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Transaction Summary" sheetId="6" r:id="rId4"/>
  </sheets>
  <functionGroups builtInGroupCount="17"/>
  <externalReferences>
    <externalReference r:id="rId5"/>
  </externalReferences>
  <definedNames>
    <definedName name="BearEngulfingPriceHeader" localSheetId="3">[1]CalculationsAndCharts!#REF!</definedName>
    <definedName name="BearEngulfingPriceHeader">CalculationsAndCharts!#REF!</definedName>
    <definedName name="DeltaChoice">CalculationsAndCharts!#REF!</definedName>
    <definedName name="DeltaTitle">CalculationsAndCharts!#REF!</definedName>
    <definedName name="EngulfingIndicators" localSheetId="3">[1]CalculationsAndCharts!#REF!</definedName>
    <definedName name="EngulfingIndicators">CalculationsAndCharts!#REF!</definedName>
    <definedName name="GapIndicators" localSheetId="3">[1]CalculationsAndCharts!#REF!</definedName>
    <definedName name="GapIndicators">CalculationsAndCharts!#REF!</definedName>
    <definedName name="GetLastTradeData" localSheetId="1">InputPriceData!$B$2:$B$3</definedName>
    <definedName name="GetStockHistoryData_1" localSheetId="1">InputPriceData!$B$17:$B$1019</definedName>
    <definedName name="GetStockIdData" localSheetId="1">InputPriceData!$B$1:$B$2</definedName>
    <definedName name="HaramiIndicators" localSheetId="3">[1]CalculationsAndCharts!#REF!</definedName>
    <definedName name="HaramiIndicators">CalculationsAndCharts!#REF!</definedName>
    <definedName name="HeaderRowAnchor">InputPriceData!$B$15</definedName>
    <definedName name="HistReqDataType" localSheetId="3">[1]InputPriceData!$E$6</definedName>
    <definedName name="HistReqDataType">InputPriceData!$E$6</definedName>
    <definedName name="HistReqEndDate">InputPriceData!$B$6</definedName>
    <definedName name="HistReqStartDate">InputPriceData!$B$5</definedName>
    <definedName name="HistReqSymbol">InputPriceData!$B$4</definedName>
    <definedName name="HL_Pivot" localSheetId="3">[1]CalculationsAndCharts!#REF!</definedName>
    <definedName name="HL_Pivot">CalculationsAndCharts!#REF!</definedName>
    <definedName name="NowShowing">[1]CalculationsAndCharts!#REF!</definedName>
    <definedName name="PivotLimitHeader" localSheetId="3">[1]CalculationsAndCharts!#REF!</definedName>
    <definedName name="PivotLimitHeader">CalculationsAndCharts!#REF!</definedName>
    <definedName name="RelRowHeaderAnchor">InputPriceData!$A$15</definedName>
    <definedName name="StepIndicators" localSheetId="3">[1]CalculationsAndCharts!#REF!</definedName>
    <definedName name="StepIndicators">CalculationsAndCharts!#REF!</definedName>
    <definedName name="UnconfirmedZag" localSheetId="3">[1]CalculationsAndCharts!#REF!</definedName>
    <definedName name="UnconfirmedZag">CalculationsAndCharts!#REF!</definedName>
    <definedName name="ZigRelRowHeader" localSheetId="3">[1]CalculationsAndCharts!#REF!</definedName>
    <definedName name="ZigRelRowHeader">CalculationsAndCharts!#REF!</definedName>
    <definedName name="ZZProgressFlag">CalculationsAndCharts!$S$7</definedName>
  </definedNames>
  <calcPr calcId="145621"/>
</workbook>
</file>

<file path=xl/calcChain.xml><?xml version="1.0" encoding="utf-8"?>
<calcChain xmlns="http://schemas.openxmlformats.org/spreadsheetml/2006/main">
  <c r="I16" i="1" l="1"/>
  <c r="L16" i="1" s="1"/>
  <c r="J16" i="1"/>
  <c r="K16" i="1"/>
  <c r="M16" i="1"/>
  <c r="I18" i="1"/>
  <c r="J18" i="1" s="1"/>
  <c r="K18" i="1"/>
  <c r="L18" i="1"/>
  <c r="I19" i="1"/>
  <c r="I20" i="1"/>
  <c r="I21" i="1"/>
  <c r="M21" i="1" s="1"/>
  <c r="I22" i="1"/>
  <c r="J22" i="1"/>
  <c r="I23" i="1"/>
  <c r="M23" i="1" s="1"/>
  <c r="K23" i="1"/>
  <c r="I24" i="1"/>
  <c r="J24" i="1" s="1"/>
  <c r="K24" i="1"/>
  <c r="L24" i="1"/>
  <c r="I25" i="1"/>
  <c r="I26" i="1"/>
  <c r="J26" i="1" s="1"/>
  <c r="K26" i="1"/>
  <c r="L26" i="1"/>
  <c r="I27" i="1"/>
  <c r="K27" i="1" s="1"/>
  <c r="I28" i="1"/>
  <c r="J28" i="1" s="1"/>
  <c r="I29" i="1"/>
  <c r="L29" i="1"/>
  <c r="M29" i="1"/>
  <c r="I30" i="1"/>
  <c r="L30" i="1"/>
  <c r="I31" i="1"/>
  <c r="J31" i="1"/>
  <c r="K31" i="1"/>
  <c r="L31" i="1"/>
  <c r="M31" i="1"/>
  <c r="I32" i="1"/>
  <c r="M32" i="1"/>
  <c r="I33" i="1"/>
  <c r="L33" i="1" s="1"/>
  <c r="K33" i="1"/>
  <c r="M33" i="1"/>
  <c r="I34" i="1"/>
  <c r="K34" i="1" s="1"/>
  <c r="J34" i="1"/>
  <c r="L34" i="1"/>
  <c r="M34" i="1"/>
  <c r="I35" i="1"/>
  <c r="M35" i="1" s="1"/>
  <c r="I36" i="1"/>
  <c r="I37" i="1"/>
  <c r="L37" i="1"/>
  <c r="I38" i="1"/>
  <c r="J38" i="1" s="1"/>
  <c r="I39" i="1"/>
  <c r="J39" i="1" s="1"/>
  <c r="K39" i="1"/>
  <c r="M39" i="1"/>
  <c r="I40" i="1"/>
  <c r="K40" i="1" s="1"/>
  <c r="J40" i="1"/>
  <c r="L40" i="1"/>
  <c r="M40" i="1"/>
  <c r="I41" i="1"/>
  <c r="M41" i="1"/>
  <c r="I42" i="1"/>
  <c r="I43" i="1"/>
  <c r="K43" i="1" s="1"/>
  <c r="M43" i="1"/>
  <c r="I44" i="1"/>
  <c r="I45" i="1"/>
  <c r="L45" i="1" s="1"/>
  <c r="M45" i="1"/>
  <c r="I46" i="1"/>
  <c r="I47" i="1"/>
  <c r="M47" i="1" s="1"/>
  <c r="L47" i="1"/>
  <c r="I48" i="1"/>
  <c r="K48" i="1" s="1"/>
  <c r="J48" i="1"/>
  <c r="L48" i="1"/>
  <c r="M48" i="1"/>
  <c r="I49" i="1"/>
  <c r="L49" i="1" s="1"/>
  <c r="J49" i="1"/>
  <c r="K49" i="1"/>
  <c r="I50" i="1"/>
  <c r="K50" i="1"/>
  <c r="I51" i="1"/>
  <c r="M51" i="1" s="1"/>
  <c r="K51" i="1"/>
  <c r="I52" i="1"/>
  <c r="I53" i="1"/>
  <c r="I54" i="1"/>
  <c r="J54" i="1" s="1"/>
  <c r="I55" i="1"/>
  <c r="J55" i="1" s="1"/>
  <c r="K55" i="1"/>
  <c r="M55" i="1"/>
  <c r="I56" i="1"/>
  <c r="J56" i="1" s="1"/>
  <c r="K56" i="1"/>
  <c r="L56" i="1"/>
  <c r="I57" i="1"/>
  <c r="J57" i="1" s="1"/>
  <c r="K57" i="1"/>
  <c r="I58" i="1"/>
  <c r="J58" i="1" s="1"/>
  <c r="M58" i="1"/>
  <c r="I59" i="1"/>
  <c r="K59" i="1" s="1"/>
  <c r="I60" i="1"/>
  <c r="M60" i="1" s="1"/>
  <c r="J60" i="1"/>
  <c r="L60" i="1"/>
  <c r="I61" i="1"/>
  <c r="I62" i="1"/>
  <c r="L62" i="1" s="1"/>
  <c r="M62" i="1"/>
  <c r="I63" i="1"/>
  <c r="M63" i="1" s="1"/>
  <c r="I64" i="1"/>
  <c r="K64" i="1"/>
  <c r="I65" i="1"/>
  <c r="L65" i="1" s="1"/>
  <c r="K65" i="1"/>
  <c r="I66" i="1"/>
  <c r="I67" i="1"/>
  <c r="I68" i="1"/>
  <c r="J68" i="1" s="1"/>
  <c r="I69" i="1"/>
  <c r="J69" i="1"/>
  <c r="L69" i="1"/>
  <c r="I70" i="1"/>
  <c r="I71" i="1"/>
  <c r="K71" i="1" s="1"/>
  <c r="I72" i="1"/>
  <c r="I73" i="1"/>
  <c r="K73" i="1" s="1"/>
  <c r="I74" i="1"/>
  <c r="J74" i="1" s="1"/>
  <c r="M74" i="1"/>
  <c r="I75" i="1"/>
  <c r="K75" i="1" s="1"/>
  <c r="I76" i="1"/>
  <c r="K76" i="1"/>
  <c r="I77" i="1"/>
  <c r="J77" i="1" s="1"/>
  <c r="I78" i="1"/>
  <c r="I79" i="1"/>
  <c r="M79" i="1" s="1"/>
  <c r="I80" i="1"/>
  <c r="I81" i="1"/>
  <c r="I82" i="1"/>
  <c r="I83" i="1"/>
  <c r="L83" i="1"/>
  <c r="I84" i="1"/>
  <c r="J84" i="1"/>
  <c r="I85" i="1"/>
  <c r="I86" i="1"/>
  <c r="I87" i="1"/>
  <c r="J87" i="1" s="1"/>
  <c r="K87" i="1"/>
  <c r="L87" i="1"/>
  <c r="I88" i="1"/>
  <c r="I89" i="1"/>
  <c r="I90" i="1"/>
  <c r="M90" i="1"/>
  <c r="I91" i="1"/>
  <c r="I92" i="1"/>
  <c r="L92" i="1"/>
  <c r="I93" i="1"/>
  <c r="J93" i="1" s="1"/>
  <c r="I94" i="1"/>
  <c r="M94" i="1" s="1"/>
  <c r="I95" i="1"/>
  <c r="M95" i="1" s="1"/>
  <c r="I96" i="1"/>
  <c r="L96" i="1" s="1"/>
  <c r="J96" i="1"/>
  <c r="K96" i="1"/>
  <c r="M96" i="1"/>
  <c r="I97" i="1"/>
  <c r="L97" i="1" s="1"/>
  <c r="K97" i="1"/>
  <c r="I98" i="1"/>
  <c r="J98" i="1" s="1"/>
  <c r="I99" i="1"/>
  <c r="I100" i="1"/>
  <c r="J100" i="1"/>
  <c r="I101" i="1"/>
  <c r="J101" i="1" s="1"/>
  <c r="K101" i="1"/>
  <c r="L101" i="1"/>
  <c r="I102" i="1"/>
  <c r="I103" i="1"/>
  <c r="J103" i="1" s="1"/>
  <c r="K103" i="1"/>
  <c r="M103" i="1"/>
  <c r="I104" i="1"/>
  <c r="L104" i="1" s="1"/>
  <c r="J104" i="1"/>
  <c r="K104" i="1"/>
  <c r="M104" i="1"/>
  <c r="I105" i="1"/>
  <c r="J105" i="1" s="1"/>
  <c r="K105" i="1"/>
  <c r="I106" i="1"/>
  <c r="J106" i="1" s="1"/>
  <c r="M106" i="1"/>
  <c r="I107" i="1"/>
  <c r="I108" i="1"/>
  <c r="M108" i="1" s="1"/>
  <c r="J108" i="1"/>
  <c r="L108" i="1"/>
  <c r="I109" i="1"/>
  <c r="I110" i="1"/>
  <c r="I111" i="1"/>
  <c r="M111" i="1" s="1"/>
  <c r="I112" i="1"/>
  <c r="K112" i="1" s="1"/>
  <c r="J112" i="1"/>
  <c r="L112" i="1"/>
  <c r="M112" i="1"/>
  <c r="I113" i="1"/>
  <c r="L113" i="1" s="1"/>
  <c r="K113" i="1"/>
  <c r="I114" i="1"/>
  <c r="I115" i="1"/>
  <c r="J115" i="1" s="1"/>
  <c r="K115" i="1"/>
  <c r="L115" i="1"/>
  <c r="M115" i="1"/>
  <c r="I116" i="1"/>
  <c r="J116" i="1" s="1"/>
  <c r="I117" i="1"/>
  <c r="K117" i="1" s="1"/>
  <c r="J117" i="1"/>
  <c r="L117" i="1"/>
  <c r="M117" i="1"/>
  <c r="I118" i="1"/>
  <c r="I119" i="1"/>
  <c r="K119" i="1"/>
  <c r="I120" i="1"/>
  <c r="J120" i="1"/>
  <c r="K120" i="1"/>
  <c r="L120" i="1"/>
  <c r="M120" i="1"/>
  <c r="I121" i="1"/>
  <c r="I122" i="1"/>
  <c r="J122" i="1" s="1"/>
  <c r="K122" i="1"/>
  <c r="M122" i="1"/>
  <c r="I123" i="1"/>
  <c r="K123" i="1" s="1"/>
  <c r="I124" i="1"/>
  <c r="J124" i="1"/>
  <c r="L124" i="1"/>
  <c r="I125" i="1"/>
  <c r="I126" i="1"/>
  <c r="I127" i="1"/>
  <c r="M127" i="1"/>
  <c r="I128" i="1"/>
  <c r="K128" i="1"/>
  <c r="M128" i="1"/>
  <c r="I129" i="1"/>
  <c r="I130" i="1"/>
  <c r="K130" i="1" s="1"/>
  <c r="I131" i="1"/>
  <c r="M131" i="1" s="1"/>
  <c r="K131" i="1"/>
  <c r="I132" i="1"/>
  <c r="I133" i="1"/>
  <c r="L133" i="1"/>
  <c r="M133" i="1"/>
  <c r="I134" i="1"/>
  <c r="I135" i="1"/>
  <c r="I136" i="1"/>
  <c r="J136" i="1"/>
  <c r="K136" i="1"/>
  <c r="L136" i="1"/>
  <c r="M136" i="1"/>
  <c r="I137" i="1"/>
  <c r="I138" i="1"/>
  <c r="I139" i="1"/>
  <c r="K139" i="1"/>
  <c r="M139" i="1"/>
  <c r="I140" i="1"/>
  <c r="M140" i="1" s="1"/>
  <c r="J140" i="1"/>
  <c r="K140" i="1"/>
  <c r="I141" i="1"/>
  <c r="L141" i="1" s="1"/>
  <c r="I142" i="1"/>
  <c r="M142" i="1" s="1"/>
  <c r="L142" i="1"/>
  <c r="I143" i="1"/>
  <c r="I144" i="1"/>
  <c r="L144" i="1" s="1"/>
  <c r="J144" i="1"/>
  <c r="K144" i="1"/>
  <c r="M144" i="1"/>
  <c r="I145" i="1"/>
  <c r="I146" i="1"/>
  <c r="I147" i="1"/>
  <c r="J147" i="1" s="1"/>
  <c r="L147" i="1"/>
  <c r="M147" i="1"/>
  <c r="I148" i="1"/>
  <c r="I149" i="1"/>
  <c r="K149" i="1"/>
  <c r="I150" i="1"/>
  <c r="I151" i="1"/>
  <c r="I152" i="1"/>
  <c r="K152" i="1" s="1"/>
  <c r="J152" i="1"/>
  <c r="L152" i="1"/>
  <c r="M152" i="1"/>
  <c r="I153" i="1"/>
  <c r="K153" i="1" s="1"/>
  <c r="J153" i="1"/>
  <c r="I154" i="1"/>
  <c r="I155" i="1"/>
  <c r="M155" i="1" s="1"/>
  <c r="K155" i="1"/>
  <c r="I156" i="1"/>
  <c r="I157" i="1"/>
  <c r="I158" i="1"/>
  <c r="M158" i="1" s="1"/>
  <c r="L158" i="1"/>
  <c r="I159" i="1"/>
  <c r="K159" i="1"/>
  <c r="I160" i="1"/>
  <c r="J160" i="1" s="1"/>
  <c r="K160" i="1"/>
  <c r="L160" i="1"/>
  <c r="I161" i="1"/>
  <c r="K161" i="1" s="1"/>
  <c r="I162" i="1"/>
  <c r="I163" i="1"/>
  <c r="L163" i="1"/>
  <c r="I164" i="1"/>
  <c r="M164" i="1" s="1"/>
  <c r="J164" i="1"/>
  <c r="L164" i="1"/>
  <c r="I165" i="1"/>
  <c r="K165" i="1"/>
  <c r="L165" i="1"/>
  <c r="I166" i="1"/>
  <c r="I167" i="1"/>
  <c r="J167" i="1" s="1"/>
  <c r="K167" i="1"/>
  <c r="L167" i="1"/>
  <c r="M167" i="1"/>
  <c r="I168" i="1"/>
  <c r="J168" i="1"/>
  <c r="L168" i="1"/>
  <c r="I169" i="1"/>
  <c r="I170" i="1"/>
  <c r="I171" i="1"/>
  <c r="I172" i="1"/>
  <c r="M172" i="1" s="1"/>
  <c r="J172" i="1"/>
  <c r="K172" i="1"/>
  <c r="L172" i="1"/>
  <c r="I173" i="1"/>
  <c r="I174" i="1"/>
  <c r="I175" i="1"/>
  <c r="K175" i="1"/>
  <c r="I176" i="1"/>
  <c r="K176" i="1"/>
  <c r="M176" i="1"/>
  <c r="I177" i="1"/>
  <c r="K177" i="1"/>
  <c r="I178" i="1"/>
  <c r="L178" i="1" s="1"/>
  <c r="J178" i="1"/>
  <c r="I179" i="1"/>
  <c r="K179" i="1"/>
  <c r="M179" i="1"/>
  <c r="I180" i="1"/>
  <c r="K180" i="1" s="1"/>
  <c r="I181" i="1"/>
  <c r="J181" i="1" s="1"/>
  <c r="K181" i="1"/>
  <c r="L181" i="1"/>
  <c r="M181" i="1"/>
  <c r="I182" i="1"/>
  <c r="I183" i="1"/>
  <c r="I184" i="1"/>
  <c r="L184" i="1" s="1"/>
  <c r="J184" i="1"/>
  <c r="K184" i="1"/>
  <c r="M184" i="1"/>
  <c r="I185" i="1"/>
  <c r="I186" i="1"/>
  <c r="I187" i="1"/>
  <c r="K187" i="1" s="1"/>
  <c r="L187" i="1"/>
  <c r="I188" i="1"/>
  <c r="J188" i="1"/>
  <c r="L188" i="1"/>
  <c r="I189" i="1"/>
  <c r="I190" i="1"/>
  <c r="I191" i="1"/>
  <c r="L191" i="1" s="1"/>
  <c r="I192" i="1"/>
  <c r="K192" i="1"/>
  <c r="I193" i="1"/>
  <c r="K193" i="1" s="1"/>
  <c r="I194" i="1"/>
  <c r="K194" i="1" s="1"/>
  <c r="J194" i="1"/>
  <c r="M194" i="1"/>
  <c r="I195" i="1"/>
  <c r="J195" i="1"/>
  <c r="L195" i="1"/>
  <c r="I196" i="1"/>
  <c r="J196" i="1" s="1"/>
  <c r="K196" i="1"/>
  <c r="L196" i="1"/>
  <c r="M196" i="1"/>
  <c r="I197" i="1"/>
  <c r="I198" i="1"/>
  <c r="J198" i="1"/>
  <c r="L198" i="1"/>
  <c r="I199" i="1"/>
  <c r="J199" i="1" s="1"/>
  <c r="L199" i="1"/>
  <c r="M199" i="1"/>
  <c r="I200" i="1"/>
  <c r="K200" i="1"/>
  <c r="I201" i="1"/>
  <c r="J201" i="1" s="1"/>
  <c r="K201" i="1"/>
  <c r="L201" i="1"/>
  <c r="M201" i="1"/>
  <c r="I202" i="1"/>
  <c r="I203" i="1"/>
  <c r="M203" i="1" s="1"/>
  <c r="J203" i="1"/>
  <c r="K203" i="1"/>
  <c r="L203" i="1"/>
  <c r="I204" i="1"/>
  <c r="J204" i="1"/>
  <c r="L204" i="1"/>
  <c r="I205" i="1"/>
  <c r="I206" i="1"/>
  <c r="J206" i="1"/>
  <c r="L206" i="1"/>
  <c r="I207" i="1"/>
  <c r="L207" i="1"/>
  <c r="I208" i="1"/>
  <c r="I209" i="1"/>
  <c r="M209" i="1" s="1"/>
  <c r="K209" i="1"/>
  <c r="I210" i="1"/>
  <c r="K210" i="1" s="1"/>
  <c r="J210" i="1"/>
  <c r="L210" i="1"/>
  <c r="M210" i="1"/>
  <c r="I211" i="1"/>
  <c r="M211" i="1" s="1"/>
  <c r="K211" i="1"/>
  <c r="I212" i="1"/>
  <c r="M212" i="1" s="1"/>
  <c r="J212" i="1"/>
  <c r="K212" i="1"/>
  <c r="L212" i="1"/>
  <c r="I213" i="1"/>
  <c r="M213" i="1"/>
  <c r="I214" i="1"/>
  <c r="L214" i="1"/>
  <c r="I215" i="1"/>
  <c r="L215" i="1" s="1"/>
  <c r="M215" i="1"/>
  <c r="I216" i="1"/>
  <c r="I217" i="1"/>
  <c r="I218" i="1"/>
  <c r="K218" i="1" s="1"/>
  <c r="J218" i="1"/>
  <c r="I219" i="1"/>
  <c r="M219" i="1" s="1"/>
  <c r="J219" i="1"/>
  <c r="L219" i="1"/>
  <c r="I220" i="1"/>
  <c r="I221" i="1"/>
  <c r="J221" i="1" s="1"/>
  <c r="M221" i="1"/>
  <c r="I222" i="1"/>
  <c r="J222" i="1" s="1"/>
  <c r="K222" i="1"/>
  <c r="I223" i="1"/>
  <c r="L223" i="1" s="1"/>
  <c r="I224" i="1"/>
  <c r="K224" i="1"/>
  <c r="L224" i="1"/>
  <c r="I225" i="1"/>
  <c r="K225" i="1" s="1"/>
  <c r="I226" i="1"/>
  <c r="L226" i="1" s="1"/>
  <c r="I227" i="1"/>
  <c r="K227" i="1" s="1"/>
  <c r="J227" i="1"/>
  <c r="M227" i="1"/>
  <c r="I228" i="1"/>
  <c r="K228" i="1" s="1"/>
  <c r="J228" i="1"/>
  <c r="L228" i="1"/>
  <c r="M228" i="1"/>
  <c r="I229" i="1"/>
  <c r="I230" i="1"/>
  <c r="J230" i="1" s="1"/>
  <c r="L230" i="1"/>
  <c r="I231" i="1"/>
  <c r="L231" i="1" s="1"/>
  <c r="I232" i="1"/>
  <c r="K232" i="1" s="1"/>
  <c r="I233" i="1"/>
  <c r="I234" i="1"/>
  <c r="K234" i="1" s="1"/>
  <c r="J234" i="1"/>
  <c r="L234" i="1"/>
  <c r="M234" i="1"/>
  <c r="I235" i="1"/>
  <c r="I236" i="1"/>
  <c r="I237" i="1"/>
  <c r="J237" i="1" s="1"/>
  <c r="M237" i="1"/>
  <c r="I238" i="1"/>
  <c r="J238" i="1"/>
  <c r="K238" i="1"/>
  <c r="L238" i="1"/>
  <c r="M238" i="1"/>
  <c r="I239" i="1"/>
  <c r="L239" i="1" s="1"/>
  <c r="I240" i="1"/>
  <c r="K240" i="1" s="1"/>
  <c r="L240" i="1"/>
  <c r="I241" i="1"/>
  <c r="K241" i="1"/>
  <c r="M241" i="1"/>
  <c r="I242" i="1"/>
  <c r="J242" i="1"/>
  <c r="L242" i="1"/>
  <c r="I243" i="1"/>
  <c r="K243" i="1"/>
  <c r="M243" i="1"/>
  <c r="I244" i="1"/>
  <c r="J244" i="1"/>
  <c r="L244" i="1"/>
  <c r="I245" i="1"/>
  <c r="I246" i="1"/>
  <c r="I247" i="1"/>
  <c r="L247" i="1" s="1"/>
  <c r="M247" i="1"/>
  <c r="I248" i="1"/>
  <c r="K248" i="1" s="1"/>
  <c r="I249" i="1"/>
  <c r="K249" i="1"/>
  <c r="L249" i="1"/>
  <c r="I250" i="1"/>
  <c r="K250" i="1" s="1"/>
  <c r="J250" i="1"/>
  <c r="M250" i="1"/>
  <c r="I251" i="1"/>
  <c r="M251" i="1" s="1"/>
  <c r="J251" i="1"/>
  <c r="K251" i="1"/>
  <c r="L251" i="1"/>
  <c r="I252" i="1"/>
  <c r="K252" i="1" s="1"/>
  <c r="J252" i="1"/>
  <c r="L252" i="1"/>
  <c r="M252" i="1"/>
  <c r="I253" i="1"/>
  <c r="J253" i="1"/>
  <c r="I254" i="1"/>
  <c r="K254" i="1"/>
  <c r="M254" i="1"/>
  <c r="I255" i="1"/>
  <c r="I256" i="1"/>
  <c r="I257" i="1"/>
  <c r="K257" i="1" s="1"/>
  <c r="M257" i="1"/>
  <c r="I258" i="1"/>
  <c r="K258" i="1" s="1"/>
  <c r="J258" i="1"/>
  <c r="L258" i="1"/>
  <c r="M258" i="1"/>
  <c r="I259" i="1"/>
  <c r="J259" i="1"/>
  <c r="L259" i="1"/>
  <c r="I260" i="1"/>
  <c r="J260" i="1" s="1"/>
  <c r="I261" i="1"/>
  <c r="L261" i="1" s="1"/>
  <c r="J261" i="1"/>
  <c r="M261" i="1"/>
  <c r="I262" i="1"/>
  <c r="J262" i="1"/>
  <c r="L262" i="1"/>
  <c r="I263" i="1"/>
  <c r="I264" i="1"/>
  <c r="I265" i="1"/>
  <c r="J265" i="1" s="1"/>
  <c r="K265" i="1"/>
  <c r="L265" i="1"/>
  <c r="M265" i="1"/>
  <c r="I266" i="1"/>
  <c r="J266" i="1"/>
  <c r="I267" i="1"/>
  <c r="I268" i="1"/>
  <c r="M268" i="1" s="1"/>
  <c r="J268" i="1"/>
  <c r="K268" i="1"/>
  <c r="L268" i="1"/>
  <c r="I269" i="1"/>
  <c r="K269" i="1" s="1"/>
  <c r="M269" i="1"/>
  <c r="I270" i="1"/>
  <c r="M270" i="1" s="1"/>
  <c r="J270" i="1"/>
  <c r="I271" i="1"/>
  <c r="I272" i="1"/>
  <c r="J272" i="1" s="1"/>
  <c r="L272" i="1"/>
  <c r="I273" i="1"/>
  <c r="L273" i="1" s="1"/>
  <c r="I274" i="1"/>
  <c r="L274" i="1" s="1"/>
  <c r="J274" i="1"/>
  <c r="I275" i="1"/>
  <c r="L275" i="1" s="1"/>
  <c r="J275" i="1"/>
  <c r="K275" i="1"/>
  <c r="M275" i="1"/>
  <c r="I276" i="1"/>
  <c r="L276" i="1" s="1"/>
  <c r="J276" i="1"/>
  <c r="I277" i="1"/>
  <c r="I278" i="1"/>
  <c r="M278" i="1" s="1"/>
  <c r="J278" i="1"/>
  <c r="K278" i="1"/>
  <c r="L278" i="1"/>
  <c r="I279" i="1"/>
  <c r="J279" i="1" s="1"/>
  <c r="K279" i="1"/>
  <c r="M279" i="1"/>
  <c r="I280" i="1"/>
  <c r="J280" i="1"/>
  <c r="L280" i="1"/>
  <c r="I281" i="1"/>
  <c r="I282" i="1"/>
  <c r="K282" i="1" s="1"/>
  <c r="J282" i="1"/>
  <c r="L282" i="1"/>
  <c r="M282" i="1"/>
  <c r="I283" i="1"/>
  <c r="I284" i="1"/>
  <c r="J284" i="1"/>
  <c r="L284" i="1"/>
  <c r="I285" i="1"/>
  <c r="I286" i="1"/>
  <c r="I287" i="1"/>
  <c r="M287" i="1" s="1"/>
  <c r="I288" i="1"/>
  <c r="J288" i="1" s="1"/>
  <c r="M288" i="1"/>
  <c r="I289" i="1"/>
  <c r="L289" i="1"/>
  <c r="I290" i="1"/>
  <c r="J290" i="1" s="1"/>
  <c r="K290" i="1"/>
  <c r="L290" i="1"/>
  <c r="M290" i="1"/>
  <c r="I291" i="1"/>
  <c r="J291" i="1" s="1"/>
  <c r="I292" i="1"/>
  <c r="J292" i="1"/>
  <c r="K292" i="1"/>
  <c r="L292" i="1"/>
  <c r="M292" i="1"/>
  <c r="I293" i="1"/>
  <c r="I294" i="1"/>
  <c r="I295" i="1"/>
  <c r="J295" i="1" s="1"/>
  <c r="I296" i="1"/>
  <c r="I297" i="1"/>
  <c r="J297" i="1" s="1"/>
  <c r="I298" i="1"/>
  <c r="K298" i="1"/>
  <c r="M298" i="1"/>
  <c r="I299" i="1"/>
  <c r="J299" i="1"/>
  <c r="M299" i="1"/>
  <c r="I300" i="1"/>
  <c r="M300" i="1" s="1"/>
  <c r="J300" i="1"/>
  <c r="K300" i="1"/>
  <c r="L300" i="1"/>
  <c r="I301" i="1"/>
  <c r="I302" i="1"/>
  <c r="I303" i="1"/>
  <c r="M303" i="1"/>
  <c r="I304" i="1"/>
  <c r="J304" i="1"/>
  <c r="M304" i="1"/>
  <c r="I305" i="1"/>
  <c r="L305" i="1" s="1"/>
  <c r="J305" i="1"/>
  <c r="I306" i="1"/>
  <c r="J306" i="1"/>
  <c r="K306" i="1"/>
  <c r="L306" i="1"/>
  <c r="M306" i="1"/>
  <c r="I307" i="1"/>
  <c r="I308" i="1"/>
  <c r="J308" i="1"/>
  <c r="K308" i="1"/>
  <c r="L308" i="1"/>
  <c r="M308" i="1"/>
  <c r="I309" i="1"/>
  <c r="L309" i="1" s="1"/>
  <c r="K309" i="1"/>
  <c r="I310" i="1"/>
  <c r="I311" i="1"/>
  <c r="J311" i="1"/>
  <c r="I312" i="1"/>
  <c r="I313" i="1"/>
  <c r="J313" i="1" s="1"/>
  <c r="I314" i="1"/>
  <c r="J314" i="1"/>
  <c r="K314" i="1"/>
  <c r="L314" i="1"/>
  <c r="M314" i="1"/>
  <c r="I315" i="1"/>
  <c r="K315" i="1" s="1"/>
  <c r="I316" i="1"/>
  <c r="M316" i="1" s="1"/>
  <c r="J316" i="1"/>
  <c r="I317" i="1"/>
  <c r="I318" i="1"/>
  <c r="I319" i="1"/>
  <c r="M319" i="1" s="1"/>
  <c r="I320" i="1"/>
  <c r="I321" i="1"/>
  <c r="J321" i="1"/>
  <c r="L321" i="1"/>
  <c r="I322" i="1"/>
  <c r="L322" i="1" s="1"/>
  <c r="J322" i="1"/>
  <c r="K322" i="1"/>
  <c r="M322" i="1"/>
  <c r="I323" i="1"/>
  <c r="L323" i="1" s="1"/>
  <c r="J323" i="1"/>
  <c r="M323" i="1"/>
  <c r="I324" i="1"/>
  <c r="I325" i="1"/>
  <c r="I326" i="1"/>
  <c r="I327" i="1"/>
  <c r="J327" i="1" s="1"/>
  <c r="I328" i="1"/>
  <c r="J328" i="1"/>
  <c r="L328" i="1"/>
  <c r="I329" i="1"/>
  <c r="J329" i="1" s="1"/>
  <c r="I330" i="1"/>
  <c r="J330" i="1"/>
  <c r="K330" i="1"/>
  <c r="L330" i="1"/>
  <c r="M330" i="1"/>
  <c r="I331" i="1"/>
  <c r="I332" i="1"/>
  <c r="M332" i="1" s="1"/>
  <c r="J332" i="1"/>
  <c r="K332" i="1"/>
  <c r="L332" i="1"/>
  <c r="I333" i="1"/>
  <c r="I334" i="1"/>
  <c r="I335" i="1"/>
  <c r="M335" i="1"/>
  <c r="I336" i="1"/>
  <c r="J336" i="1"/>
  <c r="M336" i="1"/>
  <c r="I337" i="1"/>
  <c r="I338" i="1"/>
  <c r="I339" i="1"/>
  <c r="K339" i="1"/>
  <c r="I340" i="1"/>
  <c r="L340" i="1"/>
  <c r="I341" i="1"/>
  <c r="L341" i="1" s="1"/>
  <c r="K341" i="1"/>
  <c r="I342" i="1"/>
  <c r="I343" i="1"/>
  <c r="J343" i="1" s="1"/>
  <c r="I344" i="1"/>
  <c r="J344" i="1"/>
  <c r="L344" i="1"/>
  <c r="I345" i="1"/>
  <c r="J345" i="1" s="1"/>
  <c r="I346" i="1"/>
  <c r="I347" i="1"/>
  <c r="L347" i="1" s="1"/>
  <c r="J347" i="1"/>
  <c r="K347" i="1"/>
  <c r="M347" i="1"/>
  <c r="I348" i="1"/>
  <c r="M348" i="1" s="1"/>
  <c r="J348" i="1"/>
  <c r="I349" i="1"/>
  <c r="I350" i="1"/>
  <c r="I351" i="1"/>
  <c r="M351" i="1"/>
  <c r="I352" i="1"/>
  <c r="M352" i="1" s="1"/>
  <c r="J352" i="1"/>
  <c r="I353" i="1"/>
  <c r="J353" i="1"/>
  <c r="K353" i="1"/>
  <c r="L353" i="1"/>
  <c r="M353" i="1"/>
  <c r="I354" i="1"/>
  <c r="J354" i="1"/>
  <c r="M354" i="1"/>
  <c r="I355" i="1"/>
  <c r="K355" i="1" s="1"/>
  <c r="I356" i="1"/>
  <c r="L356" i="1"/>
  <c r="M356" i="1"/>
  <c r="I357" i="1"/>
  <c r="L357" i="1" s="1"/>
  <c r="I358" i="1"/>
  <c r="I359" i="1"/>
  <c r="J359" i="1" s="1"/>
  <c r="I360" i="1"/>
  <c r="K360" i="1" s="1"/>
  <c r="J360" i="1"/>
  <c r="L360" i="1"/>
  <c r="M360" i="1"/>
  <c r="I361" i="1"/>
  <c r="J361" i="1" s="1"/>
  <c r="I362" i="1"/>
  <c r="J362" i="1"/>
  <c r="M362" i="1"/>
  <c r="I363" i="1"/>
  <c r="L363" i="1" s="1"/>
  <c r="J363" i="1"/>
  <c r="K363" i="1"/>
  <c r="M363" i="1"/>
  <c r="I364" i="1"/>
  <c r="I365" i="1"/>
  <c r="I366" i="1"/>
  <c r="I367" i="1"/>
  <c r="M367" i="1"/>
  <c r="I368" i="1"/>
  <c r="I369" i="1"/>
  <c r="I370" i="1"/>
  <c r="L370" i="1"/>
  <c r="M370" i="1"/>
  <c r="I371" i="1"/>
  <c r="J371" i="1" s="1"/>
  <c r="I372" i="1"/>
  <c r="J372" i="1"/>
  <c r="K372" i="1"/>
  <c r="L372" i="1"/>
  <c r="M372" i="1"/>
  <c r="I373" i="1"/>
  <c r="I374" i="1"/>
  <c r="I375" i="1"/>
  <c r="J375" i="1"/>
  <c r="I376" i="1"/>
  <c r="K376" i="1" s="1"/>
  <c r="J376" i="1"/>
  <c r="L376" i="1"/>
  <c r="M376" i="1"/>
  <c r="I377" i="1"/>
  <c r="J377" i="1" s="1"/>
  <c r="I378" i="1"/>
  <c r="I379" i="1"/>
  <c r="L379" i="1" s="1"/>
  <c r="J379" i="1"/>
  <c r="K379" i="1"/>
  <c r="M379" i="1"/>
  <c r="I380" i="1"/>
  <c r="M380" i="1" s="1"/>
  <c r="J380" i="1"/>
  <c r="K380" i="1"/>
  <c r="L380" i="1"/>
  <c r="I381" i="1"/>
  <c r="I382" i="1"/>
  <c r="I383" i="1"/>
  <c r="M383" i="1"/>
  <c r="I384" i="1"/>
  <c r="J384" i="1"/>
  <c r="M384" i="1"/>
  <c r="I385" i="1"/>
  <c r="J385" i="1"/>
  <c r="K385" i="1"/>
  <c r="L385" i="1"/>
  <c r="M385" i="1"/>
  <c r="I386" i="1"/>
  <c r="J386" i="1"/>
  <c r="K386" i="1"/>
  <c r="L386" i="1"/>
  <c r="M386" i="1"/>
  <c r="I387" i="1"/>
  <c r="J387" i="1" s="1"/>
  <c r="K387" i="1"/>
  <c r="I388" i="1"/>
  <c r="J388" i="1"/>
  <c r="K388" i="1"/>
  <c r="L388" i="1"/>
  <c r="M388" i="1"/>
  <c r="I389" i="1"/>
  <c r="L389" i="1" s="1"/>
  <c r="I390" i="1"/>
  <c r="I391" i="1"/>
  <c r="J391" i="1" s="1"/>
  <c r="I392" i="1"/>
  <c r="I393" i="1"/>
  <c r="I394" i="1"/>
  <c r="J394" i="1"/>
  <c r="K394" i="1"/>
  <c r="L394" i="1"/>
  <c r="M394" i="1"/>
  <c r="I395" i="1"/>
  <c r="J395" i="1"/>
  <c r="K395" i="1"/>
  <c r="I396" i="1"/>
  <c r="M396" i="1" s="1"/>
  <c r="J396" i="1"/>
  <c r="K396" i="1"/>
  <c r="L396" i="1"/>
  <c r="I397" i="1"/>
  <c r="I398" i="1"/>
  <c r="I399" i="1"/>
  <c r="M399" i="1" s="1"/>
  <c r="I400" i="1"/>
  <c r="J400" i="1"/>
  <c r="M400" i="1"/>
  <c r="I401" i="1"/>
  <c r="M401" i="1" s="1"/>
  <c r="J401" i="1"/>
  <c r="K401" i="1"/>
  <c r="L401" i="1"/>
  <c r="I402" i="1"/>
  <c r="J402" i="1"/>
  <c r="K402" i="1"/>
  <c r="L402" i="1"/>
  <c r="M402" i="1"/>
  <c r="I403" i="1"/>
  <c r="I404" i="1"/>
  <c r="J404" i="1"/>
  <c r="K404" i="1"/>
  <c r="L404" i="1"/>
  <c r="M404" i="1"/>
  <c r="I405" i="1"/>
  <c r="I406" i="1"/>
  <c r="I407" i="1"/>
  <c r="J407" i="1" s="1"/>
  <c r="I408" i="1"/>
  <c r="K408" i="1" s="1"/>
  <c r="J408" i="1"/>
  <c r="L408" i="1"/>
  <c r="M408" i="1"/>
  <c r="I409" i="1"/>
  <c r="J409" i="1"/>
  <c r="I410" i="1"/>
  <c r="M410" i="1" s="1"/>
  <c r="I411" i="1"/>
  <c r="I412" i="1"/>
  <c r="M412" i="1" s="1"/>
  <c r="J412" i="1"/>
  <c r="K412" i="1"/>
  <c r="L412" i="1"/>
  <c r="I413" i="1"/>
  <c r="I414" i="1"/>
  <c r="I415" i="1"/>
  <c r="M415" i="1"/>
  <c r="I416" i="1"/>
  <c r="J416" i="1"/>
  <c r="M416" i="1"/>
  <c r="I417" i="1"/>
  <c r="J417" i="1"/>
  <c r="M417" i="1"/>
  <c r="I418" i="1"/>
  <c r="I419" i="1"/>
  <c r="L419" i="1" s="1"/>
  <c r="J419" i="1"/>
  <c r="K419" i="1"/>
  <c r="M419" i="1"/>
  <c r="I420" i="1"/>
  <c r="K420" i="1"/>
  <c r="I421" i="1"/>
  <c r="K421" i="1"/>
  <c r="L421" i="1"/>
  <c r="I422" i="1"/>
  <c r="I423" i="1"/>
  <c r="I424" i="1"/>
  <c r="J424" i="1"/>
  <c r="M424" i="1"/>
  <c r="I425" i="1"/>
  <c r="J425" i="1"/>
  <c r="I426" i="1"/>
  <c r="J426" i="1"/>
  <c r="K426" i="1"/>
  <c r="I427" i="1"/>
  <c r="I428" i="1"/>
  <c r="J428" i="1"/>
  <c r="K428" i="1"/>
  <c r="I429" i="1"/>
  <c r="I430" i="1"/>
  <c r="I431" i="1"/>
  <c r="M431" i="1" s="1"/>
  <c r="I432" i="1"/>
  <c r="J432" i="1"/>
  <c r="M432" i="1"/>
  <c r="I433" i="1"/>
  <c r="J433" i="1"/>
  <c r="K433" i="1"/>
  <c r="L433" i="1"/>
  <c r="M433" i="1"/>
  <c r="I434" i="1"/>
  <c r="L434" i="1" s="1"/>
  <c r="J434" i="1"/>
  <c r="K434" i="1"/>
  <c r="M434" i="1"/>
  <c r="I435" i="1"/>
  <c r="L435" i="1" s="1"/>
  <c r="J435" i="1"/>
  <c r="K435" i="1"/>
  <c r="M435" i="1"/>
  <c r="I436" i="1"/>
  <c r="K436" i="1" s="1"/>
  <c r="J436" i="1"/>
  <c r="L436" i="1"/>
  <c r="M436" i="1"/>
  <c r="I437" i="1"/>
  <c r="K437" i="1"/>
  <c r="L437" i="1"/>
  <c r="I438" i="1"/>
  <c r="I439" i="1"/>
  <c r="J439" i="1" s="1"/>
  <c r="I440" i="1"/>
  <c r="J440" i="1" s="1"/>
  <c r="L440" i="1"/>
  <c r="I441" i="1"/>
  <c r="J441" i="1" s="1"/>
  <c r="I442" i="1"/>
  <c r="K442" i="1" s="1"/>
  <c r="L442" i="1"/>
  <c r="M442" i="1"/>
  <c r="I443" i="1"/>
  <c r="I444" i="1"/>
  <c r="K444" i="1" s="1"/>
  <c r="L444" i="1"/>
  <c r="I445" i="1"/>
  <c r="I446" i="1"/>
  <c r="I447" i="1"/>
  <c r="M447" i="1" s="1"/>
  <c r="I448" i="1"/>
  <c r="I449" i="1"/>
  <c r="J449" i="1"/>
  <c r="K449" i="1"/>
  <c r="L449" i="1"/>
  <c r="M449" i="1"/>
  <c r="I450" i="1"/>
  <c r="J450" i="1" s="1"/>
  <c r="K450" i="1"/>
  <c r="L450" i="1"/>
  <c r="M450" i="1"/>
  <c r="I451" i="1"/>
  <c r="L451" i="1" s="1"/>
  <c r="J451" i="1"/>
  <c r="K451" i="1"/>
  <c r="M451" i="1"/>
  <c r="I452" i="1"/>
  <c r="J452" i="1"/>
  <c r="K452" i="1"/>
  <c r="L452" i="1"/>
  <c r="M452" i="1"/>
  <c r="I453" i="1"/>
  <c r="I454" i="1"/>
  <c r="I455" i="1"/>
  <c r="J455" i="1" s="1"/>
  <c r="I456" i="1"/>
  <c r="K456" i="1" s="1"/>
  <c r="J456" i="1"/>
  <c r="L456" i="1"/>
  <c r="M456" i="1"/>
  <c r="I457" i="1"/>
  <c r="J457" i="1" s="1"/>
  <c r="I458" i="1"/>
  <c r="J458" i="1"/>
  <c r="K458" i="1"/>
  <c r="L458" i="1"/>
  <c r="M458" i="1"/>
  <c r="I459" i="1"/>
  <c r="J459" i="1"/>
  <c r="M459" i="1"/>
  <c r="I460" i="1"/>
  <c r="M460" i="1" s="1"/>
  <c r="J460" i="1"/>
  <c r="K460" i="1"/>
  <c r="L460" i="1"/>
  <c r="I461" i="1"/>
  <c r="I462" i="1"/>
  <c r="I463" i="1"/>
  <c r="M463" i="1"/>
  <c r="I464" i="1"/>
  <c r="J464" i="1"/>
  <c r="M464" i="1"/>
  <c r="I465" i="1"/>
  <c r="L465" i="1" s="1"/>
  <c r="J465" i="1"/>
  <c r="K465" i="1"/>
  <c r="M465" i="1"/>
  <c r="I466" i="1"/>
  <c r="K466" i="1" s="1"/>
  <c r="I467" i="1"/>
  <c r="K467" i="1"/>
  <c r="M467" i="1"/>
  <c r="I468" i="1"/>
  <c r="K468" i="1" s="1"/>
  <c r="I469" i="1"/>
  <c r="K469" i="1"/>
  <c r="L469" i="1"/>
  <c r="I470" i="1"/>
  <c r="I471" i="1"/>
  <c r="J471" i="1" s="1"/>
  <c r="I472" i="1"/>
  <c r="I473" i="1"/>
  <c r="J473" i="1"/>
  <c r="I474" i="1"/>
  <c r="I475" i="1"/>
  <c r="L475" i="1" s="1"/>
  <c r="J475" i="1"/>
  <c r="K475" i="1"/>
  <c r="M475" i="1"/>
  <c r="I476" i="1"/>
  <c r="K476" i="1"/>
  <c r="I477" i="1"/>
  <c r="L477" i="1"/>
  <c r="I478" i="1"/>
  <c r="J478" i="1"/>
  <c r="K478" i="1"/>
  <c r="I479" i="1"/>
  <c r="K479" i="1" s="1"/>
  <c r="M479" i="1"/>
  <c r="I480" i="1"/>
  <c r="J480" i="1" s="1"/>
  <c r="I481" i="1"/>
  <c r="J481" i="1"/>
  <c r="K481" i="1"/>
  <c r="L481" i="1"/>
  <c r="M481" i="1"/>
  <c r="I482" i="1"/>
  <c r="L482" i="1" s="1"/>
  <c r="J482" i="1"/>
  <c r="K482" i="1"/>
  <c r="M482" i="1"/>
  <c r="I483" i="1"/>
  <c r="L483" i="1" s="1"/>
  <c r="J483" i="1"/>
  <c r="K483" i="1"/>
  <c r="M483" i="1"/>
  <c r="I484" i="1"/>
  <c r="K484" i="1" s="1"/>
  <c r="J484" i="1"/>
  <c r="L484" i="1"/>
  <c r="M484" i="1"/>
  <c r="I485" i="1"/>
  <c r="K485" i="1"/>
  <c r="L485" i="1"/>
  <c r="I486" i="1"/>
  <c r="I487" i="1"/>
  <c r="K487" i="1"/>
  <c r="M487" i="1"/>
  <c r="I488" i="1"/>
  <c r="K488" i="1" s="1"/>
  <c r="J488" i="1"/>
  <c r="L488" i="1"/>
  <c r="M488" i="1"/>
  <c r="I489" i="1"/>
  <c r="I490" i="1"/>
  <c r="M490" i="1" s="1"/>
  <c r="I491" i="1"/>
  <c r="I492" i="1"/>
  <c r="J492" i="1" s="1"/>
  <c r="I493" i="1"/>
  <c r="L493" i="1" s="1"/>
  <c r="M493" i="1"/>
  <c r="I494" i="1"/>
  <c r="J494" i="1" s="1"/>
  <c r="I495" i="1"/>
  <c r="K495" i="1" s="1"/>
  <c r="M495" i="1"/>
  <c r="I496" i="1"/>
  <c r="J496" i="1" s="1"/>
  <c r="L496" i="1"/>
  <c r="I497" i="1"/>
  <c r="I498" i="1"/>
  <c r="J498" i="1"/>
  <c r="I499" i="1"/>
  <c r="L499" i="1" s="1"/>
  <c r="I500" i="1"/>
  <c r="J500" i="1" s="1"/>
  <c r="K500" i="1"/>
  <c r="L500" i="1"/>
  <c r="M500" i="1"/>
  <c r="I501" i="1"/>
  <c r="K501" i="1"/>
  <c r="M501" i="1"/>
  <c r="I502" i="1"/>
  <c r="I503" i="1"/>
  <c r="J503" i="1" s="1"/>
  <c r="I504" i="1"/>
  <c r="L504" i="1" s="1"/>
  <c r="I505" i="1"/>
  <c r="I506" i="1"/>
  <c r="J506" i="1"/>
  <c r="K506" i="1"/>
  <c r="L506" i="1"/>
  <c r="M506" i="1"/>
  <c r="I507" i="1"/>
  <c r="I508" i="1"/>
  <c r="M508" i="1" s="1"/>
  <c r="J508" i="1"/>
  <c r="K508" i="1"/>
  <c r="L508" i="1"/>
  <c r="I509" i="1"/>
  <c r="I510" i="1"/>
  <c r="J510" i="1"/>
  <c r="I511" i="1"/>
  <c r="K511" i="1"/>
  <c r="L511" i="1"/>
  <c r="I512" i="1"/>
  <c r="J512" i="1" s="1"/>
  <c r="I513" i="1"/>
  <c r="I514" i="1"/>
  <c r="J514" i="1"/>
  <c r="K514" i="1"/>
  <c r="L514" i="1"/>
  <c r="M514" i="1"/>
  <c r="I515" i="1"/>
  <c r="K515" i="1"/>
  <c r="I516" i="1"/>
  <c r="J516" i="1" s="1"/>
  <c r="K516" i="1"/>
  <c r="L516" i="1"/>
  <c r="M516" i="1"/>
  <c r="I517" i="1"/>
  <c r="I518" i="1"/>
  <c r="I519" i="1"/>
  <c r="J519" i="1" s="1"/>
  <c r="M519" i="1"/>
  <c r="I520" i="1"/>
  <c r="I521" i="1"/>
  <c r="J521" i="1"/>
  <c r="I522" i="1"/>
  <c r="M522" i="1" s="1"/>
  <c r="I523" i="1"/>
  <c r="K523" i="1"/>
  <c r="I524" i="1"/>
  <c r="I525" i="1"/>
  <c r="K525" i="1" s="1"/>
  <c r="I526" i="1"/>
  <c r="I527" i="1"/>
  <c r="K527" i="1"/>
  <c r="L527" i="1"/>
  <c r="I528" i="1"/>
  <c r="I529" i="1"/>
  <c r="I530" i="1"/>
  <c r="J530" i="1"/>
  <c r="K530" i="1"/>
  <c r="L530" i="1"/>
  <c r="M530" i="1"/>
  <c r="I531" i="1"/>
  <c r="K531" i="1" s="1"/>
  <c r="I532" i="1"/>
  <c r="J532" i="1" s="1"/>
  <c r="K532" i="1"/>
  <c r="L532" i="1"/>
  <c r="M532" i="1"/>
  <c r="I533" i="1"/>
  <c r="K533" i="1"/>
  <c r="I534" i="1"/>
  <c r="M534" i="1" s="1"/>
  <c r="I535" i="1"/>
  <c r="K535" i="1" s="1"/>
  <c r="I536" i="1"/>
  <c r="K536" i="1" s="1"/>
  <c r="I537" i="1"/>
  <c r="J537" i="1"/>
  <c r="K537" i="1"/>
  <c r="I538" i="1"/>
  <c r="J538" i="1"/>
  <c r="K538" i="1"/>
  <c r="L538" i="1"/>
  <c r="M538" i="1"/>
  <c r="I539" i="1"/>
  <c r="I540" i="1"/>
  <c r="I541" i="1"/>
  <c r="J541" i="1" s="1"/>
  <c r="L541" i="1"/>
  <c r="M541" i="1"/>
  <c r="I542" i="1"/>
  <c r="J542" i="1" s="1"/>
  <c r="L542" i="1"/>
  <c r="I543" i="1"/>
  <c r="J543" i="1" s="1"/>
  <c r="K543" i="1"/>
  <c r="L543" i="1"/>
  <c r="M543" i="1"/>
  <c r="I544" i="1"/>
  <c r="J544" i="1" s="1"/>
  <c r="I545" i="1"/>
  <c r="J545" i="1" s="1"/>
  <c r="M545" i="1"/>
  <c r="I546" i="1"/>
  <c r="J546" i="1" s="1"/>
  <c r="K546" i="1"/>
  <c r="L546" i="1"/>
  <c r="M546" i="1"/>
  <c r="I547" i="1"/>
  <c r="M547" i="1"/>
  <c r="I548" i="1"/>
  <c r="I549" i="1"/>
  <c r="J549" i="1" s="1"/>
  <c r="K549" i="1"/>
  <c r="L549" i="1"/>
  <c r="M549" i="1"/>
  <c r="I550" i="1"/>
  <c r="K550" i="1" s="1"/>
  <c r="I551" i="1"/>
  <c r="M551" i="1" s="1"/>
  <c r="J551" i="1"/>
  <c r="K551" i="1"/>
  <c r="L551" i="1"/>
  <c r="I552" i="1"/>
  <c r="K552" i="1" s="1"/>
  <c r="I553" i="1"/>
  <c r="L553" i="1" s="1"/>
  <c r="I554" i="1"/>
  <c r="L554" i="1" s="1"/>
  <c r="I555" i="1"/>
  <c r="K555" i="1" s="1"/>
  <c r="I556" i="1"/>
  <c r="L556" i="1"/>
  <c r="I557" i="1"/>
  <c r="J557" i="1" s="1"/>
  <c r="K557" i="1"/>
  <c r="L557" i="1"/>
  <c r="M557" i="1"/>
  <c r="I558" i="1"/>
  <c r="I559" i="1"/>
  <c r="J559" i="1"/>
  <c r="K559" i="1"/>
  <c r="L559" i="1"/>
  <c r="M559" i="1"/>
  <c r="I560" i="1"/>
  <c r="L560" i="1" s="1"/>
  <c r="J560" i="1"/>
  <c r="I561" i="1"/>
  <c r="M561" i="1" s="1"/>
  <c r="I562" i="1"/>
  <c r="M562" i="1" s="1"/>
  <c r="J562" i="1"/>
  <c r="K562" i="1"/>
  <c r="I563" i="1"/>
  <c r="I564" i="1"/>
  <c r="K564" i="1" s="1"/>
  <c r="I565" i="1"/>
  <c r="I566" i="1"/>
  <c r="I567" i="1"/>
  <c r="J567" i="1"/>
  <c r="K567" i="1"/>
  <c r="I568" i="1"/>
  <c r="I569" i="1"/>
  <c r="L569" i="1" s="1"/>
  <c r="I570" i="1"/>
  <c r="J570" i="1"/>
  <c r="K570" i="1"/>
  <c r="L570" i="1"/>
  <c r="M570" i="1"/>
  <c r="I571" i="1"/>
  <c r="K571" i="1" s="1"/>
  <c r="I572" i="1"/>
  <c r="I573" i="1"/>
  <c r="K573" i="1"/>
  <c r="L573" i="1"/>
  <c r="I574" i="1"/>
  <c r="L574" i="1"/>
  <c r="I575" i="1"/>
  <c r="J575" i="1" s="1"/>
  <c r="I576" i="1"/>
  <c r="L576" i="1" s="1"/>
  <c r="I577" i="1"/>
  <c r="M577" i="1" s="1"/>
  <c r="I578" i="1"/>
  <c r="L578" i="1" s="1"/>
  <c r="I579" i="1"/>
  <c r="L579" i="1" s="1"/>
  <c r="K579" i="1"/>
  <c r="M579" i="1"/>
  <c r="I580" i="1"/>
  <c r="K580" i="1" s="1"/>
  <c r="I581" i="1"/>
  <c r="L581" i="1"/>
  <c r="I582" i="1"/>
  <c r="M582" i="1" s="1"/>
  <c r="J582" i="1"/>
  <c r="K582" i="1"/>
  <c r="L582" i="1"/>
  <c r="I583" i="1"/>
  <c r="I584" i="1"/>
  <c r="I585" i="1"/>
  <c r="L585" i="1" s="1"/>
  <c r="I586" i="1"/>
  <c r="I587" i="1"/>
  <c r="K587" i="1" s="1"/>
  <c r="I588" i="1"/>
  <c r="J588" i="1" s="1"/>
  <c r="K588" i="1"/>
  <c r="L588" i="1"/>
  <c r="M588" i="1"/>
  <c r="I589" i="1"/>
  <c r="I590" i="1"/>
  <c r="M590" i="1" s="1"/>
  <c r="J590" i="1"/>
  <c r="K590" i="1"/>
  <c r="L590" i="1"/>
  <c r="I591" i="1"/>
  <c r="K591" i="1" s="1"/>
  <c r="I592" i="1"/>
  <c r="I593" i="1"/>
  <c r="M593" i="1"/>
  <c r="I594" i="1"/>
  <c r="J594" i="1"/>
  <c r="K594" i="1"/>
  <c r="L594" i="1"/>
  <c r="M594" i="1"/>
  <c r="I595" i="1"/>
  <c r="L595" i="1" s="1"/>
  <c r="M595" i="1"/>
  <c r="I596" i="1"/>
  <c r="K596" i="1" s="1"/>
  <c r="I597" i="1"/>
  <c r="M597" i="1"/>
  <c r="I598" i="1"/>
  <c r="J598" i="1"/>
  <c r="I599" i="1"/>
  <c r="L599" i="1"/>
  <c r="I600" i="1"/>
  <c r="I601" i="1"/>
  <c r="L601" i="1" s="1"/>
  <c r="I602" i="1"/>
  <c r="K602" i="1" s="1"/>
  <c r="I603" i="1"/>
  <c r="K603" i="1" s="1"/>
  <c r="I604" i="1"/>
  <c r="K604" i="1" s="1"/>
  <c r="L604" i="1"/>
  <c r="I605" i="1"/>
  <c r="M605" i="1" s="1"/>
  <c r="I606" i="1"/>
  <c r="J606" i="1"/>
  <c r="I607" i="1"/>
  <c r="L607" i="1" s="1"/>
  <c r="M607" i="1"/>
  <c r="I608" i="1"/>
  <c r="L608" i="1" s="1"/>
  <c r="I609" i="1"/>
  <c r="M609" i="1"/>
  <c r="I610" i="1"/>
  <c r="J610" i="1"/>
  <c r="K610" i="1"/>
  <c r="L610" i="1"/>
  <c r="M610" i="1"/>
  <c r="I611" i="1"/>
  <c r="M611" i="1"/>
  <c r="I612" i="1"/>
  <c r="K612" i="1" s="1"/>
  <c r="I613" i="1"/>
  <c r="J613" i="1" s="1"/>
  <c r="K613" i="1"/>
  <c r="L613" i="1"/>
  <c r="M613" i="1"/>
  <c r="I614" i="1"/>
  <c r="K614" i="1" s="1"/>
  <c r="I615" i="1"/>
  <c r="M615" i="1" s="1"/>
  <c r="J615" i="1"/>
  <c r="K615" i="1"/>
  <c r="L615" i="1"/>
  <c r="I616" i="1"/>
  <c r="I617" i="1"/>
  <c r="L617" i="1" s="1"/>
  <c r="I618" i="1"/>
  <c r="L618" i="1" s="1"/>
  <c r="M618" i="1"/>
  <c r="I619" i="1"/>
  <c r="K619" i="1" s="1"/>
  <c r="I620" i="1"/>
  <c r="I621" i="1"/>
  <c r="J621" i="1" s="1"/>
  <c r="K621" i="1"/>
  <c r="L621" i="1"/>
  <c r="M621" i="1"/>
  <c r="I622" i="1"/>
  <c r="K622" i="1"/>
  <c r="I623" i="1"/>
  <c r="J623" i="1"/>
  <c r="K623" i="1"/>
  <c r="L623" i="1"/>
  <c r="M623" i="1"/>
  <c r="I624" i="1"/>
  <c r="L624" i="1" s="1"/>
  <c r="J624" i="1"/>
  <c r="I625" i="1"/>
  <c r="M625" i="1"/>
  <c r="I626" i="1"/>
  <c r="M626" i="1" s="1"/>
  <c r="K626" i="1"/>
  <c r="L626" i="1"/>
  <c r="I627" i="1"/>
  <c r="I628" i="1"/>
  <c r="K628" i="1" s="1"/>
  <c r="I629" i="1"/>
  <c r="K629" i="1"/>
  <c r="I630" i="1"/>
  <c r="L630" i="1"/>
  <c r="I631" i="1"/>
  <c r="J631" i="1" s="1"/>
  <c r="K631" i="1"/>
  <c r="I632" i="1"/>
  <c r="I633" i="1"/>
  <c r="L633" i="1" s="1"/>
  <c r="I634" i="1"/>
  <c r="J634" i="1"/>
  <c r="K634" i="1"/>
  <c r="L634" i="1"/>
  <c r="M634" i="1"/>
  <c r="I635" i="1"/>
  <c r="K635" i="1" s="1"/>
  <c r="I636" i="1"/>
  <c r="I637" i="1"/>
  <c r="K637" i="1" s="1"/>
  <c r="L637" i="1"/>
  <c r="I638" i="1"/>
  <c r="L638" i="1" s="1"/>
  <c r="I639" i="1"/>
  <c r="J639" i="1"/>
  <c r="K639" i="1"/>
  <c r="I640" i="1"/>
  <c r="L640" i="1" s="1"/>
  <c r="J640" i="1"/>
  <c r="I641" i="1"/>
  <c r="M641" i="1" s="1"/>
  <c r="I642" i="1"/>
  <c r="L642" i="1" s="1"/>
  <c r="J642" i="1"/>
  <c r="I643" i="1"/>
  <c r="L643" i="1" s="1"/>
  <c r="K643" i="1"/>
  <c r="M643" i="1"/>
  <c r="I644" i="1"/>
  <c r="K644" i="1" s="1"/>
  <c r="I645" i="1"/>
  <c r="L645" i="1"/>
  <c r="I646" i="1"/>
  <c r="M646" i="1" s="1"/>
  <c r="J646" i="1"/>
  <c r="K646" i="1"/>
  <c r="L646" i="1"/>
  <c r="I647" i="1"/>
  <c r="I648" i="1"/>
  <c r="I649" i="1"/>
  <c r="L649" i="1" s="1"/>
  <c r="I650" i="1"/>
  <c r="J650" i="1"/>
  <c r="I651" i="1"/>
  <c r="K651" i="1" s="1"/>
  <c r="I652" i="1"/>
  <c r="J652" i="1" s="1"/>
  <c r="K652" i="1"/>
  <c r="L652" i="1"/>
  <c r="M652" i="1"/>
  <c r="I653" i="1"/>
  <c r="I654" i="1"/>
  <c r="M654" i="1" s="1"/>
  <c r="J654" i="1"/>
  <c r="K654" i="1"/>
  <c r="L654" i="1"/>
  <c r="I655" i="1"/>
  <c r="K655" i="1"/>
  <c r="I656" i="1"/>
  <c r="I657" i="1"/>
  <c r="M657" i="1"/>
  <c r="I658" i="1"/>
  <c r="J658" i="1"/>
  <c r="K658" i="1"/>
  <c r="L658" i="1"/>
  <c r="M658" i="1"/>
  <c r="I659" i="1"/>
  <c r="L659" i="1" s="1"/>
  <c r="M659" i="1"/>
  <c r="I660" i="1"/>
  <c r="K660" i="1" s="1"/>
  <c r="I661" i="1"/>
  <c r="M661" i="1"/>
  <c r="I662" i="1"/>
  <c r="J662" i="1"/>
  <c r="I663" i="1"/>
  <c r="L663" i="1"/>
  <c r="I664" i="1"/>
  <c r="I665" i="1"/>
  <c r="L665" i="1" s="1"/>
  <c r="I666" i="1"/>
  <c r="K666" i="1" s="1"/>
  <c r="I667" i="1"/>
  <c r="K667" i="1" s="1"/>
  <c r="I668" i="1"/>
  <c r="K668" i="1" s="1"/>
  <c r="L668" i="1"/>
  <c r="I669" i="1"/>
  <c r="M669" i="1" s="1"/>
  <c r="I670" i="1"/>
  <c r="J670" i="1"/>
  <c r="K670" i="1"/>
  <c r="I671" i="1"/>
  <c r="L671" i="1" s="1"/>
  <c r="M671" i="1"/>
  <c r="I672" i="1"/>
  <c r="L672" i="1" s="1"/>
  <c r="I673" i="1"/>
  <c r="M673" i="1"/>
  <c r="I674" i="1"/>
  <c r="J674" i="1"/>
  <c r="K674" i="1"/>
  <c r="L674" i="1"/>
  <c r="M674" i="1"/>
  <c r="I675" i="1"/>
  <c r="M675" i="1"/>
  <c r="I676" i="1"/>
  <c r="K676" i="1" s="1"/>
  <c r="I677" i="1"/>
  <c r="J677" i="1" s="1"/>
  <c r="K677" i="1"/>
  <c r="L677" i="1"/>
  <c r="M677" i="1"/>
  <c r="I678" i="1"/>
  <c r="K678" i="1" s="1"/>
  <c r="I679" i="1"/>
  <c r="M679" i="1" s="1"/>
  <c r="J679" i="1"/>
  <c r="K679" i="1"/>
  <c r="L679" i="1"/>
  <c r="I680" i="1"/>
  <c r="I681" i="1"/>
  <c r="L681" i="1" s="1"/>
  <c r="I682" i="1"/>
  <c r="J682" i="1" s="1"/>
  <c r="L682" i="1"/>
  <c r="M682" i="1"/>
  <c r="I683" i="1"/>
  <c r="K683" i="1" s="1"/>
  <c r="I684" i="1"/>
  <c r="L684" i="1" s="1"/>
  <c r="I685" i="1"/>
  <c r="M685" i="1"/>
  <c r="I686" i="1"/>
  <c r="K686" i="1" s="1"/>
  <c r="I687" i="1"/>
  <c r="J687" i="1" s="1"/>
  <c r="K687" i="1"/>
  <c r="L687" i="1"/>
  <c r="I688" i="1"/>
  <c r="L688" i="1" s="1"/>
  <c r="J688" i="1"/>
  <c r="I689" i="1"/>
  <c r="M689" i="1"/>
  <c r="I690" i="1"/>
  <c r="M690" i="1" s="1"/>
  <c r="J690" i="1"/>
  <c r="K690" i="1"/>
  <c r="I691" i="1"/>
  <c r="I692" i="1"/>
  <c r="K692" i="1" s="1"/>
  <c r="I693" i="1"/>
  <c r="K693" i="1" s="1"/>
  <c r="L693" i="1"/>
  <c r="I694" i="1"/>
  <c r="K694" i="1" s="1"/>
  <c r="L694" i="1"/>
  <c r="I695" i="1"/>
  <c r="J695" i="1"/>
  <c r="I696" i="1"/>
  <c r="I697" i="1"/>
  <c r="L697" i="1" s="1"/>
  <c r="I698" i="1"/>
  <c r="J698" i="1" s="1"/>
  <c r="K698" i="1"/>
  <c r="L698" i="1"/>
  <c r="M698" i="1"/>
  <c r="I699" i="1"/>
  <c r="K699" i="1" s="1"/>
  <c r="I700" i="1"/>
  <c r="L700" i="1"/>
  <c r="M700" i="1"/>
  <c r="I701" i="1"/>
  <c r="K701" i="1"/>
  <c r="L701" i="1"/>
  <c r="I702" i="1"/>
  <c r="I703" i="1"/>
  <c r="M703" i="1"/>
  <c r="I704" i="1"/>
  <c r="L704" i="1" s="1"/>
  <c r="J704" i="1"/>
  <c r="I705" i="1"/>
  <c r="M705" i="1" s="1"/>
  <c r="I706" i="1"/>
  <c r="I707" i="1"/>
  <c r="L707" i="1" s="1"/>
  <c r="K707" i="1"/>
  <c r="M707" i="1"/>
  <c r="I708" i="1"/>
  <c r="K708" i="1" s="1"/>
  <c r="I709" i="1"/>
  <c r="L709" i="1"/>
  <c r="I710" i="1"/>
  <c r="M710" i="1" s="1"/>
  <c r="K710" i="1"/>
  <c r="L710" i="1"/>
  <c r="I711" i="1"/>
  <c r="I712" i="1"/>
  <c r="I713" i="1"/>
  <c r="L713" i="1" s="1"/>
  <c r="I714" i="1"/>
  <c r="L714" i="1" s="1"/>
  <c r="K714" i="1"/>
  <c r="M714" i="1"/>
  <c r="I715" i="1"/>
  <c r="K715" i="1" s="1"/>
  <c r="I716" i="1"/>
  <c r="J716" i="1" s="1"/>
  <c r="L716" i="1"/>
  <c r="M716" i="1"/>
  <c r="I717" i="1"/>
  <c r="L717" i="1"/>
  <c r="I718" i="1"/>
  <c r="J718" i="1"/>
  <c r="I719" i="1"/>
  <c r="K719" i="1" s="1"/>
  <c r="M719" i="1"/>
  <c r="I720" i="1"/>
  <c r="L720" i="1" s="1"/>
  <c r="J720" i="1"/>
  <c r="I721" i="1"/>
  <c r="M721" i="1" s="1"/>
  <c r="I722" i="1"/>
  <c r="J722" i="1"/>
  <c r="K722" i="1"/>
  <c r="L722" i="1"/>
  <c r="M722" i="1"/>
  <c r="I723" i="1"/>
  <c r="I724" i="1"/>
  <c r="K724" i="1" s="1"/>
  <c r="I725" i="1"/>
  <c r="L725" i="1" s="1"/>
  <c r="M725" i="1"/>
  <c r="I726" i="1"/>
  <c r="I727" i="1"/>
  <c r="J727" i="1"/>
  <c r="L727" i="1"/>
  <c r="I728" i="1"/>
  <c r="I729" i="1"/>
  <c r="L729" i="1" s="1"/>
  <c r="I730" i="1"/>
  <c r="J730" i="1" s="1"/>
  <c r="L730" i="1"/>
  <c r="M730" i="1"/>
  <c r="I731" i="1"/>
  <c r="K731" i="1" s="1"/>
  <c r="I732" i="1"/>
  <c r="K732" i="1"/>
  <c r="L732" i="1"/>
  <c r="I733" i="1"/>
  <c r="J733" i="1" s="1"/>
  <c r="L733" i="1"/>
  <c r="M733" i="1"/>
  <c r="I734" i="1"/>
  <c r="J734" i="1"/>
  <c r="K734" i="1"/>
  <c r="I735" i="1"/>
  <c r="L735" i="1"/>
  <c r="I736" i="1"/>
  <c r="L736" i="1" s="1"/>
  <c r="J736" i="1"/>
  <c r="I737" i="1"/>
  <c r="M737" i="1"/>
  <c r="I738" i="1"/>
  <c r="J738" i="1" s="1"/>
  <c r="K738" i="1"/>
  <c r="L738" i="1"/>
  <c r="I739" i="1"/>
  <c r="M739" i="1" s="1"/>
  <c r="I740" i="1"/>
  <c r="K740" i="1" s="1"/>
  <c r="I741" i="1"/>
  <c r="J741" i="1" s="1"/>
  <c r="L741" i="1"/>
  <c r="M741" i="1"/>
  <c r="I742" i="1"/>
  <c r="K742" i="1"/>
  <c r="L742" i="1"/>
  <c r="I743" i="1"/>
  <c r="L743" i="1"/>
  <c r="I744" i="1"/>
  <c r="I745" i="1"/>
  <c r="L745" i="1" s="1"/>
  <c r="I746" i="1"/>
  <c r="J746" i="1"/>
  <c r="K746" i="1"/>
  <c r="I747" i="1"/>
  <c r="K747" i="1" s="1"/>
  <c r="I748" i="1"/>
  <c r="M748" i="1"/>
  <c r="I749" i="1"/>
  <c r="K749" i="1" s="1"/>
  <c r="I750" i="1"/>
  <c r="K750" i="1"/>
  <c r="I751" i="1"/>
  <c r="I752" i="1"/>
  <c r="L752" i="1" s="1"/>
  <c r="J752" i="1"/>
  <c r="I753" i="1"/>
  <c r="M753" i="1"/>
  <c r="I754" i="1"/>
  <c r="J754" i="1"/>
  <c r="I755" i="1"/>
  <c r="K755" i="1" s="1"/>
  <c r="I756" i="1"/>
  <c r="K756" i="1" s="1"/>
  <c r="I757" i="1"/>
  <c r="K757" i="1" s="1"/>
  <c r="I758" i="1"/>
  <c r="M758" i="1" s="1"/>
  <c r="J758" i="1"/>
  <c r="K758" i="1"/>
  <c r="L758" i="1"/>
  <c r="I759" i="1"/>
  <c r="J759" i="1"/>
  <c r="K759" i="1"/>
  <c r="I760" i="1"/>
  <c r="I761" i="1"/>
  <c r="L761" i="1" s="1"/>
  <c r="I762" i="1"/>
  <c r="K762" i="1" s="1"/>
  <c r="J762" i="1"/>
  <c r="I763" i="1"/>
  <c r="K763" i="1" s="1"/>
  <c r="I764" i="1"/>
  <c r="J764" i="1" s="1"/>
  <c r="L764" i="1"/>
  <c r="M764" i="1"/>
  <c r="I765" i="1"/>
  <c r="K765" i="1"/>
  <c r="L765" i="1"/>
  <c r="I766" i="1"/>
  <c r="L766" i="1"/>
  <c r="I767" i="1"/>
  <c r="K767" i="1" s="1"/>
  <c r="M767" i="1"/>
  <c r="I768" i="1"/>
  <c r="I769" i="1"/>
  <c r="M769" i="1"/>
  <c r="I770" i="1"/>
  <c r="L770" i="1"/>
  <c r="M770" i="1"/>
  <c r="I771" i="1"/>
  <c r="I772" i="1"/>
  <c r="K772" i="1" s="1"/>
  <c r="I773" i="1"/>
  <c r="M773" i="1"/>
  <c r="I774" i="1"/>
  <c r="J774" i="1" s="1"/>
  <c r="I775" i="1"/>
  <c r="K775" i="1"/>
  <c r="I776" i="1"/>
  <c r="I777" i="1"/>
  <c r="L777" i="1" s="1"/>
  <c r="I778" i="1"/>
  <c r="M778" i="1"/>
  <c r="I779" i="1"/>
  <c r="K779" i="1" s="1"/>
  <c r="I780" i="1"/>
  <c r="J780" i="1" s="1"/>
  <c r="K780" i="1"/>
  <c r="L780" i="1"/>
  <c r="M780" i="1"/>
  <c r="I781" i="1"/>
  <c r="L781" i="1" s="1"/>
  <c r="M781" i="1"/>
  <c r="I782" i="1"/>
  <c r="I783" i="1"/>
  <c r="M783" i="1"/>
  <c r="I784" i="1"/>
  <c r="I785" i="1"/>
  <c r="M785" i="1"/>
  <c r="I786" i="1"/>
  <c r="J786" i="1"/>
  <c r="K786" i="1"/>
  <c r="L786" i="1"/>
  <c r="M786" i="1"/>
  <c r="I787" i="1"/>
  <c r="L787" i="1" s="1"/>
  <c r="K787" i="1"/>
  <c r="M787" i="1"/>
  <c r="I788" i="1"/>
  <c r="K788" i="1" s="1"/>
  <c r="I789" i="1"/>
  <c r="J789" i="1" s="1"/>
  <c r="L789" i="1"/>
  <c r="M789" i="1"/>
  <c r="I790" i="1"/>
  <c r="J790" i="1"/>
  <c r="K790" i="1"/>
  <c r="I791" i="1"/>
  <c r="L791" i="1"/>
  <c r="I792" i="1"/>
  <c r="I793" i="1"/>
  <c r="L793" i="1" s="1"/>
  <c r="I794" i="1"/>
  <c r="L794" i="1" s="1"/>
  <c r="K794" i="1"/>
  <c r="I795" i="1"/>
  <c r="K795" i="1" s="1"/>
  <c r="I796" i="1"/>
  <c r="K796" i="1"/>
  <c r="I797" i="1"/>
  <c r="K797" i="1" s="1"/>
  <c r="L797" i="1"/>
  <c r="I798" i="1"/>
  <c r="J798" i="1"/>
  <c r="K798" i="1"/>
  <c r="I799" i="1"/>
  <c r="J799" i="1"/>
  <c r="K799" i="1"/>
  <c r="L799" i="1"/>
  <c r="M799" i="1"/>
  <c r="I800" i="1"/>
  <c r="L800" i="1" s="1"/>
  <c r="J800" i="1"/>
  <c r="I801" i="1"/>
  <c r="M801" i="1"/>
  <c r="I802" i="1"/>
  <c r="I803" i="1"/>
  <c r="M803" i="1"/>
  <c r="I804" i="1"/>
  <c r="K804" i="1" s="1"/>
  <c r="I805" i="1"/>
  <c r="K805" i="1"/>
  <c r="L805" i="1"/>
  <c r="I806" i="1"/>
  <c r="K806" i="1"/>
  <c r="L806" i="1"/>
  <c r="I807" i="1"/>
  <c r="M807" i="1" s="1"/>
  <c r="J807" i="1"/>
  <c r="K807" i="1"/>
  <c r="L807" i="1"/>
  <c r="I808" i="1"/>
  <c r="I809" i="1"/>
  <c r="L809" i="1" s="1"/>
  <c r="I810" i="1"/>
  <c r="K810" i="1" s="1"/>
  <c r="J810" i="1"/>
  <c r="L810" i="1"/>
  <c r="M810" i="1"/>
  <c r="I811" i="1"/>
  <c r="K811" i="1" s="1"/>
  <c r="I812" i="1"/>
  <c r="L812" i="1" s="1"/>
  <c r="M812" i="1"/>
  <c r="I813" i="1"/>
  <c r="L813" i="1" s="1"/>
  <c r="M813" i="1"/>
  <c r="I814" i="1"/>
  <c r="I815" i="1"/>
  <c r="K815" i="1" s="1"/>
  <c r="J815" i="1"/>
  <c r="L815" i="1"/>
  <c r="M815" i="1"/>
  <c r="I816" i="1"/>
  <c r="L816" i="1" s="1"/>
  <c r="J816" i="1"/>
  <c r="I817" i="1"/>
  <c r="M817" i="1"/>
  <c r="I818" i="1"/>
  <c r="K818" i="1"/>
  <c r="L818" i="1"/>
  <c r="I819" i="1"/>
  <c r="I820" i="1"/>
  <c r="K820" i="1" s="1"/>
  <c r="I821" i="1"/>
  <c r="L821" i="1"/>
  <c r="I822" i="1"/>
  <c r="J822" i="1" s="1"/>
  <c r="I823" i="1"/>
  <c r="J823" i="1"/>
  <c r="I824" i="1"/>
  <c r="I825" i="1"/>
  <c r="L825" i="1" s="1"/>
  <c r="I826" i="1"/>
  <c r="L826" i="1"/>
  <c r="M826" i="1"/>
  <c r="I827" i="1"/>
  <c r="K827" i="1" s="1"/>
  <c r="I828" i="1"/>
  <c r="J828" i="1"/>
  <c r="K828" i="1"/>
  <c r="I829" i="1"/>
  <c r="M829" i="1"/>
  <c r="I830" i="1"/>
  <c r="J830" i="1" s="1"/>
  <c r="I831" i="1"/>
  <c r="J831" i="1" s="1"/>
  <c r="K831" i="1"/>
  <c r="L831" i="1"/>
  <c r="M831" i="1"/>
  <c r="I832" i="1"/>
  <c r="M832" i="1" s="1"/>
  <c r="K832" i="1"/>
  <c r="L832" i="1"/>
  <c r="I833" i="1"/>
  <c r="L833" i="1" s="1"/>
  <c r="M833" i="1"/>
  <c r="I834" i="1"/>
  <c r="J834" i="1"/>
  <c r="M834" i="1"/>
  <c r="I835" i="1"/>
  <c r="K835" i="1"/>
  <c r="I836" i="1"/>
  <c r="J836" i="1"/>
  <c r="K836" i="1"/>
  <c r="I837" i="1"/>
  <c r="M837" i="1"/>
  <c r="I838" i="1"/>
  <c r="J838" i="1"/>
  <c r="L838" i="1"/>
  <c r="I839" i="1"/>
  <c r="K839" i="1"/>
  <c r="I840" i="1"/>
  <c r="K840" i="1" s="1"/>
  <c r="M840" i="1"/>
  <c r="I841" i="1"/>
  <c r="J841" i="1"/>
  <c r="I842" i="1"/>
  <c r="J842" i="1"/>
  <c r="K842" i="1"/>
  <c r="L842" i="1"/>
  <c r="M842" i="1"/>
  <c r="I843" i="1"/>
  <c r="K843" i="1" s="1"/>
  <c r="I844" i="1"/>
  <c r="K844" i="1"/>
  <c r="L844" i="1"/>
  <c r="I845" i="1"/>
  <c r="M845" i="1" s="1"/>
  <c r="I846" i="1"/>
  <c r="L846" i="1" s="1"/>
  <c r="J846" i="1"/>
  <c r="I847" i="1"/>
  <c r="L847" i="1" s="1"/>
  <c r="M847" i="1"/>
  <c r="I848" i="1"/>
  <c r="J848" i="1" s="1"/>
  <c r="I849" i="1"/>
  <c r="L849" i="1" s="1"/>
  <c r="J849" i="1"/>
  <c r="I850" i="1"/>
  <c r="K850" i="1" s="1"/>
  <c r="J850" i="1"/>
  <c r="L850" i="1"/>
  <c r="I851" i="1"/>
  <c r="I852" i="1"/>
  <c r="M852" i="1" s="1"/>
  <c r="J852" i="1"/>
  <c r="K852" i="1"/>
  <c r="L852" i="1"/>
  <c r="I853" i="1"/>
  <c r="M853" i="1"/>
  <c r="I854" i="1"/>
  <c r="I855" i="1"/>
  <c r="I856" i="1"/>
  <c r="K856" i="1" s="1"/>
  <c r="J856" i="1"/>
  <c r="M856" i="1"/>
  <c r="I857" i="1"/>
  <c r="L857" i="1" s="1"/>
  <c r="J857" i="1"/>
  <c r="M857" i="1"/>
  <c r="I858" i="1"/>
  <c r="K858" i="1" s="1"/>
  <c r="J858" i="1"/>
  <c r="L858" i="1"/>
  <c r="M858" i="1"/>
  <c r="I859" i="1"/>
  <c r="K859" i="1" s="1"/>
  <c r="I860" i="1"/>
  <c r="M860" i="1" s="1"/>
  <c r="K860" i="1"/>
  <c r="L860" i="1"/>
  <c r="I861" i="1"/>
  <c r="K861" i="1"/>
  <c r="M861" i="1"/>
  <c r="I862" i="1"/>
  <c r="J862" i="1"/>
  <c r="L862" i="1"/>
  <c r="I863" i="1"/>
  <c r="J863" i="1" s="1"/>
  <c r="I864" i="1"/>
  <c r="L864" i="1" s="1"/>
  <c r="J864" i="1"/>
  <c r="K864" i="1"/>
  <c r="M864" i="1"/>
  <c r="I865" i="1"/>
  <c r="L865" i="1" s="1"/>
  <c r="K865" i="1"/>
  <c r="M865" i="1"/>
  <c r="I866" i="1"/>
  <c r="K866" i="1" s="1"/>
  <c r="J866" i="1"/>
  <c r="L866" i="1"/>
  <c r="M866" i="1"/>
  <c r="I867" i="1"/>
  <c r="K867" i="1" s="1"/>
  <c r="M867" i="1"/>
  <c r="I868" i="1"/>
  <c r="L868" i="1"/>
  <c r="I869" i="1"/>
  <c r="M869" i="1" s="1"/>
  <c r="I870" i="1"/>
  <c r="J870" i="1" s="1"/>
  <c r="I871" i="1"/>
  <c r="J871" i="1" s="1"/>
  <c r="I872" i="1"/>
  <c r="L872" i="1"/>
  <c r="M872" i="1"/>
  <c r="I873" i="1"/>
  <c r="I874" i="1"/>
  <c r="K874" i="1" s="1"/>
  <c r="J874" i="1"/>
  <c r="L874" i="1"/>
  <c r="M874" i="1"/>
  <c r="I875" i="1"/>
  <c r="K875" i="1"/>
  <c r="M875" i="1"/>
  <c r="I876" i="1"/>
  <c r="J876" i="1" s="1"/>
  <c r="L876" i="1"/>
  <c r="I877" i="1"/>
  <c r="K877" i="1" s="1"/>
  <c r="I878" i="1"/>
  <c r="L878" i="1" s="1"/>
  <c r="J878" i="1"/>
  <c r="I879" i="1"/>
  <c r="J879" i="1" s="1"/>
  <c r="K879" i="1"/>
  <c r="I880" i="1"/>
  <c r="J880" i="1" s="1"/>
  <c r="L880" i="1"/>
  <c r="M880" i="1"/>
  <c r="I881" i="1"/>
  <c r="L881" i="1" s="1"/>
  <c r="I882" i="1"/>
  <c r="K882" i="1" s="1"/>
  <c r="J882" i="1"/>
  <c r="I883" i="1"/>
  <c r="K883" i="1" s="1"/>
  <c r="I884" i="1"/>
  <c r="J884" i="1"/>
  <c r="I885" i="1"/>
  <c r="I886" i="1"/>
  <c r="J886" i="1"/>
  <c r="L886" i="1"/>
  <c r="I887" i="1"/>
  <c r="K887" i="1"/>
  <c r="M887" i="1"/>
  <c r="I888" i="1"/>
  <c r="K888" i="1" s="1"/>
  <c r="I889" i="1"/>
  <c r="L889" i="1" s="1"/>
  <c r="J889" i="1"/>
  <c r="I890" i="1"/>
  <c r="K890" i="1" s="1"/>
  <c r="J890" i="1"/>
  <c r="L890" i="1"/>
  <c r="M890" i="1"/>
  <c r="I891" i="1"/>
  <c r="I892" i="1"/>
  <c r="M892" i="1" s="1"/>
  <c r="J892" i="1"/>
  <c r="K892" i="1"/>
  <c r="L892" i="1"/>
  <c r="I893" i="1"/>
  <c r="K893" i="1"/>
  <c r="I894" i="1"/>
  <c r="I895" i="1"/>
  <c r="J895" i="1" s="1"/>
  <c r="I896" i="1"/>
  <c r="J896" i="1" s="1"/>
  <c r="K896" i="1"/>
  <c r="M896" i="1"/>
  <c r="I897" i="1"/>
  <c r="L897" i="1" s="1"/>
  <c r="K897" i="1"/>
  <c r="M897" i="1"/>
  <c r="I898" i="1"/>
  <c r="J898" i="1"/>
  <c r="K898" i="1"/>
  <c r="L898" i="1"/>
  <c r="M898" i="1"/>
  <c r="I899" i="1"/>
  <c r="K899" i="1"/>
  <c r="I900" i="1"/>
  <c r="K900" i="1" s="1"/>
  <c r="L900" i="1"/>
  <c r="I901" i="1"/>
  <c r="K901" i="1" s="1"/>
  <c r="M901" i="1"/>
  <c r="I902" i="1"/>
  <c r="J902" i="1" s="1"/>
  <c r="I903" i="1"/>
  <c r="I904" i="1"/>
  <c r="J904" i="1"/>
  <c r="K904" i="1"/>
  <c r="L904" i="1"/>
  <c r="M904" i="1"/>
  <c r="I905" i="1"/>
  <c r="I906" i="1"/>
  <c r="J906" i="1" s="1"/>
  <c r="I907" i="1"/>
  <c r="M907" i="1" s="1"/>
  <c r="K907" i="1"/>
  <c r="I908" i="1"/>
  <c r="M908" i="1" s="1"/>
  <c r="J908" i="1"/>
  <c r="K908" i="1"/>
  <c r="L908" i="1"/>
  <c r="I909" i="1"/>
  <c r="K909" i="1" s="1"/>
  <c r="I910" i="1"/>
  <c r="L910" i="1" s="1"/>
  <c r="I911" i="1"/>
  <c r="L911" i="1"/>
  <c r="I912" i="1"/>
  <c r="J912" i="1"/>
  <c r="K912" i="1"/>
  <c r="L912" i="1"/>
  <c r="M912" i="1"/>
  <c r="I913" i="1"/>
  <c r="M913" i="1" s="1"/>
  <c r="I914" i="1"/>
  <c r="J914" i="1" s="1"/>
  <c r="K914" i="1"/>
  <c r="L914" i="1"/>
  <c r="I915" i="1"/>
  <c r="K915" i="1" s="1"/>
  <c r="I916" i="1"/>
  <c r="M916" i="1" s="1"/>
  <c r="J916" i="1"/>
  <c r="K916" i="1"/>
  <c r="L916" i="1"/>
  <c r="I917" i="1"/>
  <c r="M917" i="1" s="1"/>
  <c r="K917" i="1"/>
  <c r="I918" i="1"/>
  <c r="J918" i="1" s="1"/>
  <c r="I919" i="1"/>
  <c r="J919" i="1" s="1"/>
  <c r="K919" i="1"/>
  <c r="L919" i="1"/>
  <c r="M919" i="1"/>
  <c r="I920" i="1"/>
  <c r="K920" i="1" s="1"/>
  <c r="J920" i="1"/>
  <c r="I921" i="1"/>
  <c r="J921" i="1" s="1"/>
  <c r="I922" i="1"/>
  <c r="L922" i="1" s="1"/>
  <c r="J922" i="1"/>
  <c r="K922" i="1"/>
  <c r="I923" i="1"/>
  <c r="M923" i="1" s="1"/>
  <c r="K923" i="1"/>
  <c r="I924" i="1"/>
  <c r="M924" i="1" s="1"/>
  <c r="J924" i="1"/>
  <c r="K924" i="1"/>
  <c r="L924" i="1"/>
  <c r="I925" i="1"/>
  <c r="K925" i="1" s="1"/>
  <c r="M925" i="1"/>
  <c r="I926" i="1"/>
  <c r="J926" i="1" s="1"/>
  <c r="L926" i="1"/>
  <c r="I927" i="1"/>
  <c r="J927" i="1" s="1"/>
  <c r="M927" i="1"/>
  <c r="I928" i="1"/>
  <c r="J928" i="1" s="1"/>
  <c r="K928" i="1"/>
  <c r="L928" i="1"/>
  <c r="I929" i="1"/>
  <c r="L929" i="1" s="1"/>
  <c r="J929" i="1"/>
  <c r="K929" i="1"/>
  <c r="I930" i="1"/>
  <c r="J930" i="1"/>
  <c r="K930" i="1"/>
  <c r="L930" i="1"/>
  <c r="M930" i="1"/>
  <c r="I931" i="1"/>
  <c r="M931" i="1" s="1"/>
  <c r="K931" i="1"/>
  <c r="I932" i="1"/>
  <c r="M932" i="1" s="1"/>
  <c r="J932" i="1"/>
  <c r="K932" i="1"/>
  <c r="L932" i="1"/>
  <c r="I933" i="1"/>
  <c r="K933" i="1"/>
  <c r="M933" i="1"/>
  <c r="I934" i="1"/>
  <c r="J934" i="1" s="1"/>
  <c r="I935" i="1"/>
  <c r="J935" i="1" s="1"/>
  <c r="I936" i="1"/>
  <c r="K936" i="1" s="1"/>
  <c r="J936" i="1"/>
  <c r="L936" i="1"/>
  <c r="M936" i="1"/>
  <c r="I937" i="1"/>
  <c r="L937" i="1" s="1"/>
  <c r="I938" i="1"/>
  <c r="J938" i="1"/>
  <c r="K938" i="1"/>
  <c r="L938" i="1"/>
  <c r="M938" i="1"/>
  <c r="I939" i="1"/>
  <c r="M939" i="1" s="1"/>
  <c r="K939" i="1"/>
  <c r="I940" i="1"/>
  <c r="M940" i="1" s="1"/>
  <c r="J940" i="1"/>
  <c r="K940" i="1"/>
  <c r="L940" i="1"/>
  <c r="I941" i="1"/>
  <c r="K941" i="1" s="1"/>
  <c r="I942" i="1"/>
  <c r="L942" i="1" s="1"/>
  <c r="J942" i="1"/>
  <c r="I943" i="1"/>
  <c r="J943" i="1" s="1"/>
  <c r="I944" i="1"/>
  <c r="K944" i="1" s="1"/>
  <c r="J944" i="1"/>
  <c r="L944" i="1"/>
  <c r="M944" i="1"/>
  <c r="I945" i="1"/>
  <c r="L945" i="1" s="1"/>
  <c r="I946" i="1"/>
  <c r="J946" i="1" s="1"/>
  <c r="K946" i="1"/>
  <c r="L946" i="1"/>
  <c r="I947" i="1"/>
  <c r="K947" i="1" s="1"/>
  <c r="I948" i="1"/>
  <c r="M948" i="1" s="1"/>
  <c r="J948" i="1"/>
  <c r="I949" i="1"/>
  <c r="I950" i="1"/>
  <c r="J950" i="1" s="1"/>
  <c r="L950" i="1"/>
  <c r="I951" i="1"/>
  <c r="J951" i="1" s="1"/>
  <c r="K951" i="1"/>
  <c r="I952" i="1"/>
  <c r="K952" i="1" s="1"/>
  <c r="J952" i="1"/>
  <c r="L952" i="1"/>
  <c r="M952" i="1"/>
  <c r="I953" i="1"/>
  <c r="L953" i="1" s="1"/>
  <c r="I954" i="1"/>
  <c r="J954" i="1"/>
  <c r="K954" i="1"/>
  <c r="L954" i="1"/>
  <c r="M954" i="1"/>
  <c r="I955" i="1"/>
  <c r="I956" i="1"/>
  <c r="M956" i="1" s="1"/>
  <c r="I957" i="1"/>
  <c r="K957" i="1" s="1"/>
  <c r="I958" i="1"/>
  <c r="J958" i="1"/>
  <c r="L958" i="1"/>
  <c r="I959" i="1"/>
  <c r="J959" i="1" s="1"/>
  <c r="I960" i="1"/>
  <c r="K960" i="1" s="1"/>
  <c r="J960" i="1"/>
  <c r="L960" i="1"/>
  <c r="M960" i="1"/>
  <c r="I961" i="1"/>
  <c r="L961" i="1" s="1"/>
  <c r="I962" i="1"/>
  <c r="J962" i="1" s="1"/>
  <c r="K962" i="1"/>
  <c r="L962" i="1"/>
  <c r="M962" i="1"/>
  <c r="I963" i="1"/>
  <c r="K963" i="1" s="1"/>
  <c r="I964" i="1"/>
  <c r="M964" i="1" s="1"/>
  <c r="J964" i="1"/>
  <c r="L964" i="1"/>
  <c r="I965" i="1"/>
  <c r="M965" i="1" s="1"/>
  <c r="K965" i="1"/>
  <c r="I966" i="1"/>
  <c r="J966" i="1" s="1"/>
  <c r="I967" i="1"/>
  <c r="J967" i="1" s="1"/>
  <c r="K967" i="1"/>
  <c r="I968" i="1"/>
  <c r="L968" i="1" s="1"/>
  <c r="J968" i="1"/>
  <c r="K968" i="1"/>
  <c r="I969" i="1"/>
  <c r="L969" i="1" s="1"/>
  <c r="M969" i="1"/>
  <c r="I970" i="1"/>
  <c r="J970" i="1"/>
  <c r="K970" i="1"/>
  <c r="L970" i="1"/>
  <c r="M970" i="1"/>
  <c r="I971" i="1"/>
  <c r="K971" i="1"/>
  <c r="M971" i="1"/>
  <c r="I972" i="1"/>
  <c r="M972" i="1" s="1"/>
  <c r="L972" i="1"/>
  <c r="I973" i="1"/>
  <c r="J973" i="1" s="1"/>
  <c r="M973" i="1"/>
  <c r="I974" i="1"/>
  <c r="J974" i="1" s="1"/>
  <c r="I975" i="1"/>
  <c r="K975" i="1" s="1"/>
  <c r="J975" i="1"/>
  <c r="L975" i="1"/>
  <c r="M975" i="1"/>
  <c r="I976" i="1"/>
  <c r="L976" i="1" s="1"/>
  <c r="J976" i="1"/>
  <c r="K976" i="1"/>
  <c r="I977" i="1"/>
  <c r="L977" i="1" s="1"/>
  <c r="J977" i="1"/>
  <c r="M977" i="1"/>
  <c r="I978" i="1"/>
  <c r="K978" i="1" s="1"/>
  <c r="J978" i="1"/>
  <c r="I979" i="1"/>
  <c r="K979" i="1" s="1"/>
  <c r="I980" i="1"/>
  <c r="M980" i="1" s="1"/>
  <c r="J980" i="1"/>
  <c r="K980" i="1"/>
  <c r="I981" i="1"/>
  <c r="J981" i="1" s="1"/>
  <c r="K981" i="1"/>
  <c r="L981" i="1"/>
  <c r="M981" i="1"/>
  <c r="I982" i="1"/>
  <c r="J982" i="1"/>
  <c r="L982" i="1"/>
  <c r="I983" i="1"/>
  <c r="M983" i="1" s="1"/>
  <c r="I984" i="1"/>
  <c r="K984" i="1" s="1"/>
  <c r="J984" i="1"/>
  <c r="L984" i="1"/>
  <c r="M984" i="1"/>
  <c r="I985" i="1"/>
  <c r="L985" i="1" s="1"/>
  <c r="I986" i="1"/>
  <c r="J986" i="1"/>
  <c r="K986" i="1"/>
  <c r="L986" i="1"/>
  <c r="M986" i="1"/>
  <c r="I987" i="1"/>
  <c r="I988" i="1"/>
  <c r="M988" i="1" s="1"/>
  <c r="I989" i="1"/>
  <c r="J989" i="1" s="1"/>
  <c r="K989" i="1"/>
  <c r="I990" i="1"/>
  <c r="J990" i="1"/>
  <c r="L990" i="1"/>
  <c r="I991" i="1"/>
  <c r="J991" i="1" s="1"/>
  <c r="I992" i="1"/>
  <c r="J992" i="1"/>
  <c r="K992" i="1"/>
  <c r="L992" i="1"/>
  <c r="M992" i="1"/>
  <c r="I993" i="1"/>
  <c r="L993" i="1" s="1"/>
  <c r="I994" i="1"/>
  <c r="K994" i="1" s="1"/>
  <c r="J994" i="1"/>
  <c r="L994" i="1"/>
  <c r="M994" i="1"/>
  <c r="I995" i="1"/>
  <c r="K995" i="1" s="1"/>
  <c r="I996" i="1"/>
  <c r="M996" i="1" s="1"/>
  <c r="L996" i="1"/>
  <c r="I997" i="1"/>
  <c r="J997" i="1" s="1"/>
  <c r="I998" i="1"/>
  <c r="L998" i="1" s="1"/>
  <c r="J998" i="1"/>
  <c r="I999" i="1"/>
  <c r="K999" i="1" s="1"/>
  <c r="J999" i="1"/>
  <c r="I1000" i="1"/>
  <c r="J1000" i="1" s="1"/>
  <c r="K1000" i="1"/>
  <c r="L1000" i="1"/>
  <c r="I1001" i="1"/>
  <c r="L1001" i="1" s="1"/>
  <c r="M1001" i="1"/>
  <c r="I1002" i="1"/>
  <c r="J1002" i="1" s="1"/>
  <c r="I1003" i="1"/>
  <c r="K1003" i="1"/>
  <c r="M1003" i="1"/>
  <c r="I1004" i="1"/>
  <c r="M1004" i="1" s="1"/>
  <c r="I1005" i="1"/>
  <c r="J1005" i="1" s="1"/>
  <c r="M1005" i="1"/>
  <c r="I1006" i="1"/>
  <c r="J1006" i="1" s="1"/>
  <c r="I1007" i="1"/>
  <c r="J1007" i="1" s="1"/>
  <c r="I1008" i="1"/>
  <c r="L1008" i="1" s="1"/>
  <c r="J1008" i="1"/>
  <c r="K1008" i="1"/>
  <c r="I1009" i="1"/>
  <c r="L1009" i="1" s="1"/>
  <c r="J1009" i="1"/>
  <c r="M1009" i="1"/>
  <c r="I1010" i="1"/>
  <c r="K1010" i="1" s="1"/>
  <c r="J1010" i="1"/>
  <c r="I1011" i="1"/>
  <c r="K1011" i="1" s="1"/>
  <c r="M1011" i="1"/>
  <c r="I1012" i="1"/>
  <c r="M1012" i="1" s="1"/>
  <c r="J1012" i="1"/>
  <c r="I1013" i="1"/>
  <c r="J1013" i="1" s="1"/>
  <c r="K1013" i="1"/>
  <c r="M1013" i="1"/>
  <c r="I1014" i="1"/>
  <c r="L1014" i="1" s="1"/>
  <c r="J1014" i="1"/>
  <c r="I1015" i="1"/>
  <c r="J1015" i="1" s="1"/>
  <c r="L1015" i="1"/>
  <c r="M1015" i="1"/>
  <c r="I1016" i="1"/>
  <c r="J1016" i="1"/>
  <c r="K1016" i="1"/>
  <c r="L1016" i="1"/>
  <c r="M1016" i="1"/>
  <c r="I1017" i="1"/>
  <c r="L1017" i="1" s="1"/>
  <c r="J1017" i="1"/>
  <c r="K1017" i="1"/>
  <c r="I1018" i="1"/>
  <c r="J1018" i="1"/>
  <c r="K1018" i="1"/>
  <c r="L1018" i="1"/>
  <c r="M1018" i="1"/>
  <c r="I1019" i="1"/>
  <c r="M1019" i="1" s="1"/>
  <c r="K1019" i="1"/>
  <c r="I17" i="1"/>
  <c r="K17" i="1" s="1"/>
  <c r="M782" i="1" l="1"/>
  <c r="J782" i="1"/>
  <c r="J636" i="1"/>
  <c r="K636" i="1"/>
  <c r="L636" i="1"/>
  <c r="L586" i="1"/>
  <c r="K586" i="1"/>
  <c r="M586" i="1"/>
  <c r="J320" i="1"/>
  <c r="M320" i="1"/>
  <c r="M791" i="1"/>
  <c r="J791" i="1"/>
  <c r="K791" i="1"/>
  <c r="J773" i="1"/>
  <c r="K773" i="1"/>
  <c r="L773" i="1"/>
  <c r="M695" i="1"/>
  <c r="L695" i="1"/>
  <c r="K695" i="1"/>
  <c r="J589" i="1"/>
  <c r="M589" i="1"/>
  <c r="K589" i="1"/>
  <c r="L589" i="1"/>
  <c r="L563" i="1"/>
  <c r="K563" i="1"/>
  <c r="M563" i="1"/>
  <c r="L528" i="1"/>
  <c r="J528" i="1"/>
  <c r="M17" i="1"/>
  <c r="J887" i="1"/>
  <c r="L887" i="1"/>
  <c r="M828" i="1"/>
  <c r="L828" i="1"/>
  <c r="M823" i="1"/>
  <c r="L823" i="1"/>
  <c r="K823" i="1"/>
  <c r="J805" i="1"/>
  <c r="M805" i="1"/>
  <c r="M750" i="1"/>
  <c r="J750" i="1"/>
  <c r="L750" i="1"/>
  <c r="L746" i="1"/>
  <c r="M746" i="1"/>
  <c r="J732" i="1"/>
  <c r="M732" i="1"/>
  <c r="M711" i="1"/>
  <c r="L711" i="1"/>
  <c r="J711" i="1"/>
  <c r="K711" i="1"/>
  <c r="M702" i="1"/>
  <c r="J702" i="1"/>
  <c r="K702" i="1"/>
  <c r="L702" i="1"/>
  <c r="M662" i="1"/>
  <c r="L662" i="1"/>
  <c r="K662" i="1"/>
  <c r="L592" i="1"/>
  <c r="J592" i="1"/>
  <c r="J572" i="1"/>
  <c r="K572" i="1"/>
  <c r="L572" i="1"/>
  <c r="M572" i="1"/>
  <c r="M426" i="1"/>
  <c r="L426" i="1"/>
  <c r="L411" i="1"/>
  <c r="J411" i="1"/>
  <c r="K411" i="1"/>
  <c r="M411" i="1"/>
  <c r="M371" i="1"/>
  <c r="K169" i="1"/>
  <c r="J169" i="1"/>
  <c r="J163" i="1"/>
  <c r="K163" i="1"/>
  <c r="M163" i="1"/>
  <c r="K25" i="1"/>
  <c r="M25" i="1"/>
  <c r="L17" i="1"/>
  <c r="L1013" i="1"/>
  <c r="K1009" i="1"/>
  <c r="M1000" i="1"/>
  <c r="K977" i="1"/>
  <c r="M967" i="1"/>
  <c r="K964" i="1"/>
  <c r="M946" i="1"/>
  <c r="M928" i="1"/>
  <c r="J911" i="1"/>
  <c r="K911" i="1"/>
  <c r="L896" i="1"/>
  <c r="J872" i="1"/>
  <c r="K872" i="1"/>
  <c r="L856" i="1"/>
  <c r="K834" i="1"/>
  <c r="L834" i="1"/>
  <c r="M818" i="1"/>
  <c r="J818" i="1"/>
  <c r="L784" i="1"/>
  <c r="J784" i="1"/>
  <c r="L771" i="1"/>
  <c r="K771" i="1"/>
  <c r="M771" i="1"/>
  <c r="M727" i="1"/>
  <c r="K727" i="1"/>
  <c r="L639" i="1"/>
  <c r="M639" i="1"/>
  <c r="J620" i="1"/>
  <c r="M620" i="1"/>
  <c r="K620" i="1"/>
  <c r="L620" i="1"/>
  <c r="M583" i="1"/>
  <c r="L583" i="1"/>
  <c r="J583" i="1"/>
  <c r="K583" i="1"/>
  <c r="J448" i="1"/>
  <c r="M448" i="1"/>
  <c r="M418" i="1"/>
  <c r="K418" i="1"/>
  <c r="J418" i="1"/>
  <c r="L418" i="1"/>
  <c r="J378" i="1"/>
  <c r="K378" i="1"/>
  <c r="L378" i="1"/>
  <c r="M378" i="1"/>
  <c r="L197" i="1"/>
  <c r="K197" i="1"/>
  <c r="M197" i="1"/>
  <c r="J197" i="1"/>
  <c r="J189" i="1"/>
  <c r="M189" i="1"/>
  <c r="M173" i="1"/>
  <c r="J173" i="1"/>
  <c r="L173" i="1"/>
  <c r="K173" i="1"/>
  <c r="J903" i="1"/>
  <c r="K903" i="1"/>
  <c r="J894" i="1"/>
  <c r="L894" i="1"/>
  <c r="L819" i="1"/>
  <c r="K819" i="1"/>
  <c r="M819" i="1"/>
  <c r="L691" i="1"/>
  <c r="K691" i="1"/>
  <c r="L505" i="1"/>
  <c r="M505" i="1"/>
  <c r="J505" i="1"/>
  <c r="L88" i="1"/>
  <c r="M88" i="1"/>
  <c r="J88" i="1"/>
  <c r="K88" i="1"/>
  <c r="L841" i="1"/>
  <c r="K841" i="1"/>
  <c r="M841" i="1"/>
  <c r="J796" i="1"/>
  <c r="M796" i="1"/>
  <c r="L796" i="1"/>
  <c r="L778" i="1"/>
  <c r="J778" i="1"/>
  <c r="K778" i="1"/>
  <c r="L768" i="1"/>
  <c r="J768" i="1"/>
  <c r="J735" i="1"/>
  <c r="K735" i="1"/>
  <c r="L723" i="1"/>
  <c r="K723" i="1"/>
  <c r="M723" i="1"/>
  <c r="L655" i="1"/>
  <c r="M655" i="1"/>
  <c r="J655" i="1"/>
  <c r="M606" i="1"/>
  <c r="L606" i="1"/>
  <c r="M991" i="1"/>
  <c r="L913" i="1"/>
  <c r="J913" i="1"/>
  <c r="M906" i="1"/>
  <c r="L767" i="1"/>
  <c r="J767" i="1"/>
  <c r="J757" i="1"/>
  <c r="M757" i="1"/>
  <c r="L757" i="1"/>
  <c r="J719" i="1"/>
  <c r="L719" i="1"/>
  <c r="M1010" i="1"/>
  <c r="L991" i="1"/>
  <c r="L906" i="1"/>
  <c r="L882" i="1"/>
  <c r="M882" i="1"/>
  <c r="M848" i="1"/>
  <c r="J783" i="1"/>
  <c r="K783" i="1"/>
  <c r="L783" i="1"/>
  <c r="M775" i="1"/>
  <c r="J775" i="1"/>
  <c r="L775" i="1"/>
  <c r="L650" i="1"/>
  <c r="K650" i="1"/>
  <c r="M650" i="1"/>
  <c r="M642" i="1"/>
  <c r="K642" i="1"/>
  <c r="M598" i="1"/>
  <c r="L598" i="1"/>
  <c r="K598" i="1"/>
  <c r="M558" i="1"/>
  <c r="L558" i="1"/>
  <c r="J558" i="1"/>
  <c r="K558" i="1"/>
  <c r="M554" i="1"/>
  <c r="M526" i="1"/>
  <c r="L526" i="1"/>
  <c r="J526" i="1"/>
  <c r="K526" i="1"/>
  <c r="M498" i="1"/>
  <c r="K498" i="1"/>
  <c r="L498" i="1"/>
  <c r="L324" i="1"/>
  <c r="J324" i="1"/>
  <c r="K324" i="1"/>
  <c r="M324" i="1"/>
  <c r="K312" i="1"/>
  <c r="M312" i="1"/>
  <c r="J312" i="1"/>
  <c r="L312" i="1"/>
  <c r="L293" i="1"/>
  <c r="K293" i="1"/>
  <c r="J85" i="1"/>
  <c r="L85" i="1"/>
  <c r="M85" i="1"/>
  <c r="K85" i="1"/>
  <c r="J67" i="1"/>
  <c r="M67" i="1"/>
  <c r="K67" i="1"/>
  <c r="L67" i="1"/>
  <c r="L802" i="1"/>
  <c r="M802" i="1"/>
  <c r="L751" i="1"/>
  <c r="M751" i="1"/>
  <c r="M647" i="1"/>
  <c r="L647" i="1"/>
  <c r="J647" i="1"/>
  <c r="K647" i="1"/>
  <c r="K453" i="1"/>
  <c r="L453" i="1"/>
  <c r="M208" i="1"/>
  <c r="K208" i="1"/>
  <c r="L208" i="1"/>
  <c r="J17" i="1"/>
  <c r="M754" i="1"/>
  <c r="K754" i="1"/>
  <c r="L754" i="1"/>
  <c r="L443" i="1"/>
  <c r="K443" i="1"/>
  <c r="J443" i="1"/>
  <c r="M443" i="1"/>
  <c r="J368" i="1"/>
  <c r="M368" i="1"/>
  <c r="M289" i="1"/>
  <c r="K289" i="1"/>
  <c r="J289" i="1"/>
  <c r="K266" i="1"/>
  <c r="M266" i="1"/>
  <c r="L266" i="1"/>
  <c r="M1002" i="1"/>
  <c r="J840" i="1"/>
  <c r="L840" i="1"/>
  <c r="M822" i="1"/>
  <c r="K822" i="1"/>
  <c r="L822" i="1"/>
  <c r="M814" i="1"/>
  <c r="J814" i="1"/>
  <c r="K814" i="1"/>
  <c r="L814" i="1"/>
  <c r="J749" i="1"/>
  <c r="L749" i="1"/>
  <c r="M749" i="1"/>
  <c r="M726" i="1"/>
  <c r="L726" i="1"/>
  <c r="J726" i="1"/>
  <c r="K726" i="1"/>
  <c r="M706" i="1"/>
  <c r="K706" i="1"/>
  <c r="J706" i="1"/>
  <c r="L706" i="1"/>
  <c r="L373" i="1"/>
  <c r="K373" i="1"/>
  <c r="L1002" i="1"/>
  <c r="M978" i="1"/>
  <c r="M961" i="1"/>
  <c r="L956" i="1"/>
  <c r="M920" i="1"/>
  <c r="L803" i="1"/>
  <c r="K803" i="1"/>
  <c r="J794" i="1"/>
  <c r="M794" i="1"/>
  <c r="L1012" i="1"/>
  <c r="L1010" i="1"/>
  <c r="M1008" i="1"/>
  <c r="K1002" i="1"/>
  <c r="J996" i="1"/>
  <c r="K991" i="1"/>
  <c r="K988" i="1"/>
  <c r="L983" i="1"/>
  <c r="L978" i="1"/>
  <c r="M976" i="1"/>
  <c r="M968" i="1"/>
  <c r="K961" i="1"/>
  <c r="M959" i="1"/>
  <c r="K956" i="1"/>
  <c r="M951" i="1"/>
  <c r="L948" i="1"/>
  <c r="K943" i="1"/>
  <c r="M922" i="1"/>
  <c r="L920" i="1"/>
  <c r="K906" i="1"/>
  <c r="M895" i="1"/>
  <c r="K869" i="1"/>
  <c r="J855" i="1"/>
  <c r="K855" i="1"/>
  <c r="L855" i="1"/>
  <c r="M855" i="1"/>
  <c r="L848" i="1"/>
  <c r="J839" i="1"/>
  <c r="L839" i="1"/>
  <c r="M839" i="1"/>
  <c r="M836" i="1"/>
  <c r="L836" i="1"/>
  <c r="J826" i="1"/>
  <c r="K826" i="1"/>
  <c r="J821" i="1"/>
  <c r="M821" i="1"/>
  <c r="K821" i="1"/>
  <c r="K802" i="1"/>
  <c r="L782" i="1"/>
  <c r="K770" i="1"/>
  <c r="J770" i="1"/>
  <c r="M766" i="1"/>
  <c r="J766" i="1"/>
  <c r="K766" i="1"/>
  <c r="M762" i="1"/>
  <c r="M759" i="1"/>
  <c r="L759" i="1"/>
  <c r="K751" i="1"/>
  <c r="J748" i="1"/>
  <c r="K748" i="1"/>
  <c r="L748" i="1"/>
  <c r="M743" i="1"/>
  <c r="J743" i="1"/>
  <c r="K743" i="1"/>
  <c r="M718" i="1"/>
  <c r="K718" i="1"/>
  <c r="L718" i="1"/>
  <c r="J685" i="1"/>
  <c r="K685" i="1"/>
  <c r="L685" i="1"/>
  <c r="M670" i="1"/>
  <c r="L670" i="1"/>
  <c r="J653" i="1"/>
  <c r="M653" i="1"/>
  <c r="K653" i="1"/>
  <c r="L653" i="1"/>
  <c r="J629" i="1"/>
  <c r="M629" i="1"/>
  <c r="L629" i="1"/>
  <c r="M622" i="1"/>
  <c r="L622" i="1"/>
  <c r="J622" i="1"/>
  <c r="M566" i="1"/>
  <c r="J566" i="1"/>
  <c r="K566" i="1"/>
  <c r="L566" i="1"/>
  <c r="L547" i="1"/>
  <c r="K547" i="1"/>
  <c r="J346" i="1"/>
  <c r="L346" i="1"/>
  <c r="M346" i="1"/>
  <c r="K346" i="1"/>
  <c r="M220" i="1"/>
  <c r="J220" i="1"/>
  <c r="L220" i="1"/>
  <c r="K220" i="1"/>
  <c r="K202" i="1"/>
  <c r="L202" i="1"/>
  <c r="J202" i="1"/>
  <c r="M202" i="1"/>
  <c r="J121" i="1"/>
  <c r="K121" i="1"/>
  <c r="L873" i="1"/>
  <c r="M873" i="1"/>
  <c r="M578" i="1"/>
  <c r="K578" i="1"/>
  <c r="M369" i="1"/>
  <c r="K369" i="1"/>
  <c r="J369" i="1"/>
  <c r="L369" i="1"/>
  <c r="M884" i="1"/>
  <c r="K884" i="1"/>
  <c r="M868" i="1"/>
  <c r="K868" i="1"/>
  <c r="J868" i="1"/>
  <c r="L703" i="1"/>
  <c r="J703" i="1"/>
  <c r="K703" i="1"/>
  <c r="L523" i="1"/>
  <c r="J523" i="1"/>
  <c r="M523" i="1"/>
  <c r="J489" i="1"/>
  <c r="L489" i="1"/>
  <c r="L921" i="1"/>
  <c r="K921" i="1"/>
  <c r="M686" i="1"/>
  <c r="L686" i="1"/>
  <c r="J686" i="1"/>
  <c r="L666" i="1"/>
  <c r="M666" i="1"/>
  <c r="J666" i="1"/>
  <c r="L591" i="1"/>
  <c r="M591" i="1"/>
  <c r="J591" i="1"/>
  <c r="L575" i="1"/>
  <c r="K575" i="1"/>
  <c r="M575" i="1"/>
  <c r="M474" i="1"/>
  <c r="K474" i="1"/>
  <c r="J474" i="1"/>
  <c r="L474" i="1"/>
  <c r="L371" i="1"/>
  <c r="K371" i="1"/>
  <c r="L337" i="1"/>
  <c r="M337" i="1"/>
  <c r="K337" i="1"/>
  <c r="J337" i="1"/>
  <c r="K1012" i="1"/>
  <c r="L1004" i="1"/>
  <c r="J988" i="1"/>
  <c r="J985" i="1"/>
  <c r="L980" i="1"/>
  <c r="J961" i="1"/>
  <c r="J956" i="1"/>
  <c r="J953" i="1"/>
  <c r="L951" i="1"/>
  <c r="K948" i="1"/>
  <c r="M937" i="1"/>
  <c r="M929" i="1"/>
  <c r="M914" i="1"/>
  <c r="M903" i="1"/>
  <c r="M900" i="1"/>
  <c r="J900" i="1"/>
  <c r="J888" i="1"/>
  <c r="L888" i="1"/>
  <c r="M888" i="1"/>
  <c r="L884" i="1"/>
  <c r="M863" i="1"/>
  <c r="M850" i="1"/>
  <c r="K848" i="1"/>
  <c r="J813" i="1"/>
  <c r="K813" i="1"/>
  <c r="J802" i="1"/>
  <c r="J797" i="1"/>
  <c r="M797" i="1"/>
  <c r="K782" i="1"/>
  <c r="M774" i="1"/>
  <c r="K774" i="1"/>
  <c r="L774" i="1"/>
  <c r="L762" i="1"/>
  <c r="L755" i="1"/>
  <c r="M755" i="1"/>
  <c r="J751" i="1"/>
  <c r="L739" i="1"/>
  <c r="K739" i="1"/>
  <c r="M735" i="1"/>
  <c r="J725" i="1"/>
  <c r="K725" i="1"/>
  <c r="M691" i="1"/>
  <c r="L656" i="1"/>
  <c r="J656" i="1"/>
  <c r="M636" i="1"/>
  <c r="K606" i="1"/>
  <c r="L602" i="1"/>
  <c r="M602" i="1"/>
  <c r="J602" i="1"/>
  <c r="J586" i="1"/>
  <c r="J578" i="1"/>
  <c r="J565" i="1"/>
  <c r="M565" i="1"/>
  <c r="K565" i="1"/>
  <c r="L565" i="1"/>
  <c r="J554" i="1"/>
  <c r="K554" i="1"/>
  <c r="M550" i="1"/>
  <c r="L550" i="1"/>
  <c r="J550" i="1"/>
  <c r="J540" i="1"/>
  <c r="L540" i="1"/>
  <c r="K540" i="1"/>
  <c r="M540" i="1"/>
  <c r="J524" i="1"/>
  <c r="K524" i="1"/>
  <c r="L524" i="1"/>
  <c r="M524" i="1"/>
  <c r="K505" i="1"/>
  <c r="L491" i="1"/>
  <c r="J491" i="1"/>
  <c r="M491" i="1"/>
  <c r="K491" i="1"/>
  <c r="K472" i="1"/>
  <c r="M472" i="1"/>
  <c r="J472" i="1"/>
  <c r="L472" i="1"/>
  <c r="L260" i="1"/>
  <c r="K260" i="1"/>
  <c r="M260" i="1"/>
  <c r="M790" i="1"/>
  <c r="L790" i="1"/>
  <c r="J765" i="1"/>
  <c r="M765" i="1"/>
  <c r="M742" i="1"/>
  <c r="J742" i="1"/>
  <c r="M738" i="1"/>
  <c r="M734" i="1"/>
  <c r="L734" i="1"/>
  <c r="J717" i="1"/>
  <c r="M717" i="1"/>
  <c r="K717" i="1"/>
  <c r="J714" i="1"/>
  <c r="J710" i="1"/>
  <c r="J701" i="1"/>
  <c r="M701" i="1"/>
  <c r="L690" i="1"/>
  <c r="M687" i="1"/>
  <c r="K682" i="1"/>
  <c r="L675" i="1"/>
  <c r="K675" i="1"/>
  <c r="J672" i="1"/>
  <c r="J661" i="1"/>
  <c r="K661" i="1"/>
  <c r="L661" i="1"/>
  <c r="J645" i="1"/>
  <c r="M645" i="1"/>
  <c r="K645" i="1"/>
  <c r="L627" i="1"/>
  <c r="K627" i="1"/>
  <c r="M627" i="1"/>
  <c r="L611" i="1"/>
  <c r="K611" i="1"/>
  <c r="J608" i="1"/>
  <c r="J597" i="1"/>
  <c r="K597" i="1"/>
  <c r="L597" i="1"/>
  <c r="J581" i="1"/>
  <c r="M581" i="1"/>
  <c r="K581" i="1"/>
  <c r="M574" i="1"/>
  <c r="J574" i="1"/>
  <c r="K574" i="1"/>
  <c r="M567" i="1"/>
  <c r="L567" i="1"/>
  <c r="L562" i="1"/>
  <c r="M517" i="1"/>
  <c r="K517" i="1"/>
  <c r="J511" i="1"/>
  <c r="M511" i="1"/>
  <c r="L507" i="1"/>
  <c r="M507" i="1"/>
  <c r="J507" i="1"/>
  <c r="K507" i="1"/>
  <c r="J504" i="1"/>
  <c r="K392" i="1"/>
  <c r="J392" i="1"/>
  <c r="L392" i="1"/>
  <c r="M392" i="1"/>
  <c r="J340" i="1"/>
  <c r="K340" i="1"/>
  <c r="M340" i="1"/>
  <c r="J236" i="1"/>
  <c r="K236" i="1"/>
  <c r="L236" i="1"/>
  <c r="M236" i="1"/>
  <c r="J205" i="1"/>
  <c r="M205" i="1"/>
  <c r="L81" i="1"/>
  <c r="K81" i="1"/>
  <c r="J42" i="1"/>
  <c r="L42" i="1"/>
  <c r="K42" i="1"/>
  <c r="M42" i="1"/>
  <c r="M694" i="1"/>
  <c r="J694" i="1"/>
  <c r="M678" i="1"/>
  <c r="L678" i="1"/>
  <c r="J678" i="1"/>
  <c r="J669" i="1"/>
  <c r="K669" i="1"/>
  <c r="L669" i="1"/>
  <c r="M638" i="1"/>
  <c r="J638" i="1"/>
  <c r="K638" i="1"/>
  <c r="M631" i="1"/>
  <c r="L631" i="1"/>
  <c r="J618" i="1"/>
  <c r="K618" i="1"/>
  <c r="M614" i="1"/>
  <c r="L614" i="1"/>
  <c r="J614" i="1"/>
  <c r="J605" i="1"/>
  <c r="K605" i="1"/>
  <c r="L605" i="1"/>
  <c r="J522" i="1"/>
  <c r="K522" i="1"/>
  <c r="L522" i="1"/>
  <c r="L466" i="1"/>
  <c r="M466" i="1"/>
  <c r="J466" i="1"/>
  <c r="L355" i="1"/>
  <c r="M355" i="1"/>
  <c r="J355" i="1"/>
  <c r="L331" i="1"/>
  <c r="K331" i="1"/>
  <c r="J331" i="1"/>
  <c r="M331" i="1"/>
  <c r="L315" i="1"/>
  <c r="J315" i="1"/>
  <c r="M315" i="1"/>
  <c r="L291" i="1"/>
  <c r="K291" i="1"/>
  <c r="M291" i="1"/>
  <c r="L245" i="1"/>
  <c r="M245" i="1"/>
  <c r="J245" i="1"/>
  <c r="K245" i="1"/>
  <c r="L80" i="1"/>
  <c r="M80" i="1"/>
  <c r="J80" i="1"/>
  <c r="K80" i="1"/>
  <c r="L905" i="1"/>
  <c r="M905" i="1"/>
  <c r="J897" i="1"/>
  <c r="K880" i="1"/>
  <c r="J865" i="1"/>
  <c r="J860" i="1"/>
  <c r="M844" i="1"/>
  <c r="J844" i="1"/>
  <c r="J832" i="1"/>
  <c r="M806" i="1"/>
  <c r="J806" i="1"/>
  <c r="M798" i="1"/>
  <c r="L798" i="1"/>
  <c r="K789" i="1"/>
  <c r="K764" i="1"/>
  <c r="K741" i="1"/>
  <c r="K733" i="1"/>
  <c r="K730" i="1"/>
  <c r="K716" i="1"/>
  <c r="J709" i="1"/>
  <c r="M709" i="1"/>
  <c r="K709" i="1"/>
  <c r="J700" i="1"/>
  <c r="K700" i="1"/>
  <c r="M663" i="1"/>
  <c r="J663" i="1"/>
  <c r="K663" i="1"/>
  <c r="K659" i="1"/>
  <c r="M630" i="1"/>
  <c r="J630" i="1"/>
  <c r="K630" i="1"/>
  <c r="J626" i="1"/>
  <c r="M599" i="1"/>
  <c r="J599" i="1"/>
  <c r="K599" i="1"/>
  <c r="K595" i="1"/>
  <c r="J573" i="1"/>
  <c r="M573" i="1"/>
  <c r="J556" i="1"/>
  <c r="M556" i="1"/>
  <c r="K556" i="1"/>
  <c r="J529" i="1"/>
  <c r="K529" i="1"/>
  <c r="L529" i="1"/>
  <c r="M529" i="1"/>
  <c r="K521" i="1"/>
  <c r="L521" i="1"/>
  <c r="M521" i="1"/>
  <c r="K509" i="1"/>
  <c r="M509" i="1"/>
  <c r="M476" i="1"/>
  <c r="L476" i="1"/>
  <c r="J476" i="1"/>
  <c r="L459" i="1"/>
  <c r="K459" i="1"/>
  <c r="M428" i="1"/>
  <c r="L428" i="1"/>
  <c r="M420" i="1"/>
  <c r="L420" i="1"/>
  <c r="J420" i="1"/>
  <c r="L403" i="1"/>
  <c r="K403" i="1"/>
  <c r="M403" i="1"/>
  <c r="J403" i="1"/>
  <c r="K389" i="1"/>
  <c r="M364" i="1"/>
  <c r="J364" i="1"/>
  <c r="K364" i="1"/>
  <c r="L364" i="1"/>
  <c r="K357" i="1"/>
  <c r="J338" i="1"/>
  <c r="K338" i="1"/>
  <c r="L338" i="1"/>
  <c r="M338" i="1"/>
  <c r="L229" i="1"/>
  <c r="M229" i="1"/>
  <c r="J229" i="1"/>
  <c r="K229" i="1"/>
  <c r="J99" i="1"/>
  <c r="L99" i="1"/>
  <c r="K99" i="1"/>
  <c r="M99" i="1"/>
  <c r="K72" i="1"/>
  <c r="M72" i="1"/>
  <c r="J72" i="1"/>
  <c r="L72" i="1"/>
  <c r="J53" i="1"/>
  <c r="K53" i="1"/>
  <c r="L53" i="1"/>
  <c r="M53" i="1"/>
  <c r="M876" i="1"/>
  <c r="K876" i="1"/>
  <c r="J847" i="1"/>
  <c r="K847" i="1"/>
  <c r="J812" i="1"/>
  <c r="K812" i="1"/>
  <c r="J781" i="1"/>
  <c r="K781" i="1"/>
  <c r="J693" i="1"/>
  <c r="M693" i="1"/>
  <c r="J684" i="1"/>
  <c r="M684" i="1"/>
  <c r="K684" i="1"/>
  <c r="J671" i="1"/>
  <c r="K671" i="1"/>
  <c r="J668" i="1"/>
  <c r="M668" i="1"/>
  <c r="J637" i="1"/>
  <c r="M637" i="1"/>
  <c r="J607" i="1"/>
  <c r="K607" i="1"/>
  <c r="J604" i="1"/>
  <c r="M604" i="1"/>
  <c r="M542" i="1"/>
  <c r="K542" i="1"/>
  <c r="J495" i="1"/>
  <c r="L495" i="1"/>
  <c r="J490" i="1"/>
  <c r="K490" i="1"/>
  <c r="L490" i="1"/>
  <c r="L468" i="1"/>
  <c r="M468" i="1"/>
  <c r="J468" i="1"/>
  <c r="K440" i="1"/>
  <c r="M440" i="1"/>
  <c r="L427" i="1"/>
  <c r="J427" i="1"/>
  <c r="K427" i="1"/>
  <c r="M427" i="1"/>
  <c r="J410" i="1"/>
  <c r="K410" i="1"/>
  <c r="L410" i="1"/>
  <c r="L387" i="1"/>
  <c r="M387" i="1"/>
  <c r="K285" i="1"/>
  <c r="M285" i="1"/>
  <c r="K226" i="1"/>
  <c r="J226" i="1"/>
  <c r="M226" i="1"/>
  <c r="M222" i="1"/>
  <c r="L222" i="1"/>
  <c r="J114" i="1"/>
  <c r="K114" i="1"/>
  <c r="L515" i="1"/>
  <c r="M515" i="1"/>
  <c r="L487" i="1"/>
  <c r="J487" i="1"/>
  <c r="K424" i="1"/>
  <c r="L424" i="1"/>
  <c r="K405" i="1"/>
  <c r="L405" i="1"/>
  <c r="K362" i="1"/>
  <c r="L362" i="1"/>
  <c r="K328" i="1"/>
  <c r="M328" i="1"/>
  <c r="K296" i="1"/>
  <c r="J296" i="1"/>
  <c r="L296" i="1"/>
  <c r="M296" i="1"/>
  <c r="J254" i="1"/>
  <c r="L254" i="1"/>
  <c r="M235" i="1"/>
  <c r="J235" i="1"/>
  <c r="L235" i="1"/>
  <c r="K235" i="1"/>
  <c r="M195" i="1"/>
  <c r="K195" i="1"/>
  <c r="L190" i="1"/>
  <c r="J190" i="1"/>
  <c r="K190" i="1"/>
  <c r="M190" i="1"/>
  <c r="L174" i="1"/>
  <c r="M174" i="1"/>
  <c r="K137" i="1"/>
  <c r="J137" i="1"/>
  <c r="J32" i="1"/>
  <c r="L32" i="1"/>
  <c r="K32" i="1"/>
  <c r="L467" i="1"/>
  <c r="J467" i="1"/>
  <c r="K354" i="1"/>
  <c r="L354" i="1"/>
  <c r="L339" i="1"/>
  <c r="J339" i="1"/>
  <c r="M339" i="1"/>
  <c r="K256" i="1"/>
  <c r="L256" i="1"/>
  <c r="J246" i="1"/>
  <c r="L246" i="1"/>
  <c r="L213" i="1"/>
  <c r="J213" i="1"/>
  <c r="K213" i="1"/>
  <c r="M52" i="1"/>
  <c r="L52" i="1"/>
  <c r="J576" i="1"/>
  <c r="K541" i="1"/>
  <c r="J531" i="1"/>
  <c r="J527" i="1"/>
  <c r="M527" i="1"/>
  <c r="L519" i="1"/>
  <c r="J442" i="1"/>
  <c r="K417" i="1"/>
  <c r="L417" i="1"/>
  <c r="L395" i="1"/>
  <c r="M395" i="1"/>
  <c r="J370" i="1"/>
  <c r="K370" i="1"/>
  <c r="J356" i="1"/>
  <c r="K356" i="1"/>
  <c r="J243" i="1"/>
  <c r="L243" i="1"/>
  <c r="J233" i="1"/>
  <c r="K233" i="1"/>
  <c r="M233" i="1"/>
  <c r="L233" i="1"/>
  <c r="J183" i="1"/>
  <c r="K183" i="1"/>
  <c r="L183" i="1"/>
  <c r="M183" i="1"/>
  <c r="J176" i="1"/>
  <c r="L176" i="1"/>
  <c r="M156" i="1"/>
  <c r="J156" i="1"/>
  <c r="K156" i="1"/>
  <c r="L156" i="1"/>
  <c r="J513" i="1"/>
  <c r="M513" i="1"/>
  <c r="M444" i="1"/>
  <c r="J444" i="1"/>
  <c r="L307" i="1"/>
  <c r="J307" i="1"/>
  <c r="M307" i="1"/>
  <c r="K307" i="1"/>
  <c r="J298" i="1"/>
  <c r="L298" i="1"/>
  <c r="M192" i="1"/>
  <c r="L192" i="1"/>
  <c r="L182" i="1"/>
  <c r="J182" i="1"/>
  <c r="J179" i="1"/>
  <c r="L179" i="1"/>
  <c r="J171" i="1"/>
  <c r="K171" i="1"/>
  <c r="M171" i="1"/>
  <c r="L171" i="1"/>
  <c r="J119" i="1"/>
  <c r="L119" i="1"/>
  <c r="M119" i="1"/>
  <c r="K284" i="1"/>
  <c r="M284" i="1"/>
  <c r="K204" i="1"/>
  <c r="M204" i="1"/>
  <c r="K188" i="1"/>
  <c r="M188" i="1"/>
  <c r="L175" i="1"/>
  <c r="M175" i="1"/>
  <c r="L149" i="1"/>
  <c r="M149" i="1"/>
  <c r="J149" i="1"/>
  <c r="J133" i="1"/>
  <c r="K133" i="1"/>
  <c r="M124" i="1"/>
  <c r="K124" i="1"/>
  <c r="K69" i="1"/>
  <c r="M69" i="1"/>
  <c r="L64" i="1"/>
  <c r="M64" i="1"/>
  <c r="J64" i="1"/>
  <c r="L348" i="1"/>
  <c r="K344" i="1"/>
  <c r="M344" i="1"/>
  <c r="L316" i="1"/>
  <c r="M305" i="1"/>
  <c r="M274" i="1"/>
  <c r="L270" i="1"/>
  <c r="K242" i="1"/>
  <c r="M242" i="1"/>
  <c r="L227" i="1"/>
  <c r="M218" i="1"/>
  <c r="K168" i="1"/>
  <c r="M168" i="1"/>
  <c r="J165" i="1"/>
  <c r="M165" i="1"/>
  <c r="J128" i="1"/>
  <c r="L128" i="1"/>
  <c r="M92" i="1"/>
  <c r="J92" i="1"/>
  <c r="K92" i="1"/>
  <c r="J37" i="1"/>
  <c r="K37" i="1"/>
  <c r="M37" i="1"/>
  <c r="K348" i="1"/>
  <c r="L325" i="1"/>
  <c r="K325" i="1"/>
  <c r="K321" i="1"/>
  <c r="M321" i="1"/>
  <c r="K316" i="1"/>
  <c r="K305" i="1"/>
  <c r="L299" i="1"/>
  <c r="K299" i="1"/>
  <c r="K274" i="1"/>
  <c r="K270" i="1"/>
  <c r="K259" i="1"/>
  <c r="M259" i="1"/>
  <c r="K244" i="1"/>
  <c r="M244" i="1"/>
  <c r="L218" i="1"/>
  <c r="K206" i="1"/>
  <c r="M206" i="1"/>
  <c r="J83" i="1"/>
  <c r="M83" i="1"/>
  <c r="K83" i="1"/>
  <c r="L50" i="1"/>
  <c r="M50" i="1"/>
  <c r="J50" i="1"/>
  <c r="K276" i="1"/>
  <c r="M276" i="1"/>
  <c r="L263" i="1"/>
  <c r="M263" i="1"/>
  <c r="J211" i="1"/>
  <c r="L211" i="1"/>
  <c r="J131" i="1"/>
  <c r="L131" i="1"/>
  <c r="L126" i="1"/>
  <c r="M126" i="1"/>
  <c r="J90" i="1"/>
  <c r="K90" i="1"/>
  <c r="M76" i="1"/>
  <c r="L76" i="1"/>
  <c r="J76" i="1"/>
  <c r="J47" i="1"/>
  <c r="K47" i="1"/>
  <c r="J23" i="1"/>
  <c r="L23" i="1"/>
  <c r="K323" i="1"/>
  <c r="L279" i="1"/>
  <c r="K261" i="1"/>
  <c r="L250" i="1"/>
  <c r="K219" i="1"/>
  <c r="L194" i="1"/>
  <c r="K164" i="1"/>
  <c r="K108" i="1"/>
  <c r="K60" i="1"/>
  <c r="L55" i="1"/>
  <c r="M160" i="1"/>
  <c r="L140" i="1"/>
  <c r="M101" i="1"/>
  <c r="M87" i="1"/>
  <c r="M56" i="1"/>
  <c r="M49" i="1"/>
  <c r="M26" i="1"/>
  <c r="M24" i="1"/>
  <c r="M18" i="1"/>
  <c r="K147" i="1"/>
  <c r="K106" i="1"/>
  <c r="K98" i="1"/>
  <c r="K74" i="1"/>
  <c r="M71" i="1"/>
  <c r="K58" i="1"/>
  <c r="J33" i="1"/>
  <c r="L987" i="1"/>
  <c r="J987" i="1"/>
  <c r="L955" i="1"/>
  <c r="J955" i="1"/>
  <c r="L891" i="1"/>
  <c r="J891" i="1"/>
  <c r="M502" i="1"/>
  <c r="L502" i="1"/>
  <c r="M470" i="1"/>
  <c r="J470" i="1"/>
  <c r="K470" i="1"/>
  <c r="L470" i="1"/>
  <c r="J445" i="1"/>
  <c r="K445" i="1"/>
  <c r="L445" i="1"/>
  <c r="M445" i="1"/>
  <c r="L423" i="1"/>
  <c r="K423" i="1"/>
  <c r="M423" i="1"/>
  <c r="M398" i="1"/>
  <c r="L398" i="1"/>
  <c r="J398" i="1"/>
  <c r="K398" i="1"/>
  <c r="M393" i="1"/>
  <c r="K393" i="1"/>
  <c r="L393" i="1"/>
  <c r="J349" i="1"/>
  <c r="K349" i="1"/>
  <c r="L349" i="1"/>
  <c r="M349" i="1"/>
  <c r="M326" i="1"/>
  <c r="J326" i="1"/>
  <c r="K326" i="1"/>
  <c r="L326" i="1"/>
  <c r="L283" i="1"/>
  <c r="J283" i="1"/>
  <c r="K283" i="1"/>
  <c r="M283" i="1"/>
  <c r="L185" i="1"/>
  <c r="M185" i="1"/>
  <c r="J185" i="1"/>
  <c r="L146" i="1"/>
  <c r="M146" i="1"/>
  <c r="J146" i="1"/>
  <c r="K146" i="1"/>
  <c r="J143" i="1"/>
  <c r="L143" i="1"/>
  <c r="K143" i="1"/>
  <c r="L129" i="1"/>
  <c r="J129" i="1"/>
  <c r="M129" i="1"/>
  <c r="K129" i="1"/>
  <c r="K109" i="1"/>
  <c r="L109" i="1"/>
  <c r="M109" i="1"/>
  <c r="J109" i="1"/>
  <c r="K86" i="1"/>
  <c r="J86" i="1"/>
  <c r="L86" i="1"/>
  <c r="M86" i="1"/>
  <c r="L1006" i="1"/>
  <c r="K1004" i="1"/>
  <c r="K983" i="1"/>
  <c r="L979" i="1"/>
  <c r="J979" i="1"/>
  <c r="L973" i="1"/>
  <c r="K969" i="1"/>
  <c r="L963" i="1"/>
  <c r="J963" i="1"/>
  <c r="L959" i="1"/>
  <c r="J957" i="1"/>
  <c r="L957" i="1"/>
  <c r="L934" i="1"/>
  <c r="M918" i="1"/>
  <c r="K918" i="1"/>
  <c r="M915" i="1"/>
  <c r="M909" i="1"/>
  <c r="K905" i="1"/>
  <c r="L899" i="1"/>
  <c r="J899" i="1"/>
  <c r="L895" i="1"/>
  <c r="J893" i="1"/>
  <c r="L893" i="1"/>
  <c r="L870" i="1"/>
  <c r="K833" i="1"/>
  <c r="J829" i="1"/>
  <c r="K829" i="1"/>
  <c r="L829" i="1"/>
  <c r="K824" i="1"/>
  <c r="J824" i="1"/>
  <c r="L824" i="1"/>
  <c r="M824" i="1"/>
  <c r="J817" i="1"/>
  <c r="K817" i="1"/>
  <c r="L817" i="1"/>
  <c r="K808" i="1"/>
  <c r="J808" i="1"/>
  <c r="L808" i="1"/>
  <c r="M808" i="1"/>
  <c r="J801" i="1"/>
  <c r="K801" i="1"/>
  <c r="L801" i="1"/>
  <c r="K792" i="1"/>
  <c r="J792" i="1"/>
  <c r="L792" i="1"/>
  <c r="M792" i="1"/>
  <c r="J785" i="1"/>
  <c r="K785" i="1"/>
  <c r="L785" i="1"/>
  <c r="K776" i="1"/>
  <c r="J776" i="1"/>
  <c r="L776" i="1"/>
  <c r="M776" i="1"/>
  <c r="J769" i="1"/>
  <c r="K769" i="1"/>
  <c r="L769" i="1"/>
  <c r="K760" i="1"/>
  <c r="J760" i="1"/>
  <c r="L760" i="1"/>
  <c r="M760" i="1"/>
  <c r="J753" i="1"/>
  <c r="K753" i="1"/>
  <c r="L753" i="1"/>
  <c r="K744" i="1"/>
  <c r="J744" i="1"/>
  <c r="L744" i="1"/>
  <c r="M744" i="1"/>
  <c r="J737" i="1"/>
  <c r="K737" i="1"/>
  <c r="L737" i="1"/>
  <c r="K728" i="1"/>
  <c r="J728" i="1"/>
  <c r="L728" i="1"/>
  <c r="M728" i="1"/>
  <c r="J721" i="1"/>
  <c r="K721" i="1"/>
  <c r="L721" i="1"/>
  <c r="K712" i="1"/>
  <c r="J712" i="1"/>
  <c r="L712" i="1"/>
  <c r="M712" i="1"/>
  <c r="J705" i="1"/>
  <c r="K705" i="1"/>
  <c r="L705" i="1"/>
  <c r="K696" i="1"/>
  <c r="J696" i="1"/>
  <c r="L696" i="1"/>
  <c r="M696" i="1"/>
  <c r="J689" i="1"/>
  <c r="K689" i="1"/>
  <c r="L689" i="1"/>
  <c r="K680" i="1"/>
  <c r="J680" i="1"/>
  <c r="L680" i="1"/>
  <c r="M680" i="1"/>
  <c r="J673" i="1"/>
  <c r="K673" i="1"/>
  <c r="L673" i="1"/>
  <c r="K664" i="1"/>
  <c r="J664" i="1"/>
  <c r="L664" i="1"/>
  <c r="M664" i="1"/>
  <c r="J657" i="1"/>
  <c r="K657" i="1"/>
  <c r="L657" i="1"/>
  <c r="K648" i="1"/>
  <c r="J648" i="1"/>
  <c r="L648" i="1"/>
  <c r="M648" i="1"/>
  <c r="J641" i="1"/>
  <c r="K641" i="1"/>
  <c r="L641" i="1"/>
  <c r="K632" i="1"/>
  <c r="J632" i="1"/>
  <c r="L632" i="1"/>
  <c r="M632" i="1"/>
  <c r="J625" i="1"/>
  <c r="K625" i="1"/>
  <c r="L625" i="1"/>
  <c r="K616" i="1"/>
  <c r="J616" i="1"/>
  <c r="L616" i="1"/>
  <c r="M616" i="1"/>
  <c r="J609" i="1"/>
  <c r="K609" i="1"/>
  <c r="L609" i="1"/>
  <c r="K600" i="1"/>
  <c r="J600" i="1"/>
  <c r="L600" i="1"/>
  <c r="M600" i="1"/>
  <c r="J593" i="1"/>
  <c r="K593" i="1"/>
  <c r="L593" i="1"/>
  <c r="K584" i="1"/>
  <c r="J584" i="1"/>
  <c r="L584" i="1"/>
  <c r="M584" i="1"/>
  <c r="J577" i="1"/>
  <c r="K577" i="1"/>
  <c r="L577" i="1"/>
  <c r="K568" i="1"/>
  <c r="J568" i="1"/>
  <c r="L568" i="1"/>
  <c r="M568" i="1"/>
  <c r="J561" i="1"/>
  <c r="K561" i="1"/>
  <c r="L561" i="1"/>
  <c r="L544" i="1"/>
  <c r="J535" i="1"/>
  <c r="M535" i="1"/>
  <c r="M525" i="1"/>
  <c r="M494" i="1"/>
  <c r="L494" i="1"/>
  <c r="M473" i="1"/>
  <c r="K473" i="1"/>
  <c r="L473" i="1"/>
  <c r="M422" i="1"/>
  <c r="J422" i="1"/>
  <c r="K422" i="1"/>
  <c r="L422" i="1"/>
  <c r="J397" i="1"/>
  <c r="K397" i="1"/>
  <c r="L397" i="1"/>
  <c r="M397" i="1"/>
  <c r="L375" i="1"/>
  <c r="K375" i="1"/>
  <c r="M375" i="1"/>
  <c r="M334" i="1"/>
  <c r="L334" i="1"/>
  <c r="J334" i="1"/>
  <c r="K334" i="1"/>
  <c r="M329" i="1"/>
  <c r="K329" i="1"/>
  <c r="L329" i="1"/>
  <c r="L311" i="1"/>
  <c r="K311" i="1"/>
  <c r="M311" i="1"/>
  <c r="M231" i="1"/>
  <c r="M225" i="1"/>
  <c r="K166" i="1"/>
  <c r="M166" i="1"/>
  <c r="J166" i="1"/>
  <c r="L166" i="1"/>
  <c r="L161" i="1"/>
  <c r="J161" i="1"/>
  <c r="M161" i="1"/>
  <c r="J159" i="1"/>
  <c r="L159" i="1"/>
  <c r="M1017" i="1"/>
  <c r="M1014" i="1"/>
  <c r="K1014" i="1"/>
  <c r="J1004" i="1"/>
  <c r="K996" i="1"/>
  <c r="L988" i="1"/>
  <c r="J983" i="1"/>
  <c r="K973" i="1"/>
  <c r="L971" i="1"/>
  <c r="J971" i="1"/>
  <c r="J969" i="1"/>
  <c r="L967" i="1"/>
  <c r="J965" i="1"/>
  <c r="L965" i="1"/>
  <c r="K959" i="1"/>
  <c r="M926" i="1"/>
  <c r="K926" i="1"/>
  <c r="M921" i="1"/>
  <c r="K913" i="1"/>
  <c r="M911" i="1"/>
  <c r="L907" i="1"/>
  <c r="J907" i="1"/>
  <c r="J905" i="1"/>
  <c r="L903" i="1"/>
  <c r="J901" i="1"/>
  <c r="L901" i="1"/>
  <c r="K895" i="1"/>
  <c r="M862" i="1"/>
  <c r="K862" i="1"/>
  <c r="K857" i="1"/>
  <c r="J853" i="1"/>
  <c r="K853" i="1"/>
  <c r="L853" i="1"/>
  <c r="M838" i="1"/>
  <c r="K838" i="1"/>
  <c r="L835" i="1"/>
  <c r="M835" i="1"/>
  <c r="J835" i="1"/>
  <c r="J833" i="1"/>
  <c r="M518" i="1"/>
  <c r="L518" i="1"/>
  <c r="J518" i="1"/>
  <c r="K518" i="1"/>
  <c r="J477" i="1"/>
  <c r="K477" i="1"/>
  <c r="M477" i="1"/>
  <c r="L455" i="1"/>
  <c r="K455" i="1"/>
  <c r="M455" i="1"/>
  <c r="M430" i="1"/>
  <c r="L430" i="1"/>
  <c r="J430" i="1"/>
  <c r="K430" i="1"/>
  <c r="M425" i="1"/>
  <c r="K425" i="1"/>
  <c r="L425" i="1"/>
  <c r="M374" i="1"/>
  <c r="J374" i="1"/>
  <c r="K374" i="1"/>
  <c r="L374" i="1"/>
  <c r="J333" i="1"/>
  <c r="K333" i="1"/>
  <c r="L333" i="1"/>
  <c r="M333" i="1"/>
  <c r="M310" i="1"/>
  <c r="J310" i="1"/>
  <c r="K310" i="1"/>
  <c r="L310" i="1"/>
  <c r="J885" i="1"/>
  <c r="L885" i="1"/>
  <c r="L851" i="1"/>
  <c r="M851" i="1"/>
  <c r="J851" i="1"/>
  <c r="M870" i="1"/>
  <c r="K870" i="1"/>
  <c r="L859" i="1"/>
  <c r="M859" i="1"/>
  <c r="J859" i="1"/>
  <c r="L525" i="1"/>
  <c r="J525" i="1"/>
  <c r="K480" i="1"/>
  <c r="L480" i="1"/>
  <c r="M480" i="1"/>
  <c r="J429" i="1"/>
  <c r="K429" i="1"/>
  <c r="L429" i="1"/>
  <c r="M429" i="1"/>
  <c r="L407" i="1"/>
  <c r="K407" i="1"/>
  <c r="M407" i="1"/>
  <c r="M382" i="1"/>
  <c r="L382" i="1"/>
  <c r="J382" i="1"/>
  <c r="K382" i="1"/>
  <c r="L359" i="1"/>
  <c r="K359" i="1"/>
  <c r="M359" i="1"/>
  <c r="M318" i="1"/>
  <c r="L318" i="1"/>
  <c r="J318" i="1"/>
  <c r="K318" i="1"/>
  <c r="L295" i="1"/>
  <c r="K295" i="1"/>
  <c r="M295" i="1"/>
  <c r="M998" i="1"/>
  <c r="K998" i="1"/>
  <c r="M942" i="1"/>
  <c r="K942" i="1"/>
  <c r="L923" i="1"/>
  <c r="J923" i="1"/>
  <c r="J917" i="1"/>
  <c r="L917" i="1"/>
  <c r="J837" i="1"/>
  <c r="K837" i="1"/>
  <c r="L837" i="1"/>
  <c r="K800" i="1"/>
  <c r="M800" i="1"/>
  <c r="K736" i="1"/>
  <c r="M736" i="1"/>
  <c r="K720" i="1"/>
  <c r="M720" i="1"/>
  <c r="K672" i="1"/>
  <c r="M672" i="1"/>
  <c r="K608" i="1"/>
  <c r="M608" i="1"/>
  <c r="K592" i="1"/>
  <c r="M592" i="1"/>
  <c r="K576" i="1"/>
  <c r="M576" i="1"/>
  <c r="K560" i="1"/>
  <c r="M560" i="1"/>
  <c r="M510" i="1"/>
  <c r="K510" i="1"/>
  <c r="L510" i="1"/>
  <c r="M504" i="1"/>
  <c r="K504" i="1"/>
  <c r="M457" i="1"/>
  <c r="K457" i="1"/>
  <c r="L457" i="1"/>
  <c r="M294" i="1"/>
  <c r="J294" i="1"/>
  <c r="K294" i="1"/>
  <c r="L294" i="1"/>
  <c r="L66" i="1"/>
  <c r="M66" i="1"/>
  <c r="J66" i="1"/>
  <c r="K66" i="1"/>
  <c r="M30" i="1"/>
  <c r="K30" i="1"/>
  <c r="J30" i="1"/>
  <c r="K1015" i="1"/>
  <c r="L1011" i="1"/>
  <c r="J1011" i="1"/>
  <c r="M997" i="1"/>
  <c r="L974" i="1"/>
  <c r="K972" i="1"/>
  <c r="L966" i="1"/>
  <c r="M950" i="1"/>
  <c r="K950" i="1"/>
  <c r="M947" i="1"/>
  <c r="M945" i="1"/>
  <c r="M941" i="1"/>
  <c r="K937" i="1"/>
  <c r="M935" i="1"/>
  <c r="L931" i="1"/>
  <c r="J931" i="1"/>
  <c r="L927" i="1"/>
  <c r="J925" i="1"/>
  <c r="L925" i="1"/>
  <c r="L902" i="1"/>
  <c r="M886" i="1"/>
  <c r="K886" i="1"/>
  <c r="M883" i="1"/>
  <c r="M881" i="1"/>
  <c r="M877" i="1"/>
  <c r="K873" i="1"/>
  <c r="M871" i="1"/>
  <c r="L867" i="1"/>
  <c r="J867" i="1"/>
  <c r="L863" i="1"/>
  <c r="J861" i="1"/>
  <c r="L861" i="1"/>
  <c r="M846" i="1"/>
  <c r="K846" i="1"/>
  <c r="L843" i="1"/>
  <c r="M843" i="1"/>
  <c r="J843" i="1"/>
  <c r="L830" i="1"/>
  <c r="M825" i="1"/>
  <c r="M809" i="1"/>
  <c r="M793" i="1"/>
  <c r="M777" i="1"/>
  <c r="M761" i="1"/>
  <c r="M745" i="1"/>
  <c r="M729" i="1"/>
  <c r="M713" i="1"/>
  <c r="M697" i="1"/>
  <c r="M681" i="1"/>
  <c r="M665" i="1"/>
  <c r="M649" i="1"/>
  <c r="M633" i="1"/>
  <c r="M617" i="1"/>
  <c r="M601" i="1"/>
  <c r="M585" i="1"/>
  <c r="M569" i="1"/>
  <c r="M553" i="1"/>
  <c r="L539" i="1"/>
  <c r="M539" i="1"/>
  <c r="J539" i="1"/>
  <c r="K539" i="1"/>
  <c r="L537" i="1"/>
  <c r="M537" i="1"/>
  <c r="J461" i="1"/>
  <c r="K461" i="1"/>
  <c r="L461" i="1"/>
  <c r="M461" i="1"/>
  <c r="L439" i="1"/>
  <c r="K439" i="1"/>
  <c r="M439" i="1"/>
  <c r="M414" i="1"/>
  <c r="L414" i="1"/>
  <c r="J414" i="1"/>
  <c r="K414" i="1"/>
  <c r="M409" i="1"/>
  <c r="K409" i="1"/>
  <c r="L409" i="1"/>
  <c r="M366" i="1"/>
  <c r="L366" i="1"/>
  <c r="J366" i="1"/>
  <c r="K366" i="1"/>
  <c r="M361" i="1"/>
  <c r="K361" i="1"/>
  <c r="L361" i="1"/>
  <c r="L343" i="1"/>
  <c r="K343" i="1"/>
  <c r="M343" i="1"/>
  <c r="M302" i="1"/>
  <c r="L302" i="1"/>
  <c r="J302" i="1"/>
  <c r="K302" i="1"/>
  <c r="M297" i="1"/>
  <c r="K297" i="1"/>
  <c r="L297" i="1"/>
  <c r="J271" i="1"/>
  <c r="L271" i="1"/>
  <c r="K271" i="1"/>
  <c r="M271" i="1"/>
  <c r="J63" i="1"/>
  <c r="K63" i="1"/>
  <c r="L63" i="1"/>
  <c r="J949" i="1"/>
  <c r="L949" i="1"/>
  <c r="M854" i="1"/>
  <c r="K854" i="1"/>
  <c r="J909" i="1"/>
  <c r="L909" i="1"/>
  <c r="M454" i="1"/>
  <c r="J454" i="1"/>
  <c r="K454" i="1"/>
  <c r="L454" i="1"/>
  <c r="M377" i="1"/>
  <c r="K377" i="1"/>
  <c r="L377" i="1"/>
  <c r="M313" i="1"/>
  <c r="K313" i="1"/>
  <c r="L313" i="1"/>
  <c r="L225" i="1"/>
  <c r="J225" i="1"/>
  <c r="K768" i="1"/>
  <c r="M768" i="1"/>
  <c r="K704" i="1"/>
  <c r="M704" i="1"/>
  <c r="K656" i="1"/>
  <c r="M656" i="1"/>
  <c r="K640" i="1"/>
  <c r="M640" i="1"/>
  <c r="L533" i="1"/>
  <c r="J533" i="1"/>
  <c r="M533" i="1"/>
  <c r="L531" i="1"/>
  <c r="M531" i="1"/>
  <c r="M462" i="1"/>
  <c r="L462" i="1"/>
  <c r="J462" i="1"/>
  <c r="K462" i="1"/>
  <c r="M406" i="1"/>
  <c r="J406" i="1"/>
  <c r="K406" i="1"/>
  <c r="L406" i="1"/>
  <c r="M358" i="1"/>
  <c r="J358" i="1"/>
  <c r="K358" i="1"/>
  <c r="L358" i="1"/>
  <c r="J317" i="1"/>
  <c r="K317" i="1"/>
  <c r="L317" i="1"/>
  <c r="M317" i="1"/>
  <c r="L1007" i="1"/>
  <c r="L1005" i="1"/>
  <c r="K1001" i="1"/>
  <c r="M999" i="1"/>
  <c r="M995" i="1"/>
  <c r="M993" i="1"/>
  <c r="M990" i="1"/>
  <c r="K990" i="1"/>
  <c r="K1007" i="1"/>
  <c r="K1005" i="1"/>
  <c r="L1003" i="1"/>
  <c r="J1003" i="1"/>
  <c r="J1001" i="1"/>
  <c r="L999" i="1"/>
  <c r="L997" i="1"/>
  <c r="K993" i="1"/>
  <c r="M989" i="1"/>
  <c r="M987" i="1"/>
  <c r="M985" i="1"/>
  <c r="M982" i="1"/>
  <c r="K982" i="1"/>
  <c r="J972" i="1"/>
  <c r="M958" i="1"/>
  <c r="K958" i="1"/>
  <c r="M955" i="1"/>
  <c r="M953" i="1"/>
  <c r="M949" i="1"/>
  <c r="K945" i="1"/>
  <c r="M943" i="1"/>
  <c r="L939" i="1"/>
  <c r="J939" i="1"/>
  <c r="J937" i="1"/>
  <c r="L935" i="1"/>
  <c r="J933" i="1"/>
  <c r="L933" i="1"/>
  <c r="K927" i="1"/>
  <c r="M894" i="1"/>
  <c r="K894" i="1"/>
  <c r="M891" i="1"/>
  <c r="M889" i="1"/>
  <c r="M885" i="1"/>
  <c r="K881" i="1"/>
  <c r="M879" i="1"/>
  <c r="L875" i="1"/>
  <c r="J875" i="1"/>
  <c r="J873" i="1"/>
  <c r="L871" i="1"/>
  <c r="J869" i="1"/>
  <c r="L869" i="1"/>
  <c r="K863" i="1"/>
  <c r="L854" i="1"/>
  <c r="M849" i="1"/>
  <c r="K825" i="1"/>
  <c r="K809" i="1"/>
  <c r="K793" i="1"/>
  <c r="K777" i="1"/>
  <c r="K761" i="1"/>
  <c r="K745" i="1"/>
  <c r="K729" i="1"/>
  <c r="K713" i="1"/>
  <c r="K697" i="1"/>
  <c r="K681" i="1"/>
  <c r="K665" i="1"/>
  <c r="K649" i="1"/>
  <c r="K633" i="1"/>
  <c r="K617" i="1"/>
  <c r="K601" i="1"/>
  <c r="K585" i="1"/>
  <c r="K569" i="1"/>
  <c r="K553" i="1"/>
  <c r="L548" i="1"/>
  <c r="M548" i="1"/>
  <c r="J548" i="1"/>
  <c r="K548" i="1"/>
  <c r="M520" i="1"/>
  <c r="K520" i="1"/>
  <c r="J520" i="1"/>
  <c r="L520" i="1"/>
  <c r="M512" i="1"/>
  <c r="K512" i="1"/>
  <c r="L512" i="1"/>
  <c r="K502" i="1"/>
  <c r="M492" i="1"/>
  <c r="K492" i="1"/>
  <c r="L492" i="1"/>
  <c r="M438" i="1"/>
  <c r="J438" i="1"/>
  <c r="K438" i="1"/>
  <c r="L438" i="1"/>
  <c r="J413" i="1"/>
  <c r="K413" i="1"/>
  <c r="L413" i="1"/>
  <c r="M413" i="1"/>
  <c r="L391" i="1"/>
  <c r="K391" i="1"/>
  <c r="M391" i="1"/>
  <c r="J365" i="1"/>
  <c r="K365" i="1"/>
  <c r="L365" i="1"/>
  <c r="M365" i="1"/>
  <c r="M342" i="1"/>
  <c r="J342" i="1"/>
  <c r="K342" i="1"/>
  <c r="L342" i="1"/>
  <c r="J301" i="1"/>
  <c r="K301" i="1"/>
  <c r="L301" i="1"/>
  <c r="M301" i="1"/>
  <c r="L281" i="1"/>
  <c r="M281" i="1"/>
  <c r="J281" i="1"/>
  <c r="K281" i="1"/>
  <c r="K78" i="1"/>
  <c r="J78" i="1"/>
  <c r="L78" i="1"/>
  <c r="M78" i="1"/>
  <c r="M910" i="1"/>
  <c r="K910" i="1"/>
  <c r="M1006" i="1"/>
  <c r="K1006" i="1"/>
  <c r="M934" i="1"/>
  <c r="K934" i="1"/>
  <c r="L915" i="1"/>
  <c r="J915" i="1"/>
  <c r="K544" i="1"/>
  <c r="M544" i="1"/>
  <c r="M486" i="1"/>
  <c r="J486" i="1"/>
  <c r="K486" i="1"/>
  <c r="L486" i="1"/>
  <c r="J231" i="1"/>
  <c r="K231" i="1"/>
  <c r="L19" i="1"/>
  <c r="M19" i="1"/>
  <c r="J19" i="1"/>
  <c r="K19" i="1"/>
  <c r="L1019" i="1"/>
  <c r="J1019" i="1"/>
  <c r="M1007" i="1"/>
  <c r="M878" i="1"/>
  <c r="K878" i="1"/>
  <c r="K816" i="1"/>
  <c r="M816" i="1"/>
  <c r="K784" i="1"/>
  <c r="M784" i="1"/>
  <c r="K752" i="1"/>
  <c r="M752" i="1"/>
  <c r="K688" i="1"/>
  <c r="M688" i="1"/>
  <c r="K624" i="1"/>
  <c r="M624" i="1"/>
  <c r="J381" i="1"/>
  <c r="K381" i="1"/>
  <c r="L381" i="1"/>
  <c r="M381" i="1"/>
  <c r="M264" i="1"/>
  <c r="L264" i="1"/>
  <c r="J264" i="1"/>
  <c r="K264" i="1"/>
  <c r="K997" i="1"/>
  <c r="L995" i="1"/>
  <c r="J995" i="1"/>
  <c r="J993" i="1"/>
  <c r="L989" i="1"/>
  <c r="K987" i="1"/>
  <c r="K985" i="1"/>
  <c r="M979" i="1"/>
  <c r="M974" i="1"/>
  <c r="K974" i="1"/>
  <c r="M966" i="1"/>
  <c r="K966" i="1"/>
  <c r="M963" i="1"/>
  <c r="M957" i="1"/>
  <c r="K955" i="1"/>
  <c r="K953" i="1"/>
  <c r="K949" i="1"/>
  <c r="L947" i="1"/>
  <c r="J947" i="1"/>
  <c r="J945" i="1"/>
  <c r="L943" i="1"/>
  <c r="J941" i="1"/>
  <c r="L941" i="1"/>
  <c r="K935" i="1"/>
  <c r="L918" i="1"/>
  <c r="J910" i="1"/>
  <c r="M902" i="1"/>
  <c r="K902" i="1"/>
  <c r="M899" i="1"/>
  <c r="M893" i="1"/>
  <c r="K891" i="1"/>
  <c r="K889" i="1"/>
  <c r="K885" i="1"/>
  <c r="L883" i="1"/>
  <c r="J883" i="1"/>
  <c r="J881" i="1"/>
  <c r="L879" i="1"/>
  <c r="J877" i="1"/>
  <c r="L877" i="1"/>
  <c r="K871" i="1"/>
  <c r="J854" i="1"/>
  <c r="K851" i="1"/>
  <c r="K849" i="1"/>
  <c r="J845" i="1"/>
  <c r="K845" i="1"/>
  <c r="L845" i="1"/>
  <c r="M830" i="1"/>
  <c r="K830" i="1"/>
  <c r="L827" i="1"/>
  <c r="M827" i="1"/>
  <c r="J827" i="1"/>
  <c r="J825" i="1"/>
  <c r="L820" i="1"/>
  <c r="M820" i="1"/>
  <c r="J820" i="1"/>
  <c r="L811" i="1"/>
  <c r="M811" i="1"/>
  <c r="J811" i="1"/>
  <c r="J809" i="1"/>
  <c r="L804" i="1"/>
  <c r="M804" i="1"/>
  <c r="J804" i="1"/>
  <c r="L795" i="1"/>
  <c r="M795" i="1"/>
  <c r="J795" i="1"/>
  <c r="J793" i="1"/>
  <c r="L788" i="1"/>
  <c r="M788" i="1"/>
  <c r="J788" i="1"/>
  <c r="L779" i="1"/>
  <c r="M779" i="1"/>
  <c r="J779" i="1"/>
  <c r="J777" i="1"/>
  <c r="L772" i="1"/>
  <c r="M772" i="1"/>
  <c r="J772" i="1"/>
  <c r="L763" i="1"/>
  <c r="M763" i="1"/>
  <c r="J763" i="1"/>
  <c r="J761" i="1"/>
  <c r="L756" i="1"/>
  <c r="M756" i="1"/>
  <c r="J756" i="1"/>
  <c r="L747" i="1"/>
  <c r="M747" i="1"/>
  <c r="J747" i="1"/>
  <c r="J745" i="1"/>
  <c r="L740" i="1"/>
  <c r="M740" i="1"/>
  <c r="J740" i="1"/>
  <c r="L731" i="1"/>
  <c r="M731" i="1"/>
  <c r="J731" i="1"/>
  <c r="J729" i="1"/>
  <c r="L724" i="1"/>
  <c r="M724" i="1"/>
  <c r="J724" i="1"/>
  <c r="L715" i="1"/>
  <c r="M715" i="1"/>
  <c r="J715" i="1"/>
  <c r="J713" i="1"/>
  <c r="L708" i="1"/>
  <c r="M708" i="1"/>
  <c r="J708" i="1"/>
  <c r="L699" i="1"/>
  <c r="M699" i="1"/>
  <c r="J699" i="1"/>
  <c r="J697" i="1"/>
  <c r="L692" i="1"/>
  <c r="M692" i="1"/>
  <c r="J692" i="1"/>
  <c r="L683" i="1"/>
  <c r="M683" i="1"/>
  <c r="J683" i="1"/>
  <c r="J681" i="1"/>
  <c r="L676" i="1"/>
  <c r="M676" i="1"/>
  <c r="J676" i="1"/>
  <c r="L667" i="1"/>
  <c r="M667" i="1"/>
  <c r="J667" i="1"/>
  <c r="J665" i="1"/>
  <c r="L660" i="1"/>
  <c r="M660" i="1"/>
  <c r="J660" i="1"/>
  <c r="L651" i="1"/>
  <c r="M651" i="1"/>
  <c r="J651" i="1"/>
  <c r="J649" i="1"/>
  <c r="L644" i="1"/>
  <c r="M644" i="1"/>
  <c r="J644" i="1"/>
  <c r="L635" i="1"/>
  <c r="M635" i="1"/>
  <c r="J635" i="1"/>
  <c r="J633" i="1"/>
  <c r="L628" i="1"/>
  <c r="M628" i="1"/>
  <c r="J628" i="1"/>
  <c r="L619" i="1"/>
  <c r="M619" i="1"/>
  <c r="J619" i="1"/>
  <c r="J617" i="1"/>
  <c r="L612" i="1"/>
  <c r="M612" i="1"/>
  <c r="J612" i="1"/>
  <c r="L603" i="1"/>
  <c r="M603" i="1"/>
  <c r="J603" i="1"/>
  <c r="J601" i="1"/>
  <c r="L596" i="1"/>
  <c r="M596" i="1"/>
  <c r="J596" i="1"/>
  <c r="L587" i="1"/>
  <c r="M587" i="1"/>
  <c r="J587" i="1"/>
  <c r="J585" i="1"/>
  <c r="L580" i="1"/>
  <c r="M580" i="1"/>
  <c r="J580" i="1"/>
  <c r="L571" i="1"/>
  <c r="M571" i="1"/>
  <c r="J571" i="1"/>
  <c r="J569" i="1"/>
  <c r="L564" i="1"/>
  <c r="M564" i="1"/>
  <c r="J564" i="1"/>
  <c r="L555" i="1"/>
  <c r="M555" i="1"/>
  <c r="J555" i="1"/>
  <c r="J553" i="1"/>
  <c r="L535" i="1"/>
  <c r="J502" i="1"/>
  <c r="L497" i="1"/>
  <c r="M497" i="1"/>
  <c r="J497" i="1"/>
  <c r="K497" i="1"/>
  <c r="K494" i="1"/>
  <c r="L471" i="1"/>
  <c r="K471" i="1"/>
  <c r="M471" i="1"/>
  <c r="M446" i="1"/>
  <c r="L446" i="1"/>
  <c r="J446" i="1"/>
  <c r="K446" i="1"/>
  <c r="M441" i="1"/>
  <c r="K441" i="1"/>
  <c r="L441" i="1"/>
  <c r="J423" i="1"/>
  <c r="J393" i="1"/>
  <c r="M390" i="1"/>
  <c r="J390" i="1"/>
  <c r="K390" i="1"/>
  <c r="L390" i="1"/>
  <c r="M350" i="1"/>
  <c r="L350" i="1"/>
  <c r="J350" i="1"/>
  <c r="K350" i="1"/>
  <c r="M345" i="1"/>
  <c r="K345" i="1"/>
  <c r="L345" i="1"/>
  <c r="L327" i="1"/>
  <c r="K327" i="1"/>
  <c r="M327" i="1"/>
  <c r="M286" i="1"/>
  <c r="L286" i="1"/>
  <c r="J286" i="1"/>
  <c r="K286" i="1"/>
  <c r="M216" i="1"/>
  <c r="L216" i="1"/>
  <c r="J216" i="1"/>
  <c r="K216" i="1"/>
  <c r="K185" i="1"/>
  <c r="L162" i="1"/>
  <c r="M162" i="1"/>
  <c r="J162" i="1"/>
  <c r="K162" i="1"/>
  <c r="M159" i="1"/>
  <c r="M143" i="1"/>
  <c r="J255" i="1"/>
  <c r="M255" i="1"/>
  <c r="K255" i="1"/>
  <c r="J217" i="1"/>
  <c r="M217" i="1"/>
  <c r="K217" i="1"/>
  <c r="J154" i="1"/>
  <c r="L154" i="1"/>
  <c r="K154" i="1"/>
  <c r="J151" i="1"/>
  <c r="K151" i="1"/>
  <c r="L151" i="1"/>
  <c r="M151" i="1"/>
  <c r="L82" i="1"/>
  <c r="M82" i="1"/>
  <c r="J82" i="1"/>
  <c r="K82" i="1"/>
  <c r="M528" i="1"/>
  <c r="K528" i="1"/>
  <c r="M478" i="1"/>
  <c r="L478" i="1"/>
  <c r="J207" i="1"/>
  <c r="M207" i="1"/>
  <c r="K207" i="1"/>
  <c r="L205" i="1"/>
  <c r="K205" i="1"/>
  <c r="K150" i="1"/>
  <c r="J150" i="1"/>
  <c r="M150" i="1"/>
  <c r="L150" i="1"/>
  <c r="M46" i="1"/>
  <c r="K46" i="1"/>
  <c r="J46" i="1"/>
  <c r="L46" i="1"/>
  <c r="J819" i="1"/>
  <c r="J803" i="1"/>
  <c r="J787" i="1"/>
  <c r="J771" i="1"/>
  <c r="J755" i="1"/>
  <c r="J739" i="1"/>
  <c r="J723" i="1"/>
  <c r="J707" i="1"/>
  <c r="J691" i="1"/>
  <c r="J675" i="1"/>
  <c r="J659" i="1"/>
  <c r="J643" i="1"/>
  <c r="J627" i="1"/>
  <c r="J611" i="1"/>
  <c r="J595" i="1"/>
  <c r="J579" i="1"/>
  <c r="J563" i="1"/>
  <c r="M552" i="1"/>
  <c r="J547" i="1"/>
  <c r="L545" i="1"/>
  <c r="M536" i="1"/>
  <c r="L534" i="1"/>
  <c r="K519" i="1"/>
  <c r="L517" i="1"/>
  <c r="J517" i="1"/>
  <c r="J515" i="1"/>
  <c r="L513" i="1"/>
  <c r="M503" i="1"/>
  <c r="M499" i="1"/>
  <c r="M496" i="1"/>
  <c r="K496" i="1"/>
  <c r="J485" i="1"/>
  <c r="M485" i="1"/>
  <c r="K464" i="1"/>
  <c r="L464" i="1"/>
  <c r="K448" i="1"/>
  <c r="L448" i="1"/>
  <c r="K432" i="1"/>
  <c r="L432" i="1"/>
  <c r="K416" i="1"/>
  <c r="L416" i="1"/>
  <c r="K400" i="1"/>
  <c r="L400" i="1"/>
  <c r="K384" i="1"/>
  <c r="L384" i="1"/>
  <c r="K368" i="1"/>
  <c r="L368" i="1"/>
  <c r="K352" i="1"/>
  <c r="L352" i="1"/>
  <c r="K336" i="1"/>
  <c r="L336" i="1"/>
  <c r="K320" i="1"/>
  <c r="L320" i="1"/>
  <c r="K304" i="1"/>
  <c r="L304" i="1"/>
  <c r="K288" i="1"/>
  <c r="L288" i="1"/>
  <c r="M178" i="1"/>
  <c r="K178" i="1"/>
  <c r="L145" i="1"/>
  <c r="J145" i="1"/>
  <c r="M145" i="1"/>
  <c r="K145" i="1"/>
  <c r="M36" i="1"/>
  <c r="K36" i="1"/>
  <c r="L36" i="1"/>
  <c r="J36" i="1"/>
  <c r="L552" i="1"/>
  <c r="K545" i="1"/>
  <c r="L536" i="1"/>
  <c r="K534" i="1"/>
  <c r="K513" i="1"/>
  <c r="L509" i="1"/>
  <c r="J509" i="1"/>
  <c r="L503" i="1"/>
  <c r="K499" i="1"/>
  <c r="J479" i="1"/>
  <c r="L479" i="1"/>
  <c r="L277" i="1"/>
  <c r="J277" i="1"/>
  <c r="K277" i="1"/>
  <c r="M277" i="1"/>
  <c r="J273" i="1"/>
  <c r="M273" i="1"/>
  <c r="K273" i="1"/>
  <c r="M246" i="1"/>
  <c r="K246" i="1"/>
  <c r="M240" i="1"/>
  <c r="J240" i="1"/>
  <c r="M132" i="1"/>
  <c r="K132" i="1"/>
  <c r="J132" i="1"/>
  <c r="L132" i="1"/>
  <c r="K125" i="1"/>
  <c r="L125" i="1"/>
  <c r="M125" i="1"/>
  <c r="J125" i="1"/>
  <c r="J91" i="1"/>
  <c r="L91" i="1"/>
  <c r="M91" i="1"/>
  <c r="K91" i="1"/>
  <c r="L73" i="1"/>
  <c r="M73" i="1"/>
  <c r="J73" i="1"/>
  <c r="J71" i="1"/>
  <c r="L71" i="1"/>
  <c r="M68" i="1"/>
  <c r="K68" i="1"/>
  <c r="L68" i="1"/>
  <c r="J552" i="1"/>
  <c r="J536" i="1"/>
  <c r="J534" i="1"/>
  <c r="K503" i="1"/>
  <c r="L501" i="1"/>
  <c r="J501" i="1"/>
  <c r="J499" i="1"/>
  <c r="J493" i="1"/>
  <c r="K493" i="1"/>
  <c r="M489" i="1"/>
  <c r="K489" i="1"/>
  <c r="J469" i="1"/>
  <c r="M469" i="1"/>
  <c r="J463" i="1"/>
  <c r="K463" i="1"/>
  <c r="L463" i="1"/>
  <c r="J453" i="1"/>
  <c r="M453" i="1"/>
  <c r="J447" i="1"/>
  <c r="K447" i="1"/>
  <c r="L447" i="1"/>
  <c r="J437" i="1"/>
  <c r="M437" i="1"/>
  <c r="J431" i="1"/>
  <c r="K431" i="1"/>
  <c r="L431" i="1"/>
  <c r="J421" i="1"/>
  <c r="M421" i="1"/>
  <c r="J415" i="1"/>
  <c r="K415" i="1"/>
  <c r="L415" i="1"/>
  <c r="J405" i="1"/>
  <c r="M405" i="1"/>
  <c r="J399" i="1"/>
  <c r="K399" i="1"/>
  <c r="L399" i="1"/>
  <c r="J389" i="1"/>
  <c r="M389" i="1"/>
  <c r="J383" i="1"/>
  <c r="K383" i="1"/>
  <c r="L383" i="1"/>
  <c r="J373" i="1"/>
  <c r="M373" i="1"/>
  <c r="J367" i="1"/>
  <c r="K367" i="1"/>
  <c r="L367" i="1"/>
  <c r="J357" i="1"/>
  <c r="M357" i="1"/>
  <c r="J351" i="1"/>
  <c r="K351" i="1"/>
  <c r="L351" i="1"/>
  <c r="J341" i="1"/>
  <c r="M341" i="1"/>
  <c r="J335" i="1"/>
  <c r="K335" i="1"/>
  <c r="L335" i="1"/>
  <c r="J325" i="1"/>
  <c r="M325" i="1"/>
  <c r="J319" i="1"/>
  <c r="K319" i="1"/>
  <c r="L319" i="1"/>
  <c r="J309" i="1"/>
  <c r="M309" i="1"/>
  <c r="J303" i="1"/>
  <c r="K303" i="1"/>
  <c r="L303" i="1"/>
  <c r="J293" i="1"/>
  <c r="M293" i="1"/>
  <c r="J287" i="1"/>
  <c r="K287" i="1"/>
  <c r="L287" i="1"/>
  <c r="L267" i="1"/>
  <c r="J267" i="1"/>
  <c r="K267" i="1"/>
  <c r="M267" i="1"/>
  <c r="L255" i="1"/>
  <c r="L253" i="1"/>
  <c r="K253" i="1"/>
  <c r="M253" i="1"/>
  <c r="J249" i="1"/>
  <c r="M249" i="1"/>
  <c r="L217" i="1"/>
  <c r="M214" i="1"/>
  <c r="K214" i="1"/>
  <c r="J214" i="1"/>
  <c r="K157" i="1"/>
  <c r="M157" i="1"/>
  <c r="J157" i="1"/>
  <c r="L157" i="1"/>
  <c r="M154" i="1"/>
  <c r="M148" i="1"/>
  <c r="K148" i="1"/>
  <c r="J148" i="1"/>
  <c r="L148" i="1"/>
  <c r="J138" i="1"/>
  <c r="L138" i="1"/>
  <c r="K138" i="1"/>
  <c r="M138" i="1"/>
  <c r="J135" i="1"/>
  <c r="K135" i="1"/>
  <c r="L135" i="1"/>
  <c r="M135" i="1"/>
  <c r="K102" i="1"/>
  <c r="J102" i="1"/>
  <c r="L102" i="1"/>
  <c r="M102" i="1"/>
  <c r="K94" i="1"/>
  <c r="J94" i="1"/>
  <c r="L94" i="1"/>
  <c r="M262" i="1"/>
  <c r="K262" i="1"/>
  <c r="M256" i="1"/>
  <c r="J256" i="1"/>
  <c r="J247" i="1"/>
  <c r="K247" i="1"/>
  <c r="L241" i="1"/>
  <c r="J241" i="1"/>
  <c r="M232" i="1"/>
  <c r="L232" i="1"/>
  <c r="J232" i="1"/>
  <c r="J223" i="1"/>
  <c r="M223" i="1"/>
  <c r="K223" i="1"/>
  <c r="L221" i="1"/>
  <c r="K221" i="1"/>
  <c r="L193" i="1"/>
  <c r="M193" i="1"/>
  <c r="J193" i="1"/>
  <c r="L169" i="1"/>
  <c r="M169" i="1"/>
  <c r="K134" i="1"/>
  <c r="J134" i="1"/>
  <c r="M134" i="1"/>
  <c r="L134" i="1"/>
  <c r="L57" i="1"/>
  <c r="M57" i="1"/>
  <c r="M20" i="1"/>
  <c r="J20" i="1"/>
  <c r="K20" i="1"/>
  <c r="L20" i="1"/>
  <c r="M280" i="1"/>
  <c r="K280" i="1"/>
  <c r="M272" i="1"/>
  <c r="K272" i="1"/>
  <c r="M198" i="1"/>
  <c r="K198" i="1"/>
  <c r="M180" i="1"/>
  <c r="L180" i="1"/>
  <c r="J180" i="1"/>
  <c r="L121" i="1"/>
  <c r="M121" i="1"/>
  <c r="L114" i="1"/>
  <c r="M114" i="1"/>
  <c r="J107" i="1"/>
  <c r="L107" i="1"/>
  <c r="M107" i="1"/>
  <c r="K107" i="1"/>
  <c r="K93" i="1"/>
  <c r="L93" i="1"/>
  <c r="M93" i="1"/>
  <c r="K70" i="1"/>
  <c r="J70" i="1"/>
  <c r="L70" i="1"/>
  <c r="M70" i="1"/>
  <c r="L41" i="1"/>
  <c r="J41" i="1"/>
  <c r="K41" i="1"/>
  <c r="J263" i="1"/>
  <c r="K263" i="1"/>
  <c r="L257" i="1"/>
  <c r="J257" i="1"/>
  <c r="M248" i="1"/>
  <c r="L248" i="1"/>
  <c r="J248" i="1"/>
  <c r="J239" i="1"/>
  <c r="M239" i="1"/>
  <c r="K239" i="1"/>
  <c r="L237" i="1"/>
  <c r="K237" i="1"/>
  <c r="J191" i="1"/>
  <c r="M191" i="1"/>
  <c r="K191" i="1"/>
  <c r="L189" i="1"/>
  <c r="K189" i="1"/>
  <c r="J187" i="1"/>
  <c r="M187" i="1"/>
  <c r="J170" i="1"/>
  <c r="L170" i="1"/>
  <c r="K170" i="1"/>
  <c r="M170" i="1"/>
  <c r="K141" i="1"/>
  <c r="M141" i="1"/>
  <c r="J141" i="1"/>
  <c r="L130" i="1"/>
  <c r="M130" i="1"/>
  <c r="J130" i="1"/>
  <c r="L89" i="1"/>
  <c r="M89" i="1"/>
  <c r="J89" i="1"/>
  <c r="K89" i="1"/>
  <c r="K61" i="1"/>
  <c r="L61" i="1"/>
  <c r="M61" i="1"/>
  <c r="J61" i="1"/>
  <c r="L35" i="1"/>
  <c r="J35" i="1"/>
  <c r="K35" i="1"/>
  <c r="L285" i="1"/>
  <c r="J285" i="1"/>
  <c r="L269" i="1"/>
  <c r="J269" i="1"/>
  <c r="M230" i="1"/>
  <c r="K230" i="1"/>
  <c r="M224" i="1"/>
  <c r="J224" i="1"/>
  <c r="J215" i="1"/>
  <c r="K215" i="1"/>
  <c r="L209" i="1"/>
  <c r="J209" i="1"/>
  <c r="M200" i="1"/>
  <c r="L200" i="1"/>
  <c r="J200" i="1"/>
  <c r="J186" i="1"/>
  <c r="K186" i="1"/>
  <c r="L186" i="1"/>
  <c r="M186" i="1"/>
  <c r="J127" i="1"/>
  <c r="K127" i="1"/>
  <c r="L127" i="1"/>
  <c r="K110" i="1"/>
  <c r="J110" i="1"/>
  <c r="L110" i="1"/>
  <c r="M110" i="1"/>
  <c r="J75" i="1"/>
  <c r="L75" i="1"/>
  <c r="M75" i="1"/>
  <c r="M38" i="1"/>
  <c r="K38" i="1"/>
  <c r="L38" i="1"/>
  <c r="K182" i="1"/>
  <c r="M182" i="1"/>
  <c r="K174" i="1"/>
  <c r="J174" i="1"/>
  <c r="J155" i="1"/>
  <c r="L155" i="1"/>
  <c r="J139" i="1"/>
  <c r="L139" i="1"/>
  <c r="M84" i="1"/>
  <c r="K84" i="1"/>
  <c r="L84" i="1"/>
  <c r="J79" i="1"/>
  <c r="K79" i="1"/>
  <c r="L79" i="1"/>
  <c r="L25" i="1"/>
  <c r="J25" i="1"/>
  <c r="J208" i="1"/>
  <c r="K199" i="1"/>
  <c r="J192" i="1"/>
  <c r="L177" i="1"/>
  <c r="J177" i="1"/>
  <c r="M177" i="1"/>
  <c r="J175" i="1"/>
  <c r="M116" i="1"/>
  <c r="K116" i="1"/>
  <c r="L116" i="1"/>
  <c r="J111" i="1"/>
  <c r="K111" i="1"/>
  <c r="L111" i="1"/>
  <c r="L103" i="1"/>
  <c r="M22" i="1"/>
  <c r="K22" i="1"/>
  <c r="L22" i="1"/>
  <c r="K126" i="1"/>
  <c r="J126" i="1"/>
  <c r="J123" i="1"/>
  <c r="L123" i="1"/>
  <c r="M123" i="1"/>
  <c r="K118" i="1"/>
  <c r="J118" i="1"/>
  <c r="L118" i="1"/>
  <c r="M118" i="1"/>
  <c r="L105" i="1"/>
  <c r="M105" i="1"/>
  <c r="L98" i="1"/>
  <c r="M98" i="1"/>
  <c r="K77" i="1"/>
  <c r="L77" i="1"/>
  <c r="M77" i="1"/>
  <c r="K62" i="1"/>
  <c r="J62" i="1"/>
  <c r="J59" i="1"/>
  <c r="L59" i="1"/>
  <c r="M59" i="1"/>
  <c r="J45" i="1"/>
  <c r="K45" i="1"/>
  <c r="K158" i="1"/>
  <c r="J158" i="1"/>
  <c r="L153" i="1"/>
  <c r="M153" i="1"/>
  <c r="K142" i="1"/>
  <c r="J142" i="1"/>
  <c r="L137" i="1"/>
  <c r="M137" i="1"/>
  <c r="M100" i="1"/>
  <c r="K100" i="1"/>
  <c r="L100" i="1"/>
  <c r="J95" i="1"/>
  <c r="K95" i="1"/>
  <c r="L95" i="1"/>
  <c r="L51" i="1"/>
  <c r="J51" i="1"/>
  <c r="M44" i="1"/>
  <c r="J44" i="1"/>
  <c r="K44" i="1"/>
  <c r="L44" i="1"/>
  <c r="M28" i="1"/>
  <c r="K28" i="1"/>
  <c r="L28" i="1"/>
  <c r="J21" i="1"/>
  <c r="K21" i="1"/>
  <c r="L21" i="1"/>
  <c r="L122" i="1"/>
  <c r="M113" i="1"/>
  <c r="L106" i="1"/>
  <c r="M97" i="1"/>
  <c r="L90" i="1"/>
  <c r="M81" i="1"/>
  <c r="L74" i="1"/>
  <c r="M65" i="1"/>
  <c r="L58" i="1"/>
  <c r="L43" i="1"/>
  <c r="J43" i="1"/>
  <c r="L39" i="1"/>
  <c r="L27" i="1"/>
  <c r="M27" i="1"/>
  <c r="J27" i="1"/>
  <c r="J113" i="1"/>
  <c r="J97" i="1"/>
  <c r="J81" i="1"/>
  <c r="J65" i="1"/>
  <c r="L54" i="1"/>
  <c r="K52" i="1"/>
  <c r="J29" i="1"/>
  <c r="K29" i="1"/>
  <c r="J52" i="1"/>
  <c r="M54" i="1"/>
  <c r="K54" i="1"/>
  <c r="B14" i="2"/>
  <c r="AO873" i="2" l="1"/>
  <c r="V31" i="2"/>
  <c r="R31" i="2"/>
  <c r="M31" i="2"/>
  <c r="K31" i="2" l="1"/>
  <c r="Q31" i="2"/>
  <c r="AS873" i="2" l="1"/>
  <c r="AU873" i="2" l="1"/>
  <c r="X34" i="2" l="1"/>
  <c r="Y34" i="2"/>
  <c r="X35" i="2"/>
  <c r="Y35" i="2"/>
  <c r="X36" i="2"/>
  <c r="Y36" i="2"/>
  <c r="X37" i="2"/>
  <c r="Y37" i="2"/>
  <c r="X38" i="2"/>
  <c r="Y38" i="2"/>
  <c r="X39" i="2"/>
  <c r="Y39" i="2"/>
  <c r="X40" i="2"/>
  <c r="Y40" i="2"/>
  <c r="X41" i="2"/>
  <c r="Y41" i="2"/>
  <c r="X42" i="2"/>
  <c r="Y42" i="2"/>
  <c r="X43" i="2"/>
  <c r="Y43" i="2"/>
  <c r="X44" i="2"/>
  <c r="Y44" i="2"/>
  <c r="X45" i="2"/>
  <c r="Y45" i="2"/>
  <c r="X46" i="2"/>
  <c r="Y46" i="2"/>
  <c r="X47" i="2"/>
  <c r="Y47" i="2"/>
  <c r="X48" i="2"/>
  <c r="Y48" i="2"/>
  <c r="X49" i="2"/>
  <c r="Y49" i="2"/>
  <c r="X50" i="2"/>
  <c r="Y50" i="2"/>
  <c r="X51" i="2"/>
  <c r="Y51" i="2"/>
  <c r="X52" i="2"/>
  <c r="Y52" i="2"/>
  <c r="X53" i="2"/>
  <c r="Y53" i="2"/>
  <c r="X54" i="2"/>
  <c r="Y54" i="2"/>
  <c r="X55" i="2"/>
  <c r="Y55" i="2"/>
  <c r="X56" i="2"/>
  <c r="Y56" i="2"/>
  <c r="X57" i="2"/>
  <c r="Y57" i="2"/>
  <c r="X58" i="2"/>
  <c r="Y58" i="2"/>
  <c r="X59" i="2"/>
  <c r="Y59" i="2"/>
  <c r="X60" i="2"/>
  <c r="Y60" i="2"/>
  <c r="X61" i="2"/>
  <c r="Y61" i="2"/>
  <c r="X62" i="2"/>
  <c r="Y62" i="2"/>
  <c r="X63" i="2"/>
  <c r="Y63" i="2"/>
  <c r="X64" i="2"/>
  <c r="Y64" i="2"/>
  <c r="X65" i="2"/>
  <c r="Y65" i="2"/>
  <c r="X66" i="2"/>
  <c r="Y66" i="2"/>
  <c r="X67" i="2"/>
  <c r="Y67" i="2"/>
  <c r="X68" i="2"/>
  <c r="Y68" i="2"/>
  <c r="X69" i="2"/>
  <c r="Y69" i="2"/>
  <c r="X70" i="2"/>
  <c r="Y70" i="2"/>
  <c r="X71" i="2"/>
  <c r="Y71" i="2"/>
  <c r="X72" i="2"/>
  <c r="Y72" i="2"/>
  <c r="X73" i="2"/>
  <c r="Y73" i="2"/>
  <c r="X74" i="2"/>
  <c r="Y74" i="2"/>
  <c r="X75" i="2"/>
  <c r="Y75" i="2"/>
  <c r="X76" i="2"/>
  <c r="Y76" i="2"/>
  <c r="X77" i="2"/>
  <c r="Y77" i="2"/>
  <c r="X78" i="2"/>
  <c r="Y78" i="2"/>
  <c r="X79" i="2"/>
  <c r="Y79" i="2"/>
  <c r="X80" i="2"/>
  <c r="Y80" i="2"/>
  <c r="X81" i="2"/>
  <c r="Y81" i="2"/>
  <c r="X82" i="2"/>
  <c r="Y82" i="2"/>
  <c r="X83" i="2"/>
  <c r="Y83" i="2"/>
  <c r="X84" i="2"/>
  <c r="Y84" i="2"/>
  <c r="X85" i="2"/>
  <c r="Y85" i="2"/>
  <c r="X86" i="2"/>
  <c r="Y86" i="2"/>
  <c r="X87" i="2"/>
  <c r="Y87" i="2"/>
  <c r="X88" i="2"/>
  <c r="Y88" i="2"/>
  <c r="X89" i="2"/>
  <c r="Y89" i="2"/>
  <c r="X90" i="2"/>
  <c r="Y90" i="2"/>
  <c r="X91" i="2"/>
  <c r="Y91" i="2"/>
  <c r="X92" i="2"/>
  <c r="Y92" i="2"/>
  <c r="X93" i="2"/>
  <c r="Y93" i="2"/>
  <c r="X94" i="2"/>
  <c r="Y94" i="2"/>
  <c r="X95" i="2"/>
  <c r="Y95" i="2"/>
  <c r="X96" i="2"/>
  <c r="Y96" i="2"/>
  <c r="X97" i="2"/>
  <c r="Y97" i="2"/>
  <c r="X98" i="2"/>
  <c r="Y98" i="2"/>
  <c r="X99" i="2"/>
  <c r="Y99" i="2"/>
  <c r="X100" i="2"/>
  <c r="Y100" i="2"/>
  <c r="X101" i="2"/>
  <c r="Y101" i="2"/>
  <c r="X102" i="2"/>
  <c r="Y102" i="2"/>
  <c r="X103" i="2"/>
  <c r="Y103" i="2"/>
  <c r="X104" i="2"/>
  <c r="Y104" i="2"/>
  <c r="X105" i="2"/>
  <c r="Y105" i="2"/>
  <c r="X106" i="2"/>
  <c r="Y106" i="2"/>
  <c r="X107" i="2"/>
  <c r="Y107" i="2"/>
  <c r="X108" i="2"/>
  <c r="Y108" i="2"/>
  <c r="X109" i="2"/>
  <c r="Y109" i="2"/>
  <c r="X110" i="2"/>
  <c r="Y110" i="2"/>
  <c r="X111" i="2"/>
  <c r="Y111" i="2"/>
  <c r="X112" i="2"/>
  <c r="Y112" i="2"/>
  <c r="X113" i="2"/>
  <c r="Y113" i="2"/>
  <c r="X114" i="2"/>
  <c r="Y114" i="2"/>
  <c r="X115" i="2"/>
  <c r="Y115" i="2"/>
  <c r="X116" i="2"/>
  <c r="Y116" i="2"/>
  <c r="X117" i="2"/>
  <c r="Y117" i="2"/>
  <c r="X118" i="2"/>
  <c r="Y118" i="2"/>
  <c r="X119" i="2"/>
  <c r="Y119" i="2"/>
  <c r="X120" i="2"/>
  <c r="Y120" i="2"/>
  <c r="X121" i="2"/>
  <c r="Y121" i="2"/>
  <c r="X122" i="2"/>
  <c r="Y122" i="2"/>
  <c r="X123" i="2"/>
  <c r="Y123" i="2"/>
  <c r="X124" i="2"/>
  <c r="Y124" i="2"/>
  <c r="X125" i="2"/>
  <c r="Y125" i="2"/>
  <c r="X126" i="2"/>
  <c r="Y126" i="2"/>
  <c r="X127" i="2"/>
  <c r="Y127" i="2"/>
  <c r="X128" i="2"/>
  <c r="Y128" i="2"/>
  <c r="X129" i="2"/>
  <c r="Y129" i="2"/>
  <c r="X130" i="2"/>
  <c r="Y130" i="2"/>
  <c r="X131" i="2"/>
  <c r="Y131" i="2"/>
  <c r="X132" i="2"/>
  <c r="Y132" i="2"/>
  <c r="X133" i="2"/>
  <c r="Y133" i="2"/>
  <c r="X134" i="2"/>
  <c r="Y134" i="2"/>
  <c r="X135" i="2"/>
  <c r="Y135" i="2"/>
  <c r="X136" i="2"/>
  <c r="Y136" i="2"/>
  <c r="X137" i="2"/>
  <c r="Y137" i="2"/>
  <c r="X138" i="2"/>
  <c r="Y138" i="2"/>
  <c r="X139" i="2"/>
  <c r="Y139" i="2"/>
  <c r="X140" i="2"/>
  <c r="Y140" i="2"/>
  <c r="X141" i="2"/>
  <c r="Y141" i="2"/>
  <c r="X142" i="2"/>
  <c r="Y142" i="2"/>
  <c r="X143" i="2"/>
  <c r="Y143" i="2"/>
  <c r="X144" i="2"/>
  <c r="Y144" i="2"/>
  <c r="X145" i="2"/>
  <c r="Y145" i="2"/>
  <c r="X146" i="2"/>
  <c r="Y146" i="2"/>
  <c r="X147" i="2"/>
  <c r="Y147" i="2"/>
  <c r="X148" i="2"/>
  <c r="Y148" i="2"/>
  <c r="X149" i="2"/>
  <c r="Y149" i="2"/>
  <c r="X150" i="2"/>
  <c r="Y150" i="2"/>
  <c r="X151" i="2"/>
  <c r="Y151" i="2"/>
  <c r="X152" i="2"/>
  <c r="Y152" i="2"/>
  <c r="X153" i="2"/>
  <c r="Y153" i="2"/>
  <c r="X154" i="2"/>
  <c r="Y154" i="2"/>
  <c r="X155" i="2"/>
  <c r="Y155" i="2"/>
  <c r="X156" i="2"/>
  <c r="Y156" i="2"/>
  <c r="X157" i="2"/>
  <c r="Y157" i="2"/>
  <c r="X158" i="2"/>
  <c r="Y158" i="2"/>
  <c r="X159" i="2"/>
  <c r="Y159" i="2"/>
  <c r="X160" i="2"/>
  <c r="Y160" i="2"/>
  <c r="X161" i="2"/>
  <c r="Y161" i="2"/>
  <c r="X162" i="2"/>
  <c r="Y162" i="2"/>
  <c r="X163" i="2"/>
  <c r="Y163" i="2"/>
  <c r="X164" i="2"/>
  <c r="Y164" i="2"/>
  <c r="X165" i="2"/>
  <c r="Y165" i="2"/>
  <c r="X166" i="2"/>
  <c r="Y166" i="2"/>
  <c r="X167" i="2"/>
  <c r="Y167" i="2"/>
  <c r="X168" i="2"/>
  <c r="Y168" i="2"/>
  <c r="X169" i="2"/>
  <c r="Y169" i="2"/>
  <c r="X170" i="2"/>
  <c r="Y170" i="2"/>
  <c r="X171" i="2"/>
  <c r="Y171" i="2"/>
  <c r="X172" i="2"/>
  <c r="Y172" i="2"/>
  <c r="X173" i="2"/>
  <c r="Y173" i="2"/>
  <c r="X174" i="2"/>
  <c r="Y174" i="2"/>
  <c r="X175" i="2"/>
  <c r="Y175" i="2"/>
  <c r="X176" i="2"/>
  <c r="Y176" i="2"/>
  <c r="X177" i="2"/>
  <c r="Y177" i="2"/>
  <c r="X178" i="2"/>
  <c r="Y178" i="2"/>
  <c r="X179" i="2"/>
  <c r="Y179" i="2"/>
  <c r="X180" i="2"/>
  <c r="Y180" i="2"/>
  <c r="X181" i="2"/>
  <c r="Y181" i="2"/>
  <c r="X182" i="2"/>
  <c r="Y182" i="2"/>
  <c r="X183" i="2"/>
  <c r="Y183" i="2"/>
  <c r="X184" i="2"/>
  <c r="Y184" i="2"/>
  <c r="X185" i="2"/>
  <c r="Y185" i="2"/>
  <c r="X186" i="2"/>
  <c r="Y186" i="2"/>
  <c r="X187" i="2"/>
  <c r="Y187" i="2"/>
  <c r="X188" i="2"/>
  <c r="Y188" i="2"/>
  <c r="X189" i="2"/>
  <c r="Y189" i="2"/>
  <c r="X190" i="2"/>
  <c r="Y190" i="2"/>
  <c r="X191" i="2"/>
  <c r="Y191" i="2"/>
  <c r="X192" i="2"/>
  <c r="Y192" i="2"/>
  <c r="X193" i="2"/>
  <c r="Y193" i="2"/>
  <c r="X194" i="2"/>
  <c r="Y194" i="2"/>
  <c r="X195" i="2"/>
  <c r="Y195" i="2"/>
  <c r="X196" i="2"/>
  <c r="Y196" i="2"/>
  <c r="X197" i="2"/>
  <c r="Y197" i="2"/>
  <c r="X198" i="2"/>
  <c r="Y198" i="2"/>
  <c r="X199" i="2"/>
  <c r="Y199" i="2"/>
  <c r="X200" i="2"/>
  <c r="Y200" i="2"/>
  <c r="X201" i="2"/>
  <c r="Y201" i="2"/>
  <c r="X202" i="2"/>
  <c r="Y202" i="2"/>
  <c r="X203" i="2"/>
  <c r="Y203" i="2"/>
  <c r="X204" i="2"/>
  <c r="Y204" i="2"/>
  <c r="X205" i="2"/>
  <c r="Y205" i="2"/>
  <c r="X206" i="2"/>
  <c r="Y206" i="2"/>
  <c r="X207" i="2"/>
  <c r="Y207" i="2"/>
  <c r="X208" i="2"/>
  <c r="Y208" i="2"/>
  <c r="X209" i="2"/>
  <c r="Y209" i="2"/>
  <c r="X210" i="2"/>
  <c r="Y210" i="2"/>
  <c r="X211" i="2"/>
  <c r="Y211" i="2"/>
  <c r="X212" i="2"/>
  <c r="Y212" i="2"/>
  <c r="X213" i="2"/>
  <c r="Y213" i="2"/>
  <c r="X214" i="2"/>
  <c r="Y214" i="2"/>
  <c r="X215" i="2"/>
  <c r="Y215" i="2"/>
  <c r="X216" i="2"/>
  <c r="Y216" i="2"/>
  <c r="X217" i="2"/>
  <c r="Y217" i="2"/>
  <c r="X218" i="2"/>
  <c r="Y218" i="2"/>
  <c r="X219" i="2"/>
  <c r="Y219" i="2"/>
  <c r="X220" i="2"/>
  <c r="Y220" i="2"/>
  <c r="X221" i="2"/>
  <c r="Y221" i="2"/>
  <c r="X222" i="2"/>
  <c r="Y222" i="2"/>
  <c r="X223" i="2"/>
  <c r="Y223" i="2"/>
  <c r="X224" i="2"/>
  <c r="Y224" i="2"/>
  <c r="X225" i="2"/>
  <c r="Y225" i="2"/>
  <c r="X226" i="2"/>
  <c r="Y226" i="2"/>
  <c r="X227" i="2"/>
  <c r="Y227" i="2"/>
  <c r="X228" i="2"/>
  <c r="Y228" i="2"/>
  <c r="X229" i="2"/>
  <c r="Y229" i="2"/>
  <c r="X230" i="2"/>
  <c r="Y230" i="2"/>
  <c r="X231" i="2"/>
  <c r="Y231" i="2"/>
  <c r="X232" i="2"/>
  <c r="Y232" i="2"/>
  <c r="X233" i="2"/>
  <c r="Y233" i="2"/>
  <c r="X234" i="2"/>
  <c r="Y234" i="2"/>
  <c r="X235" i="2"/>
  <c r="Y235" i="2"/>
  <c r="X236" i="2"/>
  <c r="Y236" i="2"/>
  <c r="X237" i="2"/>
  <c r="Y237" i="2"/>
  <c r="X238" i="2"/>
  <c r="Y238" i="2"/>
  <c r="X239" i="2"/>
  <c r="Y239" i="2"/>
  <c r="X240" i="2"/>
  <c r="Y240" i="2"/>
  <c r="X241" i="2"/>
  <c r="Y241" i="2"/>
  <c r="X242" i="2"/>
  <c r="Y242" i="2"/>
  <c r="X243" i="2"/>
  <c r="Y243" i="2"/>
  <c r="X244" i="2"/>
  <c r="Y244" i="2"/>
  <c r="X245" i="2"/>
  <c r="Y245" i="2"/>
  <c r="X246" i="2"/>
  <c r="Y246" i="2"/>
  <c r="X247" i="2"/>
  <c r="Y247" i="2"/>
  <c r="X248" i="2"/>
  <c r="Y248" i="2"/>
  <c r="X249" i="2"/>
  <c r="Y249" i="2"/>
  <c r="X250" i="2"/>
  <c r="Y250" i="2"/>
  <c r="X251" i="2"/>
  <c r="Y251" i="2"/>
  <c r="X252" i="2"/>
  <c r="Y252" i="2"/>
  <c r="X253" i="2"/>
  <c r="Y253" i="2"/>
  <c r="X254" i="2"/>
  <c r="Y254" i="2"/>
  <c r="X255" i="2"/>
  <c r="Y255" i="2"/>
  <c r="X256" i="2"/>
  <c r="Y256" i="2"/>
  <c r="X257" i="2"/>
  <c r="Y257" i="2"/>
  <c r="X258" i="2"/>
  <c r="Y258" i="2"/>
  <c r="X259" i="2"/>
  <c r="Y259" i="2"/>
  <c r="X260" i="2"/>
  <c r="Y260" i="2"/>
  <c r="X261" i="2"/>
  <c r="Y261" i="2"/>
  <c r="X262" i="2"/>
  <c r="Y262" i="2"/>
  <c r="X263" i="2"/>
  <c r="Y263" i="2"/>
  <c r="X264" i="2"/>
  <c r="Y264" i="2"/>
  <c r="X265" i="2"/>
  <c r="Y265" i="2"/>
  <c r="X266" i="2"/>
  <c r="Y266" i="2"/>
  <c r="X267" i="2"/>
  <c r="Y267" i="2"/>
  <c r="X268" i="2"/>
  <c r="Y268" i="2"/>
  <c r="X269" i="2"/>
  <c r="Y269" i="2"/>
  <c r="X270" i="2"/>
  <c r="Y270" i="2"/>
  <c r="X271" i="2"/>
  <c r="Y271" i="2"/>
  <c r="X272" i="2"/>
  <c r="Y272" i="2"/>
  <c r="X273" i="2"/>
  <c r="Y273" i="2"/>
  <c r="X274" i="2"/>
  <c r="Y274" i="2"/>
  <c r="X275" i="2"/>
  <c r="Y275" i="2"/>
  <c r="X276" i="2"/>
  <c r="Y276" i="2"/>
  <c r="X277" i="2"/>
  <c r="Y277" i="2"/>
  <c r="X278" i="2"/>
  <c r="Y278" i="2"/>
  <c r="X279" i="2"/>
  <c r="Y279" i="2"/>
  <c r="X280" i="2"/>
  <c r="Y280" i="2"/>
  <c r="X281" i="2"/>
  <c r="Y281" i="2"/>
  <c r="X282" i="2"/>
  <c r="Y282" i="2"/>
  <c r="X283" i="2"/>
  <c r="Y283" i="2"/>
  <c r="X284" i="2"/>
  <c r="Y284" i="2"/>
  <c r="X285" i="2"/>
  <c r="Y285" i="2"/>
  <c r="X286" i="2"/>
  <c r="Y286" i="2"/>
  <c r="X287" i="2"/>
  <c r="Y287" i="2"/>
  <c r="X288" i="2"/>
  <c r="Y288" i="2"/>
  <c r="X289" i="2"/>
  <c r="Y289" i="2"/>
  <c r="X290" i="2"/>
  <c r="Y290" i="2"/>
  <c r="X291" i="2"/>
  <c r="Y291" i="2"/>
  <c r="X292" i="2"/>
  <c r="Y292" i="2"/>
  <c r="X293" i="2"/>
  <c r="Y293" i="2"/>
  <c r="X294" i="2"/>
  <c r="Y294" i="2"/>
  <c r="X295" i="2"/>
  <c r="Y295" i="2"/>
  <c r="X296" i="2"/>
  <c r="Y296" i="2"/>
  <c r="X297" i="2"/>
  <c r="Y297" i="2"/>
  <c r="X298" i="2"/>
  <c r="Y298" i="2"/>
  <c r="X299" i="2"/>
  <c r="Y299" i="2"/>
  <c r="X300" i="2"/>
  <c r="Y300" i="2"/>
  <c r="X301" i="2"/>
  <c r="Y301" i="2"/>
  <c r="X302" i="2"/>
  <c r="Y302" i="2"/>
  <c r="X303" i="2"/>
  <c r="Y303" i="2"/>
  <c r="X304" i="2"/>
  <c r="Y304" i="2"/>
  <c r="X305" i="2"/>
  <c r="Y305" i="2"/>
  <c r="X306" i="2"/>
  <c r="Y306" i="2"/>
  <c r="X307" i="2"/>
  <c r="Y307" i="2"/>
  <c r="X308" i="2"/>
  <c r="Y308" i="2"/>
  <c r="X309" i="2"/>
  <c r="Y309" i="2"/>
  <c r="X310" i="2"/>
  <c r="Y310" i="2"/>
  <c r="X311" i="2"/>
  <c r="Y311" i="2"/>
  <c r="X312" i="2"/>
  <c r="Y312" i="2"/>
  <c r="X313" i="2"/>
  <c r="Y313" i="2"/>
  <c r="X314" i="2"/>
  <c r="Y314" i="2"/>
  <c r="X315" i="2"/>
  <c r="Y315" i="2"/>
  <c r="X316" i="2"/>
  <c r="Y316" i="2"/>
  <c r="X317" i="2"/>
  <c r="Y317" i="2"/>
  <c r="X318" i="2"/>
  <c r="Y318" i="2"/>
  <c r="X319" i="2"/>
  <c r="Y319" i="2"/>
  <c r="X320" i="2"/>
  <c r="Y320" i="2"/>
  <c r="X321" i="2"/>
  <c r="Y321" i="2"/>
  <c r="X322" i="2"/>
  <c r="Y322" i="2"/>
  <c r="X323" i="2"/>
  <c r="Y323" i="2"/>
  <c r="X324" i="2"/>
  <c r="Y324" i="2"/>
  <c r="X325" i="2"/>
  <c r="Y325" i="2"/>
  <c r="X326" i="2"/>
  <c r="Y326" i="2"/>
  <c r="X327" i="2"/>
  <c r="Y327" i="2"/>
  <c r="X328" i="2"/>
  <c r="Y328" i="2"/>
  <c r="X329" i="2"/>
  <c r="Y329" i="2"/>
  <c r="X330" i="2"/>
  <c r="Y330" i="2"/>
  <c r="X331" i="2"/>
  <c r="Y331" i="2"/>
  <c r="X332" i="2"/>
  <c r="Y332" i="2"/>
  <c r="X333" i="2"/>
  <c r="Y333" i="2"/>
  <c r="X334" i="2"/>
  <c r="Y334" i="2"/>
  <c r="X335" i="2"/>
  <c r="Y335" i="2"/>
  <c r="X336" i="2"/>
  <c r="Y336" i="2"/>
  <c r="X337" i="2"/>
  <c r="Y337" i="2"/>
  <c r="X338" i="2"/>
  <c r="Y338" i="2"/>
  <c r="X339" i="2"/>
  <c r="Y339" i="2"/>
  <c r="X340" i="2"/>
  <c r="Y340" i="2"/>
  <c r="X341" i="2"/>
  <c r="Y341" i="2"/>
  <c r="X342" i="2"/>
  <c r="Y342" i="2"/>
  <c r="X343" i="2"/>
  <c r="Y343" i="2"/>
  <c r="X344" i="2"/>
  <c r="Y344" i="2"/>
  <c r="X345" i="2"/>
  <c r="Y345" i="2"/>
  <c r="X346" i="2"/>
  <c r="Y346" i="2"/>
  <c r="X347" i="2"/>
  <c r="Y347" i="2"/>
  <c r="X348" i="2"/>
  <c r="Y348" i="2"/>
  <c r="X349" i="2"/>
  <c r="Y349" i="2"/>
  <c r="X350" i="2"/>
  <c r="Y350" i="2"/>
  <c r="X351" i="2"/>
  <c r="Y351" i="2"/>
  <c r="X352" i="2"/>
  <c r="Y352" i="2"/>
  <c r="X353" i="2"/>
  <c r="Y353" i="2"/>
  <c r="X354" i="2"/>
  <c r="Y354" i="2"/>
  <c r="X355" i="2"/>
  <c r="Y355" i="2"/>
  <c r="X356" i="2"/>
  <c r="Y356" i="2"/>
  <c r="X357" i="2"/>
  <c r="Y357" i="2"/>
  <c r="X358" i="2"/>
  <c r="Y358" i="2"/>
  <c r="X359" i="2"/>
  <c r="Y359" i="2"/>
  <c r="X360" i="2"/>
  <c r="Y360" i="2"/>
  <c r="X361" i="2"/>
  <c r="Y361" i="2"/>
  <c r="X362" i="2"/>
  <c r="Y362" i="2"/>
  <c r="X363" i="2"/>
  <c r="Y363" i="2"/>
  <c r="X364" i="2"/>
  <c r="Y364" i="2"/>
  <c r="X365" i="2"/>
  <c r="Y365" i="2"/>
  <c r="X366" i="2"/>
  <c r="Y366" i="2"/>
  <c r="X367" i="2"/>
  <c r="Y367" i="2"/>
  <c r="X368" i="2"/>
  <c r="Y368" i="2"/>
  <c r="X369" i="2"/>
  <c r="Y369" i="2"/>
  <c r="X370" i="2"/>
  <c r="Y370" i="2"/>
  <c r="X371" i="2"/>
  <c r="Y371" i="2"/>
  <c r="X372" i="2"/>
  <c r="Y372" i="2"/>
  <c r="X373" i="2"/>
  <c r="Y373" i="2"/>
  <c r="X374" i="2"/>
  <c r="Y374" i="2"/>
  <c r="X375" i="2"/>
  <c r="Y375" i="2"/>
  <c r="X376" i="2"/>
  <c r="Y376" i="2"/>
  <c r="X377" i="2"/>
  <c r="Y377" i="2"/>
  <c r="X378" i="2"/>
  <c r="Y378" i="2"/>
  <c r="X379" i="2"/>
  <c r="Y379" i="2"/>
  <c r="X380" i="2"/>
  <c r="Y380" i="2"/>
  <c r="X381" i="2"/>
  <c r="Y381" i="2"/>
  <c r="X382" i="2"/>
  <c r="Y382" i="2"/>
  <c r="X383" i="2"/>
  <c r="Y383" i="2"/>
  <c r="X384" i="2"/>
  <c r="Y384" i="2"/>
  <c r="X385" i="2"/>
  <c r="Y385" i="2"/>
  <c r="X386" i="2"/>
  <c r="Y386" i="2"/>
  <c r="X387" i="2"/>
  <c r="Y387" i="2"/>
  <c r="X388" i="2"/>
  <c r="Y388" i="2"/>
  <c r="X389" i="2"/>
  <c r="Y389" i="2"/>
  <c r="X390" i="2"/>
  <c r="Y390" i="2"/>
  <c r="X391" i="2"/>
  <c r="Y391" i="2"/>
  <c r="X392" i="2"/>
  <c r="Y392" i="2"/>
  <c r="X393" i="2"/>
  <c r="Y393" i="2"/>
  <c r="X394" i="2"/>
  <c r="Y394" i="2"/>
  <c r="X395" i="2"/>
  <c r="Y395" i="2"/>
  <c r="X396" i="2"/>
  <c r="Y396" i="2"/>
  <c r="X397" i="2"/>
  <c r="Y397" i="2"/>
  <c r="X398" i="2"/>
  <c r="Y398" i="2"/>
  <c r="X399" i="2"/>
  <c r="Y399" i="2"/>
  <c r="X400" i="2"/>
  <c r="Y400" i="2"/>
  <c r="X401" i="2"/>
  <c r="Y401" i="2"/>
  <c r="X402" i="2"/>
  <c r="Y402" i="2"/>
  <c r="X403" i="2"/>
  <c r="Y403" i="2"/>
  <c r="X404" i="2"/>
  <c r="Y404" i="2"/>
  <c r="X405" i="2"/>
  <c r="Y405" i="2"/>
  <c r="X406" i="2"/>
  <c r="Y406" i="2"/>
  <c r="X407" i="2"/>
  <c r="Y407" i="2"/>
  <c r="X408" i="2"/>
  <c r="Y408" i="2"/>
  <c r="X409" i="2"/>
  <c r="Y409" i="2"/>
  <c r="X410" i="2"/>
  <c r="Y410" i="2"/>
  <c r="X411" i="2"/>
  <c r="Y411" i="2"/>
  <c r="X412" i="2"/>
  <c r="Y412" i="2"/>
  <c r="X413" i="2"/>
  <c r="Y413" i="2"/>
  <c r="X414" i="2"/>
  <c r="Y414" i="2"/>
  <c r="X415" i="2"/>
  <c r="Y415" i="2"/>
  <c r="X416" i="2"/>
  <c r="Y416" i="2"/>
  <c r="X417" i="2"/>
  <c r="Y417" i="2"/>
  <c r="X418" i="2"/>
  <c r="Y418" i="2"/>
  <c r="X419" i="2"/>
  <c r="Y419" i="2"/>
  <c r="X420" i="2"/>
  <c r="Y420" i="2"/>
  <c r="X421" i="2"/>
  <c r="Y421" i="2"/>
  <c r="X422" i="2"/>
  <c r="Y422" i="2"/>
  <c r="X423" i="2"/>
  <c r="Y423" i="2"/>
  <c r="X424" i="2"/>
  <c r="Y424" i="2"/>
  <c r="X425" i="2"/>
  <c r="Y425" i="2"/>
  <c r="X426" i="2"/>
  <c r="Y426" i="2"/>
  <c r="X427" i="2"/>
  <c r="Y427" i="2"/>
  <c r="X428" i="2"/>
  <c r="Y428" i="2"/>
  <c r="X429" i="2"/>
  <c r="Y429" i="2"/>
  <c r="X430" i="2"/>
  <c r="Y430" i="2"/>
  <c r="X431" i="2"/>
  <c r="Y431" i="2"/>
  <c r="X432" i="2"/>
  <c r="Y432" i="2"/>
  <c r="X433" i="2"/>
  <c r="Y433" i="2"/>
  <c r="X434" i="2"/>
  <c r="Y434" i="2"/>
  <c r="X435" i="2"/>
  <c r="Y435" i="2"/>
  <c r="X436" i="2"/>
  <c r="Y436" i="2"/>
  <c r="X437" i="2"/>
  <c r="Y437" i="2"/>
  <c r="X438" i="2"/>
  <c r="Y438" i="2"/>
  <c r="X439" i="2"/>
  <c r="Y439" i="2"/>
  <c r="X440" i="2"/>
  <c r="Y440" i="2"/>
  <c r="X441" i="2"/>
  <c r="Y441" i="2"/>
  <c r="X442" i="2"/>
  <c r="Y442" i="2"/>
  <c r="X443" i="2"/>
  <c r="Y443" i="2"/>
  <c r="X444" i="2"/>
  <c r="Y444" i="2"/>
  <c r="X445" i="2"/>
  <c r="Y445" i="2"/>
  <c r="X446" i="2"/>
  <c r="Y446" i="2"/>
  <c r="X447" i="2"/>
  <c r="Y447" i="2"/>
  <c r="X448" i="2"/>
  <c r="Y448" i="2"/>
  <c r="X449" i="2"/>
  <c r="Y449" i="2"/>
  <c r="X450" i="2"/>
  <c r="Y450" i="2"/>
  <c r="X451" i="2"/>
  <c r="Y451" i="2"/>
  <c r="X452" i="2"/>
  <c r="Y452" i="2"/>
  <c r="X453" i="2"/>
  <c r="Y453" i="2"/>
  <c r="X454" i="2"/>
  <c r="Y454" i="2"/>
  <c r="X455" i="2"/>
  <c r="Y455" i="2"/>
  <c r="X456" i="2"/>
  <c r="Y456" i="2"/>
  <c r="X457" i="2"/>
  <c r="Y457" i="2"/>
  <c r="X458" i="2"/>
  <c r="Y458" i="2"/>
  <c r="X459" i="2"/>
  <c r="Y459" i="2"/>
  <c r="X460" i="2"/>
  <c r="Y460" i="2"/>
  <c r="X461" i="2"/>
  <c r="Y461" i="2"/>
  <c r="X462" i="2"/>
  <c r="Y462" i="2"/>
  <c r="X463" i="2"/>
  <c r="Y463" i="2"/>
  <c r="X464" i="2"/>
  <c r="Y464" i="2"/>
  <c r="X465" i="2"/>
  <c r="Y465" i="2"/>
  <c r="X466" i="2"/>
  <c r="Y466" i="2"/>
  <c r="X467" i="2"/>
  <c r="Y467" i="2"/>
  <c r="X468" i="2"/>
  <c r="Y468" i="2"/>
  <c r="X469" i="2"/>
  <c r="Y469" i="2"/>
  <c r="X470" i="2"/>
  <c r="Y470" i="2"/>
  <c r="X471" i="2"/>
  <c r="Y471" i="2"/>
  <c r="X472" i="2"/>
  <c r="Y472" i="2"/>
  <c r="X473" i="2"/>
  <c r="Y473" i="2"/>
  <c r="X474" i="2"/>
  <c r="Y474" i="2"/>
  <c r="X475" i="2"/>
  <c r="Y475" i="2"/>
  <c r="X476" i="2"/>
  <c r="Y476" i="2"/>
  <c r="X477" i="2"/>
  <c r="Y477" i="2"/>
  <c r="X478" i="2"/>
  <c r="Y478" i="2"/>
  <c r="X479" i="2"/>
  <c r="Y479" i="2"/>
  <c r="X480" i="2"/>
  <c r="Y480" i="2"/>
  <c r="X481" i="2"/>
  <c r="Y481" i="2"/>
  <c r="X482" i="2"/>
  <c r="Y482" i="2"/>
  <c r="X483" i="2"/>
  <c r="Y483" i="2"/>
  <c r="X484" i="2"/>
  <c r="Y484" i="2"/>
  <c r="X485" i="2"/>
  <c r="Y485" i="2"/>
  <c r="X486" i="2"/>
  <c r="Y486" i="2"/>
  <c r="X487" i="2"/>
  <c r="Y487" i="2"/>
  <c r="X488" i="2"/>
  <c r="Y488" i="2"/>
  <c r="X489" i="2"/>
  <c r="Y489" i="2"/>
  <c r="X490" i="2"/>
  <c r="Y490" i="2"/>
  <c r="X491" i="2"/>
  <c r="Y491" i="2"/>
  <c r="X492" i="2"/>
  <c r="Y492" i="2"/>
  <c r="X493" i="2"/>
  <c r="Y493" i="2"/>
  <c r="X494" i="2"/>
  <c r="Y494" i="2"/>
  <c r="X495" i="2"/>
  <c r="Y495" i="2"/>
  <c r="X496" i="2"/>
  <c r="Y496" i="2"/>
  <c r="X497" i="2"/>
  <c r="Y497" i="2"/>
  <c r="X498" i="2"/>
  <c r="Y498" i="2"/>
  <c r="X499" i="2"/>
  <c r="Y499" i="2"/>
  <c r="X500" i="2"/>
  <c r="Y500" i="2"/>
  <c r="X501" i="2"/>
  <c r="Y501" i="2"/>
  <c r="X502" i="2"/>
  <c r="Y502" i="2"/>
  <c r="X503" i="2"/>
  <c r="Y503" i="2"/>
  <c r="X504" i="2"/>
  <c r="Y504" i="2"/>
  <c r="X505" i="2"/>
  <c r="Y505" i="2"/>
  <c r="X506" i="2"/>
  <c r="Y506" i="2"/>
  <c r="X507" i="2"/>
  <c r="Y507" i="2"/>
  <c r="X508" i="2"/>
  <c r="Y508" i="2"/>
  <c r="X509" i="2"/>
  <c r="Y509" i="2"/>
  <c r="X510" i="2"/>
  <c r="Y510" i="2"/>
  <c r="X511" i="2"/>
  <c r="Y511" i="2"/>
  <c r="X512" i="2"/>
  <c r="Y512" i="2"/>
  <c r="X513" i="2"/>
  <c r="Y513" i="2"/>
  <c r="X514" i="2"/>
  <c r="Y514" i="2"/>
  <c r="X515" i="2"/>
  <c r="Y515" i="2"/>
  <c r="X516" i="2"/>
  <c r="Y516" i="2"/>
  <c r="X517" i="2"/>
  <c r="Y517" i="2"/>
  <c r="X518" i="2"/>
  <c r="Y518" i="2"/>
  <c r="X519" i="2"/>
  <c r="Y519" i="2"/>
  <c r="X520" i="2"/>
  <c r="Y520" i="2"/>
  <c r="X521" i="2"/>
  <c r="Y521" i="2"/>
  <c r="X522" i="2"/>
  <c r="Y522" i="2"/>
  <c r="X523" i="2"/>
  <c r="Y523" i="2"/>
  <c r="X524" i="2"/>
  <c r="Y524" i="2"/>
  <c r="X525" i="2"/>
  <c r="Y525" i="2"/>
  <c r="X526" i="2"/>
  <c r="Y526" i="2"/>
  <c r="X527" i="2"/>
  <c r="Y527" i="2"/>
  <c r="X528" i="2"/>
  <c r="Y528" i="2"/>
  <c r="X529" i="2"/>
  <c r="Y529" i="2"/>
  <c r="X530" i="2"/>
  <c r="Y530" i="2"/>
  <c r="X531" i="2"/>
  <c r="Y531" i="2"/>
  <c r="X532" i="2"/>
  <c r="Y532" i="2"/>
  <c r="X533" i="2"/>
  <c r="Y533" i="2"/>
  <c r="X534" i="2"/>
  <c r="Y534" i="2"/>
  <c r="X535" i="2"/>
  <c r="Y535" i="2"/>
  <c r="X536" i="2"/>
  <c r="Y536" i="2"/>
  <c r="X537" i="2"/>
  <c r="Y537" i="2"/>
  <c r="X538" i="2"/>
  <c r="Y538" i="2"/>
  <c r="X539" i="2"/>
  <c r="Y539" i="2"/>
  <c r="X540" i="2"/>
  <c r="Y540" i="2"/>
  <c r="X541" i="2"/>
  <c r="Y541" i="2"/>
  <c r="X542" i="2"/>
  <c r="Y542" i="2"/>
  <c r="X543" i="2"/>
  <c r="Y543" i="2"/>
  <c r="X544" i="2"/>
  <c r="Y544" i="2"/>
  <c r="X545" i="2"/>
  <c r="Y545" i="2"/>
  <c r="X546" i="2"/>
  <c r="Y546" i="2"/>
  <c r="X547" i="2"/>
  <c r="Y547" i="2"/>
  <c r="X548" i="2"/>
  <c r="Y548" i="2"/>
  <c r="X549" i="2"/>
  <c r="Y549" i="2"/>
  <c r="X550" i="2"/>
  <c r="Y550" i="2"/>
  <c r="X551" i="2"/>
  <c r="Y551" i="2"/>
  <c r="X552" i="2"/>
  <c r="Y552" i="2"/>
  <c r="X553" i="2"/>
  <c r="Y553" i="2"/>
  <c r="X554" i="2"/>
  <c r="Y554" i="2"/>
  <c r="X555" i="2"/>
  <c r="Y555" i="2"/>
  <c r="X556" i="2"/>
  <c r="Y556" i="2"/>
  <c r="X557" i="2"/>
  <c r="Y557" i="2"/>
  <c r="X558" i="2"/>
  <c r="Y558" i="2"/>
  <c r="X559" i="2"/>
  <c r="Y559" i="2"/>
  <c r="X560" i="2"/>
  <c r="Y560" i="2"/>
  <c r="X561" i="2"/>
  <c r="Y561" i="2"/>
  <c r="X562" i="2"/>
  <c r="Y562" i="2"/>
  <c r="X563" i="2"/>
  <c r="Y563" i="2"/>
  <c r="X564" i="2"/>
  <c r="Y564" i="2"/>
  <c r="X565" i="2"/>
  <c r="Y565" i="2"/>
  <c r="X566" i="2"/>
  <c r="Y566" i="2"/>
  <c r="X567" i="2"/>
  <c r="Y567" i="2"/>
  <c r="X568" i="2"/>
  <c r="Y568" i="2"/>
  <c r="X569" i="2"/>
  <c r="Y569" i="2"/>
  <c r="X570" i="2"/>
  <c r="Y570" i="2"/>
  <c r="X571" i="2"/>
  <c r="Y571" i="2"/>
  <c r="X572" i="2"/>
  <c r="Y572" i="2"/>
  <c r="X573" i="2"/>
  <c r="Y573" i="2"/>
  <c r="X574" i="2"/>
  <c r="Y574" i="2"/>
  <c r="X575" i="2"/>
  <c r="Y575" i="2"/>
  <c r="X576" i="2"/>
  <c r="Y576" i="2"/>
  <c r="X577" i="2"/>
  <c r="Y577" i="2"/>
  <c r="X578" i="2"/>
  <c r="Y578" i="2"/>
  <c r="X579" i="2"/>
  <c r="Y579" i="2"/>
  <c r="X580" i="2"/>
  <c r="Y580" i="2"/>
  <c r="X581" i="2"/>
  <c r="Y581" i="2"/>
  <c r="X582" i="2"/>
  <c r="Y582" i="2"/>
  <c r="X583" i="2"/>
  <c r="Y583" i="2"/>
  <c r="X584" i="2"/>
  <c r="Y584" i="2"/>
  <c r="X585" i="2"/>
  <c r="Y585" i="2"/>
  <c r="X586" i="2"/>
  <c r="Y586" i="2"/>
  <c r="X587" i="2"/>
  <c r="Y587" i="2"/>
  <c r="X588" i="2"/>
  <c r="Y588" i="2"/>
  <c r="X589" i="2"/>
  <c r="Y589" i="2"/>
  <c r="X590" i="2"/>
  <c r="Y590" i="2"/>
  <c r="X591" i="2"/>
  <c r="Y591" i="2"/>
  <c r="X592" i="2"/>
  <c r="Y592" i="2"/>
  <c r="X593" i="2"/>
  <c r="Y593" i="2"/>
  <c r="X594" i="2"/>
  <c r="Y594" i="2"/>
  <c r="X595" i="2"/>
  <c r="Y595" i="2"/>
  <c r="X596" i="2"/>
  <c r="Y596" i="2"/>
  <c r="X597" i="2"/>
  <c r="Y597" i="2"/>
  <c r="X598" i="2"/>
  <c r="Y598" i="2"/>
  <c r="X599" i="2"/>
  <c r="Y599" i="2"/>
  <c r="X600" i="2"/>
  <c r="Y600" i="2"/>
  <c r="X601" i="2"/>
  <c r="Y601" i="2"/>
  <c r="X602" i="2"/>
  <c r="Y602" i="2"/>
  <c r="X603" i="2"/>
  <c r="Y603" i="2"/>
  <c r="X604" i="2"/>
  <c r="Y604" i="2"/>
  <c r="X605" i="2"/>
  <c r="Y605" i="2"/>
  <c r="X606" i="2"/>
  <c r="Y606" i="2"/>
  <c r="X607" i="2"/>
  <c r="Y607" i="2"/>
  <c r="X608" i="2"/>
  <c r="Y608" i="2"/>
  <c r="X609" i="2"/>
  <c r="Y609" i="2"/>
  <c r="X610" i="2"/>
  <c r="Y610" i="2"/>
  <c r="X611" i="2"/>
  <c r="Y611" i="2"/>
  <c r="X612" i="2"/>
  <c r="Y612" i="2"/>
  <c r="X613" i="2"/>
  <c r="Y613" i="2"/>
  <c r="X614" i="2"/>
  <c r="Y614" i="2"/>
  <c r="X615" i="2"/>
  <c r="Y615" i="2"/>
  <c r="X616" i="2"/>
  <c r="Y616" i="2"/>
  <c r="X617" i="2"/>
  <c r="Y617" i="2"/>
  <c r="X618" i="2"/>
  <c r="Y618" i="2"/>
  <c r="X619" i="2"/>
  <c r="Y619" i="2"/>
  <c r="X620" i="2"/>
  <c r="Y620" i="2"/>
  <c r="X621" i="2"/>
  <c r="Y621" i="2"/>
  <c r="X622" i="2"/>
  <c r="Y622" i="2"/>
  <c r="X623" i="2"/>
  <c r="Y623" i="2"/>
  <c r="X624" i="2"/>
  <c r="Y624" i="2"/>
  <c r="X625" i="2"/>
  <c r="Y625" i="2"/>
  <c r="X626" i="2"/>
  <c r="Y626" i="2"/>
  <c r="X627" i="2"/>
  <c r="Y627" i="2"/>
  <c r="X628" i="2"/>
  <c r="Y628" i="2"/>
  <c r="X629" i="2"/>
  <c r="Y629" i="2"/>
  <c r="X630" i="2"/>
  <c r="Y630" i="2"/>
  <c r="X631" i="2"/>
  <c r="Y631" i="2"/>
  <c r="X632" i="2"/>
  <c r="Y632" i="2"/>
  <c r="X633" i="2"/>
  <c r="Y633" i="2"/>
  <c r="X634" i="2"/>
  <c r="Y634" i="2"/>
  <c r="X635" i="2"/>
  <c r="Y635" i="2"/>
  <c r="X636" i="2"/>
  <c r="Y636" i="2"/>
  <c r="X637" i="2"/>
  <c r="Y637" i="2"/>
  <c r="X638" i="2"/>
  <c r="Y638" i="2"/>
  <c r="X639" i="2"/>
  <c r="Y639" i="2"/>
  <c r="X640" i="2"/>
  <c r="Y640" i="2"/>
  <c r="X641" i="2"/>
  <c r="Y641" i="2"/>
  <c r="X642" i="2"/>
  <c r="Y642" i="2"/>
  <c r="X643" i="2"/>
  <c r="Y643" i="2"/>
  <c r="X644" i="2"/>
  <c r="Y644" i="2"/>
  <c r="X645" i="2"/>
  <c r="Y645" i="2"/>
  <c r="X646" i="2"/>
  <c r="Y646" i="2"/>
  <c r="X647" i="2"/>
  <c r="Y647" i="2"/>
  <c r="X648" i="2"/>
  <c r="Y648" i="2"/>
  <c r="X649" i="2"/>
  <c r="Y649" i="2"/>
  <c r="X650" i="2"/>
  <c r="Y650" i="2"/>
  <c r="X651" i="2"/>
  <c r="Y651" i="2"/>
  <c r="X652" i="2"/>
  <c r="Y652" i="2"/>
  <c r="X653" i="2"/>
  <c r="Y653" i="2"/>
  <c r="X654" i="2"/>
  <c r="Y654" i="2"/>
  <c r="X655" i="2"/>
  <c r="Y655" i="2"/>
  <c r="X656" i="2"/>
  <c r="Y656" i="2"/>
  <c r="X657" i="2"/>
  <c r="Y657" i="2"/>
  <c r="X658" i="2"/>
  <c r="Y658" i="2"/>
  <c r="X659" i="2"/>
  <c r="Y659" i="2"/>
  <c r="X660" i="2"/>
  <c r="Y660" i="2"/>
  <c r="X661" i="2"/>
  <c r="Y661" i="2"/>
  <c r="X662" i="2"/>
  <c r="Y662" i="2"/>
  <c r="X663" i="2"/>
  <c r="Y663" i="2"/>
  <c r="X664" i="2"/>
  <c r="Y664" i="2"/>
  <c r="X665" i="2"/>
  <c r="Y665" i="2"/>
  <c r="X666" i="2"/>
  <c r="Y666" i="2"/>
  <c r="X667" i="2"/>
  <c r="Y667" i="2"/>
  <c r="X668" i="2"/>
  <c r="Y668" i="2"/>
  <c r="X669" i="2"/>
  <c r="Y669" i="2"/>
  <c r="X670" i="2"/>
  <c r="Y670" i="2"/>
  <c r="X671" i="2"/>
  <c r="Y671" i="2"/>
  <c r="X672" i="2"/>
  <c r="Y672" i="2"/>
  <c r="X673" i="2"/>
  <c r="Y673" i="2"/>
  <c r="X674" i="2"/>
  <c r="Y674" i="2"/>
  <c r="X675" i="2"/>
  <c r="Y675" i="2"/>
  <c r="X676" i="2"/>
  <c r="Y676" i="2"/>
  <c r="X677" i="2"/>
  <c r="Y677" i="2"/>
  <c r="X678" i="2"/>
  <c r="Y678" i="2"/>
  <c r="X679" i="2"/>
  <c r="Y679" i="2"/>
  <c r="X680" i="2"/>
  <c r="Y680" i="2"/>
  <c r="X681" i="2"/>
  <c r="Y681" i="2"/>
  <c r="X682" i="2"/>
  <c r="Y682" i="2"/>
  <c r="X683" i="2"/>
  <c r="Y683" i="2"/>
  <c r="X684" i="2"/>
  <c r="Y684" i="2"/>
  <c r="X685" i="2"/>
  <c r="Y685" i="2"/>
  <c r="X686" i="2"/>
  <c r="Y686" i="2"/>
  <c r="X687" i="2"/>
  <c r="Y687" i="2"/>
  <c r="X688" i="2"/>
  <c r="Y688" i="2"/>
  <c r="X689" i="2"/>
  <c r="Y689" i="2"/>
  <c r="X690" i="2"/>
  <c r="Y690" i="2"/>
  <c r="X691" i="2"/>
  <c r="Y691" i="2"/>
  <c r="X692" i="2"/>
  <c r="Y692" i="2"/>
  <c r="X693" i="2"/>
  <c r="Y693" i="2"/>
  <c r="X694" i="2"/>
  <c r="Y694" i="2"/>
  <c r="X695" i="2"/>
  <c r="Y695" i="2"/>
  <c r="X696" i="2"/>
  <c r="Y696" i="2"/>
  <c r="X697" i="2"/>
  <c r="Y697" i="2"/>
  <c r="X698" i="2"/>
  <c r="Y698" i="2"/>
  <c r="X699" i="2"/>
  <c r="Y699" i="2"/>
  <c r="X700" i="2"/>
  <c r="Y700" i="2"/>
  <c r="X701" i="2"/>
  <c r="Y701" i="2"/>
  <c r="X702" i="2"/>
  <c r="Y702" i="2"/>
  <c r="X703" i="2"/>
  <c r="Y703" i="2"/>
  <c r="X704" i="2"/>
  <c r="Y704" i="2"/>
  <c r="X705" i="2"/>
  <c r="Y705" i="2"/>
  <c r="X706" i="2"/>
  <c r="Y706" i="2"/>
  <c r="X707" i="2"/>
  <c r="Y707" i="2"/>
  <c r="X708" i="2"/>
  <c r="Y708" i="2"/>
  <c r="X709" i="2"/>
  <c r="Y709" i="2"/>
  <c r="X710" i="2"/>
  <c r="Y710" i="2"/>
  <c r="X711" i="2"/>
  <c r="Y711" i="2"/>
  <c r="X712" i="2"/>
  <c r="Y712" i="2"/>
  <c r="X713" i="2"/>
  <c r="Y713" i="2"/>
  <c r="X714" i="2"/>
  <c r="Y714" i="2"/>
  <c r="X715" i="2"/>
  <c r="Y715" i="2"/>
  <c r="X716" i="2"/>
  <c r="Y716" i="2"/>
  <c r="X717" i="2"/>
  <c r="Y717" i="2"/>
  <c r="X718" i="2"/>
  <c r="Y718" i="2"/>
  <c r="X719" i="2"/>
  <c r="Y719" i="2"/>
  <c r="X720" i="2"/>
  <c r="Y720" i="2"/>
  <c r="X721" i="2"/>
  <c r="Y721" i="2"/>
  <c r="X722" i="2"/>
  <c r="Y722" i="2"/>
  <c r="X723" i="2"/>
  <c r="Y723" i="2"/>
  <c r="X724" i="2"/>
  <c r="Y724" i="2"/>
  <c r="X725" i="2"/>
  <c r="Y725" i="2"/>
  <c r="X726" i="2"/>
  <c r="Y726" i="2"/>
  <c r="X727" i="2"/>
  <c r="Y727" i="2"/>
  <c r="X728" i="2"/>
  <c r="Y728" i="2"/>
  <c r="X729" i="2"/>
  <c r="Y729" i="2"/>
  <c r="X730" i="2"/>
  <c r="Y730" i="2"/>
  <c r="X731" i="2"/>
  <c r="Y731" i="2"/>
  <c r="X732" i="2"/>
  <c r="Y732" i="2"/>
  <c r="X733" i="2"/>
  <c r="Y733" i="2"/>
  <c r="X734" i="2"/>
  <c r="Y734" i="2"/>
  <c r="X735" i="2"/>
  <c r="Y735" i="2"/>
  <c r="X736" i="2"/>
  <c r="Y736" i="2"/>
  <c r="X737" i="2"/>
  <c r="Y737" i="2"/>
  <c r="X738" i="2"/>
  <c r="Y738" i="2"/>
  <c r="X739" i="2"/>
  <c r="Y739" i="2"/>
  <c r="X740" i="2"/>
  <c r="Y740" i="2"/>
  <c r="X741" i="2"/>
  <c r="Y741" i="2"/>
  <c r="X742" i="2"/>
  <c r="Y742" i="2"/>
  <c r="X743" i="2"/>
  <c r="Y743" i="2"/>
  <c r="X744" i="2"/>
  <c r="Y744" i="2"/>
  <c r="X745" i="2"/>
  <c r="Y745" i="2"/>
  <c r="X746" i="2"/>
  <c r="Y746" i="2"/>
  <c r="X747" i="2"/>
  <c r="Y747" i="2"/>
  <c r="X748" i="2"/>
  <c r="Y748" i="2"/>
  <c r="X749" i="2"/>
  <c r="Y749" i="2"/>
  <c r="X750" i="2"/>
  <c r="Y750" i="2"/>
  <c r="X751" i="2"/>
  <c r="Y751" i="2"/>
  <c r="X752" i="2"/>
  <c r="Y752" i="2"/>
  <c r="X753" i="2"/>
  <c r="Y753" i="2"/>
  <c r="X754" i="2"/>
  <c r="Y754" i="2"/>
  <c r="X755" i="2"/>
  <c r="Y755" i="2"/>
  <c r="X756" i="2"/>
  <c r="Y756" i="2"/>
  <c r="X757" i="2"/>
  <c r="Y757" i="2"/>
  <c r="X758" i="2"/>
  <c r="Y758" i="2"/>
  <c r="X759" i="2"/>
  <c r="Y759" i="2"/>
  <c r="X760" i="2"/>
  <c r="Y760" i="2"/>
  <c r="X761" i="2"/>
  <c r="Y761" i="2"/>
  <c r="X762" i="2"/>
  <c r="Y762" i="2"/>
  <c r="X763" i="2"/>
  <c r="Y763" i="2"/>
  <c r="X764" i="2"/>
  <c r="Y764" i="2"/>
  <c r="X765" i="2"/>
  <c r="Y765" i="2"/>
  <c r="X766" i="2"/>
  <c r="Y766" i="2"/>
  <c r="X767" i="2"/>
  <c r="Y767" i="2"/>
  <c r="X768" i="2"/>
  <c r="Y768" i="2"/>
  <c r="X769" i="2"/>
  <c r="Y769" i="2"/>
  <c r="X770" i="2"/>
  <c r="Y770" i="2"/>
  <c r="X771" i="2"/>
  <c r="Y771" i="2"/>
  <c r="X772" i="2"/>
  <c r="Y772" i="2"/>
  <c r="X773" i="2"/>
  <c r="Y773" i="2"/>
  <c r="X774" i="2"/>
  <c r="Y774" i="2"/>
  <c r="X775" i="2"/>
  <c r="Y775" i="2"/>
  <c r="X776" i="2"/>
  <c r="Y776" i="2"/>
  <c r="X777" i="2"/>
  <c r="Y777" i="2"/>
  <c r="X778" i="2"/>
  <c r="Y778" i="2"/>
  <c r="X779" i="2"/>
  <c r="Y779" i="2"/>
  <c r="X780" i="2"/>
  <c r="Y780" i="2"/>
  <c r="X781" i="2"/>
  <c r="Y781" i="2"/>
  <c r="X782" i="2"/>
  <c r="Y782" i="2"/>
  <c r="X783" i="2"/>
  <c r="Y783" i="2"/>
  <c r="X784" i="2"/>
  <c r="Y784" i="2"/>
  <c r="X785" i="2"/>
  <c r="Y785" i="2"/>
  <c r="X786" i="2"/>
  <c r="Y786" i="2"/>
  <c r="X787" i="2"/>
  <c r="Y787" i="2"/>
  <c r="X788" i="2"/>
  <c r="Y788" i="2"/>
  <c r="X789" i="2"/>
  <c r="Y789" i="2"/>
  <c r="X790" i="2"/>
  <c r="Y790" i="2"/>
  <c r="X791" i="2"/>
  <c r="Y791" i="2"/>
  <c r="X792" i="2"/>
  <c r="Y792" i="2"/>
  <c r="X793" i="2"/>
  <c r="Y793" i="2"/>
  <c r="X794" i="2"/>
  <c r="Y794" i="2"/>
  <c r="X795" i="2"/>
  <c r="Y795" i="2"/>
  <c r="X796" i="2"/>
  <c r="Y796" i="2"/>
  <c r="X797" i="2"/>
  <c r="Y797" i="2"/>
  <c r="X798" i="2"/>
  <c r="Y798" i="2"/>
  <c r="X799" i="2"/>
  <c r="Y799" i="2"/>
  <c r="X800" i="2"/>
  <c r="Y800" i="2"/>
  <c r="X801" i="2"/>
  <c r="Y801" i="2"/>
  <c r="X802" i="2"/>
  <c r="Y802" i="2"/>
  <c r="X803" i="2"/>
  <c r="Y803" i="2"/>
  <c r="X804" i="2"/>
  <c r="Y804" i="2"/>
  <c r="X805" i="2"/>
  <c r="Y805" i="2"/>
  <c r="X806" i="2"/>
  <c r="Y806" i="2"/>
  <c r="X807" i="2"/>
  <c r="Y807" i="2"/>
  <c r="X808" i="2"/>
  <c r="Y808" i="2"/>
  <c r="X809" i="2"/>
  <c r="Y809" i="2"/>
  <c r="X810" i="2"/>
  <c r="Y810" i="2"/>
  <c r="X811" i="2"/>
  <c r="Y811" i="2"/>
  <c r="X812" i="2"/>
  <c r="Y812" i="2"/>
  <c r="X813" i="2"/>
  <c r="Y813" i="2"/>
  <c r="X814" i="2"/>
  <c r="Y814" i="2"/>
  <c r="X815" i="2"/>
  <c r="Y815" i="2"/>
  <c r="X816" i="2"/>
  <c r="Y816" i="2"/>
  <c r="X817" i="2"/>
  <c r="Y817" i="2"/>
  <c r="X818" i="2"/>
  <c r="Y818" i="2"/>
  <c r="X819" i="2"/>
  <c r="Y819" i="2"/>
  <c r="X820" i="2"/>
  <c r="Y820" i="2"/>
  <c r="X821" i="2"/>
  <c r="Y821" i="2"/>
  <c r="X822" i="2"/>
  <c r="Y822" i="2"/>
  <c r="X823" i="2"/>
  <c r="Y823" i="2"/>
  <c r="X824" i="2"/>
  <c r="Y824" i="2"/>
  <c r="X825" i="2"/>
  <c r="Y825" i="2"/>
  <c r="X826" i="2"/>
  <c r="Y826" i="2"/>
  <c r="X827" i="2"/>
  <c r="Y827" i="2"/>
  <c r="X828" i="2"/>
  <c r="Y828" i="2"/>
  <c r="X829" i="2"/>
  <c r="Y829" i="2"/>
  <c r="X830" i="2"/>
  <c r="Y830" i="2"/>
  <c r="X831" i="2"/>
  <c r="Y831" i="2"/>
  <c r="X832" i="2"/>
  <c r="Y832" i="2"/>
  <c r="X833" i="2"/>
  <c r="Y833" i="2"/>
  <c r="X834" i="2"/>
  <c r="Y834" i="2"/>
  <c r="X835" i="2"/>
  <c r="Y835" i="2"/>
  <c r="X836" i="2"/>
  <c r="Y836" i="2"/>
  <c r="X837" i="2"/>
  <c r="Y837" i="2"/>
  <c r="X838" i="2"/>
  <c r="Y838" i="2"/>
  <c r="X839" i="2"/>
  <c r="Y839" i="2"/>
  <c r="X840" i="2"/>
  <c r="Y840" i="2"/>
  <c r="X841" i="2"/>
  <c r="Y841" i="2"/>
  <c r="X842" i="2"/>
  <c r="Y842" i="2"/>
  <c r="X843" i="2"/>
  <c r="Y843" i="2"/>
  <c r="X844" i="2"/>
  <c r="Y844" i="2"/>
  <c r="X845" i="2"/>
  <c r="Y845" i="2"/>
  <c r="X846" i="2"/>
  <c r="Y846" i="2"/>
  <c r="X847" i="2"/>
  <c r="Y847" i="2"/>
  <c r="X848" i="2"/>
  <c r="Y848" i="2"/>
  <c r="X849" i="2"/>
  <c r="Y849" i="2"/>
  <c r="X850" i="2"/>
  <c r="Y850" i="2"/>
  <c r="X851" i="2"/>
  <c r="Y851" i="2"/>
  <c r="X852" i="2"/>
  <c r="Y852" i="2"/>
  <c r="X853" i="2"/>
  <c r="Y853" i="2"/>
  <c r="X854" i="2"/>
  <c r="Y854" i="2"/>
  <c r="X855" i="2"/>
  <c r="Y855" i="2"/>
  <c r="X856" i="2"/>
  <c r="Y856" i="2"/>
  <c r="X857" i="2"/>
  <c r="Y857" i="2"/>
  <c r="X858" i="2"/>
  <c r="Y858" i="2"/>
  <c r="X859" i="2"/>
  <c r="Y859" i="2"/>
  <c r="X860" i="2"/>
  <c r="Y860" i="2"/>
  <c r="X861" i="2"/>
  <c r="Y861" i="2"/>
  <c r="X862" i="2"/>
  <c r="Y862" i="2"/>
  <c r="X863" i="2"/>
  <c r="Y863" i="2"/>
  <c r="X864" i="2"/>
  <c r="Y864" i="2"/>
  <c r="X865" i="2"/>
  <c r="Y865" i="2"/>
  <c r="X866" i="2"/>
  <c r="Y866" i="2"/>
  <c r="X867" i="2"/>
  <c r="Y867" i="2"/>
  <c r="X868" i="2"/>
  <c r="Y868" i="2"/>
  <c r="X869" i="2"/>
  <c r="Y869" i="2"/>
  <c r="X870" i="2"/>
  <c r="Y870" i="2"/>
  <c r="X871" i="2"/>
  <c r="Y871" i="2"/>
  <c r="X872" i="2"/>
  <c r="Y872" i="2"/>
  <c r="X873" i="2"/>
  <c r="Y873" i="2"/>
  <c r="Y33" i="2"/>
  <c r="X33" i="2"/>
  <c r="D19" i="2"/>
  <c r="F19" i="2" s="1"/>
  <c r="D16" i="2"/>
  <c r="D17" i="2" s="1"/>
  <c r="F17" i="2" s="1"/>
  <c r="F18" i="2" l="1"/>
  <c r="F16" i="2" s="1"/>
  <c r="D21" i="2"/>
  <c r="F20" i="2"/>
  <c r="D20" i="2"/>
  <c r="B10" i="1" l="1"/>
  <c r="F136" i="2" l="1"/>
  <c r="D366" i="2"/>
  <c r="G416" i="2"/>
  <c r="G445" i="2"/>
  <c r="G484" i="2"/>
  <c r="E539" i="2"/>
  <c r="F545" i="2"/>
  <c r="F564" i="2"/>
  <c r="E622" i="2"/>
  <c r="G631" i="2"/>
  <c r="G647" i="2"/>
  <c r="E654" i="2"/>
  <c r="F660" i="2"/>
  <c r="G663" i="2"/>
  <c r="G679" i="2"/>
  <c r="G727" i="2"/>
  <c r="E730" i="2"/>
  <c r="E732" i="2"/>
  <c r="F738" i="2"/>
  <c r="E747" i="2"/>
  <c r="F751" i="2"/>
  <c r="F757" i="2"/>
  <c r="G788" i="2"/>
  <c r="F799" i="2"/>
  <c r="G806" i="2"/>
  <c r="F819" i="2"/>
  <c r="F827" i="2"/>
  <c r="E832" i="2"/>
  <c r="D837" i="2"/>
  <c r="G838" i="2"/>
  <c r="G854" i="2"/>
  <c r="E856" i="2"/>
  <c r="F859" i="2"/>
  <c r="G870" i="2"/>
  <c r="F33" i="2"/>
  <c r="G35" i="2"/>
  <c r="D35" i="2"/>
  <c r="E35" i="2"/>
  <c r="F35" i="2"/>
  <c r="F37" i="2"/>
  <c r="F38" i="2"/>
  <c r="E39" i="2"/>
  <c r="D39" i="2"/>
  <c r="D41" i="2"/>
  <c r="F41" i="2"/>
  <c r="D42" i="2"/>
  <c r="E42" i="2"/>
  <c r="F42" i="2"/>
  <c r="G42" i="2"/>
  <c r="G43" i="2"/>
  <c r="D44" i="2"/>
  <c r="E44" i="2"/>
  <c r="F45" i="2"/>
  <c r="E46" i="2"/>
  <c r="G47" i="2"/>
  <c r="D47" i="2"/>
  <c r="F47" i="2"/>
  <c r="D48" i="2"/>
  <c r="E48" i="2"/>
  <c r="D49" i="2"/>
  <c r="F49" i="2"/>
  <c r="F50" i="2"/>
  <c r="E51" i="2"/>
  <c r="G52" i="2"/>
  <c r="G54" i="2"/>
  <c r="E54" i="2"/>
  <c r="D55" i="2"/>
  <c r="F55" i="2"/>
  <c r="G57" i="2"/>
  <c r="E58" i="2"/>
  <c r="D59" i="2"/>
  <c r="E59" i="2"/>
  <c r="F59" i="2"/>
  <c r="G59" i="2"/>
  <c r="E62" i="2"/>
  <c r="F63" i="2"/>
  <c r="D63" i="2"/>
  <c r="D64" i="2"/>
  <c r="F66" i="2"/>
  <c r="G66" i="2"/>
  <c r="D67" i="2"/>
  <c r="E67" i="2"/>
  <c r="F67" i="2"/>
  <c r="G67" i="2"/>
  <c r="G70" i="2"/>
  <c r="E72" i="2"/>
  <c r="D72" i="2"/>
  <c r="F74" i="2"/>
  <c r="F75" i="2"/>
  <c r="D75" i="2"/>
  <c r="G75" i="2"/>
  <c r="D76" i="2"/>
  <c r="E76" i="2"/>
  <c r="D77" i="2"/>
  <c r="E77" i="2"/>
  <c r="E78" i="2"/>
  <c r="G78" i="2"/>
  <c r="D80" i="2"/>
  <c r="G81" i="2"/>
  <c r="F81" i="2"/>
  <c r="E82" i="2"/>
  <c r="F82" i="2"/>
  <c r="D84" i="2"/>
  <c r="D85" i="2"/>
  <c r="D87" i="2"/>
  <c r="F87" i="2"/>
  <c r="D91" i="2"/>
  <c r="E91" i="2"/>
  <c r="F91" i="2"/>
  <c r="G91" i="2"/>
  <c r="D93" i="2"/>
  <c r="G94" i="2"/>
  <c r="E94" i="2"/>
  <c r="F95" i="2"/>
  <c r="D95" i="2"/>
  <c r="F97" i="2"/>
  <c r="F99" i="2"/>
  <c r="D99" i="2"/>
  <c r="E99" i="2"/>
  <c r="G99" i="2"/>
  <c r="D100" i="2"/>
  <c r="E100" i="2"/>
  <c r="F103" i="2"/>
  <c r="D103" i="2"/>
  <c r="F104" i="2"/>
  <c r="D104" i="2"/>
  <c r="F105" i="2"/>
  <c r="G105" i="2"/>
  <c r="D106" i="2"/>
  <c r="E106" i="2"/>
  <c r="F106" i="2"/>
  <c r="G106" i="2"/>
  <c r="F107" i="2"/>
  <c r="D108" i="2"/>
  <c r="E108" i="2"/>
  <c r="F109" i="2"/>
  <c r="D109" i="2"/>
  <c r="E109" i="2"/>
  <c r="G109" i="2"/>
  <c r="E110" i="2"/>
  <c r="G110" i="2"/>
  <c r="E112" i="2"/>
  <c r="D112" i="2"/>
  <c r="G112" i="2"/>
  <c r="D114" i="2"/>
  <c r="E114" i="2"/>
  <c r="F114" i="2"/>
  <c r="E116" i="2"/>
  <c r="D116" i="2"/>
  <c r="E117" i="2"/>
  <c r="E118" i="2"/>
  <c r="G118" i="2"/>
  <c r="D119" i="2"/>
  <c r="F119" i="2"/>
  <c r="F123" i="2"/>
  <c r="D123" i="2"/>
  <c r="E123" i="2"/>
  <c r="G123" i="2"/>
  <c r="F125" i="2"/>
  <c r="D125" i="2"/>
  <c r="G125" i="2"/>
  <c r="E126" i="2"/>
  <c r="D127" i="2"/>
  <c r="F127" i="2"/>
  <c r="E128" i="2"/>
  <c r="D128" i="2"/>
  <c r="F128" i="2"/>
  <c r="F129" i="2"/>
  <c r="G129" i="2"/>
  <c r="F131" i="2"/>
  <c r="D132" i="2"/>
  <c r="E132" i="2"/>
  <c r="G134" i="2"/>
  <c r="D135" i="2"/>
  <c r="E136" i="2"/>
  <c r="D136" i="2"/>
  <c r="G138" i="2"/>
  <c r="E139" i="2"/>
  <c r="D141" i="2"/>
  <c r="G141" i="2"/>
  <c r="G142" i="2"/>
  <c r="E142" i="2"/>
  <c r="D144" i="2"/>
  <c r="E147" i="2"/>
  <c r="D147" i="2"/>
  <c r="F147" i="2"/>
  <c r="G147" i="2"/>
  <c r="D148" i="2"/>
  <c r="F149" i="2"/>
  <c r="D149" i="2"/>
  <c r="E149" i="2"/>
  <c r="G150" i="2"/>
  <c r="E150" i="2"/>
  <c r="D151" i="2"/>
  <c r="F151" i="2"/>
  <c r="F152" i="2"/>
  <c r="G152" i="2"/>
  <c r="D154" i="2"/>
  <c r="E154" i="2"/>
  <c r="G154" i="2"/>
  <c r="E155" i="2"/>
  <c r="D155" i="2"/>
  <c r="F155" i="2"/>
  <c r="G155" i="2"/>
  <c r="E156" i="2"/>
  <c r="F159" i="2"/>
  <c r="D159" i="2"/>
  <c r="E160" i="2"/>
  <c r="D160" i="2"/>
  <c r="G160" i="2"/>
  <c r="F163" i="2"/>
  <c r="D163" i="2"/>
  <c r="E163" i="2"/>
  <c r="G163" i="2"/>
  <c r="F167" i="2"/>
  <c r="D167" i="2"/>
  <c r="F169" i="2"/>
  <c r="G169" i="2"/>
  <c r="D170" i="2"/>
  <c r="E170" i="2"/>
  <c r="G170" i="2"/>
  <c r="D171" i="2"/>
  <c r="E171" i="2"/>
  <c r="F171" i="2"/>
  <c r="G171" i="2"/>
  <c r="E173" i="2"/>
  <c r="G176" i="2"/>
  <c r="F179" i="2"/>
  <c r="D179" i="2"/>
  <c r="E179" i="2"/>
  <c r="D181" i="2"/>
  <c r="G181" i="2"/>
  <c r="D182" i="2"/>
  <c r="E182" i="2"/>
  <c r="F182" i="2"/>
  <c r="G182" i="2"/>
  <c r="D184" i="2"/>
  <c r="F184" i="2"/>
  <c r="G185" i="2"/>
  <c r="F185" i="2"/>
  <c r="D187" i="2"/>
  <c r="E187" i="2"/>
  <c r="F187" i="2"/>
  <c r="G187" i="2"/>
  <c r="G191" i="2"/>
  <c r="D191" i="2"/>
  <c r="E191" i="2"/>
  <c r="F191" i="2"/>
  <c r="E192" i="2"/>
  <c r="D192" i="2"/>
  <c r="F192" i="2"/>
  <c r="G192" i="2"/>
  <c r="E193" i="2"/>
  <c r="D193" i="2"/>
  <c r="F193" i="2"/>
  <c r="G193" i="2"/>
  <c r="D194" i="2"/>
  <c r="E194" i="2"/>
  <c r="F194" i="2"/>
  <c r="G194" i="2"/>
  <c r="G195" i="2"/>
  <c r="D195" i="2"/>
  <c r="E195" i="2"/>
  <c r="F195" i="2"/>
  <c r="F197" i="2"/>
  <c r="D197" i="2"/>
  <c r="E197" i="2"/>
  <c r="F198" i="2"/>
  <c r="E198" i="2"/>
  <c r="F201" i="2"/>
  <c r="D202" i="2"/>
  <c r="E202" i="2"/>
  <c r="F202" i="2"/>
  <c r="G202" i="2"/>
  <c r="D203" i="2"/>
  <c r="E203" i="2"/>
  <c r="F203" i="2"/>
  <c r="G203" i="2"/>
  <c r="D204" i="2"/>
  <c r="G205" i="2"/>
  <c r="D205" i="2"/>
  <c r="E207" i="2"/>
  <c r="D208" i="2"/>
  <c r="F208" i="2"/>
  <c r="E209" i="2"/>
  <c r="D209" i="2"/>
  <c r="F209" i="2"/>
  <c r="E210" i="2"/>
  <c r="G211" i="2"/>
  <c r="D211" i="2"/>
  <c r="E211" i="2"/>
  <c r="F211" i="2"/>
  <c r="D212" i="2"/>
  <c r="D213" i="2"/>
  <c r="E218" i="2"/>
  <c r="D218" i="2"/>
  <c r="G219" i="2"/>
  <c r="D221" i="2"/>
  <c r="G223" i="2"/>
  <c r="D223" i="2"/>
  <c r="F223" i="2"/>
  <c r="D224" i="2"/>
  <c r="E226" i="2"/>
  <c r="G227" i="2"/>
  <c r="D227" i="2"/>
  <c r="F227" i="2"/>
  <c r="G229" i="2"/>
  <c r="E229" i="2"/>
  <c r="F231" i="2"/>
  <c r="D232" i="2"/>
  <c r="G233" i="2"/>
  <c r="F233" i="2"/>
  <c r="E235" i="2"/>
  <c r="F236" i="2"/>
  <c r="D236" i="2"/>
  <c r="F237" i="2"/>
  <c r="E238" i="2"/>
  <c r="D238" i="2"/>
  <c r="F238" i="2"/>
  <c r="G238" i="2"/>
  <c r="D239" i="2"/>
  <c r="G243" i="2"/>
  <c r="G245" i="2"/>
  <c r="D245" i="2"/>
  <c r="E245" i="2"/>
  <c r="F245" i="2"/>
  <c r="F246" i="2"/>
  <c r="D248" i="2"/>
  <c r="F249" i="2"/>
  <c r="E251" i="2"/>
  <c r="D253" i="2"/>
  <c r="E253" i="2"/>
  <c r="F253" i="2"/>
  <c r="G253" i="2"/>
  <c r="F254" i="2"/>
  <c r="D254" i="2"/>
  <c r="E254" i="2"/>
  <c r="G254" i="2"/>
  <c r="D255" i="2"/>
  <c r="G256" i="2"/>
  <c r="F258" i="2"/>
  <c r="G259" i="2"/>
  <c r="E260" i="2"/>
  <c r="D260" i="2"/>
  <c r="F260" i="2"/>
  <c r="D261" i="2"/>
  <c r="F261" i="2"/>
  <c r="F262" i="2"/>
  <c r="D262" i="2"/>
  <c r="E262" i="2"/>
  <c r="G262" i="2"/>
  <c r="D264" i="2"/>
  <c r="G265" i="2"/>
  <c r="F265" i="2"/>
  <c r="E267" i="2"/>
  <c r="E268" i="2"/>
  <c r="D268" i="2"/>
  <c r="F268" i="2"/>
  <c r="G268" i="2"/>
  <c r="E269" i="2"/>
  <c r="F269" i="2"/>
  <c r="F270" i="2"/>
  <c r="D271" i="2"/>
  <c r="F272" i="2"/>
  <c r="G275" i="2"/>
  <c r="G277" i="2"/>
  <c r="D277" i="2"/>
  <c r="F277" i="2"/>
  <c r="G279" i="2"/>
  <c r="D280" i="2"/>
  <c r="D283" i="2"/>
  <c r="E283" i="2"/>
  <c r="G284" i="2"/>
  <c r="F285" i="2"/>
  <c r="D285" i="2"/>
  <c r="E285" i="2"/>
  <c r="G285" i="2"/>
  <c r="E286" i="2"/>
  <c r="D287" i="2"/>
  <c r="F290" i="2"/>
  <c r="G291" i="2"/>
  <c r="G293" i="2"/>
  <c r="D293" i="2"/>
  <c r="F293" i="2"/>
  <c r="E294" i="2"/>
  <c r="G295" i="2"/>
  <c r="D296" i="2"/>
  <c r="G297" i="2"/>
  <c r="F297" i="2"/>
  <c r="E299" i="2"/>
  <c r="E300" i="2"/>
  <c r="D300" i="2"/>
  <c r="F300" i="2"/>
  <c r="G300" i="2"/>
  <c r="D302" i="2"/>
  <c r="D303" i="2"/>
  <c r="G304" i="2"/>
  <c r="G305" i="2"/>
  <c r="G307" i="2"/>
  <c r="E308" i="2"/>
  <c r="D308" i="2"/>
  <c r="F308" i="2"/>
  <c r="G308" i="2"/>
  <c r="D310" i="2"/>
  <c r="E310" i="2"/>
  <c r="F310" i="2"/>
  <c r="G310" i="2"/>
  <c r="F313" i="2"/>
  <c r="G313" i="2"/>
  <c r="F314" i="2"/>
  <c r="E316" i="2"/>
  <c r="D316" i="2"/>
  <c r="F316" i="2"/>
  <c r="F317" i="2"/>
  <c r="E318" i="2"/>
  <c r="D318" i="2"/>
  <c r="F318" i="2"/>
  <c r="G318" i="2"/>
  <c r="D319" i="2"/>
  <c r="G321" i="2"/>
  <c r="E322" i="2"/>
  <c r="G325" i="2"/>
  <c r="D325" i="2"/>
  <c r="E325" i="2"/>
  <c r="F325" i="2"/>
  <c r="G327" i="2"/>
  <c r="F330" i="2"/>
  <c r="E331" i="2"/>
  <c r="E332" i="2"/>
  <c r="D332" i="2"/>
  <c r="F332" i="2"/>
  <c r="G332" i="2"/>
  <c r="F333" i="2"/>
  <c r="D335" i="2"/>
  <c r="G336" i="2"/>
  <c r="G337" i="2"/>
  <c r="G339" i="2"/>
  <c r="E340" i="2"/>
  <c r="D340" i="2"/>
  <c r="F340" i="2"/>
  <c r="G340" i="2"/>
  <c r="E341" i="2"/>
  <c r="F341" i="2"/>
  <c r="D342" i="2"/>
  <c r="E342" i="2"/>
  <c r="F342" i="2"/>
  <c r="G342" i="2"/>
  <c r="G343" i="2"/>
  <c r="F345" i="2"/>
  <c r="G345" i="2"/>
  <c r="F346" i="2"/>
  <c r="E347" i="2"/>
  <c r="E349" i="2"/>
  <c r="D349" i="2"/>
  <c r="F349" i="2"/>
  <c r="G349" i="2"/>
  <c r="F350" i="2"/>
  <c r="D350" i="2"/>
  <c r="E350" i="2"/>
  <c r="G350" i="2"/>
  <c r="D352" i="2"/>
  <c r="E352" i="2"/>
  <c r="G352" i="2"/>
  <c r="G353" i="2"/>
  <c r="D353" i="2"/>
  <c r="E353" i="2"/>
  <c r="F353" i="2"/>
  <c r="F356" i="2"/>
  <c r="G356" i="2"/>
  <c r="F357" i="2"/>
  <c r="D357" i="2"/>
  <c r="E357" i="2"/>
  <c r="G357" i="2"/>
  <c r="E361" i="2"/>
  <c r="D362" i="2"/>
  <c r="E362" i="2"/>
  <c r="G363" i="2"/>
  <c r="F363" i="2"/>
  <c r="D365" i="2"/>
  <c r="E365" i="2"/>
  <c r="F365" i="2"/>
  <c r="G365" i="2"/>
  <c r="F366" i="2"/>
  <c r="E366" i="2"/>
  <c r="G366" i="2"/>
  <c r="E368" i="2"/>
  <c r="G369" i="2"/>
  <c r="D369" i="2"/>
  <c r="F369" i="2"/>
  <c r="E371" i="2"/>
  <c r="D371" i="2"/>
  <c r="F371" i="2"/>
  <c r="G371" i="2"/>
  <c r="F372" i="2"/>
  <c r="G372" i="2"/>
  <c r="E373" i="2"/>
  <c r="G374" i="2"/>
  <c r="D375" i="2"/>
  <c r="G375" i="2"/>
  <c r="D376" i="2"/>
  <c r="E376" i="2"/>
  <c r="G376" i="2"/>
  <c r="E377" i="2"/>
  <c r="F378" i="2"/>
  <c r="D378" i="2"/>
  <c r="G378" i="2"/>
  <c r="G379" i="2"/>
  <c r="D380" i="2"/>
  <c r="E380" i="2"/>
  <c r="F380" i="2"/>
  <c r="F381" i="2"/>
  <c r="E382" i="2"/>
  <c r="D382" i="2"/>
  <c r="G383" i="2"/>
  <c r="G385" i="2"/>
  <c r="D385" i="2"/>
  <c r="F385" i="2"/>
  <c r="E388" i="2"/>
  <c r="F388" i="2"/>
  <c r="E389" i="2"/>
  <c r="D390" i="2"/>
  <c r="E391" i="2"/>
  <c r="D391" i="2"/>
  <c r="G391" i="2"/>
  <c r="E392" i="2"/>
  <c r="D394" i="2"/>
  <c r="G395" i="2"/>
  <c r="E396" i="2"/>
  <c r="E397" i="2"/>
  <c r="D397" i="2"/>
  <c r="F397" i="2"/>
  <c r="G397" i="2"/>
  <c r="E401" i="2"/>
  <c r="F401" i="2"/>
  <c r="F405" i="2"/>
  <c r="E405" i="2"/>
  <c r="G407" i="2"/>
  <c r="D408" i="2"/>
  <c r="F408" i="2"/>
  <c r="G408" i="2"/>
  <c r="G409" i="2"/>
  <c r="D409" i="2"/>
  <c r="F409" i="2"/>
  <c r="G410" i="2"/>
  <c r="E411" i="2"/>
  <c r="D411" i="2"/>
  <c r="F411" i="2"/>
  <c r="F412" i="2"/>
  <c r="F413" i="2"/>
  <c r="D414" i="2"/>
  <c r="G414" i="2"/>
  <c r="D415" i="2"/>
  <c r="F415" i="2"/>
  <c r="D416" i="2"/>
  <c r="E416" i="2"/>
  <c r="F416" i="2"/>
  <c r="F417" i="2"/>
  <c r="F418" i="2"/>
  <c r="D418" i="2"/>
  <c r="E418" i="2"/>
  <c r="G418" i="2"/>
  <c r="F419" i="2"/>
  <c r="G420" i="2"/>
  <c r="D423" i="2"/>
  <c r="E424" i="2"/>
  <c r="G424" i="2"/>
  <c r="G425" i="2"/>
  <c r="D425" i="2"/>
  <c r="E425" i="2"/>
  <c r="G426" i="2"/>
  <c r="E428" i="2"/>
  <c r="G428" i="2"/>
  <c r="F429" i="2"/>
  <c r="E430" i="2"/>
  <c r="G430" i="2"/>
  <c r="D433" i="2"/>
  <c r="E434" i="2"/>
  <c r="G434" i="2"/>
  <c r="F436" i="2"/>
  <c r="G436" i="2"/>
  <c r="D437" i="2"/>
  <c r="E437" i="2"/>
  <c r="F437" i="2"/>
  <c r="G437" i="2"/>
  <c r="F438" i="2"/>
  <c r="D438" i="2"/>
  <c r="E438" i="2"/>
  <c r="G438" i="2"/>
  <c r="G439" i="2"/>
  <c r="F440" i="2"/>
  <c r="G440" i="2"/>
  <c r="G441" i="2"/>
  <c r="D441" i="2"/>
  <c r="E441" i="2"/>
  <c r="F441" i="2"/>
  <c r="E443" i="2"/>
  <c r="F443" i="2"/>
  <c r="G443" i="2"/>
  <c r="G444" i="2"/>
  <c r="E445" i="2"/>
  <c r="D446" i="2"/>
  <c r="E446" i="2"/>
  <c r="E449" i="2"/>
  <c r="F449" i="2"/>
  <c r="D450" i="2"/>
  <c r="E451" i="2"/>
  <c r="D451" i="2"/>
  <c r="F451" i="2"/>
  <c r="F452" i="2"/>
  <c r="E452" i="2"/>
  <c r="F453" i="2"/>
  <c r="D454" i="2"/>
  <c r="E456" i="2"/>
  <c r="F457" i="2"/>
  <c r="D457" i="2"/>
  <c r="D458" i="2"/>
  <c r="G462" i="2"/>
  <c r="F463" i="2"/>
  <c r="G464" i="2"/>
  <c r="D465" i="2"/>
  <c r="F465" i="2"/>
  <c r="G468" i="2"/>
  <c r="E469" i="2"/>
  <c r="G469" i="2"/>
  <c r="G470" i="2"/>
  <c r="F471" i="2"/>
  <c r="F474" i="2"/>
  <c r="E474" i="2"/>
  <c r="G474" i="2"/>
  <c r="E475" i="2"/>
  <c r="D475" i="2"/>
  <c r="F475" i="2"/>
  <c r="G475" i="2"/>
  <c r="G476" i="2"/>
  <c r="E477" i="2"/>
  <c r="F477" i="2"/>
  <c r="E478" i="2"/>
  <c r="G478" i="2"/>
  <c r="D479" i="2"/>
  <c r="F479" i="2"/>
  <c r="D480" i="2"/>
  <c r="E480" i="2"/>
  <c r="F480" i="2"/>
  <c r="G480" i="2"/>
  <c r="E481" i="2"/>
  <c r="F481" i="2"/>
  <c r="F482" i="2"/>
  <c r="D482" i="2"/>
  <c r="E482" i="2"/>
  <c r="G482" i="2"/>
  <c r="D484" i="2"/>
  <c r="E484" i="2"/>
  <c r="F484" i="2"/>
  <c r="E485" i="2"/>
  <c r="D487" i="2"/>
  <c r="E488" i="2"/>
  <c r="G488" i="2"/>
  <c r="E489" i="2"/>
  <c r="F489" i="2"/>
  <c r="G490" i="2"/>
  <c r="G492" i="2"/>
  <c r="E492" i="2"/>
  <c r="D493" i="2"/>
  <c r="F493" i="2"/>
  <c r="G494" i="2"/>
  <c r="E494" i="2"/>
  <c r="F496" i="2"/>
  <c r="G496" i="2"/>
  <c r="G497" i="2"/>
  <c r="D497" i="2"/>
  <c r="E497" i="2"/>
  <c r="E498" i="2"/>
  <c r="G498" i="2"/>
  <c r="F499" i="2"/>
  <c r="G499" i="2"/>
  <c r="D500" i="2"/>
  <c r="E500" i="2"/>
  <c r="F500" i="2"/>
  <c r="G500" i="2"/>
  <c r="F501" i="2"/>
  <c r="D501" i="2"/>
  <c r="E501" i="2"/>
  <c r="G501" i="2"/>
  <c r="E503" i="2"/>
  <c r="D503" i="2"/>
  <c r="F503" i="2"/>
  <c r="E506" i="2"/>
  <c r="D506" i="2"/>
  <c r="G506" i="2"/>
  <c r="E507" i="2"/>
  <c r="D507" i="2"/>
  <c r="F507" i="2"/>
  <c r="G507" i="2"/>
  <c r="F509" i="2"/>
  <c r="G510" i="2"/>
  <c r="D510" i="2"/>
  <c r="F512" i="2"/>
  <c r="D513" i="2"/>
  <c r="F513" i="2"/>
  <c r="G515" i="2"/>
  <c r="E516" i="2"/>
  <c r="D516" i="2"/>
  <c r="F516" i="2"/>
  <c r="G516" i="2"/>
  <c r="D517" i="2"/>
  <c r="E517" i="2"/>
  <c r="F517" i="2"/>
  <c r="G517" i="2"/>
  <c r="D518" i="2"/>
  <c r="E518" i="2"/>
  <c r="F521" i="2"/>
  <c r="E521" i="2"/>
  <c r="E524" i="2"/>
  <c r="F524" i="2"/>
  <c r="D525" i="2"/>
  <c r="E525" i="2"/>
  <c r="F525" i="2"/>
  <c r="G525" i="2"/>
  <c r="D526" i="2"/>
  <c r="G526" i="2"/>
  <c r="F527" i="2"/>
  <c r="D527" i="2"/>
  <c r="E527" i="2"/>
  <c r="G527" i="2"/>
  <c r="F528" i="2"/>
  <c r="G528" i="2"/>
  <c r="D530" i="2"/>
  <c r="E530" i="2"/>
  <c r="G530" i="2"/>
  <c r="F531" i="2"/>
  <c r="F532" i="2"/>
  <c r="D532" i="2"/>
  <c r="E532" i="2"/>
  <c r="G532" i="2"/>
  <c r="G533" i="2"/>
  <c r="D535" i="2"/>
  <c r="E537" i="2"/>
  <c r="F537" i="2"/>
  <c r="F538" i="2"/>
  <c r="G538" i="2"/>
  <c r="D539" i="2"/>
  <c r="F539" i="2"/>
  <c r="G539" i="2"/>
  <c r="E541" i="2"/>
  <c r="D545" i="2"/>
  <c r="E548" i="2"/>
  <c r="F548" i="2"/>
  <c r="D549" i="2"/>
  <c r="F549" i="2"/>
  <c r="E553" i="2"/>
  <c r="F553" i="2"/>
  <c r="F554" i="2"/>
  <c r="G554" i="2"/>
  <c r="E555" i="2"/>
  <c r="D555" i="2"/>
  <c r="F555" i="2"/>
  <c r="G555" i="2"/>
  <c r="F556" i="2"/>
  <c r="E557" i="2"/>
  <c r="D557" i="2"/>
  <c r="F557" i="2"/>
  <c r="G557" i="2"/>
  <c r="D559" i="2"/>
  <c r="G562" i="2"/>
  <c r="F563" i="2"/>
  <c r="G563" i="2"/>
  <c r="D564" i="2"/>
  <c r="E564" i="2"/>
  <c r="G564" i="2"/>
  <c r="F565" i="2"/>
  <c r="D565" i="2"/>
  <c r="E565" i="2"/>
  <c r="E568" i="2"/>
  <c r="G568" i="2"/>
  <c r="F569" i="2"/>
  <c r="D570" i="2"/>
  <c r="F571" i="2"/>
  <c r="G571" i="2"/>
  <c r="E572" i="2"/>
  <c r="D574" i="2"/>
  <c r="F576" i="2"/>
  <c r="D577" i="2"/>
  <c r="F577" i="2"/>
  <c r="G578" i="2"/>
  <c r="G580" i="2"/>
  <c r="D580" i="2"/>
  <c r="D581" i="2"/>
  <c r="E581" i="2"/>
  <c r="F581" i="2"/>
  <c r="G581" i="2"/>
  <c r="D582" i="2"/>
  <c r="E582" i="2"/>
  <c r="G584" i="2"/>
  <c r="G587" i="2"/>
  <c r="E588" i="2"/>
  <c r="F588" i="2"/>
  <c r="E594" i="2"/>
  <c r="G595" i="2"/>
  <c r="F595" i="2"/>
  <c r="D596" i="2"/>
  <c r="E596" i="2"/>
  <c r="G596" i="2"/>
  <c r="F597" i="2"/>
  <c r="E599" i="2"/>
  <c r="D599" i="2"/>
  <c r="E602" i="2"/>
  <c r="D602" i="2"/>
  <c r="F602" i="2"/>
  <c r="G602" i="2"/>
  <c r="F603" i="2"/>
  <c r="G603" i="2"/>
  <c r="E604" i="2"/>
  <c r="F604" i="2"/>
  <c r="E605" i="2"/>
  <c r="D605" i="2"/>
  <c r="G605" i="2"/>
  <c r="D606" i="2"/>
  <c r="G606" i="2"/>
  <c r="D609" i="2"/>
  <c r="G610" i="2"/>
  <c r="F611" i="2"/>
  <c r="G612" i="2"/>
  <c r="F613" i="2"/>
  <c r="E614" i="2"/>
  <c r="D615" i="2"/>
  <c r="G616" i="2"/>
  <c r="D617" i="2"/>
  <c r="D620" i="2"/>
  <c r="E620" i="2"/>
  <c r="G620" i="2"/>
  <c r="E621" i="2"/>
  <c r="D621" i="2"/>
  <c r="F621" i="2"/>
  <c r="G621" i="2"/>
  <c r="G622" i="2"/>
  <c r="F624" i="2"/>
  <c r="G624" i="2"/>
  <c r="E626" i="2"/>
  <c r="D626" i="2"/>
  <c r="F626" i="2"/>
  <c r="G626" i="2"/>
  <c r="E628" i="2"/>
  <c r="D628" i="2"/>
  <c r="F628" i="2"/>
  <c r="G628" i="2"/>
  <c r="F629" i="2"/>
  <c r="E630" i="2"/>
  <c r="D630" i="2"/>
  <c r="G637" i="2"/>
  <c r="D638" i="2"/>
  <c r="G638" i="2"/>
  <c r="E639" i="2"/>
  <c r="G639" i="2"/>
  <c r="G640" i="2"/>
  <c r="E640" i="2"/>
  <c r="D641" i="2"/>
  <c r="F641" i="2"/>
  <c r="F642" i="2"/>
  <c r="E644" i="2"/>
  <c r="G645" i="2"/>
  <c r="D645" i="2"/>
  <c r="E645" i="2"/>
  <c r="F645" i="2"/>
  <c r="E646" i="2"/>
  <c r="D647" i="2"/>
  <c r="E647" i="2"/>
  <c r="F647" i="2"/>
  <c r="D649" i="2"/>
  <c r="F649" i="2"/>
  <c r="F650" i="2"/>
  <c r="D650" i="2"/>
  <c r="F653" i="2"/>
  <c r="G653" i="2"/>
  <c r="D654" i="2"/>
  <c r="F655" i="2"/>
  <c r="E655" i="2"/>
  <c r="D657" i="2"/>
  <c r="F657" i="2"/>
  <c r="E658" i="2"/>
  <c r="F659" i="2"/>
  <c r="G659" i="2"/>
  <c r="G660" i="2"/>
  <c r="D660" i="2"/>
  <c r="E660" i="2"/>
  <c r="F661" i="2"/>
  <c r="D662" i="2"/>
  <c r="D663" i="2"/>
  <c r="E663" i="2"/>
  <c r="E664" i="2"/>
  <c r="G665" i="2"/>
  <c r="E665" i="2"/>
  <c r="D666" i="2"/>
  <c r="E667" i="2"/>
  <c r="F667" i="2"/>
  <c r="F668" i="2"/>
  <c r="E669" i="2"/>
  <c r="E672" i="2"/>
  <c r="F673" i="2"/>
  <c r="D673" i="2"/>
  <c r="D674" i="2"/>
  <c r="E674" i="2"/>
  <c r="G675" i="2"/>
  <c r="F675" i="2"/>
  <c r="D676" i="2"/>
  <c r="E676" i="2"/>
  <c r="E677" i="2"/>
  <c r="E679" i="2"/>
  <c r="D679" i="2"/>
  <c r="F679" i="2"/>
  <c r="G681" i="2"/>
  <c r="D681" i="2"/>
  <c r="F681" i="2"/>
  <c r="D682" i="2"/>
  <c r="G683" i="2"/>
  <c r="E685" i="2"/>
  <c r="D685" i="2"/>
  <c r="G685" i="2"/>
  <c r="D690" i="2"/>
  <c r="D692" i="2"/>
  <c r="E693" i="2"/>
  <c r="E694" i="2"/>
  <c r="D694" i="2"/>
  <c r="E696" i="2"/>
  <c r="G696" i="2"/>
  <c r="F697" i="2"/>
  <c r="E697" i="2"/>
  <c r="F699" i="2"/>
  <c r="E701" i="2"/>
  <c r="D701" i="2"/>
  <c r="F701" i="2"/>
  <c r="G701" i="2"/>
  <c r="E703" i="2"/>
  <c r="G703" i="2"/>
  <c r="D704" i="2"/>
  <c r="E704" i="2"/>
  <c r="G704" i="2"/>
  <c r="F705" i="2"/>
  <c r="G706" i="2"/>
  <c r="D706" i="2"/>
  <c r="E706" i="2"/>
  <c r="F707" i="2"/>
  <c r="G708" i="2"/>
  <c r="G709" i="2"/>
  <c r="D709" i="2"/>
  <c r="E709" i="2"/>
  <c r="E710" i="2"/>
  <c r="G711" i="2"/>
  <c r="E712" i="2"/>
  <c r="F712" i="2"/>
  <c r="G713" i="2"/>
  <c r="D713" i="2"/>
  <c r="E713" i="2"/>
  <c r="F713" i="2"/>
  <c r="G714" i="2"/>
  <c r="E715" i="2"/>
  <c r="F715" i="2"/>
  <c r="G717" i="2"/>
  <c r="G719" i="2"/>
  <c r="F719" i="2"/>
  <c r="E722" i="2"/>
  <c r="F722" i="2"/>
  <c r="F723" i="2"/>
  <c r="D724" i="2"/>
  <c r="E724" i="2"/>
  <c r="G724" i="2"/>
  <c r="D725" i="2"/>
  <c r="E725" i="2"/>
  <c r="F725" i="2"/>
  <c r="G725" i="2"/>
  <c r="E726" i="2"/>
  <c r="D728" i="2"/>
  <c r="E728" i="2"/>
  <c r="F728" i="2"/>
  <c r="G728" i="2"/>
  <c r="E729" i="2"/>
  <c r="D732" i="2"/>
  <c r="D733" i="2"/>
  <c r="E733" i="2"/>
  <c r="F733" i="2"/>
  <c r="G733" i="2"/>
  <c r="F735" i="2"/>
  <c r="G735" i="2"/>
  <c r="G736" i="2"/>
  <c r="E737" i="2"/>
  <c r="F737" i="2"/>
  <c r="G738" i="2"/>
  <c r="D738" i="2"/>
  <c r="E738" i="2"/>
  <c r="F739" i="2"/>
  <c r="D740" i="2"/>
  <c r="E740" i="2"/>
  <c r="G740" i="2"/>
  <c r="G741" i="2"/>
  <c r="D741" i="2"/>
  <c r="E741" i="2"/>
  <c r="F741" i="2"/>
  <c r="E742" i="2"/>
  <c r="G743" i="2"/>
  <c r="E744" i="2"/>
  <c r="F744" i="2"/>
  <c r="G745" i="2"/>
  <c r="D745" i="2"/>
  <c r="F745" i="2"/>
  <c r="E746" i="2"/>
  <c r="F747" i="2"/>
  <c r="E748" i="2"/>
  <c r="D748" i="2"/>
  <c r="F749" i="2"/>
  <c r="G751" i="2"/>
  <c r="G752" i="2"/>
  <c r="G753" i="2"/>
  <c r="D753" i="2"/>
  <c r="E753" i="2"/>
  <c r="E754" i="2"/>
  <c r="F755" i="2"/>
  <c r="D756" i="2"/>
  <c r="E756" i="2"/>
  <c r="D757" i="2"/>
  <c r="E757" i="2"/>
  <c r="G757" i="2"/>
  <c r="E758" i="2"/>
  <c r="G759" i="2"/>
  <c r="D761" i="2"/>
  <c r="E761" i="2"/>
  <c r="D762" i="2"/>
  <c r="E762" i="2"/>
  <c r="F762" i="2"/>
  <c r="G762" i="2"/>
  <c r="E763" i="2"/>
  <c r="F763" i="2"/>
  <c r="E764" i="2"/>
  <c r="D764" i="2"/>
  <c r="F765" i="2"/>
  <c r="D765" i="2"/>
  <c r="F767" i="2"/>
  <c r="G767" i="2"/>
  <c r="F768" i="2"/>
  <c r="F769" i="2"/>
  <c r="E769" i="2"/>
  <c r="F771" i="2"/>
  <c r="D772" i="2"/>
  <c r="E772" i="2"/>
  <c r="E774" i="2"/>
  <c r="G775" i="2"/>
  <c r="E776" i="2"/>
  <c r="F778" i="2"/>
  <c r="D778" i="2"/>
  <c r="E778" i="2"/>
  <c r="G778" i="2"/>
  <c r="F780" i="2"/>
  <c r="D780" i="2"/>
  <c r="E781" i="2"/>
  <c r="G781" i="2"/>
  <c r="F783" i="2"/>
  <c r="E783" i="2"/>
  <c r="F784" i="2"/>
  <c r="G784" i="2"/>
  <c r="G785" i="2"/>
  <c r="D785" i="2"/>
  <c r="E785" i="2"/>
  <c r="F785" i="2"/>
  <c r="F786" i="2"/>
  <c r="E788" i="2"/>
  <c r="F789" i="2"/>
  <c r="E789" i="2"/>
  <c r="F792" i="2"/>
  <c r="G792" i="2"/>
  <c r="D793" i="2"/>
  <c r="F793" i="2"/>
  <c r="E794" i="2"/>
  <c r="D794" i="2"/>
  <c r="F794" i="2"/>
  <c r="G794" i="2"/>
  <c r="E797" i="2"/>
  <c r="D797" i="2"/>
  <c r="F797" i="2"/>
  <c r="E798" i="2"/>
  <c r="D799" i="2"/>
  <c r="E799" i="2"/>
  <c r="G799" i="2"/>
  <c r="E800" i="2"/>
  <c r="D801" i="2"/>
  <c r="F801" i="2"/>
  <c r="F802" i="2"/>
  <c r="G802" i="2"/>
  <c r="G803" i="2"/>
  <c r="D803" i="2"/>
  <c r="F803" i="2"/>
  <c r="G804" i="2"/>
  <c r="E805" i="2"/>
  <c r="D805" i="2"/>
  <c r="F805" i="2"/>
  <c r="G805" i="2"/>
  <c r="E807" i="2"/>
  <c r="G807" i="2"/>
  <c r="G808" i="2"/>
  <c r="F810" i="2"/>
  <c r="E811" i="2"/>
  <c r="D812" i="2"/>
  <c r="E813" i="2"/>
  <c r="D813" i="2"/>
  <c r="F813" i="2"/>
  <c r="G813" i="2"/>
  <c r="D815" i="2"/>
  <c r="E815" i="2"/>
  <c r="F815" i="2"/>
  <c r="G815" i="2"/>
  <c r="D817" i="2"/>
  <c r="F817" i="2"/>
  <c r="G819" i="2"/>
  <c r="D819" i="2"/>
  <c r="E819" i="2"/>
  <c r="E821" i="2"/>
  <c r="D821" i="2"/>
  <c r="F821" i="2"/>
  <c r="G821" i="2"/>
  <c r="E823" i="2"/>
  <c r="D823" i="2"/>
  <c r="F823" i="2"/>
  <c r="E827" i="2"/>
  <c r="G829" i="2"/>
  <c r="F832" i="2"/>
  <c r="D832" i="2"/>
  <c r="G832" i="2"/>
  <c r="E833" i="2"/>
  <c r="D833" i="2"/>
  <c r="F833" i="2"/>
  <c r="G833" i="2"/>
  <c r="D834" i="2"/>
  <c r="E834" i="2"/>
  <c r="F834" i="2"/>
  <c r="G834" i="2"/>
  <c r="G835" i="2"/>
  <c r="D835" i="2"/>
  <c r="E835" i="2"/>
  <c r="F835" i="2"/>
  <c r="F836" i="2"/>
  <c r="D836" i="2"/>
  <c r="E836" i="2"/>
  <c r="G836" i="2"/>
  <c r="E837" i="2"/>
  <c r="F837" i="2"/>
  <c r="G837" i="2"/>
  <c r="D838" i="2"/>
  <c r="E838" i="2"/>
  <c r="F838" i="2"/>
  <c r="D839" i="2"/>
  <c r="E839" i="2"/>
  <c r="F839" i="2"/>
  <c r="G839" i="2"/>
  <c r="D840" i="2"/>
  <c r="D841" i="2"/>
  <c r="F841" i="2"/>
  <c r="F844" i="2"/>
  <c r="D844" i="2"/>
  <c r="E844" i="2"/>
  <c r="D847" i="2"/>
  <c r="E847" i="2"/>
  <c r="F847" i="2"/>
  <c r="G847" i="2"/>
  <c r="D848" i="2"/>
  <c r="D850" i="2"/>
  <c r="E850" i="2"/>
  <c r="G850" i="2"/>
  <c r="E851" i="2"/>
  <c r="D851" i="2"/>
  <c r="D852" i="2"/>
  <c r="D854" i="2"/>
  <c r="E854" i="2"/>
  <c r="D855" i="2"/>
  <c r="E855" i="2"/>
  <c r="F855" i="2"/>
  <c r="G855" i="2"/>
  <c r="G856" i="2"/>
  <c r="F858" i="2"/>
  <c r="G858" i="2"/>
  <c r="G859" i="2"/>
  <c r="D859" i="2"/>
  <c r="E859" i="2"/>
  <c r="F862" i="2"/>
  <c r="G862" i="2"/>
  <c r="E863" i="2"/>
  <c r="D863" i="2"/>
  <c r="F863" i="2"/>
  <c r="D864" i="2"/>
  <c r="G864" i="2"/>
  <c r="F865" i="2"/>
  <c r="G865" i="2"/>
  <c r="D866" i="2"/>
  <c r="E866" i="2"/>
  <c r="F866" i="2"/>
  <c r="G866" i="2"/>
  <c r="E868" i="2"/>
  <c r="G868" i="2"/>
  <c r="F869" i="2"/>
  <c r="G869" i="2"/>
  <c r="D870" i="2"/>
  <c r="E870" i="2"/>
  <c r="F871" i="2"/>
  <c r="E872" i="2"/>
  <c r="D872" i="2"/>
  <c r="F873" i="2"/>
  <c r="D842" i="2" l="1"/>
  <c r="E842" i="2"/>
  <c r="F842" i="2"/>
  <c r="G773" i="2"/>
  <c r="E773" i="2"/>
  <c r="D773" i="2"/>
  <c r="F773" i="2"/>
  <c r="D461" i="2"/>
  <c r="G461" i="2"/>
  <c r="E461" i="2"/>
  <c r="F461" i="2"/>
  <c r="F180" i="2"/>
  <c r="E180" i="2"/>
  <c r="D180" i="2"/>
  <c r="G180" i="2"/>
  <c r="G777" i="2"/>
  <c r="D777" i="2"/>
  <c r="E777" i="2"/>
  <c r="F777" i="2"/>
  <c r="E651" i="2"/>
  <c r="F651" i="2"/>
  <c r="G651" i="2"/>
  <c r="D651" i="2"/>
  <c r="G636" i="2"/>
  <c r="F636" i="2"/>
  <c r="D787" i="2"/>
  <c r="F787" i="2"/>
  <c r="D760" i="2"/>
  <c r="F760" i="2"/>
  <c r="E760" i="2"/>
  <c r="G760" i="2"/>
  <c r="E320" i="2"/>
  <c r="D320" i="2"/>
  <c r="G320" i="2"/>
  <c r="D846" i="2"/>
  <c r="F846" i="2"/>
  <c r="E846" i="2"/>
  <c r="F263" i="2"/>
  <c r="D263" i="2"/>
  <c r="G263" i="2"/>
  <c r="D360" i="2"/>
  <c r="F360" i="2"/>
  <c r="G360" i="2"/>
  <c r="F573" i="2"/>
  <c r="G573" i="2"/>
  <c r="D573" i="2"/>
  <c r="E573" i="2"/>
  <c r="D831" i="2"/>
  <c r="E831" i="2"/>
  <c r="F831" i="2"/>
  <c r="G831" i="2"/>
  <c r="F702" i="2"/>
  <c r="D702" i="2"/>
  <c r="E702" i="2"/>
  <c r="G702" i="2"/>
  <c r="D589" i="2"/>
  <c r="G589" i="2"/>
  <c r="E589" i="2"/>
  <c r="F589" i="2"/>
  <c r="F421" i="2"/>
  <c r="D421" i="2"/>
  <c r="E421" i="2"/>
  <c r="G421" i="2"/>
  <c r="G843" i="2"/>
  <c r="E843" i="2"/>
  <c r="D843" i="2"/>
  <c r="G770" i="2"/>
  <c r="E770" i="2"/>
  <c r="G721" i="2"/>
  <c r="D721" i="2"/>
  <c r="D652" i="2"/>
  <c r="G652" i="2"/>
  <c r="E652" i="2"/>
  <c r="F652" i="2"/>
  <c r="G648" i="2"/>
  <c r="E648" i="2"/>
  <c r="E601" i="2"/>
  <c r="F601" i="2"/>
  <c r="D590" i="2"/>
  <c r="G590" i="2"/>
  <c r="E567" i="2"/>
  <c r="G567" i="2"/>
  <c r="D567" i="2"/>
  <c r="G560" i="2"/>
  <c r="F560" i="2"/>
  <c r="E523" i="2"/>
  <c r="F523" i="2"/>
  <c r="G523" i="2"/>
  <c r="E447" i="2"/>
  <c r="G447" i="2"/>
  <c r="D447" i="2"/>
  <c r="F447" i="2"/>
  <c r="D326" i="2"/>
  <c r="E326" i="2"/>
  <c r="G326" i="2"/>
  <c r="F326" i="2"/>
  <c r="G309" i="2"/>
  <c r="D309" i="2"/>
  <c r="E309" i="2"/>
  <c r="F309" i="2"/>
  <c r="E292" i="2"/>
  <c r="G292" i="2"/>
  <c r="D292" i="2"/>
  <c r="F292" i="2"/>
  <c r="F278" i="2"/>
  <c r="G278" i="2"/>
  <c r="D278" i="2"/>
  <c r="E240" i="2"/>
  <c r="D240" i="2"/>
  <c r="F240" i="2"/>
  <c r="G240" i="2"/>
  <c r="D792" i="2"/>
  <c r="E792" i="2"/>
  <c r="D781" i="2"/>
  <c r="F781" i="2"/>
  <c r="E749" i="2"/>
  <c r="G749" i="2"/>
  <c r="D749" i="2"/>
  <c r="D736" i="2"/>
  <c r="E736" i="2"/>
  <c r="F736" i="2"/>
  <c r="G729" i="2"/>
  <c r="F729" i="2"/>
  <c r="D729" i="2"/>
  <c r="D720" i="2"/>
  <c r="E720" i="2"/>
  <c r="F720" i="2"/>
  <c r="G720" i="2"/>
  <c r="G705" i="2"/>
  <c r="D705" i="2"/>
  <c r="E705" i="2"/>
  <c r="E683" i="2"/>
  <c r="D683" i="2"/>
  <c r="F671" i="2"/>
  <c r="D671" i="2"/>
  <c r="G671" i="2"/>
  <c r="E637" i="2"/>
  <c r="D637" i="2"/>
  <c r="F637" i="2"/>
  <c r="D566" i="2"/>
  <c r="E566" i="2"/>
  <c r="D542" i="2"/>
  <c r="G542" i="2"/>
  <c r="F467" i="2"/>
  <c r="G467" i="2"/>
  <c r="G381" i="2"/>
  <c r="E381" i="2"/>
  <c r="D381" i="2"/>
  <c r="G361" i="2"/>
  <c r="F361" i="2"/>
  <c r="D361" i="2"/>
  <c r="G317" i="2"/>
  <c r="E317" i="2"/>
  <c r="D317" i="2"/>
  <c r="F286" i="2"/>
  <c r="G286" i="2"/>
  <c r="D286" i="2"/>
  <c r="D200" i="2"/>
  <c r="E200" i="2"/>
  <c r="G200" i="2"/>
  <c r="F200" i="2"/>
  <c r="F83" i="2"/>
  <c r="G83" i="2"/>
  <c r="D83" i="2"/>
  <c r="E83" i="2"/>
  <c r="F40" i="2"/>
  <c r="E40" i="2"/>
  <c r="D40" i="2"/>
  <c r="G40" i="2"/>
  <c r="D871" i="2"/>
  <c r="G871" i="2"/>
  <c r="E871" i="2"/>
  <c r="F852" i="2"/>
  <c r="G852" i="2"/>
  <c r="G825" i="2"/>
  <c r="F825" i="2"/>
  <c r="G790" i="2"/>
  <c r="E790" i="2"/>
  <c r="G765" i="2"/>
  <c r="E765" i="2"/>
  <c r="F714" i="2"/>
  <c r="D714" i="2"/>
  <c r="E714" i="2"/>
  <c r="D708" i="2"/>
  <c r="E708" i="2"/>
  <c r="G693" i="2"/>
  <c r="F693" i="2"/>
  <c r="D693" i="2"/>
  <c r="G669" i="2"/>
  <c r="G629" i="2"/>
  <c r="D629" i="2"/>
  <c r="E629" i="2"/>
  <c r="G613" i="2"/>
  <c r="D610" i="2"/>
  <c r="E610" i="2"/>
  <c r="E551" i="2"/>
  <c r="F551" i="2"/>
  <c r="F547" i="2"/>
  <c r="G547" i="2"/>
  <c r="F541" i="2"/>
  <c r="D541" i="2"/>
  <c r="G541" i="2"/>
  <c r="F533" i="2"/>
  <c r="D533" i="2"/>
  <c r="E533" i="2"/>
  <c r="D502" i="2"/>
  <c r="E502" i="2"/>
  <c r="D485" i="2"/>
  <c r="G485" i="2"/>
  <c r="F485" i="2"/>
  <c r="F442" i="2"/>
  <c r="D442" i="2"/>
  <c r="E442" i="2"/>
  <c r="G442" i="2"/>
  <c r="D429" i="2"/>
  <c r="G429" i="2"/>
  <c r="E429" i="2"/>
  <c r="G417" i="2"/>
  <c r="D417" i="2"/>
  <c r="E417" i="2"/>
  <c r="G403" i="2"/>
  <c r="F403" i="2"/>
  <c r="F374" i="2"/>
  <c r="D374" i="2"/>
  <c r="E374" i="2"/>
  <c r="D334" i="2"/>
  <c r="E334" i="2"/>
  <c r="G334" i="2"/>
  <c r="F334" i="2"/>
  <c r="F137" i="2"/>
  <c r="G137" i="2"/>
  <c r="G107" i="2"/>
  <c r="E107" i="2"/>
  <c r="D107" i="2"/>
  <c r="F61" i="2"/>
  <c r="G61" i="2"/>
  <c r="D61" i="2"/>
  <c r="F868" i="2"/>
  <c r="D868" i="2"/>
  <c r="E814" i="2"/>
  <c r="G814" i="2"/>
  <c r="G811" i="2"/>
  <c r="F811" i="2"/>
  <c r="D811" i="2"/>
  <c r="D807" i="2"/>
  <c r="F807" i="2"/>
  <c r="G786" i="2"/>
  <c r="D786" i="2"/>
  <c r="E786" i="2"/>
  <c r="E779" i="2"/>
  <c r="F779" i="2"/>
  <c r="D776" i="2"/>
  <c r="G776" i="2"/>
  <c r="F776" i="2"/>
  <c r="D768" i="2"/>
  <c r="G768" i="2"/>
  <c r="E768" i="2"/>
  <c r="D752" i="2"/>
  <c r="E752" i="2"/>
  <c r="F752" i="2"/>
  <c r="G643" i="2"/>
  <c r="F643" i="2"/>
  <c r="F634" i="2"/>
  <c r="G634" i="2"/>
  <c r="E618" i="2"/>
  <c r="D618" i="2"/>
  <c r="G618" i="2"/>
  <c r="E546" i="2"/>
  <c r="F546" i="2"/>
  <c r="E540" i="2"/>
  <c r="F540" i="2"/>
  <c r="G459" i="2"/>
  <c r="D459" i="2"/>
  <c r="D453" i="2"/>
  <c r="G453" i="2"/>
  <c r="E453" i="2"/>
  <c r="D420" i="2"/>
  <c r="F420" i="2"/>
  <c r="E420" i="2"/>
  <c r="G393" i="2"/>
  <c r="D393" i="2"/>
  <c r="E393" i="2"/>
  <c r="F393" i="2"/>
  <c r="F358" i="2"/>
  <c r="G358" i="2"/>
  <c r="D358" i="2"/>
  <c r="E358" i="2"/>
  <c r="E354" i="2"/>
  <c r="D354" i="2"/>
  <c r="F294" i="2"/>
  <c r="G294" i="2"/>
  <c r="D294" i="2"/>
  <c r="E276" i="2"/>
  <c r="G276" i="2"/>
  <c r="D276" i="2"/>
  <c r="F276" i="2"/>
  <c r="E244" i="2"/>
  <c r="D244" i="2"/>
  <c r="F244" i="2"/>
  <c r="G244" i="2"/>
  <c r="F173" i="2"/>
  <c r="D173" i="2"/>
  <c r="G173" i="2"/>
  <c r="G161" i="2"/>
  <c r="F161" i="2"/>
  <c r="F146" i="2"/>
  <c r="E146" i="2"/>
  <c r="G867" i="2"/>
  <c r="D867" i="2"/>
  <c r="E867" i="2"/>
  <c r="F867" i="2"/>
  <c r="F669" i="2"/>
  <c r="D669" i="2"/>
  <c r="D613" i="2"/>
  <c r="E613" i="2"/>
  <c r="G433" i="2"/>
  <c r="E433" i="2"/>
  <c r="F433" i="2"/>
  <c r="E383" i="2"/>
  <c r="F383" i="2"/>
  <c r="D383" i="2"/>
  <c r="E348" i="2"/>
  <c r="G348" i="2"/>
  <c r="D348" i="2"/>
  <c r="F348" i="2"/>
  <c r="E338" i="2"/>
  <c r="F338" i="2"/>
  <c r="F329" i="2"/>
  <c r="G329" i="2"/>
  <c r="E324" i="2"/>
  <c r="D324" i="2"/>
  <c r="F324" i="2"/>
  <c r="G324" i="2"/>
  <c r="F247" i="2"/>
  <c r="G247" i="2"/>
  <c r="D247" i="2"/>
  <c r="F65" i="2"/>
  <c r="G65" i="2"/>
  <c r="E860" i="2"/>
  <c r="G860" i="2"/>
  <c r="E816" i="2"/>
  <c r="G816" i="2"/>
  <c r="D789" i="2"/>
  <c r="G789" i="2"/>
  <c r="F770" i="2"/>
  <c r="F721" i="2"/>
  <c r="E717" i="2"/>
  <c r="D717" i="2"/>
  <c r="F717" i="2"/>
  <c r="F677" i="2"/>
  <c r="G677" i="2"/>
  <c r="D677" i="2"/>
  <c r="G632" i="2"/>
  <c r="E632" i="2"/>
  <c r="D597" i="2"/>
  <c r="G597" i="2"/>
  <c r="E597" i="2"/>
  <c r="F592" i="2"/>
  <c r="G592" i="2"/>
  <c r="E587" i="2"/>
  <c r="F587" i="2"/>
  <c r="D587" i="2"/>
  <c r="E580" i="2"/>
  <c r="F580" i="2"/>
  <c r="D562" i="2"/>
  <c r="F562" i="2"/>
  <c r="E562" i="2"/>
  <c r="F508" i="2"/>
  <c r="E508" i="2"/>
  <c r="G473" i="2"/>
  <c r="E473" i="2"/>
  <c r="D473" i="2"/>
  <c r="F473" i="2"/>
  <c r="E407" i="2"/>
  <c r="D407" i="2"/>
  <c r="F407" i="2"/>
  <c r="E387" i="2"/>
  <c r="D387" i="2"/>
  <c r="F387" i="2"/>
  <c r="G387" i="2"/>
  <c r="D301" i="2"/>
  <c r="E301" i="2"/>
  <c r="G301" i="2"/>
  <c r="F301" i="2"/>
  <c r="E288" i="2"/>
  <c r="F288" i="2"/>
  <c r="D288" i="2"/>
  <c r="G288" i="2"/>
  <c r="E252" i="2"/>
  <c r="D252" i="2"/>
  <c r="F252" i="2"/>
  <c r="G252" i="2"/>
  <c r="G189" i="2"/>
  <c r="D189" i="2"/>
  <c r="E189" i="2"/>
  <c r="F189" i="2"/>
  <c r="F178" i="2"/>
  <c r="G178" i="2"/>
  <c r="D164" i="2"/>
  <c r="E164" i="2"/>
  <c r="D140" i="2"/>
  <c r="E140" i="2"/>
  <c r="F73" i="2"/>
  <c r="G73" i="2"/>
  <c r="E731" i="2"/>
  <c r="F731" i="2"/>
  <c r="D661" i="2"/>
  <c r="E661" i="2"/>
  <c r="G661" i="2"/>
  <c r="F658" i="2"/>
  <c r="G658" i="2"/>
  <c r="D658" i="2"/>
  <c r="E509" i="2"/>
  <c r="G509" i="2"/>
  <c r="D509" i="2"/>
  <c r="D333" i="2"/>
  <c r="G333" i="2"/>
  <c r="E333" i="2"/>
  <c r="G302" i="2"/>
  <c r="E302" i="2"/>
  <c r="F302" i="2"/>
  <c r="D68" i="2"/>
  <c r="E68" i="2"/>
  <c r="E873" i="2"/>
  <c r="D873" i="2"/>
  <c r="F864" i="2"/>
  <c r="E864" i="2"/>
  <c r="F843" i="2"/>
  <c r="F840" i="2"/>
  <c r="E840" i="2"/>
  <c r="D770" i="2"/>
  <c r="G754" i="2"/>
  <c r="D754" i="2"/>
  <c r="F754" i="2"/>
  <c r="F746" i="2"/>
  <c r="G746" i="2"/>
  <c r="D746" i="2"/>
  <c r="F730" i="2"/>
  <c r="G730" i="2"/>
  <c r="D730" i="2"/>
  <c r="E721" i="2"/>
  <c r="E716" i="2"/>
  <c r="D716" i="2"/>
  <c r="E653" i="2"/>
  <c r="D653" i="2"/>
  <c r="F591" i="2"/>
  <c r="E591" i="2"/>
  <c r="D591" i="2"/>
  <c r="G591" i="2"/>
  <c r="E586" i="2"/>
  <c r="F586" i="2"/>
  <c r="F575" i="2"/>
  <c r="E575" i="2"/>
  <c r="F567" i="2"/>
  <c r="D523" i="2"/>
  <c r="G512" i="2"/>
  <c r="G504" i="2"/>
  <c r="E504" i="2"/>
  <c r="D472" i="2"/>
  <c r="G472" i="2"/>
  <c r="F472" i="2"/>
  <c r="D444" i="2"/>
  <c r="F444" i="2"/>
  <c r="E444" i="2"/>
  <c r="D413" i="2"/>
  <c r="G413" i="2"/>
  <c r="E413" i="2"/>
  <c r="F406" i="2"/>
  <c r="E406" i="2"/>
  <c r="G406" i="2"/>
  <c r="F322" i="2"/>
  <c r="E284" i="2"/>
  <c r="F284" i="2"/>
  <c r="D284" i="2"/>
  <c r="E278" i="2"/>
  <c r="G237" i="2"/>
  <c r="E237" i="2"/>
  <c r="D237" i="2"/>
  <c r="G217" i="2"/>
  <c r="F217" i="2"/>
  <c r="G201" i="2"/>
  <c r="D188" i="2"/>
  <c r="E188" i="2"/>
  <c r="D115" i="2"/>
  <c r="G115" i="2"/>
  <c r="E115" i="2"/>
  <c r="F115" i="2"/>
  <c r="E101" i="2"/>
  <c r="G101" i="2"/>
  <c r="G97" i="2"/>
  <c r="E869" i="2"/>
  <c r="D869" i="2"/>
  <c r="G793" i="2"/>
  <c r="E793" i="2"/>
  <c r="D744" i="2"/>
  <c r="G744" i="2"/>
  <c r="G722" i="2"/>
  <c r="D722" i="2"/>
  <c r="F703" i="2"/>
  <c r="D703" i="2"/>
  <c r="G649" i="2"/>
  <c r="E649" i="2"/>
  <c r="F639" i="2"/>
  <c r="D639" i="2"/>
  <c r="D498" i="2"/>
  <c r="F498" i="2"/>
  <c r="F478" i="2"/>
  <c r="D478" i="2"/>
  <c r="F469" i="2"/>
  <c r="D469" i="2"/>
  <c r="G465" i="2"/>
  <c r="E465" i="2"/>
  <c r="E439" i="2"/>
  <c r="F439" i="2"/>
  <c r="F410" i="2"/>
  <c r="E410" i="2"/>
  <c r="F389" i="2"/>
  <c r="G389" i="2"/>
  <c r="D389" i="2"/>
  <c r="F295" i="2"/>
  <c r="D295" i="2"/>
  <c r="F279" i="2"/>
  <c r="D279" i="2"/>
  <c r="D270" i="2"/>
  <c r="E270" i="2"/>
  <c r="G270" i="2"/>
  <c r="E256" i="2"/>
  <c r="D256" i="2"/>
  <c r="F256" i="2"/>
  <c r="E174" i="2"/>
  <c r="G174" i="2"/>
  <c r="G158" i="2"/>
  <c r="E158" i="2"/>
  <c r="D138" i="2"/>
  <c r="F138" i="2"/>
  <c r="E138" i="2"/>
  <c r="D90" i="2"/>
  <c r="E90" i="2"/>
  <c r="G90" i="2"/>
  <c r="F85" i="2"/>
  <c r="E85" i="2"/>
  <c r="D74" i="2"/>
  <c r="G74" i="2"/>
  <c r="E74" i="2"/>
  <c r="F870" i="2"/>
  <c r="G863" i="2"/>
  <c r="F848" i="2"/>
  <c r="G848" i="2"/>
  <c r="G823" i="2"/>
  <c r="D810" i="2"/>
  <c r="E810" i="2"/>
  <c r="E803" i="2"/>
  <c r="G797" i="2"/>
  <c r="D784" i="2"/>
  <c r="E784" i="2"/>
  <c r="G780" i="2"/>
  <c r="G772" i="2"/>
  <c r="G756" i="2"/>
  <c r="F753" i="2"/>
  <c r="E745" i="2"/>
  <c r="G737" i="2"/>
  <c r="D737" i="2"/>
  <c r="F709" i="2"/>
  <c r="F706" i="2"/>
  <c r="F704" i="2"/>
  <c r="F685" i="2"/>
  <c r="F638" i="2"/>
  <c r="E638" i="2"/>
  <c r="F605" i="2"/>
  <c r="E603" i="2"/>
  <c r="D603" i="2"/>
  <c r="G599" i="2"/>
  <c r="F596" i="2"/>
  <c r="G565" i="2"/>
  <c r="G549" i="2"/>
  <c r="E549" i="2"/>
  <c r="E538" i="2"/>
  <c r="D538" i="2"/>
  <c r="F522" i="2"/>
  <c r="D522" i="2"/>
  <c r="G493" i="2"/>
  <c r="E493" i="2"/>
  <c r="G489" i="2"/>
  <c r="D489" i="2"/>
  <c r="D477" i="2"/>
  <c r="G477" i="2"/>
  <c r="E471" i="2"/>
  <c r="G471" i="2"/>
  <c r="D471" i="2"/>
  <c r="D412" i="2"/>
  <c r="G412" i="2"/>
  <c r="G401" i="2"/>
  <c r="D401" i="2"/>
  <c r="G377" i="2"/>
  <c r="F377" i="2"/>
  <c r="D377" i="2"/>
  <c r="G341" i="2"/>
  <c r="D341" i="2"/>
  <c r="E306" i="2"/>
  <c r="F306" i="2"/>
  <c r="D269" i="2"/>
  <c r="G269" i="2"/>
  <c r="E225" i="2"/>
  <c r="D225" i="2"/>
  <c r="G225" i="2"/>
  <c r="E221" i="2"/>
  <c r="G221" i="2"/>
  <c r="F221" i="2"/>
  <c r="G207" i="2"/>
  <c r="D207" i="2"/>
  <c r="E172" i="2"/>
  <c r="D172" i="2"/>
  <c r="E165" i="2"/>
  <c r="G165" i="2"/>
  <c r="G145" i="2"/>
  <c r="F145" i="2"/>
  <c r="F141" i="2"/>
  <c r="E141" i="2"/>
  <c r="E96" i="2"/>
  <c r="G96" i="2"/>
  <c r="D96" i="2"/>
  <c r="F96" i="2"/>
  <c r="E64" i="2"/>
  <c r="F64" i="2"/>
  <c r="G64" i="2"/>
  <c r="F51" i="2"/>
  <c r="G51" i="2"/>
  <c r="D51" i="2"/>
  <c r="D38" i="2"/>
  <c r="G38" i="2"/>
  <c r="E38" i="2"/>
  <c r="G851" i="2"/>
  <c r="F851" i="2"/>
  <c r="F812" i="2"/>
  <c r="E812" i="2"/>
  <c r="G769" i="2"/>
  <c r="D769" i="2"/>
  <c r="E650" i="2"/>
  <c r="G650" i="2"/>
  <c r="D644" i="2"/>
  <c r="G644" i="2"/>
  <c r="D640" i="2"/>
  <c r="F640" i="2"/>
  <c r="G543" i="2"/>
  <c r="E543" i="2"/>
  <c r="D476" i="2"/>
  <c r="F476" i="2"/>
  <c r="F470" i="2"/>
  <c r="E470" i="2"/>
  <c r="G457" i="2"/>
  <c r="E457" i="2"/>
  <c r="D405" i="2"/>
  <c r="G405" i="2"/>
  <c r="F399" i="2"/>
  <c r="G399" i="2"/>
  <c r="E395" i="2"/>
  <c r="D395" i="2"/>
  <c r="E386" i="2"/>
  <c r="D386" i="2"/>
  <c r="E272" i="2"/>
  <c r="G272" i="2"/>
  <c r="D272" i="2"/>
  <c r="D199" i="2"/>
  <c r="F199" i="2"/>
  <c r="F183" i="2"/>
  <c r="D183" i="2"/>
  <c r="D131" i="2"/>
  <c r="E131" i="2"/>
  <c r="G131" i="2"/>
  <c r="F43" i="2"/>
  <c r="D43" i="2"/>
  <c r="E43" i="2"/>
  <c r="E37" i="2"/>
  <c r="G37" i="2"/>
  <c r="D37" i="2"/>
  <c r="E865" i="2"/>
  <c r="D865" i="2"/>
  <c r="G827" i="2"/>
  <c r="D827" i="2"/>
  <c r="G761" i="2"/>
  <c r="F761" i="2"/>
  <c r="D712" i="2"/>
  <c r="G712" i="2"/>
  <c r="D612" i="2"/>
  <c r="E612" i="2"/>
  <c r="E571" i="2"/>
  <c r="D571" i="2"/>
  <c r="D548" i="2"/>
  <c r="G548" i="2"/>
  <c r="G536" i="2"/>
  <c r="E536" i="2"/>
  <c r="G481" i="2"/>
  <c r="D481" i="2"/>
  <c r="G449" i="2"/>
  <c r="D449" i="2"/>
  <c r="F445" i="2"/>
  <c r="D445" i="2"/>
  <c r="D440" i="2"/>
  <c r="E440" i="2"/>
  <c r="F414" i="2"/>
  <c r="E414" i="2"/>
  <c r="E379" i="2"/>
  <c r="F379" i="2"/>
  <c r="F373" i="2"/>
  <c r="G373" i="2"/>
  <c r="D373" i="2"/>
  <c r="E336" i="2"/>
  <c r="D336" i="2"/>
  <c r="E304" i="2"/>
  <c r="D304" i="2"/>
  <c r="G261" i="2"/>
  <c r="E261" i="2"/>
  <c r="D251" i="2"/>
  <c r="G251" i="2"/>
  <c r="D246" i="2"/>
  <c r="E246" i="2"/>
  <c r="G246" i="2"/>
  <c r="D219" i="2"/>
  <c r="E219" i="2"/>
  <c r="F219" i="2"/>
  <c r="F213" i="2"/>
  <c r="G213" i="2"/>
  <c r="F139" i="2"/>
  <c r="G139" i="2"/>
  <c r="D139" i="2"/>
  <c r="E86" i="2"/>
  <c r="G86" i="2"/>
  <c r="F36" i="2"/>
  <c r="E36" i="2"/>
  <c r="D36" i="2"/>
  <c r="G36" i="2"/>
  <c r="G503" i="2"/>
  <c r="F497" i="2"/>
  <c r="G451" i="2"/>
  <c r="F425" i="2"/>
  <c r="G411" i="2"/>
  <c r="E409" i="2"/>
  <c r="E385" i="2"/>
  <c r="G380" i="2"/>
  <c r="E378" i="2"/>
  <c r="F376" i="2"/>
  <c r="E369" i="2"/>
  <c r="G316" i="2"/>
  <c r="E293" i="2"/>
  <c r="G283" i="2"/>
  <c r="E277" i="2"/>
  <c r="G260" i="2"/>
  <c r="E227" i="2"/>
  <c r="G184" i="2"/>
  <c r="G179" i="2"/>
  <c r="F170" i="2"/>
  <c r="F160" i="2"/>
  <c r="G128" i="2"/>
  <c r="E75" i="2"/>
  <c r="F72" i="2"/>
  <c r="E47" i="2"/>
  <c r="E236" i="2"/>
  <c r="G236" i="2"/>
  <c r="F205" i="2"/>
  <c r="E205" i="2"/>
  <c r="G39" i="2"/>
  <c r="F39" i="2"/>
  <c r="F215" i="2"/>
  <c r="D215" i="2"/>
  <c r="F181" i="2"/>
  <c r="E181" i="2"/>
  <c r="F77" i="2"/>
  <c r="G77" i="2"/>
  <c r="E41" i="2"/>
  <c r="G41" i="2"/>
  <c r="G143" i="2"/>
  <c r="E143" i="2"/>
  <c r="D143" i="2"/>
  <c r="F143" i="2"/>
  <c r="G561" i="2"/>
  <c r="E561" i="2"/>
  <c r="F561" i="2"/>
  <c r="D561" i="2"/>
  <c r="E845" i="2"/>
  <c r="G845" i="2"/>
  <c r="D845" i="2"/>
  <c r="F845" i="2"/>
  <c r="D822" i="2"/>
  <c r="F822" i="2"/>
  <c r="E822" i="2"/>
  <c r="G822" i="2"/>
  <c r="F534" i="2"/>
  <c r="G534" i="2"/>
  <c r="D534" i="2"/>
  <c r="E534" i="2"/>
  <c r="G529" i="2"/>
  <c r="E529" i="2"/>
  <c r="D529" i="2"/>
  <c r="F529" i="2"/>
  <c r="F422" i="2"/>
  <c r="E422" i="2"/>
  <c r="D422" i="2"/>
  <c r="G422" i="2"/>
  <c r="G274" i="2"/>
  <c r="D274" i="2"/>
  <c r="E274" i="2"/>
  <c r="F274" i="2"/>
  <c r="E176" i="2"/>
  <c r="D176" i="2"/>
  <c r="F176" i="2"/>
  <c r="E113" i="2"/>
  <c r="D113" i="2"/>
  <c r="G113" i="2"/>
  <c r="F113" i="2"/>
  <c r="D46" i="2"/>
  <c r="G46" i="2"/>
  <c r="F46" i="2"/>
  <c r="E829" i="2"/>
  <c r="D829" i="2"/>
  <c r="F829" i="2"/>
  <c r="D798" i="2"/>
  <c r="F798" i="2"/>
  <c r="G798" i="2"/>
  <c r="G585" i="2"/>
  <c r="D585" i="2"/>
  <c r="F585" i="2"/>
  <c r="E585" i="2"/>
  <c r="D576" i="2"/>
  <c r="E576" i="2"/>
  <c r="G576" i="2"/>
  <c r="D552" i="2"/>
  <c r="F552" i="2"/>
  <c r="E552" i="2"/>
  <c r="G552" i="2"/>
  <c r="D432" i="2"/>
  <c r="E432" i="2"/>
  <c r="F432" i="2"/>
  <c r="G432" i="2"/>
  <c r="G266" i="2"/>
  <c r="D266" i="2"/>
  <c r="E266" i="2"/>
  <c r="F266" i="2"/>
  <c r="D241" i="2"/>
  <c r="E241" i="2"/>
  <c r="F241" i="2"/>
  <c r="G241" i="2"/>
  <c r="E861" i="2"/>
  <c r="D861" i="2"/>
  <c r="F861" i="2"/>
  <c r="G861" i="2"/>
  <c r="F466" i="2"/>
  <c r="D466" i="2"/>
  <c r="E466" i="2"/>
  <c r="G466" i="2"/>
  <c r="F687" i="2"/>
  <c r="D687" i="2"/>
  <c r="E687" i="2"/>
  <c r="G687" i="2"/>
  <c r="D642" i="2"/>
  <c r="E642" i="2"/>
  <c r="G642" i="2"/>
  <c r="E635" i="2"/>
  <c r="D635" i="2"/>
  <c r="F635" i="2"/>
  <c r="G635" i="2"/>
  <c r="G593" i="2"/>
  <c r="E593" i="2"/>
  <c r="D593" i="2"/>
  <c r="F593" i="2"/>
  <c r="D384" i="2"/>
  <c r="G384" i="2"/>
  <c r="E384" i="2"/>
  <c r="F384" i="2"/>
  <c r="F311" i="2"/>
  <c r="E311" i="2"/>
  <c r="D311" i="2"/>
  <c r="G311" i="2"/>
  <c r="F157" i="2"/>
  <c r="E157" i="2"/>
  <c r="G157" i="2"/>
  <c r="D157" i="2"/>
  <c r="D858" i="2"/>
  <c r="E858" i="2"/>
  <c r="E849" i="2"/>
  <c r="F849" i="2"/>
  <c r="G849" i="2"/>
  <c r="D849" i="2"/>
  <c r="E698" i="2"/>
  <c r="D698" i="2"/>
  <c r="F698" i="2"/>
  <c r="G698" i="2"/>
  <c r="F670" i="2"/>
  <c r="E670" i="2"/>
  <c r="G670" i="2"/>
  <c r="D670" i="2"/>
  <c r="D656" i="2"/>
  <c r="G656" i="2"/>
  <c r="E656" i="2"/>
  <c r="F656" i="2"/>
  <c r="F196" i="2"/>
  <c r="G196" i="2"/>
  <c r="D196" i="2"/>
  <c r="E196" i="2"/>
  <c r="E168" i="2"/>
  <c r="G168" i="2"/>
  <c r="D168" i="2"/>
  <c r="F168" i="2"/>
  <c r="D800" i="2"/>
  <c r="F800" i="2"/>
  <c r="G800" i="2"/>
  <c r="D695" i="2"/>
  <c r="E695" i="2"/>
  <c r="F695" i="2"/>
  <c r="G695" i="2"/>
  <c r="D680" i="2"/>
  <c r="F680" i="2"/>
  <c r="E680" i="2"/>
  <c r="G680" i="2"/>
  <c r="E579" i="2"/>
  <c r="D579" i="2"/>
  <c r="F579" i="2"/>
  <c r="G579" i="2"/>
  <c r="E491" i="2"/>
  <c r="F491" i="2"/>
  <c r="G491" i="2"/>
  <c r="D491" i="2"/>
  <c r="G298" i="2"/>
  <c r="D298" i="2"/>
  <c r="E298" i="2"/>
  <c r="F298" i="2"/>
  <c r="F92" i="2"/>
  <c r="G92" i="2"/>
  <c r="D92" i="2"/>
  <c r="E92" i="2"/>
  <c r="F686" i="2"/>
  <c r="D686" i="2"/>
  <c r="E686" i="2"/>
  <c r="G686" i="2"/>
  <c r="D668" i="2"/>
  <c r="G668" i="2"/>
  <c r="E668" i="2"/>
  <c r="F598" i="2"/>
  <c r="G598" i="2"/>
  <c r="D598" i="2"/>
  <c r="E598" i="2"/>
  <c r="D584" i="2"/>
  <c r="F584" i="2"/>
  <c r="E584" i="2"/>
  <c r="F550" i="2"/>
  <c r="G550" i="2"/>
  <c r="E550" i="2"/>
  <c r="D550" i="2"/>
  <c r="D460" i="2"/>
  <c r="F460" i="2"/>
  <c r="G460" i="2"/>
  <c r="E460" i="2"/>
  <c r="D448" i="2"/>
  <c r="G448" i="2"/>
  <c r="E448" i="2"/>
  <c r="F448" i="2"/>
  <c r="F820" i="2"/>
  <c r="D820" i="2"/>
  <c r="E820" i="2"/>
  <c r="G820" i="2"/>
  <c r="D791" i="2"/>
  <c r="F791" i="2"/>
  <c r="E791" i="2"/>
  <c r="G791" i="2"/>
  <c r="F774" i="2"/>
  <c r="D774" i="2"/>
  <c r="G774" i="2"/>
  <c r="F742" i="2"/>
  <c r="D742" i="2"/>
  <c r="G742" i="2"/>
  <c r="F710" i="2"/>
  <c r="D710" i="2"/>
  <c r="G710" i="2"/>
  <c r="E619" i="2"/>
  <c r="F619" i="2"/>
  <c r="G619" i="2"/>
  <c r="D619" i="2"/>
  <c r="G505" i="2"/>
  <c r="D505" i="2"/>
  <c r="E505" i="2"/>
  <c r="F505" i="2"/>
  <c r="F804" i="2"/>
  <c r="D804" i="2"/>
  <c r="E804" i="2"/>
  <c r="F796" i="2"/>
  <c r="G796" i="2"/>
  <c r="D796" i="2"/>
  <c r="E796" i="2"/>
  <c r="D767" i="2"/>
  <c r="E767" i="2"/>
  <c r="D735" i="2"/>
  <c r="E735" i="2"/>
  <c r="E519" i="2"/>
  <c r="D519" i="2"/>
  <c r="F519" i="2"/>
  <c r="G519" i="2"/>
  <c r="D514" i="2"/>
  <c r="E514" i="2"/>
  <c r="F514" i="2"/>
  <c r="G514" i="2"/>
  <c r="E853" i="2"/>
  <c r="F853" i="2"/>
  <c r="G853" i="2"/>
  <c r="D853" i="2"/>
  <c r="D830" i="2"/>
  <c r="E830" i="2"/>
  <c r="F830" i="2"/>
  <c r="G830" i="2"/>
  <c r="D826" i="2"/>
  <c r="E826" i="2"/>
  <c r="F826" i="2"/>
  <c r="G826" i="2"/>
  <c r="E809" i="2"/>
  <c r="G809" i="2"/>
  <c r="F809" i="2"/>
  <c r="D809" i="2"/>
  <c r="E795" i="2"/>
  <c r="D795" i="2"/>
  <c r="G795" i="2"/>
  <c r="F795" i="2"/>
  <c r="F860" i="2"/>
  <c r="D860" i="2"/>
  <c r="E857" i="2"/>
  <c r="D857" i="2"/>
  <c r="F857" i="2"/>
  <c r="G857" i="2"/>
  <c r="D802" i="2"/>
  <c r="E802" i="2"/>
  <c r="E771" i="2"/>
  <c r="G771" i="2"/>
  <c r="D771" i="2"/>
  <c r="E739" i="2"/>
  <c r="G739" i="2"/>
  <c r="D739" i="2"/>
  <c r="E707" i="2"/>
  <c r="G707" i="2"/>
  <c r="D707" i="2"/>
  <c r="E691" i="2"/>
  <c r="D691" i="2"/>
  <c r="F691" i="2"/>
  <c r="G691" i="2"/>
  <c r="F646" i="2"/>
  <c r="G646" i="2"/>
  <c r="D646" i="2"/>
  <c r="D578" i="2"/>
  <c r="E578" i="2"/>
  <c r="F578" i="2"/>
  <c r="E495" i="2"/>
  <c r="D495" i="2"/>
  <c r="F495" i="2"/>
  <c r="G495" i="2"/>
  <c r="E359" i="2"/>
  <c r="F359" i="2"/>
  <c r="G359" i="2"/>
  <c r="D359" i="2"/>
  <c r="E312" i="2"/>
  <c r="F312" i="2"/>
  <c r="G312" i="2"/>
  <c r="D312" i="2"/>
  <c r="F828" i="2"/>
  <c r="D828" i="2"/>
  <c r="E828" i="2"/>
  <c r="G828" i="2"/>
  <c r="E825" i="2"/>
  <c r="D825" i="2"/>
  <c r="D806" i="2"/>
  <c r="F806" i="2"/>
  <c r="E806" i="2"/>
  <c r="D783" i="2"/>
  <c r="G783" i="2"/>
  <c r="F758" i="2"/>
  <c r="D758" i="2"/>
  <c r="G758" i="2"/>
  <c r="F726" i="2"/>
  <c r="D726" i="2"/>
  <c r="G726" i="2"/>
  <c r="E690" i="2"/>
  <c r="F690" i="2"/>
  <c r="G690" i="2"/>
  <c r="E666" i="2"/>
  <c r="G666" i="2"/>
  <c r="F666" i="2"/>
  <c r="G633" i="2"/>
  <c r="D633" i="2"/>
  <c r="E633" i="2"/>
  <c r="F633" i="2"/>
  <c r="E615" i="2"/>
  <c r="F615" i="2"/>
  <c r="G615" i="2"/>
  <c r="E522" i="2"/>
  <c r="G522" i="2"/>
  <c r="E427" i="2"/>
  <c r="F427" i="2"/>
  <c r="G427" i="2"/>
  <c r="D427" i="2"/>
  <c r="E367" i="2"/>
  <c r="F367" i="2"/>
  <c r="D367" i="2"/>
  <c r="G367" i="2"/>
  <c r="D315" i="2"/>
  <c r="F315" i="2"/>
  <c r="G315" i="2"/>
  <c r="E315" i="2"/>
  <c r="F872" i="2"/>
  <c r="G872" i="2"/>
  <c r="F856" i="2"/>
  <c r="D856" i="2"/>
  <c r="F824" i="2"/>
  <c r="D824" i="2"/>
  <c r="E824" i="2"/>
  <c r="G824" i="2"/>
  <c r="D818" i="2"/>
  <c r="E818" i="2"/>
  <c r="F818" i="2"/>
  <c r="G818" i="2"/>
  <c r="D808" i="2"/>
  <c r="F808" i="2"/>
  <c r="E808" i="2"/>
  <c r="E787" i="2"/>
  <c r="G787" i="2"/>
  <c r="F782" i="2"/>
  <c r="D782" i="2"/>
  <c r="G782" i="2"/>
  <c r="E782" i="2"/>
  <c r="D751" i="2"/>
  <c r="E751" i="2"/>
  <c r="D719" i="2"/>
  <c r="E719" i="2"/>
  <c r="G689" i="2"/>
  <c r="E689" i="2"/>
  <c r="D689" i="2"/>
  <c r="F689" i="2"/>
  <c r="F662" i="2"/>
  <c r="G662" i="2"/>
  <c r="E662" i="2"/>
  <c r="G609" i="2"/>
  <c r="E609" i="2"/>
  <c r="F609" i="2"/>
  <c r="D600" i="2"/>
  <c r="F600" i="2"/>
  <c r="G600" i="2"/>
  <c r="E600" i="2"/>
  <c r="F558" i="2"/>
  <c r="E558" i="2"/>
  <c r="D558" i="2"/>
  <c r="G558" i="2"/>
  <c r="D544" i="2"/>
  <c r="E544" i="2"/>
  <c r="F544" i="2"/>
  <c r="G544" i="2"/>
  <c r="E483" i="2"/>
  <c r="G483" i="2"/>
  <c r="D483" i="2"/>
  <c r="F483" i="2"/>
  <c r="E435" i="2"/>
  <c r="D435" i="2"/>
  <c r="F435" i="2"/>
  <c r="G435" i="2"/>
  <c r="D392" i="2"/>
  <c r="F392" i="2"/>
  <c r="G392" i="2"/>
  <c r="D323" i="2"/>
  <c r="E323" i="2"/>
  <c r="F323" i="2"/>
  <c r="G323" i="2"/>
  <c r="D862" i="2"/>
  <c r="E862" i="2"/>
  <c r="E841" i="2"/>
  <c r="G841" i="2"/>
  <c r="E755" i="2"/>
  <c r="G755" i="2"/>
  <c r="D755" i="2"/>
  <c r="E723" i="2"/>
  <c r="G723" i="2"/>
  <c r="D723" i="2"/>
  <c r="E699" i="2"/>
  <c r="D699" i="2"/>
  <c r="G699" i="2"/>
  <c r="D684" i="2"/>
  <c r="F684" i="2"/>
  <c r="G684" i="2"/>
  <c r="E684" i="2"/>
  <c r="E627" i="2"/>
  <c r="D627" i="2"/>
  <c r="F627" i="2"/>
  <c r="G627" i="2"/>
  <c r="D624" i="2"/>
  <c r="E624" i="2"/>
  <c r="D608" i="2"/>
  <c r="E608" i="2"/>
  <c r="F608" i="2"/>
  <c r="G608" i="2"/>
  <c r="F511" i="2"/>
  <c r="G511" i="2"/>
  <c r="D511" i="2"/>
  <c r="E511" i="2"/>
  <c r="E463" i="2"/>
  <c r="D463" i="2"/>
  <c r="G463" i="2"/>
  <c r="F426" i="2"/>
  <c r="E426" i="2"/>
  <c r="D426" i="2"/>
  <c r="E344" i="2"/>
  <c r="F344" i="2"/>
  <c r="G344" i="2"/>
  <c r="D344" i="2"/>
  <c r="G873" i="2"/>
  <c r="F854" i="2"/>
  <c r="E852" i="2"/>
  <c r="F850" i="2"/>
  <c r="E848" i="2"/>
  <c r="G846" i="2"/>
  <c r="G844" i="2"/>
  <c r="G842" i="2"/>
  <c r="G840" i="2"/>
  <c r="E817" i="2"/>
  <c r="G817" i="2"/>
  <c r="G812" i="2"/>
  <c r="G810" i="2"/>
  <c r="E780" i="2"/>
  <c r="F674" i="2"/>
  <c r="G674" i="2"/>
  <c r="F644" i="2"/>
  <c r="D636" i="2"/>
  <c r="E636" i="2"/>
  <c r="F623" i="2"/>
  <c r="D623" i="2"/>
  <c r="E623" i="2"/>
  <c r="G623" i="2"/>
  <c r="F614" i="2"/>
  <c r="G614" i="2"/>
  <c r="D614" i="2"/>
  <c r="E583" i="2"/>
  <c r="D583" i="2"/>
  <c r="F583" i="2"/>
  <c r="G583" i="2"/>
  <c r="E570" i="2"/>
  <c r="F570" i="2"/>
  <c r="G570" i="2"/>
  <c r="G537" i="2"/>
  <c r="D537" i="2"/>
  <c r="F526" i="2"/>
  <c r="E526" i="2"/>
  <c r="D524" i="2"/>
  <c r="G524" i="2"/>
  <c r="F502" i="2"/>
  <c r="G502" i="2"/>
  <c r="D496" i="2"/>
  <c r="E496" i="2"/>
  <c r="F490" i="2"/>
  <c r="E490" i="2"/>
  <c r="D490" i="2"/>
  <c r="E431" i="2"/>
  <c r="D431" i="2"/>
  <c r="F431" i="2"/>
  <c r="G431" i="2"/>
  <c r="F370" i="2"/>
  <c r="G370" i="2"/>
  <c r="E370" i="2"/>
  <c r="D370" i="2"/>
  <c r="D364" i="2"/>
  <c r="E364" i="2"/>
  <c r="F364" i="2"/>
  <c r="G364" i="2"/>
  <c r="E328" i="2"/>
  <c r="F328" i="2"/>
  <c r="G328" i="2"/>
  <c r="D328" i="2"/>
  <c r="D307" i="2"/>
  <c r="E307" i="2"/>
  <c r="F307" i="2"/>
  <c r="D299" i="2"/>
  <c r="F299" i="2"/>
  <c r="G299" i="2"/>
  <c r="G290" i="2"/>
  <c r="D290" i="2"/>
  <c r="E290" i="2"/>
  <c r="D273" i="2"/>
  <c r="E273" i="2"/>
  <c r="F273" i="2"/>
  <c r="G273" i="2"/>
  <c r="D249" i="2"/>
  <c r="E249" i="2"/>
  <c r="G249" i="2"/>
  <c r="D214" i="2"/>
  <c r="F214" i="2"/>
  <c r="G214" i="2"/>
  <c r="E214" i="2"/>
  <c r="F93" i="2"/>
  <c r="E93" i="2"/>
  <c r="G93" i="2"/>
  <c r="D58" i="2"/>
  <c r="F58" i="2"/>
  <c r="G58" i="2"/>
  <c r="F766" i="2"/>
  <c r="D766" i="2"/>
  <c r="E766" i="2"/>
  <c r="G766" i="2"/>
  <c r="F764" i="2"/>
  <c r="G764" i="2"/>
  <c r="F750" i="2"/>
  <c r="D750" i="2"/>
  <c r="E750" i="2"/>
  <c r="G750" i="2"/>
  <c r="F748" i="2"/>
  <c r="G748" i="2"/>
  <c r="F734" i="2"/>
  <c r="D734" i="2"/>
  <c r="E734" i="2"/>
  <c r="G734" i="2"/>
  <c r="F732" i="2"/>
  <c r="G732" i="2"/>
  <c r="F718" i="2"/>
  <c r="D718" i="2"/>
  <c r="E718" i="2"/>
  <c r="G718" i="2"/>
  <c r="F716" i="2"/>
  <c r="G716" i="2"/>
  <c r="G697" i="2"/>
  <c r="D697" i="2"/>
  <c r="D688" i="2"/>
  <c r="E688" i="2"/>
  <c r="F688" i="2"/>
  <c r="G688" i="2"/>
  <c r="E682" i="2"/>
  <c r="F682" i="2"/>
  <c r="G682" i="2"/>
  <c r="D664" i="2"/>
  <c r="F664" i="2"/>
  <c r="G664" i="2"/>
  <c r="F654" i="2"/>
  <c r="G654" i="2"/>
  <c r="D648" i="2"/>
  <c r="F648" i="2"/>
  <c r="D631" i="2"/>
  <c r="E631" i="2"/>
  <c r="F631" i="2"/>
  <c r="G617" i="2"/>
  <c r="E617" i="2"/>
  <c r="F617" i="2"/>
  <c r="E611" i="2"/>
  <c r="D611" i="2"/>
  <c r="G611" i="2"/>
  <c r="F607" i="2"/>
  <c r="D607" i="2"/>
  <c r="E607" i="2"/>
  <c r="G607" i="2"/>
  <c r="D572" i="2"/>
  <c r="G572" i="2"/>
  <c r="F572" i="2"/>
  <c r="G569" i="2"/>
  <c r="D569" i="2"/>
  <c r="E569" i="2"/>
  <c r="F543" i="2"/>
  <c r="D543" i="2"/>
  <c r="E531" i="2"/>
  <c r="D531" i="2"/>
  <c r="G531" i="2"/>
  <c r="D520" i="2"/>
  <c r="F520" i="2"/>
  <c r="E520" i="2"/>
  <c r="G520" i="2"/>
  <c r="F486" i="2"/>
  <c r="E486" i="2"/>
  <c r="D486" i="2"/>
  <c r="G486" i="2"/>
  <c r="E455" i="2"/>
  <c r="F455" i="2"/>
  <c r="D455" i="2"/>
  <c r="G455" i="2"/>
  <c r="F450" i="2"/>
  <c r="G450" i="2"/>
  <c r="E450" i="2"/>
  <c r="D404" i="2"/>
  <c r="E404" i="2"/>
  <c r="F404" i="2"/>
  <c r="G404" i="2"/>
  <c r="E355" i="2"/>
  <c r="G355" i="2"/>
  <c r="D355" i="2"/>
  <c r="F355" i="2"/>
  <c r="D339" i="2"/>
  <c r="E339" i="2"/>
  <c r="F339" i="2"/>
  <c r="D331" i="2"/>
  <c r="F331" i="2"/>
  <c r="G331" i="2"/>
  <c r="F327" i="2"/>
  <c r="E327" i="2"/>
  <c r="D327" i="2"/>
  <c r="D281" i="2"/>
  <c r="E281" i="2"/>
  <c r="G281" i="2"/>
  <c r="F281" i="2"/>
  <c r="D230" i="2"/>
  <c r="E230" i="2"/>
  <c r="F230" i="2"/>
  <c r="G230" i="2"/>
  <c r="D122" i="2"/>
  <c r="F122" i="2"/>
  <c r="G122" i="2"/>
  <c r="E122" i="2"/>
  <c r="G79" i="2"/>
  <c r="E79" i="2"/>
  <c r="D79" i="2"/>
  <c r="F79" i="2"/>
  <c r="E53" i="2"/>
  <c r="F53" i="2"/>
  <c r="G53" i="2"/>
  <c r="D53" i="2"/>
  <c r="D816" i="2"/>
  <c r="F816" i="2"/>
  <c r="D814" i="2"/>
  <c r="F814" i="2"/>
  <c r="D775" i="2"/>
  <c r="E775" i="2"/>
  <c r="F775" i="2"/>
  <c r="D759" i="2"/>
  <c r="E759" i="2"/>
  <c r="F759" i="2"/>
  <c r="D743" i="2"/>
  <c r="E743" i="2"/>
  <c r="F743" i="2"/>
  <c r="D727" i="2"/>
  <c r="E727" i="2"/>
  <c r="F727" i="2"/>
  <c r="D711" i="2"/>
  <c r="E711" i="2"/>
  <c r="F711" i="2"/>
  <c r="D700" i="2"/>
  <c r="E700" i="2"/>
  <c r="F700" i="2"/>
  <c r="G700" i="2"/>
  <c r="E692" i="2"/>
  <c r="F692" i="2"/>
  <c r="G692" i="2"/>
  <c r="F678" i="2"/>
  <c r="G678" i="2"/>
  <c r="D678" i="2"/>
  <c r="E678" i="2"/>
  <c r="F676" i="2"/>
  <c r="G676" i="2"/>
  <c r="F622" i="2"/>
  <c r="D622" i="2"/>
  <c r="D594" i="2"/>
  <c r="F594" i="2"/>
  <c r="G594" i="2"/>
  <c r="F574" i="2"/>
  <c r="E574" i="2"/>
  <c r="G574" i="2"/>
  <c r="F559" i="2"/>
  <c r="E559" i="2"/>
  <c r="G559" i="2"/>
  <c r="E554" i="2"/>
  <c r="D554" i="2"/>
  <c r="D372" i="2"/>
  <c r="E372" i="2"/>
  <c r="D347" i="2"/>
  <c r="F347" i="2"/>
  <c r="G347" i="2"/>
  <c r="F343" i="2"/>
  <c r="E343" i="2"/>
  <c r="D343" i="2"/>
  <c r="E121" i="2"/>
  <c r="D121" i="2"/>
  <c r="F121" i="2"/>
  <c r="G121" i="2"/>
  <c r="G111" i="2"/>
  <c r="E111" i="2"/>
  <c r="D111" i="2"/>
  <c r="F111" i="2"/>
  <c r="E88" i="2"/>
  <c r="D88" i="2"/>
  <c r="F88" i="2"/>
  <c r="G88" i="2"/>
  <c r="E801" i="2"/>
  <c r="G801" i="2"/>
  <c r="F790" i="2"/>
  <c r="D790" i="2"/>
  <c r="D788" i="2"/>
  <c r="F788" i="2"/>
  <c r="D672" i="2"/>
  <c r="F672" i="2"/>
  <c r="G672" i="2"/>
  <c r="E634" i="2"/>
  <c r="D634" i="2"/>
  <c r="G625" i="2"/>
  <c r="E625" i="2"/>
  <c r="D625" i="2"/>
  <c r="F625" i="2"/>
  <c r="D616" i="2"/>
  <c r="F616" i="2"/>
  <c r="E616" i="2"/>
  <c r="D556" i="2"/>
  <c r="G556" i="2"/>
  <c r="E556" i="2"/>
  <c r="D546" i="2"/>
  <c r="G546" i="2"/>
  <c r="E535" i="2"/>
  <c r="F535" i="2"/>
  <c r="G535" i="2"/>
  <c r="E515" i="2"/>
  <c r="D515" i="2"/>
  <c r="F515" i="2"/>
  <c r="F454" i="2"/>
  <c r="E454" i="2"/>
  <c r="G454" i="2"/>
  <c r="D452" i="2"/>
  <c r="G452" i="2"/>
  <c r="E419" i="2"/>
  <c r="G419" i="2"/>
  <c r="D419" i="2"/>
  <c r="E351" i="2"/>
  <c r="F351" i="2"/>
  <c r="D351" i="2"/>
  <c r="G351" i="2"/>
  <c r="F165" i="2"/>
  <c r="D165" i="2"/>
  <c r="D130" i="2"/>
  <c r="E130" i="2"/>
  <c r="G130" i="2"/>
  <c r="F130" i="2"/>
  <c r="F124" i="2"/>
  <c r="G124" i="2"/>
  <c r="D124" i="2"/>
  <c r="E124" i="2"/>
  <c r="G779" i="2"/>
  <c r="F772" i="2"/>
  <c r="G763" i="2"/>
  <c r="F756" i="2"/>
  <c r="G747" i="2"/>
  <c r="F740" i="2"/>
  <c r="G731" i="2"/>
  <c r="F724" i="2"/>
  <c r="G715" i="2"/>
  <c r="F708" i="2"/>
  <c r="F683" i="2"/>
  <c r="E681" i="2"/>
  <c r="E671" i="2"/>
  <c r="G667" i="2"/>
  <c r="F665" i="2"/>
  <c r="F663" i="2"/>
  <c r="G655" i="2"/>
  <c r="D632" i="2"/>
  <c r="F632" i="2"/>
  <c r="F630" i="2"/>
  <c r="G630" i="2"/>
  <c r="F620" i="2"/>
  <c r="F618" i="2"/>
  <c r="F612" i="2"/>
  <c r="F610" i="2"/>
  <c r="F606" i="2"/>
  <c r="E606" i="2"/>
  <c r="D604" i="2"/>
  <c r="G604" i="2"/>
  <c r="F599" i="2"/>
  <c r="G586" i="2"/>
  <c r="F582" i="2"/>
  <c r="G582" i="2"/>
  <c r="G575" i="2"/>
  <c r="E563" i="2"/>
  <c r="D563" i="2"/>
  <c r="G551" i="2"/>
  <c r="F530" i="2"/>
  <c r="D528" i="2"/>
  <c r="E528" i="2"/>
  <c r="G513" i="2"/>
  <c r="E513" i="2"/>
  <c r="F506" i="2"/>
  <c r="D504" i="2"/>
  <c r="F504" i="2"/>
  <c r="D488" i="2"/>
  <c r="F488" i="2"/>
  <c r="E479" i="2"/>
  <c r="G479" i="2"/>
  <c r="D468" i="2"/>
  <c r="E468" i="2"/>
  <c r="F468" i="2"/>
  <c r="F462" i="2"/>
  <c r="D462" i="2"/>
  <c r="E462" i="2"/>
  <c r="F434" i="2"/>
  <c r="D434" i="2"/>
  <c r="D424" i="2"/>
  <c r="F424" i="2"/>
  <c r="E415" i="2"/>
  <c r="G415" i="2"/>
  <c r="D400" i="2"/>
  <c r="E400" i="2"/>
  <c r="F400" i="2"/>
  <c r="G400" i="2"/>
  <c r="F394" i="2"/>
  <c r="E394" i="2"/>
  <c r="G394" i="2"/>
  <c r="F382" i="2"/>
  <c r="G382" i="2"/>
  <c r="G231" i="2"/>
  <c r="E231" i="2"/>
  <c r="D231" i="2"/>
  <c r="E224" i="2"/>
  <c r="F224" i="2"/>
  <c r="G224" i="2"/>
  <c r="D186" i="2"/>
  <c r="E186" i="2"/>
  <c r="F186" i="2"/>
  <c r="G186" i="2"/>
  <c r="E153" i="2"/>
  <c r="D153" i="2"/>
  <c r="F153" i="2"/>
  <c r="G153" i="2"/>
  <c r="D98" i="2"/>
  <c r="E98" i="2"/>
  <c r="F98" i="2"/>
  <c r="G98" i="2"/>
  <c r="D66" i="2"/>
  <c r="E66" i="2"/>
  <c r="F60" i="2"/>
  <c r="G60" i="2"/>
  <c r="D60" i="2"/>
  <c r="E60" i="2"/>
  <c r="D779" i="2"/>
  <c r="D763" i="2"/>
  <c r="D747" i="2"/>
  <c r="D731" i="2"/>
  <c r="D715" i="2"/>
  <c r="E675" i="2"/>
  <c r="D675" i="2"/>
  <c r="G673" i="2"/>
  <c r="E673" i="2"/>
  <c r="D667" i="2"/>
  <c r="D665" i="2"/>
  <c r="D655" i="2"/>
  <c r="E595" i="2"/>
  <c r="D595" i="2"/>
  <c r="D586" i="2"/>
  <c r="D575" i="2"/>
  <c r="D560" i="2"/>
  <c r="E560" i="2"/>
  <c r="D551" i="2"/>
  <c r="G545" i="2"/>
  <c r="E545" i="2"/>
  <c r="D536" i="2"/>
  <c r="F536" i="2"/>
  <c r="G521" i="2"/>
  <c r="D521" i="2"/>
  <c r="F510" i="2"/>
  <c r="E510" i="2"/>
  <c r="D508" i="2"/>
  <c r="G508" i="2"/>
  <c r="E487" i="2"/>
  <c r="F487" i="2"/>
  <c r="G487" i="2"/>
  <c r="E459" i="2"/>
  <c r="F459" i="2"/>
  <c r="D456" i="2"/>
  <c r="F456" i="2"/>
  <c r="G456" i="2"/>
  <c r="E423" i="2"/>
  <c r="F423" i="2"/>
  <c r="G423" i="2"/>
  <c r="E403" i="2"/>
  <c r="D403" i="2"/>
  <c r="F386" i="2"/>
  <c r="G386" i="2"/>
  <c r="E363" i="2"/>
  <c r="D363" i="2"/>
  <c r="D337" i="2"/>
  <c r="E337" i="2"/>
  <c r="F337" i="2"/>
  <c r="D321" i="2"/>
  <c r="E321" i="2"/>
  <c r="F321" i="2"/>
  <c r="D305" i="2"/>
  <c r="E305" i="2"/>
  <c r="F305" i="2"/>
  <c r="D259" i="2"/>
  <c r="E259" i="2"/>
  <c r="F259" i="2"/>
  <c r="D235" i="2"/>
  <c r="F235" i="2"/>
  <c r="G235" i="2"/>
  <c r="F204" i="2"/>
  <c r="G204" i="2"/>
  <c r="E204" i="2"/>
  <c r="D198" i="2"/>
  <c r="G198" i="2"/>
  <c r="F117" i="2"/>
  <c r="G117" i="2"/>
  <c r="D117" i="2"/>
  <c r="G71" i="2"/>
  <c r="E71" i="2"/>
  <c r="F71" i="2"/>
  <c r="D71" i="2"/>
  <c r="E56" i="2"/>
  <c r="D56" i="2"/>
  <c r="F56" i="2"/>
  <c r="G56" i="2"/>
  <c r="E659" i="2"/>
  <c r="D659" i="2"/>
  <c r="G657" i="2"/>
  <c r="E657" i="2"/>
  <c r="G601" i="2"/>
  <c r="D601" i="2"/>
  <c r="F590" i="2"/>
  <c r="E590" i="2"/>
  <c r="D588" i="2"/>
  <c r="G588" i="2"/>
  <c r="F566" i="2"/>
  <c r="G566" i="2"/>
  <c r="E547" i="2"/>
  <c r="D547" i="2"/>
  <c r="D512" i="2"/>
  <c r="E512" i="2"/>
  <c r="E467" i="2"/>
  <c r="D467" i="2"/>
  <c r="D464" i="2"/>
  <c r="E464" i="2"/>
  <c r="F464" i="2"/>
  <c r="D436" i="2"/>
  <c r="E436" i="2"/>
  <c r="F402" i="2"/>
  <c r="D402" i="2"/>
  <c r="E402" i="2"/>
  <c r="G402" i="2"/>
  <c r="E399" i="2"/>
  <c r="D399" i="2"/>
  <c r="D396" i="2"/>
  <c r="F396" i="2"/>
  <c r="G396" i="2"/>
  <c r="F390" i="2"/>
  <c r="E390" i="2"/>
  <c r="G390" i="2"/>
  <c r="D388" i="2"/>
  <c r="G388" i="2"/>
  <c r="D368" i="2"/>
  <c r="F368" i="2"/>
  <c r="G368" i="2"/>
  <c r="G234" i="2"/>
  <c r="D234" i="2"/>
  <c r="E234" i="2"/>
  <c r="F234" i="2"/>
  <c r="D210" i="2"/>
  <c r="G210" i="2"/>
  <c r="F210" i="2"/>
  <c r="D696" i="2"/>
  <c r="F696" i="2"/>
  <c r="F694" i="2"/>
  <c r="G694" i="2"/>
  <c r="E643" i="2"/>
  <c r="D643" i="2"/>
  <c r="G641" i="2"/>
  <c r="E641" i="2"/>
  <c r="D592" i="2"/>
  <c r="E592" i="2"/>
  <c r="G577" i="2"/>
  <c r="E577" i="2"/>
  <c r="D568" i="2"/>
  <c r="F568" i="2"/>
  <c r="G553" i="2"/>
  <c r="D553" i="2"/>
  <c r="F542" i="2"/>
  <c r="E542" i="2"/>
  <c r="D540" i="2"/>
  <c r="G540" i="2"/>
  <c r="F518" i="2"/>
  <c r="G518" i="2"/>
  <c r="E499" i="2"/>
  <c r="D499" i="2"/>
  <c r="F494" i="2"/>
  <c r="D494" i="2"/>
  <c r="D492" i="2"/>
  <c r="F492" i="2"/>
  <c r="F458" i="2"/>
  <c r="E458" i="2"/>
  <c r="G458" i="2"/>
  <c r="F446" i="2"/>
  <c r="G446" i="2"/>
  <c r="F430" i="2"/>
  <c r="D430" i="2"/>
  <c r="D428" i="2"/>
  <c r="F428" i="2"/>
  <c r="F398" i="2"/>
  <c r="D398" i="2"/>
  <c r="E398" i="2"/>
  <c r="G398" i="2"/>
  <c r="D291" i="2"/>
  <c r="E291" i="2"/>
  <c r="F291" i="2"/>
  <c r="D267" i="2"/>
  <c r="F267" i="2"/>
  <c r="G267" i="2"/>
  <c r="G258" i="2"/>
  <c r="D258" i="2"/>
  <c r="E258" i="2"/>
  <c r="G242" i="2"/>
  <c r="D242" i="2"/>
  <c r="E242" i="2"/>
  <c r="F242" i="2"/>
  <c r="F216" i="2"/>
  <c r="G216" i="2"/>
  <c r="D216" i="2"/>
  <c r="E216" i="2"/>
  <c r="F212" i="2"/>
  <c r="E212" i="2"/>
  <c r="G212" i="2"/>
  <c r="D206" i="2"/>
  <c r="F206" i="2"/>
  <c r="G206" i="2"/>
  <c r="E206" i="2"/>
  <c r="D190" i="2"/>
  <c r="F190" i="2"/>
  <c r="E190" i="2"/>
  <c r="G190" i="2"/>
  <c r="F148" i="2"/>
  <c r="G148" i="2"/>
  <c r="E148" i="2"/>
  <c r="D146" i="2"/>
  <c r="G146" i="2"/>
  <c r="D102" i="2"/>
  <c r="F102" i="2"/>
  <c r="E102" i="2"/>
  <c r="G102" i="2"/>
  <c r="F395" i="2"/>
  <c r="F391" i="2"/>
  <c r="F352" i="2"/>
  <c r="G346" i="2"/>
  <c r="D346" i="2"/>
  <c r="E346" i="2"/>
  <c r="F336" i="2"/>
  <c r="G330" i="2"/>
  <c r="D330" i="2"/>
  <c r="E330" i="2"/>
  <c r="F320" i="2"/>
  <c r="G314" i="2"/>
  <c r="D314" i="2"/>
  <c r="E314" i="2"/>
  <c r="F304" i="2"/>
  <c r="F287" i="2"/>
  <c r="E287" i="2"/>
  <c r="G287" i="2"/>
  <c r="F283" i="2"/>
  <c r="E280" i="2"/>
  <c r="F280" i="2"/>
  <c r="G280" i="2"/>
  <c r="F255" i="2"/>
  <c r="E255" i="2"/>
  <c r="G255" i="2"/>
  <c r="F251" i="2"/>
  <c r="E248" i="2"/>
  <c r="F248" i="2"/>
  <c r="G248" i="2"/>
  <c r="F220" i="2"/>
  <c r="G220" i="2"/>
  <c r="D220" i="2"/>
  <c r="E220" i="2"/>
  <c r="F218" i="2"/>
  <c r="G218" i="2"/>
  <c r="G175" i="2"/>
  <c r="D175" i="2"/>
  <c r="E175" i="2"/>
  <c r="F175" i="2"/>
  <c r="D162" i="2"/>
  <c r="E162" i="2"/>
  <c r="F162" i="2"/>
  <c r="G162" i="2"/>
  <c r="F156" i="2"/>
  <c r="G156" i="2"/>
  <c r="D156" i="2"/>
  <c r="G135" i="2"/>
  <c r="E135" i="2"/>
  <c r="F135" i="2"/>
  <c r="E120" i="2"/>
  <c r="D120" i="2"/>
  <c r="F120" i="2"/>
  <c r="G120" i="2"/>
  <c r="F101" i="2"/>
  <c r="D101" i="2"/>
  <c r="F84" i="2"/>
  <c r="G84" i="2"/>
  <c r="E84" i="2"/>
  <c r="D82" i="2"/>
  <c r="G82" i="2"/>
  <c r="E57" i="2"/>
  <c r="D57" i="2"/>
  <c r="F57" i="2"/>
  <c r="F48" i="2"/>
  <c r="G48" i="2"/>
  <c r="E45" i="2"/>
  <c r="G45" i="2"/>
  <c r="D45" i="2"/>
  <c r="F354" i="2"/>
  <c r="G354" i="2"/>
  <c r="D297" i="2"/>
  <c r="E297" i="2"/>
  <c r="D289" i="2"/>
  <c r="E289" i="2"/>
  <c r="F289" i="2"/>
  <c r="G289" i="2"/>
  <c r="D275" i="2"/>
  <c r="E275" i="2"/>
  <c r="F275" i="2"/>
  <c r="D265" i="2"/>
  <c r="E265" i="2"/>
  <c r="D257" i="2"/>
  <c r="E257" i="2"/>
  <c r="F257" i="2"/>
  <c r="G257" i="2"/>
  <c r="D243" i="2"/>
  <c r="E243" i="2"/>
  <c r="F243" i="2"/>
  <c r="D233" i="2"/>
  <c r="E233" i="2"/>
  <c r="F229" i="2"/>
  <c r="D229" i="2"/>
  <c r="D226" i="2"/>
  <c r="F226" i="2"/>
  <c r="G226" i="2"/>
  <c r="F172" i="2"/>
  <c r="G172" i="2"/>
  <c r="G159" i="2"/>
  <c r="E159" i="2"/>
  <c r="D150" i="2"/>
  <c r="F150" i="2"/>
  <c r="D134" i="2"/>
  <c r="F134" i="2"/>
  <c r="E134" i="2"/>
  <c r="D126" i="2"/>
  <c r="F126" i="2"/>
  <c r="G126" i="2"/>
  <c r="E104" i="2"/>
  <c r="G104" i="2"/>
  <c r="E89" i="2"/>
  <c r="D89" i="2"/>
  <c r="F89" i="2"/>
  <c r="G89" i="2"/>
  <c r="D50" i="2"/>
  <c r="G50" i="2"/>
  <c r="E50" i="2"/>
  <c r="D34" i="2"/>
  <c r="E34" i="2"/>
  <c r="F34" i="2"/>
  <c r="G34" i="2"/>
  <c r="E476" i="2"/>
  <c r="D474" i="2"/>
  <c r="E472" i="2"/>
  <c r="D470" i="2"/>
  <c r="D443" i="2"/>
  <c r="D439" i="2"/>
  <c r="E412" i="2"/>
  <c r="D410" i="2"/>
  <c r="E408" i="2"/>
  <c r="D406" i="2"/>
  <c r="D379" i="2"/>
  <c r="E375" i="2"/>
  <c r="F375" i="2"/>
  <c r="E360" i="2"/>
  <c r="D356" i="2"/>
  <c r="E356" i="2"/>
  <c r="D345" i="2"/>
  <c r="E345" i="2"/>
  <c r="D329" i="2"/>
  <c r="E329" i="2"/>
  <c r="D313" i="2"/>
  <c r="E313" i="2"/>
  <c r="G282" i="2"/>
  <c r="D282" i="2"/>
  <c r="E282" i="2"/>
  <c r="F282" i="2"/>
  <c r="G250" i="2"/>
  <c r="D250" i="2"/>
  <c r="E250" i="2"/>
  <c r="F250" i="2"/>
  <c r="F228" i="2"/>
  <c r="D228" i="2"/>
  <c r="E228" i="2"/>
  <c r="G228" i="2"/>
  <c r="D222" i="2"/>
  <c r="F222" i="2"/>
  <c r="E222" i="2"/>
  <c r="G222" i="2"/>
  <c r="E184" i="2"/>
  <c r="D178" i="2"/>
  <c r="E178" i="2"/>
  <c r="E144" i="2"/>
  <c r="F144" i="2"/>
  <c r="G144" i="2"/>
  <c r="E137" i="2"/>
  <c r="D137" i="2"/>
  <c r="F133" i="2"/>
  <c r="D133" i="2"/>
  <c r="E133" i="2"/>
  <c r="G133" i="2"/>
  <c r="F108" i="2"/>
  <c r="G108" i="2"/>
  <c r="G95" i="2"/>
  <c r="E95" i="2"/>
  <c r="D86" i="2"/>
  <c r="F86" i="2"/>
  <c r="D70" i="2"/>
  <c r="F70" i="2"/>
  <c r="E70" i="2"/>
  <c r="D62" i="2"/>
  <c r="F62" i="2"/>
  <c r="G62" i="2"/>
  <c r="F52" i="2"/>
  <c r="E52" i="2"/>
  <c r="D52" i="2"/>
  <c r="F362" i="2"/>
  <c r="G362" i="2"/>
  <c r="G338" i="2"/>
  <c r="D338" i="2"/>
  <c r="F335" i="2"/>
  <c r="E335" i="2"/>
  <c r="G335" i="2"/>
  <c r="G322" i="2"/>
  <c r="D322" i="2"/>
  <c r="F319" i="2"/>
  <c r="E319" i="2"/>
  <c r="G319" i="2"/>
  <c r="G306" i="2"/>
  <c r="D306" i="2"/>
  <c r="F303" i="2"/>
  <c r="E303" i="2"/>
  <c r="G303" i="2"/>
  <c r="E296" i="2"/>
  <c r="F296" i="2"/>
  <c r="G296" i="2"/>
  <c r="F271" i="2"/>
  <c r="E271" i="2"/>
  <c r="G271" i="2"/>
  <c r="E264" i="2"/>
  <c r="F264" i="2"/>
  <c r="G264" i="2"/>
  <c r="F239" i="2"/>
  <c r="E239" i="2"/>
  <c r="G239" i="2"/>
  <c r="E232" i="2"/>
  <c r="F232" i="2"/>
  <c r="G232" i="2"/>
  <c r="E208" i="2"/>
  <c r="G208" i="2"/>
  <c r="F188" i="2"/>
  <c r="G188" i="2"/>
  <c r="E177" i="2"/>
  <c r="D177" i="2"/>
  <c r="F177" i="2"/>
  <c r="G177" i="2"/>
  <c r="D166" i="2"/>
  <c r="F166" i="2"/>
  <c r="E166" i="2"/>
  <c r="G166" i="2"/>
  <c r="E152" i="2"/>
  <c r="D152" i="2"/>
  <c r="E80" i="2"/>
  <c r="F80" i="2"/>
  <c r="G80" i="2"/>
  <c r="E73" i="2"/>
  <c r="D73" i="2"/>
  <c r="F69" i="2"/>
  <c r="D69" i="2"/>
  <c r="E69" i="2"/>
  <c r="G69" i="2"/>
  <c r="E33" i="2"/>
  <c r="D33" i="2"/>
  <c r="G33" i="2"/>
  <c r="E295" i="2"/>
  <c r="E279" i="2"/>
  <c r="E263" i="2"/>
  <c r="E247" i="2"/>
  <c r="F225" i="2"/>
  <c r="E223" i="2"/>
  <c r="E213" i="2"/>
  <c r="G209" i="2"/>
  <c r="F207" i="2"/>
  <c r="G197" i="2"/>
  <c r="D174" i="2"/>
  <c r="F174" i="2"/>
  <c r="E161" i="2"/>
  <c r="D161" i="2"/>
  <c r="F154" i="2"/>
  <c r="G149" i="2"/>
  <c r="G136" i="2"/>
  <c r="F132" i="2"/>
  <c r="G132" i="2"/>
  <c r="E125" i="2"/>
  <c r="G119" i="2"/>
  <c r="E119" i="2"/>
  <c r="G114" i="2"/>
  <c r="F112" i="2"/>
  <c r="D110" i="2"/>
  <c r="F110" i="2"/>
  <c r="E97" i="2"/>
  <c r="D97" i="2"/>
  <c r="F90" i="2"/>
  <c r="G85" i="2"/>
  <c r="G72" i="2"/>
  <c r="F68" i="2"/>
  <c r="G68" i="2"/>
  <c r="E61" i="2"/>
  <c r="G55" i="2"/>
  <c r="E55" i="2"/>
  <c r="E217" i="2"/>
  <c r="D217" i="2"/>
  <c r="G215" i="2"/>
  <c r="E215" i="2"/>
  <c r="G167" i="2"/>
  <c r="E167" i="2"/>
  <c r="D158" i="2"/>
  <c r="F158" i="2"/>
  <c r="E145" i="2"/>
  <c r="D145" i="2"/>
  <c r="F116" i="2"/>
  <c r="G116" i="2"/>
  <c r="G103" i="2"/>
  <c r="E103" i="2"/>
  <c r="D94" i="2"/>
  <c r="F94" i="2"/>
  <c r="E81" i="2"/>
  <c r="D81" i="2"/>
  <c r="E201" i="2"/>
  <c r="D201" i="2"/>
  <c r="G199" i="2"/>
  <c r="E199" i="2"/>
  <c r="E169" i="2"/>
  <c r="D169" i="2"/>
  <c r="F140" i="2"/>
  <c r="G140" i="2"/>
  <c r="G127" i="2"/>
  <c r="E127" i="2"/>
  <c r="D118" i="2"/>
  <c r="F118" i="2"/>
  <c r="E105" i="2"/>
  <c r="D105" i="2"/>
  <c r="F76" i="2"/>
  <c r="G76" i="2"/>
  <c r="G63" i="2"/>
  <c r="E63" i="2"/>
  <c r="D54" i="2"/>
  <c r="F54" i="2"/>
  <c r="E185" i="2"/>
  <c r="D185" i="2"/>
  <c r="G183" i="2"/>
  <c r="E183" i="2"/>
  <c r="F164" i="2"/>
  <c r="G164" i="2"/>
  <c r="G151" i="2"/>
  <c r="E151" i="2"/>
  <c r="D142" i="2"/>
  <c r="F142" i="2"/>
  <c r="E129" i="2"/>
  <c r="D129" i="2"/>
  <c r="F100" i="2"/>
  <c r="G100" i="2"/>
  <c r="G87" i="2"/>
  <c r="E87" i="2"/>
  <c r="D78" i="2"/>
  <c r="F78" i="2"/>
  <c r="E65" i="2"/>
  <c r="D65" i="2"/>
  <c r="E49" i="2"/>
  <c r="G49" i="2"/>
  <c r="F44" i="2"/>
  <c r="G44" i="2"/>
  <c r="E6" i="1"/>
  <c r="B6" i="1"/>
  <c r="U490" i="2" l="1"/>
  <c r="T794" i="2"/>
  <c r="U679" i="2"/>
  <c r="T847" i="2"/>
  <c r="U308" i="2"/>
  <c r="U125" i="2"/>
  <c r="U445" i="2"/>
  <c r="T395" i="2"/>
  <c r="U52" i="2"/>
  <c r="T813" i="2"/>
  <c r="U735" i="2"/>
  <c r="T192" i="2"/>
  <c r="U409" i="2"/>
  <c r="U759" i="2"/>
  <c r="U850" i="2"/>
  <c r="U751" i="2"/>
  <c r="T160" i="2"/>
  <c r="U105" i="2"/>
  <c r="U428" i="2"/>
  <c r="U719" i="2"/>
  <c r="U775" i="2"/>
  <c r="U488" i="2"/>
  <c r="T430" i="2"/>
  <c r="U496" i="2"/>
  <c r="U325" i="2"/>
  <c r="U70" i="2"/>
  <c r="T554" i="2"/>
  <c r="U500" i="2"/>
  <c r="U837" i="2"/>
  <c r="U420" i="2"/>
  <c r="T563" i="2"/>
  <c r="U621" i="2"/>
  <c r="U469" i="2"/>
  <c r="T620" i="2"/>
  <c r="U223" i="2"/>
  <c r="T99" i="2"/>
  <c r="U176" i="2"/>
  <c r="U462" i="2"/>
  <c r="T54" i="2"/>
  <c r="U238" i="2"/>
  <c r="U305" i="2"/>
  <c r="U353" i="2"/>
  <c r="T279" i="2"/>
  <c r="T391" i="2"/>
  <c r="U418" i="2"/>
  <c r="U123" i="2"/>
  <c r="U350" i="2"/>
  <c r="T332" i="2"/>
  <c r="U434" i="2"/>
  <c r="T713" i="2"/>
  <c r="U839" i="2"/>
  <c r="T725" i="2"/>
  <c r="T701" i="2"/>
  <c r="U155" i="2"/>
  <c r="T584" i="2"/>
  <c r="U43" i="2"/>
  <c r="T142" i="2"/>
  <c r="U378" i="2"/>
  <c r="U711" i="2"/>
  <c r="U47" i="2"/>
  <c r="T300" i="2"/>
  <c r="T616" i="2"/>
  <c r="T869" i="2"/>
  <c r="T176" i="2"/>
  <c r="U59" i="2"/>
  <c r="T740" i="2"/>
  <c r="U163" i="2"/>
  <c r="U391" i="2"/>
  <c r="T418" i="2"/>
  <c r="T43" i="2"/>
  <c r="U193" i="2"/>
  <c r="T187" i="2"/>
  <c r="U318" i="2"/>
  <c r="U94" i="2"/>
  <c r="T256" i="2"/>
  <c r="T154" i="2"/>
  <c r="T587" i="2"/>
  <c r="T202" i="2"/>
  <c r="T603" i="2"/>
  <c r="U628" i="2"/>
  <c r="U78" i="2"/>
  <c r="T605" i="2"/>
  <c r="T327" i="2"/>
  <c r="U807" i="2"/>
  <c r="T752" i="2"/>
  <c r="U781" i="2"/>
  <c r="U366" i="2"/>
  <c r="T490" i="2"/>
  <c r="U794" i="2"/>
  <c r="T262" i="2"/>
  <c r="T821" i="2"/>
  <c r="T532" i="2"/>
  <c r="U376" i="2"/>
  <c r="U476" i="2"/>
  <c r="U862" i="2"/>
  <c r="T468" i="2"/>
  <c r="U416" i="2"/>
  <c r="T275" i="2"/>
  <c r="T437" i="2"/>
  <c r="T132" i="2"/>
  <c r="U132" i="2"/>
  <c r="T62" i="2"/>
  <c r="U62" i="2"/>
  <c r="U540" i="2"/>
  <c r="T540" i="2"/>
  <c r="T539" i="2"/>
  <c r="T538" i="2"/>
  <c r="T390" i="2"/>
  <c r="U390" i="2"/>
  <c r="T657" i="2"/>
  <c r="U657" i="2"/>
  <c r="T521" i="2"/>
  <c r="U521" i="2"/>
  <c r="T654" i="2"/>
  <c r="U654" i="2"/>
  <c r="T764" i="2"/>
  <c r="U764" i="2"/>
  <c r="T63" i="2"/>
  <c r="U63" i="2"/>
  <c r="T215" i="2"/>
  <c r="U215" i="2"/>
  <c r="T114" i="2"/>
  <c r="U114" i="2"/>
  <c r="U80" i="2"/>
  <c r="T80" i="2"/>
  <c r="U303" i="2"/>
  <c r="T303" i="2"/>
  <c r="T133" i="2"/>
  <c r="U133" i="2"/>
  <c r="T228" i="2"/>
  <c r="U228" i="2"/>
  <c r="T227" i="2"/>
  <c r="U287" i="2"/>
  <c r="T287" i="2"/>
  <c r="T206" i="2"/>
  <c r="U206" i="2"/>
  <c r="T205" i="2"/>
  <c r="U205" i="2"/>
  <c r="T258" i="2"/>
  <c r="U258" i="2"/>
  <c r="T386" i="2"/>
  <c r="U386" i="2"/>
  <c r="T732" i="2"/>
  <c r="U732" i="2"/>
  <c r="T364" i="2"/>
  <c r="U364" i="2"/>
  <c r="U363" i="2"/>
  <c r="T363" i="2"/>
  <c r="U483" i="2"/>
  <c r="T483" i="2"/>
  <c r="T482" i="2"/>
  <c r="T609" i="2"/>
  <c r="U609" i="2"/>
  <c r="U787" i="2"/>
  <c r="T787" i="2"/>
  <c r="T830" i="2"/>
  <c r="U830" i="2"/>
  <c r="U829" i="2"/>
  <c r="T619" i="2"/>
  <c r="U619" i="2"/>
  <c r="T820" i="2"/>
  <c r="U820" i="2"/>
  <c r="U819" i="2"/>
  <c r="T819" i="2"/>
  <c r="T92" i="2"/>
  <c r="U92" i="2"/>
  <c r="T274" i="2"/>
  <c r="U274" i="2"/>
  <c r="U785" i="2"/>
  <c r="T759" i="2"/>
  <c r="U54" i="2"/>
  <c r="U430" i="2"/>
  <c r="U300" i="2"/>
  <c r="U616" i="2"/>
  <c r="U372" i="2"/>
  <c r="U332" i="2"/>
  <c r="U385" i="2"/>
  <c r="U437" i="2"/>
  <c r="T366" i="2"/>
  <c r="T781" i="2"/>
  <c r="T305" i="2"/>
  <c r="T140" i="2"/>
  <c r="U140" i="2"/>
  <c r="T232" i="2"/>
  <c r="U232" i="2"/>
  <c r="T84" i="2"/>
  <c r="U84" i="2"/>
  <c r="T255" i="2"/>
  <c r="U255" i="2"/>
  <c r="T254" i="2"/>
  <c r="T148" i="2"/>
  <c r="U148" i="2"/>
  <c r="T147" i="2"/>
  <c r="U147" i="2"/>
  <c r="T641" i="2"/>
  <c r="U641" i="2"/>
  <c r="T639" i="2"/>
  <c r="T638" i="2"/>
  <c r="T637" i="2"/>
  <c r="U639" i="2"/>
  <c r="U638" i="2"/>
  <c r="U637" i="2"/>
  <c r="T640" i="2"/>
  <c r="T513" i="2"/>
  <c r="U513" i="2"/>
  <c r="T715" i="2"/>
  <c r="U715" i="2"/>
  <c r="U714" i="2"/>
  <c r="T625" i="2"/>
  <c r="U625" i="2"/>
  <c r="T624" i="2"/>
  <c r="U611" i="2"/>
  <c r="T611" i="2"/>
  <c r="T610" i="2"/>
  <c r="T682" i="2"/>
  <c r="U682" i="2"/>
  <c r="U697" i="2"/>
  <c r="T697" i="2"/>
  <c r="T696" i="2"/>
  <c r="T214" i="2"/>
  <c r="U214" i="2"/>
  <c r="T570" i="2"/>
  <c r="U570" i="2"/>
  <c r="U873" i="2"/>
  <c r="T873" i="2"/>
  <c r="T824" i="2"/>
  <c r="U824" i="2"/>
  <c r="U690" i="2"/>
  <c r="T690" i="2"/>
  <c r="T828" i="2"/>
  <c r="U828" i="2"/>
  <c r="U698" i="2"/>
  <c r="T698" i="2"/>
  <c r="T236" i="2"/>
  <c r="U236" i="2"/>
  <c r="U275" i="2"/>
  <c r="T441" i="2"/>
  <c r="T628" i="2"/>
  <c r="T265" i="2"/>
  <c r="T530" i="2"/>
  <c r="T653" i="2"/>
  <c r="T155" i="2"/>
  <c r="T496" i="2"/>
  <c r="U704" i="2"/>
  <c r="T434" i="2"/>
  <c r="U620" i="2"/>
  <c r="T372" i="2"/>
  <c r="T385" i="2"/>
  <c r="U701" i="2"/>
  <c r="U757" i="2"/>
  <c r="T839" i="2"/>
  <c r="T57" i="2"/>
  <c r="T195" i="2"/>
  <c r="T555" i="2"/>
  <c r="T91" i="2"/>
  <c r="U713" i="2"/>
  <c r="U510" i="2"/>
  <c r="T183" i="2"/>
  <c r="U183" i="2"/>
  <c r="T182" i="2"/>
  <c r="T181" i="2"/>
  <c r="T119" i="2"/>
  <c r="U119" i="2"/>
  <c r="T118" i="2"/>
  <c r="T69" i="2"/>
  <c r="U69" i="2"/>
  <c r="U271" i="2"/>
  <c r="T271" i="2"/>
  <c r="U335" i="2"/>
  <c r="T335" i="2"/>
  <c r="T34" i="2"/>
  <c r="U34" i="2"/>
  <c r="T330" i="2"/>
  <c r="U330" i="2"/>
  <c r="T102" i="2"/>
  <c r="U102" i="2"/>
  <c r="T518" i="2"/>
  <c r="U518" i="2"/>
  <c r="T516" i="2"/>
  <c r="T515" i="2"/>
  <c r="U516" i="2"/>
  <c r="U515" i="2"/>
  <c r="T517" i="2"/>
  <c r="T388" i="2"/>
  <c r="U388" i="2"/>
  <c r="T601" i="2"/>
  <c r="U601" i="2"/>
  <c r="T198" i="2"/>
  <c r="U198" i="2"/>
  <c r="T98" i="2"/>
  <c r="U98" i="2"/>
  <c r="T186" i="2"/>
  <c r="U186" i="2"/>
  <c r="T185" i="2"/>
  <c r="T678" i="2"/>
  <c r="U678" i="2"/>
  <c r="T230" i="2"/>
  <c r="U230" i="2"/>
  <c r="T229" i="2"/>
  <c r="T486" i="2"/>
  <c r="U486" i="2"/>
  <c r="U531" i="2"/>
  <c r="T531" i="2"/>
  <c r="T716" i="2"/>
  <c r="U716" i="2"/>
  <c r="T734" i="2"/>
  <c r="U734" i="2"/>
  <c r="U733" i="2"/>
  <c r="T58" i="2"/>
  <c r="U58" i="2"/>
  <c r="T674" i="2"/>
  <c r="U674" i="2"/>
  <c r="U842" i="2"/>
  <c r="T842" i="2"/>
  <c r="T723" i="2"/>
  <c r="U723" i="2"/>
  <c r="U435" i="2"/>
  <c r="T435" i="2"/>
  <c r="U544" i="2"/>
  <c r="T544" i="2"/>
  <c r="U662" i="2"/>
  <c r="T662" i="2"/>
  <c r="U315" i="2"/>
  <c r="T315" i="2"/>
  <c r="U427" i="2"/>
  <c r="T427" i="2"/>
  <c r="T424" i="2"/>
  <c r="T426" i="2"/>
  <c r="U424" i="2"/>
  <c r="U426" i="2"/>
  <c r="T425" i="2"/>
  <c r="U783" i="2"/>
  <c r="T783" i="2"/>
  <c r="U359" i="2"/>
  <c r="T359" i="2"/>
  <c r="T771" i="2"/>
  <c r="U771" i="2"/>
  <c r="U809" i="2"/>
  <c r="T809" i="2"/>
  <c r="U803" i="2"/>
  <c r="U805" i="2"/>
  <c r="T808" i="2"/>
  <c r="T806" i="2"/>
  <c r="U802" i="2"/>
  <c r="T804" i="2"/>
  <c r="T686" i="2"/>
  <c r="U686" i="2"/>
  <c r="U579" i="2"/>
  <c r="T579" i="2"/>
  <c r="T578" i="2"/>
  <c r="U578" i="2"/>
  <c r="T695" i="2"/>
  <c r="U695" i="2"/>
  <c r="T593" i="2"/>
  <c r="U593" i="2"/>
  <c r="T687" i="2"/>
  <c r="U687" i="2"/>
  <c r="U861" i="2"/>
  <c r="T861" i="2"/>
  <c r="T552" i="2"/>
  <c r="U552" i="2"/>
  <c r="T184" i="2"/>
  <c r="U184" i="2"/>
  <c r="U245" i="2"/>
  <c r="U339" i="2"/>
  <c r="T492" i="2"/>
  <c r="U792" i="2"/>
  <c r="T356" i="2"/>
  <c r="T775" i="2"/>
  <c r="U659" i="2"/>
  <c r="U804" i="2"/>
  <c r="U517" i="2"/>
  <c r="T785" i="2"/>
  <c r="U610" i="2"/>
  <c r="T371" i="2"/>
  <c r="U624" i="2"/>
  <c r="T802" i="2"/>
  <c r="T325" i="2"/>
  <c r="T736" i="2"/>
  <c r="T222" i="2"/>
  <c r="U222" i="2"/>
  <c r="T354" i="2"/>
  <c r="U354" i="2"/>
  <c r="T352" i="2"/>
  <c r="U352" i="2"/>
  <c r="T353" i="2"/>
  <c r="T694" i="2"/>
  <c r="U694" i="2"/>
  <c r="U487" i="2"/>
  <c r="T487" i="2"/>
  <c r="T673" i="2"/>
  <c r="U673" i="2"/>
  <c r="T382" i="2"/>
  <c r="U382" i="2"/>
  <c r="T667" i="2"/>
  <c r="U667" i="2"/>
  <c r="T111" i="2"/>
  <c r="U111" i="2"/>
  <c r="T110" i="2"/>
  <c r="T109" i="2"/>
  <c r="U692" i="2"/>
  <c r="T692" i="2"/>
  <c r="U688" i="2"/>
  <c r="T688" i="2"/>
  <c r="T846" i="2"/>
  <c r="U846" i="2"/>
  <c r="T127" i="2"/>
  <c r="U127" i="2"/>
  <c r="T72" i="2"/>
  <c r="U72" i="2"/>
  <c r="T159" i="2"/>
  <c r="U159" i="2"/>
  <c r="T216" i="2"/>
  <c r="U216" i="2"/>
  <c r="T117" i="2"/>
  <c r="U117" i="2"/>
  <c r="T545" i="2"/>
  <c r="U545" i="2"/>
  <c r="T575" i="2"/>
  <c r="U575" i="2"/>
  <c r="T750" i="2"/>
  <c r="U750" i="2"/>
  <c r="U431" i="2"/>
  <c r="T431" i="2"/>
  <c r="T537" i="2"/>
  <c r="U537" i="2"/>
  <c r="T608" i="2"/>
  <c r="U608" i="2"/>
  <c r="T514" i="2"/>
  <c r="U514" i="2"/>
  <c r="T668" i="2"/>
  <c r="U668" i="2"/>
  <c r="T529" i="2"/>
  <c r="U529" i="2"/>
  <c r="U526" i="2"/>
  <c r="T525" i="2"/>
  <c r="T561" i="2"/>
  <c r="U561" i="2"/>
  <c r="U316" i="2"/>
  <c r="T316" i="2"/>
  <c r="T420" i="2"/>
  <c r="U265" i="2"/>
  <c r="U530" i="2"/>
  <c r="U653" i="2"/>
  <c r="U532" i="2"/>
  <c r="T704" i="2"/>
  <c r="U752" i="2"/>
  <c r="T757" i="2"/>
  <c r="T837" i="2"/>
  <c r="U57" i="2"/>
  <c r="U195" i="2"/>
  <c r="U555" i="2"/>
  <c r="U91" i="2"/>
  <c r="T510" i="2"/>
  <c r="T76" i="2"/>
  <c r="U76" i="2"/>
  <c r="T85" i="2"/>
  <c r="U85" i="2"/>
  <c r="T177" i="2"/>
  <c r="U177" i="2"/>
  <c r="T322" i="2"/>
  <c r="U322" i="2"/>
  <c r="T321" i="2"/>
  <c r="T89" i="2"/>
  <c r="U89" i="2"/>
  <c r="T172" i="2"/>
  <c r="U172" i="2"/>
  <c r="T169" i="2"/>
  <c r="U169" i="2"/>
  <c r="T170" i="2"/>
  <c r="T171" i="2"/>
  <c r="U48" i="2"/>
  <c r="T48" i="2"/>
  <c r="U267" i="2"/>
  <c r="T267" i="2"/>
  <c r="T458" i="2"/>
  <c r="U458" i="2"/>
  <c r="T553" i="2"/>
  <c r="U553" i="2"/>
  <c r="T210" i="2"/>
  <c r="U210" i="2"/>
  <c r="T400" i="2"/>
  <c r="U400" i="2"/>
  <c r="U479" i="2"/>
  <c r="T479" i="2"/>
  <c r="T478" i="2"/>
  <c r="U478" i="2"/>
  <c r="T582" i="2"/>
  <c r="U582" i="2"/>
  <c r="T580" i="2"/>
  <c r="U580" i="2"/>
  <c r="T581" i="2"/>
  <c r="T655" i="2"/>
  <c r="U655" i="2"/>
  <c r="U779" i="2"/>
  <c r="T779" i="2"/>
  <c r="U778" i="2"/>
  <c r="U419" i="2"/>
  <c r="T419" i="2"/>
  <c r="T556" i="2"/>
  <c r="U556" i="2"/>
  <c r="U554" i="2"/>
  <c r="T594" i="2"/>
  <c r="U594" i="2"/>
  <c r="T569" i="2"/>
  <c r="U569" i="2"/>
  <c r="T568" i="2"/>
  <c r="U568" i="2"/>
  <c r="T502" i="2"/>
  <c r="U502" i="2"/>
  <c r="U499" i="2"/>
  <c r="T499" i="2"/>
  <c r="T497" i="2"/>
  <c r="T498" i="2"/>
  <c r="T500" i="2"/>
  <c r="T614" i="2"/>
  <c r="U614" i="2"/>
  <c r="U840" i="2"/>
  <c r="T840" i="2"/>
  <c r="U838" i="2"/>
  <c r="T835" i="2"/>
  <c r="T834" i="2"/>
  <c r="U833" i="2"/>
  <c r="T838" i="2"/>
  <c r="U835" i="2"/>
  <c r="U834" i="2"/>
  <c r="T833" i="2"/>
  <c r="U463" i="2"/>
  <c r="T463" i="2"/>
  <c r="T462" i="2"/>
  <c r="U774" i="2"/>
  <c r="T774" i="2"/>
  <c r="T460" i="2"/>
  <c r="U460" i="2"/>
  <c r="T422" i="2"/>
  <c r="U422" i="2"/>
  <c r="T179" i="2"/>
  <c r="U179" i="2"/>
  <c r="U451" i="2"/>
  <c r="T451" i="2"/>
  <c r="T562" i="2"/>
  <c r="T282" i="2"/>
  <c r="U282" i="2"/>
  <c r="T226" i="2"/>
  <c r="U226" i="2"/>
  <c r="T135" i="2"/>
  <c r="U135" i="2"/>
  <c r="T134" i="2"/>
  <c r="U134" i="2"/>
  <c r="T220" i="2"/>
  <c r="U220" i="2"/>
  <c r="T219" i="2"/>
  <c r="U219" i="2"/>
  <c r="T190" i="2"/>
  <c r="U190" i="2"/>
  <c r="T212" i="2"/>
  <c r="U212" i="2"/>
  <c r="T211" i="2"/>
  <c r="T566" i="2"/>
  <c r="U566" i="2"/>
  <c r="T231" i="2"/>
  <c r="U231" i="2"/>
  <c r="U586" i="2"/>
  <c r="T586" i="2"/>
  <c r="T731" i="2"/>
  <c r="U731" i="2"/>
  <c r="T452" i="2"/>
  <c r="U452" i="2"/>
  <c r="U535" i="2"/>
  <c r="T535" i="2"/>
  <c r="U801" i="2"/>
  <c r="T801" i="2"/>
  <c r="T559" i="2"/>
  <c r="U559" i="2"/>
  <c r="U572" i="2"/>
  <c r="T572" i="2"/>
  <c r="T524" i="2"/>
  <c r="U524" i="2"/>
  <c r="T623" i="2"/>
  <c r="U623" i="2"/>
  <c r="T622" i="2"/>
  <c r="T621" i="2"/>
  <c r="T844" i="2"/>
  <c r="U844" i="2"/>
  <c r="T344" i="2"/>
  <c r="U344" i="2"/>
  <c r="U343" i="2"/>
  <c r="T342" i="2"/>
  <c r="U684" i="2"/>
  <c r="T684" i="2"/>
  <c r="U323" i="2"/>
  <c r="T323" i="2"/>
  <c r="T600" i="2"/>
  <c r="U600" i="2"/>
  <c r="U710" i="2"/>
  <c r="T710" i="2"/>
  <c r="U709" i="2"/>
  <c r="T709" i="2"/>
  <c r="U708" i="2"/>
  <c r="T168" i="2"/>
  <c r="U168" i="2"/>
  <c r="T656" i="2"/>
  <c r="U656" i="2"/>
  <c r="U635" i="2"/>
  <c r="T635" i="2"/>
  <c r="T534" i="2"/>
  <c r="U534" i="2"/>
  <c r="T533" i="2"/>
  <c r="U533" i="2"/>
  <c r="U845" i="2"/>
  <c r="T845" i="2"/>
  <c r="T503" i="2"/>
  <c r="U503" i="2"/>
  <c r="T139" i="2"/>
  <c r="U139" i="2"/>
  <c r="T481" i="2"/>
  <c r="U481" i="2"/>
  <c r="T480" i="2"/>
  <c r="T543" i="2"/>
  <c r="U543" i="2"/>
  <c r="U769" i="2"/>
  <c r="T769" i="2"/>
  <c r="U96" i="2"/>
  <c r="T96" i="2"/>
  <c r="U471" i="2"/>
  <c r="T471" i="2"/>
  <c r="T470" i="2"/>
  <c r="T469" i="2"/>
  <c r="U599" i="2"/>
  <c r="T599" i="2"/>
  <c r="T780" i="2"/>
  <c r="U780" i="2"/>
  <c r="T848" i="2"/>
  <c r="U848" i="2"/>
  <c r="T158" i="2"/>
  <c r="U158" i="2"/>
  <c r="T237" i="2"/>
  <c r="U237" i="2"/>
  <c r="T472" i="2"/>
  <c r="U472" i="2"/>
  <c r="U746" i="2"/>
  <c r="T746" i="2"/>
  <c r="T73" i="2"/>
  <c r="U73" i="2"/>
  <c r="T288" i="2"/>
  <c r="U288" i="2"/>
  <c r="U387" i="2"/>
  <c r="T387" i="2"/>
  <c r="T597" i="2"/>
  <c r="U597" i="2"/>
  <c r="U595" i="2"/>
  <c r="T596" i="2"/>
  <c r="U860" i="2"/>
  <c r="T860" i="2"/>
  <c r="T859" i="2"/>
  <c r="U859" i="2"/>
  <c r="T858" i="2"/>
  <c r="T433" i="2"/>
  <c r="U433" i="2"/>
  <c r="T867" i="2"/>
  <c r="U867" i="2"/>
  <c r="T864" i="2"/>
  <c r="U865" i="2"/>
  <c r="T866" i="2"/>
  <c r="T244" i="2"/>
  <c r="U244" i="2"/>
  <c r="T243" i="2"/>
  <c r="T61" i="2"/>
  <c r="U61" i="2"/>
  <c r="U334" i="2"/>
  <c r="T334" i="2"/>
  <c r="T286" i="2"/>
  <c r="U286" i="2"/>
  <c r="U284" i="2"/>
  <c r="T285" i="2"/>
  <c r="U560" i="2"/>
  <c r="T560" i="2"/>
  <c r="U773" i="2"/>
  <c r="T773" i="2"/>
  <c r="U285" i="2"/>
  <c r="U470" i="2"/>
  <c r="U564" i="2"/>
  <c r="T829" i="2"/>
  <c r="U696" i="2"/>
  <c r="U581" i="2"/>
  <c r="U539" i="2"/>
  <c r="U808" i="2"/>
  <c r="U482" i="2"/>
  <c r="U660" i="2"/>
  <c r="U864" i="2"/>
  <c r="T733" i="2"/>
  <c r="U440" i="2"/>
  <c r="U229" i="2"/>
  <c r="U464" i="2"/>
  <c r="T753" i="2"/>
  <c r="U480" i="2"/>
  <c r="U185" i="2"/>
  <c r="T526" i="2"/>
  <c r="U110" i="2"/>
  <c r="T284" i="2"/>
  <c r="T805" i="2"/>
  <c r="T803" i="2"/>
  <c r="T55" i="2"/>
  <c r="U55" i="2"/>
  <c r="T306" i="2"/>
  <c r="U306" i="2"/>
  <c r="T280" i="2"/>
  <c r="U280" i="2"/>
  <c r="U279" i="2"/>
  <c r="T124" i="2"/>
  <c r="U124" i="2"/>
  <c r="T123" i="2"/>
  <c r="U347" i="2"/>
  <c r="T347" i="2"/>
  <c r="T718" i="2"/>
  <c r="U718" i="2"/>
  <c r="U717" i="2"/>
  <c r="T249" i="2"/>
  <c r="U249" i="2"/>
  <c r="T583" i="2"/>
  <c r="U583" i="2"/>
  <c r="T726" i="2"/>
  <c r="U726" i="2"/>
  <c r="U724" i="2"/>
  <c r="T724" i="2"/>
  <c r="U725" i="2"/>
  <c r="T707" i="2"/>
  <c r="U707" i="2"/>
  <c r="T706" i="2"/>
  <c r="U826" i="2"/>
  <c r="T826" i="2"/>
  <c r="T157" i="2"/>
  <c r="U157" i="2"/>
  <c r="T46" i="2"/>
  <c r="U46" i="2"/>
  <c r="T260" i="2"/>
  <c r="U260" i="2"/>
  <c r="T259" i="2"/>
  <c r="T36" i="2"/>
  <c r="U36" i="2"/>
  <c r="T712" i="2"/>
  <c r="U712" i="2"/>
  <c r="T711" i="2"/>
  <c r="T90" i="2"/>
  <c r="U90" i="2"/>
  <c r="U302" i="2"/>
  <c r="T302" i="2"/>
  <c r="U348" i="2"/>
  <c r="T348" i="2"/>
  <c r="T294" i="2"/>
  <c r="U294" i="2"/>
  <c r="U293" i="2"/>
  <c r="T293" i="2"/>
  <c r="T453" i="2"/>
  <c r="U453" i="2"/>
  <c r="U765" i="2"/>
  <c r="T765" i="2"/>
  <c r="T83" i="2"/>
  <c r="U83" i="2"/>
  <c r="T770" i="2"/>
  <c r="U770" i="2"/>
  <c r="U831" i="2"/>
  <c r="T831" i="2"/>
  <c r="U584" i="2"/>
  <c r="U35" i="2"/>
  <c r="U836" i="2"/>
  <c r="U202" i="2"/>
  <c r="U571" i="2"/>
  <c r="U187" i="2"/>
  <c r="T856" i="2"/>
  <c r="T815" i="2"/>
  <c r="T528" i="2"/>
  <c r="T193" i="2"/>
  <c r="U142" i="2"/>
  <c r="U304" i="2"/>
  <c r="U855" i="2"/>
  <c r="U468" i="2"/>
  <c r="T44" i="2"/>
  <c r="U44" i="2"/>
  <c r="T42" i="2"/>
  <c r="U42" i="2"/>
  <c r="T166" i="2"/>
  <c r="U166" i="2"/>
  <c r="U319" i="2"/>
  <c r="T319" i="2"/>
  <c r="T318" i="2"/>
  <c r="T257" i="2"/>
  <c r="U257" i="2"/>
  <c r="U256" i="2"/>
  <c r="T120" i="2"/>
  <c r="U120" i="2"/>
  <c r="T242" i="2"/>
  <c r="U242" i="2"/>
  <c r="U551" i="2"/>
  <c r="T551" i="2"/>
  <c r="T630" i="2"/>
  <c r="U630" i="2"/>
  <c r="T747" i="2"/>
  <c r="U747" i="2"/>
  <c r="T121" i="2"/>
  <c r="U121" i="2"/>
  <c r="T79" i="2"/>
  <c r="U79" i="2"/>
  <c r="T78" i="2"/>
  <c r="U331" i="2"/>
  <c r="T331" i="2"/>
  <c r="T93" i="2"/>
  <c r="U93" i="2"/>
  <c r="T290" i="2"/>
  <c r="U290" i="2"/>
  <c r="U818" i="2"/>
  <c r="T818" i="2"/>
  <c r="U367" i="2"/>
  <c r="T367" i="2"/>
  <c r="T633" i="2"/>
  <c r="U633" i="2"/>
  <c r="U495" i="2"/>
  <c r="T495" i="2"/>
  <c r="T494" i="2"/>
  <c r="U795" i="2"/>
  <c r="T795" i="2"/>
  <c r="U853" i="2"/>
  <c r="T853" i="2"/>
  <c r="T598" i="2"/>
  <c r="U598" i="2"/>
  <c r="T298" i="2"/>
  <c r="U298" i="2"/>
  <c r="T297" i="2"/>
  <c r="U297" i="2"/>
  <c r="T251" i="2"/>
  <c r="U251" i="2"/>
  <c r="T457" i="2"/>
  <c r="U457" i="2"/>
  <c r="T269" i="2"/>
  <c r="U269" i="2"/>
  <c r="T268" i="2"/>
  <c r="T477" i="2"/>
  <c r="U477" i="2"/>
  <c r="U475" i="2"/>
  <c r="T475" i="2"/>
  <c r="T476" i="2"/>
  <c r="T97" i="2"/>
  <c r="U97" i="2"/>
  <c r="T65" i="2"/>
  <c r="U65" i="2"/>
  <c r="U811" i="2"/>
  <c r="T811" i="2"/>
  <c r="U693" i="2"/>
  <c r="T693" i="2"/>
  <c r="U729" i="2"/>
  <c r="T729" i="2"/>
  <c r="T727" i="2"/>
  <c r="U727" i="2"/>
  <c r="T728" i="2"/>
  <c r="T278" i="2"/>
  <c r="U278" i="2"/>
  <c r="T277" i="2"/>
  <c r="U447" i="2"/>
  <c r="T447" i="2"/>
  <c r="T567" i="2"/>
  <c r="U567" i="2"/>
  <c r="T320" i="2"/>
  <c r="U320" i="2"/>
  <c r="T138" i="2"/>
  <c r="T340" i="2"/>
  <c r="T488" i="2"/>
  <c r="U745" i="2"/>
  <c r="T35" i="2"/>
  <c r="T337" i="2"/>
  <c r="T836" i="2"/>
  <c r="U681" i="2"/>
  <c r="U847" i="2"/>
  <c r="T365" i="2"/>
  <c r="T571" i="2"/>
  <c r="T683" i="2"/>
  <c r="T832" i="2"/>
  <c r="U856" i="2"/>
  <c r="T75" i="2"/>
  <c r="T308" i="2"/>
  <c r="U815" i="2"/>
  <c r="T527" i="2"/>
  <c r="U528" i="2"/>
  <c r="T304" i="2"/>
  <c r="T474" i="2"/>
  <c r="T685" i="2"/>
  <c r="T855" i="2"/>
  <c r="T253" i="2"/>
  <c r="T47" i="2"/>
  <c r="T87" i="2"/>
  <c r="U87" i="2"/>
  <c r="T151" i="2"/>
  <c r="U151" i="2"/>
  <c r="T150" i="2"/>
  <c r="U150" i="2"/>
  <c r="T199" i="2"/>
  <c r="U199" i="2"/>
  <c r="T103" i="2"/>
  <c r="U103" i="2"/>
  <c r="T167" i="2"/>
  <c r="U167" i="2"/>
  <c r="T68" i="2"/>
  <c r="U68" i="2"/>
  <c r="T66" i="2"/>
  <c r="U66" i="2"/>
  <c r="T67" i="2"/>
  <c r="T136" i="2"/>
  <c r="U136" i="2"/>
  <c r="T338" i="2"/>
  <c r="U338" i="2"/>
  <c r="T336" i="2"/>
  <c r="T108" i="2"/>
  <c r="U108" i="2"/>
  <c r="U144" i="2"/>
  <c r="T144" i="2"/>
  <c r="T289" i="2"/>
  <c r="U289" i="2"/>
  <c r="T82" i="2"/>
  <c r="U82" i="2"/>
  <c r="T81" i="2"/>
  <c r="T175" i="2"/>
  <c r="U175" i="2"/>
  <c r="U314" i="2"/>
  <c r="T314" i="2"/>
  <c r="T313" i="2"/>
  <c r="U313" i="2"/>
  <c r="T346" i="2"/>
  <c r="U346" i="2"/>
  <c r="T345" i="2"/>
  <c r="U345" i="2"/>
  <c r="T146" i="2"/>
  <c r="U146" i="2"/>
  <c r="T234" i="2"/>
  <c r="U234" i="2"/>
  <c r="T233" i="2"/>
  <c r="U233" i="2"/>
  <c r="T71" i="2"/>
  <c r="U71" i="2"/>
  <c r="T70" i="2"/>
  <c r="T60" i="2"/>
  <c r="U60" i="2"/>
  <c r="T59" i="2"/>
  <c r="T153" i="2"/>
  <c r="U153" i="2"/>
  <c r="T152" i="2"/>
  <c r="U224" i="2"/>
  <c r="T224" i="2"/>
  <c r="T223" i="2"/>
  <c r="T394" i="2"/>
  <c r="U394" i="2"/>
  <c r="T546" i="2"/>
  <c r="U546" i="2"/>
  <c r="U574" i="2"/>
  <c r="T574" i="2"/>
  <c r="T676" i="2"/>
  <c r="U676" i="2"/>
  <c r="T675" i="2"/>
  <c r="U675" i="2"/>
  <c r="U455" i="2"/>
  <c r="T455" i="2"/>
  <c r="T520" i="2"/>
  <c r="U520" i="2"/>
  <c r="T617" i="2"/>
  <c r="U617" i="2"/>
  <c r="T664" i="2"/>
  <c r="U664" i="2"/>
  <c r="T663" i="2"/>
  <c r="T748" i="2"/>
  <c r="U748" i="2"/>
  <c r="T766" i="2"/>
  <c r="U766" i="2"/>
  <c r="U299" i="2"/>
  <c r="T299" i="2"/>
  <c r="T370" i="2"/>
  <c r="U370" i="2"/>
  <c r="U369" i="2"/>
  <c r="T812" i="2"/>
  <c r="U812" i="2"/>
  <c r="T511" i="2"/>
  <c r="U511" i="2"/>
  <c r="U627" i="2"/>
  <c r="T627" i="2"/>
  <c r="T626" i="2"/>
  <c r="T699" i="2"/>
  <c r="U699" i="2"/>
  <c r="T558" i="2"/>
  <c r="U558" i="2"/>
  <c r="T557" i="2"/>
  <c r="U557" i="2"/>
  <c r="T312" i="2"/>
  <c r="U312" i="2"/>
  <c r="U857" i="2"/>
  <c r="T857" i="2"/>
  <c r="U854" i="2"/>
  <c r="T854" i="2"/>
  <c r="T796" i="2"/>
  <c r="U796" i="2"/>
  <c r="T505" i="2"/>
  <c r="U505" i="2"/>
  <c r="U742" i="2"/>
  <c r="T742" i="2"/>
  <c r="U741" i="2"/>
  <c r="T741" i="2"/>
  <c r="U740" i="2"/>
  <c r="T448" i="2"/>
  <c r="U448" i="2"/>
  <c r="T550" i="2"/>
  <c r="U550" i="2"/>
  <c r="T680" i="2"/>
  <c r="U680" i="2"/>
  <c r="T679" i="2"/>
  <c r="U171" i="2"/>
  <c r="T357" i="2"/>
  <c r="U494" i="2"/>
  <c r="T602" i="2"/>
  <c r="U67" i="2"/>
  <c r="U728" i="2"/>
  <c r="U181" i="2"/>
  <c r="U866" i="2"/>
  <c r="U243" i="2"/>
  <c r="U706" i="2"/>
  <c r="U321" i="2"/>
  <c r="U268" i="2"/>
  <c r="U81" i="2"/>
  <c r="U336" i="2"/>
  <c r="U538" i="2"/>
  <c r="U640" i="2"/>
  <c r="T369" i="2"/>
  <c r="T799" i="2"/>
  <c r="U152" i="2"/>
  <c r="T339" i="2"/>
  <c r="U492" i="2"/>
  <c r="U703" i="2"/>
  <c r="U259" i="2"/>
  <c r="U525" i="2"/>
  <c r="U342" i="2"/>
  <c r="U118" i="2"/>
  <c r="T239" i="2"/>
  <c r="U239" i="2"/>
  <c r="T238" i="2"/>
  <c r="T402" i="2"/>
  <c r="U402" i="2"/>
  <c r="U423" i="2"/>
  <c r="T423" i="2"/>
  <c r="U351" i="2"/>
  <c r="T351" i="2"/>
  <c r="T349" i="2"/>
  <c r="U349" i="2"/>
  <c r="T350" i="2"/>
  <c r="U672" i="2"/>
  <c r="T672" i="2"/>
  <c r="T450" i="2"/>
  <c r="U450" i="2"/>
  <c r="U519" i="2"/>
  <c r="T519" i="2"/>
  <c r="U791" i="2"/>
  <c r="T791" i="2"/>
  <c r="T585" i="2"/>
  <c r="U585" i="2"/>
  <c r="T143" i="2"/>
  <c r="U143" i="2"/>
  <c r="T141" i="2"/>
  <c r="U141" i="2"/>
  <c r="T380" i="2"/>
  <c r="U380" i="2"/>
  <c r="U379" i="2"/>
  <c r="T379" i="2"/>
  <c r="T378" i="2"/>
  <c r="T51" i="2"/>
  <c r="U51" i="2"/>
  <c r="T174" i="2"/>
  <c r="U174" i="2"/>
  <c r="U658" i="2"/>
  <c r="T658" i="2"/>
  <c r="U618" i="2"/>
  <c r="T618" i="2"/>
  <c r="T871" i="2"/>
  <c r="U871" i="2"/>
  <c r="T868" i="2"/>
  <c r="U870" i="2"/>
  <c r="U868" i="2"/>
  <c r="T870" i="2"/>
  <c r="U869" i="2"/>
  <c r="T648" i="2"/>
  <c r="U648" i="2"/>
  <c r="T647" i="2"/>
  <c r="U647" i="2"/>
  <c r="U360" i="2"/>
  <c r="T360" i="2"/>
  <c r="U138" i="2"/>
  <c r="U340" i="2"/>
  <c r="T745" i="2"/>
  <c r="U337" i="2"/>
  <c r="T681" i="2"/>
  <c r="U154" i="2"/>
  <c r="U365" i="2"/>
  <c r="U683" i="2"/>
  <c r="U832" i="2"/>
  <c r="T807" i="2"/>
  <c r="U75" i="2"/>
  <c r="U501" i="2"/>
  <c r="U527" i="2"/>
  <c r="U262" i="2"/>
  <c r="U605" i="2"/>
  <c r="U474" i="2"/>
  <c r="U685" i="2"/>
  <c r="U253" i="2"/>
  <c r="U99" i="2"/>
  <c r="T197" i="2"/>
  <c r="U197" i="2"/>
  <c r="T188" i="2"/>
  <c r="U188" i="2"/>
  <c r="U296" i="2"/>
  <c r="T296" i="2"/>
  <c r="U295" i="2"/>
  <c r="T295" i="2"/>
  <c r="T95" i="2"/>
  <c r="U95" i="2"/>
  <c r="T94" i="2"/>
  <c r="T104" i="2"/>
  <c r="U104" i="2"/>
  <c r="T156" i="2"/>
  <c r="U156" i="2"/>
  <c r="T248" i="2"/>
  <c r="U248" i="2"/>
  <c r="T577" i="2"/>
  <c r="U577" i="2"/>
  <c r="U588" i="2"/>
  <c r="T588" i="2"/>
  <c r="U587" i="2"/>
  <c r="T204" i="2"/>
  <c r="U204" i="2"/>
  <c r="T203" i="2"/>
  <c r="U203" i="2"/>
  <c r="U415" i="2"/>
  <c r="T415" i="2"/>
  <c r="T414" i="2"/>
  <c r="U604" i="2"/>
  <c r="T604" i="2"/>
  <c r="U603" i="2"/>
  <c r="U602" i="2"/>
  <c r="T454" i="2"/>
  <c r="U454" i="2"/>
  <c r="T88" i="2"/>
  <c r="U88" i="2"/>
  <c r="U355" i="2"/>
  <c r="T355" i="2"/>
  <c r="T607" i="2"/>
  <c r="U607" i="2"/>
  <c r="T606" i="2"/>
  <c r="U606" i="2"/>
  <c r="T328" i="2"/>
  <c r="U328" i="2"/>
  <c r="U327" i="2"/>
  <c r="U810" i="2"/>
  <c r="T810" i="2"/>
  <c r="T755" i="2"/>
  <c r="U755" i="2"/>
  <c r="T782" i="2"/>
  <c r="U782" i="2"/>
  <c r="U522" i="2"/>
  <c r="T522" i="2"/>
  <c r="T646" i="2"/>
  <c r="U646" i="2"/>
  <c r="T645" i="2"/>
  <c r="U645" i="2"/>
  <c r="T384" i="2"/>
  <c r="U384" i="2"/>
  <c r="U383" i="2"/>
  <c r="T266" i="2"/>
  <c r="U266" i="2"/>
  <c r="T798" i="2"/>
  <c r="U798" i="2"/>
  <c r="T822" i="2"/>
  <c r="U822" i="2"/>
  <c r="U821" i="2"/>
  <c r="T41" i="2"/>
  <c r="U41" i="2"/>
  <c r="T213" i="2"/>
  <c r="U213" i="2"/>
  <c r="T536" i="2"/>
  <c r="U536" i="2"/>
  <c r="T37" i="2"/>
  <c r="U37" i="2"/>
  <c r="T377" i="2"/>
  <c r="U377" i="2"/>
  <c r="T376" i="2"/>
  <c r="U375" i="2"/>
  <c r="T374" i="2"/>
  <c r="U863" i="2"/>
  <c r="T863" i="2"/>
  <c r="T862" i="2"/>
  <c r="T413" i="2"/>
  <c r="U413" i="2"/>
  <c r="T473" i="2"/>
  <c r="U473" i="2"/>
  <c r="T417" i="2"/>
  <c r="U417" i="2"/>
  <c r="T416" i="2"/>
  <c r="T541" i="2"/>
  <c r="U541" i="2"/>
  <c r="T381" i="2"/>
  <c r="U381" i="2"/>
  <c r="T501" i="2"/>
  <c r="T49" i="2"/>
  <c r="U49" i="2"/>
  <c r="T100" i="2"/>
  <c r="U100" i="2"/>
  <c r="T164" i="2"/>
  <c r="U164" i="2"/>
  <c r="T163" i="2"/>
  <c r="T116" i="2"/>
  <c r="U116" i="2"/>
  <c r="T149" i="2"/>
  <c r="U149" i="2"/>
  <c r="T209" i="2"/>
  <c r="U209" i="2"/>
  <c r="U208" i="2"/>
  <c r="T208" i="2"/>
  <c r="T264" i="2"/>
  <c r="U264" i="2"/>
  <c r="T362" i="2"/>
  <c r="U362" i="2"/>
  <c r="T250" i="2"/>
  <c r="U250" i="2"/>
  <c r="T50" i="2"/>
  <c r="U50" i="2"/>
  <c r="T126" i="2"/>
  <c r="U126" i="2"/>
  <c r="T125" i="2"/>
  <c r="T45" i="2"/>
  <c r="U45" i="2"/>
  <c r="T162" i="2"/>
  <c r="U162" i="2"/>
  <c r="T218" i="2"/>
  <c r="U218" i="2"/>
  <c r="T398" i="2"/>
  <c r="U398" i="2"/>
  <c r="T397" i="2"/>
  <c r="T446" i="2"/>
  <c r="U446" i="2"/>
  <c r="T444" i="2"/>
  <c r="U444" i="2"/>
  <c r="U443" i="2"/>
  <c r="T445" i="2"/>
  <c r="T368" i="2"/>
  <c r="U368" i="2"/>
  <c r="T396" i="2"/>
  <c r="U396" i="2"/>
  <c r="U395" i="2"/>
  <c r="T56" i="2"/>
  <c r="U56" i="2"/>
  <c r="T235" i="2"/>
  <c r="U235" i="2"/>
  <c r="T456" i="2"/>
  <c r="U456" i="2"/>
  <c r="U508" i="2"/>
  <c r="T508" i="2"/>
  <c r="T507" i="2"/>
  <c r="T506" i="2"/>
  <c r="U507" i="2"/>
  <c r="U506" i="2"/>
  <c r="T763" i="2"/>
  <c r="U763" i="2"/>
  <c r="U762" i="2"/>
  <c r="T762" i="2"/>
  <c r="T130" i="2"/>
  <c r="U130" i="2"/>
  <c r="U129" i="2"/>
  <c r="T129" i="2"/>
  <c r="T700" i="2"/>
  <c r="U700" i="2"/>
  <c r="T53" i="2"/>
  <c r="U53" i="2"/>
  <c r="T52" i="2"/>
  <c r="T122" i="2"/>
  <c r="U122" i="2"/>
  <c r="T281" i="2"/>
  <c r="U281" i="2"/>
  <c r="T404" i="2"/>
  <c r="U404" i="2"/>
  <c r="T273" i="2"/>
  <c r="U273" i="2"/>
  <c r="U817" i="2"/>
  <c r="T817" i="2"/>
  <c r="U841" i="2"/>
  <c r="T841" i="2"/>
  <c r="T392" i="2"/>
  <c r="U392" i="2"/>
  <c r="T689" i="2"/>
  <c r="U689" i="2"/>
  <c r="U872" i="2"/>
  <c r="T872" i="2"/>
  <c r="U615" i="2"/>
  <c r="T615" i="2"/>
  <c r="T666" i="2"/>
  <c r="U666" i="2"/>
  <c r="T665" i="2"/>
  <c r="U665" i="2"/>
  <c r="T758" i="2"/>
  <c r="U758" i="2"/>
  <c r="T691" i="2"/>
  <c r="U691" i="2"/>
  <c r="T739" i="2"/>
  <c r="U739" i="2"/>
  <c r="T738" i="2"/>
  <c r="U738" i="2"/>
  <c r="U491" i="2"/>
  <c r="T491" i="2"/>
  <c r="T196" i="2"/>
  <c r="U196" i="2"/>
  <c r="T191" i="2"/>
  <c r="T194" i="2"/>
  <c r="U191" i="2"/>
  <c r="U194" i="2"/>
  <c r="U192" i="2"/>
  <c r="U311" i="2"/>
  <c r="T311" i="2"/>
  <c r="T310" i="2"/>
  <c r="U310" i="2"/>
  <c r="U642" i="2"/>
  <c r="T642" i="2"/>
  <c r="T113" i="2"/>
  <c r="U113" i="2"/>
  <c r="U112" i="2"/>
  <c r="T77" i="2"/>
  <c r="U77" i="2"/>
  <c r="U411" i="2"/>
  <c r="T411" i="2"/>
  <c r="T410" i="2"/>
  <c r="U407" i="2"/>
  <c r="U410" i="2"/>
  <c r="T407" i="2"/>
  <c r="T409" i="2"/>
  <c r="T408" i="2"/>
  <c r="U761" i="2"/>
  <c r="T761" i="2"/>
  <c r="T851" i="2"/>
  <c r="U851" i="2"/>
  <c r="T850" i="2"/>
  <c r="T401" i="2"/>
  <c r="U401" i="2"/>
  <c r="T744" i="2"/>
  <c r="U744" i="2"/>
  <c r="T743" i="2"/>
  <c r="U743" i="2"/>
  <c r="T512" i="2"/>
  <c r="U512" i="2"/>
  <c r="U754" i="2"/>
  <c r="T754" i="2"/>
  <c r="U753" i="2"/>
  <c r="T751" i="2"/>
  <c r="T252" i="2"/>
  <c r="U252" i="2"/>
  <c r="U789" i="2"/>
  <c r="T789" i="2"/>
  <c r="T788" i="2"/>
  <c r="U161" i="2"/>
  <c r="T161" i="2"/>
  <c r="U160" i="2"/>
  <c r="T393" i="2"/>
  <c r="U393" i="2"/>
  <c r="U459" i="2"/>
  <c r="T459" i="2"/>
  <c r="U634" i="2"/>
  <c r="T634" i="2"/>
  <c r="T768" i="2"/>
  <c r="U768" i="2"/>
  <c r="T767" i="2"/>
  <c r="U767" i="2"/>
  <c r="T107" i="2"/>
  <c r="U107" i="2"/>
  <c r="T105" i="2"/>
  <c r="T106" i="2"/>
  <c r="T429" i="2"/>
  <c r="U429" i="2"/>
  <c r="T428" i="2"/>
  <c r="T200" i="2"/>
  <c r="U200" i="2"/>
  <c r="T317" i="2"/>
  <c r="U317" i="2"/>
  <c r="T671" i="2"/>
  <c r="U671" i="2"/>
  <c r="T720" i="2"/>
  <c r="U720" i="2"/>
  <c r="T719" i="2"/>
  <c r="T523" i="2"/>
  <c r="U523" i="2"/>
  <c r="T590" i="2"/>
  <c r="U590" i="2"/>
  <c r="T652" i="2"/>
  <c r="U652" i="2"/>
  <c r="T843" i="2"/>
  <c r="U843" i="2"/>
  <c r="T263" i="2"/>
  <c r="U263" i="2"/>
  <c r="U636" i="2"/>
  <c r="T636" i="2"/>
  <c r="U777" i="2"/>
  <c r="T777" i="2"/>
  <c r="U806" i="2"/>
  <c r="U211" i="2"/>
  <c r="U374" i="2"/>
  <c r="U498" i="2"/>
  <c r="U626" i="2"/>
  <c r="T778" i="2"/>
  <c r="U106" i="2"/>
  <c r="U397" i="2"/>
  <c r="T865" i="2"/>
  <c r="U788" i="2"/>
  <c r="U227" i="2"/>
  <c r="U631" i="2"/>
  <c r="U254" i="2"/>
  <c r="T383" i="2"/>
  <c r="U596" i="2"/>
  <c r="T714" i="2"/>
  <c r="U408" i="2"/>
  <c r="T443" i="2"/>
  <c r="T307" i="2"/>
  <c r="T112" i="2"/>
  <c r="U109" i="2"/>
  <c r="T375" i="2"/>
  <c r="U622" i="2"/>
  <c r="U182" i="2"/>
  <c r="U562" i="2"/>
  <c r="T708" i="2"/>
  <c r="U414" i="2"/>
  <c r="T343" i="2"/>
  <c r="U858" i="2"/>
  <c r="U170" i="2"/>
  <c r="U356" i="2"/>
  <c r="U497" i="2"/>
  <c r="T717" i="2"/>
  <c r="U663" i="2"/>
  <c r="U277" i="2"/>
  <c r="T595" i="2"/>
  <c r="U425" i="2"/>
  <c r="U441" i="2"/>
  <c r="T800" i="2"/>
  <c r="U800" i="2"/>
  <c r="U670" i="2"/>
  <c r="T670" i="2"/>
  <c r="U849" i="2"/>
  <c r="T849" i="2"/>
  <c r="T466" i="2"/>
  <c r="U466" i="2"/>
  <c r="T241" i="2"/>
  <c r="U241" i="2"/>
  <c r="T432" i="2"/>
  <c r="U432" i="2"/>
  <c r="T576" i="2"/>
  <c r="U576" i="2"/>
  <c r="T39" i="2"/>
  <c r="U39" i="2"/>
  <c r="U128" i="2"/>
  <c r="T128" i="2"/>
  <c r="U283" i="2"/>
  <c r="T283" i="2"/>
  <c r="T373" i="2"/>
  <c r="U373" i="2"/>
  <c r="T548" i="2"/>
  <c r="U548" i="2"/>
  <c r="T644" i="2"/>
  <c r="U644" i="2"/>
  <c r="U64" i="2"/>
  <c r="T64" i="2"/>
  <c r="T207" i="2"/>
  <c r="U207" i="2"/>
  <c r="U737" i="2"/>
  <c r="T737" i="2"/>
  <c r="U797" i="2"/>
  <c r="T797" i="2"/>
  <c r="T722" i="2"/>
  <c r="U722" i="2"/>
  <c r="T101" i="2"/>
  <c r="U101" i="2"/>
  <c r="T201" i="2"/>
  <c r="U201" i="2"/>
  <c r="T504" i="2"/>
  <c r="U504" i="2"/>
  <c r="T591" i="2"/>
  <c r="U591" i="2"/>
  <c r="T333" i="2"/>
  <c r="U333" i="2"/>
  <c r="U661" i="2"/>
  <c r="T661" i="2"/>
  <c r="T189" i="2"/>
  <c r="U189" i="2"/>
  <c r="T632" i="2"/>
  <c r="U632" i="2"/>
  <c r="T329" i="2"/>
  <c r="U329" i="2"/>
  <c r="T814" i="2"/>
  <c r="U814" i="2"/>
  <c r="T485" i="2"/>
  <c r="U485" i="2"/>
  <c r="T613" i="2"/>
  <c r="U613" i="2"/>
  <c r="T790" i="2"/>
  <c r="U790" i="2"/>
  <c r="T40" i="2"/>
  <c r="U40" i="2"/>
  <c r="U467" i="2"/>
  <c r="T467" i="2"/>
  <c r="U705" i="2"/>
  <c r="T705" i="2"/>
  <c r="T309" i="2"/>
  <c r="U309" i="2"/>
  <c r="T589" i="2"/>
  <c r="U589" i="2"/>
  <c r="T461" i="2"/>
  <c r="U461" i="2"/>
  <c r="U357" i="2"/>
  <c r="T659" i="2"/>
  <c r="U563" i="2"/>
  <c r="U799" i="2"/>
  <c r="U371" i="2"/>
  <c r="T703" i="2"/>
  <c r="U736" i="2"/>
  <c r="T86" i="2"/>
  <c r="U86" i="2"/>
  <c r="T261" i="2"/>
  <c r="U261" i="2"/>
  <c r="U399" i="2"/>
  <c r="T399" i="2"/>
  <c r="U650" i="2"/>
  <c r="T650" i="2"/>
  <c r="T145" i="2"/>
  <c r="U145" i="2"/>
  <c r="T221" i="2"/>
  <c r="U221" i="2"/>
  <c r="T412" i="2"/>
  <c r="U412" i="2"/>
  <c r="T489" i="2"/>
  <c r="U489" i="2"/>
  <c r="T549" i="2"/>
  <c r="U549" i="2"/>
  <c r="T74" i="2"/>
  <c r="U74" i="2"/>
  <c r="T465" i="2"/>
  <c r="U465" i="2"/>
  <c r="T217" i="2"/>
  <c r="U217" i="2"/>
  <c r="U730" i="2"/>
  <c r="T730" i="2"/>
  <c r="T301" i="2"/>
  <c r="U301" i="2"/>
  <c r="T592" i="2"/>
  <c r="U592" i="2"/>
  <c r="T677" i="2"/>
  <c r="U677" i="2"/>
  <c r="T247" i="2"/>
  <c r="U247" i="2"/>
  <c r="T173" i="2"/>
  <c r="U173" i="2"/>
  <c r="U786" i="2"/>
  <c r="T786" i="2"/>
  <c r="T137" i="2"/>
  <c r="U137" i="2"/>
  <c r="T547" i="2"/>
  <c r="U547" i="2"/>
  <c r="U825" i="2"/>
  <c r="T825" i="2"/>
  <c r="U542" i="2"/>
  <c r="T542" i="2"/>
  <c r="U240" i="2"/>
  <c r="T240" i="2"/>
  <c r="T326" i="2"/>
  <c r="U326" i="2"/>
  <c r="T421" i="2"/>
  <c r="U421" i="2"/>
  <c r="T702" i="2"/>
  <c r="U702" i="2"/>
  <c r="T760" i="2"/>
  <c r="U760" i="2"/>
  <c r="T180" i="2"/>
  <c r="U180" i="2"/>
  <c r="T564" i="2"/>
  <c r="T631" i="2"/>
  <c r="T660" i="2"/>
  <c r="T735" i="2"/>
  <c r="U307" i="2"/>
  <c r="T440" i="2"/>
  <c r="T464" i="2"/>
  <c r="U813" i="2"/>
  <c r="T449" i="2"/>
  <c r="U449" i="2"/>
  <c r="U827" i="2"/>
  <c r="T827" i="2"/>
  <c r="T38" i="2"/>
  <c r="U38" i="2"/>
  <c r="T165" i="2"/>
  <c r="U165" i="2"/>
  <c r="T565" i="2"/>
  <c r="U565" i="2"/>
  <c r="U756" i="2"/>
  <c r="T756" i="2"/>
  <c r="U270" i="2"/>
  <c r="T270" i="2"/>
  <c r="T389" i="2"/>
  <c r="U389" i="2"/>
  <c r="T406" i="2"/>
  <c r="U406" i="2"/>
  <c r="T509" i="2"/>
  <c r="U509" i="2"/>
  <c r="T178" i="2"/>
  <c r="U178" i="2"/>
  <c r="T816" i="2"/>
  <c r="U816" i="2"/>
  <c r="T276" i="2"/>
  <c r="U276" i="2"/>
  <c r="T442" i="2"/>
  <c r="U442" i="2"/>
  <c r="T629" i="2"/>
  <c r="U629" i="2"/>
  <c r="T852" i="2"/>
  <c r="U852" i="2"/>
  <c r="T292" i="2"/>
  <c r="U292" i="2"/>
  <c r="U651" i="2"/>
  <c r="T651" i="2"/>
  <c r="U784" i="2"/>
  <c r="U436" i="2"/>
  <c r="U612" i="2"/>
  <c r="U438" i="2"/>
  <c r="U484" i="2"/>
  <c r="T291" i="2"/>
  <c r="T439" i="2"/>
  <c r="T246" i="2"/>
  <c r="U246" i="2"/>
  <c r="T131" i="2"/>
  <c r="U131" i="2"/>
  <c r="T272" i="2"/>
  <c r="U272" i="2"/>
  <c r="T405" i="2"/>
  <c r="U405" i="2"/>
  <c r="T225" i="2"/>
  <c r="U225" i="2"/>
  <c r="T341" i="2"/>
  <c r="U341" i="2"/>
  <c r="T493" i="2"/>
  <c r="U493" i="2"/>
  <c r="U772" i="2"/>
  <c r="T772" i="2"/>
  <c r="U823" i="2"/>
  <c r="T823" i="2"/>
  <c r="T649" i="2"/>
  <c r="U649" i="2"/>
  <c r="U793" i="2"/>
  <c r="T793" i="2"/>
  <c r="T115" i="2"/>
  <c r="U115" i="2"/>
  <c r="T324" i="2"/>
  <c r="U324" i="2"/>
  <c r="T358" i="2"/>
  <c r="U358" i="2"/>
  <c r="U643" i="2"/>
  <c r="T643" i="2"/>
  <c r="T776" i="2"/>
  <c r="U776" i="2"/>
  <c r="U403" i="2"/>
  <c r="T403" i="2"/>
  <c r="T669" i="2"/>
  <c r="U669" i="2"/>
  <c r="T361" i="2"/>
  <c r="U361" i="2"/>
  <c r="U749" i="2"/>
  <c r="T749" i="2"/>
  <c r="U721" i="2"/>
  <c r="T721" i="2"/>
  <c r="T573" i="2"/>
  <c r="U573" i="2"/>
  <c r="T784" i="2"/>
  <c r="T436" i="2"/>
  <c r="T612" i="2"/>
  <c r="T438" i="2"/>
  <c r="T245" i="2"/>
  <c r="T792" i="2"/>
  <c r="T484" i="2"/>
  <c r="U291" i="2"/>
  <c r="U439" i="2"/>
  <c r="U33" i="2"/>
  <c r="T33" i="2"/>
  <c r="M873" i="2"/>
  <c r="N873" i="2" s="1"/>
  <c r="K873" i="2"/>
  <c r="B12" i="1"/>
  <c r="B11" i="1"/>
  <c r="A2" i="2"/>
  <c r="K872" i="2" l="1"/>
  <c r="L873" i="2"/>
  <c r="P873" i="2"/>
  <c r="O873" i="2"/>
  <c r="M872"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E25" i="2"/>
  <c r="K871" i="2" l="1"/>
  <c r="L872" i="2"/>
  <c r="N872" i="2"/>
  <c r="M871" i="2"/>
  <c r="J143" i="2"/>
  <c r="J151" i="2"/>
  <c r="J159" i="2"/>
  <c r="J167" i="2"/>
  <c r="J175" i="2"/>
  <c r="J183" i="2"/>
  <c r="J191" i="2"/>
  <c r="J199" i="2"/>
  <c r="J207" i="2"/>
  <c r="J215" i="2"/>
  <c r="J223" i="2"/>
  <c r="J231" i="2"/>
  <c r="J239" i="2"/>
  <c r="J247" i="2"/>
  <c r="J255" i="2"/>
  <c r="J263" i="2"/>
  <c r="J271" i="2"/>
  <c r="J279" i="2"/>
  <c r="J287" i="2"/>
  <c r="J295" i="2"/>
  <c r="J303" i="2"/>
  <c r="J311" i="2"/>
  <c r="J319" i="2"/>
  <c r="J327" i="2"/>
  <c r="J335" i="2"/>
  <c r="J343" i="2"/>
  <c r="J351" i="2"/>
  <c r="J359" i="2"/>
  <c r="J367" i="2"/>
  <c r="J375" i="2"/>
  <c r="J383" i="2"/>
  <c r="J391" i="2"/>
  <c r="J146" i="2"/>
  <c r="J154" i="2"/>
  <c r="J162" i="2"/>
  <c r="J170" i="2"/>
  <c r="J178" i="2"/>
  <c r="J186" i="2"/>
  <c r="J194" i="2"/>
  <c r="J202" i="2"/>
  <c r="J210" i="2"/>
  <c r="J218" i="2"/>
  <c r="J226" i="2"/>
  <c r="J234" i="2"/>
  <c r="J242" i="2"/>
  <c r="J250" i="2"/>
  <c r="J258" i="2"/>
  <c r="J266" i="2"/>
  <c r="J274" i="2"/>
  <c r="J282" i="2"/>
  <c r="J290" i="2"/>
  <c r="J298" i="2"/>
  <c r="J306" i="2"/>
  <c r="J314" i="2"/>
  <c r="J322" i="2"/>
  <c r="J330" i="2"/>
  <c r="J338" i="2"/>
  <c r="J346" i="2"/>
  <c r="J354" i="2"/>
  <c r="J362" i="2"/>
  <c r="J370" i="2"/>
  <c r="J378" i="2"/>
  <c r="J386" i="2"/>
  <c r="J394" i="2"/>
  <c r="J402" i="2"/>
  <c r="J410" i="2"/>
  <c r="J418" i="2"/>
  <c r="J426" i="2"/>
  <c r="J434" i="2"/>
  <c r="J442" i="2"/>
  <c r="J450" i="2"/>
  <c r="J458" i="2"/>
  <c r="J466" i="2"/>
  <c r="J474" i="2"/>
  <c r="J482" i="2"/>
  <c r="J490" i="2"/>
  <c r="J498" i="2"/>
  <c r="J506" i="2"/>
  <c r="J514" i="2"/>
  <c r="J522" i="2"/>
  <c r="J530" i="2"/>
  <c r="J538" i="2"/>
  <c r="J546" i="2"/>
  <c r="J554" i="2"/>
  <c r="J562" i="2"/>
  <c r="J570" i="2"/>
  <c r="J578" i="2"/>
  <c r="J586" i="2"/>
  <c r="J594" i="2"/>
  <c r="J602" i="2"/>
  <c r="J610" i="2"/>
  <c r="J618" i="2"/>
  <c r="J626" i="2"/>
  <c r="J634" i="2"/>
  <c r="J642" i="2"/>
  <c r="J650" i="2"/>
  <c r="J658" i="2"/>
  <c r="J666" i="2"/>
  <c r="J674" i="2"/>
  <c r="J682" i="2"/>
  <c r="J690" i="2"/>
  <c r="J698" i="2"/>
  <c r="J706" i="2"/>
  <c r="J714" i="2"/>
  <c r="J722" i="2"/>
  <c r="J730" i="2"/>
  <c r="J738" i="2"/>
  <c r="J746" i="2"/>
  <c r="J754" i="2"/>
  <c r="J762" i="2"/>
  <c r="J770" i="2"/>
  <c r="J778" i="2"/>
  <c r="J786" i="2"/>
  <c r="J794" i="2"/>
  <c r="J802" i="2"/>
  <c r="J810" i="2"/>
  <c r="J818" i="2"/>
  <c r="J144" i="2"/>
  <c r="J155" i="2"/>
  <c r="J165" i="2"/>
  <c r="J176" i="2"/>
  <c r="J187" i="2"/>
  <c r="J197" i="2"/>
  <c r="J208" i="2"/>
  <c r="J219" i="2"/>
  <c r="J229" i="2"/>
  <c r="J240" i="2"/>
  <c r="J251" i="2"/>
  <c r="J261" i="2"/>
  <c r="J272" i="2"/>
  <c r="J283" i="2"/>
  <c r="J293" i="2"/>
  <c r="J304" i="2"/>
  <c r="J315" i="2"/>
  <c r="J325" i="2"/>
  <c r="J336" i="2"/>
  <c r="J347" i="2"/>
  <c r="J357" i="2"/>
  <c r="J368" i="2"/>
  <c r="J379" i="2"/>
  <c r="J389" i="2"/>
  <c r="J399" i="2"/>
  <c r="J408" i="2"/>
  <c r="J417" i="2"/>
  <c r="J427" i="2"/>
  <c r="J436" i="2"/>
  <c r="J445" i="2"/>
  <c r="J454" i="2"/>
  <c r="J463" i="2"/>
  <c r="J472" i="2"/>
  <c r="J481" i="2"/>
  <c r="J491" i="2"/>
  <c r="J500" i="2"/>
  <c r="J509" i="2"/>
  <c r="J518" i="2"/>
  <c r="J527" i="2"/>
  <c r="J536" i="2"/>
  <c r="J545" i="2"/>
  <c r="J555" i="2"/>
  <c r="J564" i="2"/>
  <c r="J573" i="2"/>
  <c r="J582" i="2"/>
  <c r="J591" i="2"/>
  <c r="J600" i="2"/>
  <c r="J609" i="2"/>
  <c r="J619" i="2"/>
  <c r="J628" i="2"/>
  <c r="J637" i="2"/>
  <c r="J646" i="2"/>
  <c r="J655" i="2"/>
  <c r="J664" i="2"/>
  <c r="J673" i="2"/>
  <c r="J683" i="2"/>
  <c r="J692" i="2"/>
  <c r="J701" i="2"/>
  <c r="J710" i="2"/>
  <c r="J719" i="2"/>
  <c r="J728" i="2"/>
  <c r="J737" i="2"/>
  <c r="J747" i="2"/>
  <c r="J756" i="2"/>
  <c r="J765" i="2"/>
  <c r="J774" i="2"/>
  <c r="J783" i="2"/>
  <c r="J792" i="2"/>
  <c r="J801" i="2"/>
  <c r="J811" i="2"/>
  <c r="J820" i="2"/>
  <c r="J828" i="2"/>
  <c r="J836" i="2"/>
  <c r="J844" i="2"/>
  <c r="J852" i="2"/>
  <c r="J860" i="2"/>
  <c r="J868" i="2"/>
  <c r="J36" i="2"/>
  <c r="J44" i="2"/>
  <c r="J52" i="2"/>
  <c r="J60" i="2"/>
  <c r="J68" i="2"/>
  <c r="J76" i="2"/>
  <c r="J84" i="2"/>
  <c r="J92" i="2"/>
  <c r="J145" i="2"/>
  <c r="J156" i="2"/>
  <c r="J166" i="2"/>
  <c r="J177" i="2"/>
  <c r="J188" i="2"/>
  <c r="J198" i="2"/>
  <c r="J209" i="2"/>
  <c r="J220" i="2"/>
  <c r="J230" i="2"/>
  <c r="J241" i="2"/>
  <c r="J252" i="2"/>
  <c r="J262" i="2"/>
  <c r="J273" i="2"/>
  <c r="J284" i="2"/>
  <c r="J294" i="2"/>
  <c r="J305" i="2"/>
  <c r="J316" i="2"/>
  <c r="J326" i="2"/>
  <c r="J337" i="2"/>
  <c r="J348" i="2"/>
  <c r="J358" i="2"/>
  <c r="J369" i="2"/>
  <c r="J380" i="2"/>
  <c r="J390" i="2"/>
  <c r="J400" i="2"/>
  <c r="J409" i="2"/>
  <c r="J419" i="2"/>
  <c r="J428" i="2"/>
  <c r="J437" i="2"/>
  <c r="J446" i="2"/>
  <c r="J455" i="2"/>
  <c r="J464" i="2"/>
  <c r="J473" i="2"/>
  <c r="J483" i="2"/>
  <c r="J492" i="2"/>
  <c r="J501" i="2"/>
  <c r="J510" i="2"/>
  <c r="J519" i="2"/>
  <c r="J528" i="2"/>
  <c r="J537" i="2"/>
  <c r="J547" i="2"/>
  <c r="J556" i="2"/>
  <c r="J565" i="2"/>
  <c r="J574" i="2"/>
  <c r="J583" i="2"/>
  <c r="J592" i="2"/>
  <c r="J601" i="2"/>
  <c r="J611" i="2"/>
  <c r="J620" i="2"/>
  <c r="J629" i="2"/>
  <c r="J638" i="2"/>
  <c r="J647" i="2"/>
  <c r="J656" i="2"/>
  <c r="J665" i="2"/>
  <c r="J675" i="2"/>
  <c r="J684" i="2"/>
  <c r="J693" i="2"/>
  <c r="J702" i="2"/>
  <c r="J711" i="2"/>
  <c r="J720" i="2"/>
  <c r="J729" i="2"/>
  <c r="J739" i="2"/>
  <c r="J748" i="2"/>
  <c r="J757" i="2"/>
  <c r="J766" i="2"/>
  <c r="J775" i="2"/>
  <c r="J784" i="2"/>
  <c r="J793" i="2"/>
  <c r="J803" i="2"/>
  <c r="J812" i="2"/>
  <c r="J821" i="2"/>
  <c r="J829" i="2"/>
  <c r="J837" i="2"/>
  <c r="J845" i="2"/>
  <c r="J853" i="2"/>
  <c r="J861" i="2"/>
  <c r="J869" i="2"/>
  <c r="J37" i="2"/>
  <c r="J45" i="2"/>
  <c r="J53" i="2"/>
  <c r="J61" i="2"/>
  <c r="J69" i="2"/>
  <c r="J77" i="2"/>
  <c r="J85" i="2"/>
  <c r="J147" i="2"/>
  <c r="J157" i="2"/>
  <c r="J168" i="2"/>
  <c r="J179" i="2"/>
  <c r="J189" i="2"/>
  <c r="J200" i="2"/>
  <c r="J211" i="2"/>
  <c r="J221" i="2"/>
  <c r="J232" i="2"/>
  <c r="J243" i="2"/>
  <c r="J149" i="2"/>
  <c r="J160" i="2"/>
  <c r="J171" i="2"/>
  <c r="J181" i="2"/>
  <c r="J192" i="2"/>
  <c r="J203" i="2"/>
  <c r="J213" i="2"/>
  <c r="J224" i="2"/>
  <c r="J235" i="2"/>
  <c r="J245" i="2"/>
  <c r="J256" i="2"/>
  <c r="J267" i="2"/>
  <c r="J277" i="2"/>
  <c r="J288" i="2"/>
  <c r="J299" i="2"/>
  <c r="J309" i="2"/>
  <c r="J320" i="2"/>
  <c r="J331" i="2"/>
  <c r="J341" i="2"/>
  <c r="J352" i="2"/>
  <c r="J363" i="2"/>
  <c r="J373" i="2"/>
  <c r="J384" i="2"/>
  <c r="J395" i="2"/>
  <c r="J404" i="2"/>
  <c r="J413" i="2"/>
  <c r="J422" i="2"/>
  <c r="J431" i="2"/>
  <c r="J440" i="2"/>
  <c r="J449" i="2"/>
  <c r="J459" i="2"/>
  <c r="J468" i="2"/>
  <c r="J477" i="2"/>
  <c r="J486" i="2"/>
  <c r="J495" i="2"/>
  <c r="J504" i="2"/>
  <c r="J513" i="2"/>
  <c r="J523" i="2"/>
  <c r="J532" i="2"/>
  <c r="J541" i="2"/>
  <c r="J550" i="2"/>
  <c r="J559" i="2"/>
  <c r="J568" i="2"/>
  <c r="J577" i="2"/>
  <c r="J587" i="2"/>
  <c r="J596" i="2"/>
  <c r="J605" i="2"/>
  <c r="J614" i="2"/>
  <c r="J623" i="2"/>
  <c r="J632" i="2"/>
  <c r="J641" i="2"/>
  <c r="J651" i="2"/>
  <c r="J660" i="2"/>
  <c r="J669" i="2"/>
  <c r="J678" i="2"/>
  <c r="J687" i="2"/>
  <c r="J696" i="2"/>
  <c r="J705" i="2"/>
  <c r="J715" i="2"/>
  <c r="J724" i="2"/>
  <c r="J733" i="2"/>
  <c r="J742" i="2"/>
  <c r="J751" i="2"/>
  <c r="J760" i="2"/>
  <c r="J769" i="2"/>
  <c r="J779" i="2"/>
  <c r="J788" i="2"/>
  <c r="J797" i="2"/>
  <c r="J806" i="2"/>
  <c r="J815" i="2"/>
  <c r="J824" i="2"/>
  <c r="J832" i="2"/>
  <c r="J840" i="2"/>
  <c r="J848" i="2"/>
  <c r="J856" i="2"/>
  <c r="J148" i="2"/>
  <c r="J169" i="2"/>
  <c r="J190" i="2"/>
  <c r="J212" i="2"/>
  <c r="J233" i="2"/>
  <c r="J253" i="2"/>
  <c r="J269" i="2"/>
  <c r="J286" i="2"/>
  <c r="J302" i="2"/>
  <c r="J321" i="2"/>
  <c r="J339" i="2"/>
  <c r="J355" i="2"/>
  <c r="J372" i="2"/>
  <c r="J388" i="2"/>
  <c r="J405" i="2"/>
  <c r="J420" i="2"/>
  <c r="J433" i="2"/>
  <c r="J448" i="2"/>
  <c r="J462" i="2"/>
  <c r="J478" i="2"/>
  <c r="J493" i="2"/>
  <c r="J507" i="2"/>
  <c r="J521" i="2"/>
  <c r="J535" i="2"/>
  <c r="J551" i="2"/>
  <c r="J566" i="2"/>
  <c r="J580" i="2"/>
  <c r="J595" i="2"/>
  <c r="J608" i="2"/>
  <c r="J624" i="2"/>
  <c r="J639" i="2"/>
  <c r="J653" i="2"/>
  <c r="J668" i="2"/>
  <c r="J681" i="2"/>
  <c r="J697" i="2"/>
  <c r="J712" i="2"/>
  <c r="J726" i="2"/>
  <c r="J741" i="2"/>
  <c r="J755" i="2"/>
  <c r="J771" i="2"/>
  <c r="J785" i="2"/>
  <c r="J799" i="2"/>
  <c r="J814" i="2"/>
  <c r="J827" i="2"/>
  <c r="J841" i="2"/>
  <c r="J854" i="2"/>
  <c r="J865" i="2"/>
  <c r="J35" i="2"/>
  <c r="J47" i="2"/>
  <c r="J57" i="2"/>
  <c r="J67" i="2"/>
  <c r="J79" i="2"/>
  <c r="J89" i="2"/>
  <c r="J98" i="2"/>
  <c r="J106" i="2"/>
  <c r="J114" i="2"/>
  <c r="J122" i="2"/>
  <c r="J130" i="2"/>
  <c r="J138" i="2"/>
  <c r="J173" i="2"/>
  <c r="J216" i="2"/>
  <c r="J257" i="2"/>
  <c r="J291" i="2"/>
  <c r="J324" i="2"/>
  <c r="J360" i="2"/>
  <c r="J393" i="2"/>
  <c r="J423" i="2"/>
  <c r="J452" i="2"/>
  <c r="J480" i="2"/>
  <c r="J511" i="2"/>
  <c r="J553" i="2"/>
  <c r="J584" i="2"/>
  <c r="J613" i="2"/>
  <c r="J643" i="2"/>
  <c r="J671" i="2"/>
  <c r="J700" i="2"/>
  <c r="J731" i="2"/>
  <c r="J759" i="2"/>
  <c r="J789" i="2"/>
  <c r="J817" i="2"/>
  <c r="J843" i="2"/>
  <c r="J867" i="2"/>
  <c r="J39" i="2"/>
  <c r="J59" i="2"/>
  <c r="J91" i="2"/>
  <c r="J108" i="2"/>
  <c r="J150" i="2"/>
  <c r="J172" i="2"/>
  <c r="J193" i="2"/>
  <c r="J214" i="2"/>
  <c r="J236" i="2"/>
  <c r="J254" i="2"/>
  <c r="J270" i="2"/>
  <c r="J289" i="2"/>
  <c r="J307" i="2"/>
  <c r="J323" i="2"/>
  <c r="J340" i="2"/>
  <c r="J356" i="2"/>
  <c r="J374" i="2"/>
  <c r="J392" i="2"/>
  <c r="J406" i="2"/>
  <c r="J421" i="2"/>
  <c r="J435" i="2"/>
  <c r="J451" i="2"/>
  <c r="J465" i="2"/>
  <c r="J479" i="2"/>
  <c r="J494" i="2"/>
  <c r="J508" i="2"/>
  <c r="J524" i="2"/>
  <c r="J539" i="2"/>
  <c r="J552" i="2"/>
  <c r="J567" i="2"/>
  <c r="J581" i="2"/>
  <c r="J597" i="2"/>
  <c r="J612" i="2"/>
  <c r="J625" i="2"/>
  <c r="J640" i="2"/>
  <c r="J654" i="2"/>
  <c r="J670" i="2"/>
  <c r="J685" i="2"/>
  <c r="J699" i="2"/>
  <c r="J713" i="2"/>
  <c r="J727" i="2"/>
  <c r="J743" i="2"/>
  <c r="J758" i="2"/>
  <c r="J772" i="2"/>
  <c r="J787" i="2"/>
  <c r="J800" i="2"/>
  <c r="J816" i="2"/>
  <c r="J830" i="2"/>
  <c r="J842" i="2"/>
  <c r="J855" i="2"/>
  <c r="J866" i="2"/>
  <c r="J38" i="2"/>
  <c r="J48" i="2"/>
  <c r="J58" i="2"/>
  <c r="J70" i="2"/>
  <c r="J80" i="2"/>
  <c r="J90" i="2"/>
  <c r="J99" i="2"/>
  <c r="J107" i="2"/>
  <c r="J115" i="2"/>
  <c r="J123" i="2"/>
  <c r="J131" i="2"/>
  <c r="J139" i="2"/>
  <c r="J152" i="2"/>
  <c r="J195" i="2"/>
  <c r="J237" i="2"/>
  <c r="J275" i="2"/>
  <c r="J308" i="2"/>
  <c r="J342" i="2"/>
  <c r="J376" i="2"/>
  <c r="J407" i="2"/>
  <c r="J438" i="2"/>
  <c r="J467" i="2"/>
  <c r="J496" i="2"/>
  <c r="J540" i="2"/>
  <c r="J569" i="2"/>
  <c r="J598" i="2"/>
  <c r="J627" i="2"/>
  <c r="J657" i="2"/>
  <c r="J686" i="2"/>
  <c r="J716" i="2"/>
  <c r="J744" i="2"/>
  <c r="J773" i="2"/>
  <c r="J804" i="2"/>
  <c r="J831" i="2"/>
  <c r="J857" i="2"/>
  <c r="J49" i="2"/>
  <c r="J71" i="2"/>
  <c r="J100" i="2"/>
  <c r="J525" i="2"/>
  <c r="J158" i="2"/>
  <c r="J180" i="2"/>
  <c r="J201" i="2"/>
  <c r="J222" i="2"/>
  <c r="J244" i="2"/>
  <c r="J260" i="2"/>
  <c r="J278" i="2"/>
  <c r="J296" i="2"/>
  <c r="J312" i="2"/>
  <c r="J329" i="2"/>
  <c r="J345" i="2"/>
  <c r="J364" i="2"/>
  <c r="J381" i="2"/>
  <c r="J397" i="2"/>
  <c r="J412" i="2"/>
  <c r="J425" i="2"/>
  <c r="J441" i="2"/>
  <c r="J456" i="2"/>
  <c r="J470" i="2"/>
  <c r="J485" i="2"/>
  <c r="J499" i="2"/>
  <c r="J515" i="2"/>
  <c r="J529" i="2"/>
  <c r="J543" i="2"/>
  <c r="J558" i="2"/>
  <c r="J572" i="2"/>
  <c r="J588" i="2"/>
  <c r="J603" i="2"/>
  <c r="J616" i="2"/>
  <c r="J631" i="2"/>
  <c r="J645" i="2"/>
  <c r="J661" i="2"/>
  <c r="J676" i="2"/>
  <c r="J689" i="2"/>
  <c r="J704" i="2"/>
  <c r="J718" i="2"/>
  <c r="J734" i="2"/>
  <c r="J749" i="2"/>
  <c r="J763" i="2"/>
  <c r="J777" i="2"/>
  <c r="J791" i="2"/>
  <c r="J807" i="2"/>
  <c r="J822" i="2"/>
  <c r="J834" i="2"/>
  <c r="J847" i="2"/>
  <c r="J859" i="2"/>
  <c r="J871" i="2"/>
  <c r="J41" i="2"/>
  <c r="J51" i="2"/>
  <c r="J63" i="2"/>
  <c r="J73" i="2"/>
  <c r="J83" i="2"/>
  <c r="J94" i="2"/>
  <c r="J102" i="2"/>
  <c r="J110" i="2"/>
  <c r="J118" i="2"/>
  <c r="J126" i="2"/>
  <c r="J134" i="2"/>
  <c r="J142" i="2"/>
  <c r="J161" i="2"/>
  <c r="J182" i="2"/>
  <c r="J204" i="2"/>
  <c r="J225" i="2"/>
  <c r="J246" i="2"/>
  <c r="J153" i="2"/>
  <c r="J206" i="2"/>
  <c r="J264" i="2"/>
  <c r="J297" i="2"/>
  <c r="J332" i="2"/>
  <c r="J365" i="2"/>
  <c r="J398" i="2"/>
  <c r="J429" i="2"/>
  <c r="J457" i="2"/>
  <c r="J487" i="2"/>
  <c r="J516" i="2"/>
  <c r="J544" i="2"/>
  <c r="J575" i="2"/>
  <c r="J604" i="2"/>
  <c r="J633" i="2"/>
  <c r="J662" i="2"/>
  <c r="J691" i="2"/>
  <c r="J721" i="2"/>
  <c r="J750" i="2"/>
  <c r="J780" i="2"/>
  <c r="J808" i="2"/>
  <c r="J835" i="2"/>
  <c r="J862" i="2"/>
  <c r="J42" i="2"/>
  <c r="J64" i="2"/>
  <c r="J82" i="2"/>
  <c r="J101" i="2"/>
  <c r="J116" i="2"/>
  <c r="J128" i="2"/>
  <c r="J141" i="2"/>
  <c r="J163" i="2"/>
  <c r="J217" i="2"/>
  <c r="J265" i="2"/>
  <c r="J300" i="2"/>
  <c r="J333" i="2"/>
  <c r="J366" i="2"/>
  <c r="J401" i="2"/>
  <c r="J430" i="2"/>
  <c r="J460" i="2"/>
  <c r="J488" i="2"/>
  <c r="J517" i="2"/>
  <c r="J548" i="2"/>
  <c r="J576" i="2"/>
  <c r="J606" i="2"/>
  <c r="J635" i="2"/>
  <c r="J663" i="2"/>
  <c r="J694" i="2"/>
  <c r="J723" i="2"/>
  <c r="J752" i="2"/>
  <c r="J781" i="2"/>
  <c r="J809" i="2"/>
  <c r="J838" i="2"/>
  <c r="J863" i="2"/>
  <c r="J43" i="2"/>
  <c r="J65" i="2"/>
  <c r="J86" i="2"/>
  <c r="J103" i="2"/>
  <c r="J117" i="2"/>
  <c r="J129" i="2"/>
  <c r="J33" i="2"/>
  <c r="J164" i="2"/>
  <c r="J227" i="2"/>
  <c r="J268" i="2"/>
  <c r="J301" i="2"/>
  <c r="J334" i="2"/>
  <c r="J371" i="2"/>
  <c r="J403" i="2"/>
  <c r="J432" i="2"/>
  <c r="J461" i="2"/>
  <c r="J489" i="2"/>
  <c r="J520" i="2"/>
  <c r="J549" i="2"/>
  <c r="J579" i="2"/>
  <c r="J607" i="2"/>
  <c r="J636" i="2"/>
  <c r="J667" i="2"/>
  <c r="J695" i="2"/>
  <c r="J725" i="2"/>
  <c r="J753" i="2"/>
  <c r="J782" i="2"/>
  <c r="J813" i="2"/>
  <c r="J839" i="2"/>
  <c r="J864" i="2"/>
  <c r="J46" i="2"/>
  <c r="J66" i="2"/>
  <c r="J87" i="2"/>
  <c r="J104" i="2"/>
  <c r="J119" i="2"/>
  <c r="J132" i="2"/>
  <c r="J248" i="2"/>
  <c r="J385" i="2"/>
  <c r="J444" i="2"/>
  <c r="J533" i="2"/>
  <c r="J590" i="2"/>
  <c r="J649" i="2"/>
  <c r="J708" i="2"/>
  <c r="J796" i="2"/>
  <c r="J850" i="2"/>
  <c r="J55" i="2"/>
  <c r="J95" i="2"/>
  <c r="J124" i="2"/>
  <c r="J196" i="2"/>
  <c r="J318" i="2"/>
  <c r="J387" i="2"/>
  <c r="J447" i="2"/>
  <c r="J534" i="2"/>
  <c r="J593" i="2"/>
  <c r="J652" i="2"/>
  <c r="J740" i="2"/>
  <c r="J798" i="2"/>
  <c r="J851" i="2"/>
  <c r="J78" i="2"/>
  <c r="J112" i="2"/>
  <c r="J137" i="2"/>
  <c r="J259" i="2"/>
  <c r="J292" i="2"/>
  <c r="J361" i="2"/>
  <c r="J424" i="2"/>
  <c r="J484" i="2"/>
  <c r="J571" i="2"/>
  <c r="J630" i="2"/>
  <c r="J717" i="2"/>
  <c r="J776" i="2"/>
  <c r="J833" i="2"/>
  <c r="J40" i="2"/>
  <c r="J81" i="2"/>
  <c r="J113" i="2"/>
  <c r="J174" i="2"/>
  <c r="J228" i="2"/>
  <c r="J276" i="2"/>
  <c r="J310" i="2"/>
  <c r="J344" i="2"/>
  <c r="J377" i="2"/>
  <c r="J411" i="2"/>
  <c r="J439" i="2"/>
  <c r="J469" i="2"/>
  <c r="J497" i="2"/>
  <c r="J526" i="2"/>
  <c r="J557" i="2"/>
  <c r="J585" i="2"/>
  <c r="J615" i="2"/>
  <c r="J644" i="2"/>
  <c r="J672" i="2"/>
  <c r="J703" i="2"/>
  <c r="J732" i="2"/>
  <c r="J761" i="2"/>
  <c r="J790" i="2"/>
  <c r="J819" i="2"/>
  <c r="J846" i="2"/>
  <c r="J870" i="2"/>
  <c r="J50" i="2"/>
  <c r="J72" i="2"/>
  <c r="J88" i="2"/>
  <c r="J105" i="2"/>
  <c r="J120" i="2"/>
  <c r="J133" i="2"/>
  <c r="J184" i="2"/>
  <c r="J238" i="2"/>
  <c r="J280" i="2"/>
  <c r="J313" i="2"/>
  <c r="J349" i="2"/>
  <c r="J382" i="2"/>
  <c r="J414" i="2"/>
  <c r="J443" i="2"/>
  <c r="J471" i="2"/>
  <c r="J502" i="2"/>
  <c r="J531" i="2"/>
  <c r="J560" i="2"/>
  <c r="J589" i="2"/>
  <c r="J617" i="2"/>
  <c r="J648" i="2"/>
  <c r="J677" i="2"/>
  <c r="J707" i="2"/>
  <c r="J735" i="2"/>
  <c r="J764" i="2"/>
  <c r="J795" i="2"/>
  <c r="J823" i="2"/>
  <c r="J849" i="2"/>
  <c r="J872" i="2"/>
  <c r="J54" i="2"/>
  <c r="J74" i="2"/>
  <c r="J93" i="2"/>
  <c r="J109" i="2"/>
  <c r="J121" i="2"/>
  <c r="J135" i="2"/>
  <c r="J185" i="2"/>
  <c r="J281" i="2"/>
  <c r="J317" i="2"/>
  <c r="J350" i="2"/>
  <c r="J415" i="2"/>
  <c r="J475" i="2"/>
  <c r="J503" i="2"/>
  <c r="J561" i="2"/>
  <c r="J621" i="2"/>
  <c r="J679" i="2"/>
  <c r="J736" i="2"/>
  <c r="J767" i="2"/>
  <c r="J825" i="2"/>
  <c r="J873" i="2"/>
  <c r="J75" i="2"/>
  <c r="J111" i="2"/>
  <c r="J136" i="2"/>
  <c r="J249" i="2"/>
  <c r="J285" i="2"/>
  <c r="J353" i="2"/>
  <c r="J416" i="2"/>
  <c r="J476" i="2"/>
  <c r="J505" i="2"/>
  <c r="J563" i="2"/>
  <c r="J622" i="2"/>
  <c r="J680" i="2"/>
  <c r="J709" i="2"/>
  <c r="J768" i="2"/>
  <c r="J826" i="2"/>
  <c r="J34" i="2"/>
  <c r="J56" i="2"/>
  <c r="J96" i="2"/>
  <c r="J125" i="2"/>
  <c r="J205" i="2"/>
  <c r="J328" i="2"/>
  <c r="J396" i="2"/>
  <c r="J453" i="2"/>
  <c r="J512" i="2"/>
  <c r="J542" i="2"/>
  <c r="J599" i="2"/>
  <c r="J659" i="2"/>
  <c r="J688" i="2"/>
  <c r="J745" i="2"/>
  <c r="J805" i="2"/>
  <c r="J858" i="2"/>
  <c r="J62" i="2"/>
  <c r="J97" i="2"/>
  <c r="J127" i="2"/>
  <c r="J140" i="2"/>
  <c r="I35" i="2"/>
  <c r="I43" i="2"/>
  <c r="I51" i="2"/>
  <c r="I59" i="2"/>
  <c r="I67" i="2"/>
  <c r="I75" i="2"/>
  <c r="I83" i="2"/>
  <c r="I91" i="2"/>
  <c r="I99" i="2"/>
  <c r="I107" i="2"/>
  <c r="I115" i="2"/>
  <c r="I123" i="2"/>
  <c r="I131" i="2"/>
  <c r="I139" i="2"/>
  <c r="I147" i="2"/>
  <c r="I155" i="2"/>
  <c r="I163" i="2"/>
  <c r="I171" i="2"/>
  <c r="I179" i="2"/>
  <c r="I187" i="2"/>
  <c r="I195" i="2"/>
  <c r="I203" i="2"/>
  <c r="I211" i="2"/>
  <c r="I219" i="2"/>
  <c r="I227" i="2"/>
  <c r="I235" i="2"/>
  <c r="I243" i="2"/>
  <c r="I251" i="2"/>
  <c r="I259" i="2"/>
  <c r="I267" i="2"/>
  <c r="I275" i="2"/>
  <c r="I283" i="2"/>
  <c r="I291" i="2"/>
  <c r="I299" i="2"/>
  <c r="I307" i="2"/>
  <c r="I315" i="2"/>
  <c r="I323" i="2"/>
  <c r="I331" i="2"/>
  <c r="I339" i="2"/>
  <c r="I347" i="2"/>
  <c r="I355" i="2"/>
  <c r="I363" i="2"/>
  <c r="I371" i="2"/>
  <c r="I379" i="2"/>
  <c r="I387" i="2"/>
  <c r="I395" i="2"/>
  <c r="I403" i="2"/>
  <c r="I411" i="2"/>
  <c r="I419" i="2"/>
  <c r="I427" i="2"/>
  <c r="I435" i="2"/>
  <c r="I443" i="2"/>
  <c r="I451" i="2"/>
  <c r="I459" i="2"/>
  <c r="I467" i="2"/>
  <c r="I475" i="2"/>
  <c r="I483" i="2"/>
  <c r="I491" i="2"/>
  <c r="I499" i="2"/>
  <c r="I507" i="2"/>
  <c r="I515" i="2"/>
  <c r="I523" i="2"/>
  <c r="I531" i="2"/>
  <c r="I539" i="2"/>
  <c r="I547" i="2"/>
  <c r="I555" i="2"/>
  <c r="I563" i="2"/>
  <c r="I571" i="2"/>
  <c r="I579" i="2"/>
  <c r="I587" i="2"/>
  <c r="I595" i="2"/>
  <c r="I603" i="2"/>
  <c r="I611" i="2"/>
  <c r="I619" i="2"/>
  <c r="I627" i="2"/>
  <c r="I635" i="2"/>
  <c r="I643" i="2"/>
  <c r="I651" i="2"/>
  <c r="I659" i="2"/>
  <c r="I667" i="2"/>
  <c r="I675" i="2"/>
  <c r="I683" i="2"/>
  <c r="I691" i="2"/>
  <c r="I37" i="2"/>
  <c r="I45" i="2"/>
  <c r="I53" i="2"/>
  <c r="I61" i="2"/>
  <c r="I69" i="2"/>
  <c r="I77" i="2"/>
  <c r="I85" i="2"/>
  <c r="I93" i="2"/>
  <c r="I101" i="2"/>
  <c r="I109" i="2"/>
  <c r="I117" i="2"/>
  <c r="I125" i="2"/>
  <c r="I133" i="2"/>
  <c r="I141" i="2"/>
  <c r="I149" i="2"/>
  <c r="I157" i="2"/>
  <c r="I165" i="2"/>
  <c r="I173" i="2"/>
  <c r="I181" i="2"/>
  <c r="I189" i="2"/>
  <c r="I197" i="2"/>
  <c r="I205" i="2"/>
  <c r="I213" i="2"/>
  <c r="I221" i="2"/>
  <c r="I229" i="2"/>
  <c r="I237" i="2"/>
  <c r="I245" i="2"/>
  <c r="I253" i="2"/>
  <c r="I261" i="2"/>
  <c r="I269" i="2"/>
  <c r="I277" i="2"/>
  <c r="I285" i="2"/>
  <c r="I293" i="2"/>
  <c r="I301" i="2"/>
  <c r="I309" i="2"/>
  <c r="I317" i="2"/>
  <c r="I325" i="2"/>
  <c r="I333" i="2"/>
  <c r="I341" i="2"/>
  <c r="I349" i="2"/>
  <c r="I357" i="2"/>
  <c r="I365" i="2"/>
  <c r="I373" i="2"/>
  <c r="I381" i="2"/>
  <c r="I389" i="2"/>
  <c r="I397" i="2"/>
  <c r="I405" i="2"/>
  <c r="I413" i="2"/>
  <c r="I421" i="2"/>
  <c r="I429" i="2"/>
  <c r="I437" i="2"/>
  <c r="I445" i="2"/>
  <c r="I453" i="2"/>
  <c r="I461" i="2"/>
  <c r="I469" i="2"/>
  <c r="I477" i="2"/>
  <c r="I485" i="2"/>
  <c r="I493" i="2"/>
  <c r="I501" i="2"/>
  <c r="I509" i="2"/>
  <c r="I517" i="2"/>
  <c r="I525" i="2"/>
  <c r="I533" i="2"/>
  <c r="I541" i="2"/>
  <c r="I549" i="2"/>
  <c r="I557" i="2"/>
  <c r="I565" i="2"/>
  <c r="I573" i="2"/>
  <c r="I581" i="2"/>
  <c r="I589" i="2"/>
  <c r="I597" i="2"/>
  <c r="I605" i="2"/>
  <c r="I613" i="2"/>
  <c r="I621" i="2"/>
  <c r="I629" i="2"/>
  <c r="I637" i="2"/>
  <c r="I645" i="2"/>
  <c r="I653" i="2"/>
  <c r="I661" i="2"/>
  <c r="I669" i="2"/>
  <c r="I677" i="2"/>
  <c r="I685" i="2"/>
  <c r="I693" i="2"/>
  <c r="I701" i="2"/>
  <c r="I709" i="2"/>
  <c r="I38" i="2"/>
  <c r="I34" i="2"/>
  <c r="I36" i="2"/>
  <c r="I41" i="2"/>
  <c r="I52" i="2"/>
  <c r="I63" i="2"/>
  <c r="I73" i="2"/>
  <c r="I84" i="2"/>
  <c r="I95" i="2"/>
  <c r="I105" i="2"/>
  <c r="I116" i="2"/>
  <c r="I127" i="2"/>
  <c r="I137" i="2"/>
  <c r="I148" i="2"/>
  <c r="I159" i="2"/>
  <c r="I169" i="2"/>
  <c r="I180" i="2"/>
  <c r="I191" i="2"/>
  <c r="I201" i="2"/>
  <c r="I212" i="2"/>
  <c r="I223" i="2"/>
  <c r="I233" i="2"/>
  <c r="I244" i="2"/>
  <c r="I255" i="2"/>
  <c r="I265" i="2"/>
  <c r="I276" i="2"/>
  <c r="I287" i="2"/>
  <c r="I297" i="2"/>
  <c r="I308" i="2"/>
  <c r="I319" i="2"/>
  <c r="I329" i="2"/>
  <c r="I340" i="2"/>
  <c r="I351" i="2"/>
  <c r="I361" i="2"/>
  <c r="I372" i="2"/>
  <c r="I383" i="2"/>
  <c r="I393" i="2"/>
  <c r="I404" i="2"/>
  <c r="I415" i="2"/>
  <c r="I425" i="2"/>
  <c r="I436" i="2"/>
  <c r="I447" i="2"/>
  <c r="I457" i="2"/>
  <c r="I468" i="2"/>
  <c r="I479" i="2"/>
  <c r="I489" i="2"/>
  <c r="I500" i="2"/>
  <c r="I511" i="2"/>
  <c r="I521" i="2"/>
  <c r="I532" i="2"/>
  <c r="I543" i="2"/>
  <c r="I553" i="2"/>
  <c r="I564" i="2"/>
  <c r="I575" i="2"/>
  <c r="I585" i="2"/>
  <c r="I596" i="2"/>
  <c r="I607" i="2"/>
  <c r="I617" i="2"/>
  <c r="I628" i="2"/>
  <c r="I639" i="2"/>
  <c r="I649" i="2"/>
  <c r="I660" i="2"/>
  <c r="I671" i="2"/>
  <c r="I681" i="2"/>
  <c r="I692" i="2"/>
  <c r="I702" i="2"/>
  <c r="I711" i="2"/>
  <c r="I719" i="2"/>
  <c r="I727" i="2"/>
  <c r="I735" i="2"/>
  <c r="I743" i="2"/>
  <c r="I751" i="2"/>
  <c r="I759" i="2"/>
  <c r="I767" i="2"/>
  <c r="I775" i="2"/>
  <c r="I783" i="2"/>
  <c r="I791" i="2"/>
  <c r="I799" i="2"/>
  <c r="I807" i="2"/>
  <c r="I815" i="2"/>
  <c r="I823" i="2"/>
  <c r="I831" i="2"/>
  <c r="I839" i="2"/>
  <c r="I847" i="2"/>
  <c r="I855" i="2"/>
  <c r="I863" i="2"/>
  <c r="I871" i="2"/>
  <c r="I44" i="2"/>
  <c r="I55" i="2"/>
  <c r="I65" i="2"/>
  <c r="I76" i="2"/>
  <c r="I87" i="2"/>
  <c r="I97" i="2"/>
  <c r="I108" i="2"/>
  <c r="I119" i="2"/>
  <c r="I129" i="2"/>
  <c r="I140" i="2"/>
  <c r="I151" i="2"/>
  <c r="I161" i="2"/>
  <c r="I172" i="2"/>
  <c r="I183" i="2"/>
  <c r="I193" i="2"/>
  <c r="I204" i="2"/>
  <c r="I215" i="2"/>
  <c r="I225" i="2"/>
  <c r="I236" i="2"/>
  <c r="I247" i="2"/>
  <c r="I257" i="2"/>
  <c r="I268" i="2"/>
  <c r="I279" i="2"/>
  <c r="I289" i="2"/>
  <c r="I300" i="2"/>
  <c r="I311" i="2"/>
  <c r="I321" i="2"/>
  <c r="I332" i="2"/>
  <c r="I343" i="2"/>
  <c r="I353" i="2"/>
  <c r="I364" i="2"/>
  <c r="I375" i="2"/>
  <c r="I385" i="2"/>
  <c r="I396" i="2"/>
  <c r="I407" i="2"/>
  <c r="I417" i="2"/>
  <c r="I428" i="2"/>
  <c r="I439" i="2"/>
  <c r="I449" i="2"/>
  <c r="I460" i="2"/>
  <c r="I471" i="2"/>
  <c r="I481" i="2"/>
  <c r="I492" i="2"/>
  <c r="I503" i="2"/>
  <c r="I513" i="2"/>
  <c r="I524" i="2"/>
  <c r="I535" i="2"/>
  <c r="I545" i="2"/>
  <c r="I556" i="2"/>
  <c r="I567" i="2"/>
  <c r="I577" i="2"/>
  <c r="I588" i="2"/>
  <c r="I599" i="2"/>
  <c r="I609" i="2"/>
  <c r="I620" i="2"/>
  <c r="I631" i="2"/>
  <c r="I641" i="2"/>
  <c r="I652" i="2"/>
  <c r="I663" i="2"/>
  <c r="I673" i="2"/>
  <c r="I684" i="2"/>
  <c r="I695" i="2"/>
  <c r="I704" i="2"/>
  <c r="I713" i="2"/>
  <c r="I721" i="2"/>
  <c r="I729" i="2"/>
  <c r="I737" i="2"/>
  <c r="I745" i="2"/>
  <c r="I753" i="2"/>
  <c r="I761" i="2"/>
  <c r="I769" i="2"/>
  <c r="I777" i="2"/>
  <c r="I785" i="2"/>
  <c r="I793" i="2"/>
  <c r="I801" i="2"/>
  <c r="I809" i="2"/>
  <c r="I817" i="2"/>
  <c r="I825" i="2"/>
  <c r="I833" i="2"/>
  <c r="I841" i="2"/>
  <c r="I849" i="2"/>
  <c r="I857" i="2"/>
  <c r="I865" i="2"/>
  <c r="I873" i="2"/>
  <c r="I40" i="2"/>
  <c r="I56" i="2"/>
  <c r="I70" i="2"/>
  <c r="I82" i="2"/>
  <c r="I98" i="2"/>
  <c r="I112" i="2"/>
  <c r="I126" i="2"/>
  <c r="I142" i="2"/>
  <c r="I154" i="2"/>
  <c r="I168" i="2"/>
  <c r="I184" i="2"/>
  <c r="I198" i="2"/>
  <c r="I210" i="2"/>
  <c r="I226" i="2"/>
  <c r="I240" i="2"/>
  <c r="I254" i="2"/>
  <c r="I270" i="2"/>
  <c r="I282" i="2"/>
  <c r="I46" i="2"/>
  <c r="I58" i="2"/>
  <c r="I72" i="2"/>
  <c r="I88" i="2"/>
  <c r="I102" i="2"/>
  <c r="I114" i="2"/>
  <c r="I130" i="2"/>
  <c r="I144" i="2"/>
  <c r="I158" i="2"/>
  <c r="I174" i="2"/>
  <c r="I186" i="2"/>
  <c r="I200" i="2"/>
  <c r="I216" i="2"/>
  <c r="I230" i="2"/>
  <c r="I242" i="2"/>
  <c r="I258" i="2"/>
  <c r="I272" i="2"/>
  <c r="I286" i="2"/>
  <c r="I302" i="2"/>
  <c r="I314" i="2"/>
  <c r="I328" i="2"/>
  <c r="I344" i="2"/>
  <c r="I358" i="2"/>
  <c r="I370" i="2"/>
  <c r="I386" i="2"/>
  <c r="I400" i="2"/>
  <c r="I414" i="2"/>
  <c r="I430" i="2"/>
  <c r="I442" i="2"/>
  <c r="I456" i="2"/>
  <c r="I472" i="2"/>
  <c r="I486" i="2"/>
  <c r="I498" i="2"/>
  <c r="I514" i="2"/>
  <c r="I528" i="2"/>
  <c r="I542" i="2"/>
  <c r="I558" i="2"/>
  <c r="I570" i="2"/>
  <c r="I584" i="2"/>
  <c r="I600" i="2"/>
  <c r="I614" i="2"/>
  <c r="I626" i="2"/>
  <c r="I642" i="2"/>
  <c r="I656" i="2"/>
  <c r="I670" i="2"/>
  <c r="I686" i="2"/>
  <c r="I698" i="2"/>
  <c r="I710" i="2"/>
  <c r="I722" i="2"/>
  <c r="I732" i="2"/>
  <c r="I742" i="2"/>
  <c r="I754" i="2"/>
  <c r="I764" i="2"/>
  <c r="I774" i="2"/>
  <c r="I786" i="2"/>
  <c r="I796" i="2"/>
  <c r="I806" i="2"/>
  <c r="I818" i="2"/>
  <c r="I828" i="2"/>
  <c r="I838" i="2"/>
  <c r="I850" i="2"/>
  <c r="I860" i="2"/>
  <c r="I870" i="2"/>
  <c r="I49" i="2"/>
  <c r="I64" i="2"/>
  <c r="I79" i="2"/>
  <c r="I92" i="2"/>
  <c r="I106" i="2"/>
  <c r="I121" i="2"/>
  <c r="I135" i="2"/>
  <c r="I150" i="2"/>
  <c r="I164" i="2"/>
  <c r="I177" i="2"/>
  <c r="I192" i="2"/>
  <c r="I207" i="2"/>
  <c r="I220" i="2"/>
  <c r="I234" i="2"/>
  <c r="I249" i="2"/>
  <c r="I263" i="2"/>
  <c r="I278" i="2"/>
  <c r="I292" i="2"/>
  <c r="I305" i="2"/>
  <c r="I320" i="2"/>
  <c r="I335" i="2"/>
  <c r="I348" i="2"/>
  <c r="I362" i="2"/>
  <c r="I377" i="2"/>
  <c r="I391" i="2"/>
  <c r="I406" i="2"/>
  <c r="I420" i="2"/>
  <c r="I433" i="2"/>
  <c r="I448" i="2"/>
  <c r="I463" i="2"/>
  <c r="I476" i="2"/>
  <c r="I490" i="2"/>
  <c r="I505" i="2"/>
  <c r="I519" i="2"/>
  <c r="I534" i="2"/>
  <c r="I548" i="2"/>
  <c r="I561" i="2"/>
  <c r="I576" i="2"/>
  <c r="I591" i="2"/>
  <c r="I604" i="2"/>
  <c r="I618" i="2"/>
  <c r="I633" i="2"/>
  <c r="I647" i="2"/>
  <c r="I662" i="2"/>
  <c r="I676" i="2"/>
  <c r="I689" i="2"/>
  <c r="I703" i="2"/>
  <c r="I715" i="2"/>
  <c r="I725" i="2"/>
  <c r="I736" i="2"/>
  <c r="I747" i="2"/>
  <c r="I757" i="2"/>
  <c r="I768" i="2"/>
  <c r="I779" i="2"/>
  <c r="I789" i="2"/>
  <c r="I800" i="2"/>
  <c r="I811" i="2"/>
  <c r="I821" i="2"/>
  <c r="I832" i="2"/>
  <c r="I843" i="2"/>
  <c r="I853" i="2"/>
  <c r="I864" i="2"/>
  <c r="H212" i="2"/>
  <c r="I39" i="2"/>
  <c r="I62" i="2"/>
  <c r="I86" i="2"/>
  <c r="I110" i="2"/>
  <c r="I132" i="2"/>
  <c r="I153" i="2"/>
  <c r="I176" i="2"/>
  <c r="I199" i="2"/>
  <c r="I222" i="2"/>
  <c r="I246" i="2"/>
  <c r="I266" i="2"/>
  <c r="I290" i="2"/>
  <c r="I310" i="2"/>
  <c r="I327" i="2"/>
  <c r="I346" i="2"/>
  <c r="I367" i="2"/>
  <c r="I384" i="2"/>
  <c r="I402" i="2"/>
  <c r="I423" i="2"/>
  <c r="I441" i="2"/>
  <c r="I462" i="2"/>
  <c r="I480" i="2"/>
  <c r="I497" i="2"/>
  <c r="I518" i="2"/>
  <c r="I537" i="2"/>
  <c r="I554" i="2"/>
  <c r="I574" i="2"/>
  <c r="I593" i="2"/>
  <c r="I612" i="2"/>
  <c r="I632" i="2"/>
  <c r="I650" i="2"/>
  <c r="I668" i="2"/>
  <c r="I688" i="2"/>
  <c r="I706" i="2"/>
  <c r="I720" i="2"/>
  <c r="I42" i="2"/>
  <c r="I66" i="2"/>
  <c r="I89" i="2"/>
  <c r="I111" i="2"/>
  <c r="I134" i="2"/>
  <c r="I156" i="2"/>
  <c r="I178" i="2"/>
  <c r="I202" i="2"/>
  <c r="I224" i="2"/>
  <c r="I248" i="2"/>
  <c r="I271" i="2"/>
  <c r="I294" i="2"/>
  <c r="I312" i="2"/>
  <c r="I330" i="2"/>
  <c r="I350" i="2"/>
  <c r="I368" i="2"/>
  <c r="I388" i="2"/>
  <c r="I408" i="2"/>
  <c r="I424" i="2"/>
  <c r="I444" i="2"/>
  <c r="I464" i="2"/>
  <c r="I482" i="2"/>
  <c r="I502" i="2"/>
  <c r="I520" i="2"/>
  <c r="I538" i="2"/>
  <c r="I559" i="2"/>
  <c r="I578" i="2"/>
  <c r="I594" i="2"/>
  <c r="I615" i="2"/>
  <c r="I634" i="2"/>
  <c r="I654" i="2"/>
  <c r="I672" i="2"/>
  <c r="I690" i="2"/>
  <c r="I707" i="2"/>
  <c r="I723" i="2"/>
  <c r="I738" i="2"/>
  <c r="I750" i="2"/>
  <c r="I765" i="2"/>
  <c r="I780" i="2"/>
  <c r="I794" i="2"/>
  <c r="I808" i="2"/>
  <c r="I822" i="2"/>
  <c r="I836" i="2"/>
  <c r="I851" i="2"/>
  <c r="I866" i="2"/>
  <c r="H174" i="2"/>
  <c r="H243" i="2"/>
  <c r="H259" i="2"/>
  <c r="H267" i="2"/>
  <c r="H299" i="2"/>
  <c r="H307" i="2"/>
  <c r="H315" i="2"/>
  <c r="H323" i="2"/>
  <c r="H339" i="2"/>
  <c r="H347" i="2"/>
  <c r="H355" i="2"/>
  <c r="H363" i="2"/>
  <c r="H371" i="2"/>
  <c r="H379" i="2"/>
  <c r="I48" i="2"/>
  <c r="I71" i="2"/>
  <c r="I94" i="2"/>
  <c r="I118" i="2"/>
  <c r="I138" i="2"/>
  <c r="I162" i="2"/>
  <c r="I185" i="2"/>
  <c r="I208" i="2"/>
  <c r="I231" i="2"/>
  <c r="I252" i="2"/>
  <c r="I274" i="2"/>
  <c r="I296" i="2"/>
  <c r="I316" i="2"/>
  <c r="I336" i="2"/>
  <c r="I354" i="2"/>
  <c r="I374" i="2"/>
  <c r="I392" i="2"/>
  <c r="I410" i="2"/>
  <c r="I431" i="2"/>
  <c r="I450" i="2"/>
  <c r="I466" i="2"/>
  <c r="I487" i="2"/>
  <c r="I506" i="2"/>
  <c r="I526" i="2"/>
  <c r="I544" i="2"/>
  <c r="I562" i="2"/>
  <c r="I582" i="2"/>
  <c r="I601" i="2"/>
  <c r="I622" i="2"/>
  <c r="I638" i="2"/>
  <c r="I657" i="2"/>
  <c r="I678" i="2"/>
  <c r="I696" i="2"/>
  <c r="I712" i="2"/>
  <c r="I726" i="2"/>
  <c r="I740" i="2"/>
  <c r="I755" i="2"/>
  <c r="I770" i="2"/>
  <c r="I782" i="2"/>
  <c r="I797" i="2"/>
  <c r="I812" i="2"/>
  <c r="I826" i="2"/>
  <c r="I840" i="2"/>
  <c r="I854" i="2"/>
  <c r="I868" i="2"/>
  <c r="H261" i="2"/>
  <c r="H269" i="2"/>
  <c r="H293" i="2"/>
  <c r="H309" i="2"/>
  <c r="H317" i="2"/>
  <c r="H325" i="2"/>
  <c r="H333" i="2"/>
  <c r="H341" i="2"/>
  <c r="H349" i="2"/>
  <c r="H357" i="2"/>
  <c r="H365" i="2"/>
  <c r="H373" i="2"/>
  <c r="H381" i="2"/>
  <c r="H389" i="2"/>
  <c r="H397" i="2"/>
  <c r="H413" i="2"/>
  <c r="H421" i="2"/>
  <c r="H429" i="2"/>
  <c r="H437" i="2"/>
  <c r="H445" i="2"/>
  <c r="H453" i="2"/>
  <c r="H461" i="2"/>
  <c r="H469" i="2"/>
  <c r="H477" i="2"/>
  <c r="H485" i="2"/>
  <c r="H493" i="2"/>
  <c r="H501" i="2"/>
  <c r="H509" i="2"/>
  <c r="H517" i="2"/>
  <c r="H525" i="2"/>
  <c r="H533" i="2"/>
  <c r="H541" i="2"/>
  <c r="H549" i="2"/>
  <c r="H557" i="2"/>
  <c r="H565" i="2"/>
  <c r="H573" i="2"/>
  <c r="H581" i="2"/>
  <c r="H589" i="2"/>
  <c r="H597" i="2"/>
  <c r="H613" i="2"/>
  <c r="H621" i="2"/>
  <c r="H629" i="2"/>
  <c r="H637" i="2"/>
  <c r="H645" i="2"/>
  <c r="H653" i="2"/>
  <c r="H661" i="2"/>
  <c r="H669" i="2"/>
  <c r="H677" i="2"/>
  <c r="H685" i="2"/>
  <c r="H693" i="2"/>
  <c r="H701" i="2"/>
  <c r="H709" i="2"/>
  <c r="H717" i="2"/>
  <c r="H725" i="2"/>
  <c r="H733" i="2"/>
  <c r="H741" i="2"/>
  <c r="H749" i="2"/>
  <c r="H757" i="2"/>
  <c r="H765" i="2"/>
  <c r="H773" i="2"/>
  <c r="H781" i="2"/>
  <c r="H789" i="2"/>
  <c r="H797" i="2"/>
  <c r="H805" i="2"/>
  <c r="H813" i="2"/>
  <c r="H821" i="2"/>
  <c r="H829" i="2"/>
  <c r="H837" i="2"/>
  <c r="I57" i="2"/>
  <c r="I80" i="2"/>
  <c r="I103" i="2"/>
  <c r="I124" i="2"/>
  <c r="I146" i="2"/>
  <c r="I170" i="2"/>
  <c r="I194" i="2"/>
  <c r="I217" i="2"/>
  <c r="I239" i="2"/>
  <c r="I262" i="2"/>
  <c r="I284" i="2"/>
  <c r="I304" i="2"/>
  <c r="I324" i="2"/>
  <c r="I342" i="2"/>
  <c r="I360" i="2"/>
  <c r="I380" i="2"/>
  <c r="I399" i="2"/>
  <c r="I418" i="2"/>
  <c r="I438" i="2"/>
  <c r="I455" i="2"/>
  <c r="I474" i="2"/>
  <c r="I495" i="2"/>
  <c r="I512" i="2"/>
  <c r="I530" i="2"/>
  <c r="I551" i="2"/>
  <c r="I569" i="2"/>
  <c r="I590" i="2"/>
  <c r="I608" i="2"/>
  <c r="I625" i="2"/>
  <c r="I646" i="2"/>
  <c r="I665" i="2"/>
  <c r="I682" i="2"/>
  <c r="I700" i="2"/>
  <c r="I717" i="2"/>
  <c r="I731" i="2"/>
  <c r="I746" i="2"/>
  <c r="I760" i="2"/>
  <c r="I773" i="2"/>
  <c r="I788" i="2"/>
  <c r="I803" i="2"/>
  <c r="I816" i="2"/>
  <c r="I830" i="2"/>
  <c r="I845" i="2"/>
  <c r="I859" i="2"/>
  <c r="I33" i="2"/>
  <c r="H143" i="2"/>
  <c r="H161" i="2"/>
  <c r="H189" i="2"/>
  <c r="H272" i="2"/>
  <c r="H280" i="2"/>
  <c r="H296" i="2"/>
  <c r="H328" i="2"/>
  <c r="H336" i="2"/>
  <c r="H344" i="2"/>
  <c r="H352" i="2"/>
  <c r="H360" i="2"/>
  <c r="H368" i="2"/>
  <c r="H376" i="2"/>
  <c r="H384" i="2"/>
  <c r="H392" i="2"/>
  <c r="H400" i="2"/>
  <c r="H408" i="2"/>
  <c r="H416" i="2"/>
  <c r="H424" i="2"/>
  <c r="H432" i="2"/>
  <c r="H440" i="2"/>
  <c r="H448" i="2"/>
  <c r="H456" i="2"/>
  <c r="H464" i="2"/>
  <c r="H472" i="2"/>
  <c r="H480" i="2"/>
  <c r="H488" i="2"/>
  <c r="H496" i="2"/>
  <c r="H504" i="2"/>
  <c r="H512" i="2"/>
  <c r="H520" i="2"/>
  <c r="H528" i="2"/>
  <c r="H536" i="2"/>
  <c r="H544" i="2"/>
  <c r="H552" i="2"/>
  <c r="H560" i="2"/>
  <c r="H568" i="2"/>
  <c r="H576" i="2"/>
  <c r="H584" i="2"/>
  <c r="H592" i="2"/>
  <c r="H600" i="2"/>
  <c r="H608" i="2"/>
  <c r="H616" i="2"/>
  <c r="H624" i="2"/>
  <c r="H632" i="2"/>
  <c r="H640" i="2"/>
  <c r="H648" i="2"/>
  <c r="H656" i="2"/>
  <c r="H664" i="2"/>
  <c r="H672" i="2"/>
  <c r="H680" i="2"/>
  <c r="H688" i="2"/>
  <c r="H696" i="2"/>
  <c r="H704" i="2"/>
  <c r="H712" i="2"/>
  <c r="H720" i="2"/>
  <c r="H728" i="2"/>
  <c r="H736" i="2"/>
  <c r="H744" i="2"/>
  <c r="H752" i="2"/>
  <c r="H760" i="2"/>
  <c r="H768" i="2"/>
  <c r="H776" i="2"/>
  <c r="H784" i="2"/>
  <c r="H792" i="2"/>
  <c r="H800" i="2"/>
  <c r="H808" i="2"/>
  <c r="H816" i="2"/>
  <c r="H824" i="2"/>
  <c r="H832" i="2"/>
  <c r="H840" i="2"/>
  <c r="H848" i="2"/>
  <c r="H856" i="2"/>
  <c r="H864" i="2"/>
  <c r="H872" i="2"/>
  <c r="I47" i="2"/>
  <c r="I90" i="2"/>
  <c r="I136" i="2"/>
  <c r="I182" i="2"/>
  <c r="I228" i="2"/>
  <c r="I273" i="2"/>
  <c r="I313" i="2"/>
  <c r="I352" i="2"/>
  <c r="I390" i="2"/>
  <c r="I426" i="2"/>
  <c r="I465" i="2"/>
  <c r="I504" i="2"/>
  <c r="I540" i="2"/>
  <c r="I580" i="2"/>
  <c r="I616" i="2"/>
  <c r="I655" i="2"/>
  <c r="I694" i="2"/>
  <c r="I724" i="2"/>
  <c r="I748" i="2"/>
  <c r="I771" i="2"/>
  <c r="I792" i="2"/>
  <c r="I814" i="2"/>
  <c r="I837" i="2"/>
  <c r="I861" i="2"/>
  <c r="H181" i="2"/>
  <c r="H262" i="2"/>
  <c r="H300" i="2"/>
  <c r="H326" i="2"/>
  <c r="H338" i="2"/>
  <c r="H351" i="2"/>
  <c r="H364" i="2"/>
  <c r="H377" i="2"/>
  <c r="H388" i="2"/>
  <c r="H399" i="2"/>
  <c r="H410" i="2"/>
  <c r="H420" i="2"/>
  <c r="H431" i="2"/>
  <c r="H442" i="2"/>
  <c r="H452" i="2"/>
  <c r="H463" i="2"/>
  <c r="H474" i="2"/>
  <c r="H484" i="2"/>
  <c r="H495" i="2"/>
  <c r="H506" i="2"/>
  <c r="H516" i="2"/>
  <c r="H527" i="2"/>
  <c r="H538" i="2"/>
  <c r="H548" i="2"/>
  <c r="H559" i="2"/>
  <c r="H570" i="2"/>
  <c r="H580" i="2"/>
  <c r="H591" i="2"/>
  <c r="H602" i="2"/>
  <c r="H612" i="2"/>
  <c r="H623" i="2"/>
  <c r="H634" i="2"/>
  <c r="H644" i="2"/>
  <c r="H655" i="2"/>
  <c r="H666" i="2"/>
  <c r="H676" i="2"/>
  <c r="H687" i="2"/>
  <c r="H698" i="2"/>
  <c r="H708" i="2"/>
  <c r="H719" i="2"/>
  <c r="H730" i="2"/>
  <c r="H740" i="2"/>
  <c r="H751" i="2"/>
  <c r="H762" i="2"/>
  <c r="I50" i="2"/>
  <c r="I96" i="2"/>
  <c r="I143" i="2"/>
  <c r="I188" i="2"/>
  <c r="I232" i="2"/>
  <c r="I280" i="2"/>
  <c r="I318" i="2"/>
  <c r="I356" i="2"/>
  <c r="I394" i="2"/>
  <c r="I432" i="2"/>
  <c r="I470" i="2"/>
  <c r="I508" i="2"/>
  <c r="I546" i="2"/>
  <c r="I583" i="2"/>
  <c r="I623" i="2"/>
  <c r="I658" i="2"/>
  <c r="I697" i="2"/>
  <c r="I728" i="2"/>
  <c r="I749" i="2"/>
  <c r="I772" i="2"/>
  <c r="I795" i="2"/>
  <c r="I819" i="2"/>
  <c r="I842" i="2"/>
  <c r="I862" i="2"/>
  <c r="H238" i="2"/>
  <c r="H263" i="2"/>
  <c r="H276" i="2"/>
  <c r="H327" i="2"/>
  <c r="H340" i="2"/>
  <c r="H353" i="2"/>
  <c r="H366" i="2"/>
  <c r="H378" i="2"/>
  <c r="H390" i="2"/>
  <c r="H401" i="2"/>
  <c r="H411" i="2"/>
  <c r="H422" i="2"/>
  <c r="H433" i="2"/>
  <c r="H443" i="2"/>
  <c r="H454" i="2"/>
  <c r="H465" i="2"/>
  <c r="H475" i="2"/>
  <c r="H486" i="2"/>
  <c r="H497" i="2"/>
  <c r="H507" i="2"/>
  <c r="H518" i="2"/>
  <c r="H529" i="2"/>
  <c r="H539" i="2"/>
  <c r="H550" i="2"/>
  <c r="H561" i="2"/>
  <c r="H571" i="2"/>
  <c r="H582" i="2"/>
  <c r="H593" i="2"/>
  <c r="H603" i="2"/>
  <c r="H614" i="2"/>
  <c r="H625" i="2"/>
  <c r="H635" i="2"/>
  <c r="H646" i="2"/>
  <c r="H657" i="2"/>
  <c r="H667" i="2"/>
  <c r="H678" i="2"/>
  <c r="H689" i="2"/>
  <c r="H699" i="2"/>
  <c r="H710" i="2"/>
  <c r="H721" i="2"/>
  <c r="H731" i="2"/>
  <c r="H742" i="2"/>
  <c r="H753" i="2"/>
  <c r="H763" i="2"/>
  <c r="H774" i="2"/>
  <c r="H785" i="2"/>
  <c r="H795" i="2"/>
  <c r="H806" i="2"/>
  <c r="H817" i="2"/>
  <c r="H827" i="2"/>
  <c r="H838" i="2"/>
  <c r="H847" i="2"/>
  <c r="H857" i="2"/>
  <c r="H866" i="2"/>
  <c r="I54" i="2"/>
  <c r="I100" i="2"/>
  <c r="I145" i="2"/>
  <c r="I190" i="2"/>
  <c r="I238" i="2"/>
  <c r="I281" i="2"/>
  <c r="I322" i="2"/>
  <c r="I359" i="2"/>
  <c r="I398" i="2"/>
  <c r="I434" i="2"/>
  <c r="I60" i="2"/>
  <c r="I104" i="2"/>
  <c r="I152" i="2"/>
  <c r="I196" i="2"/>
  <c r="I241" i="2"/>
  <c r="I288" i="2"/>
  <c r="I326" i="2"/>
  <c r="I366" i="2"/>
  <c r="I401" i="2"/>
  <c r="I440" i="2"/>
  <c r="I478" i="2"/>
  <c r="I516" i="2"/>
  <c r="I552" i="2"/>
  <c r="I592" i="2"/>
  <c r="I630" i="2"/>
  <c r="I666" i="2"/>
  <c r="I705" i="2"/>
  <c r="I733" i="2"/>
  <c r="I756" i="2"/>
  <c r="I778" i="2"/>
  <c r="I802" i="2"/>
  <c r="I824" i="2"/>
  <c r="I846" i="2"/>
  <c r="I869" i="2"/>
  <c r="H157" i="2"/>
  <c r="H241" i="2"/>
  <c r="H266" i="2"/>
  <c r="H343" i="2"/>
  <c r="H356" i="2"/>
  <c r="H369" i="2"/>
  <c r="H382" i="2"/>
  <c r="H393" i="2"/>
  <c r="H403" i="2"/>
  <c r="H414" i="2"/>
  <c r="H425" i="2"/>
  <c r="H435" i="2"/>
  <c r="H446" i="2"/>
  <c r="H457" i="2"/>
  <c r="H467" i="2"/>
  <c r="H478" i="2"/>
  <c r="H489" i="2"/>
  <c r="H499" i="2"/>
  <c r="H510" i="2"/>
  <c r="H521" i="2"/>
  <c r="H531" i="2"/>
  <c r="H542" i="2"/>
  <c r="H553" i="2"/>
  <c r="H563" i="2"/>
  <c r="H574" i="2"/>
  <c r="H585" i="2"/>
  <c r="H595" i="2"/>
  <c r="H606" i="2"/>
  <c r="H617" i="2"/>
  <c r="H627" i="2"/>
  <c r="H638" i="2"/>
  <c r="H649" i="2"/>
  <c r="H659" i="2"/>
  <c r="H670" i="2"/>
  <c r="H681" i="2"/>
  <c r="H691" i="2"/>
  <c r="H713" i="2"/>
  <c r="H723" i="2"/>
  <c r="H734" i="2"/>
  <c r="H745" i="2"/>
  <c r="H755" i="2"/>
  <c r="H766" i="2"/>
  <c r="H777" i="2"/>
  <c r="H787" i="2"/>
  <c r="H798" i="2"/>
  <c r="H809" i="2"/>
  <c r="H819" i="2"/>
  <c r="H830" i="2"/>
  <c r="H841" i="2"/>
  <c r="H850" i="2"/>
  <c r="H859" i="2"/>
  <c r="H868" i="2"/>
  <c r="H860" i="2"/>
  <c r="I74" i="2"/>
  <c r="I166" i="2"/>
  <c r="I209" i="2"/>
  <c r="I256" i="2"/>
  <c r="I298" i="2"/>
  <c r="I337" i="2"/>
  <c r="I376" i="2"/>
  <c r="I412" i="2"/>
  <c r="I452" i="2"/>
  <c r="I488" i="2"/>
  <c r="I527" i="2"/>
  <c r="I602" i="2"/>
  <c r="I640" i="2"/>
  <c r="I714" i="2"/>
  <c r="I739" i="2"/>
  <c r="I784" i="2"/>
  <c r="I829" i="2"/>
  <c r="H308" i="2"/>
  <c r="H334" i="2"/>
  <c r="H359" i="2"/>
  <c r="H385" i="2"/>
  <c r="H406" i="2"/>
  <c r="H427" i="2"/>
  <c r="H449" i="2"/>
  <c r="H470" i="2"/>
  <c r="H491" i="2"/>
  <c r="H513" i="2"/>
  <c r="H534" i="2"/>
  <c r="H555" i="2"/>
  <c r="H577" i="2"/>
  <c r="H598" i="2"/>
  <c r="H619" i="2"/>
  <c r="H641" i="2"/>
  <c r="H662" i="2"/>
  <c r="H683" i="2"/>
  <c r="H705" i="2"/>
  <c r="H726" i="2"/>
  <c r="H747" i="2"/>
  <c r="H769" i="2"/>
  <c r="H790" i="2"/>
  <c r="H811" i="2"/>
  <c r="H833" i="2"/>
  <c r="H852" i="2"/>
  <c r="H870" i="2"/>
  <c r="I68" i="2"/>
  <c r="I113" i="2"/>
  <c r="I160" i="2"/>
  <c r="I206" i="2"/>
  <c r="I250" i="2"/>
  <c r="I295" i="2"/>
  <c r="I334" i="2"/>
  <c r="I369" i="2"/>
  <c r="I409" i="2"/>
  <c r="I446" i="2"/>
  <c r="I484" i="2"/>
  <c r="I522" i="2"/>
  <c r="I560" i="2"/>
  <c r="I598" i="2"/>
  <c r="I636" i="2"/>
  <c r="I674" i="2"/>
  <c r="I708" i="2"/>
  <c r="I734" i="2"/>
  <c r="I758" i="2"/>
  <c r="I781" i="2"/>
  <c r="I804" i="2"/>
  <c r="I827" i="2"/>
  <c r="I848" i="2"/>
  <c r="I872" i="2"/>
  <c r="H159" i="2"/>
  <c r="H187" i="2"/>
  <c r="H268" i="2"/>
  <c r="H281" i="2"/>
  <c r="H294" i="2"/>
  <c r="H306" i="2"/>
  <c r="H319" i="2"/>
  <c r="H345" i="2"/>
  <c r="H358" i="2"/>
  <c r="H370" i="2"/>
  <c r="H383" i="2"/>
  <c r="H394" i="2"/>
  <c r="H404" i="2"/>
  <c r="H415" i="2"/>
  <c r="H426" i="2"/>
  <c r="H436" i="2"/>
  <c r="H447" i="2"/>
  <c r="H458" i="2"/>
  <c r="H468" i="2"/>
  <c r="H479" i="2"/>
  <c r="H490" i="2"/>
  <c r="H500" i="2"/>
  <c r="H511" i="2"/>
  <c r="H522" i="2"/>
  <c r="H532" i="2"/>
  <c r="H543" i="2"/>
  <c r="H554" i="2"/>
  <c r="H564" i="2"/>
  <c r="H575" i="2"/>
  <c r="H586" i="2"/>
  <c r="H596" i="2"/>
  <c r="H607" i="2"/>
  <c r="H618" i="2"/>
  <c r="H628" i="2"/>
  <c r="H639" i="2"/>
  <c r="H650" i="2"/>
  <c r="H660" i="2"/>
  <c r="H671" i="2"/>
  <c r="H682" i="2"/>
  <c r="H692" i="2"/>
  <c r="H703" i="2"/>
  <c r="H714" i="2"/>
  <c r="H724" i="2"/>
  <c r="H735" i="2"/>
  <c r="H746" i="2"/>
  <c r="H756" i="2"/>
  <c r="H767" i="2"/>
  <c r="H778" i="2"/>
  <c r="H788" i="2"/>
  <c r="H799" i="2"/>
  <c r="H810" i="2"/>
  <c r="H820" i="2"/>
  <c r="H831" i="2"/>
  <c r="H842" i="2"/>
  <c r="H851" i="2"/>
  <c r="H869" i="2"/>
  <c r="I120" i="2"/>
  <c r="I566" i="2"/>
  <c r="I679" i="2"/>
  <c r="I762" i="2"/>
  <c r="I805" i="2"/>
  <c r="I852" i="2"/>
  <c r="H160" i="2"/>
  <c r="H190" i="2"/>
  <c r="H244" i="2"/>
  <c r="H270" i="2"/>
  <c r="H295" i="2"/>
  <c r="H346" i="2"/>
  <c r="H372" i="2"/>
  <c r="H395" i="2"/>
  <c r="H417" i="2"/>
  <c r="H438" i="2"/>
  <c r="H459" i="2"/>
  <c r="H481" i="2"/>
  <c r="H502" i="2"/>
  <c r="H523" i="2"/>
  <c r="H545" i="2"/>
  <c r="H566" i="2"/>
  <c r="H587" i="2"/>
  <c r="H609" i="2"/>
  <c r="H630" i="2"/>
  <c r="H651" i="2"/>
  <c r="H673" i="2"/>
  <c r="H694" i="2"/>
  <c r="H715" i="2"/>
  <c r="H737" i="2"/>
  <c r="H758" i="2"/>
  <c r="H779" i="2"/>
  <c r="H801" i="2"/>
  <c r="H822" i="2"/>
  <c r="H843" i="2"/>
  <c r="H861" i="2"/>
  <c r="I78" i="2"/>
  <c r="I260" i="2"/>
  <c r="I416" i="2"/>
  <c r="I529" i="2"/>
  <c r="I624" i="2"/>
  <c r="I718" i="2"/>
  <c r="I787" i="2"/>
  <c r="I844" i="2"/>
  <c r="H178" i="2"/>
  <c r="H354" i="2"/>
  <c r="H387" i="2"/>
  <c r="H418" i="2"/>
  <c r="H444" i="2"/>
  <c r="H473" i="2"/>
  <c r="H503" i="2"/>
  <c r="H530" i="2"/>
  <c r="H558" i="2"/>
  <c r="H588" i="2"/>
  <c r="H615" i="2"/>
  <c r="H674" i="2"/>
  <c r="H700" i="2"/>
  <c r="H729" i="2"/>
  <c r="H759" i="2"/>
  <c r="H782" i="2"/>
  <c r="H803" i="2"/>
  <c r="H825" i="2"/>
  <c r="H845" i="2"/>
  <c r="H863" i="2"/>
  <c r="I606" i="2"/>
  <c r="H348" i="2"/>
  <c r="H524" i="2"/>
  <c r="H636" i="2"/>
  <c r="H750" i="2"/>
  <c r="H839" i="2"/>
  <c r="I610" i="2"/>
  <c r="H214" i="2"/>
  <c r="H350" i="2"/>
  <c r="H498" i="2"/>
  <c r="H611" i="2"/>
  <c r="H727" i="2"/>
  <c r="H862" i="2"/>
  <c r="I81" i="2"/>
  <c r="I264" i="2"/>
  <c r="I422" i="2"/>
  <c r="I536" i="2"/>
  <c r="I644" i="2"/>
  <c r="I730" i="2"/>
  <c r="I790" i="2"/>
  <c r="I856" i="2"/>
  <c r="H324" i="2"/>
  <c r="H361" i="2"/>
  <c r="H391" i="2"/>
  <c r="H419" i="2"/>
  <c r="H450" i="2"/>
  <c r="H476" i="2"/>
  <c r="H505" i="2"/>
  <c r="H535" i="2"/>
  <c r="H562" i="2"/>
  <c r="H590" i="2"/>
  <c r="H620" i="2"/>
  <c r="H647" i="2"/>
  <c r="H675" i="2"/>
  <c r="H706" i="2"/>
  <c r="H732" i="2"/>
  <c r="H761" i="2"/>
  <c r="H783" i="2"/>
  <c r="H804" i="2"/>
  <c r="H826" i="2"/>
  <c r="H846" i="2"/>
  <c r="H865" i="2"/>
  <c r="H855" i="2"/>
  <c r="I214" i="2"/>
  <c r="H311" i="2"/>
  <c r="H494" i="2"/>
  <c r="H665" i="2"/>
  <c r="H796" i="2"/>
  <c r="I510" i="2"/>
  <c r="I776" i="2"/>
  <c r="H177" i="2"/>
  <c r="H316" i="2"/>
  <c r="H441" i="2"/>
  <c r="H583" i="2"/>
  <c r="H697" i="2"/>
  <c r="H802" i="2"/>
  <c r="I122" i="2"/>
  <c r="I303" i="2"/>
  <c r="I454" i="2"/>
  <c r="I550" i="2"/>
  <c r="I648" i="2"/>
  <c r="I741" i="2"/>
  <c r="I798" i="2"/>
  <c r="I858" i="2"/>
  <c r="H191" i="2"/>
  <c r="H260" i="2"/>
  <c r="H297" i="2"/>
  <c r="H362" i="2"/>
  <c r="H396" i="2"/>
  <c r="H423" i="2"/>
  <c r="H451" i="2"/>
  <c r="H482" i="2"/>
  <c r="H508" i="2"/>
  <c r="H537" i="2"/>
  <c r="H567" i="2"/>
  <c r="H594" i="2"/>
  <c r="H622" i="2"/>
  <c r="H652" i="2"/>
  <c r="H679" i="2"/>
  <c r="H707" i="2"/>
  <c r="H738" i="2"/>
  <c r="H764" i="2"/>
  <c r="H786" i="2"/>
  <c r="H807" i="2"/>
  <c r="H828" i="2"/>
  <c r="H849" i="2"/>
  <c r="H867" i="2"/>
  <c r="H162" i="2"/>
  <c r="H487" i="2"/>
  <c r="H572" i="2"/>
  <c r="H631" i="2"/>
  <c r="H686" i="2"/>
  <c r="H743" i="2"/>
  <c r="H793" i="2"/>
  <c r="H835" i="2"/>
  <c r="I175" i="2"/>
  <c r="I820" i="2"/>
  <c r="H375" i="2"/>
  <c r="H434" i="2"/>
  <c r="H492" i="2"/>
  <c r="H547" i="2"/>
  <c r="H690" i="2"/>
  <c r="H748" i="2"/>
  <c r="H815" i="2"/>
  <c r="I378" i="2"/>
  <c r="I699" i="2"/>
  <c r="I834" i="2"/>
  <c r="H380" i="2"/>
  <c r="H466" i="2"/>
  <c r="H579" i="2"/>
  <c r="H695" i="2"/>
  <c r="H775" i="2"/>
  <c r="H858" i="2"/>
  <c r="I382" i="2"/>
  <c r="H412" i="2"/>
  <c r="H526" i="2"/>
  <c r="H642" i="2"/>
  <c r="H754" i="2"/>
  <c r="H823" i="2"/>
  <c r="I128" i="2"/>
  <c r="I306" i="2"/>
  <c r="I458" i="2"/>
  <c r="I568" i="2"/>
  <c r="I664" i="2"/>
  <c r="I744" i="2"/>
  <c r="I810" i="2"/>
  <c r="I867" i="2"/>
  <c r="H265" i="2"/>
  <c r="H298" i="2"/>
  <c r="H335" i="2"/>
  <c r="H367" i="2"/>
  <c r="H398" i="2"/>
  <c r="H428" i="2"/>
  <c r="H455" i="2"/>
  <c r="H483" i="2"/>
  <c r="H514" i="2"/>
  <c r="H540" i="2"/>
  <c r="H569" i="2"/>
  <c r="H599" i="2"/>
  <c r="H626" i="2"/>
  <c r="H654" i="2"/>
  <c r="H684" i="2"/>
  <c r="H711" i="2"/>
  <c r="H739" i="2"/>
  <c r="H770" i="2"/>
  <c r="H791" i="2"/>
  <c r="H812" i="2"/>
  <c r="H834" i="2"/>
  <c r="H853" i="2"/>
  <c r="H871" i="2"/>
  <c r="I167" i="2"/>
  <c r="I338" i="2"/>
  <c r="I473" i="2"/>
  <c r="I572" i="2"/>
  <c r="I680" i="2"/>
  <c r="I752" i="2"/>
  <c r="I813" i="2"/>
  <c r="H271" i="2"/>
  <c r="H303" i="2"/>
  <c r="H337" i="2"/>
  <c r="H374" i="2"/>
  <c r="H430" i="2"/>
  <c r="H460" i="2"/>
  <c r="H515" i="2"/>
  <c r="H546" i="2"/>
  <c r="H601" i="2"/>
  <c r="H658" i="2"/>
  <c r="H716" i="2"/>
  <c r="H771" i="2"/>
  <c r="H814" i="2"/>
  <c r="H854" i="2"/>
  <c r="H873" i="2"/>
  <c r="I345" i="2"/>
  <c r="I494" i="2"/>
  <c r="I586" i="2"/>
  <c r="I687" i="2"/>
  <c r="I763" i="2"/>
  <c r="H239" i="2"/>
  <c r="H310" i="2"/>
  <c r="H342" i="2"/>
  <c r="H407" i="2"/>
  <c r="H462" i="2"/>
  <c r="H519" i="2"/>
  <c r="H578" i="2"/>
  <c r="H604" i="2"/>
  <c r="H663" i="2"/>
  <c r="H718" i="2"/>
  <c r="H772" i="2"/>
  <c r="H794" i="2"/>
  <c r="H836" i="2"/>
  <c r="I496" i="2"/>
  <c r="I766" i="2"/>
  <c r="H278" i="2"/>
  <c r="H409" i="2"/>
  <c r="H439" i="2"/>
  <c r="H551" i="2"/>
  <c r="H610" i="2"/>
  <c r="H722" i="2"/>
  <c r="H818" i="2"/>
  <c r="I218" i="2"/>
  <c r="I716" i="2"/>
  <c r="I835" i="2"/>
  <c r="H386" i="2"/>
  <c r="H471" i="2"/>
  <c r="H556" i="2"/>
  <c r="H668" i="2"/>
  <c r="H780" i="2"/>
  <c r="H844" i="2"/>
  <c r="I28" i="2"/>
  <c r="C25" i="2"/>
  <c r="K870" i="2" l="1"/>
  <c r="L871" i="2"/>
  <c r="O872" i="2"/>
  <c r="P872" i="2"/>
  <c r="N871" i="2"/>
  <c r="M870"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K869" i="2" l="1"/>
  <c r="L870" i="2"/>
  <c r="O871" i="2"/>
  <c r="P871" i="2"/>
  <c r="N870" i="2"/>
  <c r="M869" i="2"/>
  <c r="F7" i="2"/>
  <c r="C24" i="2"/>
  <c r="B33" i="2"/>
  <c r="C615" i="2"/>
  <c r="C616" i="2"/>
  <c r="C617" i="2"/>
  <c r="C618"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A6" i="2"/>
  <c r="F6" i="2" s="1"/>
  <c r="K868" i="2" l="1"/>
  <c r="L869" i="2"/>
  <c r="O870" i="2"/>
  <c r="P870" i="2"/>
  <c r="N869" i="2"/>
  <c r="M868" i="2"/>
  <c r="D29" i="2"/>
  <c r="K28" i="2"/>
  <c r="J28" i="2"/>
  <c r="M28" i="2"/>
  <c r="D28" i="2"/>
  <c r="F14" i="2"/>
  <c r="C14" i="2"/>
  <c r="C13" i="2"/>
  <c r="A8" i="2"/>
  <c r="V33" i="2" l="1"/>
  <c r="V41" i="2"/>
  <c r="V49" i="2"/>
  <c r="V57" i="2"/>
  <c r="V65" i="2"/>
  <c r="V34" i="2"/>
  <c r="V42" i="2"/>
  <c r="V50" i="2"/>
  <c r="V58" i="2"/>
  <c r="V66" i="2"/>
  <c r="V35" i="2"/>
  <c r="V43" i="2"/>
  <c r="V51" i="2"/>
  <c r="V59" i="2"/>
  <c r="V67" i="2"/>
  <c r="V37" i="2"/>
  <c r="V45" i="2"/>
  <c r="V53" i="2"/>
  <c r="V61" i="2"/>
  <c r="V69" i="2"/>
  <c r="V77" i="2"/>
  <c r="V85" i="2"/>
  <c r="V93" i="2"/>
  <c r="V101" i="2"/>
  <c r="V109" i="2"/>
  <c r="V117" i="2"/>
  <c r="V125" i="2"/>
  <c r="V133" i="2"/>
  <c r="V141" i="2"/>
  <c r="V149" i="2"/>
  <c r="V157" i="2"/>
  <c r="V165" i="2"/>
  <c r="V173" i="2"/>
  <c r="V181" i="2"/>
  <c r="V189" i="2"/>
  <c r="V197" i="2"/>
  <c r="V205" i="2"/>
  <c r="V213" i="2"/>
  <c r="V221" i="2"/>
  <c r="V229" i="2"/>
  <c r="V237" i="2"/>
  <c r="V245" i="2"/>
  <c r="V253" i="2"/>
  <c r="V261" i="2"/>
  <c r="V269" i="2"/>
  <c r="V277" i="2"/>
  <c r="V285" i="2"/>
  <c r="V293" i="2"/>
  <c r="V301" i="2"/>
  <c r="V309" i="2"/>
  <c r="V317" i="2"/>
  <c r="V325" i="2"/>
  <c r="V333" i="2"/>
  <c r="V341" i="2"/>
  <c r="V349" i="2"/>
  <c r="V357" i="2"/>
  <c r="V365" i="2"/>
  <c r="V373" i="2"/>
  <c r="V381" i="2"/>
  <c r="V389" i="2"/>
  <c r="V397" i="2"/>
  <c r="V405" i="2"/>
  <c r="V413" i="2"/>
  <c r="V421" i="2"/>
  <c r="V429" i="2"/>
  <c r="V437" i="2"/>
  <c r="V445" i="2"/>
  <c r="V453" i="2"/>
  <c r="V461" i="2"/>
  <c r="V469" i="2"/>
  <c r="V477" i="2"/>
  <c r="V485" i="2"/>
  <c r="V493" i="2"/>
  <c r="V501" i="2"/>
  <c r="V509" i="2"/>
  <c r="V517" i="2"/>
  <c r="V525" i="2"/>
  <c r="V533" i="2"/>
  <c r="V541" i="2"/>
  <c r="V549" i="2"/>
  <c r="V557" i="2"/>
  <c r="V565" i="2"/>
  <c r="V573" i="2"/>
  <c r="V581" i="2"/>
  <c r="V589" i="2"/>
  <c r="V597" i="2"/>
  <c r="V605" i="2"/>
  <c r="V613" i="2"/>
  <c r="V621" i="2"/>
  <c r="V629" i="2"/>
  <c r="V637" i="2"/>
  <c r="V645" i="2"/>
  <c r="V653" i="2"/>
  <c r="V661" i="2"/>
  <c r="V669" i="2"/>
  <c r="V677" i="2"/>
  <c r="V685" i="2"/>
  <c r="V693" i="2"/>
  <c r="V701" i="2"/>
  <c r="V709" i="2"/>
  <c r="V36" i="2"/>
  <c r="V52" i="2"/>
  <c r="V68" i="2"/>
  <c r="V78" i="2"/>
  <c r="V87" i="2"/>
  <c r="V96" i="2"/>
  <c r="V105" i="2"/>
  <c r="V114" i="2"/>
  <c r="V123" i="2"/>
  <c r="V132" i="2"/>
  <c r="V142" i="2"/>
  <c r="V151" i="2"/>
  <c r="V160" i="2"/>
  <c r="V169" i="2"/>
  <c r="V178" i="2"/>
  <c r="V187" i="2"/>
  <c r="V196" i="2"/>
  <c r="V206" i="2"/>
  <c r="V215" i="2"/>
  <c r="V224" i="2"/>
  <c r="V233" i="2"/>
  <c r="V242" i="2"/>
  <c r="V251" i="2"/>
  <c r="V260" i="2"/>
  <c r="V270" i="2"/>
  <c r="V279" i="2"/>
  <c r="V288" i="2"/>
  <c r="V297" i="2"/>
  <c r="V306" i="2"/>
  <c r="V315" i="2"/>
  <c r="V324" i="2"/>
  <c r="V334" i="2"/>
  <c r="V343" i="2"/>
  <c r="V352" i="2"/>
  <c r="V361" i="2"/>
  <c r="V370" i="2"/>
  <c r="V379" i="2"/>
  <c r="V388" i="2"/>
  <c r="V398" i="2"/>
  <c r="V407" i="2"/>
  <c r="V416" i="2"/>
  <c r="V425" i="2"/>
  <c r="V434" i="2"/>
  <c r="V443" i="2"/>
  <c r="V452" i="2"/>
  <c r="V462" i="2"/>
  <c r="V471" i="2"/>
  <c r="V480" i="2"/>
  <c r="V489" i="2"/>
  <c r="V498" i="2"/>
  <c r="V507" i="2"/>
  <c r="V516" i="2"/>
  <c r="V526" i="2"/>
  <c r="V535" i="2"/>
  <c r="V544" i="2"/>
  <c r="V553" i="2"/>
  <c r="V562" i="2"/>
  <c r="V571" i="2"/>
  <c r="V580" i="2"/>
  <c r="V590" i="2"/>
  <c r="V599" i="2"/>
  <c r="V608" i="2"/>
  <c r="V617" i="2"/>
  <c r="V626" i="2"/>
  <c r="V635" i="2"/>
  <c r="V644" i="2"/>
  <c r="V654" i="2"/>
  <c r="V663" i="2"/>
  <c r="V672" i="2"/>
  <c r="V681" i="2"/>
  <c r="V690" i="2"/>
  <c r="V699" i="2"/>
  <c r="V708" i="2"/>
  <c r="V717" i="2"/>
  <c r="V725" i="2"/>
  <c r="V733" i="2"/>
  <c r="V741" i="2"/>
  <c r="V749" i="2"/>
  <c r="V757" i="2"/>
  <c r="V765" i="2"/>
  <c r="V773" i="2"/>
  <c r="V781" i="2"/>
  <c r="V789" i="2"/>
  <c r="V797" i="2"/>
  <c r="V805" i="2"/>
  <c r="V38" i="2"/>
  <c r="V54" i="2"/>
  <c r="V70" i="2"/>
  <c r="V79" i="2"/>
  <c r="V88" i="2"/>
  <c r="V97" i="2"/>
  <c r="V106" i="2"/>
  <c r="V115" i="2"/>
  <c r="V124" i="2"/>
  <c r="V134" i="2"/>
  <c r="V143" i="2"/>
  <c r="V152" i="2"/>
  <c r="V161" i="2"/>
  <c r="V170" i="2"/>
  <c r="V179" i="2"/>
  <c r="V188" i="2"/>
  <c r="V198" i="2"/>
  <c r="V207" i="2"/>
  <c r="V216" i="2"/>
  <c r="V225" i="2"/>
  <c r="V234" i="2"/>
  <c r="V243" i="2"/>
  <c r="V252" i="2"/>
  <c r="V262" i="2"/>
  <c r="V271" i="2"/>
  <c r="V280" i="2"/>
  <c r="V289" i="2"/>
  <c r="V298" i="2"/>
  <c r="V307" i="2"/>
  <c r="V316" i="2"/>
  <c r="V326" i="2"/>
  <c r="V335" i="2"/>
  <c r="V344" i="2"/>
  <c r="V353" i="2"/>
  <c r="V362" i="2"/>
  <c r="V371" i="2"/>
  <c r="V380" i="2"/>
  <c r="V390" i="2"/>
  <c r="V399" i="2"/>
  <c r="V408" i="2"/>
  <c r="V417" i="2"/>
  <c r="V426" i="2"/>
  <c r="V435" i="2"/>
  <c r="V444" i="2"/>
  <c r="V454" i="2"/>
  <c r="V463" i="2"/>
  <c r="V472" i="2"/>
  <c r="V481" i="2"/>
  <c r="V490" i="2"/>
  <c r="V499" i="2"/>
  <c r="V508" i="2"/>
  <c r="V518" i="2"/>
  <c r="V527" i="2"/>
  <c r="V536" i="2"/>
  <c r="V545" i="2"/>
  <c r="V554" i="2"/>
  <c r="V563" i="2"/>
  <c r="V572" i="2"/>
  <c r="V582" i="2"/>
  <c r="V591" i="2"/>
  <c r="V600" i="2"/>
  <c r="V609" i="2"/>
  <c r="V618" i="2"/>
  <c r="V627" i="2"/>
  <c r="V636" i="2"/>
  <c r="V646" i="2"/>
  <c r="V655" i="2"/>
  <c r="V664" i="2"/>
  <c r="V673" i="2"/>
  <c r="V682" i="2"/>
  <c r="V691" i="2"/>
  <c r="V700" i="2"/>
  <c r="V710" i="2"/>
  <c r="V718" i="2"/>
  <c r="V726" i="2"/>
  <c r="V734" i="2"/>
  <c r="V742" i="2"/>
  <c r="V750" i="2"/>
  <c r="V758" i="2"/>
  <c r="V766" i="2"/>
  <c r="V774" i="2"/>
  <c r="V782" i="2"/>
  <c r="V39" i="2"/>
  <c r="V55" i="2"/>
  <c r="V71" i="2"/>
  <c r="V80" i="2"/>
  <c r="V89" i="2"/>
  <c r="V98" i="2"/>
  <c r="V107" i="2"/>
  <c r="V116" i="2"/>
  <c r="V126" i="2"/>
  <c r="V135" i="2"/>
  <c r="V144" i="2"/>
  <c r="V153" i="2"/>
  <c r="V162" i="2"/>
  <c r="V171" i="2"/>
  <c r="V180" i="2"/>
  <c r="V190" i="2"/>
  <c r="V199" i="2"/>
  <c r="V208" i="2"/>
  <c r="V217" i="2"/>
  <c r="V226" i="2"/>
  <c r="V235" i="2"/>
  <c r="V244" i="2"/>
  <c r="V254" i="2"/>
  <c r="V263" i="2"/>
  <c r="V272" i="2"/>
  <c r="V281" i="2"/>
  <c r="V290" i="2"/>
  <c r="V299" i="2"/>
  <c r="V308" i="2"/>
  <c r="V318" i="2"/>
  <c r="V327" i="2"/>
  <c r="V336" i="2"/>
  <c r="V345" i="2"/>
  <c r="V354" i="2"/>
  <c r="V363" i="2"/>
  <c r="V372" i="2"/>
  <c r="V382" i="2"/>
  <c r="V391" i="2"/>
  <c r="V400" i="2"/>
  <c r="V409" i="2"/>
  <c r="V418" i="2"/>
  <c r="V427" i="2"/>
  <c r="V436" i="2"/>
  <c r="V446" i="2"/>
  <c r="V455" i="2"/>
  <c r="V464" i="2"/>
  <c r="V473" i="2"/>
  <c r="V482" i="2"/>
  <c r="V491" i="2"/>
  <c r="V500" i="2"/>
  <c r="V510" i="2"/>
  <c r="V519" i="2"/>
  <c r="V528" i="2"/>
  <c r="V537" i="2"/>
  <c r="V546" i="2"/>
  <c r="V555" i="2"/>
  <c r="V564" i="2"/>
  <c r="V574" i="2"/>
  <c r="V583" i="2"/>
  <c r="V592" i="2"/>
  <c r="V601" i="2"/>
  <c r="V610" i="2"/>
  <c r="V619" i="2"/>
  <c r="V628" i="2"/>
  <c r="V638" i="2"/>
  <c r="V647" i="2"/>
  <c r="V656" i="2"/>
  <c r="V665" i="2"/>
  <c r="V674" i="2"/>
  <c r="V683" i="2"/>
  <c r="V692" i="2"/>
  <c r="V702" i="2"/>
  <c r="V711" i="2"/>
  <c r="V719" i="2"/>
  <c r="V727" i="2"/>
  <c r="V735" i="2"/>
  <c r="V743" i="2"/>
  <c r="V751" i="2"/>
  <c r="V759" i="2"/>
  <c r="V767" i="2"/>
  <c r="V775" i="2"/>
  <c r="V783" i="2"/>
  <c r="V791" i="2"/>
  <c r="V799" i="2"/>
  <c r="V807" i="2"/>
  <c r="V44" i="2"/>
  <c r="V60" i="2"/>
  <c r="V73" i="2"/>
  <c r="V82" i="2"/>
  <c r="V91" i="2"/>
  <c r="V100" i="2"/>
  <c r="V110" i="2"/>
  <c r="V119" i="2"/>
  <c r="V128" i="2"/>
  <c r="V137" i="2"/>
  <c r="V146" i="2"/>
  <c r="V155" i="2"/>
  <c r="V164" i="2"/>
  <c r="V174" i="2"/>
  <c r="V183" i="2"/>
  <c r="V192" i="2"/>
  <c r="V201" i="2"/>
  <c r="V210" i="2"/>
  <c r="V219" i="2"/>
  <c r="V228" i="2"/>
  <c r="V238" i="2"/>
  <c r="V247" i="2"/>
  <c r="V256" i="2"/>
  <c r="V265" i="2"/>
  <c r="V274" i="2"/>
  <c r="V283" i="2"/>
  <c r="V292" i="2"/>
  <c r="V302" i="2"/>
  <c r="V311" i="2"/>
  <c r="V320" i="2"/>
  <c r="V329" i="2"/>
  <c r="V338" i="2"/>
  <c r="V347" i="2"/>
  <c r="V356" i="2"/>
  <c r="V366" i="2"/>
  <c r="V375" i="2"/>
  <c r="V384" i="2"/>
  <c r="V393" i="2"/>
  <c r="V402" i="2"/>
  <c r="V411" i="2"/>
  <c r="V420" i="2"/>
  <c r="V430" i="2"/>
  <c r="V439" i="2"/>
  <c r="V448" i="2"/>
  <c r="V457" i="2"/>
  <c r="V466" i="2"/>
  <c r="V475" i="2"/>
  <c r="V484" i="2"/>
  <c r="V494" i="2"/>
  <c r="V503" i="2"/>
  <c r="V512" i="2"/>
  <c r="V521" i="2"/>
  <c r="V530" i="2"/>
  <c r="V539" i="2"/>
  <c r="V548" i="2"/>
  <c r="V558" i="2"/>
  <c r="V567" i="2"/>
  <c r="V576" i="2"/>
  <c r="V585" i="2"/>
  <c r="V594" i="2"/>
  <c r="V603" i="2"/>
  <c r="V612" i="2"/>
  <c r="V622" i="2"/>
  <c r="V631" i="2"/>
  <c r="V640" i="2"/>
  <c r="V649" i="2"/>
  <c r="V658" i="2"/>
  <c r="V667" i="2"/>
  <c r="V676" i="2"/>
  <c r="V686" i="2"/>
  <c r="V695" i="2"/>
  <c r="V704" i="2"/>
  <c r="V713" i="2"/>
  <c r="V721" i="2"/>
  <c r="V729" i="2"/>
  <c r="V737" i="2"/>
  <c r="V745" i="2"/>
  <c r="V753" i="2"/>
  <c r="V761" i="2"/>
  <c r="V769" i="2"/>
  <c r="V777" i="2"/>
  <c r="V785" i="2"/>
  <c r="V793" i="2"/>
  <c r="V801" i="2"/>
  <c r="V809" i="2"/>
  <c r="V817" i="2"/>
  <c r="V825" i="2"/>
  <c r="V833" i="2"/>
  <c r="V841" i="2"/>
  <c r="V849" i="2"/>
  <c r="V857" i="2"/>
  <c r="V865" i="2"/>
  <c r="V46" i="2"/>
  <c r="V62" i="2"/>
  <c r="V74" i="2"/>
  <c r="V83" i="2"/>
  <c r="V92" i="2"/>
  <c r="V102" i="2"/>
  <c r="V111" i="2"/>
  <c r="V120" i="2"/>
  <c r="V129" i="2"/>
  <c r="V138" i="2"/>
  <c r="V147" i="2"/>
  <c r="V156" i="2"/>
  <c r="V166" i="2"/>
  <c r="V175" i="2"/>
  <c r="V184" i="2"/>
  <c r="V193" i="2"/>
  <c r="V202" i="2"/>
  <c r="V211" i="2"/>
  <c r="V220" i="2"/>
  <c r="V230" i="2"/>
  <c r="V239" i="2"/>
  <c r="V248" i="2"/>
  <c r="V257" i="2"/>
  <c r="V266" i="2"/>
  <c r="V275" i="2"/>
  <c r="V284" i="2"/>
  <c r="V294" i="2"/>
  <c r="V303" i="2"/>
  <c r="V312" i="2"/>
  <c r="V321" i="2"/>
  <c r="V330" i="2"/>
  <c r="V339" i="2"/>
  <c r="V348" i="2"/>
  <c r="V358" i="2"/>
  <c r="V367" i="2"/>
  <c r="V376" i="2"/>
  <c r="V385" i="2"/>
  <c r="V394" i="2"/>
  <c r="V403" i="2"/>
  <c r="V40" i="2"/>
  <c r="V76" i="2"/>
  <c r="V103" i="2"/>
  <c r="V127" i="2"/>
  <c r="V150" i="2"/>
  <c r="V176" i="2"/>
  <c r="V200" i="2"/>
  <c r="V223" i="2"/>
  <c r="V249" i="2"/>
  <c r="V273" i="2"/>
  <c r="V296" i="2"/>
  <c r="V322" i="2"/>
  <c r="V346" i="2"/>
  <c r="V369" i="2"/>
  <c r="V395" i="2"/>
  <c r="V415" i="2"/>
  <c r="V433" i="2"/>
  <c r="V451" i="2"/>
  <c r="V470" i="2"/>
  <c r="V488" i="2"/>
  <c r="V506" i="2"/>
  <c r="V524" i="2"/>
  <c r="V543" i="2"/>
  <c r="V561" i="2"/>
  <c r="V579" i="2"/>
  <c r="V598" i="2"/>
  <c r="V616" i="2"/>
  <c r="V634" i="2"/>
  <c r="V652" i="2"/>
  <c r="V671" i="2"/>
  <c r="V689" i="2"/>
  <c r="V707" i="2"/>
  <c r="V724" i="2"/>
  <c r="V740" i="2"/>
  <c r="V756" i="2"/>
  <c r="V772" i="2"/>
  <c r="V788" i="2"/>
  <c r="V802" i="2"/>
  <c r="V813" i="2"/>
  <c r="V822" i="2"/>
  <c r="V831" i="2"/>
  <c r="V840" i="2"/>
  <c r="V850" i="2"/>
  <c r="V859" i="2"/>
  <c r="V868" i="2"/>
  <c r="V112" i="2"/>
  <c r="V159" i="2"/>
  <c r="V232" i="2"/>
  <c r="V305" i="2"/>
  <c r="V378" i="2"/>
  <c r="V459" i="2"/>
  <c r="V514" i="2"/>
  <c r="V569" i="2"/>
  <c r="V624" i="2"/>
  <c r="V679" i="2"/>
  <c r="V731" i="2"/>
  <c r="V779" i="2"/>
  <c r="V816" i="2"/>
  <c r="V844" i="2"/>
  <c r="V862" i="2"/>
  <c r="V812" i="2"/>
  <c r="V848" i="2"/>
  <c r="V47" i="2"/>
  <c r="V81" i="2"/>
  <c r="V104" i="2"/>
  <c r="V130" i="2"/>
  <c r="V154" i="2"/>
  <c r="V177" i="2"/>
  <c r="V203" i="2"/>
  <c r="V227" i="2"/>
  <c r="V250" i="2"/>
  <c r="V276" i="2"/>
  <c r="V300" i="2"/>
  <c r="V323" i="2"/>
  <c r="V350" i="2"/>
  <c r="V374" i="2"/>
  <c r="V396" i="2"/>
  <c r="V419" i="2"/>
  <c r="V438" i="2"/>
  <c r="V456" i="2"/>
  <c r="V474" i="2"/>
  <c r="V492" i="2"/>
  <c r="V511" i="2"/>
  <c r="V529" i="2"/>
  <c r="V547" i="2"/>
  <c r="V566" i="2"/>
  <c r="V584" i="2"/>
  <c r="V602" i="2"/>
  <c r="V620" i="2"/>
  <c r="V639" i="2"/>
  <c r="V657" i="2"/>
  <c r="V675" i="2"/>
  <c r="V694" i="2"/>
  <c r="V712" i="2"/>
  <c r="V728" i="2"/>
  <c r="V744" i="2"/>
  <c r="V760" i="2"/>
  <c r="V776" i="2"/>
  <c r="V790" i="2"/>
  <c r="V803" i="2"/>
  <c r="V814" i="2"/>
  <c r="V823" i="2"/>
  <c r="V832" i="2"/>
  <c r="V842" i="2"/>
  <c r="V851" i="2"/>
  <c r="V860" i="2"/>
  <c r="V869" i="2"/>
  <c r="V86" i="2"/>
  <c r="V136" i="2"/>
  <c r="V209" i="2"/>
  <c r="V282" i="2"/>
  <c r="V355" i="2"/>
  <c r="V423" i="2"/>
  <c r="V478" i="2"/>
  <c r="V532" i="2"/>
  <c r="V587" i="2"/>
  <c r="V642" i="2"/>
  <c r="V697" i="2"/>
  <c r="V747" i="2"/>
  <c r="V794" i="2"/>
  <c r="V835" i="2"/>
  <c r="V871" i="2"/>
  <c r="V821" i="2"/>
  <c r="V858" i="2"/>
  <c r="V48" i="2"/>
  <c r="V84" i="2"/>
  <c r="V108" i="2"/>
  <c r="V131" i="2"/>
  <c r="V158" i="2"/>
  <c r="V182" i="2"/>
  <c r="V204" i="2"/>
  <c r="V231" i="2"/>
  <c r="V255" i="2"/>
  <c r="V278" i="2"/>
  <c r="V304" i="2"/>
  <c r="V328" i="2"/>
  <c r="V351" i="2"/>
  <c r="V377" i="2"/>
  <c r="V401" i="2"/>
  <c r="V422" i="2"/>
  <c r="V440" i="2"/>
  <c r="V458" i="2"/>
  <c r="V476" i="2"/>
  <c r="V495" i="2"/>
  <c r="V513" i="2"/>
  <c r="V531" i="2"/>
  <c r="V550" i="2"/>
  <c r="V568" i="2"/>
  <c r="V586" i="2"/>
  <c r="V604" i="2"/>
  <c r="V623" i="2"/>
  <c r="V641" i="2"/>
  <c r="V659" i="2"/>
  <c r="V678" i="2"/>
  <c r="V696" i="2"/>
  <c r="V714" i="2"/>
  <c r="V730" i="2"/>
  <c r="V746" i="2"/>
  <c r="V762" i="2"/>
  <c r="V778" i="2"/>
  <c r="V792" i="2"/>
  <c r="V804" i="2"/>
  <c r="V815" i="2"/>
  <c r="V824" i="2"/>
  <c r="V834" i="2"/>
  <c r="V843" i="2"/>
  <c r="V852" i="2"/>
  <c r="V861" i="2"/>
  <c r="V870" i="2"/>
  <c r="V56" i="2"/>
  <c r="V185" i="2"/>
  <c r="V258" i="2"/>
  <c r="V331" i="2"/>
  <c r="V404" i="2"/>
  <c r="V441" i="2"/>
  <c r="V496" i="2"/>
  <c r="V551" i="2"/>
  <c r="V606" i="2"/>
  <c r="V660" i="2"/>
  <c r="V715" i="2"/>
  <c r="V763" i="2"/>
  <c r="V806" i="2"/>
  <c r="V826" i="2"/>
  <c r="V853" i="2"/>
  <c r="V787" i="2"/>
  <c r="V830" i="2"/>
  <c r="V867" i="2"/>
  <c r="V63" i="2"/>
  <c r="V90" i="2"/>
  <c r="V113" i="2"/>
  <c r="V139" i="2"/>
  <c r="V163" i="2"/>
  <c r="V186" i="2"/>
  <c r="V212" i="2"/>
  <c r="V236" i="2"/>
  <c r="V259" i="2"/>
  <c r="V286" i="2"/>
  <c r="V310" i="2"/>
  <c r="V332" i="2"/>
  <c r="V359" i="2"/>
  <c r="V383" i="2"/>
  <c r="V406" i="2"/>
  <c r="V424" i="2"/>
  <c r="V442" i="2"/>
  <c r="V460" i="2"/>
  <c r="V479" i="2"/>
  <c r="V497" i="2"/>
  <c r="V515" i="2"/>
  <c r="V534" i="2"/>
  <c r="V552" i="2"/>
  <c r="V570" i="2"/>
  <c r="V588" i="2"/>
  <c r="V607" i="2"/>
  <c r="V625" i="2"/>
  <c r="V643" i="2"/>
  <c r="V662" i="2"/>
  <c r="V680" i="2"/>
  <c r="V698" i="2"/>
  <c r="V716" i="2"/>
  <c r="V732" i="2"/>
  <c r="V748" i="2"/>
  <c r="V764" i="2"/>
  <c r="V780" i="2"/>
  <c r="V795" i="2"/>
  <c r="V808" i="2"/>
  <c r="V818" i="2"/>
  <c r="V827" i="2"/>
  <c r="V836" i="2"/>
  <c r="V845" i="2"/>
  <c r="V854" i="2"/>
  <c r="V863" i="2"/>
  <c r="V872" i="2"/>
  <c r="V64" i="2"/>
  <c r="V94" i="2"/>
  <c r="V118" i="2"/>
  <c r="V140" i="2"/>
  <c r="V167" i="2"/>
  <c r="V191" i="2"/>
  <c r="V214" i="2"/>
  <c r="V240" i="2"/>
  <c r="V264" i="2"/>
  <c r="V287" i="2"/>
  <c r="V313" i="2"/>
  <c r="V337" i="2"/>
  <c r="V360" i="2"/>
  <c r="V386" i="2"/>
  <c r="V410" i="2"/>
  <c r="V428" i="2"/>
  <c r="V447" i="2"/>
  <c r="V465" i="2"/>
  <c r="V483" i="2"/>
  <c r="V502" i="2"/>
  <c r="V520" i="2"/>
  <c r="V538" i="2"/>
  <c r="V556" i="2"/>
  <c r="V575" i="2"/>
  <c r="V593" i="2"/>
  <c r="V611" i="2"/>
  <c r="V630" i="2"/>
  <c r="V648" i="2"/>
  <c r="V666" i="2"/>
  <c r="V684" i="2"/>
  <c r="V703" i="2"/>
  <c r="V720" i="2"/>
  <c r="V736" i="2"/>
  <c r="V752" i="2"/>
  <c r="V768" i="2"/>
  <c r="V784" i="2"/>
  <c r="V796" i="2"/>
  <c r="V810" i="2"/>
  <c r="V819" i="2"/>
  <c r="V828" i="2"/>
  <c r="V837" i="2"/>
  <c r="V846" i="2"/>
  <c r="V855" i="2"/>
  <c r="V864" i="2"/>
  <c r="V72" i="2"/>
  <c r="V95" i="2"/>
  <c r="V121" i="2"/>
  <c r="V145" i="2"/>
  <c r="V168" i="2"/>
  <c r="V194" i="2"/>
  <c r="V218" i="2"/>
  <c r="V241" i="2"/>
  <c r="V267" i="2"/>
  <c r="V291" i="2"/>
  <c r="V314" i="2"/>
  <c r="V340" i="2"/>
  <c r="V364" i="2"/>
  <c r="V387" i="2"/>
  <c r="V412" i="2"/>
  <c r="V431" i="2"/>
  <c r="V449" i="2"/>
  <c r="V467" i="2"/>
  <c r="V486" i="2"/>
  <c r="V504" i="2"/>
  <c r="V522" i="2"/>
  <c r="V540" i="2"/>
  <c r="V559" i="2"/>
  <c r="V577" i="2"/>
  <c r="V595" i="2"/>
  <c r="V614" i="2"/>
  <c r="V632" i="2"/>
  <c r="V650" i="2"/>
  <c r="V668" i="2"/>
  <c r="V687" i="2"/>
  <c r="V705" i="2"/>
  <c r="V722" i="2"/>
  <c r="V738" i="2"/>
  <c r="V754" i="2"/>
  <c r="V770" i="2"/>
  <c r="V786" i="2"/>
  <c r="V798" i="2"/>
  <c r="V811" i="2"/>
  <c r="V820" i="2"/>
  <c r="V829" i="2"/>
  <c r="V838" i="2"/>
  <c r="V847" i="2"/>
  <c r="V856" i="2"/>
  <c r="V866" i="2"/>
  <c r="V75" i="2"/>
  <c r="V99" i="2"/>
  <c r="V122" i="2"/>
  <c r="V148" i="2"/>
  <c r="V172" i="2"/>
  <c r="V195" i="2"/>
  <c r="V222" i="2"/>
  <c r="V246" i="2"/>
  <c r="V268" i="2"/>
  <c r="V295" i="2"/>
  <c r="V319" i="2"/>
  <c r="V342" i="2"/>
  <c r="V368" i="2"/>
  <c r="V392" i="2"/>
  <c r="V414" i="2"/>
  <c r="V432" i="2"/>
  <c r="V450" i="2"/>
  <c r="V468" i="2"/>
  <c r="V487" i="2"/>
  <c r="V505" i="2"/>
  <c r="V523" i="2"/>
  <c r="V542" i="2"/>
  <c r="V560" i="2"/>
  <c r="V578" i="2"/>
  <c r="V596" i="2"/>
  <c r="V615" i="2"/>
  <c r="V633" i="2"/>
  <c r="V651" i="2"/>
  <c r="V670" i="2"/>
  <c r="V688" i="2"/>
  <c r="V706" i="2"/>
  <c r="V723" i="2"/>
  <c r="V739" i="2"/>
  <c r="V755" i="2"/>
  <c r="V771" i="2"/>
  <c r="V800" i="2"/>
  <c r="V839" i="2"/>
  <c r="Q872" i="2"/>
  <c r="Q870" i="2"/>
  <c r="Q871" i="2"/>
  <c r="V873" i="2"/>
  <c r="Q873" i="2"/>
  <c r="R873" i="2" s="1"/>
  <c r="K867" i="2"/>
  <c r="L868" i="2"/>
  <c r="F11" i="2"/>
  <c r="F12" i="2"/>
  <c r="P869" i="2"/>
  <c r="O869" i="2"/>
  <c r="D3" i="6"/>
  <c r="C2" i="6"/>
  <c r="W873" i="2"/>
  <c r="W869" i="2"/>
  <c r="W865" i="2"/>
  <c r="W861" i="2"/>
  <c r="W857" i="2"/>
  <c r="W853" i="2"/>
  <c r="W849" i="2"/>
  <c r="W845" i="2"/>
  <c r="W841" i="2"/>
  <c r="W837" i="2"/>
  <c r="W833" i="2"/>
  <c r="W829" i="2"/>
  <c r="W825" i="2"/>
  <c r="W821" i="2"/>
  <c r="W817" i="2"/>
  <c r="W813" i="2"/>
  <c r="W809" i="2"/>
  <c r="W872" i="2"/>
  <c r="W868" i="2"/>
  <c r="W864" i="2"/>
  <c r="W860" i="2"/>
  <c r="W856" i="2"/>
  <c r="W852" i="2"/>
  <c r="W848" i="2"/>
  <c r="W844" i="2"/>
  <c r="W840" i="2"/>
  <c r="W836" i="2"/>
  <c r="W832" i="2"/>
  <c r="W828" i="2"/>
  <c r="W812" i="2"/>
  <c r="W807" i="2"/>
  <c r="W871" i="2"/>
  <c r="W863" i="2"/>
  <c r="W855" i="2"/>
  <c r="W847" i="2"/>
  <c r="W839" i="2"/>
  <c r="W831" i="2"/>
  <c r="W808" i="2"/>
  <c r="W804" i="2"/>
  <c r="W800" i="2"/>
  <c r="W796" i="2"/>
  <c r="W792" i="2"/>
  <c r="W788" i="2"/>
  <c r="W866" i="2"/>
  <c r="W858" i="2"/>
  <c r="W850" i="2"/>
  <c r="W842" i="2"/>
  <c r="W834" i="2"/>
  <c r="W826" i="2"/>
  <c r="W822" i="2"/>
  <c r="W867" i="2"/>
  <c r="W859" i="2"/>
  <c r="W851" i="2"/>
  <c r="W843" i="2"/>
  <c r="W835" i="2"/>
  <c r="W827" i="2"/>
  <c r="W824" i="2"/>
  <c r="W819" i="2"/>
  <c r="W810" i="2"/>
  <c r="W802" i="2"/>
  <c r="W798" i="2"/>
  <c r="W794" i="2"/>
  <c r="W790" i="2"/>
  <c r="W786" i="2"/>
  <c r="W782" i="2"/>
  <c r="W778" i="2"/>
  <c r="W774" i="2"/>
  <c r="W770" i="2"/>
  <c r="W791" i="2"/>
  <c r="W785" i="2"/>
  <c r="W768" i="2"/>
  <c r="W764" i="2"/>
  <c r="W760" i="2"/>
  <c r="W756" i="2"/>
  <c r="W752" i="2"/>
  <c r="W748" i="2"/>
  <c r="W744" i="2"/>
  <c r="W814" i="2"/>
  <c r="W805" i="2"/>
  <c r="W787" i="2"/>
  <c r="W862" i="2"/>
  <c r="W846" i="2"/>
  <c r="W830" i="2"/>
  <c r="W801" i="2"/>
  <c r="W767" i="2"/>
  <c r="W823" i="2"/>
  <c r="W803" i="2"/>
  <c r="W789" i="2"/>
  <c r="W780" i="2"/>
  <c r="W779" i="2"/>
  <c r="W771" i="2"/>
  <c r="W816" i="2"/>
  <c r="W811" i="2"/>
  <c r="W775" i="2"/>
  <c r="W773" i="2"/>
  <c r="W765" i="2"/>
  <c r="W747" i="2"/>
  <c r="W734" i="2"/>
  <c r="W733" i="2"/>
  <c r="W727" i="2"/>
  <c r="W723" i="2"/>
  <c r="W719" i="2"/>
  <c r="W715" i="2"/>
  <c r="W711" i="2"/>
  <c r="W707" i="2"/>
  <c r="W703" i="2"/>
  <c r="W699" i="2"/>
  <c r="W695" i="2"/>
  <c r="W691" i="2"/>
  <c r="W806" i="2"/>
  <c r="W793" i="2"/>
  <c r="W777" i="2"/>
  <c r="W761" i="2"/>
  <c r="W732" i="2"/>
  <c r="W870" i="2"/>
  <c r="W838" i="2"/>
  <c r="W820" i="2"/>
  <c r="W815" i="2"/>
  <c r="W781" i="2"/>
  <c r="W769" i="2"/>
  <c r="W766" i="2"/>
  <c r="W757" i="2"/>
  <c r="W731" i="2"/>
  <c r="W726" i="2"/>
  <c r="W722" i="2"/>
  <c r="W718" i="2"/>
  <c r="W714" i="2"/>
  <c r="W818" i="2"/>
  <c r="W772" i="2"/>
  <c r="W759" i="2"/>
  <c r="W754" i="2"/>
  <c r="W745" i="2"/>
  <c r="W738" i="2"/>
  <c r="W737" i="2"/>
  <c r="W783" i="2"/>
  <c r="W762" i="2"/>
  <c r="W740" i="2"/>
  <c r="W709" i="2"/>
  <c r="W700" i="2"/>
  <c r="W678" i="2"/>
  <c r="W797" i="2"/>
  <c r="W749" i="2"/>
  <c r="W742" i="2"/>
  <c r="W729" i="2"/>
  <c r="W721" i="2"/>
  <c r="W713" i="2"/>
  <c r="W710" i="2"/>
  <c r="W705" i="2"/>
  <c r="W696" i="2"/>
  <c r="W677" i="2"/>
  <c r="W676" i="2"/>
  <c r="W669" i="2"/>
  <c r="W665" i="2"/>
  <c r="W661" i="2"/>
  <c r="W657" i="2"/>
  <c r="W653" i="2"/>
  <c r="W649" i="2"/>
  <c r="W645" i="2"/>
  <c r="W641" i="2"/>
  <c r="W637" i="2"/>
  <c r="W633" i="2"/>
  <c r="W629" i="2"/>
  <c r="W625" i="2"/>
  <c r="W621" i="2"/>
  <c r="W854" i="2"/>
  <c r="W736" i="2"/>
  <c r="W724" i="2"/>
  <c r="W716" i="2"/>
  <c r="W706" i="2"/>
  <c r="W701" i="2"/>
  <c r="W692" i="2"/>
  <c r="W687" i="2"/>
  <c r="W686" i="2"/>
  <c r="W675" i="2"/>
  <c r="W776" i="2"/>
  <c r="W763" i="2"/>
  <c r="W758" i="2"/>
  <c r="W743" i="2"/>
  <c r="W739" i="2"/>
  <c r="W725" i="2"/>
  <c r="W717" i="2"/>
  <c r="W694" i="2"/>
  <c r="W689" i="2"/>
  <c r="W682" i="2"/>
  <c r="W671" i="2"/>
  <c r="W667" i="2"/>
  <c r="W663" i="2"/>
  <c r="W659" i="2"/>
  <c r="W655" i="2"/>
  <c r="W651" i="2"/>
  <c r="W647" i="2"/>
  <c r="W643" i="2"/>
  <c r="W639" i="2"/>
  <c r="W635" i="2"/>
  <c r="W631" i="2"/>
  <c r="W627" i="2"/>
  <c r="W623" i="2"/>
  <c r="W619" i="2"/>
  <c r="W615" i="2"/>
  <c r="W611" i="2"/>
  <c r="W607" i="2"/>
  <c r="W603" i="2"/>
  <c r="W599" i="2"/>
  <c r="W751" i="2"/>
  <c r="W746" i="2"/>
  <c r="W688" i="2"/>
  <c r="W684" i="2"/>
  <c r="W668" i="2"/>
  <c r="W660" i="2"/>
  <c r="W652" i="2"/>
  <c r="W644" i="2"/>
  <c r="W636" i="2"/>
  <c r="W628" i="2"/>
  <c r="W620" i="2"/>
  <c r="W614" i="2"/>
  <c r="W601" i="2"/>
  <c r="W595" i="2"/>
  <c r="W591" i="2"/>
  <c r="W587" i="2"/>
  <c r="W583" i="2"/>
  <c r="W579" i="2"/>
  <c r="W575" i="2"/>
  <c r="W571" i="2"/>
  <c r="W567" i="2"/>
  <c r="W563" i="2"/>
  <c r="W559" i="2"/>
  <c r="W555" i="2"/>
  <c r="W551" i="2"/>
  <c r="W547" i="2"/>
  <c r="W543" i="2"/>
  <c r="W539" i="2"/>
  <c r="W741" i="2"/>
  <c r="W730" i="2"/>
  <c r="W698" i="2"/>
  <c r="W693" i="2"/>
  <c r="W673" i="2"/>
  <c r="W617" i="2"/>
  <c r="W616" i="2"/>
  <c r="W600" i="2"/>
  <c r="W799" i="2"/>
  <c r="W755" i="2"/>
  <c r="W750" i="2"/>
  <c r="W720" i="2"/>
  <c r="W708" i="2"/>
  <c r="W690" i="2"/>
  <c r="W680" i="2"/>
  <c r="W598" i="2"/>
  <c r="W594" i="2"/>
  <c r="W590" i="2"/>
  <c r="W586" i="2"/>
  <c r="W582" i="2"/>
  <c r="W578" i="2"/>
  <c r="W574" i="2"/>
  <c r="W570" i="2"/>
  <c r="W566" i="2"/>
  <c r="W562" i="2"/>
  <c r="W558" i="2"/>
  <c r="W554" i="2"/>
  <c r="W550" i="2"/>
  <c r="W546" i="2"/>
  <c r="W542" i="2"/>
  <c r="W795" i="2"/>
  <c r="W753" i="2"/>
  <c r="W683" i="2"/>
  <c r="W672" i="2"/>
  <c r="W609" i="2"/>
  <c r="W608" i="2"/>
  <c r="W605" i="2"/>
  <c r="W666" i="2"/>
  <c r="W650" i="2"/>
  <c r="W634" i="2"/>
  <c r="W618" i="2"/>
  <c r="W531" i="2"/>
  <c r="W521" i="2"/>
  <c r="W520" i="2"/>
  <c r="W510" i="2"/>
  <c r="W500" i="2"/>
  <c r="W496" i="2"/>
  <c r="W492" i="2"/>
  <c r="W488" i="2"/>
  <c r="W484" i="2"/>
  <c r="W480" i="2"/>
  <c r="W476" i="2"/>
  <c r="W472" i="2"/>
  <c r="W468" i="2"/>
  <c r="W702" i="2"/>
  <c r="W697" i="2"/>
  <c r="W656" i="2"/>
  <c r="W640" i="2"/>
  <c r="W624" i="2"/>
  <c r="W593" i="2"/>
  <c r="W585" i="2"/>
  <c r="W577" i="2"/>
  <c r="W569" i="2"/>
  <c r="W561" i="2"/>
  <c r="W553" i="2"/>
  <c r="W545" i="2"/>
  <c r="W530" i="2"/>
  <c r="W519" i="2"/>
  <c r="W509" i="2"/>
  <c r="W508" i="2"/>
  <c r="W712" i="2"/>
  <c r="W596" i="2"/>
  <c r="W588" i="2"/>
  <c r="W580" i="2"/>
  <c r="W572" i="2"/>
  <c r="W564" i="2"/>
  <c r="W556" i="2"/>
  <c r="W548" i="2"/>
  <c r="W529" i="2"/>
  <c r="W528" i="2"/>
  <c r="W518" i="2"/>
  <c r="W507" i="2"/>
  <c r="W499" i="2"/>
  <c r="W495" i="2"/>
  <c r="W491" i="2"/>
  <c r="W487" i="2"/>
  <c r="W483" i="2"/>
  <c r="W479" i="2"/>
  <c r="W475" i="2"/>
  <c r="W471" i="2"/>
  <c r="W467" i="2"/>
  <c r="W685" i="2"/>
  <c r="W674" i="2"/>
  <c r="W664" i="2"/>
  <c r="W648" i="2"/>
  <c r="W632" i="2"/>
  <c r="W606" i="2"/>
  <c r="W597" i="2"/>
  <c r="W589" i="2"/>
  <c r="W581" i="2"/>
  <c r="W573" i="2"/>
  <c r="W565" i="2"/>
  <c r="W557" i="2"/>
  <c r="W549" i="2"/>
  <c r="W541" i="2"/>
  <c r="W535" i="2"/>
  <c r="W525" i="2"/>
  <c r="W524" i="2"/>
  <c r="W514" i="2"/>
  <c r="W503" i="2"/>
  <c r="W784" i="2"/>
  <c r="W662" i="2"/>
  <c r="W630" i="2"/>
  <c r="W613" i="2"/>
  <c r="W540" i="2"/>
  <c r="W517" i="2"/>
  <c r="W506" i="2"/>
  <c r="W455" i="2"/>
  <c r="W444" i="2"/>
  <c r="W434" i="2"/>
  <c r="W433" i="2"/>
  <c r="W427" i="2"/>
  <c r="W423" i="2"/>
  <c r="W419" i="2"/>
  <c r="W415" i="2"/>
  <c r="W411" i="2"/>
  <c r="W407" i="2"/>
  <c r="W403" i="2"/>
  <c r="W399" i="2"/>
  <c r="W395" i="2"/>
  <c r="W642" i="2"/>
  <c r="W526" i="2"/>
  <c r="W515" i="2"/>
  <c r="W504" i="2"/>
  <c r="W494" i="2"/>
  <c r="W486" i="2"/>
  <c r="W478" i="2"/>
  <c r="W470" i="2"/>
  <c r="W454" i="2"/>
  <c r="W453" i="2"/>
  <c r="W443" i="2"/>
  <c r="W432" i="2"/>
  <c r="W681" i="2"/>
  <c r="W604" i="2"/>
  <c r="W584" i="2"/>
  <c r="W568" i="2"/>
  <c r="W552" i="2"/>
  <c r="W537" i="2"/>
  <c r="W513" i="2"/>
  <c r="W502" i="2"/>
  <c r="W497" i="2"/>
  <c r="W489" i="2"/>
  <c r="W481" i="2"/>
  <c r="W473" i="2"/>
  <c r="W464" i="2"/>
  <c r="W463" i="2"/>
  <c r="W452" i="2"/>
  <c r="W442" i="2"/>
  <c r="W441" i="2"/>
  <c r="W431" i="2"/>
  <c r="W426" i="2"/>
  <c r="W422" i="2"/>
  <c r="W418" i="2"/>
  <c r="W414" i="2"/>
  <c r="W410" i="2"/>
  <c r="W406" i="2"/>
  <c r="W402" i="2"/>
  <c r="W398" i="2"/>
  <c r="W394" i="2"/>
  <c r="W658" i="2"/>
  <c r="W626" i="2"/>
  <c r="W536" i="2"/>
  <c r="W505" i="2"/>
  <c r="W498" i="2"/>
  <c r="W490" i="2"/>
  <c r="W482" i="2"/>
  <c r="W474" i="2"/>
  <c r="W466" i="2"/>
  <c r="W459" i="2"/>
  <c r="W448" i="2"/>
  <c r="W438" i="2"/>
  <c r="W437" i="2"/>
  <c r="W654" i="2"/>
  <c r="W533" i="2"/>
  <c r="W522" i="2"/>
  <c r="W511" i="2"/>
  <c r="W465" i="2"/>
  <c r="W461" i="2"/>
  <c r="W430" i="2"/>
  <c r="W386" i="2"/>
  <c r="W375" i="2"/>
  <c r="W365" i="2"/>
  <c r="W364" i="2"/>
  <c r="W354" i="2"/>
  <c r="W347" i="2"/>
  <c r="W343" i="2"/>
  <c r="W339" i="2"/>
  <c r="W335" i="2"/>
  <c r="W331" i="2"/>
  <c r="W327" i="2"/>
  <c r="W323" i="2"/>
  <c r="W319" i="2"/>
  <c r="W315" i="2"/>
  <c r="W311" i="2"/>
  <c r="W307" i="2"/>
  <c r="W303" i="2"/>
  <c r="W299" i="2"/>
  <c r="W295" i="2"/>
  <c r="W291" i="2"/>
  <c r="W287" i="2"/>
  <c r="W283" i="2"/>
  <c r="W279" i="2"/>
  <c r="W275" i="2"/>
  <c r="W271" i="2"/>
  <c r="W267" i="2"/>
  <c r="W263" i="2"/>
  <c r="W259" i="2"/>
  <c r="W255" i="2"/>
  <c r="W251" i="2"/>
  <c r="W247" i="2"/>
  <c r="W243" i="2"/>
  <c r="W239" i="2"/>
  <c r="W235" i="2"/>
  <c r="W231" i="2"/>
  <c r="W227" i="2"/>
  <c r="W223" i="2"/>
  <c r="W219" i="2"/>
  <c r="W215" i="2"/>
  <c r="W679" i="2"/>
  <c r="W450" i="2"/>
  <c r="W439" i="2"/>
  <c r="W425" i="2"/>
  <c r="W417" i="2"/>
  <c r="W409" i="2"/>
  <c r="W401" i="2"/>
  <c r="W393" i="2"/>
  <c r="W385" i="2"/>
  <c r="W384" i="2"/>
  <c r="W374" i="2"/>
  <c r="W363" i="2"/>
  <c r="W353" i="2"/>
  <c r="W352" i="2"/>
  <c r="W592" i="2"/>
  <c r="W560" i="2"/>
  <c r="W493" i="2"/>
  <c r="W477" i="2"/>
  <c r="W457" i="2"/>
  <c r="W428" i="2"/>
  <c r="W420" i="2"/>
  <c r="W412" i="2"/>
  <c r="W404" i="2"/>
  <c r="W396" i="2"/>
  <c r="W383" i="2"/>
  <c r="W373" i="2"/>
  <c r="W372" i="2"/>
  <c r="W362" i="2"/>
  <c r="W351" i="2"/>
  <c r="W346" i="2"/>
  <c r="W342" i="2"/>
  <c r="W338" i="2"/>
  <c r="W334" i="2"/>
  <c r="W330" i="2"/>
  <c r="W326" i="2"/>
  <c r="W322" i="2"/>
  <c r="W318" i="2"/>
  <c r="W314" i="2"/>
  <c r="W310" i="2"/>
  <c r="W306" i="2"/>
  <c r="W302" i="2"/>
  <c r="W298" i="2"/>
  <c r="W294" i="2"/>
  <c r="W290" i="2"/>
  <c r="W286" i="2"/>
  <c r="W282" i="2"/>
  <c r="W278" i="2"/>
  <c r="W274" i="2"/>
  <c r="W270" i="2"/>
  <c r="W266" i="2"/>
  <c r="W262" i="2"/>
  <c r="W258" i="2"/>
  <c r="W254" i="2"/>
  <c r="W250" i="2"/>
  <c r="W246" i="2"/>
  <c r="W242" i="2"/>
  <c r="W238" i="2"/>
  <c r="W234" i="2"/>
  <c r="W230" i="2"/>
  <c r="W226" i="2"/>
  <c r="W222" i="2"/>
  <c r="W218" i="2"/>
  <c r="W214" i="2"/>
  <c r="W646" i="2"/>
  <c r="W527" i="2"/>
  <c r="W516" i="2"/>
  <c r="W460" i="2"/>
  <c r="W449" i="2"/>
  <c r="W429" i="2"/>
  <c r="W421" i="2"/>
  <c r="W413" i="2"/>
  <c r="W405" i="2"/>
  <c r="W397" i="2"/>
  <c r="W391" i="2"/>
  <c r="W390" i="2"/>
  <c r="W379" i="2"/>
  <c r="W369" i="2"/>
  <c r="W368" i="2"/>
  <c r="W358" i="2"/>
  <c r="W532" i="2"/>
  <c r="W446" i="2"/>
  <c r="W435" i="2"/>
  <c r="W361" i="2"/>
  <c r="W350" i="2"/>
  <c r="W211" i="2"/>
  <c r="W210" i="2"/>
  <c r="W199" i="2"/>
  <c r="W189" i="2"/>
  <c r="W188" i="2"/>
  <c r="W180" i="2"/>
  <c r="W176" i="2"/>
  <c r="W172" i="2"/>
  <c r="W168" i="2"/>
  <c r="W164" i="2"/>
  <c r="W160" i="2"/>
  <c r="W156" i="2"/>
  <c r="W152" i="2"/>
  <c r="W148" i="2"/>
  <c r="W144" i="2"/>
  <c r="W140" i="2"/>
  <c r="W136" i="2"/>
  <c r="W132" i="2"/>
  <c r="W128" i="2"/>
  <c r="W124" i="2"/>
  <c r="W120" i="2"/>
  <c r="W116" i="2"/>
  <c r="W112" i="2"/>
  <c r="W108" i="2"/>
  <c r="W104" i="2"/>
  <c r="W100" i="2"/>
  <c r="W96" i="2"/>
  <c r="W92" i="2"/>
  <c r="W88" i="2"/>
  <c r="W84" i="2"/>
  <c r="W80" i="2"/>
  <c r="W76" i="2"/>
  <c r="W72" i="2"/>
  <c r="W68" i="2"/>
  <c r="W64" i="2"/>
  <c r="W60" i="2"/>
  <c r="W622" i="2"/>
  <c r="W381" i="2"/>
  <c r="W370" i="2"/>
  <c r="W359" i="2"/>
  <c r="W345" i="2"/>
  <c r="W337" i="2"/>
  <c r="W329" i="2"/>
  <c r="W321" i="2"/>
  <c r="W313" i="2"/>
  <c r="W305" i="2"/>
  <c r="W297" i="2"/>
  <c r="W289" i="2"/>
  <c r="W281" i="2"/>
  <c r="W273" i="2"/>
  <c r="W265" i="2"/>
  <c r="W257" i="2"/>
  <c r="W249" i="2"/>
  <c r="W241" i="2"/>
  <c r="W233" i="2"/>
  <c r="W225" i="2"/>
  <c r="W217" i="2"/>
  <c r="W209" i="2"/>
  <c r="W208" i="2"/>
  <c r="W198" i="2"/>
  <c r="W187" i="2"/>
  <c r="W576" i="2"/>
  <c r="W523" i="2"/>
  <c r="W469" i="2"/>
  <c r="W424" i="2"/>
  <c r="W408" i="2"/>
  <c r="W392" i="2"/>
  <c r="W388" i="2"/>
  <c r="W357" i="2"/>
  <c r="W348" i="2"/>
  <c r="W340" i="2"/>
  <c r="W332" i="2"/>
  <c r="W324" i="2"/>
  <c r="W316" i="2"/>
  <c r="W308" i="2"/>
  <c r="W300" i="2"/>
  <c r="W292" i="2"/>
  <c r="W284" i="2"/>
  <c r="W276" i="2"/>
  <c r="W268" i="2"/>
  <c r="W260" i="2"/>
  <c r="W252" i="2"/>
  <c r="W244" i="2"/>
  <c r="W236" i="2"/>
  <c r="W228" i="2"/>
  <c r="W220" i="2"/>
  <c r="W212" i="2"/>
  <c r="W207" i="2"/>
  <c r="W197" i="2"/>
  <c r="W196" i="2"/>
  <c r="W186" i="2"/>
  <c r="W179" i="2"/>
  <c r="W175" i="2"/>
  <c r="W171" i="2"/>
  <c r="W167" i="2"/>
  <c r="W163" i="2"/>
  <c r="W159" i="2"/>
  <c r="W155" i="2"/>
  <c r="W151" i="2"/>
  <c r="W147" i="2"/>
  <c r="W143" i="2"/>
  <c r="W139" i="2"/>
  <c r="W135" i="2"/>
  <c r="W131" i="2"/>
  <c r="W127" i="2"/>
  <c r="W123" i="2"/>
  <c r="W119" i="2"/>
  <c r="W115" i="2"/>
  <c r="W111" i="2"/>
  <c r="W107" i="2"/>
  <c r="W103" i="2"/>
  <c r="W99" i="2"/>
  <c r="W95" i="2"/>
  <c r="W91" i="2"/>
  <c r="W87" i="2"/>
  <c r="W83" i="2"/>
  <c r="W79" i="2"/>
  <c r="W75" i="2"/>
  <c r="W71" i="2"/>
  <c r="W67" i="2"/>
  <c r="W63" i="2"/>
  <c r="W59" i="2"/>
  <c r="W735" i="2"/>
  <c r="W612" i="2"/>
  <c r="W462" i="2"/>
  <c r="W451" i="2"/>
  <c r="W440" i="2"/>
  <c r="W380" i="2"/>
  <c r="W349" i="2"/>
  <c r="W341" i="2"/>
  <c r="W333" i="2"/>
  <c r="W325" i="2"/>
  <c r="W317" i="2"/>
  <c r="W309" i="2"/>
  <c r="W301" i="2"/>
  <c r="W293" i="2"/>
  <c r="W285" i="2"/>
  <c r="W277" i="2"/>
  <c r="W269" i="2"/>
  <c r="W261" i="2"/>
  <c r="W253" i="2"/>
  <c r="W245" i="2"/>
  <c r="W237" i="2"/>
  <c r="W229" i="2"/>
  <c r="W221" i="2"/>
  <c r="W213" i="2"/>
  <c r="W203" i="2"/>
  <c r="W193" i="2"/>
  <c r="W192" i="2"/>
  <c r="W182" i="2"/>
  <c r="W670" i="2"/>
  <c r="W538" i="2"/>
  <c r="W445" i="2"/>
  <c r="W377" i="2"/>
  <c r="W366" i="2"/>
  <c r="W355" i="2"/>
  <c r="W185" i="2"/>
  <c r="W52" i="2"/>
  <c r="W42" i="2"/>
  <c r="W41" i="2"/>
  <c r="W201" i="2"/>
  <c r="W704" i="2"/>
  <c r="W456" i="2"/>
  <c r="W206" i="2"/>
  <c r="W184" i="2"/>
  <c r="W205" i="2"/>
  <c r="W194" i="2"/>
  <c r="W183" i="2"/>
  <c r="W178" i="2"/>
  <c r="W170" i="2"/>
  <c r="W162" i="2"/>
  <c r="W154" i="2"/>
  <c r="W146" i="2"/>
  <c r="W138" i="2"/>
  <c r="W130" i="2"/>
  <c r="W122" i="2"/>
  <c r="W114" i="2"/>
  <c r="W106" i="2"/>
  <c r="W98" i="2"/>
  <c r="W90" i="2"/>
  <c r="W82" i="2"/>
  <c r="W74" i="2"/>
  <c r="W66" i="2"/>
  <c r="W58" i="2"/>
  <c r="W51" i="2"/>
  <c r="W40" i="2"/>
  <c r="W387" i="2"/>
  <c r="W376" i="2"/>
  <c r="W728" i="2"/>
  <c r="W610" i="2"/>
  <c r="W534" i="2"/>
  <c r="W458" i="2"/>
  <c r="W436" i="2"/>
  <c r="W416" i="2"/>
  <c r="W344" i="2"/>
  <c r="W328" i="2"/>
  <c r="W312" i="2"/>
  <c r="W296" i="2"/>
  <c r="W280" i="2"/>
  <c r="W264" i="2"/>
  <c r="W248" i="2"/>
  <c r="W232" i="2"/>
  <c r="W216" i="2"/>
  <c r="W181" i="2"/>
  <c r="W173" i="2"/>
  <c r="W165" i="2"/>
  <c r="W157" i="2"/>
  <c r="W149" i="2"/>
  <c r="W141" i="2"/>
  <c r="W133" i="2"/>
  <c r="W125" i="2"/>
  <c r="W117" i="2"/>
  <c r="W109" i="2"/>
  <c r="W101" i="2"/>
  <c r="W93" i="2"/>
  <c r="W85" i="2"/>
  <c r="W77" i="2"/>
  <c r="W69" i="2"/>
  <c r="W61" i="2"/>
  <c r="W50" i="2"/>
  <c r="W49" i="2"/>
  <c r="W39" i="2"/>
  <c r="W190" i="2"/>
  <c r="W48" i="2"/>
  <c r="W38" i="2"/>
  <c r="W37" i="2"/>
  <c r="W602" i="2"/>
  <c r="W501" i="2"/>
  <c r="W195" i="2"/>
  <c r="W47" i="2"/>
  <c r="W36" i="2"/>
  <c r="W638" i="2"/>
  <c r="W382" i="2"/>
  <c r="W371" i="2"/>
  <c r="W360" i="2"/>
  <c r="W204" i="2"/>
  <c r="W174" i="2"/>
  <c r="W166" i="2"/>
  <c r="W158" i="2"/>
  <c r="W150" i="2"/>
  <c r="W142" i="2"/>
  <c r="W134" i="2"/>
  <c r="W126" i="2"/>
  <c r="W118" i="2"/>
  <c r="W110" i="2"/>
  <c r="W102" i="2"/>
  <c r="W94" i="2"/>
  <c r="W86" i="2"/>
  <c r="W78" i="2"/>
  <c r="W70" i="2"/>
  <c r="W62" i="2"/>
  <c r="W56" i="2"/>
  <c r="W46" i="2"/>
  <c r="W45" i="2"/>
  <c r="W35" i="2"/>
  <c r="W544" i="2"/>
  <c r="W512" i="2"/>
  <c r="W485" i="2"/>
  <c r="W447" i="2"/>
  <c r="W400" i="2"/>
  <c r="W389" i="2"/>
  <c r="W378" i="2"/>
  <c r="W367" i="2"/>
  <c r="W356" i="2"/>
  <c r="W336" i="2"/>
  <c r="W320" i="2"/>
  <c r="W304" i="2"/>
  <c r="W288" i="2"/>
  <c r="W272" i="2"/>
  <c r="W256" i="2"/>
  <c r="W240" i="2"/>
  <c r="W224" i="2"/>
  <c r="W202" i="2"/>
  <c r="W191" i="2"/>
  <c r="W177" i="2"/>
  <c r="W169" i="2"/>
  <c r="W161" i="2"/>
  <c r="W153" i="2"/>
  <c r="W145" i="2"/>
  <c r="W137" i="2"/>
  <c r="W129" i="2"/>
  <c r="W121" i="2"/>
  <c r="W113" i="2"/>
  <c r="W105" i="2"/>
  <c r="W97" i="2"/>
  <c r="W89" i="2"/>
  <c r="W81" i="2"/>
  <c r="W73" i="2"/>
  <c r="W65" i="2"/>
  <c r="W57" i="2"/>
  <c r="W55" i="2"/>
  <c r="W44" i="2"/>
  <c r="W34" i="2"/>
  <c r="W33" i="2"/>
  <c r="W43" i="2"/>
  <c r="W54" i="2"/>
  <c r="W200" i="2"/>
  <c r="W53" i="2"/>
  <c r="N868" i="2"/>
  <c r="M867" i="2"/>
  <c r="Q869" i="2" l="1"/>
  <c r="R872" i="2"/>
  <c r="AD872" i="2" s="1"/>
  <c r="AB872" i="2" s="1"/>
  <c r="K866" i="2"/>
  <c r="L867" i="2"/>
  <c r="O868" i="2"/>
  <c r="P868" i="2"/>
  <c r="AP873" i="2"/>
  <c r="AM873" i="2"/>
  <c r="AR873" i="2" s="1"/>
  <c r="AT873" i="2" s="1"/>
  <c r="AD873" i="2"/>
  <c r="AB873" i="2" s="1"/>
  <c r="N867" i="2"/>
  <c r="M866" i="2"/>
  <c r="AM872" i="2" l="1"/>
  <c r="Q868" i="2"/>
  <c r="R871" i="2"/>
  <c r="AI873" i="2"/>
  <c r="AK873" i="2" s="1"/>
  <c r="K865" i="2"/>
  <c r="L866" i="2"/>
  <c r="P867" i="2"/>
  <c r="O867" i="2"/>
  <c r="AN872" i="2"/>
  <c r="AF873" i="2"/>
  <c r="AE872" i="2" s="1"/>
  <c r="N866" i="2"/>
  <c r="M865" i="2"/>
  <c r="H32" i="2"/>
  <c r="H113" i="2"/>
  <c r="L28" i="2"/>
  <c r="H164" i="2" l="1"/>
  <c r="H141" i="2"/>
  <c r="H185" i="2"/>
  <c r="H175" i="2"/>
  <c r="H91" i="2"/>
  <c r="H245" i="2"/>
  <c r="Z873" i="2"/>
  <c r="R870" i="2"/>
  <c r="R869" i="2" s="1"/>
  <c r="R868" i="2" s="1"/>
  <c r="AD871" i="2"/>
  <c r="AB871" i="2" s="1"/>
  <c r="Q867" i="2"/>
  <c r="AM871" i="2"/>
  <c r="K864" i="2"/>
  <c r="L865" i="2"/>
  <c r="AQ872" i="2"/>
  <c r="AS872" i="2" s="1"/>
  <c r="AU872" i="2" s="1"/>
  <c r="O866" i="2"/>
  <c r="P866" i="2"/>
  <c r="AP872" i="2"/>
  <c r="H236" i="2"/>
  <c r="H235" i="2"/>
  <c r="AG873" i="2"/>
  <c r="AC873" i="2" s="1"/>
  <c r="AR872" i="2"/>
  <c r="AT872" i="2" s="1"/>
  <c r="AI872" i="2"/>
  <c r="N865" i="2"/>
  <c r="M864" i="2"/>
  <c r="H192" i="2"/>
  <c r="H215" i="2"/>
  <c r="H168" i="2"/>
  <c r="H167" i="2"/>
  <c r="H170" i="2"/>
  <c r="H169" i="2"/>
  <c r="H138" i="2"/>
  <c r="H171" i="2"/>
  <c r="H139" i="2"/>
  <c r="H135" i="2"/>
  <c r="H137" i="2"/>
  <c r="H209" i="2"/>
  <c r="H132" i="2"/>
  <c r="H193" i="2"/>
  <c r="H210" i="2"/>
  <c r="H163" i="2"/>
  <c r="H182" i="2"/>
  <c r="H85" i="2"/>
  <c r="H131" i="2"/>
  <c r="H69" i="2"/>
  <c r="H70" i="2"/>
  <c r="H71" i="2"/>
  <c r="H127" i="2"/>
  <c r="H88" i="2"/>
  <c r="H117" i="2"/>
  <c r="H129" i="2"/>
  <c r="H128" i="2"/>
  <c r="H320" i="2"/>
  <c r="H290" i="2"/>
  <c r="H264" i="2"/>
  <c r="H291" i="2"/>
  <c r="H329" i="2"/>
  <c r="H277" i="2"/>
  <c r="H318" i="2"/>
  <c r="H330" i="2"/>
  <c r="H301" i="2"/>
  <c r="H314" i="2"/>
  <c r="H242" i="2"/>
  <c r="H279" i="2"/>
  <c r="H249" i="2"/>
  <c r="H173" i="2"/>
  <c r="H321" i="2"/>
  <c r="H331" i="2"/>
  <c r="H274" i="2"/>
  <c r="H313" i="2"/>
  <c r="H273" i="2"/>
  <c r="H275" i="2"/>
  <c r="H172" i="2"/>
  <c r="H240" i="2"/>
  <c r="H643" i="2"/>
  <c r="H402" i="2"/>
  <c r="H405" i="2"/>
  <c r="H702" i="2"/>
  <c r="H103" i="2"/>
  <c r="H77" i="2"/>
  <c r="H65" i="2"/>
  <c r="H67" i="2"/>
  <c r="H188" i="2"/>
  <c r="H79" i="2"/>
  <c r="H224" i="2"/>
  <c r="H225" i="2"/>
  <c r="H221" i="2"/>
  <c r="H222" i="2"/>
  <c r="H218" i="2"/>
  <c r="H219" i="2"/>
  <c r="H220" i="2"/>
  <c r="H217" i="2"/>
  <c r="H234" i="2"/>
  <c r="H226" i="2"/>
  <c r="H258" i="2"/>
  <c r="H237" i="2"/>
  <c r="H256" i="2"/>
  <c r="H257" i="2"/>
  <c r="H254" i="2"/>
  <c r="H255" i="2"/>
  <c r="H252" i="2"/>
  <c r="H253" i="2"/>
  <c r="H250" i="2"/>
  <c r="H251" i="2"/>
  <c r="H248" i="2"/>
  <c r="H246" i="2"/>
  <c r="H68" i="2"/>
  <c r="H247" i="2"/>
  <c r="H207" i="2"/>
  <c r="H165" i="2"/>
  <c r="H227" i="2"/>
  <c r="H208" i="2"/>
  <c r="H229" i="2"/>
  <c r="H228" i="2"/>
  <c r="H231" i="2"/>
  <c r="H230" i="2"/>
  <c r="H233" i="2"/>
  <c r="H232" i="2"/>
  <c r="H213" i="2"/>
  <c r="H223" i="2"/>
  <c r="H195" i="2"/>
  <c r="H194" i="2"/>
  <c r="H198" i="2"/>
  <c r="H197" i="2"/>
  <c r="H200" i="2"/>
  <c r="H199" i="2"/>
  <c r="H202" i="2"/>
  <c r="H201" i="2"/>
  <c r="H204" i="2"/>
  <c r="H203" i="2"/>
  <c r="H216" i="2"/>
  <c r="H205" i="2"/>
  <c r="H196" i="2"/>
  <c r="H206" i="2"/>
  <c r="H176" i="2"/>
  <c r="H186" i="2"/>
  <c r="H125" i="2"/>
  <c r="H136" i="2"/>
  <c r="H126" i="2"/>
  <c r="H116" i="2"/>
  <c r="H121" i="2"/>
  <c r="H106" i="2"/>
  <c r="H115" i="2"/>
  <c r="H144" i="2"/>
  <c r="H95" i="2"/>
  <c r="H180" i="2"/>
  <c r="H179" i="2"/>
  <c r="H288" i="2"/>
  <c r="H289" i="2"/>
  <c r="H286" i="2"/>
  <c r="H287" i="2"/>
  <c r="H284" i="2"/>
  <c r="H285" i="2"/>
  <c r="H292" i="2"/>
  <c r="H283" i="2"/>
  <c r="H312" i="2"/>
  <c r="H302" i="2"/>
  <c r="H332" i="2"/>
  <c r="H322" i="2"/>
  <c r="H155" i="2"/>
  <c r="H156" i="2"/>
  <c r="H153" i="2"/>
  <c r="H154" i="2"/>
  <c r="H151" i="2"/>
  <c r="H152" i="2"/>
  <c r="H148" i="2"/>
  <c r="H150" i="2"/>
  <c r="H114" i="2"/>
  <c r="H147" i="2"/>
  <c r="H145" i="2"/>
  <c r="H146" i="2"/>
  <c r="H48" i="2"/>
  <c r="H104" i="2"/>
  <c r="H74" i="2"/>
  <c r="H49" i="2"/>
  <c r="H86" i="2"/>
  <c r="H166" i="2"/>
  <c r="H105" i="2"/>
  <c r="H633" i="2"/>
  <c r="H149" i="2"/>
  <c r="H133" i="2"/>
  <c r="H183" i="2"/>
  <c r="H158" i="2"/>
  <c r="H87" i="2"/>
  <c r="H134" i="2"/>
  <c r="H60" i="2"/>
  <c r="H84" i="2"/>
  <c r="H72" i="2"/>
  <c r="H59" i="2"/>
  <c r="H47" i="2"/>
  <c r="H108" i="2"/>
  <c r="H107" i="2"/>
  <c r="H111" i="2"/>
  <c r="H109" i="2"/>
  <c r="H98" i="2"/>
  <c r="H112" i="2"/>
  <c r="H96" i="2"/>
  <c r="H97" i="2"/>
  <c r="H89" i="2"/>
  <c r="H94" i="2"/>
  <c r="H51" i="2"/>
  <c r="H184" i="2"/>
  <c r="H54" i="2"/>
  <c r="H52" i="2"/>
  <c r="H58" i="2"/>
  <c r="H55" i="2"/>
  <c r="H57" i="2"/>
  <c r="H56" i="2"/>
  <c r="H76" i="2"/>
  <c r="H64" i="2"/>
  <c r="H73" i="2"/>
  <c r="H75" i="2"/>
  <c r="H80" i="2"/>
  <c r="H78" i="2"/>
  <c r="H99" i="2"/>
  <c r="H81" i="2"/>
  <c r="H42" i="2"/>
  <c r="H45" i="2"/>
  <c r="H46" i="2"/>
  <c r="H44" i="2"/>
  <c r="H118" i="2"/>
  <c r="H62" i="2"/>
  <c r="H122" i="2"/>
  <c r="H119" i="2"/>
  <c r="H124" i="2"/>
  <c r="H123" i="2"/>
  <c r="H211" i="2"/>
  <c r="H142" i="2"/>
  <c r="H304" i="2"/>
  <c r="H282" i="2"/>
  <c r="H605" i="2"/>
  <c r="H305" i="2"/>
  <c r="H36" i="2"/>
  <c r="H66" i="2"/>
  <c r="H50" i="2"/>
  <c r="H34" i="2"/>
  <c r="H35" i="2"/>
  <c r="H37" i="2"/>
  <c r="H33" i="2"/>
  <c r="H39" i="2"/>
  <c r="H38" i="2"/>
  <c r="H41" i="2"/>
  <c r="H40" i="2"/>
  <c r="H102" i="2"/>
  <c r="H82" i="2"/>
  <c r="H100" i="2"/>
  <c r="H101" i="2"/>
  <c r="H120" i="2"/>
  <c r="H110" i="2"/>
  <c r="H61" i="2"/>
  <c r="H130" i="2"/>
  <c r="H140" i="2"/>
  <c r="H93" i="2"/>
  <c r="H90" i="2"/>
  <c r="H92" i="2"/>
  <c r="H63" i="2"/>
  <c r="H83" i="2"/>
  <c r="H43" i="2"/>
  <c r="H53" i="2"/>
  <c r="Q866" i="2" l="1"/>
  <c r="AD869" i="2"/>
  <c r="AB869" i="2" s="1"/>
  <c r="AM870" i="2"/>
  <c r="AD870" i="2"/>
  <c r="AB870" i="2" s="1"/>
  <c r="AM869" i="2"/>
  <c r="AM868" i="2"/>
  <c r="AD868" i="2"/>
  <c r="AB868" i="2" s="1"/>
  <c r="R867" i="2"/>
  <c r="AM867" i="2" s="1"/>
  <c r="K863" i="2"/>
  <c r="L864" i="2"/>
  <c r="Z872" i="2"/>
  <c r="AK872" i="2"/>
  <c r="P865" i="2"/>
  <c r="O865" i="2"/>
  <c r="AJ873" i="2"/>
  <c r="AH872" i="2"/>
  <c r="AO872" i="2"/>
  <c r="AF872" i="2"/>
  <c r="N864" i="2"/>
  <c r="M863" i="2"/>
  <c r="Q865" i="2" l="1"/>
  <c r="AD867" i="2"/>
  <c r="AB867" i="2" s="1"/>
  <c r="R866" i="2"/>
  <c r="AE871" i="2"/>
  <c r="AN871" i="2"/>
  <c r="AR871" i="2" s="1"/>
  <c r="AT871" i="2" s="1"/>
  <c r="K862" i="2"/>
  <c r="L863" i="2"/>
  <c r="AA873" i="2"/>
  <c r="AL873" i="2"/>
  <c r="O864" i="2"/>
  <c r="P864" i="2"/>
  <c r="AQ871" i="2"/>
  <c r="AS871" i="2" s="1"/>
  <c r="AU871" i="2" s="1"/>
  <c r="AP871" i="2"/>
  <c r="AG872" i="2"/>
  <c r="AC872" i="2" s="1"/>
  <c r="N863" i="2"/>
  <c r="M862" i="2"/>
  <c r="Q864" i="2" l="1"/>
  <c r="AM866" i="2"/>
  <c r="AD866" i="2"/>
  <c r="AB866" i="2" s="1"/>
  <c r="R865" i="2"/>
  <c r="AM865" i="2" s="1"/>
  <c r="AI871" i="2"/>
  <c r="Z871" i="2" s="1"/>
  <c r="K861" i="2"/>
  <c r="L862" i="2"/>
  <c r="P863" i="2"/>
  <c r="O863" i="2"/>
  <c r="AJ872" i="2"/>
  <c r="AH871" i="2"/>
  <c r="AF871" i="2"/>
  <c r="AO871" i="2"/>
  <c r="N862" i="2"/>
  <c r="M861" i="2"/>
  <c r="Q863" i="2" l="1"/>
  <c r="AD865" i="2"/>
  <c r="AB865" i="2" s="1"/>
  <c r="R864" i="2"/>
  <c r="AM864" i="2" s="1"/>
  <c r="AK871" i="2"/>
  <c r="AN870" i="2"/>
  <c r="AR870" i="2" s="1"/>
  <c r="AT870" i="2" s="1"/>
  <c r="K860" i="2"/>
  <c r="L861" i="2"/>
  <c r="AA872" i="2"/>
  <c r="AL872" i="2"/>
  <c r="O862" i="2"/>
  <c r="P862" i="2"/>
  <c r="AQ870" i="2"/>
  <c r="AS870" i="2" s="1"/>
  <c r="AU870" i="2" s="1"/>
  <c r="AP870" i="2"/>
  <c r="AE870" i="2"/>
  <c r="AG871" i="2"/>
  <c r="AC871" i="2" s="1"/>
  <c r="N861" i="2"/>
  <c r="M860" i="2"/>
  <c r="Q862" i="2" l="1"/>
  <c r="AD864" i="2"/>
  <c r="AB864" i="2" s="1"/>
  <c r="R863" i="2"/>
  <c r="AM863" i="2" s="1"/>
  <c r="K859" i="2"/>
  <c r="L860" i="2"/>
  <c r="P861" i="2"/>
  <c r="O861" i="2"/>
  <c r="AI870" i="2"/>
  <c r="AF870" i="2"/>
  <c r="AJ871" i="2"/>
  <c r="AH870" i="2"/>
  <c r="AO870" i="2"/>
  <c r="N860" i="2"/>
  <c r="M859" i="2"/>
  <c r="Q861" i="2" l="1"/>
  <c r="AD863" i="2"/>
  <c r="AB863" i="2" s="1"/>
  <c r="R862" i="2"/>
  <c r="AE869" i="2"/>
  <c r="AN869" i="2"/>
  <c r="AR869" i="2" s="1"/>
  <c r="AT869" i="2" s="1"/>
  <c r="K858" i="2"/>
  <c r="L859" i="2"/>
  <c r="AA871" i="2"/>
  <c r="AL871" i="2"/>
  <c r="Z870" i="2"/>
  <c r="AK870" i="2"/>
  <c r="O860" i="2"/>
  <c r="P860" i="2"/>
  <c r="AQ869" i="2"/>
  <c r="AS869" i="2" s="1"/>
  <c r="AU869" i="2" s="1"/>
  <c r="AP869" i="2"/>
  <c r="AG870" i="2"/>
  <c r="AC870" i="2" s="1"/>
  <c r="N859" i="2"/>
  <c r="M858" i="2"/>
  <c r="Q860" i="2" l="1"/>
  <c r="AM862" i="2"/>
  <c r="AD862" i="2"/>
  <c r="AB862" i="2" s="1"/>
  <c r="R861" i="2"/>
  <c r="AD861" i="2" s="1"/>
  <c r="AB861" i="2" s="1"/>
  <c r="AF869" i="2"/>
  <c r="AE868" i="2" s="1"/>
  <c r="AI869" i="2"/>
  <c r="Z869" i="2" s="1"/>
  <c r="K857" i="2"/>
  <c r="L858" i="2"/>
  <c r="P859" i="2"/>
  <c r="O859" i="2"/>
  <c r="AJ870" i="2"/>
  <c r="AH869" i="2"/>
  <c r="AO869" i="2"/>
  <c r="N858" i="2"/>
  <c r="M857" i="2"/>
  <c r="Q859" i="2" l="1"/>
  <c r="AM861" i="2"/>
  <c r="R860" i="2"/>
  <c r="AD860" i="2" s="1"/>
  <c r="AB860" i="2" s="1"/>
  <c r="AG869" i="2"/>
  <c r="AC869" i="2" s="1"/>
  <c r="AK869" i="2"/>
  <c r="AI868" i="2"/>
  <c r="Z868" i="2" s="1"/>
  <c r="AN868" i="2"/>
  <c r="AR868" i="2" s="1"/>
  <c r="AT868" i="2" s="1"/>
  <c r="K856" i="2"/>
  <c r="L857" i="2"/>
  <c r="AA870" i="2"/>
  <c r="AL870" i="2"/>
  <c r="O858" i="2"/>
  <c r="P858" i="2"/>
  <c r="AQ868" i="2"/>
  <c r="AS868" i="2" s="1"/>
  <c r="AU868" i="2" s="1"/>
  <c r="AP868" i="2"/>
  <c r="AJ869" i="2"/>
  <c r="AF868" i="2"/>
  <c r="N857" i="2"/>
  <c r="M856" i="2"/>
  <c r="Q858" i="2" l="1"/>
  <c r="AM860" i="2"/>
  <c r="R859" i="2"/>
  <c r="AM859" i="2" s="1"/>
  <c r="AH868" i="2"/>
  <c r="AK868" i="2"/>
  <c r="K855" i="2"/>
  <c r="L856" i="2"/>
  <c r="AA869" i="2"/>
  <c r="AL869" i="2"/>
  <c r="P857" i="2"/>
  <c r="O857" i="2"/>
  <c r="AG868" i="2"/>
  <c r="AC868" i="2" s="1"/>
  <c r="AE867" i="2"/>
  <c r="AO868" i="2"/>
  <c r="N856" i="2"/>
  <c r="M855" i="2"/>
  <c r="Q857" i="2" l="1"/>
  <c r="AD859" i="2"/>
  <c r="AB859" i="2" s="1"/>
  <c r="R858" i="2"/>
  <c r="AN867" i="2"/>
  <c r="AR867" i="2" s="1"/>
  <c r="AT867" i="2" s="1"/>
  <c r="K854" i="2"/>
  <c r="L855" i="2"/>
  <c r="O856" i="2"/>
  <c r="P856" i="2"/>
  <c r="AF867" i="2"/>
  <c r="AQ867" i="2"/>
  <c r="AS867" i="2" s="1"/>
  <c r="AU867" i="2" s="1"/>
  <c r="AP867" i="2"/>
  <c r="AJ868" i="2"/>
  <c r="AH867" i="2"/>
  <c r="AI867" i="2"/>
  <c r="N855" i="2"/>
  <c r="M854" i="2"/>
  <c r="Q856" i="2" l="1"/>
  <c r="AM858" i="2"/>
  <c r="AD858" i="2"/>
  <c r="AB858" i="2" s="1"/>
  <c r="R857" i="2"/>
  <c r="AD857" i="2" s="1"/>
  <c r="AB857" i="2" s="1"/>
  <c r="AE866" i="2"/>
  <c r="K853" i="2"/>
  <c r="L854" i="2"/>
  <c r="AA868" i="2"/>
  <c r="AL868" i="2"/>
  <c r="Z867" i="2"/>
  <c r="AK867" i="2"/>
  <c r="O855" i="2"/>
  <c r="P855" i="2"/>
  <c r="AG867" i="2"/>
  <c r="AC867" i="2" s="1"/>
  <c r="AJ867" i="2"/>
  <c r="AO867" i="2"/>
  <c r="N854" i="2"/>
  <c r="M853" i="2"/>
  <c r="Q855" i="2" l="1"/>
  <c r="AM857" i="2"/>
  <c r="R856" i="2"/>
  <c r="AH866" i="2"/>
  <c r="AF866" i="2"/>
  <c r="AE865" i="2" s="1"/>
  <c r="AI866" i="2"/>
  <c r="Z866" i="2" s="1"/>
  <c r="AN866" i="2"/>
  <c r="AR866" i="2" s="1"/>
  <c r="AT866" i="2" s="1"/>
  <c r="K852" i="2"/>
  <c r="L853" i="2"/>
  <c r="AA867" i="2"/>
  <c r="AL867" i="2"/>
  <c r="O854" i="2"/>
  <c r="P854" i="2"/>
  <c r="AQ866" i="2"/>
  <c r="AS866" i="2" s="1"/>
  <c r="AU866" i="2" s="1"/>
  <c r="AP866" i="2"/>
  <c r="N853" i="2"/>
  <c r="M852" i="2"/>
  <c r="Q854" i="2" l="1"/>
  <c r="AD856" i="2"/>
  <c r="AB856" i="2" s="1"/>
  <c r="AM856" i="2"/>
  <c r="R855" i="2"/>
  <c r="AO866" i="2"/>
  <c r="AN865" i="2" s="1"/>
  <c r="AR865" i="2" s="1"/>
  <c r="AT865" i="2" s="1"/>
  <c r="AG866" i="2"/>
  <c r="AC866" i="2" s="1"/>
  <c r="AK866" i="2"/>
  <c r="K851" i="2"/>
  <c r="L852" i="2"/>
  <c r="P853" i="2"/>
  <c r="O853" i="2"/>
  <c r="AJ866" i="2"/>
  <c r="AI865" i="2"/>
  <c r="AF865" i="2"/>
  <c r="N852" i="2"/>
  <c r="M851" i="2"/>
  <c r="Q853" i="2" l="1"/>
  <c r="AD855" i="2"/>
  <c r="AB855" i="2" s="1"/>
  <c r="AM855" i="2"/>
  <c r="R854" i="2"/>
  <c r="AM854" i="2" s="1"/>
  <c r="AP865" i="2"/>
  <c r="AH865" i="2"/>
  <c r="AQ865" i="2"/>
  <c r="AS865" i="2" s="1"/>
  <c r="AU865" i="2" s="1"/>
  <c r="AE864" i="2"/>
  <c r="K850" i="2"/>
  <c r="L851" i="2"/>
  <c r="Z865" i="2"/>
  <c r="AK865" i="2"/>
  <c r="AA866" i="2"/>
  <c r="AL866" i="2"/>
  <c r="O852" i="2"/>
  <c r="P852" i="2"/>
  <c r="AO865" i="2"/>
  <c r="AG865" i="2"/>
  <c r="AC865" i="2" s="1"/>
  <c r="N851" i="2"/>
  <c r="M850" i="2"/>
  <c r="Q852" i="2" l="1"/>
  <c r="AD854" i="2"/>
  <c r="AB854" i="2" s="1"/>
  <c r="R853" i="2"/>
  <c r="AD853" i="2" s="1"/>
  <c r="AB853" i="2" s="1"/>
  <c r="AN864" i="2"/>
  <c r="AR864" i="2" s="1"/>
  <c r="AT864" i="2" s="1"/>
  <c r="K849" i="2"/>
  <c r="L850" i="2"/>
  <c r="P851" i="2"/>
  <c r="O851" i="2"/>
  <c r="AQ864" i="2"/>
  <c r="AS864" i="2" s="1"/>
  <c r="AU864" i="2" s="1"/>
  <c r="AP864" i="2"/>
  <c r="AJ865" i="2"/>
  <c r="AH864" i="2"/>
  <c r="AI864" i="2"/>
  <c r="AF864" i="2"/>
  <c r="N850" i="2"/>
  <c r="M849" i="2"/>
  <c r="Q851" i="2" l="1"/>
  <c r="R852" i="2"/>
  <c r="AM852" i="2" s="1"/>
  <c r="AM853" i="2"/>
  <c r="AE863" i="2"/>
  <c r="K848" i="2"/>
  <c r="L849" i="2"/>
  <c r="Z864" i="2"/>
  <c r="AK864" i="2"/>
  <c r="AA865" i="2"/>
  <c r="AL865" i="2"/>
  <c r="O850" i="2"/>
  <c r="P850" i="2"/>
  <c r="AO864" i="2"/>
  <c r="AG864" i="2"/>
  <c r="AC864" i="2" s="1"/>
  <c r="N849" i="2"/>
  <c r="M848" i="2"/>
  <c r="Q850" i="2" l="1"/>
  <c r="AD852" i="2"/>
  <c r="AB852" i="2" s="1"/>
  <c r="R851" i="2"/>
  <c r="AM851" i="2" s="1"/>
  <c r="AN863" i="2"/>
  <c r="AR863" i="2" s="1"/>
  <c r="AT863" i="2" s="1"/>
  <c r="K847" i="2"/>
  <c r="L848" i="2"/>
  <c r="P849" i="2"/>
  <c r="O849" i="2"/>
  <c r="AQ863" i="2"/>
  <c r="AS863" i="2" s="1"/>
  <c r="AU863" i="2" s="1"/>
  <c r="AP863" i="2"/>
  <c r="AJ864" i="2"/>
  <c r="AH863" i="2"/>
  <c r="AI863" i="2"/>
  <c r="AF863" i="2"/>
  <c r="N848" i="2"/>
  <c r="M847" i="2"/>
  <c r="Q849" i="2" l="1"/>
  <c r="AD851" i="2"/>
  <c r="AB851" i="2" s="1"/>
  <c r="R850" i="2"/>
  <c r="AO863" i="2"/>
  <c r="AP862" i="2" s="1"/>
  <c r="AE862" i="2"/>
  <c r="K846" i="2"/>
  <c r="L847" i="2"/>
  <c r="AA864" i="2"/>
  <c r="AL864" i="2"/>
  <c r="Z863" i="2"/>
  <c r="AK863" i="2"/>
  <c r="O848" i="2"/>
  <c r="P848" i="2"/>
  <c r="AG863" i="2"/>
  <c r="AC863" i="2" s="1"/>
  <c r="N847" i="2"/>
  <c r="M846" i="2"/>
  <c r="Q848" i="2" l="1"/>
  <c r="AM850" i="2"/>
  <c r="AD850" i="2"/>
  <c r="AB850" i="2" s="1"/>
  <c r="R849" i="2"/>
  <c r="AD849" i="2" s="1"/>
  <c r="AB849" i="2" s="1"/>
  <c r="AQ862" i="2"/>
  <c r="AS862" i="2" s="1"/>
  <c r="AU862" i="2" s="1"/>
  <c r="AN862" i="2"/>
  <c r="AR862" i="2" s="1"/>
  <c r="AT862" i="2" s="1"/>
  <c r="K845" i="2"/>
  <c r="L846" i="2"/>
  <c r="P847" i="2"/>
  <c r="O847" i="2"/>
  <c r="AJ863" i="2"/>
  <c r="AH862" i="2"/>
  <c r="AI862" i="2"/>
  <c r="AF862" i="2"/>
  <c r="N846" i="2"/>
  <c r="M845" i="2"/>
  <c r="Q847" i="2" l="1"/>
  <c r="AM849" i="2"/>
  <c r="R848" i="2"/>
  <c r="AM848" i="2" s="1"/>
  <c r="AO862" i="2"/>
  <c r="AN861" i="2" s="1"/>
  <c r="AR861" i="2" s="1"/>
  <c r="AT861" i="2" s="1"/>
  <c r="AE861" i="2"/>
  <c r="K844" i="2"/>
  <c r="L845" i="2"/>
  <c r="AA863" i="2"/>
  <c r="AL863" i="2"/>
  <c r="Z862" i="2"/>
  <c r="AK862" i="2"/>
  <c r="O846" i="2"/>
  <c r="P846" i="2"/>
  <c r="AG862" i="2"/>
  <c r="AC862" i="2" s="1"/>
  <c r="N845" i="2"/>
  <c r="M844" i="2"/>
  <c r="Q846" i="2" l="1"/>
  <c r="AD848" i="2"/>
  <c r="AB848" i="2" s="1"/>
  <c r="R847" i="2"/>
  <c r="AM847" i="2" s="1"/>
  <c r="AP861" i="2"/>
  <c r="AQ861" i="2"/>
  <c r="AS861" i="2" s="1"/>
  <c r="AU861" i="2" s="1"/>
  <c r="AO861" i="2"/>
  <c r="AN860" i="2" s="1"/>
  <c r="AR860" i="2" s="1"/>
  <c r="AT860" i="2" s="1"/>
  <c r="K843" i="2"/>
  <c r="L844" i="2"/>
  <c r="P845" i="2"/>
  <c r="O845" i="2"/>
  <c r="AJ862" i="2"/>
  <c r="AH861" i="2"/>
  <c r="AI861" i="2"/>
  <c r="AF861" i="2"/>
  <c r="N844" i="2"/>
  <c r="M843" i="2"/>
  <c r="Q845" i="2" l="1"/>
  <c r="AD847" i="2"/>
  <c r="AB847" i="2" s="1"/>
  <c r="R846" i="2"/>
  <c r="AM846" i="2" s="1"/>
  <c r="AQ860" i="2"/>
  <c r="AS860" i="2" s="1"/>
  <c r="AU860" i="2" s="1"/>
  <c r="AO860" i="2"/>
  <c r="AP860" i="2"/>
  <c r="AE860" i="2"/>
  <c r="K842" i="2"/>
  <c r="L843" i="2"/>
  <c r="AA862" i="2"/>
  <c r="AL862" i="2"/>
  <c r="Z861" i="2"/>
  <c r="AK861" i="2"/>
  <c r="O844" i="2"/>
  <c r="P844" i="2"/>
  <c r="AG861" i="2"/>
  <c r="AC861" i="2" s="1"/>
  <c r="N843" i="2"/>
  <c r="M842" i="2"/>
  <c r="Q844" i="2" l="1"/>
  <c r="AD846" i="2"/>
  <c r="AB846" i="2" s="1"/>
  <c r="R845" i="2"/>
  <c r="AD845" i="2" s="1"/>
  <c r="AB845" i="2" s="1"/>
  <c r="AQ859" i="2"/>
  <c r="AS859" i="2" s="1"/>
  <c r="AU859" i="2" s="1"/>
  <c r="AN859" i="2"/>
  <c r="AR859" i="2" s="1"/>
  <c r="AT859" i="2" s="1"/>
  <c r="AI860" i="2"/>
  <c r="AK860" i="2" s="1"/>
  <c r="AP859" i="2"/>
  <c r="K841" i="2"/>
  <c r="L842" i="2"/>
  <c r="P843" i="2"/>
  <c r="O843" i="2"/>
  <c r="AJ861" i="2"/>
  <c r="AH860" i="2"/>
  <c r="AF860" i="2"/>
  <c r="N842" i="2"/>
  <c r="M841" i="2"/>
  <c r="Q843" i="2" l="1"/>
  <c r="AM845" i="2"/>
  <c r="R844" i="2"/>
  <c r="AM844" i="2" s="1"/>
  <c r="Z860" i="2"/>
  <c r="AO859" i="2"/>
  <c r="AN858" i="2" s="1"/>
  <c r="AR858" i="2" s="1"/>
  <c r="AT858" i="2" s="1"/>
  <c r="AE859" i="2"/>
  <c r="K840" i="2"/>
  <c r="L841" i="2"/>
  <c r="AA861" i="2"/>
  <c r="AL861" i="2"/>
  <c r="O842" i="2"/>
  <c r="P842" i="2"/>
  <c r="AG860" i="2"/>
  <c r="AC860" i="2" s="1"/>
  <c r="N841" i="2"/>
  <c r="M840" i="2"/>
  <c r="Q842" i="2" l="1"/>
  <c r="AD844" i="2"/>
  <c r="AB844" i="2" s="1"/>
  <c r="R843" i="2"/>
  <c r="AM843" i="2" s="1"/>
  <c r="AQ858" i="2"/>
  <c r="AS858" i="2" s="1"/>
  <c r="AU858" i="2" s="1"/>
  <c r="AP858" i="2"/>
  <c r="AI859" i="2"/>
  <c r="Z859" i="2" s="1"/>
  <c r="K839" i="2"/>
  <c r="L840" i="2"/>
  <c r="P841" i="2"/>
  <c r="O841" i="2"/>
  <c r="AJ860" i="2"/>
  <c r="AH859" i="2"/>
  <c r="AF859" i="2"/>
  <c r="AO858" i="2"/>
  <c r="N840" i="2"/>
  <c r="M839" i="2"/>
  <c r="Q841" i="2" l="1"/>
  <c r="AD843" i="2"/>
  <c r="AB843" i="2" s="1"/>
  <c r="R842" i="2"/>
  <c r="AM842" i="2" s="1"/>
  <c r="AK859" i="2"/>
  <c r="AN857" i="2"/>
  <c r="AO857" i="2" s="1"/>
  <c r="K838" i="2"/>
  <c r="L839" i="2"/>
  <c r="AA860" i="2"/>
  <c r="AL860" i="2"/>
  <c r="O840" i="2"/>
  <c r="P840" i="2"/>
  <c r="AQ857" i="2"/>
  <c r="AS857" i="2" s="1"/>
  <c r="AU857" i="2" s="1"/>
  <c r="AG859" i="2"/>
  <c r="AC859" i="2" s="1"/>
  <c r="AE858" i="2"/>
  <c r="AP857" i="2"/>
  <c r="N839" i="2"/>
  <c r="M838" i="2"/>
  <c r="Q840" i="2" l="1"/>
  <c r="AD842" i="2"/>
  <c r="AB842" i="2" s="1"/>
  <c r="R841" i="2"/>
  <c r="AD841" i="2" s="1"/>
  <c r="AB841" i="2" s="1"/>
  <c r="AR857" i="2"/>
  <c r="AT857" i="2" s="1"/>
  <c r="AN856" i="2"/>
  <c r="AO856" i="2" s="1"/>
  <c r="K837" i="2"/>
  <c r="L838" i="2"/>
  <c r="O839" i="2"/>
  <c r="P839" i="2"/>
  <c r="AI858" i="2"/>
  <c r="AQ856" i="2"/>
  <c r="AS856" i="2" s="1"/>
  <c r="AU856" i="2" s="1"/>
  <c r="AJ859" i="2"/>
  <c r="AH858" i="2"/>
  <c r="AP856" i="2"/>
  <c r="AF858" i="2"/>
  <c r="N838" i="2"/>
  <c r="M837" i="2"/>
  <c r="Q839" i="2" l="1"/>
  <c r="AM841" i="2"/>
  <c r="R840" i="2"/>
  <c r="AM840" i="2" s="1"/>
  <c r="AR856" i="2"/>
  <c r="AT856" i="2" s="1"/>
  <c r="AN855" i="2"/>
  <c r="AR855" i="2" s="1"/>
  <c r="AT855" i="2" s="1"/>
  <c r="AE857" i="2"/>
  <c r="K836" i="2"/>
  <c r="L837" i="2"/>
  <c r="AA859" i="2"/>
  <c r="AL859" i="2"/>
  <c r="Z858" i="2"/>
  <c r="AK858" i="2"/>
  <c r="O838" i="2"/>
  <c r="P838" i="2"/>
  <c r="Q838" i="2" s="1"/>
  <c r="AQ855" i="2"/>
  <c r="AS855" i="2" s="1"/>
  <c r="AU855" i="2" s="1"/>
  <c r="AG858" i="2"/>
  <c r="AC858" i="2" s="1"/>
  <c r="AP855" i="2"/>
  <c r="N837" i="2"/>
  <c r="M836" i="2"/>
  <c r="AD840" i="2" l="1"/>
  <c r="AB840" i="2" s="1"/>
  <c r="R839" i="2"/>
  <c r="AD839" i="2" s="1"/>
  <c r="AB839" i="2" s="1"/>
  <c r="AI857" i="2"/>
  <c r="Z857" i="2" s="1"/>
  <c r="K835" i="2"/>
  <c r="L836" i="2"/>
  <c r="O837" i="2"/>
  <c r="P837" i="2"/>
  <c r="Q837" i="2" s="1"/>
  <c r="AJ858" i="2"/>
  <c r="AH857" i="2"/>
  <c r="AF857" i="2"/>
  <c r="AO855" i="2"/>
  <c r="N836" i="2"/>
  <c r="M835" i="2"/>
  <c r="AM839" i="2" l="1"/>
  <c r="R838" i="2"/>
  <c r="AD838" i="2" s="1"/>
  <c r="AB838" i="2" s="1"/>
  <c r="AK857" i="2"/>
  <c r="AN854" i="2"/>
  <c r="AO854" i="2" s="1"/>
  <c r="AE856" i="2"/>
  <c r="K834" i="2"/>
  <c r="L835" i="2"/>
  <c r="AA858" i="2"/>
  <c r="AL858" i="2"/>
  <c r="O836" i="2"/>
  <c r="P836" i="2"/>
  <c r="AQ854" i="2"/>
  <c r="AS854" i="2" s="1"/>
  <c r="AU854" i="2" s="1"/>
  <c r="AP854" i="2"/>
  <c r="AG857" i="2"/>
  <c r="AC857" i="2" s="1"/>
  <c r="N835" i="2"/>
  <c r="M834" i="2"/>
  <c r="Q836" i="2" l="1"/>
  <c r="AM838" i="2"/>
  <c r="R837" i="2"/>
  <c r="AD837" i="2" s="1"/>
  <c r="AB837" i="2" s="1"/>
  <c r="AR854" i="2"/>
  <c r="AT854" i="2" s="1"/>
  <c r="AN853" i="2"/>
  <c r="AO853" i="2" s="1"/>
  <c r="K833" i="2"/>
  <c r="L834" i="2"/>
  <c r="P835" i="2"/>
  <c r="O835" i="2"/>
  <c r="AQ853" i="2"/>
  <c r="AS853" i="2" s="1"/>
  <c r="AU853" i="2" s="1"/>
  <c r="AJ857" i="2"/>
  <c r="AH856" i="2"/>
  <c r="AP853" i="2"/>
  <c r="AI856" i="2"/>
  <c r="AF856" i="2"/>
  <c r="N834" i="2"/>
  <c r="M833" i="2"/>
  <c r="Q835" i="2" l="1"/>
  <c r="AM837" i="2"/>
  <c r="R836" i="2"/>
  <c r="AR853" i="2"/>
  <c r="AT853" i="2" s="1"/>
  <c r="AN852" i="2"/>
  <c r="AR852" i="2" s="1"/>
  <c r="AT852" i="2" s="1"/>
  <c r="AE855" i="2"/>
  <c r="K832" i="2"/>
  <c r="L833" i="2"/>
  <c r="Z856" i="2"/>
  <c r="AK856" i="2"/>
  <c r="AA857" i="2"/>
  <c r="AL857" i="2"/>
  <c r="O834" i="2"/>
  <c r="P834" i="2"/>
  <c r="Q834" i="2" s="1"/>
  <c r="AQ852" i="2"/>
  <c r="AS852" i="2" s="1"/>
  <c r="AU852" i="2" s="1"/>
  <c r="AG856" i="2"/>
  <c r="AC856" i="2" s="1"/>
  <c r="AP852" i="2"/>
  <c r="N833" i="2"/>
  <c r="M832" i="2"/>
  <c r="AM836" i="2" l="1"/>
  <c r="AD836" i="2"/>
  <c r="AB836" i="2" s="1"/>
  <c r="R835" i="2"/>
  <c r="K831" i="2"/>
  <c r="L832" i="2"/>
  <c r="O833" i="2"/>
  <c r="P833" i="2"/>
  <c r="Q833" i="2" s="1"/>
  <c r="AJ856" i="2"/>
  <c r="AH855" i="2"/>
  <c r="AI855" i="2"/>
  <c r="AF855" i="2"/>
  <c r="AO852" i="2"/>
  <c r="N832" i="2"/>
  <c r="M831" i="2"/>
  <c r="AM835" i="2" l="1"/>
  <c r="R834" i="2"/>
  <c r="AD834" i="2" s="1"/>
  <c r="AB834" i="2" s="1"/>
  <c r="AD835" i="2"/>
  <c r="AB835" i="2" s="1"/>
  <c r="AE854" i="2"/>
  <c r="AI854" i="2" s="1"/>
  <c r="AN851" i="2"/>
  <c r="AR851" i="2" s="1"/>
  <c r="AT851" i="2" s="1"/>
  <c r="K830" i="2"/>
  <c r="L831" i="2"/>
  <c r="Z855" i="2"/>
  <c r="AK855" i="2"/>
  <c r="AA856" i="2"/>
  <c r="AL856" i="2"/>
  <c r="P832" i="2"/>
  <c r="O832" i="2"/>
  <c r="AQ851" i="2"/>
  <c r="AS851" i="2" s="1"/>
  <c r="AU851" i="2" s="1"/>
  <c r="AP851" i="2"/>
  <c r="AG855" i="2"/>
  <c r="AC855" i="2" s="1"/>
  <c r="N831" i="2"/>
  <c r="M830" i="2"/>
  <c r="Q832" i="2" l="1"/>
  <c r="R833" i="2"/>
  <c r="AM833" i="2" s="1"/>
  <c r="AM834" i="2"/>
  <c r="AO851" i="2"/>
  <c r="AP850" i="2" s="1"/>
  <c r="K829" i="2"/>
  <c r="L830" i="2"/>
  <c r="Z854" i="2"/>
  <c r="AK854" i="2"/>
  <c r="O831" i="2"/>
  <c r="P831" i="2"/>
  <c r="AJ855" i="2"/>
  <c r="AH854" i="2"/>
  <c r="AF854" i="2"/>
  <c r="N830" i="2"/>
  <c r="M829" i="2"/>
  <c r="R832" i="2" l="1"/>
  <c r="Q831" i="2"/>
  <c r="R831" i="2" s="1"/>
  <c r="AD833" i="2"/>
  <c r="AB833" i="2" s="1"/>
  <c r="AM832" i="2"/>
  <c r="AD832" i="2"/>
  <c r="AB832" i="2" s="1"/>
  <c r="AQ850" i="2"/>
  <c r="AS850" i="2" s="1"/>
  <c r="AU850" i="2" s="1"/>
  <c r="AN850" i="2"/>
  <c r="AR850" i="2" s="1"/>
  <c r="AT850" i="2" s="1"/>
  <c r="K828" i="2"/>
  <c r="L829" i="2"/>
  <c r="AA855" i="2"/>
  <c r="AL855" i="2"/>
  <c r="P830" i="2"/>
  <c r="O830" i="2"/>
  <c r="AG854" i="2"/>
  <c r="AC854" i="2" s="1"/>
  <c r="AE853" i="2"/>
  <c r="N829" i="2"/>
  <c r="M828" i="2"/>
  <c r="Q830" i="2" l="1"/>
  <c r="R830" i="2" s="1"/>
  <c r="AM831" i="2"/>
  <c r="AD831" i="2"/>
  <c r="AB831" i="2" s="1"/>
  <c r="AO850" i="2"/>
  <c r="AN849" i="2" s="1"/>
  <c r="AR849" i="2" s="1"/>
  <c r="AT849" i="2" s="1"/>
  <c r="K827" i="2"/>
  <c r="L828" i="2"/>
  <c r="O829" i="2"/>
  <c r="P829" i="2"/>
  <c r="AI853" i="2"/>
  <c r="AJ854" i="2"/>
  <c r="AH853" i="2"/>
  <c r="AF853" i="2"/>
  <c r="N828" i="2"/>
  <c r="M827" i="2"/>
  <c r="Q829" i="2" l="1"/>
  <c r="R829" i="2" s="1"/>
  <c r="AD829" i="2" s="1"/>
  <c r="AB829" i="2" s="1"/>
  <c r="AM830" i="2"/>
  <c r="AD830" i="2"/>
  <c r="AB830" i="2" s="1"/>
  <c r="AP849" i="2"/>
  <c r="AQ849" i="2"/>
  <c r="AS849" i="2" s="1"/>
  <c r="AU849" i="2" s="1"/>
  <c r="AE852" i="2"/>
  <c r="AF852" i="2" s="1"/>
  <c r="K826" i="2"/>
  <c r="L827" i="2"/>
  <c r="AA854" i="2"/>
  <c r="AL854" i="2"/>
  <c r="Z853" i="2"/>
  <c r="AK853" i="2"/>
  <c r="P828" i="2"/>
  <c r="O828" i="2"/>
  <c r="AG853" i="2"/>
  <c r="AC853" i="2" s="1"/>
  <c r="AO849" i="2"/>
  <c r="N827" i="2"/>
  <c r="M826" i="2"/>
  <c r="Q828" i="2" l="1"/>
  <c r="R828" i="2" s="1"/>
  <c r="AM829" i="2"/>
  <c r="AI852" i="2"/>
  <c r="AK852" i="2" s="1"/>
  <c r="AE851" i="2"/>
  <c r="AN848" i="2"/>
  <c r="AR848" i="2" s="1"/>
  <c r="AT848" i="2" s="1"/>
  <c r="K825" i="2"/>
  <c r="L826" i="2"/>
  <c r="O827" i="2"/>
  <c r="P827" i="2"/>
  <c r="AQ848" i="2"/>
  <c r="AS848" i="2" s="1"/>
  <c r="AU848" i="2" s="1"/>
  <c r="AJ853" i="2"/>
  <c r="AH852" i="2"/>
  <c r="AG852" i="2"/>
  <c r="AC852" i="2" s="1"/>
  <c r="AP848" i="2"/>
  <c r="N826" i="2"/>
  <c r="M825" i="2"/>
  <c r="Q827" i="2" l="1"/>
  <c r="R827" i="2" s="1"/>
  <c r="AM828" i="2"/>
  <c r="AD828" i="2"/>
  <c r="AB828" i="2" s="1"/>
  <c r="Z852" i="2"/>
  <c r="AI851" i="2"/>
  <c r="Z851" i="2" s="1"/>
  <c r="K824" i="2"/>
  <c r="L825" i="2"/>
  <c r="AA853" i="2"/>
  <c r="AL853" i="2"/>
  <c r="P826" i="2"/>
  <c r="O826" i="2"/>
  <c r="AJ852" i="2"/>
  <c r="AH851" i="2"/>
  <c r="AF851" i="2"/>
  <c r="AO848" i="2"/>
  <c r="N825" i="2"/>
  <c r="M824" i="2"/>
  <c r="Q826" i="2" l="1"/>
  <c r="R826" i="2" s="1"/>
  <c r="AD827" i="2"/>
  <c r="AB827" i="2" s="1"/>
  <c r="AM827" i="2"/>
  <c r="AK851" i="2"/>
  <c r="AN847" i="2"/>
  <c r="AR847" i="2" s="1"/>
  <c r="AT847" i="2" s="1"/>
  <c r="AE850" i="2"/>
  <c r="K823" i="2"/>
  <c r="L824" i="2"/>
  <c r="AA852" i="2"/>
  <c r="AL852" i="2"/>
  <c r="O825" i="2"/>
  <c r="P825" i="2"/>
  <c r="AQ847" i="2"/>
  <c r="AS847" i="2" s="1"/>
  <c r="AU847" i="2" s="1"/>
  <c r="AG851" i="2"/>
  <c r="AC851" i="2" s="1"/>
  <c r="AJ851" i="2"/>
  <c r="AP847" i="2"/>
  <c r="N824" i="2"/>
  <c r="M823" i="2"/>
  <c r="Q825" i="2" l="1"/>
  <c r="R825" i="2" s="1"/>
  <c r="AD825" i="2" s="1"/>
  <c r="AB825" i="2" s="1"/>
  <c r="AM826" i="2"/>
  <c r="AD826" i="2"/>
  <c r="AB826" i="2" s="1"/>
  <c r="AH850" i="2"/>
  <c r="AF850" i="2"/>
  <c r="AG850" i="2" s="1"/>
  <c r="AC850" i="2" s="1"/>
  <c r="AI850" i="2"/>
  <c r="AK850" i="2" s="1"/>
  <c r="K822" i="2"/>
  <c r="L823" i="2"/>
  <c r="AA851" i="2"/>
  <c r="AL851" i="2"/>
  <c r="O824" i="2"/>
  <c r="P824" i="2"/>
  <c r="AO847" i="2"/>
  <c r="N823" i="2"/>
  <c r="M822" i="2"/>
  <c r="AM825" i="2" l="1"/>
  <c r="Q824" i="2"/>
  <c r="R824" i="2" s="1"/>
  <c r="AM824" i="2" s="1"/>
  <c r="Z850" i="2"/>
  <c r="AN846" i="2"/>
  <c r="AR846" i="2" s="1"/>
  <c r="AT846" i="2" s="1"/>
  <c r="AE849" i="2"/>
  <c r="K821" i="2"/>
  <c r="L822" i="2"/>
  <c r="P823" i="2"/>
  <c r="O823" i="2"/>
  <c r="AQ846" i="2"/>
  <c r="AS846" i="2" s="1"/>
  <c r="AU846" i="2" s="1"/>
  <c r="AP846" i="2"/>
  <c r="AJ850" i="2"/>
  <c r="AH849" i="2"/>
  <c r="N822" i="2"/>
  <c r="M821" i="2"/>
  <c r="AD824" i="2" l="1"/>
  <c r="AB824" i="2" s="1"/>
  <c r="Q823" i="2"/>
  <c r="R823" i="2" s="1"/>
  <c r="AF849" i="2"/>
  <c r="AG849" i="2" s="1"/>
  <c r="AC849" i="2" s="1"/>
  <c r="AI849" i="2"/>
  <c r="Z849" i="2" s="1"/>
  <c r="K820" i="2"/>
  <c r="L821" i="2"/>
  <c r="AA850" i="2"/>
  <c r="AL850" i="2"/>
  <c r="O822" i="2"/>
  <c r="P822" i="2"/>
  <c r="AO846" i="2"/>
  <c r="N821" i="2"/>
  <c r="M820" i="2"/>
  <c r="Q822" i="2" l="1"/>
  <c r="R822" i="2" s="1"/>
  <c r="AM822" i="2" s="1"/>
  <c r="AD823" i="2"/>
  <c r="AB823" i="2" s="1"/>
  <c r="AM823" i="2"/>
  <c r="AK849" i="2"/>
  <c r="AN845" i="2"/>
  <c r="AR845" i="2" s="1"/>
  <c r="AT845" i="2" s="1"/>
  <c r="AE848" i="2"/>
  <c r="K819" i="2"/>
  <c r="L820" i="2"/>
  <c r="O821" i="2"/>
  <c r="P821" i="2"/>
  <c r="AQ845" i="2"/>
  <c r="AS845" i="2" s="1"/>
  <c r="AU845" i="2" s="1"/>
  <c r="AP845" i="2"/>
  <c r="AJ849" i="2"/>
  <c r="AH848" i="2"/>
  <c r="N820" i="2"/>
  <c r="M819" i="2"/>
  <c r="Q821" i="2" l="1"/>
  <c r="R821" i="2" s="1"/>
  <c r="AD822" i="2"/>
  <c r="AB822" i="2" s="1"/>
  <c r="AI848" i="2"/>
  <c r="AF848" i="2"/>
  <c r="AG848" i="2" s="1"/>
  <c r="AC848" i="2" s="1"/>
  <c r="K818" i="2"/>
  <c r="L819" i="2"/>
  <c r="AA849" i="2"/>
  <c r="AL849" i="2"/>
  <c r="O820" i="2"/>
  <c r="P820" i="2"/>
  <c r="AO845" i="2"/>
  <c r="N819" i="2"/>
  <c r="M818" i="2"/>
  <c r="Q820" i="2" l="1"/>
  <c r="R820" i="2" s="1"/>
  <c r="AD821" i="2"/>
  <c r="AB821" i="2" s="1"/>
  <c r="AM821" i="2"/>
  <c r="AE847" i="2"/>
  <c r="AN844" i="2"/>
  <c r="AR844" i="2" s="1"/>
  <c r="AT844" i="2" s="1"/>
  <c r="AK848" i="2"/>
  <c r="Z848" i="2"/>
  <c r="K817" i="2"/>
  <c r="L818" i="2"/>
  <c r="O819" i="2"/>
  <c r="P819" i="2"/>
  <c r="AQ844" i="2"/>
  <c r="AS844" i="2" s="1"/>
  <c r="AU844" i="2" s="1"/>
  <c r="AP844" i="2"/>
  <c r="AJ848" i="2"/>
  <c r="AH847" i="2"/>
  <c r="N818" i="2"/>
  <c r="M817" i="2"/>
  <c r="Q819" i="2" l="1"/>
  <c r="R819" i="2" s="1"/>
  <c r="AM820" i="2"/>
  <c r="AD820" i="2"/>
  <c r="AB820" i="2" s="1"/>
  <c r="AO844" i="2"/>
  <c r="AQ843" i="2" s="1"/>
  <c r="AS843" i="2" s="1"/>
  <c r="AU843" i="2" s="1"/>
  <c r="AI847" i="2"/>
  <c r="AF847" i="2"/>
  <c r="K816" i="2"/>
  <c r="L817" i="2"/>
  <c r="AA848" i="2"/>
  <c r="AL848" i="2"/>
  <c r="O818" i="2"/>
  <c r="P818" i="2"/>
  <c r="Q818" i="2" s="1"/>
  <c r="AJ847" i="2"/>
  <c r="N817" i="2"/>
  <c r="M816" i="2"/>
  <c r="AD819" i="2" l="1"/>
  <c r="AB819" i="2" s="1"/>
  <c r="AM819" i="2"/>
  <c r="R818" i="2"/>
  <c r="AP843" i="2"/>
  <c r="AE846" i="2"/>
  <c r="AF846" i="2" s="1"/>
  <c r="AG847" i="2"/>
  <c r="AC847" i="2" s="1"/>
  <c r="Z847" i="2"/>
  <c r="AK847" i="2"/>
  <c r="AN843" i="2"/>
  <c r="AR843" i="2" s="1"/>
  <c r="AT843" i="2" s="1"/>
  <c r="K815" i="2"/>
  <c r="L816" i="2"/>
  <c r="AA847" i="2"/>
  <c r="AL847" i="2"/>
  <c r="O817" i="2"/>
  <c r="P817" i="2"/>
  <c r="Q817" i="2" s="1"/>
  <c r="N816" i="2"/>
  <c r="M815" i="2"/>
  <c r="AD818" i="2" l="1"/>
  <c r="AB818" i="2" s="1"/>
  <c r="AM818" i="2"/>
  <c r="R817" i="2"/>
  <c r="AD817" i="2" s="1"/>
  <c r="AB817" i="2" s="1"/>
  <c r="AH846" i="2"/>
  <c r="AJ846" i="2" s="1"/>
  <c r="AO843" i="2"/>
  <c r="AN842" i="2" s="1"/>
  <c r="AR842" i="2" s="1"/>
  <c r="AT842" i="2" s="1"/>
  <c r="AE845" i="2"/>
  <c r="AG846" i="2"/>
  <c r="AC846" i="2" s="1"/>
  <c r="AI846" i="2"/>
  <c r="K814" i="2"/>
  <c r="L815" i="2"/>
  <c r="O816" i="2"/>
  <c r="P816" i="2"/>
  <c r="Q816" i="2" s="1"/>
  <c r="N815" i="2"/>
  <c r="M814" i="2"/>
  <c r="R816" i="2" l="1"/>
  <c r="AD816" i="2" s="1"/>
  <c r="AB816" i="2" s="1"/>
  <c r="AM817" i="2"/>
  <c r="AP842" i="2"/>
  <c r="AH845" i="2"/>
  <c r="AQ842" i="2"/>
  <c r="AS842" i="2" s="1"/>
  <c r="AU842" i="2" s="1"/>
  <c r="AF845" i="2"/>
  <c r="AE844" i="2" s="1"/>
  <c r="AI845" i="2"/>
  <c r="Z845" i="2" s="1"/>
  <c r="AK846" i="2"/>
  <c r="Z846" i="2"/>
  <c r="K813" i="2"/>
  <c r="L814" i="2"/>
  <c r="AA846" i="2"/>
  <c r="AL846" i="2"/>
  <c r="P815" i="2"/>
  <c r="O815" i="2"/>
  <c r="AO842" i="2"/>
  <c r="N814" i="2"/>
  <c r="M813" i="2"/>
  <c r="AM816" i="2" l="1"/>
  <c r="Q815" i="2"/>
  <c r="R815" i="2" s="1"/>
  <c r="AM815" i="2" s="1"/>
  <c r="AG845" i="2"/>
  <c r="AC845" i="2" s="1"/>
  <c r="AK845" i="2"/>
  <c r="AN841" i="2"/>
  <c r="AR841" i="2" s="1"/>
  <c r="AT841" i="2" s="1"/>
  <c r="K812" i="2"/>
  <c r="L813" i="2"/>
  <c r="O814" i="2"/>
  <c r="P814" i="2"/>
  <c r="AQ841" i="2"/>
  <c r="AS841" i="2" s="1"/>
  <c r="AU841" i="2" s="1"/>
  <c r="AJ845" i="2"/>
  <c r="AI844" i="2"/>
  <c r="AF844" i="2"/>
  <c r="AP841" i="2"/>
  <c r="N813" i="2"/>
  <c r="M812" i="2"/>
  <c r="AH844" i="2" l="1"/>
  <c r="Q814" i="2"/>
  <c r="R814" i="2" s="1"/>
  <c r="AD815" i="2"/>
  <c r="AB815" i="2" s="1"/>
  <c r="AE843" i="2"/>
  <c r="K811" i="2"/>
  <c r="L812" i="2"/>
  <c r="Z844" i="2"/>
  <c r="AK844" i="2"/>
  <c r="AA845" i="2"/>
  <c r="AL845" i="2"/>
  <c r="O813" i="2"/>
  <c r="P813" i="2"/>
  <c r="AG844" i="2"/>
  <c r="AC844" i="2" s="1"/>
  <c r="AO841" i="2"/>
  <c r="N812" i="2"/>
  <c r="M811" i="2"/>
  <c r="Q813" i="2" l="1"/>
  <c r="AD814" i="2"/>
  <c r="AB814" i="2" s="1"/>
  <c r="AM814" i="2"/>
  <c r="R813" i="2"/>
  <c r="AN840" i="2"/>
  <c r="AR840" i="2" s="1"/>
  <c r="AT840" i="2" s="1"/>
  <c r="K810" i="2"/>
  <c r="L811" i="2"/>
  <c r="P812" i="2"/>
  <c r="O812" i="2"/>
  <c r="AQ840" i="2"/>
  <c r="AS840" i="2" s="1"/>
  <c r="AU840" i="2" s="1"/>
  <c r="AJ844" i="2"/>
  <c r="AH843" i="2"/>
  <c r="AI843" i="2"/>
  <c r="AF843" i="2"/>
  <c r="AP840" i="2"/>
  <c r="N811" i="2"/>
  <c r="M810" i="2"/>
  <c r="Q812" i="2" l="1"/>
  <c r="R812" i="2" s="1"/>
  <c r="AM812" i="2" s="1"/>
  <c r="AM813" i="2"/>
  <c r="AD813" i="2"/>
  <c r="AB813" i="2" s="1"/>
  <c r="AE842" i="2"/>
  <c r="K809" i="2"/>
  <c r="L810" i="2"/>
  <c r="Z843" i="2"/>
  <c r="AK843" i="2"/>
  <c r="AA844" i="2"/>
  <c r="AL844" i="2"/>
  <c r="O811" i="2"/>
  <c r="P811" i="2"/>
  <c r="AG843" i="2"/>
  <c r="AC843" i="2" s="1"/>
  <c r="AO840" i="2"/>
  <c r="N810" i="2"/>
  <c r="M809" i="2"/>
  <c r="Q811" i="2" l="1"/>
  <c r="R811" i="2" s="1"/>
  <c r="AM811" i="2" s="1"/>
  <c r="AD812" i="2"/>
  <c r="AB812" i="2" s="1"/>
  <c r="AI842" i="2"/>
  <c r="Z842" i="2" s="1"/>
  <c r="AN839" i="2"/>
  <c r="AR839" i="2" s="1"/>
  <c r="AT839" i="2" s="1"/>
  <c r="K808" i="2"/>
  <c r="L809" i="2"/>
  <c r="O810" i="2"/>
  <c r="P810" i="2"/>
  <c r="AQ839" i="2"/>
  <c r="AS839" i="2" s="1"/>
  <c r="AU839" i="2" s="1"/>
  <c r="AJ843" i="2"/>
  <c r="AH842" i="2"/>
  <c r="AF842" i="2"/>
  <c r="AP839" i="2"/>
  <c r="N809" i="2"/>
  <c r="M808" i="2"/>
  <c r="Q810" i="2" l="1"/>
  <c r="R810" i="2" s="1"/>
  <c r="AD810" i="2" s="1"/>
  <c r="AB810" i="2" s="1"/>
  <c r="AD811" i="2"/>
  <c r="AB811" i="2" s="1"/>
  <c r="AK842" i="2"/>
  <c r="AE841" i="2"/>
  <c r="AI841" i="2" s="1"/>
  <c r="K807" i="2"/>
  <c r="L808" i="2"/>
  <c r="AA843" i="2"/>
  <c r="AL843" i="2"/>
  <c r="O809" i="2"/>
  <c r="P809" i="2"/>
  <c r="AG842" i="2"/>
  <c r="AC842" i="2" s="1"/>
  <c r="AO839" i="2"/>
  <c r="N808" i="2"/>
  <c r="M807" i="2"/>
  <c r="Q809" i="2" l="1"/>
  <c r="R809" i="2" s="1"/>
  <c r="AD809" i="2" s="1"/>
  <c r="AB809" i="2" s="1"/>
  <c r="AM810" i="2"/>
  <c r="AN838" i="2"/>
  <c r="AR838" i="2" s="1"/>
  <c r="AT838" i="2" s="1"/>
  <c r="K806" i="2"/>
  <c r="L807" i="2"/>
  <c r="Z841" i="2"/>
  <c r="AK841" i="2"/>
  <c r="O808" i="2"/>
  <c r="P808" i="2"/>
  <c r="AQ838" i="2"/>
  <c r="AS838" i="2" s="1"/>
  <c r="AU838" i="2" s="1"/>
  <c r="AJ842" i="2"/>
  <c r="AH841" i="2"/>
  <c r="AF841" i="2"/>
  <c r="AP838" i="2"/>
  <c r="N807" i="2"/>
  <c r="M806" i="2"/>
  <c r="Q808" i="2" l="1"/>
  <c r="R808" i="2" s="1"/>
  <c r="AM809" i="2"/>
  <c r="AE840" i="2"/>
  <c r="K805" i="2"/>
  <c r="L806" i="2"/>
  <c r="AA842" i="2"/>
  <c r="AL842" i="2"/>
  <c r="P807" i="2"/>
  <c r="O807" i="2"/>
  <c r="AG841" i="2"/>
  <c r="AC841" i="2" s="1"/>
  <c r="AO838" i="2"/>
  <c r="N806" i="2"/>
  <c r="M805" i="2"/>
  <c r="Q807" i="2" l="1"/>
  <c r="R807" i="2" s="1"/>
  <c r="AM808" i="2"/>
  <c r="AD808" i="2"/>
  <c r="AB808" i="2" s="1"/>
  <c r="AF840" i="2"/>
  <c r="AE839" i="2" s="1"/>
  <c r="AI840" i="2"/>
  <c r="Z840" i="2" s="1"/>
  <c r="AN837" i="2"/>
  <c r="AR837" i="2" s="1"/>
  <c r="AT837" i="2" s="1"/>
  <c r="K804" i="2"/>
  <c r="L805" i="2"/>
  <c r="O806" i="2"/>
  <c r="P806" i="2"/>
  <c r="AQ837" i="2"/>
  <c r="AS837" i="2" s="1"/>
  <c r="AU837" i="2" s="1"/>
  <c r="AJ841" i="2"/>
  <c r="AH840" i="2"/>
  <c r="AP837" i="2"/>
  <c r="N805" i="2"/>
  <c r="M804" i="2"/>
  <c r="Q806" i="2" l="1"/>
  <c r="AM807" i="2"/>
  <c r="R806" i="2"/>
  <c r="AD807" i="2"/>
  <c r="AB807" i="2" s="1"/>
  <c r="AK840" i="2"/>
  <c r="AG840" i="2"/>
  <c r="AC840" i="2" s="1"/>
  <c r="AI839" i="2"/>
  <c r="Z839" i="2" s="1"/>
  <c r="K803" i="2"/>
  <c r="L804" i="2"/>
  <c r="AA841" i="2"/>
  <c r="AL841" i="2"/>
  <c r="O805" i="2"/>
  <c r="P805" i="2"/>
  <c r="AJ840" i="2"/>
  <c r="AF839" i="2"/>
  <c r="AO837" i="2"/>
  <c r="N804" i="2"/>
  <c r="M803" i="2"/>
  <c r="Q805" i="2" l="1"/>
  <c r="R805" i="2"/>
  <c r="AM805" i="2" s="1"/>
  <c r="AD806" i="2"/>
  <c r="AB806" i="2" s="1"/>
  <c r="AM806" i="2"/>
  <c r="AH839" i="2"/>
  <c r="AK839" i="2"/>
  <c r="AN836" i="2"/>
  <c r="AO836" i="2" s="1"/>
  <c r="AE838" i="2"/>
  <c r="K802" i="2"/>
  <c r="L803" i="2"/>
  <c r="AA840" i="2"/>
  <c r="AL840" i="2"/>
  <c r="P804" i="2"/>
  <c r="O804" i="2"/>
  <c r="AQ836" i="2"/>
  <c r="AS836" i="2" s="1"/>
  <c r="AU836" i="2" s="1"/>
  <c r="AP836" i="2"/>
  <c r="AG839" i="2"/>
  <c r="AC839" i="2" s="1"/>
  <c r="N803" i="2"/>
  <c r="M802" i="2"/>
  <c r="AD805" i="2" l="1"/>
  <c r="AB805" i="2" s="1"/>
  <c r="Q804" i="2"/>
  <c r="R804" i="2" s="1"/>
  <c r="AR836" i="2"/>
  <c r="AT836" i="2" s="1"/>
  <c r="AN835" i="2"/>
  <c r="AR835" i="2" s="1"/>
  <c r="AT835" i="2" s="1"/>
  <c r="K801" i="2"/>
  <c r="L802" i="2"/>
  <c r="P803" i="2"/>
  <c r="O803" i="2"/>
  <c r="AQ835" i="2"/>
  <c r="AS835" i="2" s="1"/>
  <c r="AU835" i="2" s="1"/>
  <c r="AJ839" i="2"/>
  <c r="AH838" i="2"/>
  <c r="AI838" i="2"/>
  <c r="AF838" i="2"/>
  <c r="AP835" i="2"/>
  <c r="N802" i="2"/>
  <c r="M801" i="2"/>
  <c r="Q803" i="2" l="1"/>
  <c r="R803" i="2" s="1"/>
  <c r="AD803" i="2" s="1"/>
  <c r="AB803" i="2" s="1"/>
  <c r="AD804" i="2"/>
  <c r="AB804" i="2" s="1"/>
  <c r="AM804" i="2"/>
  <c r="AE837" i="2"/>
  <c r="K800" i="2"/>
  <c r="L801" i="2"/>
  <c r="Z838" i="2"/>
  <c r="AK838" i="2"/>
  <c r="AA839" i="2"/>
  <c r="AL839" i="2"/>
  <c r="O802" i="2"/>
  <c r="P802" i="2"/>
  <c r="AG838" i="2"/>
  <c r="AC838" i="2" s="1"/>
  <c r="AO835" i="2"/>
  <c r="N801" i="2"/>
  <c r="M800" i="2"/>
  <c r="Q802" i="2" l="1"/>
  <c r="R802" i="2" s="1"/>
  <c r="AM802" i="2" s="1"/>
  <c r="AM803" i="2"/>
  <c r="AI837" i="2"/>
  <c r="AK837" i="2" s="1"/>
  <c r="AN834" i="2"/>
  <c r="AR834" i="2" s="1"/>
  <c r="AT834" i="2" s="1"/>
  <c r="K799" i="2"/>
  <c r="L800" i="2"/>
  <c r="O801" i="2"/>
  <c r="P801" i="2"/>
  <c r="AQ834" i="2"/>
  <c r="AS834" i="2" s="1"/>
  <c r="AU834" i="2" s="1"/>
  <c r="AJ838" i="2"/>
  <c r="AH837" i="2"/>
  <c r="AF837" i="2"/>
  <c r="AP834" i="2"/>
  <c r="N800" i="2"/>
  <c r="M799" i="2"/>
  <c r="AD802" i="2" l="1"/>
  <c r="AB802" i="2" s="1"/>
  <c r="Q801" i="2"/>
  <c r="R801" i="2" s="1"/>
  <c r="AD801" i="2" s="1"/>
  <c r="AB801" i="2" s="1"/>
  <c r="Z837" i="2"/>
  <c r="AE836" i="2"/>
  <c r="K798" i="2"/>
  <c r="L799" i="2"/>
  <c r="AA838" i="2"/>
  <c r="AL838" i="2"/>
  <c r="P800" i="2"/>
  <c r="O800" i="2"/>
  <c r="AG837" i="2"/>
  <c r="AC837" i="2" s="1"/>
  <c r="AJ837" i="2"/>
  <c r="AO834" i="2"/>
  <c r="N799" i="2"/>
  <c r="M798" i="2"/>
  <c r="Q800" i="2" l="1"/>
  <c r="AM801" i="2"/>
  <c r="R800" i="2"/>
  <c r="AH836" i="2"/>
  <c r="AI836" i="2"/>
  <c r="Z836" i="2" s="1"/>
  <c r="AF836" i="2"/>
  <c r="AE835" i="2" s="1"/>
  <c r="AN833" i="2"/>
  <c r="K797" i="2"/>
  <c r="L798" i="2"/>
  <c r="AA837" i="2"/>
  <c r="AL837" i="2"/>
  <c r="P799" i="2"/>
  <c r="O799" i="2"/>
  <c r="AQ833" i="2"/>
  <c r="AS833" i="2" s="1"/>
  <c r="AU833" i="2" s="1"/>
  <c r="AP833" i="2"/>
  <c r="N798" i="2"/>
  <c r="M797" i="2"/>
  <c r="Q799" i="2" l="1"/>
  <c r="R799" i="2" s="1"/>
  <c r="AD800" i="2"/>
  <c r="AB800" i="2" s="1"/>
  <c r="AM800" i="2"/>
  <c r="AG836" i="2"/>
  <c r="AC836" i="2" s="1"/>
  <c r="AI835" i="2"/>
  <c r="Z835" i="2" s="1"/>
  <c r="AK836" i="2"/>
  <c r="K796" i="2"/>
  <c r="L797" i="2"/>
  <c r="O798" i="2"/>
  <c r="P798" i="2"/>
  <c r="AJ836" i="2"/>
  <c r="AF835" i="2"/>
  <c r="AR833" i="2"/>
  <c r="AT833" i="2" s="1"/>
  <c r="AO833" i="2"/>
  <c r="N797" i="2"/>
  <c r="M796" i="2"/>
  <c r="Q798" i="2" l="1"/>
  <c r="R798" i="2" s="1"/>
  <c r="AM799" i="2"/>
  <c r="AD799" i="2"/>
  <c r="AB799" i="2" s="1"/>
  <c r="AK835" i="2"/>
  <c r="AH835" i="2"/>
  <c r="AJ835" i="2" s="1"/>
  <c r="AE834" i="2"/>
  <c r="AN832" i="2"/>
  <c r="K795" i="2"/>
  <c r="L796" i="2"/>
  <c r="AA836" i="2"/>
  <c r="AL836" i="2"/>
  <c r="O797" i="2"/>
  <c r="P797" i="2"/>
  <c r="Q797" i="2" s="1"/>
  <c r="AQ832" i="2"/>
  <c r="AS832" i="2" s="1"/>
  <c r="AU832" i="2" s="1"/>
  <c r="AG835" i="2"/>
  <c r="AC835" i="2" s="1"/>
  <c r="AP832" i="2"/>
  <c r="N796" i="2"/>
  <c r="M795" i="2"/>
  <c r="R797" i="2" l="1"/>
  <c r="AD798" i="2"/>
  <c r="AB798" i="2" s="1"/>
  <c r="AM798" i="2"/>
  <c r="AH834" i="2"/>
  <c r="AJ834" i="2" s="1"/>
  <c r="AF834" i="2"/>
  <c r="AG834" i="2" s="1"/>
  <c r="AC834" i="2" s="1"/>
  <c r="AI834" i="2"/>
  <c r="AK834" i="2" s="1"/>
  <c r="K794" i="2"/>
  <c r="L795" i="2"/>
  <c r="AA835" i="2"/>
  <c r="AL835" i="2"/>
  <c r="O796" i="2"/>
  <c r="P796" i="2"/>
  <c r="AR832" i="2"/>
  <c r="AT832" i="2" s="1"/>
  <c r="AO832" i="2"/>
  <c r="N795" i="2"/>
  <c r="M794" i="2"/>
  <c r="Q796" i="2" l="1"/>
  <c r="R796" i="2" s="1"/>
  <c r="AM797" i="2"/>
  <c r="AD797" i="2"/>
  <c r="AB797" i="2" s="1"/>
  <c r="AH833" i="2"/>
  <c r="Z834" i="2"/>
  <c r="AN831" i="2"/>
  <c r="AR831" i="2" s="1"/>
  <c r="AT831" i="2" s="1"/>
  <c r="AE833" i="2"/>
  <c r="AF833" i="2" s="1"/>
  <c r="K793" i="2"/>
  <c r="L794" i="2"/>
  <c r="AA834" i="2"/>
  <c r="AL834" i="2"/>
  <c r="P795" i="2"/>
  <c r="O795" i="2"/>
  <c r="AQ831" i="2"/>
  <c r="AS831" i="2" s="1"/>
  <c r="AU831" i="2" s="1"/>
  <c r="AP831" i="2"/>
  <c r="N794" i="2"/>
  <c r="M793" i="2"/>
  <c r="Q795" i="2" l="1"/>
  <c r="R795" i="2" s="1"/>
  <c r="AM796" i="2"/>
  <c r="AD796" i="2"/>
  <c r="AB796" i="2" s="1"/>
  <c r="AE832" i="2"/>
  <c r="AF832" i="2" s="1"/>
  <c r="AG833" i="2"/>
  <c r="AC833" i="2" s="1"/>
  <c r="AI833" i="2"/>
  <c r="K792" i="2"/>
  <c r="L793" i="2"/>
  <c r="O794" i="2"/>
  <c r="P794" i="2"/>
  <c r="AJ833" i="2"/>
  <c r="AO831" i="2"/>
  <c r="N793" i="2"/>
  <c r="M792" i="2"/>
  <c r="Q794" i="2" l="1"/>
  <c r="R794" i="2" s="1"/>
  <c r="AD795" i="2"/>
  <c r="AB795" i="2" s="1"/>
  <c r="AM795" i="2"/>
  <c r="AH832" i="2"/>
  <c r="AJ832" i="2" s="1"/>
  <c r="AE831" i="2"/>
  <c r="AF831" i="2" s="1"/>
  <c r="AN830" i="2"/>
  <c r="AK833" i="2"/>
  <c r="Z833" i="2"/>
  <c r="AI832" i="2"/>
  <c r="K791" i="2"/>
  <c r="L792" i="2"/>
  <c r="AA833" i="2"/>
  <c r="AL833" i="2"/>
  <c r="O793" i="2"/>
  <c r="P793" i="2"/>
  <c r="AQ830" i="2"/>
  <c r="AS830" i="2" s="1"/>
  <c r="AU830" i="2" s="1"/>
  <c r="AG832" i="2"/>
  <c r="AC832" i="2" s="1"/>
  <c r="AP830" i="2"/>
  <c r="N792" i="2"/>
  <c r="M791" i="2"/>
  <c r="Q793" i="2" l="1"/>
  <c r="R793" i="2" s="1"/>
  <c r="AM793" i="2" s="1"/>
  <c r="AD794" i="2"/>
  <c r="AB794" i="2" s="1"/>
  <c r="AM794" i="2"/>
  <c r="AI831" i="2"/>
  <c r="Z831" i="2" s="1"/>
  <c r="AH831" i="2"/>
  <c r="AJ831" i="2" s="1"/>
  <c r="AK832" i="2"/>
  <c r="Z832" i="2"/>
  <c r="AE830" i="2"/>
  <c r="K790" i="2"/>
  <c r="L791" i="2"/>
  <c r="AA832" i="2"/>
  <c r="AL832" i="2"/>
  <c r="O792" i="2"/>
  <c r="P792" i="2"/>
  <c r="AG831" i="2"/>
  <c r="AC831" i="2" s="1"/>
  <c r="AR830" i="2"/>
  <c r="AT830" i="2" s="1"/>
  <c r="AO830" i="2"/>
  <c r="N791" i="2"/>
  <c r="M790" i="2"/>
  <c r="AD793" i="2" l="1"/>
  <c r="AB793" i="2" s="1"/>
  <c r="Q792" i="2"/>
  <c r="R792" i="2" s="1"/>
  <c r="AM792" i="2" s="1"/>
  <c r="AK831" i="2"/>
  <c r="AF830" i="2"/>
  <c r="AE829" i="2" s="1"/>
  <c r="AH830" i="2"/>
  <c r="AJ830" i="2" s="1"/>
  <c r="AI830" i="2"/>
  <c r="Z830" i="2" s="1"/>
  <c r="AN829" i="2"/>
  <c r="AR829" i="2" s="1"/>
  <c r="AT829" i="2" s="1"/>
  <c r="K789" i="2"/>
  <c r="L790" i="2"/>
  <c r="AA831" i="2"/>
  <c r="AL831" i="2"/>
  <c r="P791" i="2"/>
  <c r="O791" i="2"/>
  <c r="AQ829" i="2"/>
  <c r="AS829" i="2" s="1"/>
  <c r="AU829" i="2" s="1"/>
  <c r="AP829" i="2"/>
  <c r="N790" i="2"/>
  <c r="M789" i="2"/>
  <c r="AD792" i="2" l="1"/>
  <c r="AB792" i="2" s="1"/>
  <c r="AG830" i="2"/>
  <c r="AC830" i="2" s="1"/>
  <c r="Q791" i="2"/>
  <c r="R791" i="2" s="1"/>
  <c r="AK830" i="2"/>
  <c r="AF829" i="2"/>
  <c r="AG829" i="2" s="1"/>
  <c r="AC829" i="2" s="1"/>
  <c r="AI829" i="2"/>
  <c r="Z829" i="2" s="1"/>
  <c r="K788" i="2"/>
  <c r="L789" i="2"/>
  <c r="AA830" i="2"/>
  <c r="AL830" i="2"/>
  <c r="O790" i="2"/>
  <c r="P790" i="2"/>
  <c r="AO829" i="2"/>
  <c r="N789" i="2"/>
  <c r="M788" i="2"/>
  <c r="Q790" i="2" l="1"/>
  <c r="R790" i="2" s="1"/>
  <c r="AD790" i="2" s="1"/>
  <c r="AB790" i="2" s="1"/>
  <c r="AH829" i="2"/>
  <c r="AJ829" i="2" s="1"/>
  <c r="AD791" i="2"/>
  <c r="AB791" i="2" s="1"/>
  <c r="AM791" i="2"/>
  <c r="AE828" i="2"/>
  <c r="AI828" i="2" s="1"/>
  <c r="Z828" i="2" s="1"/>
  <c r="AK829" i="2"/>
  <c r="AN828" i="2"/>
  <c r="AR828" i="2" s="1"/>
  <c r="AT828" i="2" s="1"/>
  <c r="K787" i="2"/>
  <c r="L788" i="2"/>
  <c r="O789" i="2"/>
  <c r="P789" i="2"/>
  <c r="AQ828" i="2"/>
  <c r="AS828" i="2" s="1"/>
  <c r="AU828" i="2" s="1"/>
  <c r="AH828" i="2"/>
  <c r="AP828" i="2"/>
  <c r="N788" i="2"/>
  <c r="M787" i="2"/>
  <c r="Q789" i="2" l="1"/>
  <c r="R789" i="2" s="1"/>
  <c r="AM790" i="2"/>
  <c r="AF828" i="2"/>
  <c r="AE827" i="2" s="1"/>
  <c r="AK828" i="2"/>
  <c r="K786" i="2"/>
  <c r="L787" i="2"/>
  <c r="AA829" i="2"/>
  <c r="AL829" i="2"/>
  <c r="O788" i="2"/>
  <c r="P788" i="2"/>
  <c r="AJ828" i="2"/>
  <c r="AO828" i="2"/>
  <c r="N787" i="2"/>
  <c r="M786" i="2"/>
  <c r="AG828" i="2" l="1"/>
  <c r="AC828" i="2" s="1"/>
  <c r="Q788" i="2"/>
  <c r="R788" i="2" s="1"/>
  <c r="AM788" i="2" s="1"/>
  <c r="AM789" i="2"/>
  <c r="AD789" i="2"/>
  <c r="AB789" i="2" s="1"/>
  <c r="AN827" i="2"/>
  <c r="AR827" i="2" s="1"/>
  <c r="AT827" i="2" s="1"/>
  <c r="AF827" i="2"/>
  <c r="AG827" i="2" s="1"/>
  <c r="AC827" i="2" s="1"/>
  <c r="AI827" i="2"/>
  <c r="AK827" i="2" s="1"/>
  <c r="K785" i="2"/>
  <c r="L786" i="2"/>
  <c r="AA828" i="2"/>
  <c r="AL828" i="2"/>
  <c r="P787" i="2"/>
  <c r="O787" i="2"/>
  <c r="AQ827" i="2"/>
  <c r="AS827" i="2" s="1"/>
  <c r="AU827" i="2" s="1"/>
  <c r="AP827" i="2"/>
  <c r="N786" i="2"/>
  <c r="M785" i="2"/>
  <c r="AH827" i="2" l="1"/>
  <c r="AJ827" i="2" s="1"/>
  <c r="Q787" i="2"/>
  <c r="R787" i="2" s="1"/>
  <c r="AD788" i="2"/>
  <c r="AB788" i="2" s="1"/>
  <c r="Z827" i="2"/>
  <c r="AO827" i="2"/>
  <c r="AQ826" i="2" s="1"/>
  <c r="AS826" i="2" s="1"/>
  <c r="AU826" i="2" s="1"/>
  <c r="AE826" i="2"/>
  <c r="K784" i="2"/>
  <c r="L785" i="2"/>
  <c r="O786" i="2"/>
  <c r="P786" i="2"/>
  <c r="AH826" i="2"/>
  <c r="N785" i="2"/>
  <c r="M784" i="2"/>
  <c r="Q786" i="2" l="1"/>
  <c r="R786" i="2" s="1"/>
  <c r="AD787" i="2"/>
  <c r="AB787" i="2" s="1"/>
  <c r="AM787" i="2"/>
  <c r="AP826" i="2"/>
  <c r="AF826" i="2"/>
  <c r="AE825" i="2" s="1"/>
  <c r="AI826" i="2"/>
  <c r="Z826" i="2" s="1"/>
  <c r="AN826" i="2"/>
  <c r="AR826" i="2" s="1"/>
  <c r="AT826" i="2" s="1"/>
  <c r="K783" i="2"/>
  <c r="L784" i="2"/>
  <c r="AA827" i="2"/>
  <c r="AL827" i="2"/>
  <c r="O785" i="2"/>
  <c r="P785" i="2"/>
  <c r="N784" i="2"/>
  <c r="M783" i="2"/>
  <c r="Q785" i="2" l="1"/>
  <c r="R785" i="2"/>
  <c r="AD786" i="2"/>
  <c r="AB786" i="2" s="1"/>
  <c r="AM786" i="2"/>
  <c r="AO826" i="2"/>
  <c r="AQ825" i="2" s="1"/>
  <c r="AS825" i="2" s="1"/>
  <c r="AU825" i="2" s="1"/>
  <c r="AG826" i="2"/>
  <c r="AC826" i="2" s="1"/>
  <c r="AK826" i="2"/>
  <c r="K782" i="2"/>
  <c r="L783" i="2"/>
  <c r="O784" i="2"/>
  <c r="P784" i="2"/>
  <c r="Q784" i="2" s="1"/>
  <c r="AJ826" i="2"/>
  <c r="AI825" i="2"/>
  <c r="AF825" i="2"/>
  <c r="N783" i="2"/>
  <c r="M782" i="2"/>
  <c r="AD785" i="2" l="1"/>
  <c r="AB785" i="2" s="1"/>
  <c r="AM785" i="2"/>
  <c r="R784" i="2"/>
  <c r="AH825" i="2"/>
  <c r="AP825" i="2"/>
  <c r="AN825" i="2"/>
  <c r="AR825" i="2" s="1"/>
  <c r="AT825" i="2" s="1"/>
  <c r="AE824" i="2"/>
  <c r="K781" i="2"/>
  <c r="L782" i="2"/>
  <c r="Z825" i="2"/>
  <c r="AK825" i="2"/>
  <c r="AA826" i="2"/>
  <c r="AL826" i="2"/>
  <c r="P783" i="2"/>
  <c r="O783" i="2"/>
  <c r="AG825" i="2"/>
  <c r="AC825" i="2" s="1"/>
  <c r="N782" i="2"/>
  <c r="M781" i="2"/>
  <c r="Q783" i="2" l="1"/>
  <c r="R783" i="2" s="1"/>
  <c r="AD783" i="2" s="1"/>
  <c r="AB783" i="2" s="1"/>
  <c r="AM784" i="2"/>
  <c r="AD784" i="2"/>
  <c r="AB784" i="2" s="1"/>
  <c r="AO825" i="2"/>
  <c r="AQ824" i="2" s="1"/>
  <c r="AS824" i="2" s="1"/>
  <c r="AU824" i="2" s="1"/>
  <c r="K780" i="2"/>
  <c r="L781" i="2"/>
  <c r="O782" i="2"/>
  <c r="P782" i="2"/>
  <c r="AJ825" i="2"/>
  <c r="AH824" i="2"/>
  <c r="AI824" i="2"/>
  <c r="AF824" i="2"/>
  <c r="N781" i="2"/>
  <c r="M780" i="2"/>
  <c r="Q782" i="2" l="1"/>
  <c r="R782" i="2" s="1"/>
  <c r="AD782" i="2" s="1"/>
  <c r="AB782" i="2" s="1"/>
  <c r="AM783" i="2"/>
  <c r="AN824" i="2"/>
  <c r="AR824" i="2" s="1"/>
  <c r="AT824" i="2" s="1"/>
  <c r="AP824" i="2"/>
  <c r="AE823" i="2"/>
  <c r="K779" i="2"/>
  <c r="L780" i="2"/>
  <c r="Z824" i="2"/>
  <c r="AK824" i="2"/>
  <c r="AA825" i="2"/>
  <c r="AL825" i="2"/>
  <c r="O781" i="2"/>
  <c r="P781" i="2"/>
  <c r="AG824" i="2"/>
  <c r="AC824" i="2" s="1"/>
  <c r="N780" i="2"/>
  <c r="M779" i="2"/>
  <c r="Q781" i="2" l="1"/>
  <c r="AM782" i="2"/>
  <c r="R781" i="2"/>
  <c r="AM781" i="2" s="1"/>
  <c r="AO824" i="2"/>
  <c r="AN823" i="2" s="1"/>
  <c r="AR823" i="2" s="1"/>
  <c r="AT823" i="2" s="1"/>
  <c r="AI823" i="2"/>
  <c r="Z823" i="2" s="1"/>
  <c r="K778" i="2"/>
  <c r="L779" i="2"/>
  <c r="O780" i="2"/>
  <c r="P780" i="2"/>
  <c r="AJ824" i="2"/>
  <c r="AH823" i="2"/>
  <c r="AF823" i="2"/>
  <c r="N779" i="2"/>
  <c r="M778" i="2"/>
  <c r="Q780" i="2" l="1"/>
  <c r="R780" i="2" s="1"/>
  <c r="AP823" i="2"/>
  <c r="AD781" i="2"/>
  <c r="AB781" i="2" s="1"/>
  <c r="AQ823" i="2"/>
  <c r="AS823" i="2" s="1"/>
  <c r="AU823" i="2" s="1"/>
  <c r="AO823" i="2"/>
  <c r="AN822" i="2" s="1"/>
  <c r="AK823" i="2"/>
  <c r="AE822" i="2"/>
  <c r="AI822" i="2" s="1"/>
  <c r="K777" i="2"/>
  <c r="L778" i="2"/>
  <c r="AA824" i="2"/>
  <c r="AL824" i="2"/>
  <c r="P779" i="2"/>
  <c r="O779" i="2"/>
  <c r="AG823" i="2"/>
  <c r="AC823" i="2" s="1"/>
  <c r="N778" i="2"/>
  <c r="M777" i="2"/>
  <c r="AP822" i="2" l="1"/>
  <c r="Q779" i="2"/>
  <c r="R779" i="2" s="1"/>
  <c r="AQ822" i="2"/>
  <c r="AS822" i="2" s="1"/>
  <c r="AU822" i="2" s="1"/>
  <c r="AM780" i="2"/>
  <c r="AD780" i="2"/>
  <c r="AB780" i="2" s="1"/>
  <c r="K776" i="2"/>
  <c r="L777" i="2"/>
  <c r="Z822" i="2"/>
  <c r="AK822" i="2"/>
  <c r="O778" i="2"/>
  <c r="P778" i="2"/>
  <c r="AJ823" i="2"/>
  <c r="AH822" i="2"/>
  <c r="AF822" i="2"/>
  <c r="AR822" i="2"/>
  <c r="AT822" i="2" s="1"/>
  <c r="AO822" i="2"/>
  <c r="N777" i="2"/>
  <c r="M776" i="2"/>
  <c r="Q778" i="2" l="1"/>
  <c r="R778" i="2"/>
  <c r="AD778" i="2" s="1"/>
  <c r="AB778" i="2" s="1"/>
  <c r="AD779" i="2"/>
  <c r="AB779" i="2" s="1"/>
  <c r="AM779" i="2"/>
  <c r="AN821" i="2"/>
  <c r="AE821" i="2"/>
  <c r="K775" i="2"/>
  <c r="L776" i="2"/>
  <c r="AA823" i="2"/>
  <c r="AL823" i="2"/>
  <c r="O777" i="2"/>
  <c r="P777" i="2"/>
  <c r="AQ821" i="2"/>
  <c r="AS821" i="2" s="1"/>
  <c r="AU821" i="2" s="1"/>
  <c r="AG822" i="2"/>
  <c r="AC822" i="2" s="1"/>
  <c r="AJ822" i="2"/>
  <c r="AP821" i="2"/>
  <c r="N776" i="2"/>
  <c r="M775" i="2"/>
  <c r="Q777" i="2" l="1"/>
  <c r="R777" i="2" s="1"/>
  <c r="AM778" i="2"/>
  <c r="AH821" i="2"/>
  <c r="AJ821" i="2" s="1"/>
  <c r="AF821" i="2"/>
  <c r="AE820" i="2" s="1"/>
  <c r="AF820" i="2" s="1"/>
  <c r="AI821" i="2"/>
  <c r="AK821" i="2" s="1"/>
  <c r="K774" i="2"/>
  <c r="L775" i="2"/>
  <c r="AA822" i="2"/>
  <c r="AL822" i="2"/>
  <c r="O776" i="2"/>
  <c r="P776" i="2"/>
  <c r="AR821" i="2"/>
  <c r="AT821" i="2" s="1"/>
  <c r="AO821" i="2"/>
  <c r="N775" i="2"/>
  <c r="M774" i="2"/>
  <c r="Q776" i="2" l="1"/>
  <c r="R776" i="2" s="1"/>
  <c r="AM777" i="2"/>
  <c r="AD777" i="2"/>
  <c r="AB777" i="2" s="1"/>
  <c r="AG821" i="2"/>
  <c r="AC821" i="2" s="1"/>
  <c r="Z821" i="2"/>
  <c r="AI820" i="2"/>
  <c r="Z820" i="2" s="1"/>
  <c r="AE819" i="2"/>
  <c r="AN820" i="2"/>
  <c r="AR820" i="2" s="1"/>
  <c r="AT820" i="2" s="1"/>
  <c r="K773" i="2"/>
  <c r="L774" i="2"/>
  <c r="AA821" i="2"/>
  <c r="AL821" i="2"/>
  <c r="P775" i="2"/>
  <c r="O775" i="2"/>
  <c r="AQ820" i="2"/>
  <c r="AS820" i="2" s="1"/>
  <c r="AU820" i="2" s="1"/>
  <c r="AG820" i="2"/>
  <c r="AC820" i="2" s="1"/>
  <c r="AP820" i="2"/>
  <c r="N774" i="2"/>
  <c r="M773" i="2"/>
  <c r="AH820" i="2" l="1"/>
  <c r="AJ820" i="2" s="1"/>
  <c r="Q775" i="2"/>
  <c r="R775" i="2" s="1"/>
  <c r="AM775" i="2" s="1"/>
  <c r="AD776" i="2"/>
  <c r="AB776" i="2" s="1"/>
  <c r="AM776" i="2"/>
  <c r="AK820" i="2"/>
  <c r="AI819" i="2"/>
  <c r="Z819" i="2" s="1"/>
  <c r="K772" i="2"/>
  <c r="L773" i="2"/>
  <c r="O774" i="2"/>
  <c r="P774" i="2"/>
  <c r="AH819" i="2"/>
  <c r="AF819" i="2"/>
  <c r="AO820" i="2"/>
  <c r="N773" i="2"/>
  <c r="M772" i="2"/>
  <c r="Q774" i="2" l="1"/>
  <c r="R774" i="2" s="1"/>
  <c r="AD775" i="2"/>
  <c r="AB775" i="2" s="1"/>
  <c r="AK819" i="2"/>
  <c r="AQ819" i="2"/>
  <c r="AS819" i="2" s="1"/>
  <c r="AU819" i="2" s="1"/>
  <c r="AE818" i="2"/>
  <c r="K771" i="2"/>
  <c r="L772" i="2"/>
  <c r="AA820" i="2"/>
  <c r="AL820" i="2"/>
  <c r="O773" i="2"/>
  <c r="P773" i="2"/>
  <c r="AG819" i="2"/>
  <c r="AC819" i="2" s="1"/>
  <c r="AP819" i="2"/>
  <c r="AN819" i="2"/>
  <c r="AR819" i="2" s="1"/>
  <c r="AT819" i="2" s="1"/>
  <c r="AJ819" i="2"/>
  <c r="N772" i="2"/>
  <c r="M771" i="2"/>
  <c r="Q773" i="2" l="1"/>
  <c r="R773" i="2" s="1"/>
  <c r="AD774" i="2"/>
  <c r="AB774" i="2" s="1"/>
  <c r="AM774" i="2"/>
  <c r="AH818" i="2"/>
  <c r="AJ818" i="2" s="1"/>
  <c r="AI818" i="2"/>
  <c r="Z818" i="2" s="1"/>
  <c r="AF818" i="2"/>
  <c r="AE817" i="2" s="1"/>
  <c r="K770" i="2"/>
  <c r="L771" i="2"/>
  <c r="AA819" i="2"/>
  <c r="AL819" i="2"/>
  <c r="P772" i="2"/>
  <c r="O772" i="2"/>
  <c r="AO819" i="2"/>
  <c r="N771" i="2"/>
  <c r="M770" i="2"/>
  <c r="Q772" i="2" l="1"/>
  <c r="R772" i="2" s="1"/>
  <c r="AD773" i="2"/>
  <c r="AB773" i="2" s="1"/>
  <c r="AM773" i="2"/>
  <c r="AK818" i="2"/>
  <c r="AG818" i="2"/>
  <c r="AC818" i="2" s="1"/>
  <c r="AI817" i="2"/>
  <c r="Z817" i="2" s="1"/>
  <c r="AF817" i="2"/>
  <c r="AG817" i="2" s="1"/>
  <c r="AC817" i="2" s="1"/>
  <c r="AN818" i="2"/>
  <c r="AO818" i="2" s="1"/>
  <c r="K769" i="2"/>
  <c r="L770" i="2"/>
  <c r="AP818" i="2"/>
  <c r="AA818" i="2"/>
  <c r="AL818" i="2"/>
  <c r="P771" i="2"/>
  <c r="O771" i="2"/>
  <c r="AQ818" i="2"/>
  <c r="AS818" i="2" s="1"/>
  <c r="AU818" i="2" s="1"/>
  <c r="N770" i="2"/>
  <c r="M769" i="2"/>
  <c r="Q771" i="2" l="1"/>
  <c r="R771" i="2" s="1"/>
  <c r="AM772" i="2"/>
  <c r="AD772" i="2"/>
  <c r="AB772" i="2" s="1"/>
  <c r="AH817" i="2"/>
  <c r="AJ817" i="2" s="1"/>
  <c r="AE816" i="2"/>
  <c r="AI816" i="2" s="1"/>
  <c r="AK817" i="2"/>
  <c r="AR818" i="2"/>
  <c r="AT818" i="2" s="1"/>
  <c r="AP817" i="2"/>
  <c r="AN817" i="2"/>
  <c r="AR817" i="2" s="1"/>
  <c r="AT817" i="2" s="1"/>
  <c r="AQ817" i="2"/>
  <c r="AS817" i="2" s="1"/>
  <c r="AU817" i="2" s="1"/>
  <c r="K768" i="2"/>
  <c r="L769" i="2"/>
  <c r="O770" i="2"/>
  <c r="P770" i="2"/>
  <c r="Q770" i="2" s="1"/>
  <c r="AH816" i="2"/>
  <c r="N769" i="2"/>
  <c r="M768" i="2"/>
  <c r="R770" i="2" l="1"/>
  <c r="AM771" i="2"/>
  <c r="AD771" i="2"/>
  <c r="AB771" i="2" s="1"/>
  <c r="AF816" i="2"/>
  <c r="AG816" i="2" s="1"/>
  <c r="AC816" i="2" s="1"/>
  <c r="AO817" i="2"/>
  <c r="AN816" i="2" s="1"/>
  <c r="AR816" i="2" s="1"/>
  <c r="AT816" i="2" s="1"/>
  <c r="K767" i="2"/>
  <c r="L768" i="2"/>
  <c r="Z816" i="2"/>
  <c r="AK816" i="2"/>
  <c r="AA817" i="2"/>
  <c r="AL817" i="2"/>
  <c r="O769" i="2"/>
  <c r="P769" i="2"/>
  <c r="Q769" i="2" s="1"/>
  <c r="N768" i="2"/>
  <c r="M767" i="2"/>
  <c r="AD770" i="2" l="1"/>
  <c r="AB770" i="2" s="1"/>
  <c r="AM770" i="2"/>
  <c r="R769" i="2"/>
  <c r="AM769" i="2" s="1"/>
  <c r="AE815" i="2"/>
  <c r="AF815" i="2" s="1"/>
  <c r="AQ816" i="2"/>
  <c r="AS816" i="2" s="1"/>
  <c r="AU816" i="2" s="1"/>
  <c r="AP816" i="2"/>
  <c r="AO816" i="2"/>
  <c r="AP815" i="2" s="1"/>
  <c r="K766" i="2"/>
  <c r="L767" i="2"/>
  <c r="P768" i="2"/>
  <c r="O768" i="2"/>
  <c r="AJ816" i="2"/>
  <c r="AH815" i="2"/>
  <c r="N767" i="2"/>
  <c r="M766" i="2"/>
  <c r="AD769" i="2" l="1"/>
  <c r="AB769" i="2" s="1"/>
  <c r="Q768" i="2"/>
  <c r="R768" i="2" s="1"/>
  <c r="AI815" i="2"/>
  <c r="Z815" i="2" s="1"/>
  <c r="AQ815" i="2"/>
  <c r="AS815" i="2" s="1"/>
  <c r="AU815" i="2" s="1"/>
  <c r="AN815" i="2"/>
  <c r="AR815" i="2" s="1"/>
  <c r="AT815" i="2" s="1"/>
  <c r="AE814" i="2"/>
  <c r="K765" i="2"/>
  <c r="L766" i="2"/>
  <c r="AA816" i="2"/>
  <c r="AL816" i="2"/>
  <c r="P767" i="2"/>
  <c r="O767" i="2"/>
  <c r="AG815" i="2"/>
  <c r="AC815" i="2" s="1"/>
  <c r="N766" i="2"/>
  <c r="M765" i="2"/>
  <c r="AO815" i="2" l="1"/>
  <c r="AQ814" i="2" s="1"/>
  <c r="AS814" i="2" s="1"/>
  <c r="AU814" i="2" s="1"/>
  <c r="Q767" i="2"/>
  <c r="AK815" i="2"/>
  <c r="AD768" i="2"/>
  <c r="AB768" i="2" s="1"/>
  <c r="AM768" i="2"/>
  <c r="R767" i="2"/>
  <c r="AI814" i="2"/>
  <c r="Z814" i="2" s="1"/>
  <c r="K764" i="2"/>
  <c r="L765" i="2"/>
  <c r="O766" i="2"/>
  <c r="P766" i="2"/>
  <c r="AJ815" i="2"/>
  <c r="AH814" i="2"/>
  <c r="AF814" i="2"/>
  <c r="N765" i="2"/>
  <c r="M764" i="2"/>
  <c r="Q766" i="2" l="1"/>
  <c r="R766" i="2" s="1"/>
  <c r="AD766" i="2" s="1"/>
  <c r="AB766" i="2" s="1"/>
  <c r="AP814" i="2"/>
  <c r="AN814" i="2"/>
  <c r="AR814" i="2" s="1"/>
  <c r="AT814" i="2" s="1"/>
  <c r="AD767" i="2"/>
  <c r="AB767" i="2" s="1"/>
  <c r="AM767" i="2"/>
  <c r="AK814" i="2"/>
  <c r="AE813" i="2"/>
  <c r="K763" i="2"/>
  <c r="L764" i="2"/>
  <c r="AA815" i="2"/>
  <c r="AL815" i="2"/>
  <c r="O765" i="2"/>
  <c r="P765" i="2"/>
  <c r="AG814" i="2"/>
  <c r="AC814" i="2" s="1"/>
  <c r="N764" i="2"/>
  <c r="M763" i="2"/>
  <c r="Q765" i="2" l="1"/>
  <c r="AM766" i="2"/>
  <c r="AO814" i="2"/>
  <c r="AN813" i="2" s="1"/>
  <c r="AR813" i="2" s="1"/>
  <c r="AT813" i="2" s="1"/>
  <c r="R765" i="2"/>
  <c r="AD765" i="2" s="1"/>
  <c r="AB765" i="2" s="1"/>
  <c r="AI813" i="2"/>
  <c r="Z813" i="2" s="1"/>
  <c r="K762" i="2"/>
  <c r="L763" i="2"/>
  <c r="O764" i="2"/>
  <c r="P764" i="2"/>
  <c r="AJ814" i="2"/>
  <c r="AH813" i="2"/>
  <c r="AF813" i="2"/>
  <c r="N763" i="2"/>
  <c r="M762" i="2"/>
  <c r="Q764" i="2" l="1"/>
  <c r="AO813" i="2"/>
  <c r="AP812" i="2" s="1"/>
  <c r="AM765" i="2"/>
  <c r="AP813" i="2"/>
  <c r="AQ813" i="2"/>
  <c r="AS813" i="2" s="1"/>
  <c r="AU813" i="2" s="1"/>
  <c r="R764" i="2"/>
  <c r="AM764" i="2" s="1"/>
  <c r="AK813" i="2"/>
  <c r="AE812" i="2"/>
  <c r="K761" i="2"/>
  <c r="L762" i="2"/>
  <c r="AA814" i="2"/>
  <c r="AL814" i="2"/>
  <c r="P763" i="2"/>
  <c r="O763" i="2"/>
  <c r="AG813" i="2"/>
  <c r="AC813" i="2" s="1"/>
  <c r="AJ813" i="2"/>
  <c r="N762" i="2"/>
  <c r="M761" i="2"/>
  <c r="AQ812" i="2" l="1"/>
  <c r="AS812" i="2" s="1"/>
  <c r="AU812" i="2" s="1"/>
  <c r="AN812" i="2"/>
  <c r="AR812" i="2" s="1"/>
  <c r="AT812" i="2" s="1"/>
  <c r="Q763" i="2"/>
  <c r="R763" i="2" s="1"/>
  <c r="AD764" i="2"/>
  <c r="AB764" i="2" s="1"/>
  <c r="AH812" i="2"/>
  <c r="AF812" i="2"/>
  <c r="AE811" i="2" s="1"/>
  <c r="AI812" i="2"/>
  <c r="Z812" i="2" s="1"/>
  <c r="K760" i="2"/>
  <c r="L761" i="2"/>
  <c r="AA813" i="2"/>
  <c r="AL813" i="2"/>
  <c r="O762" i="2"/>
  <c r="P762" i="2"/>
  <c r="AO812" i="2"/>
  <c r="N761" i="2"/>
  <c r="M760" i="2"/>
  <c r="Q762" i="2" l="1"/>
  <c r="R762" i="2" s="1"/>
  <c r="AD763" i="2"/>
  <c r="AB763" i="2" s="1"/>
  <c r="AM763" i="2"/>
  <c r="AG812" i="2"/>
  <c r="AC812" i="2" s="1"/>
  <c r="AK812" i="2"/>
  <c r="AI811" i="2"/>
  <c r="Z811" i="2" s="1"/>
  <c r="AN811" i="2"/>
  <c r="K759" i="2"/>
  <c r="L760" i="2"/>
  <c r="O761" i="2"/>
  <c r="P761" i="2"/>
  <c r="AQ811" i="2"/>
  <c r="AS811" i="2" s="1"/>
  <c r="AU811" i="2" s="1"/>
  <c r="AJ812" i="2"/>
  <c r="AF811" i="2"/>
  <c r="AP811" i="2"/>
  <c r="N760" i="2"/>
  <c r="M759" i="2"/>
  <c r="Q761" i="2" l="1"/>
  <c r="R761" i="2" s="1"/>
  <c r="AM761" i="2" s="1"/>
  <c r="AM762" i="2"/>
  <c r="AD762" i="2"/>
  <c r="AB762" i="2" s="1"/>
  <c r="AH811" i="2"/>
  <c r="AJ811" i="2" s="1"/>
  <c r="AK811" i="2"/>
  <c r="AE810" i="2"/>
  <c r="K758" i="2"/>
  <c r="L759" i="2"/>
  <c r="AA812" i="2"/>
  <c r="AL812" i="2"/>
  <c r="P760" i="2"/>
  <c r="O760" i="2"/>
  <c r="AG811" i="2"/>
  <c r="AC811" i="2" s="1"/>
  <c r="AR811" i="2"/>
  <c r="AT811" i="2" s="1"/>
  <c r="AO811" i="2"/>
  <c r="N759" i="2"/>
  <c r="M758" i="2"/>
  <c r="AD761" i="2" l="1"/>
  <c r="AB761" i="2" s="1"/>
  <c r="Q760" i="2"/>
  <c r="AH810" i="2"/>
  <c r="AF810" i="2"/>
  <c r="AE809" i="2" s="1"/>
  <c r="AI810" i="2"/>
  <c r="Z810" i="2" s="1"/>
  <c r="AN810" i="2"/>
  <c r="AR810" i="2" s="1"/>
  <c r="AT810" i="2" s="1"/>
  <c r="R760" i="2"/>
  <c r="K757" i="2"/>
  <c r="L758" i="2"/>
  <c r="AA811" i="2"/>
  <c r="AL811" i="2"/>
  <c r="P759" i="2"/>
  <c r="O759" i="2"/>
  <c r="AQ810" i="2"/>
  <c r="AS810" i="2" s="1"/>
  <c r="AU810" i="2" s="1"/>
  <c r="AP810" i="2"/>
  <c r="N758" i="2"/>
  <c r="M757" i="2"/>
  <c r="Q759" i="2" l="1"/>
  <c r="R759" i="2" s="1"/>
  <c r="AD759" i="2" s="1"/>
  <c r="AB759" i="2" s="1"/>
  <c r="AG810" i="2"/>
  <c r="AC810" i="2" s="1"/>
  <c r="AK810" i="2"/>
  <c r="AI809" i="2"/>
  <c r="AK809" i="2" s="1"/>
  <c r="AD760" i="2"/>
  <c r="AB760" i="2" s="1"/>
  <c r="AM760" i="2"/>
  <c r="K756" i="2"/>
  <c r="L757" i="2"/>
  <c r="O758" i="2"/>
  <c r="P758" i="2"/>
  <c r="AO810" i="2"/>
  <c r="AJ810" i="2"/>
  <c r="AF809" i="2"/>
  <c r="N757" i="2"/>
  <c r="M756" i="2"/>
  <c r="Q758" i="2" l="1"/>
  <c r="R758" i="2" s="1"/>
  <c r="AH809" i="2"/>
  <c r="Z809" i="2"/>
  <c r="AM759" i="2"/>
  <c r="AN809" i="2"/>
  <c r="AR809" i="2" s="1"/>
  <c r="AT809" i="2" s="1"/>
  <c r="AE808" i="2"/>
  <c r="K755" i="2"/>
  <c r="L756" i="2"/>
  <c r="AA810" i="2"/>
  <c r="AL810" i="2"/>
  <c r="AP809" i="2"/>
  <c r="O757" i="2"/>
  <c r="P757" i="2"/>
  <c r="AQ809" i="2"/>
  <c r="AS809" i="2" s="1"/>
  <c r="AU809" i="2" s="1"/>
  <c r="AG809" i="2"/>
  <c r="AC809" i="2" s="1"/>
  <c r="N756" i="2"/>
  <c r="M755" i="2"/>
  <c r="Q757" i="2" l="1"/>
  <c r="R757" i="2" s="1"/>
  <c r="AO809" i="2"/>
  <c r="AN808" i="2" s="1"/>
  <c r="AR808" i="2" s="1"/>
  <c r="AT808" i="2" s="1"/>
  <c r="AI808" i="2"/>
  <c r="AK808" i="2" s="1"/>
  <c r="K754" i="2"/>
  <c r="L755" i="2"/>
  <c r="O756" i="2"/>
  <c r="P756" i="2"/>
  <c r="AJ809" i="2"/>
  <c r="AH808" i="2"/>
  <c r="AF808" i="2"/>
  <c r="AM758" i="2"/>
  <c r="AD758" i="2"/>
  <c r="AB758" i="2" s="1"/>
  <c r="N755" i="2"/>
  <c r="M754" i="2"/>
  <c r="Q756" i="2" l="1"/>
  <c r="R756" i="2" s="1"/>
  <c r="AQ808" i="2"/>
  <c r="AS808" i="2" s="1"/>
  <c r="AU808" i="2" s="1"/>
  <c r="AP808" i="2"/>
  <c r="Z808" i="2"/>
  <c r="AE807" i="2"/>
  <c r="K753" i="2"/>
  <c r="L754" i="2"/>
  <c r="AA809" i="2"/>
  <c r="AL809" i="2"/>
  <c r="P755" i="2"/>
  <c r="O755" i="2"/>
  <c r="AG808" i="2"/>
  <c r="AC808" i="2" s="1"/>
  <c r="AO808" i="2"/>
  <c r="AM757" i="2"/>
  <c r="AD757" i="2"/>
  <c r="AB757" i="2" s="1"/>
  <c r="N754" i="2"/>
  <c r="M753" i="2"/>
  <c r="Q755" i="2" l="1"/>
  <c r="R755" i="2" s="1"/>
  <c r="AF807" i="2"/>
  <c r="AE806" i="2" s="1"/>
  <c r="AI807" i="2"/>
  <c r="Z807" i="2" s="1"/>
  <c r="AN807" i="2"/>
  <c r="K752" i="2"/>
  <c r="L753" i="2"/>
  <c r="O754" i="2"/>
  <c r="P754" i="2"/>
  <c r="AQ807" i="2"/>
  <c r="AS807" i="2" s="1"/>
  <c r="AU807" i="2" s="1"/>
  <c r="AJ808" i="2"/>
  <c r="AH807" i="2"/>
  <c r="AP807" i="2"/>
  <c r="AM756" i="2"/>
  <c r="AD756" i="2"/>
  <c r="AB756" i="2" s="1"/>
  <c r="N753" i="2"/>
  <c r="M752" i="2"/>
  <c r="Q754" i="2" l="1"/>
  <c r="R754" i="2" s="1"/>
  <c r="AG807" i="2"/>
  <c r="AC807" i="2" s="1"/>
  <c r="AK807" i="2"/>
  <c r="K751" i="2"/>
  <c r="L752" i="2"/>
  <c r="AA808" i="2"/>
  <c r="AL808" i="2"/>
  <c r="O753" i="2"/>
  <c r="P753" i="2"/>
  <c r="AJ807" i="2"/>
  <c r="AI806" i="2"/>
  <c r="AF806" i="2"/>
  <c r="AR807" i="2"/>
  <c r="AT807" i="2" s="1"/>
  <c r="AO807" i="2"/>
  <c r="AM755" i="2"/>
  <c r="AD755" i="2"/>
  <c r="AB755" i="2" s="1"/>
  <c r="N752" i="2"/>
  <c r="M751" i="2"/>
  <c r="Q753" i="2" l="1"/>
  <c r="R753" i="2" s="1"/>
  <c r="AH806" i="2"/>
  <c r="AN806" i="2"/>
  <c r="AE805" i="2"/>
  <c r="K750" i="2"/>
  <c r="L751" i="2"/>
  <c r="AA807" i="2"/>
  <c r="AL807" i="2"/>
  <c r="Z806" i="2"/>
  <c r="AK806" i="2"/>
  <c r="P752" i="2"/>
  <c r="O752" i="2"/>
  <c r="AQ806" i="2"/>
  <c r="AS806" i="2" s="1"/>
  <c r="AU806" i="2" s="1"/>
  <c r="AG806" i="2"/>
  <c r="AC806" i="2" s="1"/>
  <c r="AP806" i="2"/>
  <c r="AM754" i="2"/>
  <c r="AD754" i="2"/>
  <c r="AB754" i="2" s="1"/>
  <c r="N751" i="2"/>
  <c r="M750" i="2"/>
  <c r="Q752" i="2" l="1"/>
  <c r="R752" i="2" s="1"/>
  <c r="K749" i="2"/>
  <c r="L750" i="2"/>
  <c r="P751" i="2"/>
  <c r="O751" i="2"/>
  <c r="AJ806" i="2"/>
  <c r="AH805" i="2"/>
  <c r="AI805" i="2"/>
  <c r="AF805" i="2"/>
  <c r="AR806" i="2"/>
  <c r="AT806" i="2" s="1"/>
  <c r="AO806" i="2"/>
  <c r="AM753" i="2"/>
  <c r="AD753" i="2"/>
  <c r="AB753" i="2" s="1"/>
  <c r="N750" i="2"/>
  <c r="M749" i="2"/>
  <c r="Q751" i="2" l="1"/>
  <c r="R751" i="2" s="1"/>
  <c r="AN805" i="2"/>
  <c r="AR805" i="2" s="1"/>
  <c r="AT805" i="2" s="1"/>
  <c r="AE804" i="2"/>
  <c r="K748" i="2"/>
  <c r="L749" i="2"/>
  <c r="Z805" i="2"/>
  <c r="AK805" i="2"/>
  <c r="AA806" i="2"/>
  <c r="AL806" i="2"/>
  <c r="O750" i="2"/>
  <c r="P750" i="2"/>
  <c r="AQ805" i="2"/>
  <c r="AS805" i="2" s="1"/>
  <c r="AU805" i="2" s="1"/>
  <c r="AG805" i="2"/>
  <c r="AC805" i="2" s="1"/>
  <c r="AP805" i="2"/>
  <c r="AM752" i="2"/>
  <c r="AD752" i="2"/>
  <c r="AB752" i="2" s="1"/>
  <c r="N749" i="2"/>
  <c r="M748" i="2"/>
  <c r="Q750" i="2" l="1"/>
  <c r="R750" i="2" s="1"/>
  <c r="K747" i="2"/>
  <c r="L748" i="2"/>
  <c r="O749" i="2"/>
  <c r="P749" i="2"/>
  <c r="AJ805" i="2"/>
  <c r="AH804" i="2"/>
  <c r="AI804" i="2"/>
  <c r="AF804" i="2"/>
  <c r="AO805" i="2"/>
  <c r="AM751" i="2"/>
  <c r="AD751" i="2"/>
  <c r="AB751" i="2" s="1"/>
  <c r="N748" i="2"/>
  <c r="M747" i="2"/>
  <c r="Q749" i="2" l="1"/>
  <c r="R749" i="2" s="1"/>
  <c r="AN804" i="2"/>
  <c r="AR804" i="2" s="1"/>
  <c r="AT804" i="2" s="1"/>
  <c r="AE803" i="2"/>
  <c r="K746" i="2"/>
  <c r="L747" i="2"/>
  <c r="AA805" i="2"/>
  <c r="AL805" i="2"/>
  <c r="Z804" i="2"/>
  <c r="AK804" i="2"/>
  <c r="O748" i="2"/>
  <c r="P748" i="2"/>
  <c r="AQ804" i="2"/>
  <c r="AS804" i="2" s="1"/>
  <c r="AU804" i="2" s="1"/>
  <c r="AP804" i="2"/>
  <c r="AG804" i="2"/>
  <c r="AC804" i="2" s="1"/>
  <c r="AM750" i="2"/>
  <c r="AD750" i="2"/>
  <c r="AB750" i="2" s="1"/>
  <c r="N747" i="2"/>
  <c r="M746" i="2"/>
  <c r="Q748" i="2" l="1"/>
  <c r="R748" i="2" s="1"/>
  <c r="AO804" i="2"/>
  <c r="AN803" i="2" s="1"/>
  <c r="AO803" i="2" s="1"/>
  <c r="K745" i="2"/>
  <c r="L746" i="2"/>
  <c r="P747" i="2"/>
  <c r="O747" i="2"/>
  <c r="AJ804" i="2"/>
  <c r="AH803" i="2"/>
  <c r="AF803" i="2"/>
  <c r="AI803" i="2"/>
  <c r="AM749" i="2"/>
  <c r="AD749" i="2"/>
  <c r="AB749" i="2" s="1"/>
  <c r="N746" i="2"/>
  <c r="M745" i="2"/>
  <c r="AQ803" i="2" l="1"/>
  <c r="AS803" i="2" s="1"/>
  <c r="AU803" i="2" s="1"/>
  <c r="AP803" i="2"/>
  <c r="AQ802" i="2" s="1"/>
  <c r="AS802" i="2" s="1"/>
  <c r="AU802" i="2" s="1"/>
  <c r="Q747" i="2"/>
  <c r="R747" i="2" s="1"/>
  <c r="AR803" i="2"/>
  <c r="AT803" i="2" s="1"/>
  <c r="AN802" i="2"/>
  <c r="AR802" i="2" s="1"/>
  <c r="AT802" i="2" s="1"/>
  <c r="AE802" i="2"/>
  <c r="K744" i="2"/>
  <c r="L745" i="2"/>
  <c r="AA804" i="2"/>
  <c r="AL804" i="2"/>
  <c r="Z803" i="2"/>
  <c r="AK803" i="2"/>
  <c r="O746" i="2"/>
  <c r="P746" i="2"/>
  <c r="AG803" i="2"/>
  <c r="AC803" i="2" s="1"/>
  <c r="AP802" i="2"/>
  <c r="AM748" i="2"/>
  <c r="AD748" i="2"/>
  <c r="AB748" i="2" s="1"/>
  <c r="N745" i="2"/>
  <c r="M744" i="2"/>
  <c r="Q746" i="2" l="1"/>
  <c r="R746" i="2" s="1"/>
  <c r="AO802" i="2"/>
  <c r="AN801" i="2" s="1"/>
  <c r="K743" i="2"/>
  <c r="L744" i="2"/>
  <c r="O745" i="2"/>
  <c r="P745" i="2"/>
  <c r="AJ803" i="2"/>
  <c r="AH802" i="2"/>
  <c r="AI802" i="2"/>
  <c r="AF802" i="2"/>
  <c r="AM747" i="2"/>
  <c r="AD747" i="2"/>
  <c r="AB747" i="2" s="1"/>
  <c r="N744" i="2"/>
  <c r="M743" i="2"/>
  <c r="Q745" i="2" l="1"/>
  <c r="R745" i="2" s="1"/>
  <c r="AQ801" i="2"/>
  <c r="AS801" i="2" s="1"/>
  <c r="AU801" i="2" s="1"/>
  <c r="AP801" i="2"/>
  <c r="AE801" i="2"/>
  <c r="K742" i="2"/>
  <c r="L743" i="2"/>
  <c r="AA803" i="2"/>
  <c r="AL803" i="2"/>
  <c r="Z802" i="2"/>
  <c r="AK802" i="2"/>
  <c r="P744" i="2"/>
  <c r="O744" i="2"/>
  <c r="AG802" i="2"/>
  <c r="AC802" i="2" s="1"/>
  <c r="AR801" i="2"/>
  <c r="AT801" i="2" s="1"/>
  <c r="AO801" i="2"/>
  <c r="AM746" i="2"/>
  <c r="AD746" i="2"/>
  <c r="AB746" i="2" s="1"/>
  <c r="N743" i="2"/>
  <c r="M742" i="2"/>
  <c r="Q744" i="2" l="1"/>
  <c r="R744" i="2" s="1"/>
  <c r="AI801" i="2"/>
  <c r="Z801" i="2" s="1"/>
  <c r="AF801" i="2"/>
  <c r="AE800" i="2" s="1"/>
  <c r="AN800" i="2"/>
  <c r="AR800" i="2" s="1"/>
  <c r="AT800" i="2" s="1"/>
  <c r="K741" i="2"/>
  <c r="L742" i="2"/>
  <c r="P743" i="2"/>
  <c r="O743" i="2"/>
  <c r="AQ800" i="2"/>
  <c r="AS800" i="2" s="1"/>
  <c r="AU800" i="2" s="1"/>
  <c r="AJ802" i="2"/>
  <c r="AH801" i="2"/>
  <c r="AP800" i="2"/>
  <c r="AM745" i="2"/>
  <c r="AD745" i="2"/>
  <c r="AB745" i="2" s="1"/>
  <c r="N742" i="2"/>
  <c r="M741" i="2"/>
  <c r="Q743" i="2" l="1"/>
  <c r="R743" i="2" s="1"/>
  <c r="AO800" i="2"/>
  <c r="AP799" i="2" s="1"/>
  <c r="AG801" i="2"/>
  <c r="AC801" i="2" s="1"/>
  <c r="AI800" i="2"/>
  <c r="Z800" i="2" s="1"/>
  <c r="AK801" i="2"/>
  <c r="K740" i="2"/>
  <c r="L741" i="2"/>
  <c r="AA802" i="2"/>
  <c r="AL802" i="2"/>
  <c r="O742" i="2"/>
  <c r="P742" i="2"/>
  <c r="AJ801" i="2"/>
  <c r="AF800" i="2"/>
  <c r="AM744" i="2"/>
  <c r="AD744" i="2"/>
  <c r="AB744" i="2" s="1"/>
  <c r="N741" i="2"/>
  <c r="M740" i="2"/>
  <c r="AN799" i="2" l="1"/>
  <c r="AR799" i="2" s="1"/>
  <c r="AT799" i="2" s="1"/>
  <c r="AQ799" i="2"/>
  <c r="AS799" i="2" s="1"/>
  <c r="AU799" i="2" s="1"/>
  <c r="Q742" i="2"/>
  <c r="R742" i="2" s="1"/>
  <c r="AH800" i="2"/>
  <c r="AJ800" i="2" s="1"/>
  <c r="AK800" i="2"/>
  <c r="AE799" i="2"/>
  <c r="K739" i="2"/>
  <c r="L740" i="2"/>
  <c r="AA801" i="2"/>
  <c r="AL801" i="2"/>
  <c r="O741" i="2"/>
  <c r="P741" i="2"/>
  <c r="AG800" i="2"/>
  <c r="AC800" i="2" s="1"/>
  <c r="AO799" i="2"/>
  <c r="AM743" i="2"/>
  <c r="AD743" i="2"/>
  <c r="AB743" i="2" s="1"/>
  <c r="N740" i="2"/>
  <c r="M739" i="2"/>
  <c r="Q741" i="2" l="1"/>
  <c r="R741" i="2" s="1"/>
  <c r="AH799" i="2"/>
  <c r="AJ799" i="2" s="1"/>
  <c r="AF799" i="2"/>
  <c r="AG799" i="2" s="1"/>
  <c r="AC799" i="2" s="1"/>
  <c r="AI799" i="2"/>
  <c r="Z799" i="2" s="1"/>
  <c r="AN798" i="2"/>
  <c r="AR798" i="2" s="1"/>
  <c r="AT798" i="2" s="1"/>
  <c r="K738" i="2"/>
  <c r="L739" i="2"/>
  <c r="AA800" i="2"/>
  <c r="AL800" i="2"/>
  <c r="O740" i="2"/>
  <c r="P740" i="2"/>
  <c r="AQ798" i="2"/>
  <c r="AS798" i="2" s="1"/>
  <c r="AU798" i="2" s="1"/>
  <c r="AP798" i="2"/>
  <c r="AM742" i="2"/>
  <c r="AD742" i="2"/>
  <c r="AB742" i="2" s="1"/>
  <c r="N739" i="2"/>
  <c r="M738" i="2"/>
  <c r="AE798" i="2" l="1"/>
  <c r="AF798" i="2" s="1"/>
  <c r="AG798" i="2" s="1"/>
  <c r="AC798" i="2" s="1"/>
  <c r="Q740" i="2"/>
  <c r="R740" i="2" s="1"/>
  <c r="AO798" i="2"/>
  <c r="AQ797" i="2" s="1"/>
  <c r="AS797" i="2" s="1"/>
  <c r="AU797" i="2" s="1"/>
  <c r="AK799" i="2"/>
  <c r="AH798" i="2"/>
  <c r="K737" i="2"/>
  <c r="L738" i="2"/>
  <c r="AA799" i="2"/>
  <c r="AL799" i="2"/>
  <c r="P739" i="2"/>
  <c r="O739" i="2"/>
  <c r="AM741" i="2"/>
  <c r="AD741" i="2"/>
  <c r="AB741" i="2" s="1"/>
  <c r="N738" i="2"/>
  <c r="M737" i="2"/>
  <c r="AP797" i="2" l="1"/>
  <c r="AN797" i="2"/>
  <c r="AR797" i="2" s="1"/>
  <c r="AT797" i="2" s="1"/>
  <c r="AI798" i="2"/>
  <c r="Z798" i="2" s="1"/>
  <c r="Q739" i="2"/>
  <c r="R739" i="2" s="1"/>
  <c r="AE797" i="2"/>
  <c r="AF797" i="2" s="1"/>
  <c r="K736" i="2"/>
  <c r="L737" i="2"/>
  <c r="O738" i="2"/>
  <c r="P738" i="2"/>
  <c r="AJ798" i="2"/>
  <c r="AH797" i="2"/>
  <c r="AM740" i="2"/>
  <c r="AD740" i="2"/>
  <c r="AB740" i="2" s="1"/>
  <c r="N737" i="2"/>
  <c r="M736" i="2"/>
  <c r="AO797" i="2" l="1"/>
  <c r="AN796" i="2" s="1"/>
  <c r="AR796" i="2" s="1"/>
  <c r="AT796" i="2" s="1"/>
  <c r="AK798" i="2"/>
  <c r="Q738" i="2"/>
  <c r="R738" i="2" s="1"/>
  <c r="AI797" i="2"/>
  <c r="Z797" i="2" s="1"/>
  <c r="AE796" i="2"/>
  <c r="AF796" i="2" s="1"/>
  <c r="K735" i="2"/>
  <c r="L736" i="2"/>
  <c r="AA798" i="2"/>
  <c r="AL798" i="2"/>
  <c r="O737" i="2"/>
  <c r="P737" i="2"/>
  <c r="AG797" i="2"/>
  <c r="AC797" i="2" s="1"/>
  <c r="AJ797" i="2"/>
  <c r="AM739" i="2"/>
  <c r="AD739" i="2"/>
  <c r="AB739" i="2" s="1"/>
  <c r="N736" i="2"/>
  <c r="M735" i="2"/>
  <c r="AP796" i="2" l="1"/>
  <c r="AQ796" i="2"/>
  <c r="AS796" i="2" s="1"/>
  <c r="AU796" i="2" s="1"/>
  <c r="Q737" i="2"/>
  <c r="R737" i="2" s="1"/>
  <c r="AK797" i="2"/>
  <c r="AH796" i="2"/>
  <c r="AI796" i="2"/>
  <c r="Z796" i="2" s="1"/>
  <c r="AE795" i="2"/>
  <c r="K734" i="2"/>
  <c r="L735" i="2"/>
  <c r="AA797" i="2"/>
  <c r="AL797" i="2"/>
  <c r="P736" i="2"/>
  <c r="O736" i="2"/>
  <c r="AG796" i="2"/>
  <c r="AC796" i="2" s="1"/>
  <c r="AO796" i="2"/>
  <c r="AM738" i="2"/>
  <c r="AD738" i="2"/>
  <c r="AB738" i="2" s="1"/>
  <c r="N735" i="2"/>
  <c r="M734" i="2"/>
  <c r="Q736" i="2" l="1"/>
  <c r="R736" i="2" s="1"/>
  <c r="AK796" i="2"/>
  <c r="AN795" i="2"/>
  <c r="AO795" i="2" s="1"/>
  <c r="K733" i="2"/>
  <c r="L734" i="2"/>
  <c r="P735" i="2"/>
  <c r="O735" i="2"/>
  <c r="AP795" i="2"/>
  <c r="AQ795" i="2"/>
  <c r="AS795" i="2" s="1"/>
  <c r="AU795" i="2" s="1"/>
  <c r="AJ796" i="2"/>
  <c r="AH795" i="2"/>
  <c r="AI795" i="2"/>
  <c r="AF795" i="2"/>
  <c r="AM737" i="2"/>
  <c r="AD737" i="2"/>
  <c r="AB737" i="2" s="1"/>
  <c r="N734" i="2"/>
  <c r="M733" i="2"/>
  <c r="Q735" i="2" l="1"/>
  <c r="R735" i="2" s="1"/>
  <c r="AR795" i="2"/>
  <c r="AT795" i="2" s="1"/>
  <c r="AE794" i="2"/>
  <c r="AN794" i="2"/>
  <c r="K732" i="2"/>
  <c r="L733" i="2"/>
  <c r="Z795" i="2"/>
  <c r="AK795" i="2"/>
  <c r="AA796" i="2"/>
  <c r="AL796" i="2"/>
  <c r="O734" i="2"/>
  <c r="P734" i="2"/>
  <c r="AQ794" i="2"/>
  <c r="AS794" i="2" s="1"/>
  <c r="AU794" i="2" s="1"/>
  <c r="AG795" i="2"/>
  <c r="AC795" i="2" s="1"/>
  <c r="AP794" i="2"/>
  <c r="AM736" i="2"/>
  <c r="AD736" i="2"/>
  <c r="AB736" i="2" s="1"/>
  <c r="N733" i="2"/>
  <c r="M732" i="2"/>
  <c r="Q734" i="2" l="1"/>
  <c r="R734" i="2" s="1"/>
  <c r="AI794" i="2"/>
  <c r="Z794" i="2" s="1"/>
  <c r="K731" i="2"/>
  <c r="L732" i="2"/>
  <c r="O733" i="2"/>
  <c r="P733" i="2"/>
  <c r="AJ795" i="2"/>
  <c r="AH794" i="2"/>
  <c r="AF794" i="2"/>
  <c r="AR794" i="2"/>
  <c r="AT794" i="2" s="1"/>
  <c r="AO794" i="2"/>
  <c r="AM735" i="2"/>
  <c r="AD735" i="2"/>
  <c r="AB735" i="2" s="1"/>
  <c r="N732" i="2"/>
  <c r="M731" i="2"/>
  <c r="Q733" i="2" l="1"/>
  <c r="AK794" i="2"/>
  <c r="AN793" i="2"/>
  <c r="AE793" i="2"/>
  <c r="K730" i="2"/>
  <c r="L731" i="2"/>
  <c r="AA795" i="2"/>
  <c r="AL795" i="2"/>
  <c r="O732" i="2"/>
  <c r="P732" i="2"/>
  <c r="AQ793" i="2"/>
  <c r="AS793" i="2" s="1"/>
  <c r="AU793" i="2" s="1"/>
  <c r="AG794" i="2"/>
  <c r="AC794" i="2" s="1"/>
  <c r="AJ794" i="2"/>
  <c r="AP793" i="2"/>
  <c r="AM734" i="2"/>
  <c r="AD734" i="2"/>
  <c r="AB734" i="2" s="1"/>
  <c r="R733" i="2"/>
  <c r="N731" i="2"/>
  <c r="M730" i="2"/>
  <c r="Q732" i="2" l="1"/>
  <c r="R732" i="2" s="1"/>
  <c r="AH793" i="2"/>
  <c r="AF793" i="2"/>
  <c r="AE792" i="2" s="1"/>
  <c r="AI793" i="2"/>
  <c r="AK793" i="2" s="1"/>
  <c r="K729" i="2"/>
  <c r="L730" i="2"/>
  <c r="AA794" i="2"/>
  <c r="AL794" i="2"/>
  <c r="P731" i="2"/>
  <c r="O731" i="2"/>
  <c r="AO793" i="2"/>
  <c r="AR793" i="2"/>
  <c r="AT793" i="2" s="1"/>
  <c r="AM733" i="2"/>
  <c r="AD733" i="2"/>
  <c r="AB733" i="2" s="1"/>
  <c r="N730" i="2"/>
  <c r="M729" i="2"/>
  <c r="Q731" i="2" l="1"/>
  <c r="R731" i="2" s="1"/>
  <c r="AG793" i="2"/>
  <c r="AC793" i="2" s="1"/>
  <c r="Z793" i="2"/>
  <c r="AN792" i="2"/>
  <c r="K728" i="2"/>
  <c r="L729" i="2"/>
  <c r="O730" i="2"/>
  <c r="P730" i="2"/>
  <c r="AQ792" i="2"/>
  <c r="AS792" i="2" s="1"/>
  <c r="AU792" i="2" s="1"/>
  <c r="AJ793" i="2"/>
  <c r="AI792" i="2"/>
  <c r="AF792" i="2"/>
  <c r="AP792" i="2"/>
  <c r="AM732" i="2"/>
  <c r="AD732" i="2"/>
  <c r="AB732" i="2" s="1"/>
  <c r="N729" i="2"/>
  <c r="M728" i="2"/>
  <c r="Q730" i="2" l="1"/>
  <c r="R730" i="2" s="1"/>
  <c r="AH792" i="2"/>
  <c r="AE791" i="2"/>
  <c r="K727" i="2"/>
  <c r="L728" i="2"/>
  <c r="AA793" i="2"/>
  <c r="AL793" i="2"/>
  <c r="Z792" i="2"/>
  <c r="AK792" i="2"/>
  <c r="O729" i="2"/>
  <c r="P729" i="2"/>
  <c r="AG792" i="2"/>
  <c r="AC792" i="2" s="1"/>
  <c r="AR792" i="2"/>
  <c r="AT792" i="2" s="1"/>
  <c r="AO792" i="2"/>
  <c r="AM731" i="2"/>
  <c r="AD731" i="2"/>
  <c r="AB731" i="2" s="1"/>
  <c r="N728" i="2"/>
  <c r="M727" i="2"/>
  <c r="Q729" i="2" l="1"/>
  <c r="R729" i="2" s="1"/>
  <c r="AN791" i="2"/>
  <c r="K726" i="2"/>
  <c r="L727" i="2"/>
  <c r="P728" i="2"/>
  <c r="O728" i="2"/>
  <c r="AQ791" i="2"/>
  <c r="AS791" i="2" s="1"/>
  <c r="AU791" i="2" s="1"/>
  <c r="AJ792" i="2"/>
  <c r="AH791" i="2"/>
  <c r="AI791" i="2"/>
  <c r="AF791" i="2"/>
  <c r="AP791" i="2"/>
  <c r="AM730" i="2"/>
  <c r="AD730" i="2"/>
  <c r="AB730" i="2" s="1"/>
  <c r="N727" i="2"/>
  <c r="M726" i="2"/>
  <c r="Q728" i="2" l="1"/>
  <c r="R728" i="2" s="1"/>
  <c r="AE790" i="2"/>
  <c r="K725" i="2"/>
  <c r="L726" i="2"/>
  <c r="Z791" i="2"/>
  <c r="AK791" i="2"/>
  <c r="AA792" i="2"/>
  <c r="AL792" i="2"/>
  <c r="P727" i="2"/>
  <c r="O727" i="2"/>
  <c r="AG791" i="2"/>
  <c r="AC791" i="2" s="1"/>
  <c r="AO791" i="2"/>
  <c r="AR791" i="2"/>
  <c r="AT791" i="2" s="1"/>
  <c r="AM729" i="2"/>
  <c r="AD729" i="2"/>
  <c r="AB729" i="2" s="1"/>
  <c r="N726" i="2"/>
  <c r="M725" i="2"/>
  <c r="Q727" i="2" l="1"/>
  <c r="R727" i="2" s="1"/>
  <c r="AN790" i="2"/>
  <c r="AR790" i="2" s="1"/>
  <c r="AT790" i="2" s="1"/>
  <c r="K724" i="2"/>
  <c r="L725" i="2"/>
  <c r="O726" i="2"/>
  <c r="P726" i="2"/>
  <c r="AQ790" i="2"/>
  <c r="AS790" i="2" s="1"/>
  <c r="AU790" i="2" s="1"/>
  <c r="AJ791" i="2"/>
  <c r="AH790" i="2"/>
  <c r="AI790" i="2"/>
  <c r="AF790" i="2"/>
  <c r="AP790" i="2"/>
  <c r="AM728" i="2"/>
  <c r="AD728" i="2"/>
  <c r="AB728" i="2" s="1"/>
  <c r="N725" i="2"/>
  <c r="M724" i="2"/>
  <c r="Q726" i="2" l="1"/>
  <c r="R726" i="2" s="1"/>
  <c r="AE789" i="2"/>
  <c r="AI789" i="2" s="1"/>
  <c r="K723" i="2"/>
  <c r="L724" i="2"/>
  <c r="Z790" i="2"/>
  <c r="AK790" i="2"/>
  <c r="AA791" i="2"/>
  <c r="AL791" i="2"/>
  <c r="O725" i="2"/>
  <c r="P725" i="2"/>
  <c r="AG790" i="2"/>
  <c r="AC790" i="2" s="1"/>
  <c r="AO790" i="2"/>
  <c r="AM727" i="2"/>
  <c r="AD727" i="2"/>
  <c r="AB727" i="2" s="1"/>
  <c r="N724" i="2"/>
  <c r="M723" i="2"/>
  <c r="Q725" i="2" l="1"/>
  <c r="R725" i="2" s="1"/>
  <c r="AN789" i="2"/>
  <c r="AR789" i="2" s="1"/>
  <c r="AT789" i="2" s="1"/>
  <c r="K722" i="2"/>
  <c r="L723" i="2"/>
  <c r="Z789" i="2"/>
  <c r="AK789" i="2"/>
  <c r="O724" i="2"/>
  <c r="P724" i="2"/>
  <c r="AQ789" i="2"/>
  <c r="AS789" i="2" s="1"/>
  <c r="AU789" i="2" s="1"/>
  <c r="AJ790" i="2"/>
  <c r="AH789" i="2"/>
  <c r="AF789" i="2"/>
  <c r="AP789" i="2"/>
  <c r="AM726" i="2"/>
  <c r="AD726" i="2"/>
  <c r="AB726" i="2" s="1"/>
  <c r="N723" i="2"/>
  <c r="M722" i="2"/>
  <c r="Q724" i="2" l="1"/>
  <c r="R724" i="2" s="1"/>
  <c r="AE788" i="2"/>
  <c r="AI788" i="2" s="1"/>
  <c r="K721" i="2"/>
  <c r="L722" i="2"/>
  <c r="AA790" i="2"/>
  <c r="AL790" i="2"/>
  <c r="P723" i="2"/>
  <c r="O723" i="2"/>
  <c r="AG789" i="2"/>
  <c r="AC789" i="2" s="1"/>
  <c r="AJ789" i="2"/>
  <c r="AO789" i="2"/>
  <c r="AM725" i="2"/>
  <c r="AD725" i="2"/>
  <c r="AB725" i="2" s="1"/>
  <c r="N722" i="2"/>
  <c r="M721" i="2"/>
  <c r="Q723" i="2" l="1"/>
  <c r="R723" i="2" s="1"/>
  <c r="AF788" i="2"/>
  <c r="AG788" i="2" s="1"/>
  <c r="AC788" i="2" s="1"/>
  <c r="AH788" i="2"/>
  <c r="AN788" i="2"/>
  <c r="AR788" i="2" s="1"/>
  <c r="AT788" i="2" s="1"/>
  <c r="K720" i="2"/>
  <c r="L721" i="2"/>
  <c r="AA789" i="2"/>
  <c r="AL789" i="2"/>
  <c r="Z788" i="2"/>
  <c r="AK788" i="2"/>
  <c r="O722" i="2"/>
  <c r="P722" i="2"/>
  <c r="AQ788" i="2"/>
  <c r="AS788" i="2" s="1"/>
  <c r="AU788" i="2" s="1"/>
  <c r="AP788" i="2"/>
  <c r="AM724" i="2"/>
  <c r="AD724" i="2"/>
  <c r="AB724" i="2" s="1"/>
  <c r="N721" i="2"/>
  <c r="M720" i="2"/>
  <c r="AE787" i="2" l="1"/>
  <c r="AF787" i="2" s="1"/>
  <c r="Q722" i="2"/>
  <c r="R722" i="2" s="1"/>
  <c r="AO788" i="2"/>
  <c r="AN787" i="2" s="1"/>
  <c r="K719" i="2"/>
  <c r="L720" i="2"/>
  <c r="O721" i="2"/>
  <c r="P721" i="2"/>
  <c r="AJ788" i="2"/>
  <c r="AH787" i="2"/>
  <c r="AM723" i="2"/>
  <c r="AD723" i="2"/>
  <c r="AB723" i="2" s="1"/>
  <c r="N720" i="2"/>
  <c r="M719" i="2"/>
  <c r="Q721" i="2" l="1"/>
  <c r="R721" i="2" s="1"/>
  <c r="AI787" i="2"/>
  <c r="Z787" i="2" s="1"/>
  <c r="AQ787" i="2"/>
  <c r="AS787" i="2" s="1"/>
  <c r="AU787" i="2" s="1"/>
  <c r="AP787" i="2"/>
  <c r="AE786" i="2"/>
  <c r="K718" i="2"/>
  <c r="L719" i="2"/>
  <c r="AA788" i="2"/>
  <c r="AL788" i="2"/>
  <c r="P720" i="2"/>
  <c r="O720" i="2"/>
  <c r="AG787" i="2"/>
  <c r="AC787" i="2" s="1"/>
  <c r="AJ787" i="2"/>
  <c r="AR787" i="2"/>
  <c r="AT787" i="2" s="1"/>
  <c r="AO787" i="2"/>
  <c r="AM722" i="2"/>
  <c r="AD722" i="2"/>
  <c r="AB722" i="2" s="1"/>
  <c r="N719" i="2"/>
  <c r="M718" i="2"/>
  <c r="AK787" i="2" l="1"/>
  <c r="Q720" i="2"/>
  <c r="R720" i="2" s="1"/>
  <c r="AH786" i="2"/>
  <c r="AF786" i="2"/>
  <c r="AE785" i="2" s="1"/>
  <c r="AI786" i="2"/>
  <c r="Z786" i="2" s="1"/>
  <c r="AN786" i="2"/>
  <c r="AR786" i="2" s="1"/>
  <c r="AT786" i="2" s="1"/>
  <c r="K717" i="2"/>
  <c r="L718" i="2"/>
  <c r="AA787" i="2"/>
  <c r="AL787" i="2"/>
  <c r="P719" i="2"/>
  <c r="O719" i="2"/>
  <c r="AQ786" i="2"/>
  <c r="AS786" i="2" s="1"/>
  <c r="AU786" i="2" s="1"/>
  <c r="AP786" i="2"/>
  <c r="AM721" i="2"/>
  <c r="AD721" i="2"/>
  <c r="AB721" i="2" s="1"/>
  <c r="N718" i="2"/>
  <c r="M717" i="2"/>
  <c r="AG786" i="2" l="1"/>
  <c r="AC786" i="2" s="1"/>
  <c r="Q719" i="2"/>
  <c r="R719" i="2" s="1"/>
  <c r="AK786" i="2"/>
  <c r="AO786" i="2"/>
  <c r="AQ785" i="2" s="1"/>
  <c r="AS785" i="2" s="1"/>
  <c r="AU785" i="2" s="1"/>
  <c r="AI785" i="2"/>
  <c r="AK785" i="2" s="1"/>
  <c r="K716" i="2"/>
  <c r="L717" i="2"/>
  <c r="O718" i="2"/>
  <c r="P718" i="2"/>
  <c r="AJ786" i="2"/>
  <c r="AF785" i="2"/>
  <c r="AM720" i="2"/>
  <c r="AD720" i="2"/>
  <c r="AB720" i="2" s="1"/>
  <c r="N717" i="2"/>
  <c r="M716" i="2"/>
  <c r="AH785" i="2" l="1"/>
  <c r="Q718" i="2"/>
  <c r="R718" i="2" s="1"/>
  <c r="AP785" i="2"/>
  <c r="AN785" i="2"/>
  <c r="Z785" i="2"/>
  <c r="AE784" i="2"/>
  <c r="K715" i="2"/>
  <c r="L716" i="2"/>
  <c r="AA786" i="2"/>
  <c r="AL786" i="2"/>
  <c r="O717" i="2"/>
  <c r="P717" i="2"/>
  <c r="AG785" i="2"/>
  <c r="AC785" i="2" s="1"/>
  <c r="AR785" i="2"/>
  <c r="AT785" i="2" s="1"/>
  <c r="AO785" i="2"/>
  <c r="AM719" i="2"/>
  <c r="AD719" i="2"/>
  <c r="AB719" i="2" s="1"/>
  <c r="N716" i="2"/>
  <c r="M715" i="2"/>
  <c r="Q717" i="2" l="1"/>
  <c r="R717" i="2" s="1"/>
  <c r="AI784" i="2"/>
  <c r="AK784" i="2" s="1"/>
  <c r="AN784" i="2"/>
  <c r="K714" i="2"/>
  <c r="L715" i="2"/>
  <c r="O716" i="2"/>
  <c r="P716" i="2"/>
  <c r="AQ784" i="2"/>
  <c r="AS784" i="2" s="1"/>
  <c r="AU784" i="2" s="1"/>
  <c r="AJ785" i="2"/>
  <c r="AH784" i="2"/>
  <c r="AF784" i="2"/>
  <c r="AP784" i="2"/>
  <c r="AM718" i="2"/>
  <c r="AD718" i="2"/>
  <c r="AB718" i="2" s="1"/>
  <c r="N715" i="2"/>
  <c r="M714" i="2"/>
  <c r="Q716" i="2" l="1"/>
  <c r="R716" i="2" s="1"/>
  <c r="Z784" i="2"/>
  <c r="AE783" i="2"/>
  <c r="K713" i="2"/>
  <c r="L714" i="2"/>
  <c r="AA785" i="2"/>
  <c r="AL785" i="2"/>
  <c r="P715" i="2"/>
  <c r="O715" i="2"/>
  <c r="AG784" i="2"/>
  <c r="AC784" i="2" s="1"/>
  <c r="AJ784" i="2"/>
  <c r="AR784" i="2"/>
  <c r="AT784" i="2" s="1"/>
  <c r="AO784" i="2"/>
  <c r="AM717" i="2"/>
  <c r="AD717" i="2"/>
  <c r="AB717" i="2" s="1"/>
  <c r="N714" i="2"/>
  <c r="M713" i="2"/>
  <c r="Q715" i="2" l="1"/>
  <c r="R715" i="2" s="1"/>
  <c r="AH783" i="2"/>
  <c r="AJ783" i="2" s="1"/>
  <c r="AF783" i="2"/>
  <c r="AE782" i="2" s="1"/>
  <c r="AI783" i="2"/>
  <c r="AK783" i="2" s="1"/>
  <c r="AN783" i="2"/>
  <c r="AR783" i="2" s="1"/>
  <c r="AT783" i="2" s="1"/>
  <c r="K712" i="2"/>
  <c r="L713" i="2"/>
  <c r="AA784" i="2"/>
  <c r="AL784" i="2"/>
  <c r="O714" i="2"/>
  <c r="P714" i="2"/>
  <c r="AQ783" i="2"/>
  <c r="AS783" i="2" s="1"/>
  <c r="AU783" i="2" s="1"/>
  <c r="AP783" i="2"/>
  <c r="AM716" i="2"/>
  <c r="AD716" i="2"/>
  <c r="AB716" i="2" s="1"/>
  <c r="N713" i="2"/>
  <c r="M712" i="2"/>
  <c r="AG783" i="2" l="1"/>
  <c r="AC783" i="2" s="1"/>
  <c r="Q714" i="2"/>
  <c r="R714" i="2" s="1"/>
  <c r="Z783" i="2"/>
  <c r="AF782" i="2"/>
  <c r="AE781" i="2" s="1"/>
  <c r="AI782" i="2"/>
  <c r="AK782" i="2" s="1"/>
  <c r="K711" i="2"/>
  <c r="L712" i="2"/>
  <c r="AA783" i="2"/>
  <c r="AL783" i="2"/>
  <c r="O713" i="2"/>
  <c r="P713" i="2"/>
  <c r="AO783" i="2"/>
  <c r="AM715" i="2"/>
  <c r="AD715" i="2"/>
  <c r="AB715" i="2" s="1"/>
  <c r="N712" i="2"/>
  <c r="M711" i="2"/>
  <c r="AH782" i="2" l="1"/>
  <c r="AJ782" i="2" s="1"/>
  <c r="AG782" i="2"/>
  <c r="AC782" i="2" s="1"/>
  <c r="Q713" i="2"/>
  <c r="R713" i="2" s="1"/>
  <c r="Z782" i="2"/>
  <c r="AN782" i="2"/>
  <c r="AO782" i="2" s="1"/>
  <c r="K710" i="2"/>
  <c r="L711" i="2"/>
  <c r="P712" i="2"/>
  <c r="O712" i="2"/>
  <c r="AP782" i="2"/>
  <c r="AQ782" i="2"/>
  <c r="AS782" i="2" s="1"/>
  <c r="AU782" i="2" s="1"/>
  <c r="AI781" i="2"/>
  <c r="AF781" i="2"/>
  <c r="AM714" i="2"/>
  <c r="AD714" i="2"/>
  <c r="AB714" i="2" s="1"/>
  <c r="N711" i="2"/>
  <c r="M710" i="2"/>
  <c r="AH781" i="2" l="1"/>
  <c r="AR782" i="2"/>
  <c r="AT782" i="2" s="1"/>
  <c r="Q712" i="2"/>
  <c r="R712" i="2" s="1"/>
  <c r="AN781" i="2"/>
  <c r="AE780" i="2"/>
  <c r="K709" i="2"/>
  <c r="L710" i="2"/>
  <c r="Z781" i="2"/>
  <c r="AK781" i="2"/>
  <c r="AA782" i="2"/>
  <c r="AL782" i="2"/>
  <c r="P711" i="2"/>
  <c r="O711" i="2"/>
  <c r="AQ781" i="2"/>
  <c r="AS781" i="2" s="1"/>
  <c r="AU781" i="2" s="1"/>
  <c r="AG781" i="2"/>
  <c r="AC781" i="2" s="1"/>
  <c r="AP781" i="2"/>
  <c r="AM713" i="2"/>
  <c r="AD713" i="2"/>
  <c r="AB713" i="2" s="1"/>
  <c r="N710" i="2"/>
  <c r="M709" i="2"/>
  <c r="Q711" i="2" l="1"/>
  <c r="R711" i="2" s="1"/>
  <c r="K708" i="2"/>
  <c r="L709" i="2"/>
  <c r="O710" i="2"/>
  <c r="P710" i="2"/>
  <c r="AJ781" i="2"/>
  <c r="AH780" i="2"/>
  <c r="AI780" i="2"/>
  <c r="AF780" i="2"/>
  <c r="AR781" i="2"/>
  <c r="AT781" i="2" s="1"/>
  <c r="AO781" i="2"/>
  <c r="AM712" i="2"/>
  <c r="AD712" i="2"/>
  <c r="AB712" i="2" s="1"/>
  <c r="N709" i="2"/>
  <c r="M708" i="2"/>
  <c r="Q710" i="2" l="1"/>
  <c r="R710" i="2" s="1"/>
  <c r="AN780" i="2"/>
  <c r="AR780" i="2" s="1"/>
  <c r="AT780" i="2" s="1"/>
  <c r="AE779" i="2"/>
  <c r="AI779" i="2" s="1"/>
  <c r="K707" i="2"/>
  <c r="L708" i="2"/>
  <c r="AA781" i="2"/>
  <c r="AL781" i="2"/>
  <c r="Z780" i="2"/>
  <c r="AK780" i="2"/>
  <c r="O709" i="2"/>
  <c r="P709" i="2"/>
  <c r="AQ780" i="2"/>
  <c r="AS780" i="2" s="1"/>
  <c r="AU780" i="2" s="1"/>
  <c r="AG780" i="2"/>
  <c r="AC780" i="2" s="1"/>
  <c r="AP780" i="2"/>
  <c r="AM711" i="2"/>
  <c r="AD711" i="2"/>
  <c r="AB711" i="2" s="1"/>
  <c r="N708" i="2"/>
  <c r="M707" i="2"/>
  <c r="Q709" i="2" l="1"/>
  <c r="R709" i="2" s="1"/>
  <c r="K706" i="2"/>
  <c r="L707" i="2"/>
  <c r="Z779" i="2"/>
  <c r="AK779" i="2"/>
  <c r="P708" i="2"/>
  <c r="O708" i="2"/>
  <c r="AJ780" i="2"/>
  <c r="AH779" i="2"/>
  <c r="AF779" i="2"/>
  <c r="AO780" i="2"/>
  <c r="AM710" i="2"/>
  <c r="AD710" i="2"/>
  <c r="AB710" i="2" s="1"/>
  <c r="N707" i="2"/>
  <c r="M706" i="2"/>
  <c r="Q708" i="2" l="1"/>
  <c r="R708" i="2" s="1"/>
  <c r="AN779" i="2"/>
  <c r="AE778" i="2"/>
  <c r="AF778" i="2" s="1"/>
  <c r="K705" i="2"/>
  <c r="L706" i="2"/>
  <c r="AA780" i="2"/>
  <c r="AL780" i="2"/>
  <c r="P707" i="2"/>
  <c r="O707" i="2"/>
  <c r="AG779" i="2"/>
  <c r="AC779" i="2" s="1"/>
  <c r="AQ779" i="2"/>
  <c r="AS779" i="2" s="1"/>
  <c r="AU779" i="2" s="1"/>
  <c r="AJ779" i="2"/>
  <c r="AP779" i="2"/>
  <c r="AM709" i="2"/>
  <c r="AD709" i="2"/>
  <c r="AB709" i="2" s="1"/>
  <c r="N706" i="2"/>
  <c r="M705" i="2"/>
  <c r="Q707" i="2" l="1"/>
  <c r="R707" i="2" s="1"/>
  <c r="AH778" i="2"/>
  <c r="AJ778" i="2" s="1"/>
  <c r="AI778" i="2"/>
  <c r="AK778" i="2" s="1"/>
  <c r="AE777" i="2"/>
  <c r="K704" i="2"/>
  <c r="L705" i="2"/>
  <c r="AA779" i="2"/>
  <c r="AL779" i="2"/>
  <c r="O706" i="2"/>
  <c r="P706" i="2"/>
  <c r="AG778" i="2"/>
  <c r="AC778" i="2" s="1"/>
  <c r="AR779" i="2"/>
  <c r="AT779" i="2" s="1"/>
  <c r="AO779" i="2"/>
  <c r="AM708" i="2"/>
  <c r="AD708" i="2"/>
  <c r="AB708" i="2" s="1"/>
  <c r="N705" i="2"/>
  <c r="M704" i="2"/>
  <c r="Q706" i="2" l="1"/>
  <c r="R706" i="2" s="1"/>
  <c r="AH777" i="2"/>
  <c r="Z778" i="2"/>
  <c r="AF777" i="2"/>
  <c r="AE776" i="2" s="1"/>
  <c r="AI777" i="2"/>
  <c r="Z777" i="2" s="1"/>
  <c r="AN778" i="2"/>
  <c r="K703" i="2"/>
  <c r="L704" i="2"/>
  <c r="AA778" i="2"/>
  <c r="AL778" i="2"/>
  <c r="O705" i="2"/>
  <c r="P705" i="2"/>
  <c r="AQ778" i="2"/>
  <c r="AS778" i="2" s="1"/>
  <c r="AU778" i="2" s="1"/>
  <c r="AP778" i="2"/>
  <c r="AM707" i="2"/>
  <c r="AD707" i="2"/>
  <c r="AB707" i="2" s="1"/>
  <c r="N704" i="2"/>
  <c r="M703" i="2"/>
  <c r="Q705" i="2" l="1"/>
  <c r="R705" i="2" s="1"/>
  <c r="AG777" i="2"/>
  <c r="AC777" i="2" s="1"/>
  <c r="AK777" i="2"/>
  <c r="K702" i="2"/>
  <c r="L703" i="2"/>
  <c r="P704" i="2"/>
  <c r="O704" i="2"/>
  <c r="AJ777" i="2"/>
  <c r="AI776" i="2"/>
  <c r="AF776" i="2"/>
  <c r="AO778" i="2"/>
  <c r="AR778" i="2"/>
  <c r="AT778" i="2" s="1"/>
  <c r="AM706" i="2"/>
  <c r="AD706" i="2"/>
  <c r="AB706" i="2" s="1"/>
  <c r="N703" i="2"/>
  <c r="M702" i="2"/>
  <c r="AH776" i="2" l="1"/>
  <c r="Q704" i="2"/>
  <c r="R704" i="2" s="1"/>
  <c r="AN777" i="2"/>
  <c r="AE775" i="2"/>
  <c r="K701" i="2"/>
  <c r="L702" i="2"/>
  <c r="Z776" i="2"/>
  <c r="AK776" i="2"/>
  <c r="AA777" i="2"/>
  <c r="AL777" i="2"/>
  <c r="P703" i="2"/>
  <c r="O703" i="2"/>
  <c r="AQ777" i="2"/>
  <c r="AS777" i="2" s="1"/>
  <c r="AU777" i="2" s="1"/>
  <c r="AG776" i="2"/>
  <c r="AC776" i="2" s="1"/>
  <c r="AP777" i="2"/>
  <c r="AM705" i="2"/>
  <c r="AD705" i="2"/>
  <c r="AB705" i="2" s="1"/>
  <c r="N702" i="2"/>
  <c r="M701" i="2"/>
  <c r="Q703" i="2" l="1"/>
  <c r="R703" i="2" s="1"/>
  <c r="AI775" i="2"/>
  <c r="AK775" i="2" s="1"/>
  <c r="K700" i="2"/>
  <c r="L701" i="2"/>
  <c r="O702" i="2"/>
  <c r="P702" i="2"/>
  <c r="AJ776" i="2"/>
  <c r="AH775" i="2"/>
  <c r="AF775" i="2"/>
  <c r="AO777" i="2"/>
  <c r="AR777" i="2"/>
  <c r="AT777" i="2" s="1"/>
  <c r="AM704" i="2"/>
  <c r="AD704" i="2"/>
  <c r="AB704" i="2" s="1"/>
  <c r="N701" i="2"/>
  <c r="M700" i="2"/>
  <c r="Z775" i="2" l="1"/>
  <c r="Q702" i="2"/>
  <c r="R702" i="2" s="1"/>
  <c r="AN776" i="2"/>
  <c r="AR776" i="2" s="1"/>
  <c r="AT776" i="2" s="1"/>
  <c r="AE774" i="2"/>
  <c r="K699" i="2"/>
  <c r="L700" i="2"/>
  <c r="AA776" i="2"/>
  <c r="AL776" i="2"/>
  <c r="O701" i="2"/>
  <c r="P701" i="2"/>
  <c r="AQ776" i="2"/>
  <c r="AS776" i="2" s="1"/>
  <c r="AU776" i="2" s="1"/>
  <c r="AG775" i="2"/>
  <c r="AC775" i="2" s="1"/>
  <c r="AP776" i="2"/>
  <c r="AM703" i="2"/>
  <c r="AD703" i="2"/>
  <c r="AB703" i="2" s="1"/>
  <c r="N700" i="2"/>
  <c r="M699" i="2"/>
  <c r="Q701" i="2" l="1"/>
  <c r="R701" i="2" s="1"/>
  <c r="AO776" i="2"/>
  <c r="AQ775" i="2" s="1"/>
  <c r="AS775" i="2" s="1"/>
  <c r="AU775" i="2" s="1"/>
  <c r="AI774" i="2"/>
  <c r="AK774" i="2" s="1"/>
  <c r="K698" i="2"/>
  <c r="L699" i="2"/>
  <c r="P700" i="2"/>
  <c r="O700" i="2"/>
  <c r="AJ775" i="2"/>
  <c r="AH774" i="2"/>
  <c r="AF774" i="2"/>
  <c r="AM702" i="2"/>
  <c r="AD702" i="2"/>
  <c r="AB702" i="2" s="1"/>
  <c r="N699" i="2"/>
  <c r="M698" i="2"/>
  <c r="Z774" i="2" l="1"/>
  <c r="AP775" i="2"/>
  <c r="AN775" i="2"/>
  <c r="AR775" i="2" s="1"/>
  <c r="AT775" i="2" s="1"/>
  <c r="Q700" i="2"/>
  <c r="R700" i="2" s="1"/>
  <c r="AE773" i="2"/>
  <c r="AF773" i="2" s="1"/>
  <c r="K697" i="2"/>
  <c r="L698" i="2"/>
  <c r="AA775" i="2"/>
  <c r="AL775" i="2"/>
  <c r="P699" i="2"/>
  <c r="O699" i="2"/>
  <c r="AG774" i="2"/>
  <c r="AC774" i="2" s="1"/>
  <c r="AJ774" i="2"/>
  <c r="AO775" i="2"/>
  <c r="AM701" i="2"/>
  <c r="AD701" i="2"/>
  <c r="AB701" i="2" s="1"/>
  <c r="N698" i="2"/>
  <c r="M697" i="2"/>
  <c r="AI773" i="2" l="1"/>
  <c r="Z773" i="2" s="1"/>
  <c r="Q699" i="2"/>
  <c r="R699" i="2" s="1"/>
  <c r="AH773" i="2"/>
  <c r="AN774" i="2"/>
  <c r="K696" i="2"/>
  <c r="L697" i="2"/>
  <c r="AA774" i="2"/>
  <c r="AL774" i="2"/>
  <c r="O698" i="2"/>
  <c r="P698" i="2"/>
  <c r="AQ774" i="2"/>
  <c r="AS774" i="2" s="1"/>
  <c r="AU774" i="2" s="1"/>
  <c r="AG773" i="2"/>
  <c r="AC773" i="2" s="1"/>
  <c r="AE772" i="2"/>
  <c r="AP774" i="2"/>
  <c r="AM700" i="2"/>
  <c r="AD700" i="2"/>
  <c r="AB700" i="2" s="1"/>
  <c r="N697" i="2"/>
  <c r="M696" i="2"/>
  <c r="AK773" i="2" l="1"/>
  <c r="Q698" i="2"/>
  <c r="R698" i="2" s="1"/>
  <c r="K695" i="2"/>
  <c r="L696" i="2"/>
  <c r="O697" i="2"/>
  <c r="P697" i="2"/>
  <c r="AJ773" i="2"/>
  <c r="AH772" i="2"/>
  <c r="AI772" i="2"/>
  <c r="AF772" i="2"/>
  <c r="AO774" i="2"/>
  <c r="AR774" i="2"/>
  <c r="AT774" i="2" s="1"/>
  <c r="AM699" i="2"/>
  <c r="AD699" i="2"/>
  <c r="AB699" i="2" s="1"/>
  <c r="N696" i="2"/>
  <c r="M695" i="2"/>
  <c r="Q697" i="2" l="1"/>
  <c r="R697" i="2" s="1"/>
  <c r="AN773" i="2"/>
  <c r="AE771" i="2"/>
  <c r="K694" i="2"/>
  <c r="L695" i="2"/>
  <c r="AA773" i="2"/>
  <c r="AL773" i="2"/>
  <c r="Z772" i="2"/>
  <c r="AK772" i="2"/>
  <c r="P696" i="2"/>
  <c r="O696" i="2"/>
  <c r="AQ773" i="2"/>
  <c r="AS773" i="2" s="1"/>
  <c r="AU773" i="2" s="1"/>
  <c r="AG772" i="2"/>
  <c r="AC772" i="2" s="1"/>
  <c r="AP773" i="2"/>
  <c r="AM698" i="2"/>
  <c r="AD698" i="2"/>
  <c r="AB698" i="2" s="1"/>
  <c r="N695" i="2"/>
  <c r="M694" i="2"/>
  <c r="Q696" i="2" l="1"/>
  <c r="R696" i="2" s="1"/>
  <c r="K693" i="2"/>
  <c r="L694" i="2"/>
  <c r="P695" i="2"/>
  <c r="O695" i="2"/>
  <c r="AJ772" i="2"/>
  <c r="AH771" i="2"/>
  <c r="AI771" i="2"/>
  <c r="AF771" i="2"/>
  <c r="AO773" i="2"/>
  <c r="AR773" i="2"/>
  <c r="AT773" i="2" s="1"/>
  <c r="AM697" i="2"/>
  <c r="AD697" i="2"/>
  <c r="AB697" i="2" s="1"/>
  <c r="N694" i="2"/>
  <c r="M693" i="2"/>
  <c r="Q695" i="2" l="1"/>
  <c r="R695" i="2" s="1"/>
  <c r="AN772" i="2"/>
  <c r="AR772" i="2" s="1"/>
  <c r="AT772" i="2" s="1"/>
  <c r="AE770" i="2"/>
  <c r="K692" i="2"/>
  <c r="L693" i="2"/>
  <c r="AA772" i="2"/>
  <c r="AL772" i="2"/>
  <c r="Z771" i="2"/>
  <c r="AK771" i="2"/>
  <c r="O694" i="2"/>
  <c r="P694" i="2"/>
  <c r="AQ772" i="2"/>
  <c r="AS772" i="2" s="1"/>
  <c r="AU772" i="2" s="1"/>
  <c r="AG771" i="2"/>
  <c r="AC771" i="2" s="1"/>
  <c r="AP772" i="2"/>
  <c r="AM696" i="2"/>
  <c r="AD696" i="2"/>
  <c r="AB696" i="2" s="1"/>
  <c r="N693" i="2"/>
  <c r="M692" i="2"/>
  <c r="Q694" i="2" l="1"/>
  <c r="R694" i="2" s="1"/>
  <c r="K691" i="2"/>
  <c r="L692" i="2"/>
  <c r="O693" i="2"/>
  <c r="P693" i="2"/>
  <c r="AJ771" i="2"/>
  <c r="AH770" i="2"/>
  <c r="AI770" i="2"/>
  <c r="AF770" i="2"/>
  <c r="AO772" i="2"/>
  <c r="AM695" i="2"/>
  <c r="AD695" i="2"/>
  <c r="AB695" i="2" s="1"/>
  <c r="N692" i="2"/>
  <c r="M691" i="2"/>
  <c r="Q693" i="2" l="1"/>
  <c r="AN771" i="2"/>
  <c r="AR771" i="2" s="1"/>
  <c r="AT771" i="2" s="1"/>
  <c r="AE769" i="2"/>
  <c r="R693" i="2"/>
  <c r="K690" i="2"/>
  <c r="L691" i="2"/>
  <c r="AA771" i="2"/>
  <c r="AL771" i="2"/>
  <c r="Z770" i="2"/>
  <c r="AK770" i="2"/>
  <c r="P692" i="2"/>
  <c r="O692" i="2"/>
  <c r="AQ771" i="2"/>
  <c r="AS771" i="2" s="1"/>
  <c r="AU771" i="2" s="1"/>
  <c r="AG770" i="2"/>
  <c r="AC770" i="2" s="1"/>
  <c r="AP771" i="2"/>
  <c r="AM694" i="2"/>
  <c r="AD694" i="2"/>
  <c r="AB694" i="2" s="1"/>
  <c r="N691" i="2"/>
  <c r="M690" i="2"/>
  <c r="Q692" i="2" l="1"/>
  <c r="R692" i="2" s="1"/>
  <c r="K689" i="2"/>
  <c r="L690" i="2"/>
  <c r="P691" i="2"/>
  <c r="O691" i="2"/>
  <c r="AJ770" i="2"/>
  <c r="AH769" i="2"/>
  <c r="AI769" i="2"/>
  <c r="AF769" i="2"/>
  <c r="AO771" i="2"/>
  <c r="AM693" i="2"/>
  <c r="AD693" i="2"/>
  <c r="AB693" i="2" s="1"/>
  <c r="N690" i="2"/>
  <c r="M689" i="2"/>
  <c r="Q691" i="2" l="1"/>
  <c r="R691" i="2" s="1"/>
  <c r="AN770" i="2"/>
  <c r="AR770" i="2" s="1"/>
  <c r="AT770" i="2" s="1"/>
  <c r="AE768" i="2"/>
  <c r="K688" i="2"/>
  <c r="L689" i="2"/>
  <c r="AA770" i="2"/>
  <c r="AL770" i="2"/>
  <c r="Z769" i="2"/>
  <c r="AK769" i="2"/>
  <c r="O690" i="2"/>
  <c r="P690" i="2"/>
  <c r="AQ770" i="2"/>
  <c r="AS770" i="2" s="1"/>
  <c r="AU770" i="2" s="1"/>
  <c r="AP770" i="2"/>
  <c r="AG769" i="2"/>
  <c r="AC769" i="2" s="1"/>
  <c r="AM692" i="2"/>
  <c r="AD692" i="2"/>
  <c r="AB692" i="2" s="1"/>
  <c r="N689" i="2"/>
  <c r="M688" i="2"/>
  <c r="AO770" i="2" l="1"/>
  <c r="AN769" i="2" s="1"/>
  <c r="Q690" i="2"/>
  <c r="R690" i="2" s="1"/>
  <c r="AI768" i="2"/>
  <c r="Z768" i="2" s="1"/>
  <c r="K687" i="2"/>
  <c r="L688" i="2"/>
  <c r="O689" i="2"/>
  <c r="P689" i="2"/>
  <c r="AQ769" i="2"/>
  <c r="AS769" i="2" s="1"/>
  <c r="AU769" i="2" s="1"/>
  <c r="AJ769" i="2"/>
  <c r="AH768" i="2"/>
  <c r="AF768" i="2"/>
  <c r="AP769" i="2"/>
  <c r="AM691" i="2"/>
  <c r="AD691" i="2"/>
  <c r="AB691" i="2" s="1"/>
  <c r="N688" i="2"/>
  <c r="M687" i="2"/>
  <c r="Q689" i="2" l="1"/>
  <c r="R689" i="2" s="1"/>
  <c r="AK768" i="2"/>
  <c r="AE767" i="2"/>
  <c r="K686" i="2"/>
  <c r="L687" i="2"/>
  <c r="AA769" i="2"/>
  <c r="AL769" i="2"/>
  <c r="P688" i="2"/>
  <c r="O688" i="2"/>
  <c r="AG768" i="2"/>
  <c r="AC768" i="2" s="1"/>
  <c r="AJ768" i="2"/>
  <c r="AO769" i="2"/>
  <c r="AR769" i="2"/>
  <c r="AT769" i="2" s="1"/>
  <c r="AM690" i="2"/>
  <c r="AD690" i="2"/>
  <c r="AB690" i="2" s="1"/>
  <c r="N687" i="2"/>
  <c r="M686" i="2"/>
  <c r="Q688" i="2" l="1"/>
  <c r="R688" i="2" s="1"/>
  <c r="AH767" i="2"/>
  <c r="AF767" i="2"/>
  <c r="AE766" i="2" s="1"/>
  <c r="AI767" i="2"/>
  <c r="Z767" i="2" s="1"/>
  <c r="AN768" i="2"/>
  <c r="K685" i="2"/>
  <c r="L686" i="2"/>
  <c r="AA768" i="2"/>
  <c r="AL768" i="2"/>
  <c r="P687" i="2"/>
  <c r="O687" i="2"/>
  <c r="AQ768" i="2"/>
  <c r="AS768" i="2" s="1"/>
  <c r="AU768" i="2" s="1"/>
  <c r="AP768" i="2"/>
  <c r="AM689" i="2"/>
  <c r="AD689" i="2"/>
  <c r="AB689" i="2" s="1"/>
  <c r="N686" i="2"/>
  <c r="M685" i="2"/>
  <c r="AG767" i="2" l="1"/>
  <c r="AC767" i="2" s="1"/>
  <c r="Q687" i="2"/>
  <c r="R687" i="2" s="1"/>
  <c r="AK767" i="2"/>
  <c r="AI766" i="2"/>
  <c r="Z766" i="2" s="1"/>
  <c r="K684" i="2"/>
  <c r="L685" i="2"/>
  <c r="O686" i="2"/>
  <c r="P686" i="2"/>
  <c r="AJ767" i="2"/>
  <c r="AF766" i="2"/>
  <c r="AO768" i="2"/>
  <c r="AR768" i="2"/>
  <c r="AT768" i="2" s="1"/>
  <c r="AM688" i="2"/>
  <c r="AD688" i="2"/>
  <c r="AB688" i="2" s="1"/>
  <c r="N685" i="2"/>
  <c r="M684" i="2"/>
  <c r="AH766" i="2" l="1"/>
  <c r="Q686" i="2"/>
  <c r="R686" i="2" s="1"/>
  <c r="AK766" i="2"/>
  <c r="AE765" i="2"/>
  <c r="AN767" i="2"/>
  <c r="AR767" i="2" s="1"/>
  <c r="AT767" i="2" s="1"/>
  <c r="K683" i="2"/>
  <c r="L684" i="2"/>
  <c r="AA767" i="2"/>
  <c r="AL767" i="2"/>
  <c r="O685" i="2"/>
  <c r="P685" i="2"/>
  <c r="AQ767" i="2"/>
  <c r="AS767" i="2" s="1"/>
  <c r="AU767" i="2" s="1"/>
  <c r="AG766" i="2"/>
  <c r="AC766" i="2" s="1"/>
  <c r="AJ766" i="2"/>
  <c r="AP767" i="2"/>
  <c r="AM687" i="2"/>
  <c r="AD687" i="2"/>
  <c r="AB687" i="2" s="1"/>
  <c r="N684" i="2"/>
  <c r="M683" i="2"/>
  <c r="Q685" i="2" l="1"/>
  <c r="R685" i="2" s="1"/>
  <c r="AH765" i="2"/>
  <c r="AI765" i="2"/>
  <c r="Z765" i="2" s="1"/>
  <c r="AF765" i="2"/>
  <c r="K682" i="2"/>
  <c r="L683" i="2"/>
  <c r="AA766" i="2"/>
  <c r="AL766" i="2"/>
  <c r="O684" i="2"/>
  <c r="P684" i="2"/>
  <c r="AO767" i="2"/>
  <c r="AM686" i="2"/>
  <c r="AD686" i="2"/>
  <c r="AB686" i="2" s="1"/>
  <c r="N683" i="2"/>
  <c r="M682" i="2"/>
  <c r="Q684" i="2" l="1"/>
  <c r="R684" i="2" s="1"/>
  <c r="AK765" i="2"/>
  <c r="AE764" i="2"/>
  <c r="AI764" i="2" s="1"/>
  <c r="Z764" i="2" s="1"/>
  <c r="AG765" i="2"/>
  <c r="AC765" i="2" s="1"/>
  <c r="AN766" i="2"/>
  <c r="AR766" i="2" s="1"/>
  <c r="AT766" i="2" s="1"/>
  <c r="K681" i="2"/>
  <c r="L682" i="2"/>
  <c r="AP766" i="2"/>
  <c r="P683" i="2"/>
  <c r="O683" i="2"/>
  <c r="AQ766" i="2"/>
  <c r="AS766" i="2" s="1"/>
  <c r="AU766" i="2" s="1"/>
  <c r="AJ765" i="2"/>
  <c r="AM685" i="2"/>
  <c r="AD685" i="2"/>
  <c r="AB685" i="2" s="1"/>
  <c r="N682" i="2"/>
  <c r="M681" i="2"/>
  <c r="AF764" i="2" l="1"/>
  <c r="AG764" i="2" s="1"/>
  <c r="AC764" i="2" s="1"/>
  <c r="Q683" i="2"/>
  <c r="R683" i="2" s="1"/>
  <c r="AH764" i="2"/>
  <c r="AJ764" i="2" s="1"/>
  <c r="AK764" i="2"/>
  <c r="AO766" i="2"/>
  <c r="K680" i="2"/>
  <c r="L681" i="2"/>
  <c r="AA765" i="2"/>
  <c r="AL765" i="2"/>
  <c r="P682" i="2"/>
  <c r="O682" i="2"/>
  <c r="AM684" i="2"/>
  <c r="AD684" i="2"/>
  <c r="AB684" i="2" s="1"/>
  <c r="N681" i="2"/>
  <c r="M680" i="2"/>
  <c r="AE763" i="2" l="1"/>
  <c r="AF763" i="2" s="1"/>
  <c r="AE762" i="2" s="1"/>
  <c r="Q682" i="2"/>
  <c r="R682" i="2" s="1"/>
  <c r="AH763" i="2"/>
  <c r="AJ763" i="2" s="1"/>
  <c r="AP765" i="2"/>
  <c r="AN765" i="2"/>
  <c r="AR765" i="2" s="1"/>
  <c r="AT765" i="2" s="1"/>
  <c r="AQ765" i="2"/>
  <c r="AS765" i="2" s="1"/>
  <c r="AU765" i="2" s="1"/>
  <c r="K679" i="2"/>
  <c r="L680" i="2"/>
  <c r="AA764" i="2"/>
  <c r="AL764" i="2"/>
  <c r="P681" i="2"/>
  <c r="O681" i="2"/>
  <c r="AM683" i="2"/>
  <c r="AD683" i="2"/>
  <c r="AB683" i="2" s="1"/>
  <c r="N680" i="2"/>
  <c r="M679" i="2"/>
  <c r="AI763" i="2" l="1"/>
  <c r="AK763" i="2" s="1"/>
  <c r="Q681" i="2"/>
  <c r="R681" i="2" s="1"/>
  <c r="AG763" i="2"/>
  <c r="AO765" i="2"/>
  <c r="AN764" i="2" s="1"/>
  <c r="AR764" i="2" s="1"/>
  <c r="AT764" i="2" s="1"/>
  <c r="Z763" i="2"/>
  <c r="AI762" i="2"/>
  <c r="Z762" i="2" s="1"/>
  <c r="AF762" i="2"/>
  <c r="AE761" i="2" s="1"/>
  <c r="K678" i="2"/>
  <c r="L679" i="2"/>
  <c r="AA763" i="2"/>
  <c r="AL763" i="2"/>
  <c r="O680" i="2"/>
  <c r="P680" i="2"/>
  <c r="AM682" i="2"/>
  <c r="AD682" i="2"/>
  <c r="AB682" i="2" s="1"/>
  <c r="N679" i="2"/>
  <c r="M678" i="2"/>
  <c r="Q680" i="2" l="1"/>
  <c r="R680" i="2" s="1"/>
  <c r="AH762" i="2"/>
  <c r="AJ762" i="2" s="1"/>
  <c r="AA762" i="2" s="1"/>
  <c r="AC763" i="2"/>
  <c r="AP764" i="2"/>
  <c r="AQ764" i="2"/>
  <c r="AS764" i="2" s="1"/>
  <c r="AU764" i="2" s="1"/>
  <c r="AK762" i="2"/>
  <c r="AG762" i="2"/>
  <c r="AC762" i="2" s="1"/>
  <c r="AI761" i="2"/>
  <c r="Z761" i="2" s="1"/>
  <c r="K677" i="2"/>
  <c r="L678" i="2"/>
  <c r="P679" i="2"/>
  <c r="O679" i="2"/>
  <c r="AO764" i="2"/>
  <c r="AM681" i="2"/>
  <c r="AD681" i="2"/>
  <c r="AB681" i="2" s="1"/>
  <c r="N678" i="2"/>
  <c r="M677" i="2"/>
  <c r="AL762" i="2" l="1"/>
  <c r="AF761" i="2"/>
  <c r="AG761" i="2" s="1"/>
  <c r="AC761" i="2" s="1"/>
  <c r="Q679" i="2"/>
  <c r="R679" i="2" s="1"/>
  <c r="AH761" i="2"/>
  <c r="AJ761" i="2" s="1"/>
  <c r="AK761" i="2"/>
  <c r="AN763" i="2"/>
  <c r="AO763" i="2" s="1"/>
  <c r="AP763" i="2"/>
  <c r="K676" i="2"/>
  <c r="L677" i="2"/>
  <c r="P678" i="2"/>
  <c r="O678" i="2"/>
  <c r="AQ763" i="2"/>
  <c r="AS763" i="2" s="1"/>
  <c r="AU763" i="2" s="1"/>
  <c r="AM680" i="2"/>
  <c r="AD680" i="2"/>
  <c r="AB680" i="2" s="1"/>
  <c r="N677" i="2"/>
  <c r="M676" i="2"/>
  <c r="AE760" i="2" l="1"/>
  <c r="AF760" i="2" s="1"/>
  <c r="AH760" i="2"/>
  <c r="AJ760" i="2" s="1"/>
  <c r="Q678" i="2"/>
  <c r="R678" i="2" s="1"/>
  <c r="AR763" i="2"/>
  <c r="AT763" i="2" s="1"/>
  <c r="AE759" i="2"/>
  <c r="AN762" i="2"/>
  <c r="AR762" i="2" s="1"/>
  <c r="AT762" i="2" s="1"/>
  <c r="K675" i="2"/>
  <c r="L676" i="2"/>
  <c r="AA761" i="2"/>
  <c r="AL761" i="2"/>
  <c r="P677" i="2"/>
  <c r="O677" i="2"/>
  <c r="AG760" i="2"/>
  <c r="AC760" i="2" s="1"/>
  <c r="AQ762" i="2"/>
  <c r="AS762" i="2" s="1"/>
  <c r="AU762" i="2" s="1"/>
  <c r="AP762" i="2"/>
  <c r="AM679" i="2"/>
  <c r="AD679" i="2"/>
  <c r="AB679" i="2" s="1"/>
  <c r="N676" i="2"/>
  <c r="M675" i="2"/>
  <c r="AI760" i="2" l="1"/>
  <c r="Z760" i="2" s="1"/>
  <c r="Q677" i="2"/>
  <c r="R677" i="2" s="1"/>
  <c r="AK760" i="2"/>
  <c r="AH759" i="2"/>
  <c r="AI759" i="2"/>
  <c r="Z759" i="2" s="1"/>
  <c r="AF759" i="2"/>
  <c r="AE758" i="2" s="1"/>
  <c r="K674" i="2"/>
  <c r="L675" i="2"/>
  <c r="AA760" i="2"/>
  <c r="AL760" i="2"/>
  <c r="O676" i="2"/>
  <c r="P676" i="2"/>
  <c r="AO762" i="2"/>
  <c r="AM678" i="2"/>
  <c r="AD678" i="2"/>
  <c r="AB678" i="2" s="1"/>
  <c r="N675" i="2"/>
  <c r="M674" i="2"/>
  <c r="Q676" i="2" l="1"/>
  <c r="R676" i="2" s="1"/>
  <c r="AK759" i="2"/>
  <c r="AG759" i="2"/>
  <c r="AC759" i="2" s="1"/>
  <c r="AI758" i="2"/>
  <c r="Z758" i="2" s="1"/>
  <c r="AN761" i="2"/>
  <c r="AR761" i="2" s="1"/>
  <c r="AT761" i="2" s="1"/>
  <c r="K673" i="2"/>
  <c r="L674" i="2"/>
  <c r="AP761" i="2"/>
  <c r="O675" i="2"/>
  <c r="P675" i="2"/>
  <c r="AQ761" i="2"/>
  <c r="AS761" i="2" s="1"/>
  <c r="AU761" i="2" s="1"/>
  <c r="AJ759" i="2"/>
  <c r="AF758" i="2"/>
  <c r="AM677" i="2"/>
  <c r="AD677" i="2"/>
  <c r="AB677" i="2" s="1"/>
  <c r="N674" i="2"/>
  <c r="M673" i="2"/>
  <c r="Q675" i="2" l="1"/>
  <c r="R675" i="2" s="1"/>
  <c r="AH758" i="2"/>
  <c r="AK758" i="2"/>
  <c r="AO761" i="2"/>
  <c r="AE757" i="2"/>
  <c r="K672" i="2"/>
  <c r="L673" i="2"/>
  <c r="AA759" i="2"/>
  <c r="AL759" i="2"/>
  <c r="P674" i="2"/>
  <c r="O674" i="2"/>
  <c r="AG758" i="2"/>
  <c r="AC758" i="2" s="1"/>
  <c r="AM676" i="2"/>
  <c r="AD676" i="2"/>
  <c r="AB676" i="2" s="1"/>
  <c r="N673" i="2"/>
  <c r="M672" i="2"/>
  <c r="Q674" i="2" l="1"/>
  <c r="R674" i="2" s="1"/>
  <c r="AN760" i="2"/>
  <c r="AR760" i="2" s="1"/>
  <c r="AT760" i="2" s="1"/>
  <c r="AP760" i="2"/>
  <c r="AQ760" i="2"/>
  <c r="AS760" i="2" s="1"/>
  <c r="AU760" i="2" s="1"/>
  <c r="AI757" i="2"/>
  <c r="AK757" i="2" s="1"/>
  <c r="K671" i="2"/>
  <c r="L672" i="2"/>
  <c r="P673" i="2"/>
  <c r="O673" i="2"/>
  <c r="AJ758" i="2"/>
  <c r="AH757" i="2"/>
  <c r="AF757" i="2"/>
  <c r="AM675" i="2"/>
  <c r="AD675" i="2"/>
  <c r="AB675" i="2" s="1"/>
  <c r="N672" i="2"/>
  <c r="M671" i="2"/>
  <c r="AO760" i="2" l="1"/>
  <c r="AP759" i="2" s="1"/>
  <c r="Q673" i="2"/>
  <c r="R673" i="2" s="1"/>
  <c r="Z757" i="2"/>
  <c r="AE756" i="2"/>
  <c r="K670" i="2"/>
  <c r="L671" i="2"/>
  <c r="AA758" i="2"/>
  <c r="AL758" i="2"/>
  <c r="P672" i="2"/>
  <c r="O672" i="2"/>
  <c r="AG757" i="2"/>
  <c r="AC757" i="2" s="1"/>
  <c r="AM674" i="2"/>
  <c r="AD674" i="2"/>
  <c r="AB674" i="2" s="1"/>
  <c r="N671" i="2"/>
  <c r="M670" i="2"/>
  <c r="AN759" i="2" l="1"/>
  <c r="AR759" i="2" s="1"/>
  <c r="AT759" i="2" s="1"/>
  <c r="AQ759" i="2"/>
  <c r="AS759" i="2" s="1"/>
  <c r="AU759" i="2" s="1"/>
  <c r="Q672" i="2"/>
  <c r="AI756" i="2"/>
  <c r="Z756" i="2" s="1"/>
  <c r="K669" i="2"/>
  <c r="L670" i="2"/>
  <c r="R672" i="2"/>
  <c r="O671" i="2"/>
  <c r="P671" i="2"/>
  <c r="AJ757" i="2"/>
  <c r="AH756" i="2"/>
  <c r="AF756" i="2"/>
  <c r="AM673" i="2"/>
  <c r="AD673" i="2"/>
  <c r="AB673" i="2" s="1"/>
  <c r="N670" i="2"/>
  <c r="M669" i="2"/>
  <c r="AO759" i="2" l="1"/>
  <c r="AQ758" i="2" s="1"/>
  <c r="AS758" i="2" s="1"/>
  <c r="AU758" i="2" s="1"/>
  <c r="Q671" i="2"/>
  <c r="R671" i="2" s="1"/>
  <c r="AK756" i="2"/>
  <c r="AE755" i="2"/>
  <c r="AF755" i="2" s="1"/>
  <c r="K668" i="2"/>
  <c r="L669" i="2"/>
  <c r="AA757" i="2"/>
  <c r="AL757" i="2"/>
  <c r="P670" i="2"/>
  <c r="O670" i="2"/>
  <c r="AG756" i="2"/>
  <c r="AC756" i="2" s="1"/>
  <c r="AJ756" i="2"/>
  <c r="AM672" i="2"/>
  <c r="AD672" i="2"/>
  <c r="AB672" i="2" s="1"/>
  <c r="N669" i="2"/>
  <c r="M668" i="2"/>
  <c r="AN758" i="2" l="1"/>
  <c r="AR758" i="2" s="1"/>
  <c r="AT758" i="2" s="1"/>
  <c r="AP758" i="2"/>
  <c r="Q670" i="2"/>
  <c r="R670" i="2" s="1"/>
  <c r="AH755" i="2"/>
  <c r="AI755" i="2"/>
  <c r="AK755" i="2" s="1"/>
  <c r="AO758" i="2"/>
  <c r="AE754" i="2"/>
  <c r="K667" i="2"/>
  <c r="L668" i="2"/>
  <c r="AA756" i="2"/>
  <c r="AL756" i="2"/>
  <c r="P669" i="2"/>
  <c r="O669" i="2"/>
  <c r="AG755" i="2"/>
  <c r="AC755" i="2" s="1"/>
  <c r="AM671" i="2"/>
  <c r="AD671" i="2"/>
  <c r="AB671" i="2" s="1"/>
  <c r="N668" i="2"/>
  <c r="M667" i="2"/>
  <c r="Q669" i="2" l="1"/>
  <c r="R669" i="2" s="1"/>
  <c r="Z755" i="2"/>
  <c r="AP757" i="2"/>
  <c r="AN757" i="2"/>
  <c r="AR757" i="2" s="1"/>
  <c r="AT757" i="2" s="1"/>
  <c r="AQ757" i="2"/>
  <c r="AS757" i="2" s="1"/>
  <c r="AU757" i="2" s="1"/>
  <c r="K666" i="2"/>
  <c r="L667" i="2"/>
  <c r="P668" i="2"/>
  <c r="O668" i="2"/>
  <c r="AJ755" i="2"/>
  <c r="AH754" i="2"/>
  <c r="AI754" i="2"/>
  <c r="AF754" i="2"/>
  <c r="AM670" i="2"/>
  <c r="AD670" i="2"/>
  <c r="AB670" i="2" s="1"/>
  <c r="N667" i="2"/>
  <c r="M666" i="2"/>
  <c r="Q668" i="2" l="1"/>
  <c r="R668" i="2" s="1"/>
  <c r="AO757" i="2"/>
  <c r="AE753" i="2"/>
  <c r="K665" i="2"/>
  <c r="L666" i="2"/>
  <c r="Z754" i="2"/>
  <c r="AK754" i="2"/>
  <c r="AA755" i="2"/>
  <c r="AL755" i="2"/>
  <c r="P667" i="2"/>
  <c r="O667" i="2"/>
  <c r="AG754" i="2"/>
  <c r="AC754" i="2" s="1"/>
  <c r="AM669" i="2"/>
  <c r="AD669" i="2"/>
  <c r="AB669" i="2" s="1"/>
  <c r="N666" i="2"/>
  <c r="M665" i="2"/>
  <c r="Q667" i="2" l="1"/>
  <c r="R667" i="2" s="1"/>
  <c r="AP756" i="2"/>
  <c r="AN756" i="2"/>
  <c r="AR756" i="2" s="1"/>
  <c r="AT756" i="2" s="1"/>
  <c r="AQ756" i="2"/>
  <c r="AS756" i="2" s="1"/>
  <c r="AU756" i="2" s="1"/>
  <c r="K664" i="2"/>
  <c r="L665" i="2"/>
  <c r="P666" i="2"/>
  <c r="O666" i="2"/>
  <c r="AJ754" i="2"/>
  <c r="AH753" i="2"/>
  <c r="AI753" i="2"/>
  <c r="AF753" i="2"/>
  <c r="AM668" i="2"/>
  <c r="AD668" i="2"/>
  <c r="AB668" i="2" s="1"/>
  <c r="N665" i="2"/>
  <c r="M664" i="2"/>
  <c r="Q666" i="2" l="1"/>
  <c r="R666" i="2" s="1"/>
  <c r="AO756" i="2"/>
  <c r="AP755" i="2" s="1"/>
  <c r="AE752" i="2"/>
  <c r="K663" i="2"/>
  <c r="L664" i="2"/>
  <c r="AA754" i="2"/>
  <c r="AL754" i="2"/>
  <c r="Z753" i="2"/>
  <c r="AK753" i="2"/>
  <c r="P665" i="2"/>
  <c r="O665" i="2"/>
  <c r="AG753" i="2"/>
  <c r="AC753" i="2" s="1"/>
  <c r="AM667" i="2"/>
  <c r="AD667" i="2"/>
  <c r="AB667" i="2" s="1"/>
  <c r="N664" i="2"/>
  <c r="M663" i="2"/>
  <c r="AQ755" i="2" l="1"/>
  <c r="AS755" i="2" s="1"/>
  <c r="AU755" i="2" s="1"/>
  <c r="AN755" i="2"/>
  <c r="AO755" i="2" s="1"/>
  <c r="Q665" i="2"/>
  <c r="R665" i="2" s="1"/>
  <c r="K662" i="2"/>
  <c r="L663" i="2"/>
  <c r="O664" i="2"/>
  <c r="P664" i="2"/>
  <c r="AJ753" i="2"/>
  <c r="AH752" i="2"/>
  <c r="AI752" i="2"/>
  <c r="AF752" i="2"/>
  <c r="AM666" i="2"/>
  <c r="AD666" i="2"/>
  <c r="AB666" i="2" s="1"/>
  <c r="N663" i="2"/>
  <c r="M662" i="2"/>
  <c r="AR755" i="2" l="1"/>
  <c r="AT755" i="2" s="1"/>
  <c r="Q664" i="2"/>
  <c r="R664" i="2" s="1"/>
  <c r="AQ754" i="2"/>
  <c r="AS754" i="2" s="1"/>
  <c r="AU754" i="2" s="1"/>
  <c r="AN754" i="2"/>
  <c r="AR754" i="2" s="1"/>
  <c r="AT754" i="2" s="1"/>
  <c r="AP754" i="2"/>
  <c r="AE751" i="2"/>
  <c r="K661" i="2"/>
  <c r="L662" i="2"/>
  <c r="Z752" i="2"/>
  <c r="AK752" i="2"/>
  <c r="AA753" i="2"/>
  <c r="AL753" i="2"/>
  <c r="O663" i="2"/>
  <c r="P663" i="2"/>
  <c r="AG752" i="2"/>
  <c r="AC752" i="2" s="1"/>
  <c r="AM665" i="2"/>
  <c r="AD665" i="2"/>
  <c r="AB665" i="2" s="1"/>
  <c r="N662" i="2"/>
  <c r="M661" i="2"/>
  <c r="Q663" i="2" l="1"/>
  <c r="R663" i="2" s="1"/>
  <c r="AO754" i="2"/>
  <c r="AQ753" i="2" s="1"/>
  <c r="AS753" i="2" s="1"/>
  <c r="AU753" i="2" s="1"/>
  <c r="AI751" i="2"/>
  <c r="Z751" i="2" s="1"/>
  <c r="K660" i="2"/>
  <c r="L661" i="2"/>
  <c r="P662" i="2"/>
  <c r="O662" i="2"/>
  <c r="AJ752" i="2"/>
  <c r="AH751" i="2"/>
  <c r="AF751" i="2"/>
  <c r="AM664" i="2"/>
  <c r="AD664" i="2"/>
  <c r="AB664" i="2" s="1"/>
  <c r="N661" i="2"/>
  <c r="M660" i="2"/>
  <c r="Q662" i="2" l="1"/>
  <c r="R662" i="2" s="1"/>
  <c r="AN753" i="2"/>
  <c r="AR753" i="2" s="1"/>
  <c r="AT753" i="2" s="1"/>
  <c r="AP753" i="2"/>
  <c r="AK751" i="2"/>
  <c r="AE750" i="2"/>
  <c r="K659" i="2"/>
  <c r="L660" i="2"/>
  <c r="AA752" i="2"/>
  <c r="AL752" i="2"/>
  <c r="P661" i="2"/>
  <c r="O661" i="2"/>
  <c r="AG751" i="2"/>
  <c r="AC751" i="2" s="1"/>
  <c r="AM663" i="2"/>
  <c r="AD663" i="2"/>
  <c r="AB663" i="2" s="1"/>
  <c r="N660" i="2"/>
  <c r="M659" i="2"/>
  <c r="AO753" i="2" l="1"/>
  <c r="AP752" i="2" s="1"/>
  <c r="Q661" i="2"/>
  <c r="R661" i="2" s="1"/>
  <c r="AI750" i="2"/>
  <c r="Z750" i="2" s="1"/>
  <c r="K658" i="2"/>
  <c r="L659" i="2"/>
  <c r="O660" i="2"/>
  <c r="P660" i="2"/>
  <c r="AJ751" i="2"/>
  <c r="AH750" i="2"/>
  <c r="AF750" i="2"/>
  <c r="AM662" i="2"/>
  <c r="AD662" i="2"/>
  <c r="AB662" i="2" s="1"/>
  <c r="N659" i="2"/>
  <c r="M658" i="2"/>
  <c r="AQ752" i="2" l="1"/>
  <c r="AS752" i="2" s="1"/>
  <c r="AU752" i="2" s="1"/>
  <c r="AN752" i="2"/>
  <c r="AR752" i="2" s="1"/>
  <c r="AT752" i="2" s="1"/>
  <c r="Q660" i="2"/>
  <c r="R660" i="2" s="1"/>
  <c r="AK750" i="2"/>
  <c r="AE749" i="2"/>
  <c r="K657" i="2"/>
  <c r="L658" i="2"/>
  <c r="AA751" i="2"/>
  <c r="AL751" i="2"/>
  <c r="O659" i="2"/>
  <c r="P659" i="2"/>
  <c r="AG750" i="2"/>
  <c r="AC750" i="2" s="1"/>
  <c r="AM661" i="2"/>
  <c r="AD661" i="2"/>
  <c r="AB661" i="2" s="1"/>
  <c r="N658" i="2"/>
  <c r="M657" i="2"/>
  <c r="AO752" i="2" l="1"/>
  <c r="AQ751" i="2" s="1"/>
  <c r="AS751" i="2" s="1"/>
  <c r="AU751" i="2" s="1"/>
  <c r="Q659" i="2"/>
  <c r="R659" i="2" s="1"/>
  <c r="AI749" i="2"/>
  <c r="Z749" i="2" s="1"/>
  <c r="K656" i="2"/>
  <c r="L657" i="2"/>
  <c r="P658" i="2"/>
  <c r="O658" i="2"/>
  <c r="AJ750" i="2"/>
  <c r="AH749" i="2"/>
  <c r="AF749" i="2"/>
  <c r="AM660" i="2"/>
  <c r="AD660" i="2"/>
  <c r="AB660" i="2" s="1"/>
  <c r="N657" i="2"/>
  <c r="M656" i="2"/>
  <c r="AP751" i="2" l="1"/>
  <c r="AN751" i="2"/>
  <c r="Q658" i="2"/>
  <c r="R658" i="2" s="1"/>
  <c r="AK749" i="2"/>
  <c r="AE748" i="2"/>
  <c r="K655" i="2"/>
  <c r="L656" i="2"/>
  <c r="AA750" i="2"/>
  <c r="AL750" i="2"/>
  <c r="P657" i="2"/>
  <c r="O657" i="2"/>
  <c r="AG749" i="2"/>
  <c r="AC749" i="2" s="1"/>
  <c r="AM659" i="2"/>
  <c r="AD659" i="2"/>
  <c r="AB659" i="2" s="1"/>
  <c r="N656" i="2"/>
  <c r="M655" i="2"/>
  <c r="AR751" i="2" l="1"/>
  <c r="AT751" i="2" s="1"/>
  <c r="AO751" i="2"/>
  <c r="Q657" i="2"/>
  <c r="R657" i="2" s="1"/>
  <c r="AI748" i="2"/>
  <c r="Z748" i="2" s="1"/>
  <c r="K654" i="2"/>
  <c r="L655" i="2"/>
  <c r="P656" i="2"/>
  <c r="O656" i="2"/>
  <c r="AJ749" i="2"/>
  <c r="AH748" i="2"/>
  <c r="AF748" i="2"/>
  <c r="AM658" i="2"/>
  <c r="AD658" i="2"/>
  <c r="AB658" i="2" s="1"/>
  <c r="N655" i="2"/>
  <c r="M654" i="2"/>
  <c r="AN750" i="2" l="1"/>
  <c r="AQ750" i="2"/>
  <c r="AS750" i="2" s="1"/>
  <c r="AU750" i="2" s="1"/>
  <c r="AP750" i="2"/>
  <c r="Q656" i="2"/>
  <c r="R656" i="2" s="1"/>
  <c r="AK748" i="2"/>
  <c r="AE747" i="2"/>
  <c r="K653" i="2"/>
  <c r="L654" i="2"/>
  <c r="AA749" i="2"/>
  <c r="AL749" i="2"/>
  <c r="O655" i="2"/>
  <c r="P655" i="2"/>
  <c r="AG748" i="2"/>
  <c r="AC748" i="2" s="1"/>
  <c r="AM657" i="2"/>
  <c r="AD657" i="2"/>
  <c r="AB657" i="2" s="1"/>
  <c r="N654" i="2"/>
  <c r="M653" i="2"/>
  <c r="AO750" i="2" l="1"/>
  <c r="AR750" i="2"/>
  <c r="AT750" i="2" s="1"/>
  <c r="Q655" i="2"/>
  <c r="R655" i="2" s="1"/>
  <c r="AI747" i="2"/>
  <c r="Z747" i="2" s="1"/>
  <c r="AF747" i="2"/>
  <c r="AG747" i="2" s="1"/>
  <c r="AC747" i="2" s="1"/>
  <c r="K652" i="2"/>
  <c r="L653" i="2"/>
  <c r="P654" i="2"/>
  <c r="O654" i="2"/>
  <c r="AJ748" i="2"/>
  <c r="AH747" i="2"/>
  <c r="AM656" i="2"/>
  <c r="AD656" i="2"/>
  <c r="AB656" i="2" s="1"/>
  <c r="N653" i="2"/>
  <c r="M652" i="2"/>
  <c r="AQ749" i="2" l="1"/>
  <c r="AS749" i="2" s="1"/>
  <c r="AU749" i="2" s="1"/>
  <c r="AP749" i="2"/>
  <c r="AN749" i="2"/>
  <c r="Q654" i="2"/>
  <c r="R654" i="2" s="1"/>
  <c r="AK747" i="2"/>
  <c r="AE746" i="2"/>
  <c r="K651" i="2"/>
  <c r="L652" i="2"/>
  <c r="AA748" i="2"/>
  <c r="AL748" i="2"/>
  <c r="P653" i="2"/>
  <c r="O653" i="2"/>
  <c r="AJ747" i="2"/>
  <c r="AH746" i="2"/>
  <c r="AM655" i="2"/>
  <c r="AD655" i="2"/>
  <c r="AB655" i="2" s="1"/>
  <c r="N652" i="2"/>
  <c r="M651" i="2"/>
  <c r="AO749" i="2" l="1"/>
  <c r="AR749" i="2"/>
  <c r="AT749" i="2" s="1"/>
  <c r="Q653" i="2"/>
  <c r="R653" i="2" s="1"/>
  <c r="AF746" i="2"/>
  <c r="AI746" i="2"/>
  <c r="K650" i="2"/>
  <c r="L651" i="2"/>
  <c r="AA747" i="2"/>
  <c r="AL747" i="2"/>
  <c r="O652" i="2"/>
  <c r="P652" i="2"/>
  <c r="AJ746" i="2"/>
  <c r="AM654" i="2"/>
  <c r="AD654" i="2"/>
  <c r="AB654" i="2" s="1"/>
  <c r="N651" i="2"/>
  <c r="M650" i="2"/>
  <c r="AQ748" i="2" l="1"/>
  <c r="AS748" i="2" s="1"/>
  <c r="AU748" i="2" s="1"/>
  <c r="AN748" i="2"/>
  <c r="AP748" i="2"/>
  <c r="Q652" i="2"/>
  <c r="R652" i="2" s="1"/>
  <c r="AK746" i="2"/>
  <c r="Z746" i="2"/>
  <c r="AG746" i="2"/>
  <c r="AC746" i="2" s="1"/>
  <c r="AE745" i="2"/>
  <c r="AF745" i="2" s="1"/>
  <c r="K649" i="2"/>
  <c r="L650" i="2"/>
  <c r="AA746" i="2"/>
  <c r="AL746" i="2"/>
  <c r="P651" i="2"/>
  <c r="O651" i="2"/>
  <c r="AM653" i="2"/>
  <c r="AD653" i="2"/>
  <c r="AB653" i="2" s="1"/>
  <c r="N650" i="2"/>
  <c r="M649" i="2"/>
  <c r="AR748" i="2" l="1"/>
  <c r="AT748" i="2" s="1"/>
  <c r="AO748" i="2"/>
  <c r="Q651" i="2"/>
  <c r="R651" i="2" s="1"/>
  <c r="AH745" i="2"/>
  <c r="AJ745" i="2" s="1"/>
  <c r="AE744" i="2"/>
  <c r="AI744" i="2" s="1"/>
  <c r="AK744" i="2" s="1"/>
  <c r="AG745" i="2"/>
  <c r="AC745" i="2" s="1"/>
  <c r="AI745" i="2"/>
  <c r="K648" i="2"/>
  <c r="L649" i="2"/>
  <c r="P650" i="2"/>
  <c r="O650" i="2"/>
  <c r="AM652" i="2"/>
  <c r="AD652" i="2"/>
  <c r="AB652" i="2" s="1"/>
  <c r="N649" i="2"/>
  <c r="M648" i="2"/>
  <c r="AQ747" i="2" l="1"/>
  <c r="AS747" i="2" s="1"/>
  <c r="AU747" i="2" s="1"/>
  <c r="AN747" i="2"/>
  <c r="AP747" i="2"/>
  <c r="Q650" i="2"/>
  <c r="R650" i="2" s="1"/>
  <c r="AF744" i="2"/>
  <c r="AE743" i="2" s="1"/>
  <c r="AI743" i="2" s="1"/>
  <c r="Z743" i="2" s="1"/>
  <c r="AL745" i="2"/>
  <c r="AA745" i="2"/>
  <c r="AH744" i="2"/>
  <c r="Z744" i="2"/>
  <c r="Z745" i="2"/>
  <c r="AK745" i="2"/>
  <c r="K647" i="2"/>
  <c r="L648" i="2"/>
  <c r="P649" i="2"/>
  <c r="O649" i="2"/>
  <c r="AM651" i="2"/>
  <c r="AD651" i="2"/>
  <c r="AB651" i="2" s="1"/>
  <c r="N648" i="2"/>
  <c r="M647" i="2"/>
  <c r="AO747" i="2" l="1"/>
  <c r="AO746" i="2" s="1"/>
  <c r="AR747" i="2"/>
  <c r="AT747" i="2" s="1"/>
  <c r="Q649" i="2"/>
  <c r="R649" i="2" s="1"/>
  <c r="AF743" i="2"/>
  <c r="AG743" i="2" s="1"/>
  <c r="AC743" i="2" s="1"/>
  <c r="AG744" i="2"/>
  <c r="AJ744" i="2"/>
  <c r="AA744" i="2" s="1"/>
  <c r="AK743" i="2"/>
  <c r="K646" i="2"/>
  <c r="L647" i="2"/>
  <c r="O648" i="2"/>
  <c r="P648" i="2"/>
  <c r="AM650" i="2"/>
  <c r="AD650" i="2"/>
  <c r="AB650" i="2" s="1"/>
  <c r="N647" i="2"/>
  <c r="M646" i="2"/>
  <c r="AN746" i="2" l="1"/>
  <c r="AR746" i="2" s="1"/>
  <c r="AT746" i="2" s="1"/>
  <c r="AQ746" i="2"/>
  <c r="AS746" i="2" s="1"/>
  <c r="AU746" i="2" s="1"/>
  <c r="AP746" i="2"/>
  <c r="AQ745" i="2" s="1"/>
  <c r="AS745" i="2" s="1"/>
  <c r="AU745" i="2" s="1"/>
  <c r="AP745" i="2"/>
  <c r="AN745" i="2"/>
  <c r="AR745" i="2" s="1"/>
  <c r="AT745" i="2" s="1"/>
  <c r="AH742" i="2"/>
  <c r="AJ742" i="2" s="1"/>
  <c r="AH743" i="2"/>
  <c r="AJ743" i="2" s="1"/>
  <c r="AA743" i="2" s="1"/>
  <c r="AC744" i="2"/>
  <c r="AE742" i="2"/>
  <c r="Q648" i="2"/>
  <c r="R648" i="2" s="1"/>
  <c r="AL744" i="2"/>
  <c r="K645" i="2"/>
  <c r="L646" i="2"/>
  <c r="P647" i="2"/>
  <c r="O647" i="2"/>
  <c r="AM649" i="2"/>
  <c r="AD649" i="2"/>
  <c r="AB649" i="2" s="1"/>
  <c r="N646" i="2"/>
  <c r="M645" i="2"/>
  <c r="AF742" i="2" l="1"/>
  <c r="AE741" i="2" s="1"/>
  <c r="AI741" i="2" s="1"/>
  <c r="Z741" i="2" s="1"/>
  <c r="AL743" i="2"/>
  <c r="AO745" i="2"/>
  <c r="AQ744" i="2" s="1"/>
  <c r="AS744" i="2" s="1"/>
  <c r="AU744" i="2" s="1"/>
  <c r="AI742" i="2"/>
  <c r="Z742" i="2" s="1"/>
  <c r="Q647" i="2"/>
  <c r="R647" i="2" s="1"/>
  <c r="K644" i="2"/>
  <c r="L645" i="2"/>
  <c r="AA742" i="2"/>
  <c r="AL742" i="2"/>
  <c r="P646" i="2"/>
  <c r="O646" i="2"/>
  <c r="AM648" i="2"/>
  <c r="AD648" i="2"/>
  <c r="AB648" i="2" s="1"/>
  <c r="N645" i="2"/>
  <c r="M644" i="2"/>
  <c r="AK741" i="2" l="1"/>
  <c r="AF741" i="2"/>
  <c r="AE740" i="2" s="1"/>
  <c r="AI740" i="2" s="1"/>
  <c r="AG742" i="2"/>
  <c r="AC742" i="2" s="1"/>
  <c r="AP744" i="2"/>
  <c r="AN744" i="2"/>
  <c r="AR744" i="2" s="1"/>
  <c r="AT744" i="2" s="1"/>
  <c r="AK742" i="2"/>
  <c r="Q646" i="2"/>
  <c r="R646" i="2" s="1"/>
  <c r="K643" i="2"/>
  <c r="L644" i="2"/>
  <c r="P645" i="2"/>
  <c r="O645" i="2"/>
  <c r="AM647" i="2"/>
  <c r="AD647" i="2"/>
  <c r="AB647" i="2" s="1"/>
  <c r="N644" i="2"/>
  <c r="M643" i="2"/>
  <c r="AG741" i="2" l="1"/>
  <c r="AC741" i="2" s="1"/>
  <c r="AH741" i="2"/>
  <c r="AJ741" i="2" s="1"/>
  <c r="AA741" i="2" s="1"/>
  <c r="AO744" i="2"/>
  <c r="AN743" i="2" s="1"/>
  <c r="Q645" i="2"/>
  <c r="R645" i="2" s="1"/>
  <c r="K642" i="2"/>
  <c r="L643" i="2"/>
  <c r="Z740" i="2"/>
  <c r="AK740" i="2"/>
  <c r="O644" i="2"/>
  <c r="P644" i="2"/>
  <c r="AM646" i="2"/>
  <c r="AD646" i="2"/>
  <c r="AB646" i="2" s="1"/>
  <c r="N643" i="2"/>
  <c r="M642" i="2"/>
  <c r="AH740" i="2" l="1"/>
  <c r="AJ740" i="2" s="1"/>
  <c r="AL740" i="2" s="1"/>
  <c r="AF740" i="2"/>
  <c r="AL741" i="2"/>
  <c r="AP743" i="2"/>
  <c r="AQ743" i="2"/>
  <c r="AS743" i="2" s="1"/>
  <c r="AU743" i="2" s="1"/>
  <c r="AR743" i="2"/>
  <c r="AT743" i="2" s="1"/>
  <c r="AO743" i="2"/>
  <c r="AP742" i="2" s="1"/>
  <c r="Q644" i="2"/>
  <c r="R644" i="2" s="1"/>
  <c r="K641" i="2"/>
  <c r="L642" i="2"/>
  <c r="AA740" i="2"/>
  <c r="O643" i="2"/>
  <c r="P643" i="2"/>
  <c r="AM645" i="2"/>
  <c r="AD645" i="2"/>
  <c r="AB645" i="2" s="1"/>
  <c r="N642" i="2"/>
  <c r="M641" i="2"/>
  <c r="AG740" i="2" l="1"/>
  <c r="AE739" i="2"/>
  <c r="AI739" i="2" s="1"/>
  <c r="AQ742" i="2"/>
  <c r="AS742" i="2" s="1"/>
  <c r="AU742" i="2" s="1"/>
  <c r="AN742" i="2"/>
  <c r="Q643" i="2"/>
  <c r="R643" i="2" s="1"/>
  <c r="K640" i="2"/>
  <c r="L641" i="2"/>
  <c r="P642" i="2"/>
  <c r="O642" i="2"/>
  <c r="AM644" i="2"/>
  <c r="AD644" i="2"/>
  <c r="AB644" i="2" s="1"/>
  <c r="N641" i="2"/>
  <c r="M640" i="2"/>
  <c r="AF739" i="2" l="1"/>
  <c r="Z739" i="2"/>
  <c r="AK739" i="2"/>
  <c r="AC740" i="2"/>
  <c r="AH739" i="2"/>
  <c r="AJ739" i="2" s="1"/>
  <c r="AR742" i="2"/>
  <c r="AT742" i="2" s="1"/>
  <c r="AO742" i="2"/>
  <c r="Q642" i="2"/>
  <c r="R642" i="2" s="1"/>
  <c r="K639" i="2"/>
  <c r="L640" i="2"/>
  <c r="P641" i="2"/>
  <c r="O641" i="2"/>
  <c r="AM643" i="2"/>
  <c r="AD643" i="2"/>
  <c r="AB643" i="2" s="1"/>
  <c r="N640" i="2"/>
  <c r="M639" i="2"/>
  <c r="AG739" i="2" l="1"/>
  <c r="AE738" i="2"/>
  <c r="AI738" i="2" s="1"/>
  <c r="AA739" i="2"/>
  <c r="AL739" i="2"/>
  <c r="AQ741" i="2"/>
  <c r="AS741" i="2" s="1"/>
  <c r="AU741" i="2" s="1"/>
  <c r="AP741" i="2"/>
  <c r="AN741" i="2"/>
  <c r="AR741" i="2" s="1"/>
  <c r="AT741" i="2" s="1"/>
  <c r="Q641" i="2"/>
  <c r="R641" i="2" s="1"/>
  <c r="K638" i="2"/>
  <c r="L639" i="2"/>
  <c r="P640" i="2"/>
  <c r="O640" i="2"/>
  <c r="AM642" i="2"/>
  <c r="AD642" i="2"/>
  <c r="AB642" i="2" s="1"/>
  <c r="N639" i="2"/>
  <c r="M638" i="2"/>
  <c r="AF738" i="2" l="1"/>
  <c r="AG738" i="2" s="1"/>
  <c r="AC738" i="2" s="1"/>
  <c r="AK738" i="2"/>
  <c r="Z738" i="2"/>
  <c r="AC739" i="2"/>
  <c r="AH738" i="2"/>
  <c r="AJ738" i="2" s="1"/>
  <c r="AO741" i="2"/>
  <c r="AQ740" i="2" s="1"/>
  <c r="AS740" i="2" s="1"/>
  <c r="AU740" i="2" s="1"/>
  <c r="Q640" i="2"/>
  <c r="R640" i="2" s="1"/>
  <c r="K637" i="2"/>
  <c r="L638" i="2"/>
  <c r="O639" i="2"/>
  <c r="P639" i="2"/>
  <c r="AM641" i="2"/>
  <c r="AD641" i="2"/>
  <c r="AB641" i="2" s="1"/>
  <c r="N638" i="2"/>
  <c r="M637" i="2"/>
  <c r="AE737" i="2" l="1"/>
  <c r="AI737" i="2" s="1"/>
  <c r="AK737" i="2" s="1"/>
  <c r="AH737" i="2"/>
  <c r="AJ737" i="2" s="1"/>
  <c r="AA737" i="2" s="1"/>
  <c r="AA738" i="2"/>
  <c r="AL738" i="2"/>
  <c r="AN740" i="2"/>
  <c r="AR740" i="2" s="1"/>
  <c r="AT740" i="2" s="1"/>
  <c r="AP740" i="2"/>
  <c r="Q639" i="2"/>
  <c r="R639" i="2" s="1"/>
  <c r="K636" i="2"/>
  <c r="L637" i="2"/>
  <c r="P638" i="2"/>
  <c r="O638" i="2"/>
  <c r="AM640" i="2"/>
  <c r="AD640" i="2"/>
  <c r="AB640" i="2" s="1"/>
  <c r="N637" i="2"/>
  <c r="M636" i="2"/>
  <c r="AF737" i="2" l="1"/>
  <c r="AE736" i="2" s="1"/>
  <c r="AI736" i="2" s="1"/>
  <c r="AK736" i="2" s="1"/>
  <c r="Z737" i="2"/>
  <c r="AL737" i="2"/>
  <c r="AO740" i="2"/>
  <c r="AP739" i="2" s="1"/>
  <c r="Q638" i="2"/>
  <c r="R638" i="2" s="1"/>
  <c r="K635" i="2"/>
  <c r="L636" i="2"/>
  <c r="P637" i="2"/>
  <c r="O637" i="2"/>
  <c r="AM639" i="2"/>
  <c r="AD639" i="2"/>
  <c r="AB639" i="2" s="1"/>
  <c r="N636" i="2"/>
  <c r="M635" i="2"/>
  <c r="Z736" i="2" l="1"/>
  <c r="AF736" i="2"/>
  <c r="AG737" i="2"/>
  <c r="AC737" i="2" s="1"/>
  <c r="AQ739" i="2"/>
  <c r="AS739" i="2" s="1"/>
  <c r="AU739" i="2" s="1"/>
  <c r="AN739" i="2"/>
  <c r="AO739" i="2" s="1"/>
  <c r="Q637" i="2"/>
  <c r="R637" i="2" s="1"/>
  <c r="K634" i="2"/>
  <c r="L635" i="2"/>
  <c r="P636" i="2"/>
  <c r="O636" i="2"/>
  <c r="AM638" i="2"/>
  <c r="AD638" i="2"/>
  <c r="AB638" i="2" s="1"/>
  <c r="N635" i="2"/>
  <c r="M634" i="2"/>
  <c r="AH736" i="2" l="1"/>
  <c r="AJ736" i="2" s="1"/>
  <c r="AA736" i="2" s="1"/>
  <c r="AE735" i="2"/>
  <c r="AI735" i="2" s="1"/>
  <c r="Z735" i="2" s="1"/>
  <c r="AG736" i="2"/>
  <c r="AL736" i="2"/>
  <c r="AR739" i="2"/>
  <c r="AT739" i="2" s="1"/>
  <c r="AQ738" i="2"/>
  <c r="AS738" i="2" s="1"/>
  <c r="AU738" i="2" s="1"/>
  <c r="AP738" i="2"/>
  <c r="AN738" i="2"/>
  <c r="Q636" i="2"/>
  <c r="R636" i="2" s="1"/>
  <c r="K633" i="2"/>
  <c r="L634" i="2"/>
  <c r="P635" i="2"/>
  <c r="O635" i="2"/>
  <c r="AM637" i="2"/>
  <c r="AD637" i="2"/>
  <c r="AB637" i="2" s="1"/>
  <c r="N634" i="2"/>
  <c r="M633" i="2"/>
  <c r="AK735" i="2" l="1"/>
  <c r="AF735" i="2"/>
  <c r="AG735" i="2" s="1"/>
  <c r="AC735" i="2" s="1"/>
  <c r="AC736" i="2"/>
  <c r="AH735" i="2"/>
  <c r="AJ735" i="2" s="1"/>
  <c r="AR738" i="2"/>
  <c r="AT738" i="2" s="1"/>
  <c r="AO738" i="2"/>
  <c r="Q635" i="2"/>
  <c r="R635" i="2" s="1"/>
  <c r="K632" i="2"/>
  <c r="L633" i="2"/>
  <c r="P634" i="2"/>
  <c r="O634" i="2"/>
  <c r="AM636" i="2"/>
  <c r="AD636" i="2"/>
  <c r="AB636" i="2" s="1"/>
  <c r="N633" i="2"/>
  <c r="M632" i="2"/>
  <c r="AH734" i="2" l="1"/>
  <c r="AJ734" i="2" s="1"/>
  <c r="AA734" i="2" s="1"/>
  <c r="AE734" i="2"/>
  <c r="AI734" i="2" s="1"/>
  <c r="AK734" i="2" s="1"/>
  <c r="AL735" i="2"/>
  <c r="AA735" i="2"/>
  <c r="AQ737" i="2"/>
  <c r="AS737" i="2" s="1"/>
  <c r="AU737" i="2" s="1"/>
  <c r="AN737" i="2"/>
  <c r="AP737" i="2"/>
  <c r="Q634" i="2"/>
  <c r="R634" i="2" s="1"/>
  <c r="K631" i="2"/>
  <c r="L632" i="2"/>
  <c r="P633" i="2"/>
  <c r="O633" i="2"/>
  <c r="AM635" i="2"/>
  <c r="AD635" i="2"/>
  <c r="AB635" i="2" s="1"/>
  <c r="N632" i="2"/>
  <c r="M631" i="2"/>
  <c r="AL734" i="2" l="1"/>
  <c r="Z734" i="2"/>
  <c r="AF734" i="2"/>
  <c r="AR737" i="2"/>
  <c r="AT737" i="2" s="1"/>
  <c r="AO737" i="2"/>
  <c r="Q633" i="2"/>
  <c r="R633" i="2" s="1"/>
  <c r="K630" i="2"/>
  <c r="L631" i="2"/>
  <c r="O632" i="2"/>
  <c r="P632" i="2"/>
  <c r="AM634" i="2"/>
  <c r="AD634" i="2"/>
  <c r="AB634" i="2" s="1"/>
  <c r="N631" i="2"/>
  <c r="M630" i="2"/>
  <c r="AG734" i="2" l="1"/>
  <c r="AE733" i="2"/>
  <c r="AN736" i="2"/>
  <c r="AR736" i="2" s="1"/>
  <c r="AT736" i="2" s="1"/>
  <c r="AP736" i="2"/>
  <c r="AQ736" i="2"/>
  <c r="AS736" i="2" s="1"/>
  <c r="AU736" i="2" s="1"/>
  <c r="Q632" i="2"/>
  <c r="R632" i="2" s="1"/>
  <c r="K629" i="2"/>
  <c r="L630" i="2"/>
  <c r="O631" i="2"/>
  <c r="P631" i="2"/>
  <c r="AM633" i="2"/>
  <c r="AD633" i="2"/>
  <c r="AB633" i="2" s="1"/>
  <c r="N630" i="2"/>
  <c r="M629" i="2"/>
  <c r="AI733" i="2" l="1"/>
  <c r="AF733" i="2"/>
  <c r="AC734" i="2"/>
  <c r="AH733" i="2"/>
  <c r="AJ733" i="2" s="1"/>
  <c r="AO736" i="2"/>
  <c r="AP735" i="2" s="1"/>
  <c r="Q631" i="2"/>
  <c r="R631" i="2" s="1"/>
  <c r="K628" i="2"/>
  <c r="L629" i="2"/>
  <c r="P630" i="2"/>
  <c r="O630" i="2"/>
  <c r="AM632" i="2"/>
  <c r="AD632" i="2"/>
  <c r="AB632" i="2" s="1"/>
  <c r="N629" i="2"/>
  <c r="M628" i="2"/>
  <c r="AA733" i="2" l="1"/>
  <c r="AL733" i="2"/>
  <c r="AG733" i="2"/>
  <c r="AE732" i="2"/>
  <c r="AI732" i="2" s="1"/>
  <c r="AK732" i="2" s="1"/>
  <c r="AK733" i="2"/>
  <c r="Z733" i="2"/>
  <c r="AN735" i="2"/>
  <c r="AR735" i="2" s="1"/>
  <c r="AT735" i="2" s="1"/>
  <c r="AQ735" i="2"/>
  <c r="AS735" i="2" s="1"/>
  <c r="AU735" i="2" s="1"/>
  <c r="Q630" i="2"/>
  <c r="R630" i="2" s="1"/>
  <c r="K627" i="2"/>
  <c r="L628" i="2"/>
  <c r="P629" i="2"/>
  <c r="O629" i="2"/>
  <c r="AM631" i="2"/>
  <c r="AD631" i="2"/>
  <c r="AB631" i="2" s="1"/>
  <c r="N628" i="2"/>
  <c r="M627" i="2"/>
  <c r="AC733" i="2" l="1"/>
  <c r="AH732" i="2"/>
  <c r="AJ732" i="2" s="1"/>
  <c r="Z732" i="2"/>
  <c r="AF732" i="2"/>
  <c r="AO735" i="2"/>
  <c r="AP734" i="2" s="1"/>
  <c r="Q629" i="2"/>
  <c r="R629" i="2" s="1"/>
  <c r="K626" i="2"/>
  <c r="L627" i="2"/>
  <c r="O628" i="2"/>
  <c r="P628" i="2"/>
  <c r="AM630" i="2"/>
  <c r="AD630" i="2"/>
  <c r="AB630" i="2" s="1"/>
  <c r="N627" i="2"/>
  <c r="M626" i="2"/>
  <c r="AE731" i="2" l="1"/>
  <c r="AG732" i="2"/>
  <c r="AA732" i="2"/>
  <c r="AL732" i="2"/>
  <c r="AQ734" i="2"/>
  <c r="AS734" i="2" s="1"/>
  <c r="AU734" i="2" s="1"/>
  <c r="AN734" i="2"/>
  <c r="AR734" i="2" s="1"/>
  <c r="AT734" i="2" s="1"/>
  <c r="AO734" i="2"/>
  <c r="Q628" i="2"/>
  <c r="R628" i="2" s="1"/>
  <c r="K625" i="2"/>
  <c r="L626" i="2"/>
  <c r="O627" i="2"/>
  <c r="P627" i="2"/>
  <c r="AM629" i="2"/>
  <c r="AD629" i="2"/>
  <c r="AB629" i="2" s="1"/>
  <c r="N626" i="2"/>
  <c r="M625" i="2"/>
  <c r="AH731" i="2" l="1"/>
  <c r="AJ731" i="2" s="1"/>
  <c r="AC732" i="2"/>
  <c r="AI731" i="2"/>
  <c r="AF731" i="2"/>
  <c r="AP733" i="2"/>
  <c r="AN733" i="2"/>
  <c r="AQ733" i="2"/>
  <c r="AS733" i="2" s="1"/>
  <c r="AU733" i="2" s="1"/>
  <c r="Q627" i="2"/>
  <c r="R627" i="2" s="1"/>
  <c r="K624" i="2"/>
  <c r="L625" i="2"/>
  <c r="P626" i="2"/>
  <c r="O626" i="2"/>
  <c r="AM628" i="2"/>
  <c r="AD628" i="2"/>
  <c r="AB628" i="2" s="1"/>
  <c r="N625" i="2"/>
  <c r="M624" i="2"/>
  <c r="AE730" i="2" l="1"/>
  <c r="AG731" i="2"/>
  <c r="Z731" i="2"/>
  <c r="AK731" i="2"/>
  <c r="AA731" i="2"/>
  <c r="AL731" i="2"/>
  <c r="AR733" i="2"/>
  <c r="AT733" i="2" s="1"/>
  <c r="AO733" i="2"/>
  <c r="Q626" i="2"/>
  <c r="R626" i="2" s="1"/>
  <c r="K623" i="2"/>
  <c r="L624" i="2"/>
  <c r="P625" i="2"/>
  <c r="O625" i="2"/>
  <c r="AM627" i="2"/>
  <c r="AD627" i="2"/>
  <c r="AB627" i="2" s="1"/>
  <c r="N624" i="2"/>
  <c r="M623" i="2"/>
  <c r="AH730" i="2" l="1"/>
  <c r="AJ730" i="2" s="1"/>
  <c r="AC731" i="2"/>
  <c r="AI730" i="2"/>
  <c r="AF730" i="2"/>
  <c r="AQ732" i="2"/>
  <c r="AS732" i="2" s="1"/>
  <c r="AU732" i="2" s="1"/>
  <c r="AP732" i="2"/>
  <c r="AN732" i="2"/>
  <c r="Q625" i="2"/>
  <c r="R625" i="2" s="1"/>
  <c r="K622" i="2"/>
  <c r="L623" i="2"/>
  <c r="P624" i="2"/>
  <c r="O624" i="2"/>
  <c r="AM626" i="2"/>
  <c r="AD626" i="2"/>
  <c r="AB626" i="2" s="1"/>
  <c r="N623" i="2"/>
  <c r="M622" i="2"/>
  <c r="AE729" i="2" l="1"/>
  <c r="AI729" i="2" s="1"/>
  <c r="AG730" i="2"/>
  <c r="AK730" i="2"/>
  <c r="Z730" i="2"/>
  <c r="AA730" i="2"/>
  <c r="AL730" i="2"/>
  <c r="AR732" i="2"/>
  <c r="AT732" i="2" s="1"/>
  <c r="AO732" i="2"/>
  <c r="Q624" i="2"/>
  <c r="R624" i="2" s="1"/>
  <c r="K621" i="2"/>
  <c r="L622" i="2"/>
  <c r="O623" i="2"/>
  <c r="P623" i="2"/>
  <c r="AM625" i="2"/>
  <c r="AD625" i="2"/>
  <c r="AB625" i="2" s="1"/>
  <c r="N622" i="2"/>
  <c r="M621" i="2"/>
  <c r="AH729" i="2" l="1"/>
  <c r="AJ729" i="2" s="1"/>
  <c r="AC730" i="2"/>
  <c r="Z729" i="2"/>
  <c r="AK729" i="2"/>
  <c r="AF729" i="2"/>
  <c r="AQ731" i="2"/>
  <c r="AS731" i="2" s="1"/>
  <c r="AU731" i="2" s="1"/>
  <c r="AP731" i="2"/>
  <c r="AN731" i="2"/>
  <c r="Q623" i="2"/>
  <c r="R623" i="2" s="1"/>
  <c r="K620" i="2"/>
  <c r="L621" i="2"/>
  <c r="O622" i="2"/>
  <c r="P622" i="2"/>
  <c r="AM624" i="2"/>
  <c r="AD624" i="2"/>
  <c r="AB624" i="2" s="1"/>
  <c r="N621" i="2"/>
  <c r="M620" i="2"/>
  <c r="AG729" i="2" l="1"/>
  <c r="AE728" i="2"/>
  <c r="AL729" i="2"/>
  <c r="AA729" i="2"/>
  <c r="Q622" i="2"/>
  <c r="R622" i="2" s="1"/>
  <c r="AR731" i="2"/>
  <c r="AT731" i="2" s="1"/>
  <c r="AO731" i="2"/>
  <c r="K619" i="2"/>
  <c r="L620" i="2"/>
  <c r="P621" i="2"/>
  <c r="O621" i="2"/>
  <c r="AM623" i="2"/>
  <c r="AD623" i="2"/>
  <c r="AB623" i="2" s="1"/>
  <c r="N620" i="2"/>
  <c r="M619" i="2"/>
  <c r="AI728" i="2" l="1"/>
  <c r="AF728" i="2"/>
  <c r="AC729" i="2"/>
  <c r="AH728" i="2"/>
  <c r="AJ728" i="2" s="1"/>
  <c r="AN730" i="2"/>
  <c r="AR730" i="2" s="1"/>
  <c r="AT730" i="2" s="1"/>
  <c r="AP730" i="2"/>
  <c r="AQ730" i="2"/>
  <c r="AS730" i="2" s="1"/>
  <c r="AU730" i="2" s="1"/>
  <c r="Q621" i="2"/>
  <c r="R621" i="2" s="1"/>
  <c r="K618" i="2"/>
  <c r="L619" i="2"/>
  <c r="P620" i="2"/>
  <c r="O620" i="2"/>
  <c r="AM622" i="2"/>
  <c r="AD622" i="2"/>
  <c r="AB622" i="2" s="1"/>
  <c r="N619" i="2"/>
  <c r="M618" i="2"/>
  <c r="AL728" i="2" l="1"/>
  <c r="AA728" i="2"/>
  <c r="AG728" i="2"/>
  <c r="AE727" i="2"/>
  <c r="AI727" i="2" s="1"/>
  <c r="AK728" i="2"/>
  <c r="Z728" i="2"/>
  <c r="AO730" i="2"/>
  <c r="AQ729" i="2" s="1"/>
  <c r="AS729" i="2" s="1"/>
  <c r="AU729" i="2" s="1"/>
  <c r="Q620" i="2"/>
  <c r="R620" i="2" s="1"/>
  <c r="K617" i="2"/>
  <c r="L618" i="2"/>
  <c r="O619" i="2"/>
  <c r="P619" i="2"/>
  <c r="AM621" i="2"/>
  <c r="AD621" i="2"/>
  <c r="AB621" i="2" s="1"/>
  <c r="N618" i="2"/>
  <c r="M617" i="2"/>
  <c r="AF727" i="2" l="1"/>
  <c r="AK727" i="2"/>
  <c r="Z727" i="2"/>
  <c r="AH727" i="2"/>
  <c r="AJ727" i="2" s="1"/>
  <c r="AC728" i="2"/>
  <c r="AN729" i="2"/>
  <c r="AR729" i="2" s="1"/>
  <c r="AT729" i="2" s="1"/>
  <c r="AP729" i="2"/>
  <c r="Q619" i="2"/>
  <c r="R619" i="2" s="1"/>
  <c r="K616" i="2"/>
  <c r="L617" i="2"/>
  <c r="O618" i="2"/>
  <c r="P618" i="2"/>
  <c r="AM620" i="2"/>
  <c r="AD620" i="2"/>
  <c r="AB620" i="2" s="1"/>
  <c r="N617" i="2"/>
  <c r="M616" i="2"/>
  <c r="AA727" i="2" l="1"/>
  <c r="AL727" i="2"/>
  <c r="AE726" i="2"/>
  <c r="AI726" i="2" s="1"/>
  <c r="AG727" i="2"/>
  <c r="AO729" i="2"/>
  <c r="Q618" i="2"/>
  <c r="R618" i="2" s="1"/>
  <c r="K615" i="2"/>
  <c r="L616" i="2"/>
  <c r="P617" i="2"/>
  <c r="O617" i="2"/>
  <c r="AM619" i="2"/>
  <c r="AD619" i="2"/>
  <c r="AB619" i="2" s="1"/>
  <c r="N616" i="2"/>
  <c r="M615" i="2"/>
  <c r="AF726" i="2" l="1"/>
  <c r="AC727" i="2"/>
  <c r="AH726" i="2"/>
  <c r="AJ726" i="2" s="1"/>
  <c r="AK726" i="2"/>
  <c r="Z726" i="2"/>
  <c r="AN728" i="2"/>
  <c r="AR728" i="2" s="1"/>
  <c r="AT728" i="2" s="1"/>
  <c r="AP728" i="2"/>
  <c r="AQ728" i="2"/>
  <c r="AS728" i="2" s="1"/>
  <c r="AU728" i="2" s="1"/>
  <c r="Q617" i="2"/>
  <c r="R617" i="2" s="1"/>
  <c r="K614" i="2"/>
  <c r="L615" i="2"/>
  <c r="O616" i="2"/>
  <c r="P616" i="2"/>
  <c r="AM618" i="2"/>
  <c r="AD618" i="2"/>
  <c r="AB618" i="2" s="1"/>
  <c r="N615" i="2"/>
  <c r="M614" i="2"/>
  <c r="AL726" i="2" l="1"/>
  <c r="AA726" i="2"/>
  <c r="AE725" i="2"/>
  <c r="AI725" i="2" s="1"/>
  <c r="AG726" i="2"/>
  <c r="AO728" i="2"/>
  <c r="Q616" i="2"/>
  <c r="R616" i="2" s="1"/>
  <c r="K613" i="2"/>
  <c r="L614" i="2"/>
  <c r="O615" i="2"/>
  <c r="P615" i="2"/>
  <c r="AM617" i="2"/>
  <c r="AD617" i="2"/>
  <c r="AB617" i="2" s="1"/>
  <c r="N614" i="2"/>
  <c r="M613" i="2"/>
  <c r="AF725" i="2" l="1"/>
  <c r="AC726" i="2"/>
  <c r="AH725" i="2"/>
  <c r="AJ725" i="2" s="1"/>
  <c r="AK725" i="2"/>
  <c r="Z725" i="2"/>
  <c r="AN727" i="2"/>
  <c r="AR727" i="2" s="1"/>
  <c r="AT727" i="2" s="1"/>
  <c r="AP727" i="2"/>
  <c r="AQ727" i="2"/>
  <c r="AS727" i="2" s="1"/>
  <c r="AU727" i="2" s="1"/>
  <c r="Q615" i="2"/>
  <c r="R615" i="2" s="1"/>
  <c r="K612" i="2"/>
  <c r="L613" i="2"/>
  <c r="O614" i="2"/>
  <c r="P614" i="2"/>
  <c r="AM616" i="2"/>
  <c r="AD616" i="2"/>
  <c r="AB616" i="2" s="1"/>
  <c r="N613" i="2"/>
  <c r="M612" i="2"/>
  <c r="AA725" i="2" l="1"/>
  <c r="AL725" i="2"/>
  <c r="AE724" i="2"/>
  <c r="AI724" i="2" s="1"/>
  <c r="AG725" i="2"/>
  <c r="AO727" i="2"/>
  <c r="Q614" i="2"/>
  <c r="R614" i="2" s="1"/>
  <c r="K611" i="2"/>
  <c r="L612" i="2"/>
  <c r="P613" i="2"/>
  <c r="O613" i="2"/>
  <c r="AM615" i="2"/>
  <c r="AD615" i="2"/>
  <c r="AB615" i="2" s="1"/>
  <c r="N612" i="2"/>
  <c r="M611" i="2"/>
  <c r="AF724" i="2" l="1"/>
  <c r="AE723" i="2"/>
  <c r="AI723" i="2" s="1"/>
  <c r="AG724" i="2"/>
  <c r="AH724" i="2"/>
  <c r="AJ724" i="2" s="1"/>
  <c r="AC725" i="2"/>
  <c r="AK724" i="2"/>
  <c r="Z724" i="2"/>
  <c r="AN726" i="2"/>
  <c r="AR726" i="2" s="1"/>
  <c r="AT726" i="2" s="1"/>
  <c r="AP726" i="2"/>
  <c r="AQ726" i="2"/>
  <c r="AS726" i="2" s="1"/>
  <c r="AU726" i="2" s="1"/>
  <c r="Q613" i="2"/>
  <c r="R613" i="2" s="1"/>
  <c r="K610" i="2"/>
  <c r="L611" i="2"/>
  <c r="O612" i="2"/>
  <c r="P612" i="2"/>
  <c r="AM614" i="2"/>
  <c r="AD614" i="2"/>
  <c r="AB614" i="2" s="1"/>
  <c r="N611" i="2"/>
  <c r="M610" i="2"/>
  <c r="AA724" i="2" l="1"/>
  <c r="AL724" i="2"/>
  <c r="AF723" i="2"/>
  <c r="AH723" i="2"/>
  <c r="AJ723" i="2" s="1"/>
  <c r="AC724" i="2"/>
  <c r="Z723" i="2"/>
  <c r="AK723" i="2"/>
  <c r="AO726" i="2"/>
  <c r="Q612" i="2"/>
  <c r="R612" i="2" s="1"/>
  <c r="K609" i="2"/>
  <c r="L610" i="2"/>
  <c r="O611" i="2"/>
  <c r="P611" i="2"/>
  <c r="AM613" i="2"/>
  <c r="AD613" i="2"/>
  <c r="AB613" i="2" s="1"/>
  <c r="N610" i="2"/>
  <c r="M609" i="2"/>
  <c r="AL723" i="2" l="1"/>
  <c r="AA723" i="2"/>
  <c r="AE722" i="2"/>
  <c r="AI722" i="2" s="1"/>
  <c r="AG723" i="2"/>
  <c r="AF722" i="2"/>
  <c r="AP725" i="2"/>
  <c r="AN725" i="2"/>
  <c r="AR725" i="2" s="1"/>
  <c r="AT725" i="2" s="1"/>
  <c r="AQ725" i="2"/>
  <c r="AS725" i="2" s="1"/>
  <c r="AU725" i="2" s="1"/>
  <c r="Q611" i="2"/>
  <c r="R611" i="2" s="1"/>
  <c r="K608" i="2"/>
  <c r="L609" i="2"/>
  <c r="O610" i="2"/>
  <c r="P610" i="2"/>
  <c r="AM612" i="2"/>
  <c r="AD612" i="2"/>
  <c r="AB612" i="2" s="1"/>
  <c r="N609" i="2"/>
  <c r="M608" i="2"/>
  <c r="AG722" i="2" l="1"/>
  <c r="AE721" i="2"/>
  <c r="AI721" i="2" s="1"/>
  <c r="AH722" i="2"/>
  <c r="AJ722" i="2" s="1"/>
  <c r="AC723" i="2"/>
  <c r="AK722" i="2"/>
  <c r="Z722" i="2"/>
  <c r="AO725" i="2"/>
  <c r="Q610" i="2"/>
  <c r="R610" i="2" s="1"/>
  <c r="K607" i="2"/>
  <c r="L608" i="2"/>
  <c r="P609" i="2"/>
  <c r="O609" i="2"/>
  <c r="AM611" i="2"/>
  <c r="AD611" i="2"/>
  <c r="AB611" i="2" s="1"/>
  <c r="N608" i="2"/>
  <c r="M607" i="2"/>
  <c r="AA722" i="2" l="1"/>
  <c r="AL722" i="2"/>
  <c r="AF721" i="2"/>
  <c r="AK721" i="2"/>
  <c r="Z721" i="2"/>
  <c r="AH721" i="2"/>
  <c r="AJ721" i="2" s="1"/>
  <c r="AC722" i="2"/>
  <c r="AN724" i="2"/>
  <c r="AR724" i="2" s="1"/>
  <c r="AT724" i="2" s="1"/>
  <c r="AP724" i="2"/>
  <c r="AQ724" i="2"/>
  <c r="AS724" i="2" s="1"/>
  <c r="AU724" i="2" s="1"/>
  <c r="Q609" i="2"/>
  <c r="R609" i="2" s="1"/>
  <c r="K606" i="2"/>
  <c r="L607" i="2"/>
  <c r="O608" i="2"/>
  <c r="P608" i="2"/>
  <c r="AM610" i="2"/>
  <c r="AD610" i="2"/>
  <c r="AB610" i="2" s="1"/>
  <c r="N607" i="2"/>
  <c r="M606" i="2"/>
  <c r="AA721" i="2" l="1"/>
  <c r="AL721" i="2"/>
  <c r="AE720" i="2"/>
  <c r="AI720" i="2" s="1"/>
  <c r="AG721" i="2"/>
  <c r="AF720" i="2"/>
  <c r="AO724" i="2"/>
  <c r="Q608" i="2"/>
  <c r="R608" i="2" s="1"/>
  <c r="K605" i="2"/>
  <c r="L606" i="2"/>
  <c r="O607" i="2"/>
  <c r="P607" i="2"/>
  <c r="AM609" i="2"/>
  <c r="AD609" i="2"/>
  <c r="AB609" i="2" s="1"/>
  <c r="N606" i="2"/>
  <c r="M605" i="2"/>
  <c r="AE719" i="2" l="1"/>
  <c r="AI719" i="2" s="1"/>
  <c r="AF719" i="2"/>
  <c r="AG720" i="2"/>
  <c r="AC721" i="2"/>
  <c r="AH720" i="2"/>
  <c r="AJ720" i="2" s="1"/>
  <c r="AK720" i="2"/>
  <c r="Z720" i="2"/>
  <c r="AN723" i="2"/>
  <c r="AR723" i="2" s="1"/>
  <c r="AT723" i="2" s="1"/>
  <c r="AP723" i="2"/>
  <c r="AQ723" i="2"/>
  <c r="AS723" i="2" s="1"/>
  <c r="AU723" i="2" s="1"/>
  <c r="Q607" i="2"/>
  <c r="R607" i="2" s="1"/>
  <c r="K604" i="2"/>
  <c r="L605" i="2"/>
  <c r="O606" i="2"/>
  <c r="P606" i="2"/>
  <c r="AM608" i="2"/>
  <c r="AD608" i="2"/>
  <c r="AB608" i="2" s="1"/>
  <c r="N605" i="2"/>
  <c r="M604" i="2"/>
  <c r="AA720" i="2" l="1"/>
  <c r="AL720" i="2"/>
  <c r="AC720" i="2"/>
  <c r="AH719" i="2"/>
  <c r="AJ719" i="2" s="1"/>
  <c r="AE718" i="2"/>
  <c r="AI718" i="2" s="1"/>
  <c r="AG719" i="2"/>
  <c r="Z719" i="2"/>
  <c r="AK719" i="2"/>
  <c r="Q606" i="2"/>
  <c r="R606" i="2" s="1"/>
  <c r="AO723" i="2"/>
  <c r="K603" i="2"/>
  <c r="L604" i="2"/>
  <c r="P605" i="2"/>
  <c r="O605" i="2"/>
  <c r="AM607" i="2"/>
  <c r="AD607" i="2"/>
  <c r="AB607" i="2" s="1"/>
  <c r="N604" i="2"/>
  <c r="M603" i="2"/>
  <c r="AF718" i="2" l="1"/>
  <c r="AG718" i="2"/>
  <c r="AE717" i="2"/>
  <c r="Z718" i="2"/>
  <c r="AK718" i="2"/>
  <c r="AL719" i="2"/>
  <c r="AA719" i="2"/>
  <c r="AC719" i="2"/>
  <c r="AH718" i="2"/>
  <c r="AJ718" i="2" s="1"/>
  <c r="AN722" i="2"/>
  <c r="AR722" i="2" s="1"/>
  <c r="AT722" i="2" s="1"/>
  <c r="AP722" i="2"/>
  <c r="AQ722" i="2"/>
  <c r="AS722" i="2" s="1"/>
  <c r="AU722" i="2" s="1"/>
  <c r="Q605" i="2"/>
  <c r="R605" i="2" s="1"/>
  <c r="K602" i="2"/>
  <c r="L603" i="2"/>
  <c r="O604" i="2"/>
  <c r="P604" i="2"/>
  <c r="AM606" i="2"/>
  <c r="AD606" i="2"/>
  <c r="AB606" i="2" s="1"/>
  <c r="N603" i="2"/>
  <c r="M602" i="2"/>
  <c r="AL718" i="2" l="1"/>
  <c r="AA718" i="2"/>
  <c r="AF717" i="2"/>
  <c r="AI717" i="2"/>
  <c r="AC718" i="2"/>
  <c r="AH717" i="2"/>
  <c r="AJ717" i="2" s="1"/>
  <c r="AO722" i="2"/>
  <c r="Q604" i="2"/>
  <c r="R604" i="2" s="1"/>
  <c r="K601" i="2"/>
  <c r="L602" i="2"/>
  <c r="O603" i="2"/>
  <c r="P603" i="2"/>
  <c r="AM605" i="2"/>
  <c r="AD605" i="2"/>
  <c r="AB605" i="2" s="1"/>
  <c r="N602" i="2"/>
  <c r="M601" i="2"/>
  <c r="AA717" i="2" l="1"/>
  <c r="AL717" i="2"/>
  <c r="Z717" i="2"/>
  <c r="AK717" i="2"/>
  <c r="AG717" i="2"/>
  <c r="AE716" i="2"/>
  <c r="AI716" i="2" s="1"/>
  <c r="AF716" i="2"/>
  <c r="AQ721" i="2"/>
  <c r="AS721" i="2" s="1"/>
  <c r="AU721" i="2" s="1"/>
  <c r="AP721" i="2"/>
  <c r="AN721" i="2"/>
  <c r="AR721" i="2" s="1"/>
  <c r="AT721" i="2" s="1"/>
  <c r="Q603" i="2"/>
  <c r="R603" i="2" s="1"/>
  <c r="K600" i="2"/>
  <c r="L601" i="2"/>
  <c r="O602" i="2"/>
  <c r="P602" i="2"/>
  <c r="AM604" i="2"/>
  <c r="AD604" i="2"/>
  <c r="AB604" i="2" s="1"/>
  <c r="N601" i="2"/>
  <c r="M600" i="2"/>
  <c r="AC717" i="2" l="1"/>
  <c r="AH716" i="2"/>
  <c r="AJ716" i="2" s="1"/>
  <c r="AG716" i="2"/>
  <c r="AE715" i="2"/>
  <c r="AI715" i="2" s="1"/>
  <c r="Z716" i="2"/>
  <c r="AK716" i="2"/>
  <c r="AO721" i="2"/>
  <c r="AN720" i="2" s="1"/>
  <c r="AR720" i="2" s="1"/>
  <c r="AT720" i="2" s="1"/>
  <c r="Q602" i="2"/>
  <c r="R602" i="2" s="1"/>
  <c r="K599" i="2"/>
  <c r="L600" i="2"/>
  <c r="P601" i="2"/>
  <c r="O601" i="2"/>
  <c r="AM603" i="2"/>
  <c r="AD603" i="2"/>
  <c r="AB603" i="2" s="1"/>
  <c r="N600" i="2"/>
  <c r="M599" i="2"/>
  <c r="AF715" i="2" l="1"/>
  <c r="Z715" i="2"/>
  <c r="AK715" i="2"/>
  <c r="AC716" i="2"/>
  <c r="AH715" i="2"/>
  <c r="AJ715" i="2" s="1"/>
  <c r="AL716" i="2"/>
  <c r="AA716" i="2"/>
  <c r="AQ720" i="2"/>
  <c r="AS720" i="2" s="1"/>
  <c r="AU720" i="2" s="1"/>
  <c r="AP720" i="2"/>
  <c r="AO720" i="2"/>
  <c r="Q601" i="2"/>
  <c r="R601" i="2" s="1"/>
  <c r="K598" i="2"/>
  <c r="L599" i="2"/>
  <c r="O600" i="2"/>
  <c r="P600" i="2"/>
  <c r="AM602" i="2"/>
  <c r="AD602" i="2"/>
  <c r="AB602" i="2" s="1"/>
  <c r="N599" i="2"/>
  <c r="M598" i="2"/>
  <c r="AA715" i="2" l="1"/>
  <c r="AL715" i="2"/>
  <c r="AG715" i="2"/>
  <c r="AE714" i="2"/>
  <c r="AI714" i="2" s="1"/>
  <c r="AQ719" i="2"/>
  <c r="AS719" i="2" s="1"/>
  <c r="AU719" i="2" s="1"/>
  <c r="AN719" i="2"/>
  <c r="AR719" i="2" s="1"/>
  <c r="AT719" i="2" s="1"/>
  <c r="AP719" i="2"/>
  <c r="Q600" i="2"/>
  <c r="R600" i="2" s="1"/>
  <c r="K597" i="2"/>
  <c r="L598" i="2"/>
  <c r="O599" i="2"/>
  <c r="P599" i="2"/>
  <c r="AM601" i="2"/>
  <c r="AD601" i="2"/>
  <c r="AB601" i="2" s="1"/>
  <c r="N598" i="2"/>
  <c r="M597" i="2"/>
  <c r="AF714" i="2" l="1"/>
  <c r="Z714" i="2"/>
  <c r="AK714" i="2"/>
  <c r="AC715" i="2"/>
  <c r="AH714" i="2"/>
  <c r="AJ714" i="2" s="1"/>
  <c r="AO719" i="2"/>
  <c r="AN718" i="2" s="1"/>
  <c r="Q599" i="2"/>
  <c r="R599" i="2" s="1"/>
  <c r="K596" i="2"/>
  <c r="L597" i="2"/>
  <c r="O598" i="2"/>
  <c r="P598" i="2"/>
  <c r="AM600" i="2"/>
  <c r="AD600" i="2"/>
  <c r="AB600" i="2" s="1"/>
  <c r="N597" i="2"/>
  <c r="M596" i="2"/>
  <c r="AA714" i="2" l="1"/>
  <c r="AL714" i="2"/>
  <c r="AE713" i="2"/>
  <c r="AI713" i="2" s="1"/>
  <c r="AG714" i="2"/>
  <c r="AP718" i="2"/>
  <c r="AQ718" i="2"/>
  <c r="AS718" i="2" s="1"/>
  <c r="AU718" i="2" s="1"/>
  <c r="AR718" i="2"/>
  <c r="AT718" i="2" s="1"/>
  <c r="AO718" i="2"/>
  <c r="Q598" i="2"/>
  <c r="R598" i="2" s="1"/>
  <c r="K595" i="2"/>
  <c r="L596" i="2"/>
  <c r="P597" i="2"/>
  <c r="O597" i="2"/>
  <c r="AM599" i="2"/>
  <c r="AD599" i="2"/>
  <c r="AB599" i="2" s="1"/>
  <c r="N596" i="2"/>
  <c r="M595" i="2"/>
  <c r="AF713" i="2" l="1"/>
  <c r="AE712" i="2"/>
  <c r="AI712" i="2" s="1"/>
  <c r="AG713" i="2"/>
  <c r="AC714" i="2"/>
  <c r="AH713" i="2"/>
  <c r="AJ713" i="2" s="1"/>
  <c r="Z713" i="2"/>
  <c r="AK713" i="2"/>
  <c r="AQ717" i="2"/>
  <c r="AS717" i="2" s="1"/>
  <c r="AU717" i="2" s="1"/>
  <c r="AN717" i="2"/>
  <c r="AR717" i="2" s="1"/>
  <c r="AT717" i="2" s="1"/>
  <c r="AP717" i="2"/>
  <c r="AO717" i="2"/>
  <c r="AN716" i="2" s="1"/>
  <c r="AR716" i="2" s="1"/>
  <c r="AT716" i="2" s="1"/>
  <c r="Q597" i="2"/>
  <c r="R597" i="2" s="1"/>
  <c r="K594" i="2"/>
  <c r="L595" i="2"/>
  <c r="O596" i="2"/>
  <c r="P596" i="2"/>
  <c r="AM598" i="2"/>
  <c r="AD598" i="2"/>
  <c r="AB598" i="2" s="1"/>
  <c r="N595" i="2"/>
  <c r="M594" i="2"/>
  <c r="AF712" i="2" l="1"/>
  <c r="AL713" i="2"/>
  <c r="AA713" i="2"/>
  <c r="AG712" i="2"/>
  <c r="AE711" i="2"/>
  <c r="AI711" i="2" s="1"/>
  <c r="AC713" i="2"/>
  <c r="AH712" i="2"/>
  <c r="AJ712" i="2" s="1"/>
  <c r="Z712" i="2"/>
  <c r="AK712" i="2"/>
  <c r="AO716" i="2"/>
  <c r="AN715" i="2" s="1"/>
  <c r="AR715" i="2" s="1"/>
  <c r="AT715" i="2" s="1"/>
  <c r="AQ716" i="2"/>
  <c r="AS716" i="2" s="1"/>
  <c r="AU716" i="2" s="1"/>
  <c r="AP716" i="2"/>
  <c r="AQ715" i="2" s="1"/>
  <c r="AS715" i="2" s="1"/>
  <c r="AU715" i="2" s="1"/>
  <c r="Q596" i="2"/>
  <c r="R596" i="2" s="1"/>
  <c r="K593" i="2"/>
  <c r="L594" i="2"/>
  <c r="O595" i="2"/>
  <c r="P595" i="2"/>
  <c r="AM597" i="2"/>
  <c r="AD597" i="2"/>
  <c r="AB597" i="2" s="1"/>
  <c r="N594" i="2"/>
  <c r="M593" i="2"/>
  <c r="AP715" i="2" l="1"/>
  <c r="AF711" i="2"/>
  <c r="Z711" i="2"/>
  <c r="AK711" i="2"/>
  <c r="AA712" i="2"/>
  <c r="AL712" i="2"/>
  <c r="AC712" i="2"/>
  <c r="AH711" i="2"/>
  <c r="AJ711" i="2" s="1"/>
  <c r="AO715" i="2"/>
  <c r="AN714" i="2" s="1"/>
  <c r="AR714" i="2" s="1"/>
  <c r="AT714" i="2" s="1"/>
  <c r="Q595" i="2"/>
  <c r="R595" i="2" s="1"/>
  <c r="K592" i="2"/>
  <c r="L593" i="2"/>
  <c r="O594" i="2"/>
  <c r="P594" i="2"/>
  <c r="AM596" i="2"/>
  <c r="AD596" i="2"/>
  <c r="AB596" i="2" s="1"/>
  <c r="N593" i="2"/>
  <c r="M592" i="2"/>
  <c r="AO714" i="2" l="1"/>
  <c r="AE710" i="2"/>
  <c r="AI710" i="2" s="1"/>
  <c r="AG711" i="2"/>
  <c r="AA711" i="2"/>
  <c r="AL711" i="2"/>
  <c r="AP714" i="2"/>
  <c r="AQ713" i="2" s="1"/>
  <c r="AS713" i="2" s="1"/>
  <c r="AU713" i="2" s="1"/>
  <c r="AQ714" i="2"/>
  <c r="AS714" i="2" s="1"/>
  <c r="AU714" i="2" s="1"/>
  <c r="Q594" i="2"/>
  <c r="R594" i="2" s="1"/>
  <c r="AN713" i="2"/>
  <c r="AR713" i="2" s="1"/>
  <c r="AT713" i="2" s="1"/>
  <c r="AP713" i="2"/>
  <c r="K591" i="2"/>
  <c r="L592" i="2"/>
  <c r="P593" i="2"/>
  <c r="O593" i="2"/>
  <c r="AM595" i="2"/>
  <c r="AD595" i="2"/>
  <c r="AB595" i="2" s="1"/>
  <c r="N592" i="2"/>
  <c r="M591" i="2"/>
  <c r="AF710" i="2" l="1"/>
  <c r="AC711" i="2"/>
  <c r="AH710" i="2"/>
  <c r="AJ710" i="2" s="1"/>
  <c r="AK710" i="2"/>
  <c r="Z710" i="2"/>
  <c r="Q593" i="2"/>
  <c r="R593" i="2" s="1"/>
  <c r="AO713" i="2"/>
  <c r="K590" i="2"/>
  <c r="L591" i="2"/>
  <c r="O592" i="2"/>
  <c r="P592" i="2"/>
  <c r="AM594" i="2"/>
  <c r="AD594" i="2"/>
  <c r="AB594" i="2" s="1"/>
  <c r="N591" i="2"/>
  <c r="M590" i="2"/>
  <c r="AA710" i="2" l="1"/>
  <c r="AL710" i="2"/>
  <c r="AG710" i="2"/>
  <c r="AE709" i="2"/>
  <c r="AI709" i="2" s="1"/>
  <c r="Q592" i="2"/>
  <c r="R592" i="2" s="1"/>
  <c r="AP712" i="2"/>
  <c r="AN712" i="2"/>
  <c r="AR712" i="2" s="1"/>
  <c r="AT712" i="2" s="1"/>
  <c r="AQ712" i="2"/>
  <c r="AS712" i="2" s="1"/>
  <c r="AU712" i="2" s="1"/>
  <c r="K589" i="2"/>
  <c r="L590" i="2"/>
  <c r="O591" i="2"/>
  <c r="P591" i="2"/>
  <c r="AM593" i="2"/>
  <c r="AD593" i="2"/>
  <c r="AB593" i="2" s="1"/>
  <c r="N590" i="2"/>
  <c r="M589" i="2"/>
  <c r="AF709" i="2" l="1"/>
  <c r="AK709" i="2"/>
  <c r="Z709" i="2"/>
  <c r="AC710" i="2"/>
  <c r="AH709" i="2"/>
  <c r="AJ709" i="2" s="1"/>
  <c r="Q591" i="2"/>
  <c r="R591" i="2" s="1"/>
  <c r="AO712" i="2"/>
  <c r="AQ711" i="2" s="1"/>
  <c r="AS711" i="2" s="1"/>
  <c r="AU711" i="2" s="1"/>
  <c r="K588" i="2"/>
  <c r="L589" i="2"/>
  <c r="O590" i="2"/>
  <c r="P590" i="2"/>
  <c r="AM592" i="2"/>
  <c r="AD592" i="2"/>
  <c r="AB592" i="2" s="1"/>
  <c r="N589" i="2"/>
  <c r="M588" i="2"/>
  <c r="AL709" i="2" l="1"/>
  <c r="AA709" i="2"/>
  <c r="AG709" i="2"/>
  <c r="AE708" i="2"/>
  <c r="AI708" i="2" s="1"/>
  <c r="Q590" i="2"/>
  <c r="R590" i="2" s="1"/>
  <c r="AP711" i="2"/>
  <c r="AN711" i="2"/>
  <c r="AR711" i="2" s="1"/>
  <c r="AT711" i="2" s="1"/>
  <c r="K587" i="2"/>
  <c r="L588" i="2"/>
  <c r="P589" i="2"/>
  <c r="O589" i="2"/>
  <c r="AM591" i="2"/>
  <c r="AD591" i="2"/>
  <c r="AB591" i="2" s="1"/>
  <c r="N588" i="2"/>
  <c r="M587" i="2"/>
  <c r="AF708" i="2" l="1"/>
  <c r="Z708" i="2"/>
  <c r="AK708" i="2"/>
  <c r="AC709" i="2"/>
  <c r="AH708" i="2"/>
  <c r="AJ708" i="2" s="1"/>
  <c r="Q589" i="2"/>
  <c r="R589" i="2" s="1"/>
  <c r="AO711" i="2"/>
  <c r="AQ710" i="2" s="1"/>
  <c r="AS710" i="2" s="1"/>
  <c r="AU710" i="2" s="1"/>
  <c r="K586" i="2"/>
  <c r="L587" i="2"/>
  <c r="O588" i="2"/>
  <c r="P588" i="2"/>
  <c r="AM590" i="2"/>
  <c r="AD590" i="2"/>
  <c r="AB590" i="2" s="1"/>
  <c r="N587" i="2"/>
  <c r="M586" i="2"/>
  <c r="AL708" i="2" l="1"/>
  <c r="AA708" i="2"/>
  <c r="AG708" i="2"/>
  <c r="AE707" i="2"/>
  <c r="AI707" i="2" s="1"/>
  <c r="AP710" i="2"/>
  <c r="AN710" i="2"/>
  <c r="AR710" i="2" s="1"/>
  <c r="AT710" i="2" s="1"/>
  <c r="Q588" i="2"/>
  <c r="R588" i="2" s="1"/>
  <c r="K585" i="2"/>
  <c r="L586" i="2"/>
  <c r="O587" i="2"/>
  <c r="P587" i="2"/>
  <c r="AM589" i="2"/>
  <c r="AD589" i="2"/>
  <c r="AB589" i="2" s="1"/>
  <c r="N586" i="2"/>
  <c r="M585" i="2"/>
  <c r="AF707" i="2" l="1"/>
  <c r="Z707" i="2"/>
  <c r="AK707" i="2"/>
  <c r="AC708" i="2"/>
  <c r="AH707" i="2"/>
  <c r="AJ707" i="2" s="1"/>
  <c r="AO710" i="2"/>
  <c r="AQ709" i="2" s="1"/>
  <c r="AS709" i="2" s="1"/>
  <c r="AU709" i="2" s="1"/>
  <c r="Q587" i="2"/>
  <c r="R587" i="2" s="1"/>
  <c r="K584" i="2"/>
  <c r="L585" i="2"/>
  <c r="O586" i="2"/>
  <c r="P586" i="2"/>
  <c r="AM588" i="2"/>
  <c r="AD588" i="2"/>
  <c r="AB588" i="2" s="1"/>
  <c r="N585" i="2"/>
  <c r="M584" i="2"/>
  <c r="AA707" i="2" l="1"/>
  <c r="AL707" i="2"/>
  <c r="AG707" i="2"/>
  <c r="AE706" i="2"/>
  <c r="AI706" i="2" s="1"/>
  <c r="AP709" i="2"/>
  <c r="AN709" i="2"/>
  <c r="AR709" i="2" s="1"/>
  <c r="AT709" i="2" s="1"/>
  <c r="Q586" i="2"/>
  <c r="R586" i="2" s="1"/>
  <c r="AO709" i="2"/>
  <c r="AP708" i="2" s="1"/>
  <c r="K583" i="2"/>
  <c r="L584" i="2"/>
  <c r="P585" i="2"/>
  <c r="O585" i="2"/>
  <c r="AM587" i="2"/>
  <c r="AD587" i="2"/>
  <c r="AB587" i="2" s="1"/>
  <c r="N584" i="2"/>
  <c r="M583" i="2"/>
  <c r="AF706" i="2" l="1"/>
  <c r="Z706" i="2"/>
  <c r="AK706" i="2"/>
  <c r="AC707" i="2"/>
  <c r="AH706" i="2"/>
  <c r="AJ706" i="2" s="1"/>
  <c r="AN708" i="2"/>
  <c r="AR708" i="2" s="1"/>
  <c r="AT708" i="2" s="1"/>
  <c r="AQ708" i="2"/>
  <c r="AS708" i="2" s="1"/>
  <c r="AU708" i="2" s="1"/>
  <c r="Q585" i="2"/>
  <c r="R585" i="2" s="1"/>
  <c r="AO708" i="2"/>
  <c r="AQ707" i="2" s="1"/>
  <c r="AS707" i="2" s="1"/>
  <c r="AU707" i="2" s="1"/>
  <c r="K582" i="2"/>
  <c r="L583" i="2"/>
  <c r="O584" i="2"/>
  <c r="P584" i="2"/>
  <c r="AM586" i="2"/>
  <c r="AD586" i="2"/>
  <c r="AB586" i="2" s="1"/>
  <c r="N583" i="2"/>
  <c r="M582" i="2"/>
  <c r="AA706" i="2" l="1"/>
  <c r="AL706" i="2"/>
  <c r="AE705" i="2"/>
  <c r="AI705" i="2" s="1"/>
  <c r="AG706" i="2"/>
  <c r="Q584" i="2"/>
  <c r="R584" i="2" s="1"/>
  <c r="AP707" i="2"/>
  <c r="AN707" i="2"/>
  <c r="AR707" i="2" s="1"/>
  <c r="AT707" i="2" s="1"/>
  <c r="K581" i="2"/>
  <c r="L582" i="2"/>
  <c r="O583" i="2"/>
  <c r="P583" i="2"/>
  <c r="AM585" i="2"/>
  <c r="AD585" i="2"/>
  <c r="AB585" i="2" s="1"/>
  <c r="N582" i="2"/>
  <c r="M581" i="2"/>
  <c r="AF705" i="2" l="1"/>
  <c r="AC706" i="2"/>
  <c r="AH705" i="2"/>
  <c r="AJ705" i="2" s="1"/>
  <c r="AG705" i="2"/>
  <c r="AE704" i="2"/>
  <c r="AI704" i="2" s="1"/>
  <c r="Z705" i="2"/>
  <c r="AK705" i="2"/>
  <c r="AO707" i="2"/>
  <c r="AN706" i="2" s="1"/>
  <c r="AR706" i="2" s="1"/>
  <c r="AT706" i="2" s="1"/>
  <c r="Q583" i="2"/>
  <c r="R583" i="2" s="1"/>
  <c r="K580" i="2"/>
  <c r="L581" i="2"/>
  <c r="O582" i="2"/>
  <c r="P582" i="2"/>
  <c r="AM584" i="2"/>
  <c r="AD584" i="2"/>
  <c r="AB584" i="2" s="1"/>
  <c r="N581" i="2"/>
  <c r="M580" i="2"/>
  <c r="AF704" i="2" l="1"/>
  <c r="Z704" i="2"/>
  <c r="AK704" i="2"/>
  <c r="AC705" i="2"/>
  <c r="AH704" i="2"/>
  <c r="AJ704" i="2" s="1"/>
  <c r="AA705" i="2"/>
  <c r="AL705" i="2"/>
  <c r="AP706" i="2"/>
  <c r="AQ706" i="2"/>
  <c r="AS706" i="2" s="1"/>
  <c r="AU706" i="2" s="1"/>
  <c r="Q582" i="2"/>
  <c r="R582" i="2" s="1"/>
  <c r="AO706" i="2"/>
  <c r="K579" i="2"/>
  <c r="L580" i="2"/>
  <c r="P581" i="2"/>
  <c r="O581" i="2"/>
  <c r="AM583" i="2"/>
  <c r="AD583" i="2"/>
  <c r="AB583" i="2" s="1"/>
  <c r="N580" i="2"/>
  <c r="M579" i="2"/>
  <c r="AL704" i="2" l="1"/>
  <c r="AA704" i="2"/>
  <c r="AE703" i="2"/>
  <c r="AI703" i="2" s="1"/>
  <c r="AG704" i="2"/>
  <c r="AQ705" i="2"/>
  <c r="AS705" i="2" s="1"/>
  <c r="AU705" i="2" s="1"/>
  <c r="AP705" i="2"/>
  <c r="Q581" i="2"/>
  <c r="R581" i="2" s="1"/>
  <c r="AN705" i="2"/>
  <c r="AR705" i="2" s="1"/>
  <c r="AT705" i="2" s="1"/>
  <c r="AO705" i="2"/>
  <c r="K578" i="2"/>
  <c r="L579" i="2"/>
  <c r="O580" i="2"/>
  <c r="P580" i="2"/>
  <c r="AM582" i="2"/>
  <c r="AD582" i="2"/>
  <c r="AB582" i="2" s="1"/>
  <c r="N579" i="2"/>
  <c r="M578" i="2"/>
  <c r="AF703" i="2" l="1"/>
  <c r="AC704" i="2"/>
  <c r="AH703" i="2"/>
  <c r="AJ703" i="2" s="1"/>
  <c r="AK703" i="2"/>
  <c r="Z703" i="2"/>
  <c r="AQ704" i="2"/>
  <c r="AS704" i="2" s="1"/>
  <c r="AU704" i="2" s="1"/>
  <c r="Q580" i="2"/>
  <c r="R580" i="2" s="1"/>
  <c r="AN704" i="2"/>
  <c r="AR704" i="2" s="1"/>
  <c r="AT704" i="2" s="1"/>
  <c r="AP704" i="2"/>
  <c r="K577" i="2"/>
  <c r="L578" i="2"/>
  <c r="O579" i="2"/>
  <c r="P579" i="2"/>
  <c r="AM581" i="2"/>
  <c r="AD581" i="2"/>
  <c r="AB581" i="2" s="1"/>
  <c r="N578" i="2"/>
  <c r="M577" i="2"/>
  <c r="AL703" i="2" l="1"/>
  <c r="AA703" i="2"/>
  <c r="AE702" i="2"/>
  <c r="AI702" i="2" s="1"/>
  <c r="AG703" i="2"/>
  <c r="Q579" i="2"/>
  <c r="R579" i="2" s="1"/>
  <c r="AO704" i="2"/>
  <c r="AQ703" i="2" s="1"/>
  <c r="AS703" i="2" s="1"/>
  <c r="AU703" i="2" s="1"/>
  <c r="K576" i="2"/>
  <c r="L577" i="2"/>
  <c r="O578" i="2"/>
  <c r="P578" i="2"/>
  <c r="AM580" i="2"/>
  <c r="AD580" i="2"/>
  <c r="AB580" i="2" s="1"/>
  <c r="N577" i="2"/>
  <c r="M576" i="2"/>
  <c r="AF702" i="2" l="1"/>
  <c r="AC703" i="2"/>
  <c r="AH702" i="2"/>
  <c r="AJ702" i="2" s="1"/>
  <c r="AK702" i="2"/>
  <c r="Z702" i="2"/>
  <c r="AP703" i="2"/>
  <c r="AN703" i="2"/>
  <c r="AR703" i="2" s="1"/>
  <c r="AT703" i="2" s="1"/>
  <c r="Q578" i="2"/>
  <c r="R578" i="2" s="1"/>
  <c r="K575" i="2"/>
  <c r="L576" i="2"/>
  <c r="P577" i="2"/>
  <c r="O577" i="2"/>
  <c r="AM579" i="2"/>
  <c r="AD579" i="2"/>
  <c r="AB579" i="2" s="1"/>
  <c r="N576" i="2"/>
  <c r="M575" i="2"/>
  <c r="AL702" i="2" l="1"/>
  <c r="AA702" i="2"/>
  <c r="AG702" i="2"/>
  <c r="AE701" i="2"/>
  <c r="AI701" i="2" s="1"/>
  <c r="AO703" i="2"/>
  <c r="AN702" i="2" s="1"/>
  <c r="AR702" i="2" s="1"/>
  <c r="AT702" i="2" s="1"/>
  <c r="Q577" i="2"/>
  <c r="R577" i="2" s="1"/>
  <c r="K574" i="2"/>
  <c r="L575" i="2"/>
  <c r="O576" i="2"/>
  <c r="P576" i="2"/>
  <c r="AM578" i="2"/>
  <c r="AD578" i="2"/>
  <c r="AB578" i="2" s="1"/>
  <c r="N575" i="2"/>
  <c r="M574" i="2"/>
  <c r="AF701" i="2" l="1"/>
  <c r="Z701" i="2"/>
  <c r="AK701" i="2"/>
  <c r="AC702" i="2"/>
  <c r="AH701" i="2"/>
  <c r="AJ701" i="2" s="1"/>
  <c r="AO702" i="2"/>
  <c r="AN701" i="2" s="1"/>
  <c r="AR701" i="2" s="1"/>
  <c r="AT701" i="2" s="1"/>
  <c r="AQ702" i="2"/>
  <c r="AS702" i="2" s="1"/>
  <c r="AU702" i="2" s="1"/>
  <c r="AP702" i="2"/>
  <c r="Q576" i="2"/>
  <c r="R576" i="2" s="1"/>
  <c r="K573" i="2"/>
  <c r="L574" i="2"/>
  <c r="O575" i="2"/>
  <c r="P575" i="2"/>
  <c r="AM577" i="2"/>
  <c r="AD577" i="2"/>
  <c r="AB577" i="2" s="1"/>
  <c r="N574" i="2"/>
  <c r="M573" i="2"/>
  <c r="AA701" i="2" l="1"/>
  <c r="AL701" i="2"/>
  <c r="AG701" i="2"/>
  <c r="AE700" i="2"/>
  <c r="AI700" i="2" s="1"/>
  <c r="AP701" i="2"/>
  <c r="AQ701" i="2"/>
  <c r="AS701" i="2" s="1"/>
  <c r="AU701" i="2" s="1"/>
  <c r="AO701" i="2"/>
  <c r="Q575" i="2"/>
  <c r="R575" i="2" s="1"/>
  <c r="K572" i="2"/>
  <c r="L573" i="2"/>
  <c r="O574" i="2"/>
  <c r="P574" i="2"/>
  <c r="AM576" i="2"/>
  <c r="AD576" i="2"/>
  <c r="AB576" i="2" s="1"/>
  <c r="N573" i="2"/>
  <c r="M572" i="2"/>
  <c r="AF700" i="2" l="1"/>
  <c r="Z700" i="2"/>
  <c r="AK700" i="2"/>
  <c r="AC701" i="2"/>
  <c r="AH700" i="2"/>
  <c r="AJ700" i="2" s="1"/>
  <c r="AQ700" i="2"/>
  <c r="AS700" i="2" s="1"/>
  <c r="AU700" i="2" s="1"/>
  <c r="AN700" i="2"/>
  <c r="AR700" i="2" s="1"/>
  <c r="AT700" i="2" s="1"/>
  <c r="AP700" i="2"/>
  <c r="Q574" i="2"/>
  <c r="R574" i="2" s="1"/>
  <c r="AO700" i="2"/>
  <c r="K571" i="2"/>
  <c r="L572" i="2"/>
  <c r="P573" i="2"/>
  <c r="O573" i="2"/>
  <c r="AM575" i="2"/>
  <c r="AD575" i="2"/>
  <c r="AB575" i="2" s="1"/>
  <c r="N572" i="2"/>
  <c r="M571" i="2"/>
  <c r="AA700" i="2" l="1"/>
  <c r="AL700" i="2"/>
  <c r="AE699" i="2"/>
  <c r="AI699" i="2" s="1"/>
  <c r="AG700" i="2"/>
  <c r="AQ699" i="2"/>
  <c r="AS699" i="2" s="1"/>
  <c r="AU699" i="2" s="1"/>
  <c r="Q573" i="2"/>
  <c r="R573" i="2" s="1"/>
  <c r="AP699" i="2"/>
  <c r="AN699" i="2"/>
  <c r="AR699" i="2" s="1"/>
  <c r="AT699" i="2" s="1"/>
  <c r="K570" i="2"/>
  <c r="L571" i="2"/>
  <c r="O572" i="2"/>
  <c r="P572" i="2"/>
  <c r="AM574" i="2"/>
  <c r="AD574" i="2"/>
  <c r="AB574" i="2" s="1"/>
  <c r="N571" i="2"/>
  <c r="M570" i="2"/>
  <c r="AC700" i="2" l="1"/>
  <c r="AH699" i="2"/>
  <c r="AJ699" i="2" s="1"/>
  <c r="AF699" i="2"/>
  <c r="Z699" i="2"/>
  <c r="AK699" i="2"/>
  <c r="Q572" i="2"/>
  <c r="R572" i="2" s="1"/>
  <c r="AO699" i="2"/>
  <c r="AN698" i="2" s="1"/>
  <c r="AR698" i="2" s="1"/>
  <c r="AT698" i="2" s="1"/>
  <c r="K569" i="2"/>
  <c r="L570" i="2"/>
  <c r="O571" i="2"/>
  <c r="P571" i="2"/>
  <c r="AM573" i="2"/>
  <c r="AD573" i="2"/>
  <c r="AB573" i="2" s="1"/>
  <c r="N570" i="2"/>
  <c r="M569" i="2"/>
  <c r="AE698" i="2" l="1"/>
  <c r="AI698" i="2" s="1"/>
  <c r="AG699" i="2"/>
  <c r="AF698" i="2"/>
  <c r="AL699" i="2"/>
  <c r="AA699" i="2"/>
  <c r="AQ698" i="2"/>
  <c r="AS698" i="2" s="1"/>
  <c r="AU698" i="2" s="1"/>
  <c r="AP698" i="2"/>
  <c r="Q571" i="2"/>
  <c r="R571" i="2" s="1"/>
  <c r="AO698" i="2"/>
  <c r="K568" i="2"/>
  <c r="L569" i="2"/>
  <c r="O570" i="2"/>
  <c r="P570" i="2"/>
  <c r="AM572" i="2"/>
  <c r="AD572" i="2"/>
  <c r="AB572" i="2" s="1"/>
  <c r="N569" i="2"/>
  <c r="M568" i="2"/>
  <c r="AG698" i="2" l="1"/>
  <c r="AE697" i="2"/>
  <c r="AI697" i="2" s="1"/>
  <c r="AC699" i="2"/>
  <c r="AH698" i="2"/>
  <c r="AJ698" i="2" s="1"/>
  <c r="Z698" i="2"/>
  <c r="AK698" i="2"/>
  <c r="AQ697" i="2"/>
  <c r="AS697" i="2" s="1"/>
  <c r="AU697" i="2" s="1"/>
  <c r="Q570" i="2"/>
  <c r="R570" i="2" s="1"/>
  <c r="AP697" i="2"/>
  <c r="AN697" i="2"/>
  <c r="AR697" i="2" s="1"/>
  <c r="AT697" i="2" s="1"/>
  <c r="K567" i="2"/>
  <c r="L568" i="2"/>
  <c r="P569" i="2"/>
  <c r="O569" i="2"/>
  <c r="AM571" i="2"/>
  <c r="AD571" i="2"/>
  <c r="AB571" i="2" s="1"/>
  <c r="N568" i="2"/>
  <c r="M567" i="2"/>
  <c r="AA698" i="2" l="1"/>
  <c r="AL698" i="2"/>
  <c r="AF697" i="2"/>
  <c r="Z697" i="2"/>
  <c r="AK697" i="2"/>
  <c r="AC698" i="2"/>
  <c r="AH697" i="2"/>
  <c r="AJ697" i="2" s="1"/>
  <c r="Q569" i="2"/>
  <c r="R569" i="2" s="1"/>
  <c r="AO697" i="2"/>
  <c r="AQ696" i="2" s="1"/>
  <c r="AS696" i="2" s="1"/>
  <c r="AU696" i="2" s="1"/>
  <c r="K566" i="2"/>
  <c r="L567" i="2"/>
  <c r="O568" i="2"/>
  <c r="P568" i="2"/>
  <c r="AM570" i="2"/>
  <c r="AD570" i="2"/>
  <c r="AB570" i="2" s="1"/>
  <c r="N567" i="2"/>
  <c r="M566" i="2"/>
  <c r="AL697" i="2" l="1"/>
  <c r="AA697" i="2"/>
  <c r="AG697" i="2"/>
  <c r="AE696" i="2"/>
  <c r="AI696" i="2" s="1"/>
  <c r="Q568" i="2"/>
  <c r="R568" i="2" s="1"/>
  <c r="AP696" i="2"/>
  <c r="AN696" i="2"/>
  <c r="AR696" i="2" s="1"/>
  <c r="AT696" i="2" s="1"/>
  <c r="K565" i="2"/>
  <c r="L566" i="2"/>
  <c r="O567" i="2"/>
  <c r="P567" i="2"/>
  <c r="AM569" i="2"/>
  <c r="AD569" i="2"/>
  <c r="AB569" i="2" s="1"/>
  <c r="N566" i="2"/>
  <c r="M565" i="2"/>
  <c r="AF696" i="2" l="1"/>
  <c r="Z696" i="2"/>
  <c r="AK696" i="2"/>
  <c r="AC697" i="2"/>
  <c r="AH696" i="2"/>
  <c r="AJ696" i="2" s="1"/>
  <c r="Q567" i="2"/>
  <c r="R567" i="2" s="1"/>
  <c r="AO696" i="2"/>
  <c r="AQ695" i="2" s="1"/>
  <c r="AS695" i="2" s="1"/>
  <c r="AU695" i="2" s="1"/>
  <c r="K564" i="2"/>
  <c r="L565" i="2"/>
  <c r="O566" i="2"/>
  <c r="P566" i="2"/>
  <c r="AM568" i="2"/>
  <c r="AD568" i="2"/>
  <c r="AB568" i="2" s="1"/>
  <c r="N565" i="2"/>
  <c r="M564" i="2"/>
  <c r="AL696" i="2" l="1"/>
  <c r="AA696" i="2"/>
  <c r="AG696" i="2"/>
  <c r="AE695" i="2"/>
  <c r="AI695" i="2" s="1"/>
  <c r="AF695" i="2"/>
  <c r="Q566" i="2"/>
  <c r="R566" i="2" s="1"/>
  <c r="AP695" i="2"/>
  <c r="AN695" i="2"/>
  <c r="AR695" i="2" s="1"/>
  <c r="AT695" i="2" s="1"/>
  <c r="K563" i="2"/>
  <c r="L564" i="2"/>
  <c r="P565" i="2"/>
  <c r="O565" i="2"/>
  <c r="AM567" i="2"/>
  <c r="AD567" i="2"/>
  <c r="AB567" i="2" s="1"/>
  <c r="N564" i="2"/>
  <c r="M563" i="2"/>
  <c r="AG695" i="2" l="1"/>
  <c r="AE694" i="2"/>
  <c r="AI694" i="2" s="1"/>
  <c r="AK695" i="2"/>
  <c r="Z695" i="2"/>
  <c r="AC696" i="2"/>
  <c r="AH695" i="2"/>
  <c r="AJ695" i="2" s="1"/>
  <c r="Q565" i="2"/>
  <c r="R565" i="2" s="1"/>
  <c r="AO695" i="2"/>
  <c r="AQ694" i="2" s="1"/>
  <c r="AS694" i="2" s="1"/>
  <c r="AU694" i="2" s="1"/>
  <c r="K562" i="2"/>
  <c r="L563" i="2"/>
  <c r="O564" i="2"/>
  <c r="P564" i="2"/>
  <c r="AM566" i="2"/>
  <c r="AD566" i="2"/>
  <c r="AB566" i="2" s="1"/>
  <c r="N563" i="2"/>
  <c r="M562" i="2"/>
  <c r="AL695" i="2" l="1"/>
  <c r="AA695" i="2"/>
  <c r="AF694" i="2"/>
  <c r="Z694" i="2"/>
  <c r="AK694" i="2"/>
  <c r="AC695" i="2"/>
  <c r="AH694" i="2"/>
  <c r="AJ694" i="2" s="1"/>
  <c r="Q564" i="2"/>
  <c r="R564" i="2" s="1"/>
  <c r="AN694" i="2"/>
  <c r="AP694" i="2"/>
  <c r="K561" i="2"/>
  <c r="L562" i="2"/>
  <c r="O563" i="2"/>
  <c r="P563" i="2"/>
  <c r="AM565" i="2"/>
  <c r="AD565" i="2"/>
  <c r="AB565" i="2" s="1"/>
  <c r="N562" i="2"/>
  <c r="M561" i="2"/>
  <c r="AE693" i="2" l="1"/>
  <c r="AI693" i="2" s="1"/>
  <c r="AG694" i="2"/>
  <c r="AA694" i="2"/>
  <c r="AL694" i="2"/>
  <c r="Q563" i="2"/>
  <c r="R563" i="2" s="1"/>
  <c r="AO694" i="2"/>
  <c r="AR694" i="2"/>
  <c r="AT694" i="2" s="1"/>
  <c r="K560" i="2"/>
  <c r="L561" i="2"/>
  <c r="O562" i="2"/>
  <c r="P562" i="2"/>
  <c r="AM564" i="2"/>
  <c r="AD564" i="2"/>
  <c r="AB564" i="2" s="1"/>
  <c r="N561" i="2"/>
  <c r="M560" i="2"/>
  <c r="AF693" i="2" l="1"/>
  <c r="AG693" i="2"/>
  <c r="AE692" i="2"/>
  <c r="AC694" i="2"/>
  <c r="AH693" i="2"/>
  <c r="AJ693" i="2" s="1"/>
  <c r="AK693" i="2"/>
  <c r="Z693" i="2"/>
  <c r="Q562" i="2"/>
  <c r="R562" i="2" s="1"/>
  <c r="AN693" i="2"/>
  <c r="AR693" i="2" s="1"/>
  <c r="AT693" i="2" s="1"/>
  <c r="AP693" i="2"/>
  <c r="AQ693" i="2"/>
  <c r="AS693" i="2" s="1"/>
  <c r="AU693" i="2" s="1"/>
  <c r="K559" i="2"/>
  <c r="L560" i="2"/>
  <c r="P561" i="2"/>
  <c r="O561" i="2"/>
  <c r="AM563" i="2"/>
  <c r="AD563" i="2"/>
  <c r="AB563" i="2" s="1"/>
  <c r="N560" i="2"/>
  <c r="M559" i="2"/>
  <c r="AL693" i="2" l="1"/>
  <c r="AA693" i="2"/>
  <c r="AF692" i="2"/>
  <c r="AI692" i="2"/>
  <c r="AC693" i="2"/>
  <c r="AH692" i="2"/>
  <c r="AJ692" i="2" s="1"/>
  <c r="Q561" i="2"/>
  <c r="R561" i="2" s="1"/>
  <c r="AO693" i="2"/>
  <c r="AQ692" i="2" s="1"/>
  <c r="AS692" i="2" s="1"/>
  <c r="AU692" i="2" s="1"/>
  <c r="K558" i="2"/>
  <c r="L559" i="2"/>
  <c r="O560" i="2"/>
  <c r="P560" i="2"/>
  <c r="AM562" i="2"/>
  <c r="AD562" i="2"/>
  <c r="AB562" i="2" s="1"/>
  <c r="N559" i="2"/>
  <c r="M558" i="2"/>
  <c r="AA692" i="2" l="1"/>
  <c r="AL692" i="2"/>
  <c r="Z692" i="2"/>
  <c r="AK692" i="2"/>
  <c r="AG692" i="2"/>
  <c r="AE691" i="2"/>
  <c r="AI691" i="2" s="1"/>
  <c r="AF691" i="2"/>
  <c r="Q560" i="2"/>
  <c r="R560" i="2" s="1"/>
  <c r="AP692" i="2"/>
  <c r="AN692" i="2"/>
  <c r="AR692" i="2" s="1"/>
  <c r="AT692" i="2" s="1"/>
  <c r="K557" i="2"/>
  <c r="L558" i="2"/>
  <c r="O559" i="2"/>
  <c r="P559" i="2"/>
  <c r="AM561" i="2"/>
  <c r="AD561" i="2"/>
  <c r="AB561" i="2" s="1"/>
  <c r="N558" i="2"/>
  <c r="M557" i="2"/>
  <c r="AC692" i="2" l="1"/>
  <c r="AH691" i="2"/>
  <c r="AJ691" i="2" s="1"/>
  <c r="Z691" i="2"/>
  <c r="AK691" i="2"/>
  <c r="AE690" i="2"/>
  <c r="AI690" i="2" s="1"/>
  <c r="AG691" i="2"/>
  <c r="AF690" i="2"/>
  <c r="Q559" i="2"/>
  <c r="R559" i="2" s="1"/>
  <c r="AO692" i="2"/>
  <c r="AQ691" i="2" s="1"/>
  <c r="AS691" i="2" s="1"/>
  <c r="AU691" i="2" s="1"/>
  <c r="K556" i="2"/>
  <c r="L557" i="2"/>
  <c r="O558" i="2"/>
  <c r="P558" i="2"/>
  <c r="AM560" i="2"/>
  <c r="AD560" i="2"/>
  <c r="AB560" i="2" s="1"/>
  <c r="N557" i="2"/>
  <c r="M556" i="2"/>
  <c r="AG690" i="2" l="1"/>
  <c r="AE689" i="2"/>
  <c r="AI689" i="2" s="1"/>
  <c r="Z689" i="2" s="1"/>
  <c r="Z690" i="2"/>
  <c r="AK690" i="2"/>
  <c r="AC691" i="2"/>
  <c r="AH690" i="2"/>
  <c r="AJ690" i="2" s="1"/>
  <c r="AL690" i="2" s="1"/>
  <c r="AA691" i="2"/>
  <c r="AL691" i="2"/>
  <c r="Q558" i="2"/>
  <c r="R558" i="2" s="1"/>
  <c r="AP691" i="2"/>
  <c r="AN691" i="2"/>
  <c r="AR691" i="2" s="1"/>
  <c r="AT691" i="2" s="1"/>
  <c r="K555" i="2"/>
  <c r="L556" i="2"/>
  <c r="P557" i="2"/>
  <c r="O557" i="2"/>
  <c r="AM559" i="2"/>
  <c r="AD559" i="2"/>
  <c r="AB559" i="2" s="1"/>
  <c r="N556" i="2"/>
  <c r="M555" i="2"/>
  <c r="AK689" i="2" l="1"/>
  <c r="AA690" i="2"/>
  <c r="AF689" i="2"/>
  <c r="AC690" i="2"/>
  <c r="AH689" i="2"/>
  <c r="AJ689" i="2" s="1"/>
  <c r="Q557" i="2"/>
  <c r="R557" i="2" s="1"/>
  <c r="AO691" i="2"/>
  <c r="AQ690" i="2" s="1"/>
  <c r="AS690" i="2" s="1"/>
  <c r="AU690" i="2" s="1"/>
  <c r="K554" i="2"/>
  <c r="L555" i="2"/>
  <c r="O556" i="2"/>
  <c r="P556" i="2"/>
  <c r="AM558" i="2"/>
  <c r="AD558" i="2"/>
  <c r="AB558" i="2" s="1"/>
  <c r="N555" i="2"/>
  <c r="M554" i="2"/>
  <c r="AG689" i="2" l="1"/>
  <c r="AE688" i="2"/>
  <c r="Q556" i="2"/>
  <c r="R556" i="2" s="1"/>
  <c r="AN690" i="2"/>
  <c r="AR690" i="2" s="1"/>
  <c r="AT690" i="2" s="1"/>
  <c r="AP690" i="2"/>
  <c r="AO690" i="2"/>
  <c r="K553" i="2"/>
  <c r="L554" i="2"/>
  <c r="AA689" i="2"/>
  <c r="AL689" i="2"/>
  <c r="O555" i="2"/>
  <c r="P555" i="2"/>
  <c r="AM557" i="2"/>
  <c r="AD557" i="2"/>
  <c r="AB557" i="2" s="1"/>
  <c r="N554" i="2"/>
  <c r="M553" i="2"/>
  <c r="AI688" i="2" l="1"/>
  <c r="AF688" i="2"/>
  <c r="AC689" i="2"/>
  <c r="AH688" i="2"/>
  <c r="Q555" i="2"/>
  <c r="R555" i="2" s="1"/>
  <c r="AQ689" i="2"/>
  <c r="AS689" i="2" s="1"/>
  <c r="AU689" i="2" s="1"/>
  <c r="AP689" i="2"/>
  <c r="AN689" i="2"/>
  <c r="AR689" i="2" s="1"/>
  <c r="AT689" i="2" s="1"/>
  <c r="K552" i="2"/>
  <c r="L553" i="2"/>
  <c r="O554" i="2"/>
  <c r="P554" i="2"/>
  <c r="AJ688" i="2"/>
  <c r="AM556" i="2"/>
  <c r="AD556" i="2"/>
  <c r="AB556" i="2" s="1"/>
  <c r="N553" i="2"/>
  <c r="M552" i="2"/>
  <c r="AE687" i="2" l="1"/>
  <c r="AG688" i="2"/>
  <c r="Z688" i="2"/>
  <c r="AK688" i="2"/>
  <c r="AO689" i="2"/>
  <c r="AQ688" i="2" s="1"/>
  <c r="AS688" i="2" s="1"/>
  <c r="AU688" i="2" s="1"/>
  <c r="Q554" i="2"/>
  <c r="R554" i="2" s="1"/>
  <c r="K551" i="2"/>
  <c r="L552" i="2"/>
  <c r="AA688" i="2"/>
  <c r="AL688" i="2"/>
  <c r="P553" i="2"/>
  <c r="O553" i="2"/>
  <c r="AM555" i="2"/>
  <c r="AD555" i="2"/>
  <c r="AB555" i="2" s="1"/>
  <c r="N552" i="2"/>
  <c r="M551" i="2"/>
  <c r="AC688" i="2" l="1"/>
  <c r="AH687" i="2"/>
  <c r="AJ687" i="2" s="1"/>
  <c r="AI687" i="2"/>
  <c r="AF687" i="2"/>
  <c r="AN688" i="2"/>
  <c r="AR688" i="2" s="1"/>
  <c r="AT688" i="2" s="1"/>
  <c r="AP688" i="2"/>
  <c r="Q553" i="2"/>
  <c r="R553" i="2" s="1"/>
  <c r="AO688" i="2"/>
  <c r="K550" i="2"/>
  <c r="L551" i="2"/>
  <c r="O552" i="2"/>
  <c r="P552" i="2"/>
  <c r="AM554" i="2"/>
  <c r="AD554" i="2"/>
  <c r="AB554" i="2" s="1"/>
  <c r="N551" i="2"/>
  <c r="M550" i="2"/>
  <c r="AE686" i="2" l="1"/>
  <c r="AG687" i="2"/>
  <c r="Z687" i="2"/>
  <c r="AK687" i="2"/>
  <c r="AQ687" i="2"/>
  <c r="AS687" i="2" s="1"/>
  <c r="AU687" i="2" s="1"/>
  <c r="Q552" i="2"/>
  <c r="R552" i="2" s="1"/>
  <c r="AN687" i="2"/>
  <c r="AR687" i="2" s="1"/>
  <c r="AT687" i="2" s="1"/>
  <c r="AP687" i="2"/>
  <c r="K549" i="2"/>
  <c r="L550" i="2"/>
  <c r="AA687" i="2"/>
  <c r="AL687" i="2"/>
  <c r="O551" i="2"/>
  <c r="P551" i="2"/>
  <c r="AM553" i="2"/>
  <c r="AD553" i="2"/>
  <c r="AB553" i="2" s="1"/>
  <c r="N550" i="2"/>
  <c r="M549" i="2"/>
  <c r="AC687" i="2" l="1"/>
  <c r="AH686" i="2"/>
  <c r="AJ686" i="2" s="1"/>
  <c r="AI686" i="2"/>
  <c r="AF686" i="2"/>
  <c r="AO687" i="2"/>
  <c r="AQ686" i="2" s="1"/>
  <c r="AS686" i="2" s="1"/>
  <c r="AU686" i="2" s="1"/>
  <c r="Q551" i="2"/>
  <c r="R551" i="2" s="1"/>
  <c r="K548" i="2"/>
  <c r="L549" i="2"/>
  <c r="O550" i="2"/>
  <c r="P550" i="2"/>
  <c r="AM552" i="2"/>
  <c r="AD552" i="2"/>
  <c r="AB552" i="2" s="1"/>
  <c r="N549" i="2"/>
  <c r="M548" i="2"/>
  <c r="AG686" i="2" l="1"/>
  <c r="AE685" i="2"/>
  <c r="Z686" i="2"/>
  <c r="AK686" i="2"/>
  <c r="AP686" i="2"/>
  <c r="AN686" i="2"/>
  <c r="AR686" i="2" s="1"/>
  <c r="AT686" i="2" s="1"/>
  <c r="AO686" i="2"/>
  <c r="AP685" i="2" s="1"/>
  <c r="Q550" i="2"/>
  <c r="R550" i="2" s="1"/>
  <c r="K547" i="2"/>
  <c r="L548" i="2"/>
  <c r="AA686" i="2"/>
  <c r="AL686" i="2"/>
  <c r="P549" i="2"/>
  <c r="O549" i="2"/>
  <c r="AM551" i="2"/>
  <c r="AD551" i="2"/>
  <c r="AB551" i="2" s="1"/>
  <c r="N548" i="2"/>
  <c r="M547" i="2"/>
  <c r="AF685" i="2" l="1"/>
  <c r="AI685" i="2"/>
  <c r="AC686" i="2"/>
  <c r="AH685" i="2"/>
  <c r="AJ685" i="2" s="1"/>
  <c r="AQ685" i="2"/>
  <c r="AS685" i="2" s="1"/>
  <c r="AU685" i="2" s="1"/>
  <c r="AN685" i="2"/>
  <c r="AR685" i="2" s="1"/>
  <c r="AT685" i="2" s="1"/>
  <c r="AO685" i="2"/>
  <c r="AN684" i="2" s="1"/>
  <c r="AR684" i="2" s="1"/>
  <c r="AT684" i="2" s="1"/>
  <c r="Q549" i="2"/>
  <c r="R549" i="2" s="1"/>
  <c r="K546" i="2"/>
  <c r="L547" i="2"/>
  <c r="O548" i="2"/>
  <c r="P548" i="2"/>
  <c r="AM550" i="2"/>
  <c r="AD550" i="2"/>
  <c r="AB550" i="2" s="1"/>
  <c r="N547" i="2"/>
  <c r="M546" i="2"/>
  <c r="AQ684" i="2" l="1"/>
  <c r="AS684" i="2" s="1"/>
  <c r="AU684" i="2" s="1"/>
  <c r="AP684" i="2"/>
  <c r="Z685" i="2"/>
  <c r="AK685" i="2"/>
  <c r="AG685" i="2"/>
  <c r="AE684" i="2"/>
  <c r="AO684" i="2"/>
  <c r="AP683" i="2" s="1"/>
  <c r="Q548" i="2"/>
  <c r="R548" i="2" s="1"/>
  <c r="K545" i="2"/>
  <c r="L546" i="2"/>
  <c r="AA685" i="2"/>
  <c r="AL685" i="2"/>
  <c r="O547" i="2"/>
  <c r="P547" i="2"/>
  <c r="AM549" i="2"/>
  <c r="AD549" i="2"/>
  <c r="AB549" i="2" s="1"/>
  <c r="N546" i="2"/>
  <c r="M545" i="2"/>
  <c r="AC685" i="2" l="1"/>
  <c r="AH684" i="2"/>
  <c r="AJ684" i="2" s="1"/>
  <c r="AA684" i="2" s="1"/>
  <c r="AI684" i="2"/>
  <c r="AF684" i="2"/>
  <c r="AQ683" i="2"/>
  <c r="AS683" i="2" s="1"/>
  <c r="AU683" i="2" s="1"/>
  <c r="Q547" i="2"/>
  <c r="R547" i="2" s="1"/>
  <c r="AN683" i="2"/>
  <c r="AR683" i="2" s="1"/>
  <c r="AT683" i="2" s="1"/>
  <c r="K544" i="2"/>
  <c r="L545" i="2"/>
  <c r="O546" i="2"/>
  <c r="P546" i="2"/>
  <c r="AM548" i="2"/>
  <c r="AD548" i="2"/>
  <c r="AB548" i="2" s="1"/>
  <c r="N545" i="2"/>
  <c r="M544" i="2"/>
  <c r="AL684" i="2" l="1"/>
  <c r="AG684" i="2"/>
  <c r="AE683" i="2"/>
  <c r="AK684" i="2"/>
  <c r="Z684" i="2"/>
  <c r="AO683" i="2"/>
  <c r="AN682" i="2" s="1"/>
  <c r="AR682" i="2" s="1"/>
  <c r="AT682" i="2" s="1"/>
  <c r="Q546" i="2"/>
  <c r="R546" i="2" s="1"/>
  <c r="K543" i="2"/>
  <c r="L544" i="2"/>
  <c r="P545" i="2"/>
  <c r="O545" i="2"/>
  <c r="AM547" i="2"/>
  <c r="AD547" i="2"/>
  <c r="AB547" i="2" s="1"/>
  <c r="N544" i="2"/>
  <c r="M543" i="2"/>
  <c r="AF683" i="2" l="1"/>
  <c r="AI683" i="2"/>
  <c r="AC684" i="2"/>
  <c r="AH683" i="2"/>
  <c r="AJ683" i="2" s="1"/>
  <c r="AP682" i="2"/>
  <c r="AO682" i="2"/>
  <c r="AP681" i="2" s="1"/>
  <c r="AQ682" i="2"/>
  <c r="AS682" i="2" s="1"/>
  <c r="AU682" i="2" s="1"/>
  <c r="Q545" i="2"/>
  <c r="R545" i="2" s="1"/>
  <c r="K542" i="2"/>
  <c r="L543" i="2"/>
  <c r="O544" i="2"/>
  <c r="P544" i="2"/>
  <c r="AM546" i="2"/>
  <c r="AD546" i="2"/>
  <c r="AB546" i="2" s="1"/>
  <c r="N543" i="2"/>
  <c r="M542" i="2"/>
  <c r="AA683" i="2" l="1"/>
  <c r="AL683" i="2"/>
  <c r="AK683" i="2"/>
  <c r="Z683" i="2"/>
  <c r="AG683" i="2"/>
  <c r="AE682" i="2"/>
  <c r="AN681" i="2"/>
  <c r="AR681" i="2" s="1"/>
  <c r="AT681" i="2" s="1"/>
  <c r="AQ681" i="2"/>
  <c r="AS681" i="2" s="1"/>
  <c r="AU681" i="2" s="1"/>
  <c r="Q544" i="2"/>
  <c r="R544" i="2" s="1"/>
  <c r="K541" i="2"/>
  <c r="L542" i="2"/>
  <c r="O543" i="2"/>
  <c r="P543" i="2"/>
  <c r="AM545" i="2"/>
  <c r="AD545" i="2"/>
  <c r="AB545" i="2" s="1"/>
  <c r="N542" i="2"/>
  <c r="M541" i="2"/>
  <c r="AC683" i="2" l="1"/>
  <c r="AH682" i="2"/>
  <c r="AJ682" i="2" s="1"/>
  <c r="AI682" i="2"/>
  <c r="AF682" i="2"/>
  <c r="AO681" i="2"/>
  <c r="Q543" i="2"/>
  <c r="R543" i="2" s="1"/>
  <c r="K540" i="2"/>
  <c r="L541" i="2"/>
  <c r="O542" i="2"/>
  <c r="P542" i="2"/>
  <c r="AM544" i="2"/>
  <c r="AD544" i="2"/>
  <c r="AB544" i="2" s="1"/>
  <c r="N541" i="2"/>
  <c r="M540" i="2"/>
  <c r="AE681" i="2" l="1"/>
  <c r="AI681" i="2" s="1"/>
  <c r="AF681" i="2"/>
  <c r="AG682" i="2"/>
  <c r="Z682" i="2"/>
  <c r="AK682" i="2"/>
  <c r="AA682" i="2"/>
  <c r="AL682" i="2"/>
  <c r="AQ680" i="2"/>
  <c r="AS680" i="2" s="1"/>
  <c r="AU680" i="2" s="1"/>
  <c r="AP680" i="2"/>
  <c r="AN680" i="2"/>
  <c r="AR680" i="2" s="1"/>
  <c r="AT680" i="2" s="1"/>
  <c r="Q542" i="2"/>
  <c r="R542" i="2" s="1"/>
  <c r="K539" i="2"/>
  <c r="L540" i="2"/>
  <c r="P541" i="2"/>
  <c r="O541" i="2"/>
  <c r="AM543" i="2"/>
  <c r="AD543" i="2"/>
  <c r="AB543" i="2" s="1"/>
  <c r="N540" i="2"/>
  <c r="M539" i="2"/>
  <c r="AC682" i="2" l="1"/>
  <c r="AH681" i="2"/>
  <c r="AE680" i="2"/>
  <c r="AI680" i="2" s="1"/>
  <c r="AG681" i="2"/>
  <c r="Z681" i="2"/>
  <c r="AK681" i="2"/>
  <c r="AO680" i="2"/>
  <c r="Q541" i="2"/>
  <c r="R541" i="2" s="1"/>
  <c r="K538" i="2"/>
  <c r="L539" i="2"/>
  <c r="O540" i="2"/>
  <c r="P540" i="2"/>
  <c r="AM542" i="2"/>
  <c r="AD542" i="2"/>
  <c r="AB542" i="2" s="1"/>
  <c r="N539" i="2"/>
  <c r="M538" i="2"/>
  <c r="Z680" i="2" l="1"/>
  <c r="AK680" i="2"/>
  <c r="AJ681" i="2"/>
  <c r="AF680" i="2"/>
  <c r="AH680" i="2"/>
  <c r="AJ680" i="2" s="1"/>
  <c r="AC681" i="2"/>
  <c r="AQ679" i="2"/>
  <c r="AS679" i="2" s="1"/>
  <c r="AU679" i="2" s="1"/>
  <c r="AP679" i="2"/>
  <c r="AN679" i="2"/>
  <c r="AR679" i="2" s="1"/>
  <c r="AT679" i="2" s="1"/>
  <c r="Q540" i="2"/>
  <c r="R540" i="2" s="1"/>
  <c r="K537" i="2"/>
  <c r="L538" i="2"/>
  <c r="O539" i="2"/>
  <c r="P539" i="2"/>
  <c r="AM541" i="2"/>
  <c r="AD541" i="2"/>
  <c r="AB541" i="2" s="1"/>
  <c r="N538" i="2"/>
  <c r="M537" i="2"/>
  <c r="AO679" i="2" l="1"/>
  <c r="AQ678" i="2" s="1"/>
  <c r="AS678" i="2" s="1"/>
  <c r="AU678" i="2" s="1"/>
  <c r="AA680" i="2"/>
  <c r="AL680" i="2"/>
  <c r="AE679" i="2"/>
  <c r="AI679" i="2" s="1"/>
  <c r="AF679" i="2"/>
  <c r="AG680" i="2"/>
  <c r="AA681" i="2"/>
  <c r="AL681" i="2"/>
  <c r="AP678" i="2"/>
  <c r="Q539" i="2"/>
  <c r="R539" i="2" s="1"/>
  <c r="K536" i="2"/>
  <c r="L537" i="2"/>
  <c r="O538" i="2"/>
  <c r="P538" i="2"/>
  <c r="AM540" i="2"/>
  <c r="AD540" i="2"/>
  <c r="AB540" i="2" s="1"/>
  <c r="N537" i="2"/>
  <c r="M536" i="2"/>
  <c r="AN678" i="2" l="1"/>
  <c r="AR678" i="2" s="1"/>
  <c r="AT678" i="2" s="1"/>
  <c r="Z679" i="2"/>
  <c r="AK679" i="2"/>
  <c r="AO678" i="2"/>
  <c r="AP677" i="2" s="1"/>
  <c r="AH679" i="2"/>
  <c r="AJ679" i="2" s="1"/>
  <c r="AC680" i="2"/>
  <c r="AE678" i="2"/>
  <c r="AI678" i="2" s="1"/>
  <c r="AG679" i="2"/>
  <c r="AF678" i="2"/>
  <c r="Q538" i="2"/>
  <c r="R538" i="2" s="1"/>
  <c r="K535" i="2"/>
  <c r="L536" i="2"/>
  <c r="P537" i="2"/>
  <c r="O537" i="2"/>
  <c r="AM539" i="2"/>
  <c r="AD539" i="2"/>
  <c r="AB539" i="2" s="1"/>
  <c r="N536" i="2"/>
  <c r="M535" i="2"/>
  <c r="AN677" i="2" l="1"/>
  <c r="AK678" i="2"/>
  <c r="Z678" i="2"/>
  <c r="AE677" i="2"/>
  <c r="AI677" i="2" s="1"/>
  <c r="AG678" i="2"/>
  <c r="AA679" i="2"/>
  <c r="AL679" i="2"/>
  <c r="AH678" i="2"/>
  <c r="AJ678" i="2" s="1"/>
  <c r="AC679" i="2"/>
  <c r="AQ677" i="2"/>
  <c r="AS677" i="2" s="1"/>
  <c r="AU677" i="2" s="1"/>
  <c r="AR677" i="2"/>
  <c r="AT677" i="2" s="1"/>
  <c r="AO677" i="2"/>
  <c r="Q537" i="2"/>
  <c r="R537" i="2" s="1"/>
  <c r="K534" i="2"/>
  <c r="L535" i="2"/>
  <c r="O536" i="2"/>
  <c r="P536" i="2"/>
  <c r="AM538" i="2"/>
  <c r="AD538" i="2"/>
  <c r="AB538" i="2" s="1"/>
  <c r="N535" i="2"/>
  <c r="M534" i="2"/>
  <c r="AL678" i="2" l="1"/>
  <c r="AA678" i="2"/>
  <c r="AC678" i="2"/>
  <c r="AH677" i="2"/>
  <c r="AJ677" i="2" s="1"/>
  <c r="AF677" i="2"/>
  <c r="Z677" i="2"/>
  <c r="AK677" i="2"/>
  <c r="AN676" i="2"/>
  <c r="AR676" i="2" s="1"/>
  <c r="AT676" i="2" s="1"/>
  <c r="AQ676" i="2"/>
  <c r="AS676" i="2" s="1"/>
  <c r="AU676" i="2" s="1"/>
  <c r="AP676" i="2"/>
  <c r="Q536" i="2"/>
  <c r="R536" i="2" s="1"/>
  <c r="K533" i="2"/>
  <c r="L534" i="2"/>
  <c r="O535" i="2"/>
  <c r="P535" i="2"/>
  <c r="AM537" i="2"/>
  <c r="AD537" i="2"/>
  <c r="AB537" i="2" s="1"/>
  <c r="N534" i="2"/>
  <c r="M533" i="2"/>
  <c r="AE676" i="2" l="1"/>
  <c r="AI676" i="2" s="1"/>
  <c r="AG677" i="2"/>
  <c r="AF676" i="2"/>
  <c r="AA677" i="2"/>
  <c r="AL677" i="2"/>
  <c r="AO676" i="2"/>
  <c r="AQ675" i="2" s="1"/>
  <c r="AS675" i="2" s="1"/>
  <c r="AU675" i="2" s="1"/>
  <c r="Q535" i="2"/>
  <c r="R535" i="2" s="1"/>
  <c r="K532" i="2"/>
  <c r="L533" i="2"/>
  <c r="O534" i="2"/>
  <c r="P534" i="2"/>
  <c r="AM536" i="2"/>
  <c r="AD536" i="2"/>
  <c r="AB536" i="2" s="1"/>
  <c r="N533" i="2"/>
  <c r="M532" i="2"/>
  <c r="AC677" i="2" l="1"/>
  <c r="AH676" i="2"/>
  <c r="AJ676" i="2" s="1"/>
  <c r="AE675" i="2"/>
  <c r="AI675" i="2" s="1"/>
  <c r="AG676" i="2"/>
  <c r="Z676" i="2"/>
  <c r="AK676" i="2"/>
  <c r="AP675" i="2"/>
  <c r="AN675" i="2"/>
  <c r="AR675" i="2" s="1"/>
  <c r="AT675" i="2" s="1"/>
  <c r="Q534" i="2"/>
  <c r="R534" i="2" s="1"/>
  <c r="K531" i="2"/>
  <c r="L532" i="2"/>
  <c r="P533" i="2"/>
  <c r="O533" i="2"/>
  <c r="AM535" i="2"/>
  <c r="AD535" i="2"/>
  <c r="AB535" i="2" s="1"/>
  <c r="N532" i="2"/>
  <c r="M531" i="2"/>
  <c r="AF675" i="2" l="1"/>
  <c r="AC676" i="2"/>
  <c r="AH675" i="2"/>
  <c r="AJ675" i="2" s="1"/>
  <c r="AK675" i="2"/>
  <c r="Z675" i="2"/>
  <c r="AA676" i="2"/>
  <c r="AL676" i="2"/>
  <c r="AO675" i="2"/>
  <c r="AQ674" i="2" s="1"/>
  <c r="AS674" i="2" s="1"/>
  <c r="AU674" i="2" s="1"/>
  <c r="Q533" i="2"/>
  <c r="R533" i="2" s="1"/>
  <c r="K530" i="2"/>
  <c r="L531" i="2"/>
  <c r="AA675" i="2"/>
  <c r="AL675" i="2"/>
  <c r="O532" i="2"/>
  <c r="P532" i="2"/>
  <c r="AM534" i="2"/>
  <c r="AD534" i="2"/>
  <c r="AB534" i="2" s="1"/>
  <c r="N531" i="2"/>
  <c r="M530" i="2"/>
  <c r="AE674" i="2" l="1"/>
  <c r="AI674" i="2" s="1"/>
  <c r="AG675" i="2"/>
  <c r="AF674" i="2"/>
  <c r="AN674" i="2"/>
  <c r="AR674" i="2" s="1"/>
  <c r="AT674" i="2" s="1"/>
  <c r="AP674" i="2"/>
  <c r="AO674" i="2"/>
  <c r="Q532" i="2"/>
  <c r="R532" i="2" s="1"/>
  <c r="K529" i="2"/>
  <c r="L530" i="2"/>
  <c r="O531" i="2"/>
  <c r="P531" i="2"/>
  <c r="AM533" i="2"/>
  <c r="AD533" i="2"/>
  <c r="AB533" i="2" s="1"/>
  <c r="N530" i="2"/>
  <c r="M529" i="2"/>
  <c r="AQ673" i="2" l="1"/>
  <c r="AS673" i="2" s="1"/>
  <c r="AU673" i="2" s="1"/>
  <c r="AC675" i="2"/>
  <c r="AH674" i="2"/>
  <c r="AG674" i="2"/>
  <c r="AE673" i="2"/>
  <c r="AI673" i="2" s="1"/>
  <c r="Z673" i="2" s="1"/>
  <c r="AK674" i="2"/>
  <c r="Z674" i="2"/>
  <c r="AN673" i="2"/>
  <c r="AR673" i="2" s="1"/>
  <c r="AT673" i="2" s="1"/>
  <c r="AP673" i="2"/>
  <c r="Q531" i="2"/>
  <c r="R531" i="2" s="1"/>
  <c r="K528" i="2"/>
  <c r="L529" i="2"/>
  <c r="O530" i="2"/>
  <c r="P530" i="2"/>
  <c r="AM532" i="2"/>
  <c r="AD532" i="2"/>
  <c r="AB532" i="2" s="1"/>
  <c r="N529" i="2"/>
  <c r="M528" i="2"/>
  <c r="AK673" i="2" l="1"/>
  <c r="AC674" i="2"/>
  <c r="AH673" i="2"/>
  <c r="AJ673" i="2" s="1"/>
  <c r="AA673" i="2" s="1"/>
  <c r="AJ674" i="2"/>
  <c r="AF673" i="2"/>
  <c r="AO673" i="2"/>
  <c r="AQ672" i="2" s="1"/>
  <c r="AS672" i="2" s="1"/>
  <c r="AU672" i="2" s="1"/>
  <c r="Q530" i="2"/>
  <c r="R530" i="2" s="1"/>
  <c r="K527" i="2"/>
  <c r="L528" i="2"/>
  <c r="P529" i="2"/>
  <c r="O529" i="2"/>
  <c r="AM531" i="2"/>
  <c r="AD531" i="2"/>
  <c r="AB531" i="2" s="1"/>
  <c r="N528" i="2"/>
  <c r="M527" i="2"/>
  <c r="AL673" i="2" l="1"/>
  <c r="AE672" i="2"/>
  <c r="AG673" i="2"/>
  <c r="AL674" i="2"/>
  <c r="AA674" i="2"/>
  <c r="AN672" i="2"/>
  <c r="AR672" i="2" s="1"/>
  <c r="AT672" i="2" s="1"/>
  <c r="AP672" i="2"/>
  <c r="Q529" i="2"/>
  <c r="K526" i="2"/>
  <c r="L527" i="2"/>
  <c r="O528" i="2"/>
  <c r="P528" i="2"/>
  <c r="AM530" i="2"/>
  <c r="AD530" i="2"/>
  <c r="AB530" i="2" s="1"/>
  <c r="R529" i="2"/>
  <c r="N527" i="2"/>
  <c r="M526" i="2"/>
  <c r="AO672" i="2" l="1"/>
  <c r="AC673" i="2"/>
  <c r="AH672" i="2"/>
  <c r="AJ672" i="2" s="1"/>
  <c r="AF672" i="2"/>
  <c r="AI672" i="2"/>
  <c r="AN671" i="2"/>
  <c r="AR671" i="2" s="1"/>
  <c r="AT671" i="2" s="1"/>
  <c r="AP671" i="2"/>
  <c r="AQ671" i="2"/>
  <c r="AS671" i="2" s="1"/>
  <c r="AU671" i="2" s="1"/>
  <c r="Q528" i="2"/>
  <c r="R528" i="2" s="1"/>
  <c r="K525" i="2"/>
  <c r="L526" i="2"/>
  <c r="AA672" i="2"/>
  <c r="AL672" i="2"/>
  <c r="O527" i="2"/>
  <c r="P527" i="2"/>
  <c r="AM529" i="2"/>
  <c r="AD529" i="2"/>
  <c r="AB529" i="2" s="1"/>
  <c r="N526" i="2"/>
  <c r="M525" i="2"/>
  <c r="AO671" i="2" l="1"/>
  <c r="AQ670" i="2" s="1"/>
  <c r="AS670" i="2" s="1"/>
  <c r="AU670" i="2" s="1"/>
  <c r="Z672" i="2"/>
  <c r="AK672" i="2"/>
  <c r="AG672" i="2"/>
  <c r="AE671" i="2"/>
  <c r="AI671" i="2" s="1"/>
  <c r="AF671" i="2"/>
  <c r="AN670" i="2"/>
  <c r="AR670" i="2" s="1"/>
  <c r="AT670" i="2" s="1"/>
  <c r="Q527" i="2"/>
  <c r="R527" i="2" s="1"/>
  <c r="K524" i="2"/>
  <c r="L525" i="2"/>
  <c r="O526" i="2"/>
  <c r="P526" i="2"/>
  <c r="AM528" i="2"/>
  <c r="AD528" i="2"/>
  <c r="AB528" i="2" s="1"/>
  <c r="N525" i="2"/>
  <c r="M524" i="2"/>
  <c r="AP670" i="2" l="1"/>
  <c r="AO670" i="2"/>
  <c r="Z671" i="2"/>
  <c r="AK671" i="2"/>
  <c r="AC672" i="2"/>
  <c r="AH671" i="2"/>
  <c r="AJ671" i="2" s="1"/>
  <c r="AL671" i="2" s="1"/>
  <c r="AQ669" i="2"/>
  <c r="AS669" i="2" s="1"/>
  <c r="AU669" i="2" s="1"/>
  <c r="AG671" i="2"/>
  <c r="AE670" i="2"/>
  <c r="AI670" i="2" s="1"/>
  <c r="AK670" i="2" s="1"/>
  <c r="AN669" i="2"/>
  <c r="AP669" i="2"/>
  <c r="Q526" i="2"/>
  <c r="R526" i="2" s="1"/>
  <c r="K523" i="2"/>
  <c r="L524" i="2"/>
  <c r="P525" i="2"/>
  <c r="O525" i="2"/>
  <c r="AM527" i="2"/>
  <c r="AD527" i="2"/>
  <c r="AB527" i="2" s="1"/>
  <c r="N524" i="2"/>
  <c r="M523" i="2"/>
  <c r="AA671" i="2" l="1"/>
  <c r="AF670" i="2"/>
  <c r="AE669" i="2" s="1"/>
  <c r="AC671" i="2"/>
  <c r="AH670" i="2"/>
  <c r="AJ670" i="2" s="1"/>
  <c r="AG670" i="2"/>
  <c r="AC670" i="2" s="1"/>
  <c r="Z670" i="2"/>
  <c r="AR669" i="2"/>
  <c r="AT669" i="2" s="1"/>
  <c r="AO669" i="2"/>
  <c r="Q525" i="2"/>
  <c r="R525" i="2" s="1"/>
  <c r="AI669" i="2"/>
  <c r="AK669" i="2" s="1"/>
  <c r="K522" i="2"/>
  <c r="L523" i="2"/>
  <c r="O524" i="2"/>
  <c r="P524" i="2"/>
  <c r="AM526" i="2"/>
  <c r="AD526" i="2"/>
  <c r="AB526" i="2" s="1"/>
  <c r="N523" i="2"/>
  <c r="M522" i="2"/>
  <c r="AH669" i="2" l="1"/>
  <c r="AF669" i="2"/>
  <c r="AG669" i="2" s="1"/>
  <c r="AC669" i="2" s="1"/>
  <c r="Z669" i="2"/>
  <c r="AN668" i="2"/>
  <c r="AR668" i="2" s="1"/>
  <c r="AT668" i="2" s="1"/>
  <c r="AP668" i="2"/>
  <c r="AQ668" i="2"/>
  <c r="AS668" i="2" s="1"/>
  <c r="AU668" i="2" s="1"/>
  <c r="Q524" i="2"/>
  <c r="R524" i="2" s="1"/>
  <c r="K521" i="2"/>
  <c r="L522" i="2"/>
  <c r="AA670" i="2"/>
  <c r="AL670" i="2"/>
  <c r="O523" i="2"/>
  <c r="P523" i="2"/>
  <c r="AM525" i="2"/>
  <c r="AD525" i="2"/>
  <c r="AB525" i="2" s="1"/>
  <c r="N522" i="2"/>
  <c r="M521" i="2"/>
  <c r="AE668" i="2" l="1"/>
  <c r="AO668" i="2"/>
  <c r="Q523" i="2"/>
  <c r="R523" i="2" s="1"/>
  <c r="AI668" i="2"/>
  <c r="Z668" i="2" s="1"/>
  <c r="K520" i="2"/>
  <c r="L521" i="2"/>
  <c r="O522" i="2"/>
  <c r="P522" i="2"/>
  <c r="AJ669" i="2"/>
  <c r="AH668" i="2"/>
  <c r="AF668" i="2"/>
  <c r="AM524" i="2"/>
  <c r="AD524" i="2"/>
  <c r="AB524" i="2" s="1"/>
  <c r="N521" i="2"/>
  <c r="M520" i="2"/>
  <c r="AN667" i="2" l="1"/>
  <c r="AR667" i="2" s="1"/>
  <c r="AT667" i="2" s="1"/>
  <c r="AQ667" i="2"/>
  <c r="AS667" i="2" s="1"/>
  <c r="AU667" i="2" s="1"/>
  <c r="AP667" i="2"/>
  <c r="AO667" i="2"/>
  <c r="Q522" i="2"/>
  <c r="R522" i="2" s="1"/>
  <c r="AK668" i="2"/>
  <c r="AN666" i="2"/>
  <c r="AR666" i="2" s="1"/>
  <c r="AT666" i="2" s="1"/>
  <c r="AE667" i="2"/>
  <c r="AI667" i="2" s="1"/>
  <c r="K519" i="2"/>
  <c r="L520" i="2"/>
  <c r="AA669" i="2"/>
  <c r="AL669" i="2"/>
  <c r="P521" i="2"/>
  <c r="O521" i="2"/>
  <c r="AQ666" i="2"/>
  <c r="AS666" i="2" s="1"/>
  <c r="AU666" i="2" s="1"/>
  <c r="AP666" i="2"/>
  <c r="AG668" i="2"/>
  <c r="AC668" i="2" s="1"/>
  <c r="AM523" i="2"/>
  <c r="AD523" i="2"/>
  <c r="AB523" i="2" s="1"/>
  <c r="N520" i="2"/>
  <c r="M519" i="2"/>
  <c r="AF667" i="2" l="1"/>
  <c r="AE666" i="2" s="1"/>
  <c r="AI666" i="2" s="1"/>
  <c r="Q521" i="2"/>
  <c r="R521" i="2" s="1"/>
  <c r="K518" i="2"/>
  <c r="L519" i="2"/>
  <c r="Z667" i="2"/>
  <c r="AK667" i="2"/>
  <c r="O520" i="2"/>
  <c r="P520" i="2"/>
  <c r="AJ668" i="2"/>
  <c r="AH667" i="2"/>
  <c r="AM522" i="2"/>
  <c r="AD522" i="2"/>
  <c r="AB522" i="2" s="1"/>
  <c r="AO666" i="2"/>
  <c r="N519" i="2"/>
  <c r="M518" i="2"/>
  <c r="AG667" i="2" l="1"/>
  <c r="AC667" i="2" s="1"/>
  <c r="Q520" i="2"/>
  <c r="R520" i="2" s="1"/>
  <c r="AN665" i="2"/>
  <c r="AR665" i="2" s="1"/>
  <c r="AT665" i="2" s="1"/>
  <c r="K517" i="2"/>
  <c r="L518" i="2"/>
  <c r="Z666" i="2"/>
  <c r="AK666" i="2"/>
  <c r="AA668" i="2"/>
  <c r="AL668" i="2"/>
  <c r="O519" i="2"/>
  <c r="P519" i="2"/>
  <c r="AQ665" i="2"/>
  <c r="AS665" i="2" s="1"/>
  <c r="AU665" i="2" s="1"/>
  <c r="AP665" i="2"/>
  <c r="AJ667" i="2"/>
  <c r="AF666" i="2"/>
  <c r="AM521" i="2"/>
  <c r="AD521" i="2"/>
  <c r="AB521" i="2" s="1"/>
  <c r="N518" i="2"/>
  <c r="M517" i="2"/>
  <c r="AH666" i="2" l="1"/>
  <c r="Q519" i="2"/>
  <c r="R519" i="2" s="1"/>
  <c r="AE665" i="2"/>
  <c r="AI665" i="2" s="1"/>
  <c r="K516" i="2"/>
  <c r="L517" i="2"/>
  <c r="AA667" i="2"/>
  <c r="AL667" i="2"/>
  <c r="O518" i="2"/>
  <c r="P518" i="2"/>
  <c r="AG666" i="2"/>
  <c r="AC666" i="2" s="1"/>
  <c r="AM520" i="2"/>
  <c r="AD520" i="2"/>
  <c r="AB520" i="2" s="1"/>
  <c r="AO665" i="2"/>
  <c r="N517" i="2"/>
  <c r="M516" i="2"/>
  <c r="Q518" i="2" l="1"/>
  <c r="R518" i="2" s="1"/>
  <c r="AH665" i="2"/>
  <c r="AN664" i="2"/>
  <c r="AR664" i="2" s="1"/>
  <c r="AT664" i="2" s="1"/>
  <c r="K515" i="2"/>
  <c r="L516" i="2"/>
  <c r="Z665" i="2"/>
  <c r="AK665" i="2"/>
  <c r="P517" i="2"/>
  <c r="O517" i="2"/>
  <c r="AQ664" i="2"/>
  <c r="AS664" i="2" s="1"/>
  <c r="AU664" i="2" s="1"/>
  <c r="AP664" i="2"/>
  <c r="AJ666" i="2"/>
  <c r="AF665" i="2"/>
  <c r="AM519" i="2"/>
  <c r="AD519" i="2"/>
  <c r="AB519" i="2" s="1"/>
  <c r="N516" i="2"/>
  <c r="M515" i="2"/>
  <c r="Q517" i="2" l="1"/>
  <c r="R517" i="2" s="1"/>
  <c r="AE664" i="2"/>
  <c r="AI664" i="2" s="1"/>
  <c r="K514" i="2"/>
  <c r="L515" i="2"/>
  <c r="AA666" i="2"/>
  <c r="AL666" i="2"/>
  <c r="O516" i="2"/>
  <c r="P516" i="2"/>
  <c r="AG665" i="2"/>
  <c r="AC665" i="2" s="1"/>
  <c r="AM518" i="2"/>
  <c r="AD518" i="2"/>
  <c r="AB518" i="2" s="1"/>
  <c r="AO664" i="2"/>
  <c r="N515" i="2"/>
  <c r="M514" i="2"/>
  <c r="Q516" i="2" l="1"/>
  <c r="R516" i="2" s="1"/>
  <c r="AH664" i="2"/>
  <c r="AN663" i="2"/>
  <c r="AR663" i="2" s="1"/>
  <c r="AT663" i="2" s="1"/>
  <c r="K513" i="2"/>
  <c r="L514" i="2"/>
  <c r="Z664" i="2"/>
  <c r="AK664" i="2"/>
  <c r="O515" i="2"/>
  <c r="P515" i="2"/>
  <c r="AQ663" i="2"/>
  <c r="AS663" i="2" s="1"/>
  <c r="AU663" i="2" s="1"/>
  <c r="AJ665" i="2"/>
  <c r="AF664" i="2"/>
  <c r="AP663" i="2"/>
  <c r="AM517" i="2"/>
  <c r="AD517" i="2"/>
  <c r="AB517" i="2" s="1"/>
  <c r="N514" i="2"/>
  <c r="M513" i="2"/>
  <c r="Q515" i="2" l="1"/>
  <c r="R515" i="2" s="1"/>
  <c r="AE663" i="2"/>
  <c r="AI663" i="2" s="1"/>
  <c r="K512" i="2"/>
  <c r="L513" i="2"/>
  <c r="AA665" i="2"/>
  <c r="AL665" i="2"/>
  <c r="O514" i="2"/>
  <c r="P514" i="2"/>
  <c r="AG664" i="2"/>
  <c r="AC664" i="2" s="1"/>
  <c r="AO663" i="2"/>
  <c r="AM516" i="2"/>
  <c r="AD516" i="2"/>
  <c r="AB516" i="2" s="1"/>
  <c r="N513" i="2"/>
  <c r="M512" i="2"/>
  <c r="AF663" i="2" l="1"/>
  <c r="Q514" i="2"/>
  <c r="R514" i="2" s="1"/>
  <c r="AN662" i="2"/>
  <c r="AR662" i="2" s="1"/>
  <c r="AT662" i="2" s="1"/>
  <c r="AE662" i="2"/>
  <c r="K511" i="2"/>
  <c r="L512" i="2"/>
  <c r="Z663" i="2"/>
  <c r="AK663" i="2"/>
  <c r="P513" i="2"/>
  <c r="O513" i="2"/>
  <c r="AQ662" i="2"/>
  <c r="AS662" i="2" s="1"/>
  <c r="AU662" i="2" s="1"/>
  <c r="AP662" i="2"/>
  <c r="AJ664" i="2"/>
  <c r="AH663" i="2"/>
  <c r="AG663" i="2"/>
  <c r="AC663" i="2" s="1"/>
  <c r="AM515" i="2"/>
  <c r="AD515" i="2"/>
  <c r="AB515" i="2" s="1"/>
  <c r="N512" i="2"/>
  <c r="M511" i="2"/>
  <c r="Q513" i="2" l="1"/>
  <c r="R513" i="2" s="1"/>
  <c r="AI662" i="2"/>
  <c r="Z662" i="2" s="1"/>
  <c r="K510" i="2"/>
  <c r="L511" i="2"/>
  <c r="AA664" i="2"/>
  <c r="AL664" i="2"/>
  <c r="O512" i="2"/>
  <c r="P512" i="2"/>
  <c r="AF662" i="2"/>
  <c r="AJ663" i="2"/>
  <c r="AH662" i="2"/>
  <c r="AO662" i="2"/>
  <c r="AM514" i="2"/>
  <c r="AD514" i="2"/>
  <c r="AB514" i="2" s="1"/>
  <c r="N511" i="2"/>
  <c r="M510" i="2"/>
  <c r="Q512" i="2" l="1"/>
  <c r="R512" i="2" s="1"/>
  <c r="AK662" i="2"/>
  <c r="AE661" i="2"/>
  <c r="AI661" i="2" s="1"/>
  <c r="Z661" i="2" s="1"/>
  <c r="AN661" i="2"/>
  <c r="AR661" i="2" s="1"/>
  <c r="AT661" i="2" s="1"/>
  <c r="K509" i="2"/>
  <c r="L510" i="2"/>
  <c r="AA663" i="2"/>
  <c r="AL663" i="2"/>
  <c r="AG662" i="2"/>
  <c r="AC662" i="2" s="1"/>
  <c r="O511" i="2"/>
  <c r="P511" i="2"/>
  <c r="AQ661" i="2"/>
  <c r="AS661" i="2" s="1"/>
  <c r="AU661" i="2" s="1"/>
  <c r="AP661" i="2"/>
  <c r="AJ662" i="2"/>
  <c r="AF661" i="2"/>
  <c r="AM513" i="2"/>
  <c r="AD513" i="2"/>
  <c r="AB513" i="2" s="1"/>
  <c r="N510" i="2"/>
  <c r="M509" i="2"/>
  <c r="Q511" i="2" l="1"/>
  <c r="R511" i="2" s="1"/>
  <c r="AO661" i="2"/>
  <c r="AN660" i="2" s="1"/>
  <c r="AR660" i="2" s="1"/>
  <c r="AT660" i="2" s="1"/>
  <c r="AH661" i="2"/>
  <c r="AE660" i="2"/>
  <c r="AI660" i="2" s="1"/>
  <c r="AK661" i="2"/>
  <c r="K508" i="2"/>
  <c r="L509" i="2"/>
  <c r="AA662" i="2"/>
  <c r="AL662" i="2"/>
  <c r="O510" i="2"/>
  <c r="P510" i="2"/>
  <c r="AG661" i="2"/>
  <c r="AC661" i="2" s="1"/>
  <c r="AM512" i="2"/>
  <c r="AD512" i="2"/>
  <c r="AB512" i="2" s="1"/>
  <c r="N509" i="2"/>
  <c r="M508" i="2"/>
  <c r="Q510" i="2" l="1"/>
  <c r="R510" i="2" s="1"/>
  <c r="AP660" i="2"/>
  <c r="AQ660" i="2"/>
  <c r="AS660" i="2" s="1"/>
  <c r="AU660" i="2" s="1"/>
  <c r="AH660" i="2"/>
  <c r="K507" i="2"/>
  <c r="L508" i="2"/>
  <c r="Z660" i="2"/>
  <c r="AK660" i="2"/>
  <c r="P509" i="2"/>
  <c r="O509" i="2"/>
  <c r="AJ661" i="2"/>
  <c r="AF660" i="2"/>
  <c r="AM511" i="2"/>
  <c r="AD511" i="2"/>
  <c r="AB511" i="2" s="1"/>
  <c r="AO660" i="2"/>
  <c r="N508" i="2"/>
  <c r="M507" i="2"/>
  <c r="Q509" i="2" l="1"/>
  <c r="R509" i="2" s="1"/>
  <c r="AN659" i="2"/>
  <c r="AR659" i="2" s="1"/>
  <c r="AT659" i="2" s="1"/>
  <c r="AE659" i="2"/>
  <c r="AI659" i="2" s="1"/>
  <c r="K506" i="2"/>
  <c r="L507" i="2"/>
  <c r="AA661" i="2"/>
  <c r="AL661" i="2"/>
  <c r="O508" i="2"/>
  <c r="P508" i="2"/>
  <c r="AQ659" i="2"/>
  <c r="AS659" i="2" s="1"/>
  <c r="AU659" i="2" s="1"/>
  <c r="AP659" i="2"/>
  <c r="AG660" i="2"/>
  <c r="AC660" i="2" s="1"/>
  <c r="AM510" i="2"/>
  <c r="AD510" i="2"/>
  <c r="AB510" i="2" s="1"/>
  <c r="N507" i="2"/>
  <c r="M506" i="2"/>
  <c r="Q508" i="2" l="1"/>
  <c r="R508" i="2" s="1"/>
  <c r="AH659" i="2"/>
  <c r="K505" i="2"/>
  <c r="L506" i="2"/>
  <c r="Z659" i="2"/>
  <c r="AK659" i="2"/>
  <c r="O507" i="2"/>
  <c r="P507" i="2"/>
  <c r="AJ660" i="2"/>
  <c r="AF659" i="2"/>
  <c r="AO659" i="2"/>
  <c r="AM509" i="2"/>
  <c r="AD509" i="2"/>
  <c r="AB509" i="2" s="1"/>
  <c r="N506" i="2"/>
  <c r="M505" i="2"/>
  <c r="Q507" i="2" l="1"/>
  <c r="R507" i="2" s="1"/>
  <c r="AN658" i="2"/>
  <c r="AO658" i="2" s="1"/>
  <c r="AE658" i="2"/>
  <c r="K504" i="2"/>
  <c r="L505" i="2"/>
  <c r="AA660" i="2"/>
  <c r="AL660" i="2"/>
  <c r="P506" i="2"/>
  <c r="O506" i="2"/>
  <c r="AQ658" i="2"/>
  <c r="AS658" i="2" s="1"/>
  <c r="AU658" i="2" s="1"/>
  <c r="AP658" i="2"/>
  <c r="AG659" i="2"/>
  <c r="AC659" i="2" s="1"/>
  <c r="AM508" i="2"/>
  <c r="AD508" i="2"/>
  <c r="AB508" i="2" s="1"/>
  <c r="N505" i="2"/>
  <c r="M504" i="2"/>
  <c r="AR658" i="2" l="1"/>
  <c r="AT658" i="2" s="1"/>
  <c r="Q506" i="2"/>
  <c r="R506" i="2" s="1"/>
  <c r="AH658" i="2"/>
  <c r="AI658" i="2"/>
  <c r="AK658" i="2" s="1"/>
  <c r="AN657" i="2"/>
  <c r="AR657" i="2" s="1"/>
  <c r="AT657" i="2" s="1"/>
  <c r="K503" i="2"/>
  <c r="L504" i="2"/>
  <c r="O505" i="2"/>
  <c r="P505" i="2"/>
  <c r="AQ657" i="2"/>
  <c r="AS657" i="2" s="1"/>
  <c r="AU657" i="2" s="1"/>
  <c r="AP657" i="2"/>
  <c r="AJ659" i="2"/>
  <c r="AF658" i="2"/>
  <c r="AM507" i="2"/>
  <c r="AD507" i="2"/>
  <c r="AB507" i="2" s="1"/>
  <c r="N504" i="2"/>
  <c r="M503" i="2"/>
  <c r="Q505" i="2" l="1"/>
  <c r="R505" i="2" s="1"/>
  <c r="Z658" i="2"/>
  <c r="AE657" i="2"/>
  <c r="K502" i="2"/>
  <c r="L503" i="2"/>
  <c r="AA659" i="2"/>
  <c r="AL659" i="2"/>
  <c r="O504" i="2"/>
  <c r="P504" i="2"/>
  <c r="AG658" i="2"/>
  <c r="AC658" i="2" s="1"/>
  <c r="AM506" i="2"/>
  <c r="AD506" i="2"/>
  <c r="AB506" i="2" s="1"/>
  <c r="AO657" i="2"/>
  <c r="N503" i="2"/>
  <c r="M502" i="2"/>
  <c r="Q504" i="2" l="1"/>
  <c r="R504" i="2" s="1"/>
  <c r="AN656" i="2"/>
  <c r="AR656" i="2" s="1"/>
  <c r="AT656" i="2" s="1"/>
  <c r="K501" i="2"/>
  <c r="L502" i="2"/>
  <c r="O503" i="2"/>
  <c r="P503" i="2"/>
  <c r="AQ656" i="2"/>
  <c r="AS656" i="2" s="1"/>
  <c r="AU656" i="2" s="1"/>
  <c r="AP656" i="2"/>
  <c r="AJ658" i="2"/>
  <c r="AH657" i="2"/>
  <c r="AI657" i="2"/>
  <c r="AF657" i="2"/>
  <c r="AM505" i="2"/>
  <c r="AD505" i="2"/>
  <c r="AB505" i="2" s="1"/>
  <c r="N502" i="2"/>
  <c r="M501" i="2"/>
  <c r="Q503" i="2" l="1"/>
  <c r="R503" i="2" s="1"/>
  <c r="AE656" i="2"/>
  <c r="AI656" i="2" s="1"/>
  <c r="K500" i="2"/>
  <c r="L501" i="2"/>
  <c r="Z657" i="2"/>
  <c r="AK657" i="2"/>
  <c r="AA658" i="2"/>
  <c r="AL658" i="2"/>
  <c r="P502" i="2"/>
  <c r="O502" i="2"/>
  <c r="AG657" i="2"/>
  <c r="AC657" i="2" s="1"/>
  <c r="AM504" i="2"/>
  <c r="AD504" i="2"/>
  <c r="AB504" i="2" s="1"/>
  <c r="AO656" i="2"/>
  <c r="N501" i="2"/>
  <c r="M500" i="2"/>
  <c r="Q502" i="2" l="1"/>
  <c r="R502" i="2" s="1"/>
  <c r="AN655" i="2"/>
  <c r="AR655" i="2" s="1"/>
  <c r="AT655" i="2" s="1"/>
  <c r="K499" i="2"/>
  <c r="L500" i="2"/>
  <c r="Z656" i="2"/>
  <c r="AK656" i="2"/>
  <c r="O501" i="2"/>
  <c r="P501" i="2"/>
  <c r="AQ655" i="2"/>
  <c r="AS655" i="2" s="1"/>
  <c r="AU655" i="2" s="1"/>
  <c r="AP655" i="2"/>
  <c r="AJ657" i="2"/>
  <c r="AH656" i="2"/>
  <c r="AF656" i="2"/>
  <c r="AM503" i="2"/>
  <c r="AD503" i="2"/>
  <c r="AB503" i="2" s="1"/>
  <c r="N500" i="2"/>
  <c r="M499" i="2"/>
  <c r="Q501" i="2" l="1"/>
  <c r="R501" i="2" s="1"/>
  <c r="AE655" i="2"/>
  <c r="AI655" i="2" s="1"/>
  <c r="K498" i="2"/>
  <c r="L499" i="2"/>
  <c r="AA657" i="2"/>
  <c r="AL657" i="2"/>
  <c r="P500" i="2"/>
  <c r="O500" i="2"/>
  <c r="AG656" i="2"/>
  <c r="AC656" i="2" s="1"/>
  <c r="AM502" i="2"/>
  <c r="AD502" i="2"/>
  <c r="AB502" i="2" s="1"/>
  <c r="AO655" i="2"/>
  <c r="N499" i="2"/>
  <c r="M498" i="2"/>
  <c r="Q500" i="2" l="1"/>
  <c r="R500" i="2" s="1"/>
  <c r="AN654" i="2"/>
  <c r="AR654" i="2" s="1"/>
  <c r="AT654" i="2" s="1"/>
  <c r="K497" i="2"/>
  <c r="L498" i="2"/>
  <c r="Z655" i="2"/>
  <c r="AK655" i="2"/>
  <c r="P499" i="2"/>
  <c r="O499" i="2"/>
  <c r="AQ654" i="2"/>
  <c r="AS654" i="2" s="1"/>
  <c r="AU654" i="2" s="1"/>
  <c r="AP654" i="2"/>
  <c r="AJ656" i="2"/>
  <c r="AH655" i="2"/>
  <c r="AF655" i="2"/>
  <c r="AM501" i="2"/>
  <c r="AD501" i="2"/>
  <c r="AB501" i="2" s="1"/>
  <c r="N498" i="2"/>
  <c r="M497" i="2"/>
  <c r="Q499" i="2" l="1"/>
  <c r="R499" i="2" s="1"/>
  <c r="AE654" i="2"/>
  <c r="AI654" i="2" s="1"/>
  <c r="K496" i="2"/>
  <c r="L497" i="2"/>
  <c r="AA656" i="2"/>
  <c r="AL656" i="2"/>
  <c r="P498" i="2"/>
  <c r="O498" i="2"/>
  <c r="AG655" i="2"/>
  <c r="AC655" i="2" s="1"/>
  <c r="AJ655" i="2"/>
  <c r="AM500" i="2"/>
  <c r="AD500" i="2"/>
  <c r="AB500" i="2" s="1"/>
  <c r="AO654" i="2"/>
  <c r="N497" i="2"/>
  <c r="M496" i="2"/>
  <c r="AF654" i="2" l="1"/>
  <c r="AE653" i="2" s="1"/>
  <c r="Q498" i="2"/>
  <c r="R498" i="2" s="1"/>
  <c r="AH654" i="2"/>
  <c r="AN653" i="2"/>
  <c r="AR653" i="2" s="1"/>
  <c r="AT653" i="2" s="1"/>
  <c r="K495" i="2"/>
  <c r="L496" i="2"/>
  <c r="Z654" i="2"/>
  <c r="AK654" i="2"/>
  <c r="AA655" i="2"/>
  <c r="AL655" i="2"/>
  <c r="O497" i="2"/>
  <c r="P497" i="2"/>
  <c r="AQ653" i="2"/>
  <c r="AS653" i="2" s="1"/>
  <c r="AU653" i="2" s="1"/>
  <c r="AP653" i="2"/>
  <c r="AM499" i="2"/>
  <c r="AD499" i="2"/>
  <c r="AB499" i="2" s="1"/>
  <c r="N496" i="2"/>
  <c r="M495" i="2"/>
  <c r="AG654" i="2" l="1"/>
  <c r="AC654" i="2" s="1"/>
  <c r="Q497" i="2"/>
  <c r="R497" i="2" s="1"/>
  <c r="K494" i="2"/>
  <c r="L495" i="2"/>
  <c r="O496" i="2"/>
  <c r="P496" i="2"/>
  <c r="AJ654" i="2"/>
  <c r="AI653" i="2"/>
  <c r="AF653" i="2"/>
  <c r="AM498" i="2"/>
  <c r="AO653" i="2"/>
  <c r="AD498" i="2"/>
  <c r="AB498" i="2" s="1"/>
  <c r="N495" i="2"/>
  <c r="M494" i="2"/>
  <c r="AH653" i="2" l="1"/>
  <c r="Q496" i="2"/>
  <c r="R496" i="2" s="1"/>
  <c r="AN652" i="2"/>
  <c r="AR652" i="2" s="1"/>
  <c r="AT652" i="2" s="1"/>
  <c r="AE652" i="2"/>
  <c r="AI652" i="2" s="1"/>
  <c r="K493" i="2"/>
  <c r="L494" i="2"/>
  <c r="AA654" i="2"/>
  <c r="AL654" i="2"/>
  <c r="Z653" i="2"/>
  <c r="AK653" i="2"/>
  <c r="P495" i="2"/>
  <c r="O495" i="2"/>
  <c r="AQ652" i="2"/>
  <c r="AS652" i="2" s="1"/>
  <c r="AU652" i="2" s="1"/>
  <c r="AG653" i="2"/>
  <c r="AC653" i="2" s="1"/>
  <c r="AP652" i="2"/>
  <c r="AM497" i="2"/>
  <c r="AD497" i="2"/>
  <c r="AB497" i="2" s="1"/>
  <c r="AO652" i="2"/>
  <c r="N494" i="2"/>
  <c r="M493" i="2"/>
  <c r="Q495" i="2" l="1"/>
  <c r="R495" i="2" s="1"/>
  <c r="AN651" i="2"/>
  <c r="AR651" i="2" s="1"/>
  <c r="AT651" i="2" s="1"/>
  <c r="K492" i="2"/>
  <c r="L493" i="2"/>
  <c r="Z652" i="2"/>
  <c r="AK652" i="2"/>
  <c r="P494" i="2"/>
  <c r="O494" i="2"/>
  <c r="AQ651" i="2"/>
  <c r="AS651" i="2" s="1"/>
  <c r="AU651" i="2" s="1"/>
  <c r="AP651" i="2"/>
  <c r="AJ653" i="2"/>
  <c r="AH652" i="2"/>
  <c r="AF652" i="2"/>
  <c r="AM496" i="2"/>
  <c r="AD496" i="2"/>
  <c r="AB496" i="2" s="1"/>
  <c r="N493" i="2"/>
  <c r="M492" i="2"/>
  <c r="Q494" i="2" l="1"/>
  <c r="AE651" i="2"/>
  <c r="AI651" i="2" s="1"/>
  <c r="K491" i="2"/>
  <c r="L492" i="2"/>
  <c r="R494" i="2"/>
  <c r="AA653" i="2"/>
  <c r="AL653" i="2"/>
  <c r="O493" i="2"/>
  <c r="P493" i="2"/>
  <c r="AG652" i="2"/>
  <c r="AC652" i="2" s="1"/>
  <c r="AJ652" i="2"/>
  <c r="AM495" i="2"/>
  <c r="AD495" i="2"/>
  <c r="AB495" i="2" s="1"/>
  <c r="AO651" i="2"/>
  <c r="N492" i="2"/>
  <c r="M491" i="2"/>
  <c r="AF651" i="2" l="1"/>
  <c r="AE650" i="2" s="1"/>
  <c r="Q493" i="2"/>
  <c r="R493" i="2" s="1"/>
  <c r="AH651" i="2"/>
  <c r="AN650" i="2"/>
  <c r="AR650" i="2" s="1"/>
  <c r="AT650" i="2" s="1"/>
  <c r="K490" i="2"/>
  <c r="L491" i="2"/>
  <c r="AA652" i="2"/>
  <c r="AL652" i="2"/>
  <c r="Z651" i="2"/>
  <c r="AK651" i="2"/>
  <c r="O492" i="2"/>
  <c r="P492" i="2"/>
  <c r="AQ650" i="2"/>
  <c r="AS650" i="2" s="1"/>
  <c r="AU650" i="2" s="1"/>
  <c r="AP650" i="2"/>
  <c r="AG651" i="2"/>
  <c r="AC651" i="2" s="1"/>
  <c r="AM494" i="2"/>
  <c r="AD494" i="2"/>
  <c r="AB494" i="2" s="1"/>
  <c r="N491" i="2"/>
  <c r="M490" i="2"/>
  <c r="Q492" i="2" l="1"/>
  <c r="R492" i="2" s="1"/>
  <c r="K489" i="2"/>
  <c r="L490" i="2"/>
  <c r="P491" i="2"/>
  <c r="O491" i="2"/>
  <c r="AJ651" i="2"/>
  <c r="AH650" i="2"/>
  <c r="AI650" i="2"/>
  <c r="AF650" i="2"/>
  <c r="AM493" i="2"/>
  <c r="AD493" i="2"/>
  <c r="AB493" i="2" s="1"/>
  <c r="AO650" i="2"/>
  <c r="N490" i="2"/>
  <c r="M489" i="2"/>
  <c r="Q491" i="2" l="1"/>
  <c r="R491" i="2" s="1"/>
  <c r="AN649" i="2"/>
  <c r="AR649" i="2" s="1"/>
  <c r="AT649" i="2" s="1"/>
  <c r="AE649" i="2"/>
  <c r="K488" i="2"/>
  <c r="L489" i="2"/>
  <c r="AA651" i="2"/>
  <c r="AL651" i="2"/>
  <c r="Z650" i="2"/>
  <c r="AK650" i="2"/>
  <c r="P490" i="2"/>
  <c r="O490" i="2"/>
  <c r="AQ649" i="2"/>
  <c r="AS649" i="2" s="1"/>
  <c r="AU649" i="2" s="1"/>
  <c r="AP649" i="2"/>
  <c r="AG650" i="2"/>
  <c r="AC650" i="2" s="1"/>
  <c r="AM492" i="2"/>
  <c r="AD492" i="2"/>
  <c r="AB492" i="2" s="1"/>
  <c r="N489" i="2"/>
  <c r="M488" i="2"/>
  <c r="Q490" i="2" l="1"/>
  <c r="R490" i="2" s="1"/>
  <c r="AI649" i="2"/>
  <c r="Z649" i="2" s="1"/>
  <c r="K487" i="2"/>
  <c r="L488" i="2"/>
  <c r="P489" i="2"/>
  <c r="O489" i="2"/>
  <c r="AJ650" i="2"/>
  <c r="AH649" i="2"/>
  <c r="AF649" i="2"/>
  <c r="AM491" i="2"/>
  <c r="AD491" i="2"/>
  <c r="AB491" i="2" s="1"/>
  <c r="AO649" i="2"/>
  <c r="N488" i="2"/>
  <c r="M487" i="2"/>
  <c r="Q489" i="2" l="1"/>
  <c r="R489" i="2" s="1"/>
  <c r="AK649" i="2"/>
  <c r="AE648" i="2"/>
  <c r="AF648" i="2" s="1"/>
  <c r="AN648" i="2"/>
  <c r="AR648" i="2" s="1"/>
  <c r="AT648" i="2" s="1"/>
  <c r="K486" i="2"/>
  <c r="L487" i="2"/>
  <c r="AA650" i="2"/>
  <c r="AL650" i="2"/>
  <c r="O488" i="2"/>
  <c r="P488" i="2"/>
  <c r="AG649" i="2"/>
  <c r="AC649" i="2" s="1"/>
  <c r="AQ648" i="2"/>
  <c r="AS648" i="2" s="1"/>
  <c r="AU648" i="2" s="1"/>
  <c r="AP648" i="2"/>
  <c r="AJ649" i="2"/>
  <c r="AI648" i="2"/>
  <c r="AM490" i="2"/>
  <c r="AD490" i="2"/>
  <c r="AB490" i="2" s="1"/>
  <c r="N487" i="2"/>
  <c r="M486" i="2"/>
  <c r="Q488" i="2" l="1"/>
  <c r="R488" i="2" s="1"/>
  <c r="AH648" i="2"/>
  <c r="AE647" i="2"/>
  <c r="AI647" i="2" s="1"/>
  <c r="K485" i="2"/>
  <c r="L486" i="2"/>
  <c r="AA649" i="2"/>
  <c r="AL649" i="2"/>
  <c r="Z648" i="2"/>
  <c r="AK648" i="2"/>
  <c r="P487" i="2"/>
  <c r="O487" i="2"/>
  <c r="AG648" i="2"/>
  <c r="AC648" i="2" s="1"/>
  <c r="AM489" i="2"/>
  <c r="AD489" i="2"/>
  <c r="AB489" i="2" s="1"/>
  <c r="AO648" i="2"/>
  <c r="N486" i="2"/>
  <c r="M485" i="2"/>
  <c r="Q487" i="2" l="1"/>
  <c r="R487" i="2" s="1"/>
  <c r="AN647" i="2"/>
  <c r="AR647" i="2" s="1"/>
  <c r="AT647" i="2" s="1"/>
  <c r="K484" i="2"/>
  <c r="L485" i="2"/>
  <c r="Z647" i="2"/>
  <c r="AK647" i="2"/>
  <c r="P486" i="2"/>
  <c r="O486" i="2"/>
  <c r="AQ647" i="2"/>
  <c r="AS647" i="2" s="1"/>
  <c r="AU647" i="2" s="1"/>
  <c r="AP647" i="2"/>
  <c r="AJ648" i="2"/>
  <c r="AH647" i="2"/>
  <c r="AF647" i="2"/>
  <c r="AM488" i="2"/>
  <c r="AD488" i="2"/>
  <c r="AB488" i="2" s="1"/>
  <c r="N485" i="2"/>
  <c r="M484" i="2"/>
  <c r="Q486" i="2" l="1"/>
  <c r="R486" i="2" s="1"/>
  <c r="AE646" i="2"/>
  <c r="AI646" i="2" s="1"/>
  <c r="K483" i="2"/>
  <c r="L484" i="2"/>
  <c r="AA648" i="2"/>
  <c r="AL648" i="2"/>
  <c r="O485" i="2"/>
  <c r="P485" i="2"/>
  <c r="AG647" i="2"/>
  <c r="AC647" i="2" s="1"/>
  <c r="AM487" i="2"/>
  <c r="AD487" i="2"/>
  <c r="AB487" i="2" s="1"/>
  <c r="AO647" i="2"/>
  <c r="N484" i="2"/>
  <c r="M483" i="2"/>
  <c r="Q485" i="2" l="1"/>
  <c r="R485" i="2" s="1"/>
  <c r="AN646" i="2"/>
  <c r="AR646" i="2" s="1"/>
  <c r="AT646" i="2" s="1"/>
  <c r="K482" i="2"/>
  <c r="L483" i="2"/>
  <c r="Z646" i="2"/>
  <c r="AK646" i="2"/>
  <c r="P484" i="2"/>
  <c r="O484" i="2"/>
  <c r="AQ646" i="2"/>
  <c r="AS646" i="2" s="1"/>
  <c r="AU646" i="2" s="1"/>
  <c r="AJ647" i="2"/>
  <c r="AH646" i="2"/>
  <c r="AF646" i="2"/>
  <c r="AP646" i="2"/>
  <c r="AM486" i="2"/>
  <c r="AD486" i="2"/>
  <c r="AB486" i="2" s="1"/>
  <c r="N483" i="2"/>
  <c r="M482" i="2"/>
  <c r="AO646" i="2" l="1"/>
  <c r="AQ645" i="2" s="1"/>
  <c r="AS645" i="2" s="1"/>
  <c r="AU645" i="2" s="1"/>
  <c r="Q484" i="2"/>
  <c r="R484" i="2" s="1"/>
  <c r="AE645" i="2"/>
  <c r="AI645" i="2" s="1"/>
  <c r="K481" i="2"/>
  <c r="L482" i="2"/>
  <c r="AA647" i="2"/>
  <c r="AL647" i="2"/>
  <c r="P483" i="2"/>
  <c r="O483" i="2"/>
  <c r="AG646" i="2"/>
  <c r="AC646" i="2" s="1"/>
  <c r="AM485" i="2"/>
  <c r="AD485" i="2"/>
  <c r="AB485" i="2" s="1"/>
  <c r="N482" i="2"/>
  <c r="M481" i="2"/>
  <c r="AN645" i="2" l="1"/>
  <c r="AR645" i="2" s="1"/>
  <c r="AT645" i="2" s="1"/>
  <c r="AO645" i="2"/>
  <c r="AP645" i="2"/>
  <c r="Q483" i="2"/>
  <c r="R483" i="2" s="1"/>
  <c r="AN644" i="2"/>
  <c r="AR644" i="2" s="1"/>
  <c r="AT644" i="2" s="1"/>
  <c r="K480" i="2"/>
  <c r="L481" i="2"/>
  <c r="Z645" i="2"/>
  <c r="AK645" i="2"/>
  <c r="P482" i="2"/>
  <c r="O482" i="2"/>
  <c r="AQ644" i="2"/>
  <c r="AS644" i="2" s="1"/>
  <c r="AU644" i="2" s="1"/>
  <c r="AP644" i="2"/>
  <c r="AJ646" i="2"/>
  <c r="AH645" i="2"/>
  <c r="AF645" i="2"/>
  <c r="AM484" i="2"/>
  <c r="AD484" i="2"/>
  <c r="AB484" i="2" s="1"/>
  <c r="N481" i="2"/>
  <c r="M480" i="2"/>
  <c r="AO644" i="2" l="1"/>
  <c r="Q482" i="2"/>
  <c r="R482" i="2" s="1"/>
  <c r="AE644" i="2"/>
  <c r="AI644" i="2" s="1"/>
  <c r="AN643" i="2"/>
  <c r="AR643" i="2" s="1"/>
  <c r="AT643" i="2" s="1"/>
  <c r="K479" i="2"/>
  <c r="L480" i="2"/>
  <c r="AA646" i="2"/>
  <c r="AL646" i="2"/>
  <c r="O481" i="2"/>
  <c r="P481" i="2"/>
  <c r="AQ643" i="2"/>
  <c r="AS643" i="2" s="1"/>
  <c r="AU643" i="2" s="1"/>
  <c r="AP643" i="2"/>
  <c r="AG645" i="2"/>
  <c r="AC645" i="2" s="1"/>
  <c r="AM483" i="2"/>
  <c r="AD483" i="2"/>
  <c r="AB483" i="2" s="1"/>
  <c r="N480" i="2"/>
  <c r="M479" i="2"/>
  <c r="Q481" i="2" l="1"/>
  <c r="R481" i="2" s="1"/>
  <c r="K478" i="2"/>
  <c r="L479" i="2"/>
  <c r="Z644" i="2"/>
  <c r="AK644" i="2"/>
  <c r="O480" i="2"/>
  <c r="P480" i="2"/>
  <c r="AJ645" i="2"/>
  <c r="AH644" i="2"/>
  <c r="AF644" i="2"/>
  <c r="AM482" i="2"/>
  <c r="AD482" i="2"/>
  <c r="AB482" i="2" s="1"/>
  <c r="AO643" i="2"/>
  <c r="N479" i="2"/>
  <c r="M478" i="2"/>
  <c r="Q480" i="2" l="1"/>
  <c r="R480" i="2" s="1"/>
  <c r="AN642" i="2"/>
  <c r="AR642" i="2" s="1"/>
  <c r="AT642" i="2" s="1"/>
  <c r="AE643" i="2"/>
  <c r="AI643" i="2" s="1"/>
  <c r="K477" i="2"/>
  <c r="L478" i="2"/>
  <c r="AA645" i="2"/>
  <c r="AL645" i="2"/>
  <c r="P479" i="2"/>
  <c r="O479" i="2"/>
  <c r="AQ642" i="2"/>
  <c r="AS642" i="2" s="1"/>
  <c r="AU642" i="2" s="1"/>
  <c r="AP642" i="2"/>
  <c r="AG644" i="2"/>
  <c r="AC644" i="2" s="1"/>
  <c r="AM481" i="2"/>
  <c r="AD481" i="2"/>
  <c r="AB481" i="2" s="1"/>
  <c r="N478" i="2"/>
  <c r="M477" i="2"/>
  <c r="AF643" i="2" l="1"/>
  <c r="AE642" i="2" s="1"/>
  <c r="AI642" i="2" s="1"/>
  <c r="Q479" i="2"/>
  <c r="R479" i="2" s="1"/>
  <c r="K476" i="2"/>
  <c r="L477" i="2"/>
  <c r="Z643" i="2"/>
  <c r="AK643" i="2"/>
  <c r="P478" i="2"/>
  <c r="O478" i="2"/>
  <c r="AJ644" i="2"/>
  <c r="AH643" i="2"/>
  <c r="AM480" i="2"/>
  <c r="AD480" i="2"/>
  <c r="AB480" i="2" s="1"/>
  <c r="AO642" i="2"/>
  <c r="N477" i="2"/>
  <c r="M476" i="2"/>
  <c r="AG643" i="2" l="1"/>
  <c r="AC643" i="2" s="1"/>
  <c r="Q478" i="2"/>
  <c r="R478" i="2" s="1"/>
  <c r="AN641" i="2"/>
  <c r="AR641" i="2" s="1"/>
  <c r="AT641" i="2" s="1"/>
  <c r="K475" i="2"/>
  <c r="L476" i="2"/>
  <c r="Z642" i="2"/>
  <c r="AK642" i="2"/>
  <c r="AA644" i="2"/>
  <c r="AL644" i="2"/>
  <c r="O477" i="2"/>
  <c r="P477" i="2"/>
  <c r="AQ641" i="2"/>
  <c r="AS641" i="2" s="1"/>
  <c r="AU641" i="2" s="1"/>
  <c r="AP641" i="2"/>
  <c r="AJ643" i="2"/>
  <c r="AF642" i="2"/>
  <c r="AM479" i="2"/>
  <c r="AD479" i="2"/>
  <c r="AB479" i="2" s="1"/>
  <c r="N476" i="2"/>
  <c r="M475" i="2"/>
  <c r="AH642" i="2" l="1"/>
  <c r="AJ642" i="2" s="1"/>
  <c r="Q477" i="2"/>
  <c r="R477" i="2" s="1"/>
  <c r="AG642" i="2"/>
  <c r="AC642" i="2" s="1"/>
  <c r="K474" i="2"/>
  <c r="L475" i="2"/>
  <c r="AA643" i="2"/>
  <c r="AL643" i="2"/>
  <c r="O476" i="2"/>
  <c r="P476" i="2"/>
  <c r="AE641" i="2"/>
  <c r="AM478" i="2"/>
  <c r="AD478" i="2"/>
  <c r="AB478" i="2" s="1"/>
  <c r="AO641" i="2"/>
  <c r="N475" i="2"/>
  <c r="M474" i="2"/>
  <c r="AH641" i="2" l="1"/>
  <c r="Q476" i="2"/>
  <c r="R476" i="2" s="1"/>
  <c r="AN640" i="2"/>
  <c r="AR640" i="2" s="1"/>
  <c r="AT640" i="2" s="1"/>
  <c r="K473" i="2"/>
  <c r="L474" i="2"/>
  <c r="AA642" i="2"/>
  <c r="AL642" i="2"/>
  <c r="P475" i="2"/>
  <c r="O475" i="2"/>
  <c r="AI641" i="2"/>
  <c r="AQ640" i="2"/>
  <c r="AS640" i="2" s="1"/>
  <c r="AU640" i="2" s="1"/>
  <c r="AP640" i="2"/>
  <c r="AF641" i="2"/>
  <c r="AM477" i="2"/>
  <c r="AD477" i="2"/>
  <c r="AB477" i="2" s="1"/>
  <c r="N474" i="2"/>
  <c r="M473" i="2"/>
  <c r="Q475" i="2" l="1"/>
  <c r="R475" i="2" s="1"/>
  <c r="K472" i="2"/>
  <c r="L473" i="2"/>
  <c r="Z641" i="2"/>
  <c r="AK641" i="2"/>
  <c r="P474" i="2"/>
  <c r="O474" i="2"/>
  <c r="AE640" i="2"/>
  <c r="AG641" i="2"/>
  <c r="AC641" i="2" s="1"/>
  <c r="AM476" i="2"/>
  <c r="AD476" i="2"/>
  <c r="AB476" i="2" s="1"/>
  <c r="AO640" i="2"/>
  <c r="N473" i="2"/>
  <c r="M472" i="2"/>
  <c r="Q474" i="2" l="1"/>
  <c r="R474" i="2" s="1"/>
  <c r="AH640" i="2"/>
  <c r="AN639" i="2"/>
  <c r="AR639" i="2" s="1"/>
  <c r="AT639" i="2" s="1"/>
  <c r="K471" i="2"/>
  <c r="L472" i="2"/>
  <c r="P473" i="2"/>
  <c r="O473" i="2"/>
  <c r="AI640" i="2"/>
  <c r="AQ639" i="2"/>
  <c r="AS639" i="2" s="1"/>
  <c r="AU639" i="2" s="1"/>
  <c r="AP639" i="2"/>
  <c r="AJ641" i="2"/>
  <c r="AF640" i="2"/>
  <c r="AM475" i="2"/>
  <c r="AD475" i="2"/>
  <c r="AB475" i="2" s="1"/>
  <c r="N472" i="2"/>
  <c r="M471" i="2"/>
  <c r="Q473" i="2" l="1"/>
  <c r="R473" i="2" s="1"/>
  <c r="K470" i="2"/>
  <c r="L471" i="2"/>
  <c r="Z640" i="2"/>
  <c r="AK640" i="2"/>
  <c r="AA641" i="2"/>
  <c r="AL641" i="2"/>
  <c r="O472" i="2"/>
  <c r="P472" i="2"/>
  <c r="AE639" i="2"/>
  <c r="AG640" i="2"/>
  <c r="AC640" i="2" s="1"/>
  <c r="AM474" i="2"/>
  <c r="AD474" i="2"/>
  <c r="AB474" i="2" s="1"/>
  <c r="AO639" i="2"/>
  <c r="N471" i="2"/>
  <c r="M470" i="2"/>
  <c r="Q472" i="2" l="1"/>
  <c r="R472" i="2" s="1"/>
  <c r="AH639" i="2"/>
  <c r="AN638" i="2"/>
  <c r="AR638" i="2" s="1"/>
  <c r="AT638" i="2" s="1"/>
  <c r="K469" i="2"/>
  <c r="L470" i="2"/>
  <c r="P471" i="2"/>
  <c r="O471" i="2"/>
  <c r="AI639" i="2"/>
  <c r="AQ638" i="2"/>
  <c r="AS638" i="2" s="1"/>
  <c r="AU638" i="2" s="1"/>
  <c r="AF639" i="2"/>
  <c r="AJ640" i="2"/>
  <c r="AM473" i="2"/>
  <c r="AP638" i="2"/>
  <c r="AD473" i="2"/>
  <c r="AB473" i="2" s="1"/>
  <c r="N470" i="2"/>
  <c r="M469" i="2"/>
  <c r="Q471" i="2" l="1"/>
  <c r="R471" i="2" s="1"/>
  <c r="K468" i="2"/>
  <c r="L469" i="2"/>
  <c r="AA640" i="2"/>
  <c r="AL640" i="2"/>
  <c r="Z639" i="2"/>
  <c r="AK639" i="2"/>
  <c r="P470" i="2"/>
  <c r="O470" i="2"/>
  <c r="AE638" i="2"/>
  <c r="AG639" i="2"/>
  <c r="AC639" i="2" s="1"/>
  <c r="AO638" i="2"/>
  <c r="AM472" i="2"/>
  <c r="AD472" i="2"/>
  <c r="AB472" i="2" s="1"/>
  <c r="N469" i="2"/>
  <c r="M468" i="2"/>
  <c r="Q470" i="2" l="1"/>
  <c r="R470" i="2" s="1"/>
  <c r="AH638" i="2"/>
  <c r="AN637" i="2"/>
  <c r="AR637" i="2" s="1"/>
  <c r="AT637" i="2" s="1"/>
  <c r="K467" i="2"/>
  <c r="L468" i="2"/>
  <c r="O469" i="2"/>
  <c r="P469" i="2"/>
  <c r="AI638" i="2"/>
  <c r="AQ637" i="2"/>
  <c r="AS637" i="2" s="1"/>
  <c r="AU637" i="2" s="1"/>
  <c r="AP637" i="2"/>
  <c r="AF638" i="2"/>
  <c r="AJ639" i="2"/>
  <c r="AM471" i="2"/>
  <c r="AD471" i="2"/>
  <c r="AB471" i="2" s="1"/>
  <c r="N468" i="2"/>
  <c r="M467" i="2"/>
  <c r="Q469" i="2" l="1"/>
  <c r="R469" i="2" s="1"/>
  <c r="K466" i="2"/>
  <c r="L467" i="2"/>
  <c r="AA639" i="2"/>
  <c r="AL639" i="2"/>
  <c r="Z638" i="2"/>
  <c r="AK638" i="2"/>
  <c r="P468" i="2"/>
  <c r="O468" i="2"/>
  <c r="AE637" i="2"/>
  <c r="AG638" i="2"/>
  <c r="AC638" i="2" s="1"/>
  <c r="AO637" i="2"/>
  <c r="AM470" i="2"/>
  <c r="AD470" i="2"/>
  <c r="AB470" i="2" s="1"/>
  <c r="N467" i="2"/>
  <c r="M466" i="2"/>
  <c r="Q468" i="2" l="1"/>
  <c r="R468" i="2" s="1"/>
  <c r="AH637" i="2"/>
  <c r="AN636" i="2"/>
  <c r="K465" i="2"/>
  <c r="L466" i="2"/>
  <c r="P467" i="2"/>
  <c r="O467" i="2"/>
  <c r="AI637" i="2"/>
  <c r="AQ636" i="2"/>
  <c r="AS636" i="2" s="1"/>
  <c r="AU636" i="2" s="1"/>
  <c r="AF637" i="2"/>
  <c r="AJ638" i="2"/>
  <c r="AP636" i="2"/>
  <c r="AM469" i="2"/>
  <c r="AD469" i="2"/>
  <c r="AB469" i="2" s="1"/>
  <c r="N466" i="2"/>
  <c r="M465" i="2"/>
  <c r="Q467" i="2" l="1"/>
  <c r="R467" i="2" s="1"/>
  <c r="K464" i="2"/>
  <c r="L465" i="2"/>
  <c r="AA638" i="2"/>
  <c r="AL638" i="2"/>
  <c r="Z637" i="2"/>
  <c r="AK637" i="2"/>
  <c r="P466" i="2"/>
  <c r="O466" i="2"/>
  <c r="AE636" i="2"/>
  <c r="AG637" i="2"/>
  <c r="AC637" i="2" s="1"/>
  <c r="AR636" i="2"/>
  <c r="AT636" i="2" s="1"/>
  <c r="AO636" i="2"/>
  <c r="AM468" i="2"/>
  <c r="AD468" i="2"/>
  <c r="AB468" i="2" s="1"/>
  <c r="N465" i="2"/>
  <c r="M464" i="2"/>
  <c r="Q466" i="2" l="1"/>
  <c r="R466" i="2" s="1"/>
  <c r="AH636" i="2"/>
  <c r="AN635" i="2"/>
  <c r="K463" i="2"/>
  <c r="L464" i="2"/>
  <c r="O465" i="2"/>
  <c r="P465" i="2"/>
  <c r="AI636" i="2"/>
  <c r="AQ635" i="2"/>
  <c r="AS635" i="2" s="1"/>
  <c r="AU635" i="2" s="1"/>
  <c r="AF636" i="2"/>
  <c r="AJ637" i="2"/>
  <c r="AP635" i="2"/>
  <c r="AM467" i="2"/>
  <c r="AD467" i="2"/>
  <c r="AB467" i="2" s="1"/>
  <c r="N464" i="2"/>
  <c r="M463" i="2"/>
  <c r="Q465" i="2" l="1"/>
  <c r="R465" i="2" s="1"/>
  <c r="K462" i="2"/>
  <c r="L463" i="2"/>
  <c r="Z636" i="2"/>
  <c r="AK636" i="2"/>
  <c r="AA637" i="2"/>
  <c r="AL637" i="2"/>
  <c r="O464" i="2"/>
  <c r="P464" i="2"/>
  <c r="AE635" i="2"/>
  <c r="AG636" i="2"/>
  <c r="AC636" i="2" s="1"/>
  <c r="AR635" i="2"/>
  <c r="AT635" i="2" s="1"/>
  <c r="AO635" i="2"/>
  <c r="AM466" i="2"/>
  <c r="AD466" i="2"/>
  <c r="AB466" i="2" s="1"/>
  <c r="N463" i="2"/>
  <c r="M462" i="2"/>
  <c r="Q464" i="2" l="1"/>
  <c r="R464" i="2" s="1"/>
  <c r="AH635" i="2"/>
  <c r="AN634" i="2"/>
  <c r="K461" i="2"/>
  <c r="L462" i="2"/>
  <c r="P463" i="2"/>
  <c r="O463" i="2"/>
  <c r="AI635" i="2"/>
  <c r="AQ634" i="2"/>
  <c r="AS634" i="2" s="1"/>
  <c r="AU634" i="2" s="1"/>
  <c r="AJ636" i="2"/>
  <c r="AF635" i="2"/>
  <c r="AP634" i="2"/>
  <c r="AM465" i="2"/>
  <c r="AD465" i="2"/>
  <c r="AB465" i="2" s="1"/>
  <c r="N462" i="2"/>
  <c r="M461" i="2"/>
  <c r="Q463" i="2" l="1"/>
  <c r="R463" i="2" s="1"/>
  <c r="K460" i="2"/>
  <c r="L461" i="2"/>
  <c r="AA636" i="2"/>
  <c r="AL636" i="2"/>
  <c r="Z635" i="2"/>
  <c r="AK635" i="2"/>
  <c r="P462" i="2"/>
  <c r="O462" i="2"/>
  <c r="AE634" i="2"/>
  <c r="AG635" i="2"/>
  <c r="AC635" i="2" s="1"/>
  <c r="AR634" i="2"/>
  <c r="AT634" i="2" s="1"/>
  <c r="AO634" i="2"/>
  <c r="AM464" i="2"/>
  <c r="AD464" i="2"/>
  <c r="AB464" i="2" s="1"/>
  <c r="N461" i="2"/>
  <c r="M460" i="2"/>
  <c r="Q462" i="2" l="1"/>
  <c r="R462" i="2" s="1"/>
  <c r="AH634" i="2"/>
  <c r="AN633" i="2"/>
  <c r="K459" i="2"/>
  <c r="L460" i="2"/>
  <c r="O461" i="2"/>
  <c r="P461" i="2"/>
  <c r="AI634" i="2"/>
  <c r="AQ633" i="2"/>
  <c r="AS633" i="2" s="1"/>
  <c r="AU633" i="2" s="1"/>
  <c r="AJ635" i="2"/>
  <c r="AF634" i="2"/>
  <c r="AP633" i="2"/>
  <c r="AM463" i="2"/>
  <c r="AD463" i="2"/>
  <c r="AB463" i="2" s="1"/>
  <c r="N460" i="2"/>
  <c r="M459" i="2"/>
  <c r="Q461" i="2" l="1"/>
  <c r="R461" i="2" s="1"/>
  <c r="K458" i="2"/>
  <c r="L459" i="2"/>
  <c r="Z634" i="2"/>
  <c r="AK634" i="2"/>
  <c r="AA635" i="2"/>
  <c r="AL635" i="2"/>
  <c r="O460" i="2"/>
  <c r="P460" i="2"/>
  <c r="AE633" i="2"/>
  <c r="AG634" i="2"/>
  <c r="AC634" i="2" s="1"/>
  <c r="AR633" i="2"/>
  <c r="AT633" i="2" s="1"/>
  <c r="AO633" i="2"/>
  <c r="AM462" i="2"/>
  <c r="AD462" i="2"/>
  <c r="AB462" i="2" s="1"/>
  <c r="N459" i="2"/>
  <c r="M458" i="2"/>
  <c r="Q460" i="2" l="1"/>
  <c r="R460" i="2" s="1"/>
  <c r="AH633" i="2"/>
  <c r="AN632" i="2"/>
  <c r="K457" i="2"/>
  <c r="L458" i="2"/>
  <c r="P459" i="2"/>
  <c r="O459" i="2"/>
  <c r="AI633" i="2"/>
  <c r="AQ632" i="2"/>
  <c r="AS632" i="2" s="1"/>
  <c r="AU632" i="2" s="1"/>
  <c r="AF633" i="2"/>
  <c r="AJ634" i="2"/>
  <c r="AP632" i="2"/>
  <c r="AM461" i="2"/>
  <c r="AD461" i="2"/>
  <c r="AB461" i="2" s="1"/>
  <c r="N458" i="2"/>
  <c r="M457" i="2"/>
  <c r="Q459" i="2" l="1"/>
  <c r="R459" i="2" s="1"/>
  <c r="K456" i="2"/>
  <c r="L457" i="2"/>
  <c r="Z633" i="2"/>
  <c r="AK633" i="2"/>
  <c r="AA634" i="2"/>
  <c r="AL634" i="2"/>
  <c r="P458" i="2"/>
  <c r="O458" i="2"/>
  <c r="AE632" i="2"/>
  <c r="AG633" i="2"/>
  <c r="AC633" i="2" s="1"/>
  <c r="AR632" i="2"/>
  <c r="AT632" i="2" s="1"/>
  <c r="AO632" i="2"/>
  <c r="AM460" i="2"/>
  <c r="AD460" i="2"/>
  <c r="AB460" i="2" s="1"/>
  <c r="N457" i="2"/>
  <c r="M456" i="2"/>
  <c r="Q458" i="2" l="1"/>
  <c r="R458" i="2" s="1"/>
  <c r="AH632" i="2"/>
  <c r="AN631" i="2"/>
  <c r="K455" i="2"/>
  <c r="L456" i="2"/>
  <c r="P457" i="2"/>
  <c r="O457" i="2"/>
  <c r="AI632" i="2"/>
  <c r="AQ631" i="2"/>
  <c r="AS631" i="2" s="1"/>
  <c r="AU631" i="2" s="1"/>
  <c r="AF632" i="2"/>
  <c r="AJ633" i="2"/>
  <c r="AP631" i="2"/>
  <c r="AM459" i="2"/>
  <c r="AD459" i="2"/>
  <c r="AB459" i="2" s="1"/>
  <c r="N456" i="2"/>
  <c r="M455" i="2"/>
  <c r="Q457" i="2" l="1"/>
  <c r="R457" i="2" s="1"/>
  <c r="K454" i="2"/>
  <c r="L455" i="2"/>
  <c r="Z632" i="2"/>
  <c r="AK632" i="2"/>
  <c r="AA633" i="2"/>
  <c r="AL633" i="2"/>
  <c r="O456" i="2"/>
  <c r="P456" i="2"/>
  <c r="AE631" i="2"/>
  <c r="AG632" i="2"/>
  <c r="AC632" i="2" s="1"/>
  <c r="AR631" i="2"/>
  <c r="AT631" i="2" s="1"/>
  <c r="AO631" i="2"/>
  <c r="AM458" i="2"/>
  <c r="AD458" i="2"/>
  <c r="AB458" i="2" s="1"/>
  <c r="N455" i="2"/>
  <c r="M454" i="2"/>
  <c r="Q456" i="2" l="1"/>
  <c r="R456" i="2" s="1"/>
  <c r="AH631" i="2"/>
  <c r="AN630" i="2"/>
  <c r="K453" i="2"/>
  <c r="L454" i="2"/>
  <c r="O455" i="2"/>
  <c r="P455" i="2"/>
  <c r="AI631" i="2"/>
  <c r="AQ630" i="2"/>
  <c r="AS630" i="2" s="1"/>
  <c r="AU630" i="2" s="1"/>
  <c r="AJ632" i="2"/>
  <c r="AF631" i="2"/>
  <c r="AP630" i="2"/>
  <c r="AM457" i="2"/>
  <c r="AD457" i="2"/>
  <c r="AB457" i="2" s="1"/>
  <c r="N454" i="2"/>
  <c r="M453" i="2"/>
  <c r="Q455" i="2" l="1"/>
  <c r="R455" i="2" s="1"/>
  <c r="K452" i="2"/>
  <c r="L453" i="2"/>
  <c r="AA632" i="2"/>
  <c r="AL632" i="2"/>
  <c r="Z631" i="2"/>
  <c r="AK631" i="2"/>
  <c r="P454" i="2"/>
  <c r="O454" i="2"/>
  <c r="AE630" i="2"/>
  <c r="AG631" i="2"/>
  <c r="AC631" i="2" s="1"/>
  <c r="AR630" i="2"/>
  <c r="AT630" i="2" s="1"/>
  <c r="AO630" i="2"/>
  <c r="AM456" i="2"/>
  <c r="AD456" i="2"/>
  <c r="AB456" i="2" s="1"/>
  <c r="N453" i="2"/>
  <c r="M452" i="2"/>
  <c r="Q454" i="2" l="1"/>
  <c r="R454" i="2" s="1"/>
  <c r="AN629" i="2"/>
  <c r="K451" i="2"/>
  <c r="L452" i="2"/>
  <c r="O453" i="2"/>
  <c r="P453" i="2"/>
  <c r="AI630" i="2"/>
  <c r="AQ629" i="2"/>
  <c r="AS629" i="2" s="1"/>
  <c r="AU629" i="2" s="1"/>
  <c r="AJ631" i="2"/>
  <c r="AH630" i="2"/>
  <c r="AF630" i="2"/>
  <c r="AP629" i="2"/>
  <c r="AM455" i="2"/>
  <c r="AD455" i="2"/>
  <c r="AB455" i="2" s="1"/>
  <c r="N452" i="2"/>
  <c r="M451" i="2"/>
  <c r="Q453" i="2" l="1"/>
  <c r="R453" i="2" s="1"/>
  <c r="K450" i="2"/>
  <c r="L451" i="2"/>
  <c r="AA631" i="2"/>
  <c r="AL631" i="2"/>
  <c r="Z630" i="2"/>
  <c r="AK630" i="2"/>
  <c r="O452" i="2"/>
  <c r="P452" i="2"/>
  <c r="AE629" i="2"/>
  <c r="AG630" i="2"/>
  <c r="AC630" i="2" s="1"/>
  <c r="AR629" i="2"/>
  <c r="AT629" i="2" s="1"/>
  <c r="AO629" i="2"/>
  <c r="AM454" i="2"/>
  <c r="AD454" i="2"/>
  <c r="AB454" i="2" s="1"/>
  <c r="N451" i="2"/>
  <c r="M450" i="2"/>
  <c r="Q452" i="2" l="1"/>
  <c r="R452" i="2" s="1"/>
  <c r="AN628" i="2"/>
  <c r="AR628" i="2" s="1"/>
  <c r="AT628" i="2" s="1"/>
  <c r="K449" i="2"/>
  <c r="L450" i="2"/>
  <c r="O451" i="2"/>
  <c r="P451" i="2"/>
  <c r="AI629" i="2"/>
  <c r="AQ628" i="2"/>
  <c r="AS628" i="2" s="1"/>
  <c r="AU628" i="2" s="1"/>
  <c r="AJ630" i="2"/>
  <c r="AH629" i="2"/>
  <c r="AF629" i="2"/>
  <c r="AP628" i="2"/>
  <c r="AM453" i="2"/>
  <c r="AD453" i="2"/>
  <c r="AB453" i="2" s="1"/>
  <c r="N450" i="2"/>
  <c r="M449" i="2"/>
  <c r="Q451" i="2" l="1"/>
  <c r="R451" i="2" s="1"/>
  <c r="K448" i="2"/>
  <c r="L449" i="2"/>
  <c r="Z629" i="2"/>
  <c r="AK629" i="2"/>
  <c r="AA630" i="2"/>
  <c r="AL630" i="2"/>
  <c r="P450" i="2"/>
  <c r="O450" i="2"/>
  <c r="AE628" i="2"/>
  <c r="AG629" i="2"/>
  <c r="AC629" i="2" s="1"/>
  <c r="AO628" i="2"/>
  <c r="AM452" i="2"/>
  <c r="AD452" i="2"/>
  <c r="AB452" i="2" s="1"/>
  <c r="N449" i="2"/>
  <c r="M448" i="2"/>
  <c r="Q450" i="2" l="1"/>
  <c r="R450" i="2" s="1"/>
  <c r="AN627" i="2"/>
  <c r="AR627" i="2" s="1"/>
  <c r="AT627" i="2" s="1"/>
  <c r="K447" i="2"/>
  <c r="L448" i="2"/>
  <c r="O449" i="2"/>
  <c r="P449" i="2"/>
  <c r="AI628" i="2"/>
  <c r="AQ627" i="2"/>
  <c r="AS627" i="2" s="1"/>
  <c r="AU627" i="2" s="1"/>
  <c r="AJ629" i="2"/>
  <c r="AH628" i="2"/>
  <c r="AF628" i="2"/>
  <c r="AP627" i="2"/>
  <c r="AM451" i="2"/>
  <c r="AD451" i="2"/>
  <c r="AB451" i="2" s="1"/>
  <c r="N448" i="2"/>
  <c r="M447" i="2"/>
  <c r="Q449" i="2" l="1"/>
  <c r="R449" i="2" s="1"/>
  <c r="K446" i="2"/>
  <c r="L447" i="2"/>
  <c r="Z628" i="2"/>
  <c r="AK628" i="2"/>
  <c r="AA629" i="2"/>
  <c r="AL629" i="2"/>
  <c r="O448" i="2"/>
  <c r="P448" i="2"/>
  <c r="AE627" i="2"/>
  <c r="AG628" i="2"/>
  <c r="AC628" i="2" s="1"/>
  <c r="AO627" i="2"/>
  <c r="AM450" i="2"/>
  <c r="AD450" i="2"/>
  <c r="AB450" i="2" s="1"/>
  <c r="N447" i="2"/>
  <c r="M446" i="2"/>
  <c r="Q448" i="2" l="1"/>
  <c r="R448" i="2" s="1"/>
  <c r="AN626" i="2"/>
  <c r="AR626" i="2" s="1"/>
  <c r="AT626" i="2" s="1"/>
  <c r="K445" i="2"/>
  <c r="L446" i="2"/>
  <c r="O447" i="2"/>
  <c r="P447" i="2"/>
  <c r="AI627" i="2"/>
  <c r="AQ626" i="2"/>
  <c r="AS626" i="2" s="1"/>
  <c r="AU626" i="2" s="1"/>
  <c r="AJ628" i="2"/>
  <c r="AH627" i="2"/>
  <c r="AF627" i="2"/>
  <c r="AP626" i="2"/>
  <c r="AM449" i="2"/>
  <c r="AD449" i="2"/>
  <c r="AB449" i="2" s="1"/>
  <c r="N446" i="2"/>
  <c r="M445" i="2"/>
  <c r="Q447" i="2" l="1"/>
  <c r="R447" i="2" s="1"/>
  <c r="K444" i="2"/>
  <c r="L445" i="2"/>
  <c r="Z627" i="2"/>
  <c r="AK627" i="2"/>
  <c r="AA628" i="2"/>
  <c r="AL628" i="2"/>
  <c r="P446" i="2"/>
  <c r="O446" i="2"/>
  <c r="AE626" i="2"/>
  <c r="AG627" i="2"/>
  <c r="AC627" i="2" s="1"/>
  <c r="AO626" i="2"/>
  <c r="AM448" i="2"/>
  <c r="AD448" i="2"/>
  <c r="AB448" i="2" s="1"/>
  <c r="N445" i="2"/>
  <c r="M444" i="2"/>
  <c r="Q446" i="2" l="1"/>
  <c r="R446" i="2" s="1"/>
  <c r="AN625" i="2"/>
  <c r="AR625" i="2" s="1"/>
  <c r="AT625" i="2" s="1"/>
  <c r="K443" i="2"/>
  <c r="L444" i="2"/>
  <c r="O445" i="2"/>
  <c r="P445" i="2"/>
  <c r="AI626" i="2"/>
  <c r="AQ625" i="2"/>
  <c r="AS625" i="2" s="1"/>
  <c r="AU625" i="2" s="1"/>
  <c r="AJ627" i="2"/>
  <c r="AH626" i="2"/>
  <c r="AF626" i="2"/>
  <c r="AP625" i="2"/>
  <c r="AM447" i="2"/>
  <c r="AD447" i="2"/>
  <c r="AB447" i="2" s="1"/>
  <c r="N444" i="2"/>
  <c r="M443" i="2"/>
  <c r="Q445" i="2" l="1"/>
  <c r="R445" i="2" s="1"/>
  <c r="K442" i="2"/>
  <c r="L443" i="2"/>
  <c r="Z626" i="2"/>
  <c r="AK626" i="2"/>
  <c r="AA627" i="2"/>
  <c r="AL627" i="2"/>
  <c r="O444" i="2"/>
  <c r="P444" i="2"/>
  <c r="AE625" i="2"/>
  <c r="AG626" i="2"/>
  <c r="AC626" i="2" s="1"/>
  <c r="AO625" i="2"/>
  <c r="AM446" i="2"/>
  <c r="AD446" i="2"/>
  <c r="AB446" i="2" s="1"/>
  <c r="N443" i="2"/>
  <c r="M442" i="2"/>
  <c r="Q444" i="2" l="1"/>
  <c r="R444" i="2" s="1"/>
  <c r="AN624" i="2"/>
  <c r="AR624" i="2" s="1"/>
  <c r="AT624" i="2" s="1"/>
  <c r="K441" i="2"/>
  <c r="L442" i="2"/>
  <c r="O443" i="2"/>
  <c r="P443" i="2"/>
  <c r="AI625" i="2"/>
  <c r="AQ624" i="2"/>
  <c r="AS624" i="2" s="1"/>
  <c r="AU624" i="2" s="1"/>
  <c r="AJ626" i="2"/>
  <c r="AH625" i="2"/>
  <c r="AF625" i="2"/>
  <c r="AP624" i="2"/>
  <c r="AM445" i="2"/>
  <c r="AD445" i="2"/>
  <c r="AB445" i="2" s="1"/>
  <c r="N442" i="2"/>
  <c r="M441" i="2"/>
  <c r="Q443" i="2" l="1"/>
  <c r="R443" i="2" s="1"/>
  <c r="AO624" i="2"/>
  <c r="AN623" i="2" s="1"/>
  <c r="K440" i="2"/>
  <c r="L441" i="2"/>
  <c r="AA626" i="2"/>
  <c r="AL626" i="2"/>
  <c r="Z625" i="2"/>
  <c r="AK625" i="2"/>
  <c r="P442" i="2"/>
  <c r="O442" i="2"/>
  <c r="AE624" i="2"/>
  <c r="AG625" i="2"/>
  <c r="AC625" i="2" s="1"/>
  <c r="AM444" i="2"/>
  <c r="AD444" i="2"/>
  <c r="AB444" i="2" s="1"/>
  <c r="N441" i="2"/>
  <c r="M440" i="2"/>
  <c r="AP623" i="2" l="1"/>
  <c r="AQ623" i="2"/>
  <c r="AS623" i="2" s="1"/>
  <c r="AU623" i="2" s="1"/>
  <c r="Q442" i="2"/>
  <c r="R442" i="2" s="1"/>
  <c r="AR623" i="2"/>
  <c r="AT623" i="2" s="1"/>
  <c r="AO623" i="2"/>
  <c r="AN622" i="2" s="1"/>
  <c r="AR622" i="2" s="1"/>
  <c r="AT622" i="2" s="1"/>
  <c r="K439" i="2"/>
  <c r="L440" i="2"/>
  <c r="O441" i="2"/>
  <c r="P441" i="2"/>
  <c r="AI624" i="2"/>
  <c r="AJ625" i="2"/>
  <c r="AH624" i="2"/>
  <c r="AF624" i="2"/>
  <c r="AM443" i="2"/>
  <c r="AD443" i="2"/>
  <c r="AB443" i="2" s="1"/>
  <c r="N440" i="2"/>
  <c r="M439" i="2"/>
  <c r="AO622" i="2" l="1"/>
  <c r="AN621" i="2" s="1"/>
  <c r="AR621" i="2" s="1"/>
  <c r="AT621" i="2" s="1"/>
  <c r="AP622" i="2"/>
  <c r="AQ621" i="2" s="1"/>
  <c r="AS621" i="2" s="1"/>
  <c r="AU621" i="2" s="1"/>
  <c r="Q441" i="2"/>
  <c r="R441" i="2" s="1"/>
  <c r="AQ622" i="2"/>
  <c r="AS622" i="2" s="1"/>
  <c r="AU622" i="2" s="1"/>
  <c r="K438" i="2"/>
  <c r="L439" i="2"/>
  <c r="Z624" i="2"/>
  <c r="AK624" i="2"/>
  <c r="AA625" i="2"/>
  <c r="AL625" i="2"/>
  <c r="O440" i="2"/>
  <c r="P440" i="2"/>
  <c r="AE623" i="2"/>
  <c r="AG624" i="2"/>
  <c r="AC624" i="2" s="1"/>
  <c r="AM442" i="2"/>
  <c r="AD442" i="2"/>
  <c r="AB442" i="2" s="1"/>
  <c r="N439" i="2"/>
  <c r="M438" i="2"/>
  <c r="AP621" i="2" l="1"/>
  <c r="Q440" i="2"/>
  <c r="R440" i="2" s="1"/>
  <c r="AO621" i="2"/>
  <c r="AN620" i="2" s="1"/>
  <c r="AF623" i="2"/>
  <c r="AG623" i="2" s="1"/>
  <c r="AC623" i="2" s="1"/>
  <c r="K437" i="2"/>
  <c r="L438" i="2"/>
  <c r="O439" i="2"/>
  <c r="P439" i="2"/>
  <c r="AI623" i="2"/>
  <c r="AJ624" i="2"/>
  <c r="AH623" i="2"/>
  <c r="AM441" i="2"/>
  <c r="AD441" i="2"/>
  <c r="AB441" i="2" s="1"/>
  <c r="N438" i="2"/>
  <c r="M437" i="2"/>
  <c r="AQ620" i="2" l="1"/>
  <c r="AS620" i="2" s="1"/>
  <c r="AU620" i="2" s="1"/>
  <c r="AP620" i="2"/>
  <c r="AQ619" i="2" s="1"/>
  <c r="AS619" i="2" s="1"/>
  <c r="AU619" i="2" s="1"/>
  <c r="AR620" i="2"/>
  <c r="AT620" i="2" s="1"/>
  <c r="AO620" i="2"/>
  <c r="AP619" i="2" s="1"/>
  <c r="AE622" i="2"/>
  <c r="AI622" i="2" s="1"/>
  <c r="Q439" i="2"/>
  <c r="R439" i="2" s="1"/>
  <c r="K436" i="2"/>
  <c r="L437" i="2"/>
  <c r="AA624" i="2"/>
  <c r="AL624" i="2"/>
  <c r="Z623" i="2"/>
  <c r="AK623" i="2"/>
  <c r="P438" i="2"/>
  <c r="O438" i="2"/>
  <c r="AJ623" i="2"/>
  <c r="AH622" i="2"/>
  <c r="AM440" i="2"/>
  <c r="AD440" i="2"/>
  <c r="AB440" i="2" s="1"/>
  <c r="N437" i="2"/>
  <c r="M436" i="2"/>
  <c r="AN619" i="2" l="1"/>
  <c r="AR619" i="2" s="1"/>
  <c r="AT619" i="2" s="1"/>
  <c r="AF622" i="2"/>
  <c r="AE621" i="2" s="1"/>
  <c r="AI621" i="2" s="1"/>
  <c r="Q438" i="2"/>
  <c r="R438" i="2" s="1"/>
  <c r="K435" i="2"/>
  <c r="L436" i="2"/>
  <c r="AA623" i="2"/>
  <c r="AL623" i="2"/>
  <c r="Z622" i="2"/>
  <c r="AK622" i="2"/>
  <c r="O437" i="2"/>
  <c r="P437" i="2"/>
  <c r="AJ622" i="2"/>
  <c r="AM439" i="2"/>
  <c r="AD439" i="2"/>
  <c r="AB439" i="2" s="1"/>
  <c r="AO619" i="2"/>
  <c r="N436" i="2"/>
  <c r="M435" i="2"/>
  <c r="AG622" i="2" l="1"/>
  <c r="AC622" i="2" s="1"/>
  <c r="Q437" i="2"/>
  <c r="R437" i="2" s="1"/>
  <c r="AF621" i="2"/>
  <c r="AE620" i="2" s="1"/>
  <c r="AI620" i="2" s="1"/>
  <c r="AN618" i="2"/>
  <c r="AR618" i="2" s="1"/>
  <c r="AT618" i="2" s="1"/>
  <c r="K434" i="2"/>
  <c r="L435" i="2"/>
  <c r="Z621" i="2"/>
  <c r="AK621" i="2"/>
  <c r="AA622" i="2"/>
  <c r="AL622" i="2"/>
  <c r="O436" i="2"/>
  <c r="P436" i="2"/>
  <c r="AQ618" i="2"/>
  <c r="AS618" i="2" s="1"/>
  <c r="AU618" i="2" s="1"/>
  <c r="AP618" i="2"/>
  <c r="AM438" i="2"/>
  <c r="AD438" i="2"/>
  <c r="AB438" i="2" s="1"/>
  <c r="N435" i="2"/>
  <c r="M434" i="2"/>
  <c r="AG621" i="2" l="1"/>
  <c r="AC621" i="2" s="1"/>
  <c r="AH621" i="2"/>
  <c r="AJ621" i="2" s="1"/>
  <c r="AA621" i="2" s="1"/>
  <c r="Q436" i="2"/>
  <c r="R436" i="2" s="1"/>
  <c r="AO618" i="2"/>
  <c r="AN617" i="2" s="1"/>
  <c r="AR617" i="2" s="1"/>
  <c r="AT617" i="2" s="1"/>
  <c r="AF620" i="2"/>
  <c r="AE619" i="2" s="1"/>
  <c r="K433" i="2"/>
  <c r="L434" i="2"/>
  <c r="Z620" i="2"/>
  <c r="AK620" i="2"/>
  <c r="O435" i="2"/>
  <c r="P435" i="2"/>
  <c r="AP617" i="2"/>
  <c r="AM437" i="2"/>
  <c r="AD437" i="2"/>
  <c r="AB437" i="2" s="1"/>
  <c r="N434" i="2"/>
  <c r="M433" i="2"/>
  <c r="AL621" i="2" l="1"/>
  <c r="AH620" i="2"/>
  <c r="AJ620" i="2" s="1"/>
  <c r="AQ617" i="2"/>
  <c r="AS617" i="2" s="1"/>
  <c r="AU617" i="2" s="1"/>
  <c r="Q435" i="2"/>
  <c r="R435" i="2" s="1"/>
  <c r="AG620" i="2"/>
  <c r="AC620" i="2" s="1"/>
  <c r="AO617" i="2"/>
  <c r="AN616" i="2" s="1"/>
  <c r="AR616" i="2" s="1"/>
  <c r="AT616" i="2" s="1"/>
  <c r="K432" i="2"/>
  <c r="L433" i="2"/>
  <c r="P434" i="2"/>
  <c r="O434" i="2"/>
  <c r="AI619" i="2"/>
  <c r="AF619" i="2"/>
  <c r="AM436" i="2"/>
  <c r="AD436" i="2"/>
  <c r="AB436" i="2" s="1"/>
  <c r="N433" i="2"/>
  <c r="M432" i="2"/>
  <c r="AH619" i="2" l="1"/>
  <c r="AJ619" i="2" s="1"/>
  <c r="AQ616" i="2"/>
  <c r="AS616" i="2" s="1"/>
  <c r="AU616" i="2" s="1"/>
  <c r="AP616" i="2"/>
  <c r="Q434" i="2"/>
  <c r="R434" i="2" s="1"/>
  <c r="AE618" i="2"/>
  <c r="AI618" i="2" s="1"/>
  <c r="K431" i="2"/>
  <c r="L432" i="2"/>
  <c r="Z619" i="2"/>
  <c r="AK619" i="2"/>
  <c r="AA620" i="2"/>
  <c r="AL620" i="2"/>
  <c r="O433" i="2"/>
  <c r="P433" i="2"/>
  <c r="AG619" i="2"/>
  <c r="AC619" i="2" s="1"/>
  <c r="AM435" i="2"/>
  <c r="AD435" i="2"/>
  <c r="AB435" i="2" s="1"/>
  <c r="AO616" i="2"/>
  <c r="N432" i="2"/>
  <c r="M431" i="2"/>
  <c r="AF618" i="2" l="1"/>
  <c r="AE617" i="2" s="1"/>
  <c r="Q433" i="2"/>
  <c r="R433" i="2" s="1"/>
  <c r="AH618" i="2"/>
  <c r="AJ618" i="2" s="1"/>
  <c r="AN615" i="2"/>
  <c r="AR615" i="2" s="1"/>
  <c r="AT615" i="2" s="1"/>
  <c r="K430" i="2"/>
  <c r="L431" i="2"/>
  <c r="Z618" i="2"/>
  <c r="AK618" i="2"/>
  <c r="AA619" i="2"/>
  <c r="AL619" i="2"/>
  <c r="P432" i="2"/>
  <c r="O432" i="2"/>
  <c r="AG618" i="2"/>
  <c r="AC618" i="2" s="1"/>
  <c r="AQ615" i="2"/>
  <c r="AS615" i="2" s="1"/>
  <c r="AU615" i="2" s="1"/>
  <c r="AP615" i="2"/>
  <c r="AM434" i="2"/>
  <c r="AD434" i="2"/>
  <c r="AB434" i="2" s="1"/>
  <c r="N431" i="2"/>
  <c r="M430" i="2"/>
  <c r="Q432" i="2" l="1"/>
  <c r="R432" i="2" s="1"/>
  <c r="AH617" i="2"/>
  <c r="AF617" i="2"/>
  <c r="AG617" i="2" s="1"/>
  <c r="AC617" i="2" s="1"/>
  <c r="AI617" i="2"/>
  <c r="Z617" i="2" s="1"/>
  <c r="K429" i="2"/>
  <c r="L430" i="2"/>
  <c r="AA618" i="2"/>
  <c r="AL618" i="2"/>
  <c r="O431" i="2"/>
  <c r="P431" i="2"/>
  <c r="AM433" i="2"/>
  <c r="AO615" i="2"/>
  <c r="AD433" i="2"/>
  <c r="AB433" i="2" s="1"/>
  <c r="N430" i="2"/>
  <c r="M429" i="2"/>
  <c r="Q431" i="2" l="1"/>
  <c r="R431" i="2" s="1"/>
  <c r="AE616" i="2"/>
  <c r="AI616" i="2" s="1"/>
  <c r="AK617" i="2"/>
  <c r="AN614" i="2"/>
  <c r="AR614" i="2" s="1"/>
  <c r="AT614" i="2" s="1"/>
  <c r="K428" i="2"/>
  <c r="L429" i="2"/>
  <c r="P430" i="2"/>
  <c r="O430" i="2"/>
  <c r="AQ614" i="2"/>
  <c r="AS614" i="2" s="1"/>
  <c r="AU614" i="2" s="1"/>
  <c r="AP614" i="2"/>
  <c r="AJ617" i="2"/>
  <c r="AH616" i="2"/>
  <c r="AM432" i="2"/>
  <c r="AD432" i="2"/>
  <c r="AB432" i="2" s="1"/>
  <c r="N429" i="2"/>
  <c r="M428" i="2"/>
  <c r="AF616" i="2" l="1"/>
  <c r="Q430" i="2"/>
  <c r="R430" i="2" s="1"/>
  <c r="AO614" i="2"/>
  <c r="AN613" i="2" s="1"/>
  <c r="AR613" i="2" s="1"/>
  <c r="AT613" i="2" s="1"/>
  <c r="K427" i="2"/>
  <c r="L428" i="2"/>
  <c r="Z616" i="2"/>
  <c r="AK616" i="2"/>
  <c r="AA617" i="2"/>
  <c r="AL617" i="2"/>
  <c r="P429" i="2"/>
  <c r="O429" i="2"/>
  <c r="AE615" i="2"/>
  <c r="AG616" i="2"/>
  <c r="AC616" i="2" s="1"/>
  <c r="AM431" i="2"/>
  <c r="AD431" i="2"/>
  <c r="AB431" i="2" s="1"/>
  <c r="N428" i="2"/>
  <c r="M427" i="2"/>
  <c r="AP613" i="2" l="1"/>
  <c r="AQ613" i="2"/>
  <c r="AS613" i="2" s="1"/>
  <c r="AU613" i="2" s="1"/>
  <c r="Q429" i="2"/>
  <c r="R429" i="2" s="1"/>
  <c r="K426" i="2"/>
  <c r="L427" i="2"/>
  <c r="O428" i="2"/>
  <c r="P428" i="2"/>
  <c r="AI615" i="2"/>
  <c r="AJ616" i="2"/>
  <c r="AH615" i="2"/>
  <c r="AF615" i="2"/>
  <c r="AM430" i="2"/>
  <c r="AD430" i="2"/>
  <c r="AB430" i="2" s="1"/>
  <c r="AO613" i="2"/>
  <c r="N427" i="2"/>
  <c r="M426" i="2"/>
  <c r="Q428" i="2" l="1"/>
  <c r="R428" i="2" s="1"/>
  <c r="AN612" i="2"/>
  <c r="AR612" i="2" s="1"/>
  <c r="AT612" i="2" s="1"/>
  <c r="K425" i="2"/>
  <c r="L426" i="2"/>
  <c r="AA616" i="2"/>
  <c r="AL616" i="2"/>
  <c r="Z615" i="2"/>
  <c r="AK615" i="2"/>
  <c r="O427" i="2"/>
  <c r="P427" i="2"/>
  <c r="AQ612" i="2"/>
  <c r="AS612" i="2" s="1"/>
  <c r="AU612" i="2" s="1"/>
  <c r="AE614" i="2"/>
  <c r="AG615" i="2"/>
  <c r="AC615" i="2" s="1"/>
  <c r="AP612" i="2"/>
  <c r="AM429" i="2"/>
  <c r="AD429" i="2"/>
  <c r="AB429" i="2" s="1"/>
  <c r="N426" i="2"/>
  <c r="M425" i="2"/>
  <c r="Q427" i="2" l="1"/>
  <c r="R427" i="2" s="1"/>
  <c r="K424" i="2"/>
  <c r="L425" i="2"/>
  <c r="P426" i="2"/>
  <c r="O426" i="2"/>
  <c r="AI614" i="2"/>
  <c r="AF614" i="2"/>
  <c r="AJ615" i="2"/>
  <c r="AH614" i="2"/>
  <c r="AO612" i="2"/>
  <c r="AM428" i="2"/>
  <c r="AD428" i="2"/>
  <c r="AB428" i="2" s="1"/>
  <c r="N425" i="2"/>
  <c r="M424" i="2"/>
  <c r="Q426" i="2" l="1"/>
  <c r="R426" i="2" s="1"/>
  <c r="AG614" i="2"/>
  <c r="AC614" i="2" s="1"/>
  <c r="AN611" i="2"/>
  <c r="AR611" i="2" s="1"/>
  <c r="AT611" i="2" s="1"/>
  <c r="K423" i="2"/>
  <c r="L424" i="2"/>
  <c r="AE613" i="2"/>
  <c r="Z614" i="2"/>
  <c r="AK614" i="2"/>
  <c r="AA615" i="2"/>
  <c r="AL615" i="2"/>
  <c r="P425" i="2"/>
  <c r="O425" i="2"/>
  <c r="AP611" i="2"/>
  <c r="AQ611" i="2"/>
  <c r="AS611" i="2" s="1"/>
  <c r="AU611" i="2" s="1"/>
  <c r="AJ614" i="2"/>
  <c r="AM427" i="2"/>
  <c r="AD427" i="2"/>
  <c r="AB427" i="2" s="1"/>
  <c r="N424" i="2"/>
  <c r="M423" i="2"/>
  <c r="Q425" i="2" l="1"/>
  <c r="R425" i="2" s="1"/>
  <c r="AH613" i="2"/>
  <c r="AO611" i="2"/>
  <c r="AN610" i="2" s="1"/>
  <c r="AI613" i="2"/>
  <c r="Z613" i="2" s="1"/>
  <c r="AF613" i="2"/>
  <c r="K422" i="2"/>
  <c r="L423" i="2"/>
  <c r="AA614" i="2"/>
  <c r="AL614" i="2"/>
  <c r="O424" i="2"/>
  <c r="P424" i="2"/>
  <c r="AM426" i="2"/>
  <c r="AD426" i="2"/>
  <c r="AB426" i="2" s="1"/>
  <c r="N423" i="2"/>
  <c r="M422" i="2"/>
  <c r="Q424" i="2" l="1"/>
  <c r="AP610" i="2"/>
  <c r="AQ610" i="2"/>
  <c r="AS610" i="2" s="1"/>
  <c r="AU610" i="2" s="1"/>
  <c r="AG613" i="2"/>
  <c r="AC613" i="2" s="1"/>
  <c r="AR610" i="2"/>
  <c r="AT610" i="2" s="1"/>
  <c r="AO610" i="2"/>
  <c r="AP609" i="2" s="1"/>
  <c r="AK613" i="2"/>
  <c r="AE612" i="2"/>
  <c r="AF612" i="2" s="1"/>
  <c r="K421" i="2"/>
  <c r="L422" i="2"/>
  <c r="R424" i="2"/>
  <c r="O423" i="2"/>
  <c r="P423" i="2"/>
  <c r="AJ613" i="2"/>
  <c r="AM425" i="2"/>
  <c r="AD425" i="2"/>
  <c r="AB425" i="2" s="1"/>
  <c r="N422" i="2"/>
  <c r="M421" i="2"/>
  <c r="Q423" i="2" l="1"/>
  <c r="R423" i="2" s="1"/>
  <c r="AH612" i="2"/>
  <c r="AQ609" i="2"/>
  <c r="AS609" i="2" s="1"/>
  <c r="AU609" i="2" s="1"/>
  <c r="AN609" i="2"/>
  <c r="AR609" i="2" s="1"/>
  <c r="AT609" i="2" s="1"/>
  <c r="AI612" i="2"/>
  <c r="AK612" i="2" s="1"/>
  <c r="K420" i="2"/>
  <c r="L421" i="2"/>
  <c r="AA613" i="2"/>
  <c r="AL613" i="2"/>
  <c r="P422" i="2"/>
  <c r="O422" i="2"/>
  <c r="AE611" i="2"/>
  <c r="AG612" i="2"/>
  <c r="AC612" i="2" s="1"/>
  <c r="AM424" i="2"/>
  <c r="AD424" i="2"/>
  <c r="AB424" i="2" s="1"/>
  <c r="N421" i="2"/>
  <c r="M420" i="2"/>
  <c r="AO609" i="2" l="1"/>
  <c r="AP608" i="2" s="1"/>
  <c r="Q422" i="2"/>
  <c r="R422" i="2" s="1"/>
  <c r="Z612" i="2"/>
  <c r="K419" i="2"/>
  <c r="L420" i="2"/>
  <c r="O421" i="2"/>
  <c r="P421" i="2"/>
  <c r="AI611" i="2"/>
  <c r="AJ612" i="2"/>
  <c r="AH611" i="2"/>
  <c r="AF611" i="2"/>
  <c r="AM423" i="2"/>
  <c r="AD423" i="2"/>
  <c r="AB423" i="2" s="1"/>
  <c r="N420" i="2"/>
  <c r="M419" i="2"/>
  <c r="AN608" i="2" l="1"/>
  <c r="AR608" i="2" s="1"/>
  <c r="AT608" i="2" s="1"/>
  <c r="AQ608" i="2"/>
  <c r="AS608" i="2" s="1"/>
  <c r="AU608" i="2" s="1"/>
  <c r="Q421" i="2"/>
  <c r="R421" i="2" s="1"/>
  <c r="K418" i="2"/>
  <c r="L419" i="2"/>
  <c r="AA612" i="2"/>
  <c r="AL612" i="2"/>
  <c r="Z611" i="2"/>
  <c r="AK611" i="2"/>
  <c r="O420" i="2"/>
  <c r="P420" i="2"/>
  <c r="AE610" i="2"/>
  <c r="AG611" i="2"/>
  <c r="AC611" i="2" s="1"/>
  <c r="AM422" i="2"/>
  <c r="AD422" i="2"/>
  <c r="AB422" i="2" s="1"/>
  <c r="N419" i="2"/>
  <c r="M418" i="2"/>
  <c r="AO608" i="2" l="1"/>
  <c r="AN607" i="2" s="1"/>
  <c r="AR607" i="2" s="1"/>
  <c r="AT607" i="2" s="1"/>
  <c r="Q420" i="2"/>
  <c r="R420" i="2" s="1"/>
  <c r="K417" i="2"/>
  <c r="L418" i="2"/>
  <c r="O419" i="2"/>
  <c r="P419" i="2"/>
  <c r="AI610" i="2"/>
  <c r="AP607" i="2"/>
  <c r="AJ611" i="2"/>
  <c r="AH610" i="2"/>
  <c r="AF610" i="2"/>
  <c r="AM421" i="2"/>
  <c r="AD421" i="2"/>
  <c r="AB421" i="2" s="1"/>
  <c r="N418" i="2"/>
  <c r="M417" i="2"/>
  <c r="AQ607" i="2" l="1"/>
  <c r="AS607" i="2" s="1"/>
  <c r="AU607" i="2" s="1"/>
  <c r="AO607" i="2"/>
  <c r="AN606" i="2" s="1"/>
  <c r="AR606" i="2" s="1"/>
  <c r="AT606" i="2" s="1"/>
  <c r="Q419" i="2"/>
  <c r="R419" i="2" s="1"/>
  <c r="AE609" i="2"/>
  <c r="AI609" i="2" s="1"/>
  <c r="K416" i="2"/>
  <c r="L417" i="2"/>
  <c r="Z610" i="2"/>
  <c r="AK610" i="2"/>
  <c r="AA611" i="2"/>
  <c r="AL611" i="2"/>
  <c r="P418" i="2"/>
  <c r="O418" i="2"/>
  <c r="AG610" i="2"/>
  <c r="AC610" i="2" s="1"/>
  <c r="AJ610" i="2"/>
  <c r="AM420" i="2"/>
  <c r="AD420" i="2"/>
  <c r="AB420" i="2" s="1"/>
  <c r="N417" i="2"/>
  <c r="M416" i="2"/>
  <c r="AQ606" i="2" l="1"/>
  <c r="AS606" i="2" s="1"/>
  <c r="AU606" i="2" s="1"/>
  <c r="AP606" i="2"/>
  <c r="AF609" i="2"/>
  <c r="Q418" i="2"/>
  <c r="R418" i="2" s="1"/>
  <c r="AH609" i="2"/>
  <c r="K415" i="2"/>
  <c r="L416" i="2"/>
  <c r="AA610" i="2"/>
  <c r="AL610" i="2"/>
  <c r="Z609" i="2"/>
  <c r="AK609" i="2"/>
  <c r="O417" i="2"/>
  <c r="P417" i="2"/>
  <c r="AE608" i="2"/>
  <c r="AG609" i="2"/>
  <c r="AC609" i="2" s="1"/>
  <c r="AO606" i="2"/>
  <c r="AM419" i="2"/>
  <c r="AD419" i="2"/>
  <c r="AB419" i="2" s="1"/>
  <c r="N416" i="2"/>
  <c r="M415" i="2"/>
  <c r="Q417" i="2" l="1"/>
  <c r="R417" i="2" s="1"/>
  <c r="AN605" i="2"/>
  <c r="AR605" i="2" s="1"/>
  <c r="AT605" i="2" s="1"/>
  <c r="K414" i="2"/>
  <c r="L415" i="2"/>
  <c r="O416" i="2"/>
  <c r="P416" i="2"/>
  <c r="AI608" i="2"/>
  <c r="AQ605" i="2"/>
  <c r="AS605" i="2" s="1"/>
  <c r="AU605" i="2" s="1"/>
  <c r="AP605" i="2"/>
  <c r="AJ609" i="2"/>
  <c r="AH608" i="2"/>
  <c r="AF608" i="2"/>
  <c r="AM418" i="2"/>
  <c r="AD418" i="2"/>
  <c r="AB418" i="2" s="1"/>
  <c r="N415" i="2"/>
  <c r="M414" i="2"/>
  <c r="Q416" i="2" l="1"/>
  <c r="R416" i="2" s="1"/>
  <c r="K413" i="2"/>
  <c r="L414" i="2"/>
  <c r="AA609" i="2"/>
  <c r="AL609" i="2"/>
  <c r="Z608" i="2"/>
  <c r="AK608" i="2"/>
  <c r="O415" i="2"/>
  <c r="P415" i="2"/>
  <c r="AO605" i="2"/>
  <c r="AE607" i="2"/>
  <c r="AF607" i="2" s="1"/>
  <c r="AG608" i="2"/>
  <c r="AC608" i="2" s="1"/>
  <c r="AM417" i="2"/>
  <c r="AD417" i="2"/>
  <c r="AB417" i="2" s="1"/>
  <c r="N414" i="2"/>
  <c r="M413" i="2"/>
  <c r="Q415" i="2" l="1"/>
  <c r="R415" i="2" s="1"/>
  <c r="AN604" i="2"/>
  <c r="AO604" i="2" s="1"/>
  <c r="K412" i="2"/>
  <c r="L413" i="2"/>
  <c r="P414" i="2"/>
  <c r="O414" i="2"/>
  <c r="AI607" i="2"/>
  <c r="AQ604" i="2"/>
  <c r="AS604" i="2" s="1"/>
  <c r="AU604" i="2" s="1"/>
  <c r="AP604" i="2"/>
  <c r="AJ608" i="2"/>
  <c r="AH607" i="2"/>
  <c r="AE606" i="2"/>
  <c r="AG607" i="2"/>
  <c r="AC607" i="2" s="1"/>
  <c r="AM416" i="2"/>
  <c r="AD416" i="2"/>
  <c r="AB416" i="2" s="1"/>
  <c r="N413" i="2"/>
  <c r="M412" i="2"/>
  <c r="Q414" i="2" l="1"/>
  <c r="R414" i="2" s="1"/>
  <c r="AR604" i="2"/>
  <c r="AT604" i="2" s="1"/>
  <c r="AN603" i="2"/>
  <c r="AR603" i="2" s="1"/>
  <c r="AT603" i="2" s="1"/>
  <c r="K411" i="2"/>
  <c r="L412" i="2"/>
  <c r="AA608" i="2"/>
  <c r="AL608" i="2"/>
  <c r="Z607" i="2"/>
  <c r="AK607" i="2"/>
  <c r="O413" i="2"/>
  <c r="P413" i="2"/>
  <c r="AI606" i="2"/>
  <c r="AQ603" i="2"/>
  <c r="AS603" i="2" s="1"/>
  <c r="AU603" i="2" s="1"/>
  <c r="AJ607" i="2"/>
  <c r="AH606" i="2"/>
  <c r="AF606" i="2"/>
  <c r="AP603" i="2"/>
  <c r="AM415" i="2"/>
  <c r="AD415" i="2"/>
  <c r="AB415" i="2" s="1"/>
  <c r="N412" i="2"/>
  <c r="M411" i="2"/>
  <c r="Q413" i="2" l="1"/>
  <c r="R413" i="2" s="1"/>
  <c r="K410" i="2"/>
  <c r="L411" i="2"/>
  <c r="Z606" i="2"/>
  <c r="AK606" i="2"/>
  <c r="AA607" i="2"/>
  <c r="AL607" i="2"/>
  <c r="O412" i="2"/>
  <c r="P412" i="2"/>
  <c r="AE605" i="2"/>
  <c r="AG606" i="2"/>
  <c r="AC606" i="2" s="1"/>
  <c r="AO603" i="2"/>
  <c r="AM414" i="2"/>
  <c r="AD414" i="2"/>
  <c r="AB414" i="2" s="1"/>
  <c r="N411" i="2"/>
  <c r="M410" i="2"/>
  <c r="Q412" i="2" l="1"/>
  <c r="R412" i="2" s="1"/>
  <c r="AN602" i="2"/>
  <c r="AR602" i="2" s="1"/>
  <c r="AT602" i="2" s="1"/>
  <c r="K409" i="2"/>
  <c r="L410" i="2"/>
  <c r="O411" i="2"/>
  <c r="P411" i="2"/>
  <c r="AI605" i="2"/>
  <c r="AQ602" i="2"/>
  <c r="AS602" i="2" s="1"/>
  <c r="AU602" i="2" s="1"/>
  <c r="AP602" i="2"/>
  <c r="AJ606" i="2"/>
  <c r="AH605" i="2"/>
  <c r="AF605" i="2"/>
  <c r="AM413" i="2"/>
  <c r="AD413" i="2"/>
  <c r="AB413" i="2" s="1"/>
  <c r="N410" i="2"/>
  <c r="M409" i="2"/>
  <c r="Q411" i="2" l="1"/>
  <c r="R411" i="2" s="1"/>
  <c r="K408" i="2"/>
  <c r="L409" i="2"/>
  <c r="Z605" i="2"/>
  <c r="AK605" i="2"/>
  <c r="AA606" i="2"/>
  <c r="AL606" i="2"/>
  <c r="P410" i="2"/>
  <c r="O410" i="2"/>
  <c r="AE604" i="2"/>
  <c r="AG605" i="2"/>
  <c r="AC605" i="2" s="1"/>
  <c r="AO602" i="2"/>
  <c r="AM412" i="2"/>
  <c r="AD412" i="2"/>
  <c r="AB412" i="2" s="1"/>
  <c r="N409" i="2"/>
  <c r="M408" i="2"/>
  <c r="Q410" i="2" l="1"/>
  <c r="R410" i="2" s="1"/>
  <c r="AN601" i="2"/>
  <c r="AR601" i="2" s="1"/>
  <c r="AT601" i="2" s="1"/>
  <c r="K407" i="2"/>
  <c r="L408" i="2"/>
  <c r="O409" i="2"/>
  <c r="P409" i="2"/>
  <c r="AI604" i="2"/>
  <c r="AQ601" i="2"/>
  <c r="AS601" i="2" s="1"/>
  <c r="AU601" i="2" s="1"/>
  <c r="AP601" i="2"/>
  <c r="AJ605" i="2"/>
  <c r="AH604" i="2"/>
  <c r="AF604" i="2"/>
  <c r="AM411" i="2"/>
  <c r="AD411" i="2"/>
  <c r="AB411" i="2" s="1"/>
  <c r="N408" i="2"/>
  <c r="M407" i="2"/>
  <c r="Q409" i="2" l="1"/>
  <c r="R409" i="2" s="1"/>
  <c r="AO601" i="2"/>
  <c r="AP600" i="2" s="1"/>
  <c r="K406" i="2"/>
  <c r="L407" i="2"/>
  <c r="Z604" i="2"/>
  <c r="AK604" i="2"/>
  <c r="AA605" i="2"/>
  <c r="AL605" i="2"/>
  <c r="O408" i="2"/>
  <c r="P408" i="2"/>
  <c r="AE603" i="2"/>
  <c r="AG604" i="2"/>
  <c r="AC604" i="2" s="1"/>
  <c r="AM410" i="2"/>
  <c r="AD410" i="2"/>
  <c r="AB410" i="2" s="1"/>
  <c r="N407" i="2"/>
  <c r="M406" i="2"/>
  <c r="Q408" i="2" l="1"/>
  <c r="R408" i="2" s="1"/>
  <c r="AQ600" i="2"/>
  <c r="AS600" i="2" s="1"/>
  <c r="AU600" i="2" s="1"/>
  <c r="AN600" i="2"/>
  <c r="AR600" i="2" s="1"/>
  <c r="AT600" i="2" s="1"/>
  <c r="K405" i="2"/>
  <c r="L406" i="2"/>
  <c r="O407" i="2"/>
  <c r="P407" i="2"/>
  <c r="AI603" i="2"/>
  <c r="AJ604" i="2"/>
  <c r="AH603" i="2"/>
  <c r="AF603" i="2"/>
  <c r="AM409" i="2"/>
  <c r="AD409" i="2"/>
  <c r="AB409" i="2" s="1"/>
  <c r="N406" i="2"/>
  <c r="M405" i="2"/>
  <c r="Q407" i="2" l="1"/>
  <c r="R407" i="2" s="1"/>
  <c r="AO600" i="2"/>
  <c r="K404" i="2"/>
  <c r="L405" i="2"/>
  <c r="Z603" i="2"/>
  <c r="AK603" i="2"/>
  <c r="AA604" i="2"/>
  <c r="AL604" i="2"/>
  <c r="P406" i="2"/>
  <c r="O406" i="2"/>
  <c r="AE602" i="2"/>
  <c r="AG603" i="2"/>
  <c r="AC603" i="2" s="1"/>
  <c r="AM408" i="2"/>
  <c r="AD408" i="2"/>
  <c r="AB408" i="2" s="1"/>
  <c r="N405" i="2"/>
  <c r="M404" i="2"/>
  <c r="Q406" i="2" l="1"/>
  <c r="R406" i="2" s="1"/>
  <c r="AQ599" i="2"/>
  <c r="AS599" i="2" s="1"/>
  <c r="AU599" i="2" s="1"/>
  <c r="AN599" i="2"/>
  <c r="AP599" i="2"/>
  <c r="K403" i="2"/>
  <c r="L404" i="2"/>
  <c r="P405" i="2"/>
  <c r="O405" i="2"/>
  <c r="AI602" i="2"/>
  <c r="AJ603" i="2"/>
  <c r="AH602" i="2"/>
  <c r="AF602" i="2"/>
  <c r="AM407" i="2"/>
  <c r="AD407" i="2"/>
  <c r="AB407" i="2" s="1"/>
  <c r="N404" i="2"/>
  <c r="M403" i="2"/>
  <c r="Q405" i="2" l="1"/>
  <c r="R405" i="2" s="1"/>
  <c r="AR599" i="2"/>
  <c r="AT599" i="2" s="1"/>
  <c r="AO599" i="2"/>
  <c r="K402" i="2"/>
  <c r="L403" i="2"/>
  <c r="Z602" i="2"/>
  <c r="AK602" i="2"/>
  <c r="AA603" i="2"/>
  <c r="AL603" i="2"/>
  <c r="P404" i="2"/>
  <c r="O404" i="2"/>
  <c r="AE601" i="2"/>
  <c r="AG602" i="2"/>
  <c r="AC602" i="2" s="1"/>
  <c r="AM406" i="2"/>
  <c r="AD406" i="2"/>
  <c r="AB406" i="2" s="1"/>
  <c r="N403" i="2"/>
  <c r="M402" i="2"/>
  <c r="Q404" i="2" l="1"/>
  <c r="R404" i="2" s="1"/>
  <c r="AP598" i="2"/>
  <c r="AN598" i="2"/>
  <c r="AQ598" i="2"/>
  <c r="AS598" i="2" s="1"/>
  <c r="AU598" i="2" s="1"/>
  <c r="K401" i="2"/>
  <c r="L402" i="2"/>
  <c r="O403" i="2"/>
  <c r="P403" i="2"/>
  <c r="AI601" i="2"/>
  <c r="AJ602" i="2"/>
  <c r="AH601" i="2"/>
  <c r="AF601" i="2"/>
  <c r="AM405" i="2"/>
  <c r="AD405" i="2"/>
  <c r="AB405" i="2" s="1"/>
  <c r="N402" i="2"/>
  <c r="M401" i="2"/>
  <c r="Q403" i="2" l="1"/>
  <c r="R403" i="2" s="1"/>
  <c r="AR598" i="2"/>
  <c r="AT598" i="2" s="1"/>
  <c r="AO598" i="2"/>
  <c r="K400" i="2"/>
  <c r="L401" i="2"/>
  <c r="AA602" i="2"/>
  <c r="AL602" i="2"/>
  <c r="Z601" i="2"/>
  <c r="AK601" i="2"/>
  <c r="P402" i="2"/>
  <c r="O402" i="2"/>
  <c r="AE600" i="2"/>
  <c r="AG601" i="2"/>
  <c r="AC601" i="2" s="1"/>
  <c r="AM404" i="2"/>
  <c r="AD404" i="2"/>
  <c r="AB404" i="2" s="1"/>
  <c r="N401" i="2"/>
  <c r="M400" i="2"/>
  <c r="Q402" i="2" l="1"/>
  <c r="R402" i="2" s="1"/>
  <c r="AQ597" i="2"/>
  <c r="AS597" i="2" s="1"/>
  <c r="AU597" i="2" s="1"/>
  <c r="AN597" i="2"/>
  <c r="AR597" i="2" s="1"/>
  <c r="AT597" i="2" s="1"/>
  <c r="AP597" i="2"/>
  <c r="K399" i="2"/>
  <c r="L400" i="2"/>
  <c r="O401" i="2"/>
  <c r="P401" i="2"/>
  <c r="AI600" i="2"/>
  <c r="AJ601" i="2"/>
  <c r="AH600" i="2"/>
  <c r="AF600" i="2"/>
  <c r="AM403" i="2"/>
  <c r="AD403" i="2"/>
  <c r="AB403" i="2" s="1"/>
  <c r="N400" i="2"/>
  <c r="M399" i="2"/>
  <c r="Q401" i="2" l="1"/>
  <c r="R401" i="2" s="1"/>
  <c r="AO597" i="2"/>
  <c r="AQ596" i="2" s="1"/>
  <c r="AS596" i="2" s="1"/>
  <c r="AU596" i="2" s="1"/>
  <c r="K398" i="2"/>
  <c r="L399" i="2"/>
  <c r="Z600" i="2"/>
  <c r="AK600" i="2"/>
  <c r="AA601" i="2"/>
  <c r="AL601" i="2"/>
  <c r="P400" i="2"/>
  <c r="O400" i="2"/>
  <c r="AE599" i="2"/>
  <c r="AG600" i="2"/>
  <c r="AC600" i="2" s="1"/>
  <c r="AM402" i="2"/>
  <c r="AD402" i="2"/>
  <c r="AB402" i="2" s="1"/>
  <c r="N399" i="2"/>
  <c r="M398" i="2"/>
  <c r="Q400" i="2" l="1"/>
  <c r="R400" i="2" s="1"/>
  <c r="AP596" i="2"/>
  <c r="AN596" i="2"/>
  <c r="AR596" i="2" s="1"/>
  <c r="AT596" i="2" s="1"/>
  <c r="K397" i="2"/>
  <c r="L398" i="2"/>
  <c r="O399" i="2"/>
  <c r="P399" i="2"/>
  <c r="AI599" i="2"/>
  <c r="AJ600" i="2"/>
  <c r="AH599" i="2"/>
  <c r="AF599" i="2"/>
  <c r="AM401" i="2"/>
  <c r="AD401" i="2"/>
  <c r="AB401" i="2" s="1"/>
  <c r="N398" i="2"/>
  <c r="M397" i="2"/>
  <c r="Q399" i="2" l="1"/>
  <c r="R399" i="2" s="1"/>
  <c r="AO596" i="2"/>
  <c r="AN595" i="2" s="1"/>
  <c r="K396" i="2"/>
  <c r="L397" i="2"/>
  <c r="AA600" i="2"/>
  <c r="AL600" i="2"/>
  <c r="Z599" i="2"/>
  <c r="AK599" i="2"/>
  <c r="P398" i="2"/>
  <c r="O398" i="2"/>
  <c r="AE598" i="2"/>
  <c r="AG599" i="2"/>
  <c r="AC599" i="2" s="1"/>
  <c r="AM400" i="2"/>
  <c r="AD400" i="2"/>
  <c r="AB400" i="2" s="1"/>
  <c r="N397" i="2"/>
  <c r="M396" i="2"/>
  <c r="AP595" i="2" l="1"/>
  <c r="AQ595" i="2"/>
  <c r="AS595" i="2" s="1"/>
  <c r="AU595" i="2" s="1"/>
  <c r="Q398" i="2"/>
  <c r="R398" i="2" s="1"/>
  <c r="AR595" i="2"/>
  <c r="AT595" i="2" s="1"/>
  <c r="AO595" i="2"/>
  <c r="K395" i="2"/>
  <c r="L396" i="2"/>
  <c r="O397" i="2"/>
  <c r="P397" i="2"/>
  <c r="AI598" i="2"/>
  <c r="AJ599" i="2"/>
  <c r="AH598" i="2"/>
  <c r="AF598" i="2"/>
  <c r="AM399" i="2"/>
  <c r="AD399" i="2"/>
  <c r="AB399" i="2" s="1"/>
  <c r="N396" i="2"/>
  <c r="M395" i="2"/>
  <c r="Q397" i="2" l="1"/>
  <c r="R397" i="2" s="1"/>
  <c r="AP594" i="2"/>
  <c r="AN594" i="2"/>
  <c r="AR594" i="2" s="1"/>
  <c r="AT594" i="2" s="1"/>
  <c r="AQ594" i="2"/>
  <c r="AS594" i="2" s="1"/>
  <c r="AU594" i="2" s="1"/>
  <c r="K394" i="2"/>
  <c r="L395" i="2"/>
  <c r="Z598" i="2"/>
  <c r="AK598" i="2"/>
  <c r="AA599" i="2"/>
  <c r="AL599" i="2"/>
  <c r="O396" i="2"/>
  <c r="P396" i="2"/>
  <c r="AE597" i="2"/>
  <c r="AG598" i="2"/>
  <c r="AC598" i="2" s="1"/>
  <c r="AM398" i="2"/>
  <c r="AD398" i="2"/>
  <c r="AB398" i="2" s="1"/>
  <c r="N395" i="2"/>
  <c r="M394" i="2"/>
  <c r="Q396" i="2" l="1"/>
  <c r="R396" i="2" s="1"/>
  <c r="AO594" i="2"/>
  <c r="AN593" i="2" s="1"/>
  <c r="K393" i="2"/>
  <c r="L394" i="2"/>
  <c r="O395" i="2"/>
  <c r="P395" i="2"/>
  <c r="AI597" i="2"/>
  <c r="AJ598" i="2"/>
  <c r="AH597" i="2"/>
  <c r="AF597" i="2"/>
  <c r="AM397" i="2"/>
  <c r="AD397" i="2"/>
  <c r="AB397" i="2" s="1"/>
  <c r="N394" i="2"/>
  <c r="M393" i="2"/>
  <c r="AP593" i="2" l="1"/>
  <c r="Q395" i="2"/>
  <c r="R395" i="2" s="1"/>
  <c r="AQ593" i="2"/>
  <c r="AS593" i="2" s="1"/>
  <c r="AU593" i="2" s="1"/>
  <c r="AR593" i="2"/>
  <c r="AT593" i="2" s="1"/>
  <c r="AO593" i="2"/>
  <c r="K392" i="2"/>
  <c r="L393" i="2"/>
  <c r="Z597" i="2"/>
  <c r="AK597" i="2"/>
  <c r="AA598" i="2"/>
  <c r="AL598" i="2"/>
  <c r="P394" i="2"/>
  <c r="O394" i="2"/>
  <c r="AE596" i="2"/>
  <c r="AG597" i="2"/>
  <c r="AC597" i="2" s="1"/>
  <c r="AM396" i="2"/>
  <c r="AD396" i="2"/>
  <c r="AB396" i="2" s="1"/>
  <c r="N393" i="2"/>
  <c r="M392" i="2"/>
  <c r="Q394" i="2" l="1"/>
  <c r="R394" i="2" s="1"/>
  <c r="AQ592" i="2"/>
  <c r="AS592" i="2" s="1"/>
  <c r="AU592" i="2" s="1"/>
  <c r="AP592" i="2"/>
  <c r="AN592" i="2"/>
  <c r="AR592" i="2" s="1"/>
  <c r="AT592" i="2" s="1"/>
  <c r="K391" i="2"/>
  <c r="L392" i="2"/>
  <c r="P393" i="2"/>
  <c r="O393" i="2"/>
  <c r="AI596" i="2"/>
  <c r="AJ597" i="2"/>
  <c r="AH596" i="2"/>
  <c r="AF596" i="2"/>
  <c r="AM395" i="2"/>
  <c r="AD395" i="2"/>
  <c r="AB395" i="2" s="1"/>
  <c r="N392" i="2"/>
  <c r="M391" i="2"/>
  <c r="Q393" i="2" l="1"/>
  <c r="R393" i="2" s="1"/>
  <c r="AO592" i="2"/>
  <c r="AQ591" i="2" s="1"/>
  <c r="AS591" i="2" s="1"/>
  <c r="AU591" i="2" s="1"/>
  <c r="K390" i="2"/>
  <c r="L391" i="2"/>
  <c r="Z596" i="2"/>
  <c r="AK596" i="2"/>
  <c r="AA597" i="2"/>
  <c r="AL597" i="2"/>
  <c r="O392" i="2"/>
  <c r="P392" i="2"/>
  <c r="AE595" i="2"/>
  <c r="AG596" i="2"/>
  <c r="AC596" i="2" s="1"/>
  <c r="AM394" i="2"/>
  <c r="AD394" i="2"/>
  <c r="AB394" i="2" s="1"/>
  <c r="N391" i="2"/>
  <c r="M390" i="2"/>
  <c r="AN591" i="2" l="1"/>
  <c r="AR591" i="2" s="1"/>
  <c r="AT591" i="2" s="1"/>
  <c r="AP591" i="2"/>
  <c r="Q392" i="2"/>
  <c r="R392" i="2" s="1"/>
  <c r="AO591" i="2"/>
  <c r="AP590" i="2" s="1"/>
  <c r="K389" i="2"/>
  <c r="L390" i="2"/>
  <c r="O391" i="2"/>
  <c r="P391" i="2"/>
  <c r="AI595" i="2"/>
  <c r="AJ596" i="2"/>
  <c r="AH595" i="2"/>
  <c r="AF595" i="2"/>
  <c r="AM393" i="2"/>
  <c r="AD393" i="2"/>
  <c r="AB393" i="2" s="1"/>
  <c r="N390" i="2"/>
  <c r="M389" i="2"/>
  <c r="AQ590" i="2" l="1"/>
  <c r="AS590" i="2" s="1"/>
  <c r="AU590" i="2" s="1"/>
  <c r="Q391" i="2"/>
  <c r="R391" i="2" s="1"/>
  <c r="AN590" i="2"/>
  <c r="K388" i="2"/>
  <c r="L389" i="2"/>
  <c r="AA596" i="2"/>
  <c r="AL596" i="2"/>
  <c r="Z595" i="2"/>
  <c r="AK595" i="2"/>
  <c r="P390" i="2"/>
  <c r="O390" i="2"/>
  <c r="AE594" i="2"/>
  <c r="AG595" i="2"/>
  <c r="AC595" i="2" s="1"/>
  <c r="AM392" i="2"/>
  <c r="AD392" i="2"/>
  <c r="AB392" i="2" s="1"/>
  <c r="N389" i="2"/>
  <c r="M388" i="2"/>
  <c r="AR590" i="2" l="1"/>
  <c r="AT590" i="2" s="1"/>
  <c r="AO590" i="2"/>
  <c r="Q390" i="2"/>
  <c r="R390" i="2" s="1"/>
  <c r="K387" i="2"/>
  <c r="L388" i="2"/>
  <c r="O389" i="2"/>
  <c r="P389" i="2"/>
  <c r="AI594" i="2"/>
  <c r="AJ595" i="2"/>
  <c r="AH594" i="2"/>
  <c r="AF594" i="2"/>
  <c r="AM391" i="2"/>
  <c r="AD391" i="2"/>
  <c r="AB391" i="2" s="1"/>
  <c r="N388" i="2"/>
  <c r="M387" i="2"/>
  <c r="AP589" i="2" l="1"/>
  <c r="AN589" i="2"/>
  <c r="AQ589" i="2"/>
  <c r="AS589" i="2" s="1"/>
  <c r="AU589" i="2" s="1"/>
  <c r="Q389" i="2"/>
  <c r="R389" i="2" s="1"/>
  <c r="K386" i="2"/>
  <c r="L387" i="2"/>
  <c r="Z594" i="2"/>
  <c r="AK594" i="2"/>
  <c r="AA595" i="2"/>
  <c r="AL595" i="2"/>
  <c r="O388" i="2"/>
  <c r="P388" i="2"/>
  <c r="AE593" i="2"/>
  <c r="AG594" i="2"/>
  <c r="AC594" i="2" s="1"/>
  <c r="AM390" i="2"/>
  <c r="AD390" i="2"/>
  <c r="AB390" i="2" s="1"/>
  <c r="N387" i="2"/>
  <c r="M386" i="2"/>
  <c r="AO589" i="2" l="1"/>
  <c r="AQ588" i="2" s="1"/>
  <c r="AS588" i="2" s="1"/>
  <c r="AU588" i="2" s="1"/>
  <c r="AR589" i="2"/>
  <c r="AT589" i="2" s="1"/>
  <c r="Q388" i="2"/>
  <c r="R388" i="2" s="1"/>
  <c r="K385" i="2"/>
  <c r="L386" i="2"/>
  <c r="O387" i="2"/>
  <c r="P387" i="2"/>
  <c r="AI593" i="2"/>
  <c r="AJ594" i="2"/>
  <c r="AH593" i="2"/>
  <c r="AF593" i="2"/>
  <c r="AM389" i="2"/>
  <c r="AD389" i="2"/>
  <c r="AB389" i="2" s="1"/>
  <c r="N386" i="2"/>
  <c r="M385" i="2"/>
  <c r="Q387" i="2" l="1"/>
  <c r="R387" i="2" s="1"/>
  <c r="AN588" i="2"/>
  <c r="AR588" i="2" s="1"/>
  <c r="AT588" i="2" s="1"/>
  <c r="AP588" i="2"/>
  <c r="K384" i="2"/>
  <c r="L385" i="2"/>
  <c r="Z593" i="2"/>
  <c r="AK593" i="2"/>
  <c r="AA594" i="2"/>
  <c r="AL594" i="2"/>
  <c r="P386" i="2"/>
  <c r="O386" i="2"/>
  <c r="AE592" i="2"/>
  <c r="AG593" i="2"/>
  <c r="AC593" i="2" s="1"/>
  <c r="AM388" i="2"/>
  <c r="AD388" i="2"/>
  <c r="AB388" i="2" s="1"/>
  <c r="N385" i="2"/>
  <c r="M384" i="2"/>
  <c r="AO588" i="2" l="1"/>
  <c r="AN587" i="2" s="1"/>
  <c r="AR587" i="2" s="1"/>
  <c r="AT587" i="2" s="1"/>
  <c r="Q386" i="2"/>
  <c r="R386" i="2" s="1"/>
  <c r="K383" i="2"/>
  <c r="L384" i="2"/>
  <c r="O385" i="2"/>
  <c r="P385" i="2"/>
  <c r="AI592" i="2"/>
  <c r="AJ593" i="2"/>
  <c r="AH592" i="2"/>
  <c r="AF592" i="2"/>
  <c r="AM387" i="2"/>
  <c r="AD387" i="2"/>
  <c r="AB387" i="2" s="1"/>
  <c r="N384" i="2"/>
  <c r="M383" i="2"/>
  <c r="AP587" i="2" l="1"/>
  <c r="AQ587" i="2"/>
  <c r="AS587" i="2" s="1"/>
  <c r="AU587" i="2" s="1"/>
  <c r="AO587" i="2"/>
  <c r="AN586" i="2" s="1"/>
  <c r="Q385" i="2"/>
  <c r="R385" i="2" s="1"/>
  <c r="K382" i="2"/>
  <c r="L383" i="2"/>
  <c r="Z592" i="2"/>
  <c r="AK592" i="2"/>
  <c r="AA593" i="2"/>
  <c r="AL593" i="2"/>
  <c r="O384" i="2"/>
  <c r="P384" i="2"/>
  <c r="AE591" i="2"/>
  <c r="AG592" i="2"/>
  <c r="AC592" i="2" s="1"/>
  <c r="AM386" i="2"/>
  <c r="AD386" i="2"/>
  <c r="AB386" i="2" s="1"/>
  <c r="N383" i="2"/>
  <c r="M382" i="2"/>
  <c r="AP586" i="2" l="1"/>
  <c r="AQ586" i="2"/>
  <c r="AS586" i="2" s="1"/>
  <c r="AU586" i="2" s="1"/>
  <c r="AR586" i="2"/>
  <c r="AT586" i="2" s="1"/>
  <c r="AO586" i="2"/>
  <c r="Q384" i="2"/>
  <c r="R384" i="2" s="1"/>
  <c r="AF591" i="2"/>
  <c r="AE590" i="2" s="1"/>
  <c r="K381" i="2"/>
  <c r="L382" i="2"/>
  <c r="O383" i="2"/>
  <c r="P383" i="2"/>
  <c r="AI591" i="2"/>
  <c r="AJ592" i="2"/>
  <c r="AH591" i="2"/>
  <c r="AM385" i="2"/>
  <c r="AD385" i="2"/>
  <c r="AB385" i="2" s="1"/>
  <c r="N382" i="2"/>
  <c r="M381" i="2"/>
  <c r="AP585" i="2" l="1"/>
  <c r="AN585" i="2"/>
  <c r="AQ585" i="2"/>
  <c r="AS585" i="2" s="1"/>
  <c r="AU585" i="2" s="1"/>
  <c r="Q383" i="2"/>
  <c r="R383" i="2" s="1"/>
  <c r="AG591" i="2"/>
  <c r="AC591" i="2" s="1"/>
  <c r="AF590" i="2"/>
  <c r="K380" i="2"/>
  <c r="L381" i="2"/>
  <c r="Z591" i="2"/>
  <c r="AK591" i="2"/>
  <c r="AA592" i="2"/>
  <c r="AL592" i="2"/>
  <c r="P382" i="2"/>
  <c r="O382" i="2"/>
  <c r="AI590" i="2"/>
  <c r="AJ591" i="2"/>
  <c r="AM384" i="2"/>
  <c r="AD384" i="2"/>
  <c r="AB384" i="2" s="1"/>
  <c r="N381" i="2"/>
  <c r="M380" i="2"/>
  <c r="AR585" i="2" l="1"/>
  <c r="AT585" i="2" s="1"/>
  <c r="AO585" i="2"/>
  <c r="AH590" i="2"/>
  <c r="Q382" i="2"/>
  <c r="R382" i="2" s="1"/>
  <c r="AE589" i="2"/>
  <c r="AI589" i="2" s="1"/>
  <c r="AG590" i="2"/>
  <c r="AC590" i="2" s="1"/>
  <c r="K379" i="2"/>
  <c r="L380" i="2"/>
  <c r="AA591" i="2"/>
  <c r="AL591" i="2"/>
  <c r="Z590" i="2"/>
  <c r="AK590" i="2"/>
  <c r="O381" i="2"/>
  <c r="P381" i="2"/>
  <c r="AM383" i="2"/>
  <c r="AD383" i="2"/>
  <c r="AB383" i="2" s="1"/>
  <c r="N380" i="2"/>
  <c r="M379" i="2"/>
  <c r="AF589" i="2" l="1"/>
  <c r="AE588" i="2" s="1"/>
  <c r="AF588" i="2" s="1"/>
  <c r="AJ590" i="2"/>
  <c r="AL590" i="2" s="1"/>
  <c r="AQ584" i="2"/>
  <c r="AS584" i="2" s="1"/>
  <c r="AU584" i="2" s="1"/>
  <c r="AP584" i="2"/>
  <c r="AN584" i="2"/>
  <c r="Q381" i="2"/>
  <c r="R381" i="2" s="1"/>
  <c r="AH589" i="2"/>
  <c r="AJ589" i="2" s="1"/>
  <c r="K378" i="2"/>
  <c r="L379" i="2"/>
  <c r="Z589" i="2"/>
  <c r="AK589" i="2"/>
  <c r="P380" i="2"/>
  <c r="O380" i="2"/>
  <c r="AM382" i="2"/>
  <c r="AD382" i="2"/>
  <c r="AB382" i="2" s="1"/>
  <c r="N379" i="2"/>
  <c r="M378" i="2"/>
  <c r="AA590" i="2" l="1"/>
  <c r="AG589" i="2"/>
  <c r="AC589" i="2" s="1"/>
  <c r="AR584" i="2"/>
  <c r="AT584" i="2" s="1"/>
  <c r="AO584" i="2"/>
  <c r="Q380" i="2"/>
  <c r="R380" i="2" s="1"/>
  <c r="AI588" i="2"/>
  <c r="Z588" i="2" s="1"/>
  <c r="AE587" i="2"/>
  <c r="AI587" i="2" s="1"/>
  <c r="K377" i="2"/>
  <c r="L378" i="2"/>
  <c r="AA589" i="2"/>
  <c r="AL589" i="2"/>
  <c r="O379" i="2"/>
  <c r="P379" i="2"/>
  <c r="AG588" i="2"/>
  <c r="AC588" i="2" s="1"/>
  <c r="AM381" i="2"/>
  <c r="AD381" i="2"/>
  <c r="AB381" i="2" s="1"/>
  <c r="N378" i="2"/>
  <c r="M377" i="2"/>
  <c r="AH588" i="2" l="1"/>
  <c r="AJ588" i="2" s="1"/>
  <c r="AL588" i="2" s="1"/>
  <c r="AQ583" i="2"/>
  <c r="AS583" i="2" s="1"/>
  <c r="AU583" i="2" s="1"/>
  <c r="AP583" i="2"/>
  <c r="AN583" i="2"/>
  <c r="Q379" i="2"/>
  <c r="R379" i="2" s="1"/>
  <c r="AF587" i="2"/>
  <c r="AG587" i="2" s="1"/>
  <c r="AC587" i="2" s="1"/>
  <c r="AK588" i="2"/>
  <c r="AH587" i="2"/>
  <c r="AJ587" i="2" s="1"/>
  <c r="K376" i="2"/>
  <c r="L377" i="2"/>
  <c r="Z587" i="2"/>
  <c r="AK587" i="2"/>
  <c r="P378" i="2"/>
  <c r="O378" i="2"/>
  <c r="AM380" i="2"/>
  <c r="AD380" i="2"/>
  <c r="AB380" i="2" s="1"/>
  <c r="N377" i="2"/>
  <c r="M376" i="2"/>
  <c r="AA588" i="2" l="1"/>
  <c r="AE586" i="2"/>
  <c r="AF586" i="2" s="1"/>
  <c r="AE585" i="2" s="1"/>
  <c r="AR583" i="2"/>
  <c r="AT583" i="2" s="1"/>
  <c r="AO583" i="2"/>
  <c r="Q378" i="2"/>
  <c r="R378" i="2" s="1"/>
  <c r="AH586" i="2"/>
  <c r="K375" i="2"/>
  <c r="L376" i="2"/>
  <c r="AA587" i="2"/>
  <c r="AL587" i="2"/>
  <c r="O377" i="2"/>
  <c r="P377" i="2"/>
  <c r="AM379" i="2"/>
  <c r="AD379" i="2"/>
  <c r="AB379" i="2" s="1"/>
  <c r="N376" i="2"/>
  <c r="M375" i="2"/>
  <c r="AG586" i="2" l="1"/>
  <c r="AC586" i="2" s="1"/>
  <c r="Q377" i="2"/>
  <c r="R377" i="2" s="1"/>
  <c r="AI586" i="2"/>
  <c r="AF585" i="2"/>
  <c r="AE584" i="2" s="1"/>
  <c r="AN582" i="2"/>
  <c r="AQ582" i="2"/>
  <c r="AS582" i="2" s="1"/>
  <c r="AU582" i="2" s="1"/>
  <c r="AP582" i="2"/>
  <c r="AJ586" i="2"/>
  <c r="AL586" i="2" s="1"/>
  <c r="AH585" i="2"/>
  <c r="AJ585" i="2" s="1"/>
  <c r="AI585" i="2"/>
  <c r="Z585" i="2" s="1"/>
  <c r="K374" i="2"/>
  <c r="L375" i="2"/>
  <c r="O376" i="2"/>
  <c r="P376" i="2"/>
  <c r="AM378" i="2"/>
  <c r="AD378" i="2"/>
  <c r="AB378" i="2" s="1"/>
  <c r="N375" i="2"/>
  <c r="M374" i="2"/>
  <c r="AG585" i="2" l="1"/>
  <c r="AC585" i="2" s="1"/>
  <c r="Z586" i="2"/>
  <c r="AK586" i="2"/>
  <c r="AA586" i="2"/>
  <c r="AR582" i="2"/>
  <c r="AT582" i="2" s="1"/>
  <c r="AO582" i="2"/>
  <c r="Q376" i="2"/>
  <c r="R376" i="2" s="1"/>
  <c r="AK585" i="2"/>
  <c r="AH584" i="2"/>
  <c r="AF584" i="2"/>
  <c r="AE583" i="2" s="1"/>
  <c r="AI584" i="2"/>
  <c r="Z584" i="2" s="1"/>
  <c r="K373" i="2"/>
  <c r="L374" i="2"/>
  <c r="AA585" i="2"/>
  <c r="AL585" i="2"/>
  <c r="O375" i="2"/>
  <c r="P375" i="2"/>
  <c r="AM377" i="2"/>
  <c r="AD377" i="2"/>
  <c r="AB377" i="2" s="1"/>
  <c r="N374" i="2"/>
  <c r="M373" i="2"/>
  <c r="AP581" i="2" l="1"/>
  <c r="AN581" i="2"/>
  <c r="AR581" i="2" s="1"/>
  <c r="AT581" i="2" s="1"/>
  <c r="AQ581" i="2"/>
  <c r="AS581" i="2" s="1"/>
  <c r="AU581" i="2" s="1"/>
  <c r="Q375" i="2"/>
  <c r="R375" i="2" s="1"/>
  <c r="AG584" i="2"/>
  <c r="AC584" i="2" s="1"/>
  <c r="AK584" i="2"/>
  <c r="K372" i="2"/>
  <c r="L373" i="2"/>
  <c r="O374" i="2"/>
  <c r="P374" i="2"/>
  <c r="AJ584" i="2"/>
  <c r="AI583" i="2"/>
  <c r="AF583" i="2"/>
  <c r="AM376" i="2"/>
  <c r="AD376" i="2"/>
  <c r="AB376" i="2" s="1"/>
  <c r="N373" i="2"/>
  <c r="M372" i="2"/>
  <c r="AO581" i="2" l="1"/>
  <c r="AH583" i="2"/>
  <c r="Q374" i="2"/>
  <c r="R374" i="2" s="1"/>
  <c r="K371" i="2"/>
  <c r="L372" i="2"/>
  <c r="AA584" i="2"/>
  <c r="AL584" i="2"/>
  <c r="Z583" i="2"/>
  <c r="AK583" i="2"/>
  <c r="P373" i="2"/>
  <c r="O373" i="2"/>
  <c r="AE582" i="2"/>
  <c r="AG583" i="2"/>
  <c r="AC583" i="2" s="1"/>
  <c r="AM375" i="2"/>
  <c r="AD375" i="2"/>
  <c r="AB375" i="2" s="1"/>
  <c r="N372" i="2"/>
  <c r="M371" i="2"/>
  <c r="AQ580" i="2" l="1"/>
  <c r="AS580" i="2" s="1"/>
  <c r="AU580" i="2" s="1"/>
  <c r="AN580" i="2"/>
  <c r="AP580" i="2"/>
  <c r="Q373" i="2"/>
  <c r="R373" i="2" s="1"/>
  <c r="K370" i="2"/>
  <c r="L371" i="2"/>
  <c r="O372" i="2"/>
  <c r="P372" i="2"/>
  <c r="AJ583" i="2"/>
  <c r="AH582" i="2"/>
  <c r="AF582" i="2"/>
  <c r="AI582" i="2"/>
  <c r="AM374" i="2"/>
  <c r="AD374" i="2"/>
  <c r="AB374" i="2" s="1"/>
  <c r="N371" i="2"/>
  <c r="M370" i="2"/>
  <c r="AR580" i="2" l="1"/>
  <c r="AT580" i="2" s="1"/>
  <c r="AO580" i="2"/>
  <c r="Q372" i="2"/>
  <c r="R372" i="2" s="1"/>
  <c r="K369" i="2"/>
  <c r="L370" i="2"/>
  <c r="Z582" i="2"/>
  <c r="AK582" i="2"/>
  <c r="AA583" i="2"/>
  <c r="AL583" i="2"/>
  <c r="O371" i="2"/>
  <c r="P371" i="2"/>
  <c r="AE581" i="2"/>
  <c r="AG582" i="2"/>
  <c r="AC582" i="2" s="1"/>
  <c r="AM373" i="2"/>
  <c r="AD373" i="2"/>
  <c r="AB373" i="2" s="1"/>
  <c r="N370" i="2"/>
  <c r="M369" i="2"/>
  <c r="AN579" i="2" l="1"/>
  <c r="AR579" i="2" s="1"/>
  <c r="AT579" i="2" s="1"/>
  <c r="AP579" i="2"/>
  <c r="AO579" i="2"/>
  <c r="AN578" i="2" s="1"/>
  <c r="AR578" i="2" s="1"/>
  <c r="AT578" i="2" s="1"/>
  <c r="AQ579" i="2"/>
  <c r="AS579" i="2" s="1"/>
  <c r="AU579" i="2" s="1"/>
  <c r="Q371" i="2"/>
  <c r="R371" i="2" s="1"/>
  <c r="K368" i="2"/>
  <c r="L369" i="2"/>
  <c r="O370" i="2"/>
  <c r="P370" i="2"/>
  <c r="AJ582" i="2"/>
  <c r="AH581" i="2"/>
  <c r="AI581" i="2"/>
  <c r="AF581" i="2"/>
  <c r="AM372" i="2"/>
  <c r="AD372" i="2"/>
  <c r="AB372" i="2" s="1"/>
  <c r="N369" i="2"/>
  <c r="M368" i="2"/>
  <c r="AP578" i="2" l="1"/>
  <c r="AQ578" i="2"/>
  <c r="AS578" i="2" s="1"/>
  <c r="AU578" i="2" s="1"/>
  <c r="Q370" i="2"/>
  <c r="R370" i="2" s="1"/>
  <c r="K367" i="2"/>
  <c r="L368" i="2"/>
  <c r="AA582" i="2"/>
  <c r="AL582" i="2"/>
  <c r="Z581" i="2"/>
  <c r="AK581" i="2"/>
  <c r="P369" i="2"/>
  <c r="O369" i="2"/>
  <c r="AE580" i="2"/>
  <c r="AG581" i="2"/>
  <c r="AC581" i="2" s="1"/>
  <c r="AM371" i="2"/>
  <c r="AD371" i="2"/>
  <c r="AB371" i="2" s="1"/>
  <c r="AO578" i="2"/>
  <c r="N368" i="2"/>
  <c r="M367" i="2"/>
  <c r="Q369" i="2" l="1"/>
  <c r="R369" i="2" s="1"/>
  <c r="AN577" i="2"/>
  <c r="AR577" i="2" s="1"/>
  <c r="AT577" i="2" s="1"/>
  <c r="K366" i="2"/>
  <c r="L367" i="2"/>
  <c r="O368" i="2"/>
  <c r="P368" i="2"/>
  <c r="AI580" i="2"/>
  <c r="AQ577" i="2"/>
  <c r="AS577" i="2" s="1"/>
  <c r="AU577" i="2" s="1"/>
  <c r="AP577" i="2"/>
  <c r="AJ581" i="2"/>
  <c r="AH580" i="2"/>
  <c r="AF580" i="2"/>
  <c r="AM370" i="2"/>
  <c r="AD370" i="2"/>
  <c r="AB370" i="2" s="1"/>
  <c r="AO577" i="2"/>
  <c r="N367" i="2"/>
  <c r="M366" i="2"/>
  <c r="Q368" i="2" l="1"/>
  <c r="R368" i="2" s="1"/>
  <c r="AN576" i="2"/>
  <c r="AR576" i="2" s="1"/>
  <c r="AT576" i="2" s="1"/>
  <c r="K365" i="2"/>
  <c r="L366" i="2"/>
  <c r="AA581" i="2"/>
  <c r="AL581" i="2"/>
  <c r="Z580" i="2"/>
  <c r="AK580" i="2"/>
  <c r="O367" i="2"/>
  <c r="P367" i="2"/>
  <c r="AQ576" i="2"/>
  <c r="AS576" i="2" s="1"/>
  <c r="AU576" i="2" s="1"/>
  <c r="AP576" i="2"/>
  <c r="AE579" i="2"/>
  <c r="AG580" i="2"/>
  <c r="AC580" i="2" s="1"/>
  <c r="AM369" i="2"/>
  <c r="AD369" i="2"/>
  <c r="AB369" i="2" s="1"/>
  <c r="N366" i="2"/>
  <c r="M365" i="2"/>
  <c r="Q367" i="2" l="1"/>
  <c r="K364" i="2"/>
  <c r="L365" i="2"/>
  <c r="O366" i="2"/>
  <c r="P366" i="2"/>
  <c r="AI579" i="2"/>
  <c r="AJ580" i="2"/>
  <c r="AH579" i="2"/>
  <c r="AF579" i="2"/>
  <c r="AM368" i="2"/>
  <c r="AD368" i="2"/>
  <c r="AB368" i="2" s="1"/>
  <c r="AO576" i="2"/>
  <c r="R367" i="2"/>
  <c r="N365" i="2"/>
  <c r="M364" i="2"/>
  <c r="Q366" i="2" l="1"/>
  <c r="R366" i="2" s="1"/>
  <c r="AN575" i="2"/>
  <c r="AR575" i="2" s="1"/>
  <c r="AT575" i="2" s="1"/>
  <c r="K363" i="2"/>
  <c r="L364" i="2"/>
  <c r="AA580" i="2"/>
  <c r="AL580" i="2"/>
  <c r="Z579" i="2"/>
  <c r="AK579" i="2"/>
  <c r="O365" i="2"/>
  <c r="P365" i="2"/>
  <c r="AQ575" i="2"/>
  <c r="AS575" i="2" s="1"/>
  <c r="AU575" i="2" s="1"/>
  <c r="AP575" i="2"/>
  <c r="AE578" i="2"/>
  <c r="AG579" i="2"/>
  <c r="AC579" i="2" s="1"/>
  <c r="AM367" i="2"/>
  <c r="AD367" i="2"/>
  <c r="AB367" i="2" s="1"/>
  <c r="N364" i="2"/>
  <c r="M363" i="2"/>
  <c r="Q365" i="2" l="1"/>
  <c r="R365" i="2" s="1"/>
  <c r="K362" i="2"/>
  <c r="L363" i="2"/>
  <c r="O364" i="2"/>
  <c r="P364" i="2"/>
  <c r="AI578" i="2"/>
  <c r="AJ579" i="2"/>
  <c r="AH578" i="2"/>
  <c r="AF578" i="2"/>
  <c r="AM366" i="2"/>
  <c r="AD366" i="2"/>
  <c r="AB366" i="2" s="1"/>
  <c r="AO575" i="2"/>
  <c r="N363" i="2"/>
  <c r="M362" i="2"/>
  <c r="Q364" i="2" l="1"/>
  <c r="AN574" i="2"/>
  <c r="AR574" i="2" s="1"/>
  <c r="AT574" i="2" s="1"/>
  <c r="K361" i="2"/>
  <c r="L362" i="2"/>
  <c r="AA579" i="2"/>
  <c r="AL579" i="2"/>
  <c r="Z578" i="2"/>
  <c r="AK578" i="2"/>
  <c r="P363" i="2"/>
  <c r="O363" i="2"/>
  <c r="AQ574" i="2"/>
  <c r="AS574" i="2" s="1"/>
  <c r="AU574" i="2" s="1"/>
  <c r="AP574" i="2"/>
  <c r="AE577" i="2"/>
  <c r="AG578" i="2"/>
  <c r="AC578" i="2" s="1"/>
  <c r="AM365" i="2"/>
  <c r="AD365" i="2"/>
  <c r="AB365" i="2" s="1"/>
  <c r="R364" i="2"/>
  <c r="N362" i="2"/>
  <c r="M361" i="2"/>
  <c r="Q363" i="2" l="1"/>
  <c r="R363" i="2" s="1"/>
  <c r="K360" i="2"/>
  <c r="L361" i="2"/>
  <c r="O362" i="2"/>
  <c r="P362" i="2"/>
  <c r="AI577" i="2"/>
  <c r="AJ578" i="2"/>
  <c r="AH577" i="2"/>
  <c r="AF577" i="2"/>
  <c r="AM364" i="2"/>
  <c r="AD364" i="2"/>
  <c r="AB364" i="2" s="1"/>
  <c r="AO574" i="2"/>
  <c r="N361" i="2"/>
  <c r="M360" i="2"/>
  <c r="Q362" i="2" l="1"/>
  <c r="R362" i="2" s="1"/>
  <c r="AN573" i="2"/>
  <c r="AR573" i="2" s="1"/>
  <c r="AT573" i="2" s="1"/>
  <c r="K359" i="2"/>
  <c r="L360" i="2"/>
  <c r="AA578" i="2"/>
  <c r="AL578" i="2"/>
  <c r="Z577" i="2"/>
  <c r="AK577" i="2"/>
  <c r="O361" i="2"/>
  <c r="P361" i="2"/>
  <c r="AQ573" i="2"/>
  <c r="AS573" i="2" s="1"/>
  <c r="AU573" i="2" s="1"/>
  <c r="AP573" i="2"/>
  <c r="AE576" i="2"/>
  <c r="AG577" i="2"/>
  <c r="AC577" i="2" s="1"/>
  <c r="AM363" i="2"/>
  <c r="AD363" i="2"/>
  <c r="AB363" i="2" s="1"/>
  <c r="N360" i="2"/>
  <c r="M359" i="2"/>
  <c r="Q361" i="2" l="1"/>
  <c r="R361" i="2" s="1"/>
  <c r="K358" i="2"/>
  <c r="L359" i="2"/>
  <c r="O360" i="2"/>
  <c r="P360" i="2"/>
  <c r="AJ577" i="2"/>
  <c r="AH576" i="2"/>
  <c r="AI576" i="2"/>
  <c r="AF576" i="2"/>
  <c r="AM362" i="2"/>
  <c r="AD362" i="2"/>
  <c r="AB362" i="2" s="1"/>
  <c r="AO573" i="2"/>
  <c r="N359" i="2"/>
  <c r="M358" i="2"/>
  <c r="Q360" i="2" l="1"/>
  <c r="AN572" i="2"/>
  <c r="AR572" i="2" s="1"/>
  <c r="AT572" i="2" s="1"/>
  <c r="K357" i="2"/>
  <c r="L358" i="2"/>
  <c r="AA577" i="2"/>
  <c r="AL577" i="2"/>
  <c r="Z576" i="2"/>
  <c r="AK576" i="2"/>
  <c r="O359" i="2"/>
  <c r="P359" i="2"/>
  <c r="AQ572" i="2"/>
  <c r="AS572" i="2" s="1"/>
  <c r="AU572" i="2" s="1"/>
  <c r="AP572" i="2"/>
  <c r="AE575" i="2"/>
  <c r="AG576" i="2"/>
  <c r="AC576" i="2" s="1"/>
  <c r="AM361" i="2"/>
  <c r="AD361" i="2"/>
  <c r="AB361" i="2" s="1"/>
  <c r="R360" i="2"/>
  <c r="N358" i="2"/>
  <c r="M357" i="2"/>
  <c r="Q359" i="2" l="1"/>
  <c r="R359" i="2" s="1"/>
  <c r="K356" i="2"/>
  <c r="L357" i="2"/>
  <c r="O358" i="2"/>
  <c r="P358" i="2"/>
  <c r="AI575" i="2"/>
  <c r="AF575" i="2"/>
  <c r="AJ576" i="2"/>
  <c r="AH575" i="2"/>
  <c r="AM360" i="2"/>
  <c r="AD360" i="2"/>
  <c r="AB360" i="2" s="1"/>
  <c r="AO572" i="2"/>
  <c r="N357" i="2"/>
  <c r="M356" i="2"/>
  <c r="Q358" i="2" l="1"/>
  <c r="R358" i="2" s="1"/>
  <c r="AE574" i="2"/>
  <c r="AF574" i="2" s="1"/>
  <c r="AN571" i="2"/>
  <c r="AR571" i="2" s="1"/>
  <c r="AT571" i="2" s="1"/>
  <c r="K355" i="2"/>
  <c r="L356" i="2"/>
  <c r="Z575" i="2"/>
  <c r="AK575" i="2"/>
  <c r="AA576" i="2"/>
  <c r="AL576" i="2"/>
  <c r="O357" i="2"/>
  <c r="P357" i="2"/>
  <c r="AQ571" i="2"/>
  <c r="AS571" i="2" s="1"/>
  <c r="AU571" i="2" s="1"/>
  <c r="AP571" i="2"/>
  <c r="AG575" i="2"/>
  <c r="AC575" i="2" s="1"/>
  <c r="AM359" i="2"/>
  <c r="AD359" i="2"/>
  <c r="AB359" i="2" s="1"/>
  <c r="N356" i="2"/>
  <c r="M355" i="2"/>
  <c r="AI574" i="2" l="1"/>
  <c r="Z574" i="2" s="1"/>
  <c r="Q357" i="2"/>
  <c r="R357" i="2" s="1"/>
  <c r="AE573" i="2"/>
  <c r="K354" i="2"/>
  <c r="L355" i="2"/>
  <c r="O356" i="2"/>
  <c r="P356" i="2"/>
  <c r="AG574" i="2"/>
  <c r="AC574" i="2" s="1"/>
  <c r="AJ575" i="2"/>
  <c r="AH574" i="2"/>
  <c r="AM358" i="2"/>
  <c r="AD358" i="2"/>
  <c r="AB358" i="2" s="1"/>
  <c r="AO571" i="2"/>
  <c r="N355" i="2"/>
  <c r="M354" i="2"/>
  <c r="AF573" i="2" l="1"/>
  <c r="AE572" i="2" s="1"/>
  <c r="AK574" i="2"/>
  <c r="Q356" i="2"/>
  <c r="R356" i="2" s="1"/>
  <c r="AH573" i="2"/>
  <c r="AI573" i="2"/>
  <c r="AK573" i="2" s="1"/>
  <c r="AN570" i="2"/>
  <c r="AR570" i="2" s="1"/>
  <c r="AT570" i="2" s="1"/>
  <c r="K353" i="2"/>
  <c r="L354" i="2"/>
  <c r="AA575" i="2"/>
  <c r="AL575" i="2"/>
  <c r="O355" i="2"/>
  <c r="P355" i="2"/>
  <c r="AJ574" i="2"/>
  <c r="AQ570" i="2"/>
  <c r="AS570" i="2" s="1"/>
  <c r="AU570" i="2" s="1"/>
  <c r="AP570" i="2"/>
  <c r="AG573" i="2"/>
  <c r="AC573" i="2" s="1"/>
  <c r="AM357" i="2"/>
  <c r="AD357" i="2"/>
  <c r="AB357" i="2" s="1"/>
  <c r="N354" i="2"/>
  <c r="M353" i="2"/>
  <c r="Q355" i="2" l="1"/>
  <c r="R355" i="2" s="1"/>
  <c r="Z573" i="2"/>
  <c r="K352" i="2"/>
  <c r="L353" i="2"/>
  <c r="AA574" i="2"/>
  <c r="AL574" i="2"/>
  <c r="P354" i="2"/>
  <c r="O354" i="2"/>
  <c r="AJ573" i="2"/>
  <c r="AH572" i="2"/>
  <c r="AF572" i="2"/>
  <c r="AI572" i="2"/>
  <c r="AM356" i="2"/>
  <c r="AD356" i="2"/>
  <c r="AB356" i="2" s="1"/>
  <c r="AO570" i="2"/>
  <c r="N353" i="2"/>
  <c r="M352" i="2"/>
  <c r="Q354" i="2" l="1"/>
  <c r="R354" i="2" s="1"/>
  <c r="AN569" i="2"/>
  <c r="AR569" i="2" s="1"/>
  <c r="AT569" i="2" s="1"/>
  <c r="K351" i="2"/>
  <c r="L352" i="2"/>
  <c r="Z572" i="2"/>
  <c r="AK572" i="2"/>
  <c r="AA573" i="2"/>
  <c r="AL573" i="2"/>
  <c r="O353" i="2"/>
  <c r="P353" i="2"/>
  <c r="AQ569" i="2"/>
  <c r="AS569" i="2" s="1"/>
  <c r="AU569" i="2" s="1"/>
  <c r="AP569" i="2"/>
  <c r="AE571" i="2"/>
  <c r="AG572" i="2"/>
  <c r="AC572" i="2" s="1"/>
  <c r="AM355" i="2"/>
  <c r="AD355" i="2"/>
  <c r="AB355" i="2" s="1"/>
  <c r="N352" i="2"/>
  <c r="M351" i="2"/>
  <c r="Q353" i="2" l="1"/>
  <c r="R353" i="2" s="1"/>
  <c r="K350" i="2"/>
  <c r="L351" i="2"/>
  <c r="O352" i="2"/>
  <c r="P352" i="2"/>
  <c r="AJ572" i="2"/>
  <c r="AH571" i="2"/>
  <c r="AI571" i="2"/>
  <c r="AF571" i="2"/>
  <c r="AM354" i="2"/>
  <c r="AO569" i="2"/>
  <c r="AD354" i="2"/>
  <c r="AB354" i="2" s="1"/>
  <c r="N351" i="2"/>
  <c r="M350" i="2"/>
  <c r="Q352" i="2" l="1"/>
  <c r="R352" i="2" s="1"/>
  <c r="AN568" i="2"/>
  <c r="AR568" i="2" s="1"/>
  <c r="AT568" i="2" s="1"/>
  <c r="K349" i="2"/>
  <c r="L350" i="2"/>
  <c r="AA572" i="2"/>
  <c r="AL572" i="2"/>
  <c r="Z571" i="2"/>
  <c r="AK571" i="2"/>
  <c r="O351" i="2"/>
  <c r="P351" i="2"/>
  <c r="AQ568" i="2"/>
  <c r="AS568" i="2" s="1"/>
  <c r="AU568" i="2" s="1"/>
  <c r="AP568" i="2"/>
  <c r="AE570" i="2"/>
  <c r="AG571" i="2"/>
  <c r="AC571" i="2" s="1"/>
  <c r="AM353" i="2"/>
  <c r="AD353" i="2"/>
  <c r="AB353" i="2" s="1"/>
  <c r="N350" i="2"/>
  <c r="M349" i="2"/>
  <c r="Q351" i="2" l="1"/>
  <c r="R351" i="2" s="1"/>
  <c r="K348" i="2"/>
  <c r="L349" i="2"/>
  <c r="O350" i="2"/>
  <c r="P350" i="2"/>
  <c r="AI570" i="2"/>
  <c r="AJ571" i="2"/>
  <c r="AH570" i="2"/>
  <c r="AF570" i="2"/>
  <c r="AO568" i="2"/>
  <c r="AM352" i="2"/>
  <c r="AD352" i="2"/>
  <c r="AB352" i="2" s="1"/>
  <c r="N349" i="2"/>
  <c r="M348" i="2"/>
  <c r="Q350" i="2" l="1"/>
  <c r="R350" i="2" s="1"/>
  <c r="AN567" i="2"/>
  <c r="AR567" i="2" s="1"/>
  <c r="AT567" i="2" s="1"/>
  <c r="K347" i="2"/>
  <c r="L348" i="2"/>
  <c r="Z570" i="2"/>
  <c r="AK570" i="2"/>
  <c r="AA571" i="2"/>
  <c r="AL571" i="2"/>
  <c r="O349" i="2"/>
  <c r="P349" i="2"/>
  <c r="AQ567" i="2"/>
  <c r="AS567" i="2" s="1"/>
  <c r="AU567" i="2" s="1"/>
  <c r="AP567" i="2"/>
  <c r="AE569" i="2"/>
  <c r="AG570" i="2"/>
  <c r="AC570" i="2" s="1"/>
  <c r="AM351" i="2"/>
  <c r="AD351" i="2"/>
  <c r="AB351" i="2" s="1"/>
  <c r="N348" i="2"/>
  <c r="M347" i="2"/>
  <c r="AO567" i="2" l="1"/>
  <c r="AN566" i="2" s="1"/>
  <c r="AR566" i="2" s="1"/>
  <c r="AT566" i="2" s="1"/>
  <c r="Q349" i="2"/>
  <c r="R349" i="2" s="1"/>
  <c r="K346" i="2"/>
  <c r="L347" i="2"/>
  <c r="O348" i="2"/>
  <c r="P348" i="2"/>
  <c r="AI569" i="2"/>
  <c r="AJ570" i="2"/>
  <c r="AH569" i="2"/>
  <c r="AF569" i="2"/>
  <c r="AM350" i="2"/>
  <c r="AD350" i="2"/>
  <c r="AB350" i="2" s="1"/>
  <c r="N347" i="2"/>
  <c r="M346" i="2"/>
  <c r="AP566" i="2" l="1"/>
  <c r="AQ566" i="2"/>
  <c r="AS566" i="2" s="1"/>
  <c r="AU566" i="2" s="1"/>
  <c r="Q348" i="2"/>
  <c r="R348" i="2" s="1"/>
  <c r="K345" i="2"/>
  <c r="L346" i="2"/>
  <c r="Z569" i="2"/>
  <c r="AK569" i="2"/>
  <c r="AA570" i="2"/>
  <c r="AL570" i="2"/>
  <c r="P347" i="2"/>
  <c r="O347" i="2"/>
  <c r="AE568" i="2"/>
  <c r="AG569" i="2"/>
  <c r="AC569" i="2" s="1"/>
  <c r="AM349" i="2"/>
  <c r="AD349" i="2"/>
  <c r="AB349" i="2" s="1"/>
  <c r="AO566" i="2"/>
  <c r="N346" i="2"/>
  <c r="M345" i="2"/>
  <c r="Q347" i="2" l="1"/>
  <c r="R347" i="2" s="1"/>
  <c r="AN565" i="2"/>
  <c r="AR565" i="2" s="1"/>
  <c r="AT565" i="2" s="1"/>
  <c r="K344" i="2"/>
  <c r="L345" i="2"/>
  <c r="O346" i="2"/>
  <c r="P346" i="2"/>
  <c r="AI568" i="2"/>
  <c r="AQ565" i="2"/>
  <c r="AS565" i="2" s="1"/>
  <c r="AU565" i="2" s="1"/>
  <c r="AJ569" i="2"/>
  <c r="AH568" i="2"/>
  <c r="AF568" i="2"/>
  <c r="AP565" i="2"/>
  <c r="AM348" i="2"/>
  <c r="AD348" i="2"/>
  <c r="AB348" i="2" s="1"/>
  <c r="N345" i="2"/>
  <c r="M344" i="2"/>
  <c r="Q346" i="2" l="1"/>
  <c r="R346" i="2" s="1"/>
  <c r="K343" i="2"/>
  <c r="L344" i="2"/>
  <c r="Z568" i="2"/>
  <c r="AK568" i="2"/>
  <c r="AA569" i="2"/>
  <c r="AL569" i="2"/>
  <c r="O345" i="2"/>
  <c r="P345" i="2"/>
  <c r="AE567" i="2"/>
  <c r="AG568" i="2"/>
  <c r="AC568" i="2" s="1"/>
  <c r="AO565" i="2"/>
  <c r="AM347" i="2"/>
  <c r="AD347" i="2"/>
  <c r="AB347" i="2" s="1"/>
  <c r="N344" i="2"/>
  <c r="M343" i="2"/>
  <c r="Q345" i="2" l="1"/>
  <c r="R345" i="2" s="1"/>
  <c r="AN564" i="2"/>
  <c r="AR564" i="2" s="1"/>
  <c r="AT564" i="2" s="1"/>
  <c r="K342" i="2"/>
  <c r="L343" i="2"/>
  <c r="O344" i="2"/>
  <c r="P344" i="2"/>
  <c r="AI567" i="2"/>
  <c r="AQ564" i="2"/>
  <c r="AS564" i="2" s="1"/>
  <c r="AU564" i="2" s="1"/>
  <c r="AP564" i="2"/>
  <c r="AJ568" i="2"/>
  <c r="AH567" i="2"/>
  <c r="AF567" i="2"/>
  <c r="AM346" i="2"/>
  <c r="AD346" i="2"/>
  <c r="AB346" i="2" s="1"/>
  <c r="N343" i="2"/>
  <c r="M342" i="2"/>
  <c r="Q344" i="2" l="1"/>
  <c r="R344" i="2" s="1"/>
  <c r="K341" i="2"/>
  <c r="L342" i="2"/>
  <c r="AA568" i="2"/>
  <c r="AL568" i="2"/>
  <c r="Z567" i="2"/>
  <c r="AK567" i="2"/>
  <c r="O343" i="2"/>
  <c r="P343" i="2"/>
  <c r="AE566" i="2"/>
  <c r="AG567" i="2"/>
  <c r="AC567" i="2" s="1"/>
  <c r="AO564" i="2"/>
  <c r="AM345" i="2"/>
  <c r="AD345" i="2"/>
  <c r="AB345" i="2" s="1"/>
  <c r="N342" i="2"/>
  <c r="M341" i="2"/>
  <c r="Q343" i="2" l="1"/>
  <c r="R343" i="2" s="1"/>
  <c r="AN563" i="2"/>
  <c r="AR563" i="2" s="1"/>
  <c r="AT563" i="2" s="1"/>
  <c r="K340" i="2"/>
  <c r="L341" i="2"/>
  <c r="O342" i="2"/>
  <c r="P342" i="2"/>
  <c r="AI566" i="2"/>
  <c r="AP563" i="2"/>
  <c r="AQ563" i="2"/>
  <c r="AS563" i="2" s="1"/>
  <c r="AU563" i="2" s="1"/>
  <c r="AJ567" i="2"/>
  <c r="AH566" i="2"/>
  <c r="AF566" i="2"/>
  <c r="AM344" i="2"/>
  <c r="AD344" i="2"/>
  <c r="AB344" i="2" s="1"/>
  <c r="N341" i="2"/>
  <c r="M340" i="2"/>
  <c r="AO563" i="2" l="1"/>
  <c r="AN562" i="2" s="1"/>
  <c r="AR562" i="2" s="1"/>
  <c r="AT562" i="2" s="1"/>
  <c r="Q342" i="2"/>
  <c r="R342" i="2" s="1"/>
  <c r="K339" i="2"/>
  <c r="L340" i="2"/>
  <c r="AA567" i="2"/>
  <c r="AL567" i="2"/>
  <c r="Z566" i="2"/>
  <c r="AK566" i="2"/>
  <c r="O341" i="2"/>
  <c r="P341" i="2"/>
  <c r="AE565" i="2"/>
  <c r="AG566" i="2"/>
  <c r="AC566" i="2" s="1"/>
  <c r="AM343" i="2"/>
  <c r="AD343" i="2"/>
  <c r="AB343" i="2" s="1"/>
  <c r="N340" i="2"/>
  <c r="M339" i="2"/>
  <c r="AQ562" i="2" l="1"/>
  <c r="AS562" i="2" s="1"/>
  <c r="AU562" i="2" s="1"/>
  <c r="AP562" i="2"/>
  <c r="Q341" i="2"/>
  <c r="R341" i="2" s="1"/>
  <c r="K338" i="2"/>
  <c r="L339" i="2"/>
  <c r="O340" i="2"/>
  <c r="P340" i="2"/>
  <c r="AI565" i="2"/>
  <c r="AJ566" i="2"/>
  <c r="AH565" i="2"/>
  <c r="AF565" i="2"/>
  <c r="AO562" i="2"/>
  <c r="AM342" i="2"/>
  <c r="AD342" i="2"/>
  <c r="AB342" i="2" s="1"/>
  <c r="N339" i="2"/>
  <c r="M338" i="2"/>
  <c r="Q340" i="2" l="1"/>
  <c r="AN561" i="2"/>
  <c r="AR561" i="2" s="1"/>
  <c r="AT561" i="2" s="1"/>
  <c r="K337" i="2"/>
  <c r="L338" i="2"/>
  <c r="Z565" i="2"/>
  <c r="AK565" i="2"/>
  <c r="AA566" i="2"/>
  <c r="AL566" i="2"/>
  <c r="O339" i="2"/>
  <c r="P339" i="2"/>
  <c r="AQ561" i="2"/>
  <c r="AS561" i="2" s="1"/>
  <c r="AU561" i="2" s="1"/>
  <c r="AE564" i="2"/>
  <c r="AG565" i="2"/>
  <c r="AC565" i="2" s="1"/>
  <c r="AP561" i="2"/>
  <c r="AM341" i="2"/>
  <c r="AD341" i="2"/>
  <c r="AB341" i="2" s="1"/>
  <c r="R340" i="2"/>
  <c r="N338" i="2"/>
  <c r="M337" i="2"/>
  <c r="Q339" i="2" l="1"/>
  <c r="R339" i="2" s="1"/>
  <c r="K336" i="2"/>
  <c r="L337" i="2"/>
  <c r="O338" i="2"/>
  <c r="P338" i="2"/>
  <c r="AI564" i="2"/>
  <c r="AJ565" i="2"/>
  <c r="AH564" i="2"/>
  <c r="AF564" i="2"/>
  <c r="AO561" i="2"/>
  <c r="AM340" i="2"/>
  <c r="AD340" i="2"/>
  <c r="AB340" i="2" s="1"/>
  <c r="N337" i="2"/>
  <c r="M336" i="2"/>
  <c r="Q338" i="2" l="1"/>
  <c r="R338" i="2" s="1"/>
  <c r="AN560" i="2"/>
  <c r="AR560" i="2" s="1"/>
  <c r="AT560" i="2" s="1"/>
  <c r="K335" i="2"/>
  <c r="L336" i="2"/>
  <c r="Z564" i="2"/>
  <c r="AK564" i="2"/>
  <c r="AA565" i="2"/>
  <c r="AL565" i="2"/>
  <c r="O337" i="2"/>
  <c r="P337" i="2"/>
  <c r="AP560" i="2"/>
  <c r="AQ560" i="2"/>
  <c r="AS560" i="2" s="1"/>
  <c r="AU560" i="2" s="1"/>
  <c r="AE563" i="2"/>
  <c r="AG564" i="2"/>
  <c r="AC564" i="2" s="1"/>
  <c r="AM339" i="2"/>
  <c r="AD339" i="2"/>
  <c r="AB339" i="2" s="1"/>
  <c r="N336" i="2"/>
  <c r="M335" i="2"/>
  <c r="AO560" i="2" l="1"/>
  <c r="AN559" i="2" s="1"/>
  <c r="AR559" i="2" s="1"/>
  <c r="AT559" i="2" s="1"/>
  <c r="Q337" i="2"/>
  <c r="R337" i="2" s="1"/>
  <c r="K334" i="2"/>
  <c r="L335" i="2"/>
  <c r="O336" i="2"/>
  <c r="P336" i="2"/>
  <c r="AI563" i="2"/>
  <c r="AJ564" i="2"/>
  <c r="AH563" i="2"/>
  <c r="AF563" i="2"/>
  <c r="AM338" i="2"/>
  <c r="AD338" i="2"/>
  <c r="AB338" i="2" s="1"/>
  <c r="N335" i="2"/>
  <c r="M334" i="2"/>
  <c r="AQ559" i="2" l="1"/>
  <c r="AS559" i="2" s="1"/>
  <c r="AU559" i="2" s="1"/>
  <c r="AP559" i="2"/>
  <c r="Q336" i="2"/>
  <c r="R336" i="2" s="1"/>
  <c r="K333" i="2"/>
  <c r="L334" i="2"/>
  <c r="AA564" i="2"/>
  <c r="AL564" i="2"/>
  <c r="Z563" i="2"/>
  <c r="AK563" i="2"/>
  <c r="O335" i="2"/>
  <c r="P335" i="2"/>
  <c r="AO559" i="2"/>
  <c r="AE562" i="2"/>
  <c r="AG563" i="2"/>
  <c r="AC563" i="2" s="1"/>
  <c r="AM337" i="2"/>
  <c r="AD337" i="2"/>
  <c r="AB337" i="2" s="1"/>
  <c r="N334" i="2"/>
  <c r="M333" i="2"/>
  <c r="Q335" i="2" l="1"/>
  <c r="R335" i="2" s="1"/>
  <c r="AN558" i="2"/>
  <c r="AR558" i="2" s="1"/>
  <c r="AT558" i="2" s="1"/>
  <c r="K332" i="2"/>
  <c r="L333" i="2"/>
  <c r="AP558" i="2"/>
  <c r="O334" i="2"/>
  <c r="P334" i="2"/>
  <c r="AI562" i="2"/>
  <c r="AQ558" i="2"/>
  <c r="AS558" i="2" s="1"/>
  <c r="AU558" i="2" s="1"/>
  <c r="AJ563" i="2"/>
  <c r="AH562" i="2"/>
  <c r="AF562" i="2"/>
  <c r="AM336" i="2"/>
  <c r="AD336" i="2"/>
  <c r="AB336" i="2" s="1"/>
  <c r="N333" i="2"/>
  <c r="M332" i="2"/>
  <c r="AO558" i="2" l="1"/>
  <c r="AN557" i="2" s="1"/>
  <c r="Q334" i="2"/>
  <c r="R334" i="2" s="1"/>
  <c r="K331" i="2"/>
  <c r="L332" i="2"/>
  <c r="AA563" i="2"/>
  <c r="AL563" i="2"/>
  <c r="Z562" i="2"/>
  <c r="AK562" i="2"/>
  <c r="O333" i="2"/>
  <c r="P333" i="2"/>
  <c r="AE561" i="2"/>
  <c r="AG562" i="2"/>
  <c r="AC562" i="2" s="1"/>
  <c r="AM335" i="2"/>
  <c r="AD335" i="2"/>
  <c r="AB335" i="2" s="1"/>
  <c r="N332" i="2"/>
  <c r="M331" i="2"/>
  <c r="AP557" i="2" l="1"/>
  <c r="AQ557" i="2"/>
  <c r="AS557" i="2" s="1"/>
  <c r="AU557" i="2" s="1"/>
  <c r="AR557" i="2"/>
  <c r="AT557" i="2" s="1"/>
  <c r="AO557" i="2"/>
  <c r="AN556" i="2" s="1"/>
  <c r="AR556" i="2" s="1"/>
  <c r="AT556" i="2" s="1"/>
  <c r="Q333" i="2"/>
  <c r="R333" i="2" s="1"/>
  <c r="K330" i="2"/>
  <c r="L331" i="2"/>
  <c r="O332" i="2"/>
  <c r="P332" i="2"/>
  <c r="AI561" i="2"/>
  <c r="AJ562" i="2"/>
  <c r="AH561" i="2"/>
  <c r="AF561" i="2"/>
  <c r="AM334" i="2"/>
  <c r="AD334" i="2"/>
  <c r="AB334" i="2" s="1"/>
  <c r="N331" i="2"/>
  <c r="M330" i="2"/>
  <c r="AP556" i="2" l="1"/>
  <c r="AQ556" i="2"/>
  <c r="AS556" i="2" s="1"/>
  <c r="AU556" i="2" s="1"/>
  <c r="AO556" i="2"/>
  <c r="AN555" i="2" s="1"/>
  <c r="AR555" i="2" s="1"/>
  <c r="AT555" i="2" s="1"/>
  <c r="Q332" i="2"/>
  <c r="R332" i="2" s="1"/>
  <c r="K329" i="2"/>
  <c r="L330" i="2"/>
  <c r="Z561" i="2"/>
  <c r="AK561" i="2"/>
  <c r="AA562" i="2"/>
  <c r="AL562" i="2"/>
  <c r="O331" i="2"/>
  <c r="P331" i="2"/>
  <c r="AE560" i="2"/>
  <c r="AG561" i="2"/>
  <c r="AC561" i="2" s="1"/>
  <c r="AM333" i="2"/>
  <c r="AD333" i="2"/>
  <c r="AB333" i="2" s="1"/>
  <c r="N330" i="2"/>
  <c r="M329" i="2"/>
  <c r="AP555" i="2" l="1"/>
  <c r="AQ555" i="2"/>
  <c r="AS555" i="2" s="1"/>
  <c r="AU555" i="2" s="1"/>
  <c r="Q331" i="2"/>
  <c r="R331" i="2" s="1"/>
  <c r="AO555" i="2"/>
  <c r="AN554" i="2" s="1"/>
  <c r="AR554" i="2" s="1"/>
  <c r="AT554" i="2" s="1"/>
  <c r="K328" i="2"/>
  <c r="L329" i="2"/>
  <c r="O330" i="2"/>
  <c r="P330" i="2"/>
  <c r="AI560" i="2"/>
  <c r="AJ561" i="2"/>
  <c r="AH560" i="2"/>
  <c r="AF560" i="2"/>
  <c r="AM332" i="2"/>
  <c r="AD332" i="2"/>
  <c r="AB332" i="2" s="1"/>
  <c r="N329" i="2"/>
  <c r="M328" i="2"/>
  <c r="AP554" i="2" l="1"/>
  <c r="Q330" i="2"/>
  <c r="R330" i="2" s="1"/>
  <c r="AQ554" i="2"/>
  <c r="AS554" i="2" s="1"/>
  <c r="AU554" i="2" s="1"/>
  <c r="K327" i="2"/>
  <c r="L328" i="2"/>
  <c r="Z560" i="2"/>
  <c r="AK560" i="2"/>
  <c r="AA561" i="2"/>
  <c r="AL561" i="2"/>
  <c r="O329" i="2"/>
  <c r="P329" i="2"/>
  <c r="AE559" i="2"/>
  <c r="AG560" i="2"/>
  <c r="AC560" i="2" s="1"/>
  <c r="AO554" i="2"/>
  <c r="AM331" i="2"/>
  <c r="AD331" i="2"/>
  <c r="AB331" i="2" s="1"/>
  <c r="N328" i="2"/>
  <c r="M327" i="2"/>
  <c r="Q329" i="2" l="1"/>
  <c r="R329" i="2" s="1"/>
  <c r="AN553" i="2"/>
  <c r="AR553" i="2" s="1"/>
  <c r="AT553" i="2" s="1"/>
  <c r="K326" i="2"/>
  <c r="L327" i="2"/>
  <c r="O328" i="2"/>
  <c r="P328" i="2"/>
  <c r="AI559" i="2"/>
  <c r="AQ553" i="2"/>
  <c r="AS553" i="2" s="1"/>
  <c r="AU553" i="2" s="1"/>
  <c r="AJ560" i="2"/>
  <c r="AH559" i="2"/>
  <c r="AF559" i="2"/>
  <c r="AP553" i="2"/>
  <c r="AM330" i="2"/>
  <c r="AD330" i="2"/>
  <c r="AB330" i="2" s="1"/>
  <c r="N327" i="2"/>
  <c r="M326" i="2"/>
  <c r="Q328" i="2" l="1"/>
  <c r="R328" i="2" s="1"/>
  <c r="K325" i="2"/>
  <c r="L326" i="2"/>
  <c r="Z559" i="2"/>
  <c r="AK559" i="2"/>
  <c r="AA560" i="2"/>
  <c r="AL560" i="2"/>
  <c r="P327" i="2"/>
  <c r="O327" i="2"/>
  <c r="AE558" i="2"/>
  <c r="AG559" i="2"/>
  <c r="AC559" i="2" s="1"/>
  <c r="AO553" i="2"/>
  <c r="AM329" i="2"/>
  <c r="AD329" i="2"/>
  <c r="AB329" i="2" s="1"/>
  <c r="N326" i="2"/>
  <c r="M325" i="2"/>
  <c r="Q327" i="2" l="1"/>
  <c r="R327" i="2" s="1"/>
  <c r="AN552" i="2"/>
  <c r="AR552" i="2" s="1"/>
  <c r="AT552" i="2" s="1"/>
  <c r="K324" i="2"/>
  <c r="L325" i="2"/>
  <c r="O326" i="2"/>
  <c r="P326" i="2"/>
  <c r="AP552" i="2"/>
  <c r="AI558" i="2"/>
  <c r="AQ552" i="2"/>
  <c r="AS552" i="2" s="1"/>
  <c r="AU552" i="2" s="1"/>
  <c r="AJ559" i="2"/>
  <c r="AH558" i="2"/>
  <c r="AF558" i="2"/>
  <c r="AM328" i="2"/>
  <c r="AD328" i="2"/>
  <c r="AB328" i="2" s="1"/>
  <c r="N325" i="2"/>
  <c r="M324" i="2"/>
  <c r="AO552" i="2" l="1"/>
  <c r="AN551" i="2" s="1"/>
  <c r="AO551" i="2" s="1"/>
  <c r="Q326" i="2"/>
  <c r="R326" i="2" s="1"/>
  <c r="K323" i="2"/>
  <c r="L324" i="2"/>
  <c r="AA559" i="2"/>
  <c r="AL559" i="2"/>
  <c r="Z558" i="2"/>
  <c r="AK558" i="2"/>
  <c r="O325" i="2"/>
  <c r="P325" i="2"/>
  <c r="AE557" i="2"/>
  <c r="AG558" i="2"/>
  <c r="AC558" i="2" s="1"/>
  <c r="AM327" i="2"/>
  <c r="AD327" i="2"/>
  <c r="AB327" i="2" s="1"/>
  <c r="N324" i="2"/>
  <c r="M323" i="2"/>
  <c r="AP551" i="2" l="1"/>
  <c r="AQ550" i="2" s="1"/>
  <c r="AS550" i="2" s="1"/>
  <c r="AU550" i="2" s="1"/>
  <c r="AQ551" i="2"/>
  <c r="AS551" i="2" s="1"/>
  <c r="AU551" i="2" s="1"/>
  <c r="Q325" i="2"/>
  <c r="AR551" i="2"/>
  <c r="AT551" i="2" s="1"/>
  <c r="AN550" i="2"/>
  <c r="AO550" i="2" s="1"/>
  <c r="K322" i="2"/>
  <c r="L323" i="2"/>
  <c r="R325" i="2"/>
  <c r="O324" i="2"/>
  <c r="P324" i="2"/>
  <c r="AI557" i="2"/>
  <c r="AP550" i="2"/>
  <c r="AJ558" i="2"/>
  <c r="AH557" i="2"/>
  <c r="AF557" i="2"/>
  <c r="AM326" i="2"/>
  <c r="AD326" i="2"/>
  <c r="AB326" i="2" s="1"/>
  <c r="N323" i="2"/>
  <c r="M322" i="2"/>
  <c r="AR550" i="2" l="1"/>
  <c r="AT550" i="2" s="1"/>
  <c r="Q324" i="2"/>
  <c r="R324" i="2" s="1"/>
  <c r="AE556" i="2"/>
  <c r="AF556" i="2" s="1"/>
  <c r="AN549" i="2"/>
  <c r="AR549" i="2" s="1"/>
  <c r="AT549" i="2" s="1"/>
  <c r="K321" i="2"/>
  <c r="L322" i="2"/>
  <c r="AA558" i="2"/>
  <c r="AL558" i="2"/>
  <c r="Z557" i="2"/>
  <c r="AK557" i="2"/>
  <c r="O323" i="2"/>
  <c r="P323" i="2"/>
  <c r="AQ549" i="2"/>
  <c r="AS549" i="2" s="1"/>
  <c r="AU549" i="2" s="1"/>
  <c r="AG557" i="2"/>
  <c r="AC557" i="2" s="1"/>
  <c r="AJ557" i="2"/>
  <c r="AP549" i="2"/>
  <c r="AM325" i="2"/>
  <c r="AD325" i="2"/>
  <c r="AB325" i="2" s="1"/>
  <c r="N322" i="2"/>
  <c r="M321" i="2"/>
  <c r="AO549" i="2" l="1"/>
  <c r="AN548" i="2" s="1"/>
  <c r="AO548" i="2" s="1"/>
  <c r="Q323" i="2"/>
  <c r="R323" i="2" s="1"/>
  <c r="AH556" i="2"/>
  <c r="AI556" i="2"/>
  <c r="AK556" i="2" s="1"/>
  <c r="K320" i="2"/>
  <c r="L321" i="2"/>
  <c r="AA557" i="2"/>
  <c r="AL557" i="2"/>
  <c r="P322" i="2"/>
  <c r="O322" i="2"/>
  <c r="AE555" i="2"/>
  <c r="AG556" i="2"/>
  <c r="AC556" i="2" s="1"/>
  <c r="AM324" i="2"/>
  <c r="AD324" i="2"/>
  <c r="AB324" i="2" s="1"/>
  <c r="N321" i="2"/>
  <c r="M320" i="2"/>
  <c r="AP548" i="2" l="1"/>
  <c r="AQ547" i="2" s="1"/>
  <c r="AS547" i="2" s="1"/>
  <c r="AU547" i="2" s="1"/>
  <c r="AQ548" i="2"/>
  <c r="AS548" i="2" s="1"/>
  <c r="AU548" i="2" s="1"/>
  <c r="Q322" i="2"/>
  <c r="R322" i="2" s="1"/>
  <c r="Z556" i="2"/>
  <c r="AR548" i="2"/>
  <c r="AT548" i="2" s="1"/>
  <c r="AN547" i="2"/>
  <c r="AR547" i="2" s="1"/>
  <c r="AT547" i="2" s="1"/>
  <c r="K319" i="2"/>
  <c r="L320" i="2"/>
  <c r="O321" i="2"/>
  <c r="P321" i="2"/>
  <c r="AI555" i="2"/>
  <c r="AJ556" i="2"/>
  <c r="AH555" i="2"/>
  <c r="AF555" i="2"/>
  <c r="AP547" i="2"/>
  <c r="AM323" i="2"/>
  <c r="AD323" i="2"/>
  <c r="AB323" i="2" s="1"/>
  <c r="N320" i="2"/>
  <c r="M319" i="2"/>
  <c r="Q321" i="2" l="1"/>
  <c r="R321" i="2" s="1"/>
  <c r="AO547" i="2"/>
  <c r="AN546" i="2" s="1"/>
  <c r="AR546" i="2" s="1"/>
  <c r="AT546" i="2" s="1"/>
  <c r="K318" i="2"/>
  <c r="L319" i="2"/>
  <c r="AA556" i="2"/>
  <c r="AL556" i="2"/>
  <c r="Z555" i="2"/>
  <c r="AK555" i="2"/>
  <c r="O320" i="2"/>
  <c r="P320" i="2"/>
  <c r="AE554" i="2"/>
  <c r="AG555" i="2"/>
  <c r="AC555" i="2" s="1"/>
  <c r="AM322" i="2"/>
  <c r="AD322" i="2"/>
  <c r="AB322" i="2" s="1"/>
  <c r="N319" i="2"/>
  <c r="M318" i="2"/>
  <c r="AP546" i="2" l="1"/>
  <c r="AQ546" i="2"/>
  <c r="AS546" i="2" s="1"/>
  <c r="AU546" i="2" s="1"/>
  <c r="Q320" i="2"/>
  <c r="K317" i="2"/>
  <c r="L318" i="2"/>
  <c r="O319" i="2"/>
  <c r="P319" i="2"/>
  <c r="AI554" i="2"/>
  <c r="AJ555" i="2"/>
  <c r="AH554" i="2"/>
  <c r="AF554" i="2"/>
  <c r="AM321" i="2"/>
  <c r="AD321" i="2"/>
  <c r="AB321" i="2" s="1"/>
  <c r="AO546" i="2"/>
  <c r="R320" i="2"/>
  <c r="N318" i="2"/>
  <c r="M317" i="2"/>
  <c r="Q319" i="2" l="1"/>
  <c r="R319" i="2" s="1"/>
  <c r="AN545" i="2"/>
  <c r="AO545" i="2" s="1"/>
  <c r="K316" i="2"/>
  <c r="L317" i="2"/>
  <c r="Z554" i="2"/>
  <c r="AK554" i="2"/>
  <c r="AA555" i="2"/>
  <c r="AL555" i="2"/>
  <c r="O318" i="2"/>
  <c r="P318" i="2"/>
  <c r="AQ545" i="2"/>
  <c r="AS545" i="2" s="1"/>
  <c r="AU545" i="2" s="1"/>
  <c r="AE553" i="2"/>
  <c r="AG554" i="2"/>
  <c r="AC554" i="2" s="1"/>
  <c r="AP545" i="2"/>
  <c r="AM320" i="2"/>
  <c r="AD320" i="2"/>
  <c r="AB320" i="2" s="1"/>
  <c r="N317" i="2"/>
  <c r="M316" i="2"/>
  <c r="AR545" i="2" l="1"/>
  <c r="AT545" i="2" s="1"/>
  <c r="Q318" i="2"/>
  <c r="R318" i="2" s="1"/>
  <c r="AN544" i="2"/>
  <c r="AO544" i="2" s="1"/>
  <c r="K315" i="2"/>
  <c r="L316" i="2"/>
  <c r="O317" i="2"/>
  <c r="P317" i="2"/>
  <c r="AI553" i="2"/>
  <c r="AQ544" i="2"/>
  <c r="AS544" i="2" s="1"/>
  <c r="AU544" i="2" s="1"/>
  <c r="AJ554" i="2"/>
  <c r="AH553" i="2"/>
  <c r="AF553" i="2"/>
  <c r="AM319" i="2"/>
  <c r="AP544" i="2"/>
  <c r="AD319" i="2"/>
  <c r="AB319" i="2" s="1"/>
  <c r="N316" i="2"/>
  <c r="M315" i="2"/>
  <c r="AR544" i="2" l="1"/>
  <c r="AT544" i="2" s="1"/>
  <c r="Q317" i="2"/>
  <c r="R317" i="2" s="1"/>
  <c r="AN543" i="2"/>
  <c r="AR543" i="2" s="1"/>
  <c r="AT543" i="2" s="1"/>
  <c r="K314" i="2"/>
  <c r="L315" i="2"/>
  <c r="Z553" i="2"/>
  <c r="AK553" i="2"/>
  <c r="AA554" i="2"/>
  <c r="AL554" i="2"/>
  <c r="O316" i="2"/>
  <c r="P316" i="2"/>
  <c r="AQ543" i="2"/>
  <c r="AS543" i="2" s="1"/>
  <c r="AU543" i="2" s="1"/>
  <c r="AP543" i="2"/>
  <c r="AE552" i="2"/>
  <c r="AG553" i="2"/>
  <c r="AC553" i="2" s="1"/>
  <c r="AM318" i="2"/>
  <c r="AD318" i="2"/>
  <c r="AB318" i="2" s="1"/>
  <c r="N315" i="2"/>
  <c r="M314" i="2"/>
  <c r="Q316" i="2" l="1"/>
  <c r="R316" i="2" s="1"/>
  <c r="K313" i="2"/>
  <c r="L314" i="2"/>
  <c r="P315" i="2"/>
  <c r="O315" i="2"/>
  <c r="AI552" i="2"/>
  <c r="AJ553" i="2"/>
  <c r="AH552" i="2"/>
  <c r="AF552" i="2"/>
  <c r="AM317" i="2"/>
  <c r="AO543" i="2"/>
  <c r="AD317" i="2"/>
  <c r="AB317" i="2" s="1"/>
  <c r="N314" i="2"/>
  <c r="M313" i="2"/>
  <c r="Q315" i="2" l="1"/>
  <c r="R315" i="2" s="1"/>
  <c r="AN542" i="2"/>
  <c r="AR542" i="2" s="1"/>
  <c r="AT542" i="2" s="1"/>
  <c r="K312" i="2"/>
  <c r="L313" i="2"/>
  <c r="AA553" i="2"/>
  <c r="AL553" i="2"/>
  <c r="Z552" i="2"/>
  <c r="AK552" i="2"/>
  <c r="O314" i="2"/>
  <c r="P314" i="2"/>
  <c r="AQ542" i="2"/>
  <c r="AS542" i="2" s="1"/>
  <c r="AU542" i="2" s="1"/>
  <c r="AP542" i="2"/>
  <c r="AE551" i="2"/>
  <c r="AG552" i="2"/>
  <c r="AC552" i="2" s="1"/>
  <c r="AM316" i="2"/>
  <c r="AD316" i="2"/>
  <c r="AB316" i="2" s="1"/>
  <c r="AO542" i="2"/>
  <c r="N313" i="2"/>
  <c r="M312" i="2"/>
  <c r="Q314" i="2" l="1"/>
  <c r="R314" i="2" s="1"/>
  <c r="AN541" i="2"/>
  <c r="AR541" i="2" s="1"/>
  <c r="AT541" i="2" s="1"/>
  <c r="K311" i="2"/>
  <c r="L312" i="2"/>
  <c r="O313" i="2"/>
  <c r="P313" i="2"/>
  <c r="AI551" i="2"/>
  <c r="AQ541" i="2"/>
  <c r="AS541" i="2" s="1"/>
  <c r="AU541" i="2" s="1"/>
  <c r="AJ552" i="2"/>
  <c r="AH551" i="2"/>
  <c r="AF551" i="2"/>
  <c r="AP541" i="2"/>
  <c r="AM315" i="2"/>
  <c r="AD315" i="2"/>
  <c r="AB315" i="2" s="1"/>
  <c r="AO541" i="2"/>
  <c r="N312" i="2"/>
  <c r="M311" i="2"/>
  <c r="Q313" i="2" l="1"/>
  <c r="R313" i="2" s="1"/>
  <c r="AN540" i="2"/>
  <c r="AR540" i="2" s="1"/>
  <c r="AT540" i="2" s="1"/>
  <c r="K310" i="2"/>
  <c r="L311" i="2"/>
  <c r="Z551" i="2"/>
  <c r="AK551" i="2"/>
  <c r="AA552" i="2"/>
  <c r="AL552" i="2"/>
  <c r="O312" i="2"/>
  <c r="P312" i="2"/>
  <c r="AQ540" i="2"/>
  <c r="AS540" i="2" s="1"/>
  <c r="AU540" i="2" s="1"/>
  <c r="AP540" i="2"/>
  <c r="AE550" i="2"/>
  <c r="AF550" i="2" s="1"/>
  <c r="AG551" i="2"/>
  <c r="AC551" i="2" s="1"/>
  <c r="AM314" i="2"/>
  <c r="AD314" i="2"/>
  <c r="AB314" i="2" s="1"/>
  <c r="N311" i="2"/>
  <c r="M310" i="2"/>
  <c r="Q312" i="2" l="1"/>
  <c r="R312" i="2" s="1"/>
  <c r="K309" i="2"/>
  <c r="L310" i="2"/>
  <c r="O311" i="2"/>
  <c r="P311" i="2"/>
  <c r="AI550" i="2"/>
  <c r="AJ551" i="2"/>
  <c r="AH550" i="2"/>
  <c r="AE549" i="2"/>
  <c r="AG550" i="2"/>
  <c r="AC550" i="2" s="1"/>
  <c r="AM313" i="2"/>
  <c r="AD313" i="2"/>
  <c r="AB313" i="2" s="1"/>
  <c r="AO540" i="2"/>
  <c r="N310" i="2"/>
  <c r="M309" i="2"/>
  <c r="Q311" i="2" l="1"/>
  <c r="R311" i="2" s="1"/>
  <c r="AN539" i="2"/>
  <c r="AR539" i="2" s="1"/>
  <c r="AT539" i="2" s="1"/>
  <c r="K308" i="2"/>
  <c r="L309" i="2"/>
  <c r="Z550" i="2"/>
  <c r="AK550" i="2"/>
  <c r="AA551" i="2"/>
  <c r="AL551" i="2"/>
  <c r="AF549" i="2"/>
  <c r="O310" i="2"/>
  <c r="P310" i="2"/>
  <c r="AI549" i="2"/>
  <c r="AQ539" i="2"/>
  <c r="AS539" i="2" s="1"/>
  <c r="AU539" i="2" s="1"/>
  <c r="AP539" i="2"/>
  <c r="AJ550" i="2"/>
  <c r="AH549" i="2"/>
  <c r="AG549" i="2"/>
  <c r="AC549" i="2" s="1"/>
  <c r="AM312" i="2"/>
  <c r="AD312" i="2"/>
  <c r="AB312" i="2" s="1"/>
  <c r="N309" i="2"/>
  <c r="M308" i="2"/>
  <c r="Q310" i="2" l="1"/>
  <c r="R310" i="2" s="1"/>
  <c r="AE548" i="2"/>
  <c r="AI548" i="2" s="1"/>
  <c r="K307" i="2"/>
  <c r="L308" i="2"/>
  <c r="Z549" i="2"/>
  <c r="AK549" i="2"/>
  <c r="AA550" i="2"/>
  <c r="AL550" i="2"/>
  <c r="O309" i="2"/>
  <c r="P309" i="2"/>
  <c r="AJ549" i="2"/>
  <c r="AH548" i="2"/>
  <c r="AM311" i="2"/>
  <c r="AD311" i="2"/>
  <c r="AB311" i="2" s="1"/>
  <c r="AO539" i="2"/>
  <c r="N308" i="2"/>
  <c r="M307" i="2"/>
  <c r="AF548" i="2" l="1"/>
  <c r="AE547" i="2" s="1"/>
  <c r="AF547" i="2" s="1"/>
  <c r="Q309" i="2"/>
  <c r="R309" i="2" s="1"/>
  <c r="AN538" i="2"/>
  <c r="AR538" i="2" s="1"/>
  <c r="AT538" i="2" s="1"/>
  <c r="K306" i="2"/>
  <c r="L307" i="2"/>
  <c r="Z548" i="2"/>
  <c r="AK548" i="2"/>
  <c r="AA549" i="2"/>
  <c r="AL549" i="2"/>
  <c r="O308" i="2"/>
  <c r="P308" i="2"/>
  <c r="AQ538" i="2"/>
  <c r="AS538" i="2" s="1"/>
  <c r="AU538" i="2" s="1"/>
  <c r="AP538" i="2"/>
  <c r="AJ548" i="2"/>
  <c r="AM310" i="2"/>
  <c r="AD310" i="2"/>
  <c r="AB310" i="2" s="1"/>
  <c r="N307" i="2"/>
  <c r="M306" i="2"/>
  <c r="AG548" i="2" l="1"/>
  <c r="AC548" i="2" s="1"/>
  <c r="Q308" i="2"/>
  <c r="R308" i="2" s="1"/>
  <c r="AI547" i="2"/>
  <c r="AK547" i="2" s="1"/>
  <c r="AG547" i="2"/>
  <c r="AC547" i="2" s="1"/>
  <c r="K305" i="2"/>
  <c r="L306" i="2"/>
  <c r="AA548" i="2"/>
  <c r="AL548" i="2"/>
  <c r="P307" i="2"/>
  <c r="O307" i="2"/>
  <c r="AE546" i="2"/>
  <c r="AM309" i="2"/>
  <c r="AD309" i="2"/>
  <c r="AB309" i="2" s="1"/>
  <c r="AO538" i="2"/>
  <c r="N306" i="2"/>
  <c r="M305" i="2"/>
  <c r="AH547" i="2" l="1"/>
  <c r="AJ547" i="2" s="1"/>
  <c r="AA547" i="2" s="1"/>
  <c r="Q307" i="2"/>
  <c r="R307" i="2" s="1"/>
  <c r="Z547" i="2"/>
  <c r="AH546" i="2"/>
  <c r="AJ546" i="2" s="1"/>
  <c r="AN537" i="2"/>
  <c r="AR537" i="2" s="1"/>
  <c r="AT537" i="2" s="1"/>
  <c r="AI546" i="2"/>
  <c r="Z546" i="2" s="1"/>
  <c r="K304" i="2"/>
  <c r="L305" i="2"/>
  <c r="O306" i="2"/>
  <c r="P306" i="2"/>
  <c r="AQ537" i="2"/>
  <c r="AS537" i="2" s="1"/>
  <c r="AU537" i="2" s="1"/>
  <c r="AP537" i="2"/>
  <c r="AM308" i="2"/>
  <c r="AD308" i="2"/>
  <c r="AB308" i="2" s="1"/>
  <c r="N305" i="2"/>
  <c r="M304" i="2"/>
  <c r="AL547" i="2" l="1"/>
  <c r="AF546" i="2"/>
  <c r="AE545" i="2" s="1"/>
  <c r="AI545" i="2" s="1"/>
  <c r="Z545" i="2" s="1"/>
  <c r="Q306" i="2"/>
  <c r="R306" i="2" s="1"/>
  <c r="AO537" i="2"/>
  <c r="AN536" i="2" s="1"/>
  <c r="AR536" i="2" s="1"/>
  <c r="AT536" i="2" s="1"/>
  <c r="AK546" i="2"/>
  <c r="K303" i="2"/>
  <c r="L304" i="2"/>
  <c r="AA546" i="2"/>
  <c r="AL546" i="2"/>
  <c r="O305" i="2"/>
  <c r="P305" i="2"/>
  <c r="AM307" i="2"/>
  <c r="AD307" i="2"/>
  <c r="AB307" i="2" s="1"/>
  <c r="N304" i="2"/>
  <c r="M303" i="2"/>
  <c r="AF545" i="2" l="1"/>
  <c r="AG545" i="2" s="1"/>
  <c r="AC545" i="2" s="1"/>
  <c r="AG546" i="2"/>
  <c r="AH545" i="2" s="1"/>
  <c r="AJ545" i="2" s="1"/>
  <c r="AA545" i="2" s="1"/>
  <c r="AP536" i="2"/>
  <c r="AQ536" i="2"/>
  <c r="AS536" i="2" s="1"/>
  <c r="AU536" i="2" s="1"/>
  <c r="Q305" i="2"/>
  <c r="R305" i="2" s="1"/>
  <c r="AO536" i="2"/>
  <c r="AP535" i="2" s="1"/>
  <c r="AK545" i="2"/>
  <c r="AH544" i="2"/>
  <c r="AJ544" i="2" s="1"/>
  <c r="AE544" i="2"/>
  <c r="AI544" i="2" s="1"/>
  <c r="AK544" i="2" s="1"/>
  <c r="K302" i="2"/>
  <c r="L303" i="2"/>
  <c r="O304" i="2"/>
  <c r="P304" i="2"/>
  <c r="AM306" i="2"/>
  <c r="AD306" i="2"/>
  <c r="AB306" i="2" s="1"/>
  <c r="N303" i="2"/>
  <c r="M302" i="2"/>
  <c r="AC546" i="2" l="1"/>
  <c r="AL545" i="2"/>
  <c r="AN535" i="2"/>
  <c r="AR535" i="2" s="1"/>
  <c r="AT535" i="2" s="1"/>
  <c r="AQ535" i="2"/>
  <c r="AS535" i="2" s="1"/>
  <c r="AU535" i="2" s="1"/>
  <c r="Q304" i="2"/>
  <c r="R304" i="2" s="1"/>
  <c r="AF544" i="2"/>
  <c r="Z544" i="2"/>
  <c r="K301" i="2"/>
  <c r="L302" i="2"/>
  <c r="AA544" i="2"/>
  <c r="AL544" i="2"/>
  <c r="O303" i="2"/>
  <c r="P303" i="2"/>
  <c r="AM305" i="2"/>
  <c r="AD305" i="2"/>
  <c r="AB305" i="2" s="1"/>
  <c r="AO535" i="2"/>
  <c r="N302" i="2"/>
  <c r="M301" i="2"/>
  <c r="Q303" i="2" l="1"/>
  <c r="R303" i="2" s="1"/>
  <c r="AE543" i="2"/>
  <c r="AG544" i="2"/>
  <c r="AC544" i="2" s="1"/>
  <c r="AN534" i="2"/>
  <c r="AR534" i="2" s="1"/>
  <c r="AT534" i="2" s="1"/>
  <c r="K300" i="2"/>
  <c r="L301" i="2"/>
  <c r="O302" i="2"/>
  <c r="P302" i="2"/>
  <c r="AQ534" i="2"/>
  <c r="AS534" i="2" s="1"/>
  <c r="AU534" i="2" s="1"/>
  <c r="AP534" i="2"/>
  <c r="AM304" i="2"/>
  <c r="AD304" i="2"/>
  <c r="AB304" i="2" s="1"/>
  <c r="N301" i="2"/>
  <c r="M300" i="2"/>
  <c r="Q302" i="2" l="1"/>
  <c r="R302" i="2" s="1"/>
  <c r="AH543" i="2"/>
  <c r="AJ543" i="2" s="1"/>
  <c r="AF543" i="2"/>
  <c r="AI543" i="2"/>
  <c r="K299" i="2"/>
  <c r="L300" i="2"/>
  <c r="O301" i="2"/>
  <c r="P301" i="2"/>
  <c r="AM303" i="2"/>
  <c r="AD303" i="2"/>
  <c r="AB303" i="2" s="1"/>
  <c r="AO534" i="2"/>
  <c r="N300" i="2"/>
  <c r="M299" i="2"/>
  <c r="Q301" i="2" l="1"/>
  <c r="R301" i="2" s="1"/>
  <c r="AK543" i="2"/>
  <c r="Z543" i="2"/>
  <c r="AG543" i="2"/>
  <c r="AC543" i="2" s="1"/>
  <c r="AE542" i="2"/>
  <c r="AF542" i="2" s="1"/>
  <c r="AA543" i="2"/>
  <c r="AL543" i="2"/>
  <c r="AN533" i="2"/>
  <c r="AR533" i="2" s="1"/>
  <c r="AT533" i="2" s="1"/>
  <c r="K298" i="2"/>
  <c r="L299" i="2"/>
  <c r="O300" i="2"/>
  <c r="P300" i="2"/>
  <c r="AQ533" i="2"/>
  <c r="AS533" i="2" s="1"/>
  <c r="AU533" i="2" s="1"/>
  <c r="AP533" i="2"/>
  <c r="AM302" i="2"/>
  <c r="AD302" i="2"/>
  <c r="AB302" i="2" s="1"/>
  <c r="N299" i="2"/>
  <c r="M298" i="2"/>
  <c r="Q300" i="2" l="1"/>
  <c r="R300" i="2" s="1"/>
  <c r="AO533" i="2"/>
  <c r="AN532" i="2" s="1"/>
  <c r="AR532" i="2" s="1"/>
  <c r="AT532" i="2" s="1"/>
  <c r="AH542" i="2"/>
  <c r="AJ542" i="2" s="1"/>
  <c r="AE541" i="2"/>
  <c r="AF541" i="2" s="1"/>
  <c r="AG542" i="2"/>
  <c r="AC542" i="2" s="1"/>
  <c r="AI542" i="2"/>
  <c r="K297" i="2"/>
  <c r="L298" i="2"/>
  <c r="O299" i="2"/>
  <c r="P299" i="2"/>
  <c r="AM301" i="2"/>
  <c r="AD301" i="2"/>
  <c r="AB301" i="2" s="1"/>
  <c r="N298" i="2"/>
  <c r="M297" i="2"/>
  <c r="AP532" i="2" l="1"/>
  <c r="AQ532" i="2"/>
  <c r="AS532" i="2" s="1"/>
  <c r="AU532" i="2" s="1"/>
  <c r="Q299" i="2"/>
  <c r="R299" i="2" s="1"/>
  <c r="AH541" i="2"/>
  <c r="AJ541" i="2" s="1"/>
  <c r="AL541" i="2" s="1"/>
  <c r="AG541" i="2"/>
  <c r="AC541" i="2" s="1"/>
  <c r="AE540" i="2"/>
  <c r="AF540" i="2" s="1"/>
  <c r="Z542" i="2"/>
  <c r="AK542" i="2"/>
  <c r="AL542" i="2"/>
  <c r="AA542" i="2"/>
  <c r="AI541" i="2"/>
  <c r="K296" i="2"/>
  <c r="L297" i="2"/>
  <c r="O298" i="2"/>
  <c r="P298" i="2"/>
  <c r="AM300" i="2"/>
  <c r="AD300" i="2"/>
  <c r="AB300" i="2" s="1"/>
  <c r="AO532" i="2"/>
  <c r="N297" i="2"/>
  <c r="M296" i="2"/>
  <c r="Q298" i="2" l="1"/>
  <c r="R298" i="2" s="1"/>
  <c r="AH540" i="2"/>
  <c r="AJ540" i="2" s="1"/>
  <c r="AE539" i="2"/>
  <c r="AG540" i="2"/>
  <c r="AC540" i="2" s="1"/>
  <c r="AA541" i="2"/>
  <c r="Z541" i="2"/>
  <c r="AK541" i="2"/>
  <c r="AI540" i="2"/>
  <c r="AN531" i="2"/>
  <c r="AR531" i="2" s="1"/>
  <c r="AT531" i="2" s="1"/>
  <c r="K295" i="2"/>
  <c r="L296" i="2"/>
  <c r="O297" i="2"/>
  <c r="P297" i="2"/>
  <c r="AQ531" i="2"/>
  <c r="AS531" i="2" s="1"/>
  <c r="AU531" i="2" s="1"/>
  <c r="AP531" i="2"/>
  <c r="AM299" i="2"/>
  <c r="AD299" i="2"/>
  <c r="AB299" i="2" s="1"/>
  <c r="N296" i="2"/>
  <c r="M295" i="2"/>
  <c r="AF539" i="2" l="1"/>
  <c r="Q297" i="2"/>
  <c r="R297" i="2" s="1"/>
  <c r="AI539" i="2"/>
  <c r="Z539" i="2" s="1"/>
  <c r="AH539" i="2"/>
  <c r="Z540" i="2"/>
  <c r="AK540" i="2"/>
  <c r="K294" i="2"/>
  <c r="L295" i="2"/>
  <c r="AA540" i="2"/>
  <c r="AL540" i="2"/>
  <c r="AK539" i="2"/>
  <c r="O296" i="2"/>
  <c r="P296" i="2"/>
  <c r="AE538" i="2"/>
  <c r="AG539" i="2"/>
  <c r="AC539" i="2" s="1"/>
  <c r="AM298" i="2"/>
  <c r="AD298" i="2"/>
  <c r="AB298" i="2" s="1"/>
  <c r="AO531" i="2"/>
  <c r="N295" i="2"/>
  <c r="M294" i="2"/>
  <c r="Q296" i="2" l="1"/>
  <c r="R296" i="2" s="1"/>
  <c r="AN530" i="2"/>
  <c r="AR530" i="2" s="1"/>
  <c r="AT530" i="2" s="1"/>
  <c r="K293" i="2"/>
  <c r="L294" i="2"/>
  <c r="O295" i="2"/>
  <c r="P295" i="2"/>
  <c r="AQ530" i="2"/>
  <c r="AS530" i="2" s="1"/>
  <c r="AU530" i="2" s="1"/>
  <c r="AP530" i="2"/>
  <c r="AJ539" i="2"/>
  <c r="AH538" i="2"/>
  <c r="AF538" i="2"/>
  <c r="AI538" i="2"/>
  <c r="AM297" i="2"/>
  <c r="AD297" i="2"/>
  <c r="AB297" i="2" s="1"/>
  <c r="N294" i="2"/>
  <c r="M293" i="2"/>
  <c r="Q295" i="2" l="1"/>
  <c r="R295" i="2" s="1"/>
  <c r="K292" i="2"/>
  <c r="L293" i="2"/>
  <c r="Z538" i="2"/>
  <c r="AK538" i="2"/>
  <c r="AA539" i="2"/>
  <c r="AL539" i="2"/>
  <c r="O294" i="2"/>
  <c r="P294" i="2"/>
  <c r="AE537" i="2"/>
  <c r="AG538" i="2"/>
  <c r="AC538" i="2" s="1"/>
  <c r="AM296" i="2"/>
  <c r="AD296" i="2"/>
  <c r="AB296" i="2" s="1"/>
  <c r="AO530" i="2"/>
  <c r="N293" i="2"/>
  <c r="M292" i="2"/>
  <c r="Q294" i="2" l="1"/>
  <c r="R294" i="2" s="1"/>
  <c r="AN529" i="2"/>
  <c r="AR529" i="2" s="1"/>
  <c r="AT529" i="2" s="1"/>
  <c r="K291" i="2"/>
  <c r="L292" i="2"/>
  <c r="O293" i="2"/>
  <c r="P293" i="2"/>
  <c r="AI537" i="2"/>
  <c r="AQ529" i="2"/>
  <c r="AS529" i="2" s="1"/>
  <c r="AU529" i="2" s="1"/>
  <c r="AP529" i="2"/>
  <c r="AJ538" i="2"/>
  <c r="AH537" i="2"/>
  <c r="AF537" i="2"/>
  <c r="AM295" i="2"/>
  <c r="AD295" i="2"/>
  <c r="AB295" i="2" s="1"/>
  <c r="N292" i="2"/>
  <c r="M291" i="2"/>
  <c r="Q293" i="2" l="1"/>
  <c r="R293" i="2" s="1"/>
  <c r="K290" i="2"/>
  <c r="L291" i="2"/>
  <c r="Z537" i="2"/>
  <c r="AK537" i="2"/>
  <c r="AA538" i="2"/>
  <c r="AL538" i="2"/>
  <c r="O292" i="2"/>
  <c r="P292" i="2"/>
  <c r="AE536" i="2"/>
  <c r="AG537" i="2"/>
  <c r="AC537" i="2" s="1"/>
  <c r="AM294" i="2"/>
  <c r="AD294" i="2"/>
  <c r="AB294" i="2" s="1"/>
  <c r="AO529" i="2"/>
  <c r="N291" i="2"/>
  <c r="M290" i="2"/>
  <c r="Q292" i="2" l="1"/>
  <c r="R292" i="2" s="1"/>
  <c r="AN528" i="2"/>
  <c r="AR528" i="2" s="1"/>
  <c r="AT528" i="2" s="1"/>
  <c r="K289" i="2"/>
  <c r="L290" i="2"/>
  <c r="O291" i="2"/>
  <c r="P291" i="2"/>
  <c r="AQ528" i="2"/>
  <c r="AS528" i="2" s="1"/>
  <c r="AU528" i="2" s="1"/>
  <c r="AP528" i="2"/>
  <c r="AJ537" i="2"/>
  <c r="AH536" i="2"/>
  <c r="AI536" i="2"/>
  <c r="AF536" i="2"/>
  <c r="AM293" i="2"/>
  <c r="AD293" i="2"/>
  <c r="AB293" i="2" s="1"/>
  <c r="N290" i="2"/>
  <c r="M289" i="2"/>
  <c r="Q291" i="2" l="1"/>
  <c r="R291" i="2" s="1"/>
  <c r="K288" i="2"/>
  <c r="L289" i="2"/>
  <c r="AA537" i="2"/>
  <c r="AL537" i="2"/>
  <c r="Z536" i="2"/>
  <c r="AK536" i="2"/>
  <c r="P290" i="2"/>
  <c r="O290" i="2"/>
  <c r="AE535" i="2"/>
  <c r="AG536" i="2"/>
  <c r="AC536" i="2" s="1"/>
  <c r="AM292" i="2"/>
  <c r="AD292" i="2"/>
  <c r="AB292" i="2" s="1"/>
  <c r="AO528" i="2"/>
  <c r="N289" i="2"/>
  <c r="M288" i="2"/>
  <c r="Q290" i="2" l="1"/>
  <c r="R290" i="2" s="1"/>
  <c r="AN527" i="2"/>
  <c r="AR527" i="2" s="1"/>
  <c r="AT527" i="2" s="1"/>
  <c r="K287" i="2"/>
  <c r="L288" i="2"/>
  <c r="O289" i="2"/>
  <c r="P289" i="2"/>
  <c r="AQ527" i="2"/>
  <c r="AS527" i="2" s="1"/>
  <c r="AU527" i="2" s="1"/>
  <c r="AP527" i="2"/>
  <c r="AJ536" i="2"/>
  <c r="AH535" i="2"/>
  <c r="AI535" i="2"/>
  <c r="AF535" i="2"/>
  <c r="AM291" i="2"/>
  <c r="AD291" i="2"/>
  <c r="AB291" i="2" s="1"/>
  <c r="N288" i="2"/>
  <c r="M287" i="2"/>
  <c r="Q289" i="2" l="1"/>
  <c r="R289" i="2" s="1"/>
  <c r="K286" i="2"/>
  <c r="L287" i="2"/>
  <c r="Z535" i="2"/>
  <c r="AK535" i="2"/>
  <c r="AA536" i="2"/>
  <c r="AL536" i="2"/>
  <c r="O288" i="2"/>
  <c r="P288" i="2"/>
  <c r="AE534" i="2"/>
  <c r="AG535" i="2"/>
  <c r="AC535" i="2" s="1"/>
  <c r="AM290" i="2"/>
  <c r="AD290" i="2"/>
  <c r="AB290" i="2" s="1"/>
  <c r="AO527" i="2"/>
  <c r="N287" i="2"/>
  <c r="M286" i="2"/>
  <c r="Q288" i="2" l="1"/>
  <c r="R288" i="2" s="1"/>
  <c r="AN526" i="2"/>
  <c r="AR526" i="2" s="1"/>
  <c r="AT526" i="2" s="1"/>
  <c r="K285" i="2"/>
  <c r="L286" i="2"/>
  <c r="P287" i="2"/>
  <c r="O287" i="2"/>
  <c r="AQ526" i="2"/>
  <c r="AS526" i="2" s="1"/>
  <c r="AU526" i="2" s="1"/>
  <c r="AP526" i="2"/>
  <c r="AJ535" i="2"/>
  <c r="AH534" i="2"/>
  <c r="AI534" i="2"/>
  <c r="AF534" i="2"/>
  <c r="AM289" i="2"/>
  <c r="AD289" i="2"/>
  <c r="AB289" i="2" s="1"/>
  <c r="N286" i="2"/>
  <c r="M285" i="2"/>
  <c r="Q287" i="2" l="1"/>
  <c r="R287" i="2" s="1"/>
  <c r="K284" i="2"/>
  <c r="L285" i="2"/>
  <c r="Z534" i="2"/>
  <c r="AK534" i="2"/>
  <c r="AA535" i="2"/>
  <c r="AL535" i="2"/>
  <c r="O286" i="2"/>
  <c r="P286" i="2"/>
  <c r="AE533" i="2"/>
  <c r="AG534" i="2"/>
  <c r="AC534" i="2" s="1"/>
  <c r="AM288" i="2"/>
  <c r="AD288" i="2"/>
  <c r="AB288" i="2" s="1"/>
  <c r="AO526" i="2"/>
  <c r="N285" i="2"/>
  <c r="M284" i="2"/>
  <c r="Q286" i="2" l="1"/>
  <c r="R286" i="2" s="1"/>
  <c r="AN525" i="2"/>
  <c r="AR525" i="2" s="1"/>
  <c r="AT525" i="2" s="1"/>
  <c r="K283" i="2"/>
  <c r="L284" i="2"/>
  <c r="O285" i="2"/>
  <c r="P285" i="2"/>
  <c r="AI533" i="2"/>
  <c r="AQ525" i="2"/>
  <c r="AS525" i="2" s="1"/>
  <c r="AU525" i="2" s="1"/>
  <c r="AJ534" i="2"/>
  <c r="AH533" i="2"/>
  <c r="AF533" i="2"/>
  <c r="AP525" i="2"/>
  <c r="AM287" i="2"/>
  <c r="AD287" i="2"/>
  <c r="AB287" i="2" s="1"/>
  <c r="N284" i="2"/>
  <c r="M283" i="2"/>
  <c r="Q285" i="2" l="1"/>
  <c r="R285" i="2" s="1"/>
  <c r="K282" i="2"/>
  <c r="L283" i="2"/>
  <c r="Z533" i="2"/>
  <c r="AK533" i="2"/>
  <c r="AA534" i="2"/>
  <c r="AL534" i="2"/>
  <c r="O284" i="2"/>
  <c r="P284" i="2"/>
  <c r="AE532" i="2"/>
  <c r="AG533" i="2"/>
  <c r="AC533" i="2" s="1"/>
  <c r="AO525" i="2"/>
  <c r="AM286" i="2"/>
  <c r="AD286" i="2"/>
  <c r="AB286" i="2" s="1"/>
  <c r="N283" i="2"/>
  <c r="M282" i="2"/>
  <c r="Q284" i="2" l="1"/>
  <c r="R284" i="2" s="1"/>
  <c r="AN524" i="2"/>
  <c r="AR524" i="2" s="1"/>
  <c r="AT524" i="2" s="1"/>
  <c r="K281" i="2"/>
  <c r="L282" i="2"/>
  <c r="P283" i="2"/>
  <c r="O283" i="2"/>
  <c r="AQ524" i="2"/>
  <c r="AS524" i="2" s="1"/>
  <c r="AU524" i="2" s="1"/>
  <c r="AP524" i="2"/>
  <c r="AJ533" i="2"/>
  <c r="AH532" i="2"/>
  <c r="AI532" i="2"/>
  <c r="AF532" i="2"/>
  <c r="AM285" i="2"/>
  <c r="AD285" i="2"/>
  <c r="AB285" i="2" s="1"/>
  <c r="N282" i="2"/>
  <c r="M281" i="2"/>
  <c r="Q283" i="2" l="1"/>
  <c r="R283" i="2" s="1"/>
  <c r="K280" i="2"/>
  <c r="L281" i="2"/>
  <c r="Z532" i="2"/>
  <c r="AK532" i="2"/>
  <c r="AA533" i="2"/>
  <c r="AL533" i="2"/>
  <c r="O282" i="2"/>
  <c r="P282" i="2"/>
  <c r="AE531" i="2"/>
  <c r="AG532" i="2"/>
  <c r="AC532" i="2" s="1"/>
  <c r="AO524" i="2"/>
  <c r="AM284" i="2"/>
  <c r="AD284" i="2"/>
  <c r="AB284" i="2" s="1"/>
  <c r="N281" i="2"/>
  <c r="M280" i="2"/>
  <c r="Q282" i="2" l="1"/>
  <c r="R282" i="2" s="1"/>
  <c r="AN523" i="2"/>
  <c r="AR523" i="2" s="1"/>
  <c r="AT523" i="2" s="1"/>
  <c r="K279" i="2"/>
  <c r="L280" i="2"/>
  <c r="O281" i="2"/>
  <c r="P281" i="2"/>
  <c r="AI531" i="2"/>
  <c r="AQ523" i="2"/>
  <c r="AS523" i="2" s="1"/>
  <c r="AU523" i="2" s="1"/>
  <c r="AP523" i="2"/>
  <c r="AJ532" i="2"/>
  <c r="AH531" i="2"/>
  <c r="AF531" i="2"/>
  <c r="AM283" i="2"/>
  <c r="AD283" i="2"/>
  <c r="AB283" i="2" s="1"/>
  <c r="N280" i="2"/>
  <c r="M279" i="2"/>
  <c r="Q281" i="2" l="1"/>
  <c r="R281" i="2" s="1"/>
  <c r="K278" i="2"/>
  <c r="L279" i="2"/>
  <c r="Z531" i="2"/>
  <c r="AK531" i="2"/>
  <c r="AA532" i="2"/>
  <c r="AL532" i="2"/>
  <c r="O280" i="2"/>
  <c r="P280" i="2"/>
  <c r="AO523" i="2"/>
  <c r="AE530" i="2"/>
  <c r="AG531" i="2"/>
  <c r="AC531" i="2" s="1"/>
  <c r="AM282" i="2"/>
  <c r="AD282" i="2"/>
  <c r="AB282" i="2" s="1"/>
  <c r="N279" i="2"/>
  <c r="M278" i="2"/>
  <c r="Q280" i="2" l="1"/>
  <c r="R280" i="2" s="1"/>
  <c r="AN522" i="2"/>
  <c r="K277" i="2"/>
  <c r="L278" i="2"/>
  <c r="O279" i="2"/>
  <c r="P279" i="2"/>
  <c r="AQ522" i="2"/>
  <c r="AS522" i="2" s="1"/>
  <c r="AU522" i="2" s="1"/>
  <c r="AJ531" i="2"/>
  <c r="AH530" i="2"/>
  <c r="AI530" i="2"/>
  <c r="AF530" i="2"/>
  <c r="AP522" i="2"/>
  <c r="AM281" i="2"/>
  <c r="AD281" i="2"/>
  <c r="AB281" i="2" s="1"/>
  <c r="N278" i="2"/>
  <c r="M277" i="2"/>
  <c r="Q279" i="2" l="1"/>
  <c r="R279" i="2" s="1"/>
  <c r="K276" i="2"/>
  <c r="L277" i="2"/>
  <c r="Z530" i="2"/>
  <c r="AK530" i="2"/>
  <c r="AA531" i="2"/>
  <c r="AL531" i="2"/>
  <c r="O278" i="2"/>
  <c r="P278" i="2"/>
  <c r="AR522" i="2"/>
  <c r="AT522" i="2" s="1"/>
  <c r="AO522" i="2"/>
  <c r="AE529" i="2"/>
  <c r="AG530" i="2"/>
  <c r="AC530" i="2" s="1"/>
  <c r="AM280" i="2"/>
  <c r="AD280" i="2"/>
  <c r="AB280" i="2" s="1"/>
  <c r="N277" i="2"/>
  <c r="M276" i="2"/>
  <c r="Q278" i="2" l="1"/>
  <c r="R278" i="2" s="1"/>
  <c r="AN521" i="2"/>
  <c r="K275" i="2"/>
  <c r="L276" i="2"/>
  <c r="O277" i="2"/>
  <c r="P277" i="2"/>
  <c r="AQ521" i="2"/>
  <c r="AS521" i="2" s="1"/>
  <c r="AU521" i="2" s="1"/>
  <c r="AJ530" i="2"/>
  <c r="AH529" i="2"/>
  <c r="AI529" i="2"/>
  <c r="AF529" i="2"/>
  <c r="AP521" i="2"/>
  <c r="AM279" i="2"/>
  <c r="AD279" i="2"/>
  <c r="AB279" i="2" s="1"/>
  <c r="N276" i="2"/>
  <c r="M275" i="2"/>
  <c r="Q277" i="2" l="1"/>
  <c r="R277" i="2" s="1"/>
  <c r="K274" i="2"/>
  <c r="L275" i="2"/>
  <c r="AA530" i="2"/>
  <c r="AL530" i="2"/>
  <c r="Z529" i="2"/>
  <c r="AK529" i="2"/>
  <c r="O276" i="2"/>
  <c r="P276" i="2"/>
  <c r="AE528" i="2"/>
  <c r="AG529" i="2"/>
  <c r="AC529" i="2" s="1"/>
  <c r="AR521" i="2"/>
  <c r="AT521" i="2" s="1"/>
  <c r="AO521" i="2"/>
  <c r="AM278" i="2"/>
  <c r="AD278" i="2"/>
  <c r="AB278" i="2" s="1"/>
  <c r="N275" i="2"/>
  <c r="M274" i="2"/>
  <c r="Q276" i="2" l="1"/>
  <c r="R276" i="2" s="1"/>
  <c r="AN520" i="2"/>
  <c r="AR520" i="2" s="1"/>
  <c r="AT520" i="2" s="1"/>
  <c r="K273" i="2"/>
  <c r="L274" i="2"/>
  <c r="O275" i="2"/>
  <c r="P275" i="2"/>
  <c r="AQ520" i="2"/>
  <c r="AS520" i="2" s="1"/>
  <c r="AU520" i="2" s="1"/>
  <c r="AJ529" i="2"/>
  <c r="AH528" i="2"/>
  <c r="AP520" i="2"/>
  <c r="AI528" i="2"/>
  <c r="AF528" i="2"/>
  <c r="AM277" i="2"/>
  <c r="AD277" i="2"/>
  <c r="AB277" i="2" s="1"/>
  <c r="N274" i="2"/>
  <c r="M273" i="2"/>
  <c r="Q275" i="2" l="1"/>
  <c r="R275" i="2" s="1"/>
  <c r="K272" i="2"/>
  <c r="L273" i="2"/>
  <c r="Z528" i="2"/>
  <c r="AK528" i="2"/>
  <c r="AA529" i="2"/>
  <c r="AL529" i="2"/>
  <c r="O274" i="2"/>
  <c r="P274" i="2"/>
  <c r="AE527" i="2"/>
  <c r="AG528" i="2"/>
  <c r="AC528" i="2" s="1"/>
  <c r="AO520" i="2"/>
  <c r="AM276" i="2"/>
  <c r="AD276" i="2"/>
  <c r="AB276" i="2" s="1"/>
  <c r="N273" i="2"/>
  <c r="M272" i="2"/>
  <c r="Q274" i="2" l="1"/>
  <c r="R274" i="2" s="1"/>
  <c r="AN519" i="2"/>
  <c r="AR519" i="2" s="1"/>
  <c r="AT519" i="2" s="1"/>
  <c r="K271" i="2"/>
  <c r="L272" i="2"/>
  <c r="O273" i="2"/>
  <c r="P273" i="2"/>
  <c r="AQ519" i="2"/>
  <c r="AS519" i="2" s="1"/>
  <c r="AU519" i="2" s="1"/>
  <c r="AJ528" i="2"/>
  <c r="AH527" i="2"/>
  <c r="AP519" i="2"/>
  <c r="AF527" i="2"/>
  <c r="AI527" i="2"/>
  <c r="AM275" i="2"/>
  <c r="AD275" i="2"/>
  <c r="AB275" i="2" s="1"/>
  <c r="N272" i="2"/>
  <c r="M271" i="2"/>
  <c r="Q273" i="2" l="1"/>
  <c r="R273" i="2" s="1"/>
  <c r="K270" i="2"/>
  <c r="L271" i="2"/>
  <c r="AA528" i="2"/>
  <c r="AL528" i="2"/>
  <c r="Z527" i="2"/>
  <c r="AK527" i="2"/>
  <c r="O272" i="2"/>
  <c r="P272" i="2"/>
  <c r="AO519" i="2"/>
  <c r="AE526" i="2"/>
  <c r="AG527" i="2"/>
  <c r="AC527" i="2" s="1"/>
  <c r="AM274" i="2"/>
  <c r="AD274" i="2"/>
  <c r="AB274" i="2" s="1"/>
  <c r="N271" i="2"/>
  <c r="M270" i="2"/>
  <c r="Q272" i="2" l="1"/>
  <c r="R272" i="2" s="1"/>
  <c r="AN518" i="2"/>
  <c r="AR518" i="2" s="1"/>
  <c r="AT518" i="2" s="1"/>
  <c r="AP518" i="2"/>
  <c r="K269" i="2"/>
  <c r="L270" i="2"/>
  <c r="O271" i="2"/>
  <c r="P271" i="2"/>
  <c r="AQ518" i="2"/>
  <c r="AS518" i="2" s="1"/>
  <c r="AU518" i="2" s="1"/>
  <c r="AJ527" i="2"/>
  <c r="AH526" i="2"/>
  <c r="AI526" i="2"/>
  <c r="AF526" i="2"/>
  <c r="AM273" i="2"/>
  <c r="AD273" i="2"/>
  <c r="AB273" i="2" s="1"/>
  <c r="N270" i="2"/>
  <c r="M269" i="2"/>
  <c r="AO518" i="2" l="1"/>
  <c r="AN517" i="2" s="1"/>
  <c r="AR517" i="2" s="1"/>
  <c r="AT517" i="2" s="1"/>
  <c r="Q271" i="2"/>
  <c r="R271" i="2" s="1"/>
  <c r="K268" i="2"/>
  <c r="L269" i="2"/>
  <c r="Z526" i="2"/>
  <c r="AK526" i="2"/>
  <c r="AA527" i="2"/>
  <c r="AL527" i="2"/>
  <c r="O270" i="2"/>
  <c r="P270" i="2"/>
  <c r="AQ517" i="2"/>
  <c r="AS517" i="2" s="1"/>
  <c r="AU517" i="2" s="1"/>
  <c r="AE525" i="2"/>
  <c r="AG526" i="2"/>
  <c r="AC526" i="2" s="1"/>
  <c r="AP517" i="2"/>
  <c r="AM272" i="2"/>
  <c r="AD272" i="2"/>
  <c r="AB272" i="2" s="1"/>
  <c r="N269" i="2"/>
  <c r="M268" i="2"/>
  <c r="Q270" i="2" l="1"/>
  <c r="R270" i="2" s="1"/>
  <c r="AH525" i="2"/>
  <c r="K267" i="2"/>
  <c r="L268" i="2"/>
  <c r="O269" i="2"/>
  <c r="P269" i="2"/>
  <c r="AI525" i="2"/>
  <c r="AO517" i="2"/>
  <c r="AJ526" i="2"/>
  <c r="AF525" i="2"/>
  <c r="AM271" i="2"/>
  <c r="AD271" i="2"/>
  <c r="AB271" i="2" s="1"/>
  <c r="N268" i="2"/>
  <c r="M267" i="2"/>
  <c r="Q269" i="2" l="1"/>
  <c r="R269" i="2" s="1"/>
  <c r="AN516" i="2"/>
  <c r="AR516" i="2" s="1"/>
  <c r="AT516" i="2" s="1"/>
  <c r="K266" i="2"/>
  <c r="L267" i="2"/>
  <c r="Z525" i="2"/>
  <c r="AK525" i="2"/>
  <c r="AA526" i="2"/>
  <c r="AL526" i="2"/>
  <c r="O268" i="2"/>
  <c r="P268" i="2"/>
  <c r="AQ516" i="2"/>
  <c r="AS516" i="2" s="1"/>
  <c r="AU516" i="2" s="1"/>
  <c r="AE524" i="2"/>
  <c r="AG525" i="2"/>
  <c r="AC525" i="2" s="1"/>
  <c r="AP516" i="2"/>
  <c r="AM270" i="2"/>
  <c r="AD270" i="2"/>
  <c r="AB270" i="2" s="1"/>
  <c r="N267" i="2"/>
  <c r="M266" i="2"/>
  <c r="Q268" i="2" l="1"/>
  <c r="R268" i="2" s="1"/>
  <c r="AH524" i="2"/>
  <c r="K265" i="2"/>
  <c r="L266" i="2"/>
  <c r="P267" i="2"/>
  <c r="O267" i="2"/>
  <c r="AI524" i="2"/>
  <c r="AO516" i="2"/>
  <c r="AJ525" i="2"/>
  <c r="AF524" i="2"/>
  <c r="AM269" i="2"/>
  <c r="AD269" i="2"/>
  <c r="AB269" i="2" s="1"/>
  <c r="N266" i="2"/>
  <c r="M265" i="2"/>
  <c r="Q267" i="2" l="1"/>
  <c r="R267" i="2" s="1"/>
  <c r="AN515" i="2"/>
  <c r="AR515" i="2" s="1"/>
  <c r="AT515" i="2" s="1"/>
  <c r="K264" i="2"/>
  <c r="L265" i="2"/>
  <c r="AP515" i="2"/>
  <c r="Z524" i="2"/>
  <c r="AK524" i="2"/>
  <c r="AA525" i="2"/>
  <c r="AL525" i="2"/>
  <c r="O266" i="2"/>
  <c r="P266" i="2"/>
  <c r="AQ515" i="2"/>
  <c r="AS515" i="2" s="1"/>
  <c r="AU515" i="2" s="1"/>
  <c r="AE523" i="2"/>
  <c r="AG524" i="2"/>
  <c r="AC524" i="2" s="1"/>
  <c r="AM268" i="2"/>
  <c r="AD268" i="2"/>
  <c r="AB268" i="2" s="1"/>
  <c r="N265" i="2"/>
  <c r="M264" i="2"/>
  <c r="AO515" i="2" l="1"/>
  <c r="AQ514" i="2" s="1"/>
  <c r="AS514" i="2" s="1"/>
  <c r="AU514" i="2" s="1"/>
  <c r="Q266" i="2"/>
  <c r="R266" i="2" s="1"/>
  <c r="AH523" i="2"/>
  <c r="K263" i="2"/>
  <c r="L264" i="2"/>
  <c r="O265" i="2"/>
  <c r="P265" i="2"/>
  <c r="AI523" i="2"/>
  <c r="AJ524" i="2"/>
  <c r="AF523" i="2"/>
  <c r="AM267" i="2"/>
  <c r="AD267" i="2"/>
  <c r="AB267" i="2" s="1"/>
  <c r="N264" i="2"/>
  <c r="M263" i="2"/>
  <c r="AP514" i="2" l="1"/>
  <c r="AN514" i="2"/>
  <c r="AR514" i="2" s="1"/>
  <c r="AT514" i="2" s="1"/>
  <c r="Q265" i="2"/>
  <c r="K262" i="2"/>
  <c r="L263" i="2"/>
  <c r="Z523" i="2"/>
  <c r="AK523" i="2"/>
  <c r="AA524" i="2"/>
  <c r="AL524" i="2"/>
  <c r="O264" i="2"/>
  <c r="P264" i="2"/>
  <c r="AE522" i="2"/>
  <c r="AG523" i="2"/>
  <c r="AC523" i="2" s="1"/>
  <c r="AM266" i="2"/>
  <c r="AD266" i="2"/>
  <c r="AB266" i="2" s="1"/>
  <c r="R265" i="2"/>
  <c r="N263" i="2"/>
  <c r="M262" i="2"/>
  <c r="AO514" i="2" l="1"/>
  <c r="AQ513" i="2" s="1"/>
  <c r="AS513" i="2" s="1"/>
  <c r="AU513" i="2" s="1"/>
  <c r="Q264" i="2"/>
  <c r="R264" i="2" s="1"/>
  <c r="AH522" i="2"/>
  <c r="K261" i="2"/>
  <c r="L262" i="2"/>
  <c r="O263" i="2"/>
  <c r="P263" i="2"/>
  <c r="AI522" i="2"/>
  <c r="AJ523" i="2"/>
  <c r="AF522" i="2"/>
  <c r="AM265" i="2"/>
  <c r="AD265" i="2"/>
  <c r="AB265" i="2" s="1"/>
  <c r="N262" i="2"/>
  <c r="M261" i="2"/>
  <c r="AN513" i="2" l="1"/>
  <c r="AO513" i="2" s="1"/>
  <c r="AP513" i="2"/>
  <c r="Q263" i="2"/>
  <c r="R263" i="2" s="1"/>
  <c r="K260" i="2"/>
  <c r="L261" i="2"/>
  <c r="AA523" i="2"/>
  <c r="AL523" i="2"/>
  <c r="Z522" i="2"/>
  <c r="AK522" i="2"/>
  <c r="O262" i="2"/>
  <c r="P262" i="2"/>
  <c r="AE521" i="2"/>
  <c r="AG522" i="2"/>
  <c r="AC522" i="2" s="1"/>
  <c r="AM264" i="2"/>
  <c r="AD264" i="2"/>
  <c r="AB264" i="2" s="1"/>
  <c r="N261" i="2"/>
  <c r="M260" i="2"/>
  <c r="AR513" i="2" l="1"/>
  <c r="AT513" i="2" s="1"/>
  <c r="Q262" i="2"/>
  <c r="R262" i="2" s="1"/>
  <c r="AH521" i="2"/>
  <c r="AN512" i="2"/>
  <c r="AR512" i="2" s="1"/>
  <c r="AT512" i="2" s="1"/>
  <c r="K259" i="2"/>
  <c r="L260" i="2"/>
  <c r="O261" i="2"/>
  <c r="P261" i="2"/>
  <c r="AI521" i="2"/>
  <c r="AQ512" i="2"/>
  <c r="AS512" i="2" s="1"/>
  <c r="AU512" i="2" s="1"/>
  <c r="AP512" i="2"/>
  <c r="AJ522" i="2"/>
  <c r="AF521" i="2"/>
  <c r="AM263" i="2"/>
  <c r="AD263" i="2"/>
  <c r="AB263" i="2" s="1"/>
  <c r="N260" i="2"/>
  <c r="M259" i="2"/>
  <c r="Q261" i="2" l="1"/>
  <c r="R261" i="2" s="1"/>
  <c r="K258" i="2"/>
  <c r="L259" i="2"/>
  <c r="Z521" i="2"/>
  <c r="AK521" i="2"/>
  <c r="AA522" i="2"/>
  <c r="AL522" i="2"/>
  <c r="O260" i="2"/>
  <c r="P260" i="2"/>
  <c r="AE520" i="2"/>
  <c r="AG521" i="2"/>
  <c r="AC521" i="2" s="1"/>
  <c r="AO512" i="2"/>
  <c r="AM262" i="2"/>
  <c r="AD262" i="2"/>
  <c r="AB262" i="2" s="1"/>
  <c r="N259" i="2"/>
  <c r="M258" i="2"/>
  <c r="Q260" i="2" l="1"/>
  <c r="R260" i="2" s="1"/>
  <c r="AN511" i="2"/>
  <c r="AR511" i="2" s="1"/>
  <c r="AT511" i="2" s="1"/>
  <c r="K257" i="2"/>
  <c r="L258" i="2"/>
  <c r="O259" i="2"/>
  <c r="P259" i="2"/>
  <c r="AI520" i="2"/>
  <c r="AQ511" i="2"/>
  <c r="AS511" i="2" s="1"/>
  <c r="AU511" i="2" s="1"/>
  <c r="AJ521" i="2"/>
  <c r="AH520" i="2"/>
  <c r="AP511" i="2"/>
  <c r="AF520" i="2"/>
  <c r="AM261" i="2"/>
  <c r="AD261" i="2"/>
  <c r="AB261" i="2" s="1"/>
  <c r="N258" i="2"/>
  <c r="M257" i="2"/>
  <c r="Q259" i="2" l="1"/>
  <c r="R259" i="2" s="1"/>
  <c r="K256" i="2"/>
  <c r="L257" i="2"/>
  <c r="Z520" i="2"/>
  <c r="AK520" i="2"/>
  <c r="AA521" i="2"/>
  <c r="AL521" i="2"/>
  <c r="P258" i="2"/>
  <c r="O258" i="2"/>
  <c r="AE519" i="2"/>
  <c r="AG520" i="2"/>
  <c r="AC520" i="2" s="1"/>
  <c r="AO511" i="2"/>
  <c r="AM260" i="2"/>
  <c r="AD260" i="2"/>
  <c r="AB260" i="2" s="1"/>
  <c r="N257" i="2"/>
  <c r="M256" i="2"/>
  <c r="Q258" i="2" l="1"/>
  <c r="R258" i="2" s="1"/>
  <c r="AN510" i="2"/>
  <c r="AR510" i="2" s="1"/>
  <c r="AT510" i="2" s="1"/>
  <c r="K255" i="2"/>
  <c r="L256" i="2"/>
  <c r="O257" i="2"/>
  <c r="P257" i="2"/>
  <c r="AI519" i="2"/>
  <c r="AQ510" i="2"/>
  <c r="AS510" i="2" s="1"/>
  <c r="AU510" i="2" s="1"/>
  <c r="AJ520" i="2"/>
  <c r="AH519" i="2"/>
  <c r="AP510" i="2"/>
  <c r="AF519" i="2"/>
  <c r="AM259" i="2"/>
  <c r="AD259" i="2"/>
  <c r="AB259" i="2" s="1"/>
  <c r="N256" i="2"/>
  <c r="M255" i="2"/>
  <c r="Q257" i="2" l="1"/>
  <c r="R257" i="2" s="1"/>
  <c r="K254" i="2"/>
  <c r="L255" i="2"/>
  <c r="Z519" i="2"/>
  <c r="AK519" i="2"/>
  <c r="AA520" i="2"/>
  <c r="AL520" i="2"/>
  <c r="O256" i="2"/>
  <c r="P256" i="2"/>
  <c r="AO510" i="2"/>
  <c r="AE518" i="2"/>
  <c r="AG519" i="2"/>
  <c r="AC519" i="2" s="1"/>
  <c r="AM258" i="2"/>
  <c r="AD258" i="2"/>
  <c r="AB258" i="2" s="1"/>
  <c r="N255" i="2"/>
  <c r="M254" i="2"/>
  <c r="Q256" i="2" l="1"/>
  <c r="R256" i="2" s="1"/>
  <c r="AN509" i="2"/>
  <c r="AR509" i="2" s="1"/>
  <c r="AT509" i="2" s="1"/>
  <c r="K253" i="2"/>
  <c r="L254" i="2"/>
  <c r="AP509" i="2"/>
  <c r="O255" i="2"/>
  <c r="P255" i="2"/>
  <c r="AI518" i="2"/>
  <c r="AQ509" i="2"/>
  <c r="AS509" i="2" s="1"/>
  <c r="AU509" i="2" s="1"/>
  <c r="AJ519" i="2"/>
  <c r="AH518" i="2"/>
  <c r="AF518" i="2"/>
  <c r="AM257" i="2"/>
  <c r="AD257" i="2"/>
  <c r="AB257" i="2" s="1"/>
  <c r="N254" i="2"/>
  <c r="M253" i="2"/>
  <c r="AO509" i="2" l="1"/>
  <c r="AN508" i="2" s="1"/>
  <c r="Q255" i="2"/>
  <c r="R255" i="2" s="1"/>
  <c r="K252" i="2"/>
  <c r="L253" i="2"/>
  <c r="AA519" i="2"/>
  <c r="AL519" i="2"/>
  <c r="Z518" i="2"/>
  <c r="AK518" i="2"/>
  <c r="O254" i="2"/>
  <c r="P254" i="2"/>
  <c r="AE517" i="2"/>
  <c r="AG518" i="2"/>
  <c r="AC518" i="2" s="1"/>
  <c r="AM256" i="2"/>
  <c r="AD256" i="2"/>
  <c r="AB256" i="2" s="1"/>
  <c r="N253" i="2"/>
  <c r="M252" i="2"/>
  <c r="AO508" i="2" l="1"/>
  <c r="AP507" i="2" s="1"/>
  <c r="AR508" i="2"/>
  <c r="AT508" i="2" s="1"/>
  <c r="AQ508" i="2"/>
  <c r="AS508" i="2" s="1"/>
  <c r="AU508" i="2" s="1"/>
  <c r="AP508" i="2"/>
  <c r="Q254" i="2"/>
  <c r="R254" i="2" s="1"/>
  <c r="K251" i="2"/>
  <c r="L252" i="2"/>
  <c r="O253" i="2"/>
  <c r="P253" i="2"/>
  <c r="AI517" i="2"/>
  <c r="AJ518" i="2"/>
  <c r="AH517" i="2"/>
  <c r="AF517" i="2"/>
  <c r="AM255" i="2"/>
  <c r="AD255" i="2"/>
  <c r="AB255" i="2" s="1"/>
  <c r="N252" i="2"/>
  <c r="M251" i="2"/>
  <c r="AQ507" i="2" l="1"/>
  <c r="AS507" i="2" s="1"/>
  <c r="AU507" i="2" s="1"/>
  <c r="AN507" i="2"/>
  <c r="AR507" i="2" s="1"/>
  <c r="AT507" i="2" s="1"/>
  <c r="Q253" i="2"/>
  <c r="R253" i="2" s="1"/>
  <c r="K250" i="2"/>
  <c r="L251" i="2"/>
  <c r="Z517" i="2"/>
  <c r="AK517" i="2"/>
  <c r="AA518" i="2"/>
  <c r="AL518" i="2"/>
  <c r="O252" i="2"/>
  <c r="P252" i="2"/>
  <c r="AE516" i="2"/>
  <c r="AG517" i="2"/>
  <c r="AC517" i="2" s="1"/>
  <c r="AM254" i="2"/>
  <c r="AD254" i="2"/>
  <c r="AB254" i="2" s="1"/>
  <c r="N251" i="2"/>
  <c r="M250" i="2"/>
  <c r="AO507" i="2" l="1"/>
  <c r="AQ506" i="2" s="1"/>
  <c r="AS506" i="2" s="1"/>
  <c r="AU506" i="2" s="1"/>
  <c r="Q252" i="2"/>
  <c r="R252" i="2" s="1"/>
  <c r="K249" i="2"/>
  <c r="L250" i="2"/>
  <c r="P251" i="2"/>
  <c r="O251" i="2"/>
  <c r="AI516" i="2"/>
  <c r="AJ517" i="2"/>
  <c r="AH516" i="2"/>
  <c r="AF516" i="2"/>
  <c r="AM253" i="2"/>
  <c r="AD253" i="2"/>
  <c r="AB253" i="2" s="1"/>
  <c r="N250" i="2"/>
  <c r="M249" i="2"/>
  <c r="AP506" i="2" l="1"/>
  <c r="AN506" i="2"/>
  <c r="AR506" i="2" s="1"/>
  <c r="AT506" i="2" s="1"/>
  <c r="AO506" i="2"/>
  <c r="Q251" i="2"/>
  <c r="R251" i="2" s="1"/>
  <c r="K248" i="2"/>
  <c r="L249" i="2"/>
  <c r="Z516" i="2"/>
  <c r="AK516" i="2"/>
  <c r="AA517" i="2"/>
  <c r="AL517" i="2"/>
  <c r="O250" i="2"/>
  <c r="P250" i="2"/>
  <c r="AE515" i="2"/>
  <c r="AG516" i="2"/>
  <c r="AC516" i="2" s="1"/>
  <c r="AM252" i="2"/>
  <c r="AD252" i="2"/>
  <c r="AB252" i="2" s="1"/>
  <c r="N249" i="2"/>
  <c r="M248" i="2"/>
  <c r="AN505" i="2" l="1"/>
  <c r="AP505" i="2"/>
  <c r="AQ505" i="2"/>
  <c r="AS505" i="2" s="1"/>
  <c r="AU505" i="2" s="1"/>
  <c r="Q250" i="2"/>
  <c r="R250" i="2" s="1"/>
  <c r="K247" i="2"/>
  <c r="L248" i="2"/>
  <c r="O249" i="2"/>
  <c r="P249" i="2"/>
  <c r="AI515" i="2"/>
  <c r="AJ516" i="2"/>
  <c r="AH515" i="2"/>
  <c r="AF515" i="2"/>
  <c r="AM251" i="2"/>
  <c r="AD251" i="2"/>
  <c r="AB251" i="2" s="1"/>
  <c r="N248" i="2"/>
  <c r="M247" i="2"/>
  <c r="AR505" i="2" l="1"/>
  <c r="AT505" i="2" s="1"/>
  <c r="AO505" i="2"/>
  <c r="Q249" i="2"/>
  <c r="R249" i="2" s="1"/>
  <c r="K246" i="2"/>
  <c r="L247" i="2"/>
  <c r="Z515" i="2"/>
  <c r="AK515" i="2"/>
  <c r="AA516" i="2"/>
  <c r="AL516" i="2"/>
  <c r="O248" i="2"/>
  <c r="P248" i="2"/>
  <c r="AE514" i="2"/>
  <c r="AG515" i="2"/>
  <c r="AC515" i="2" s="1"/>
  <c r="AM250" i="2"/>
  <c r="AD250" i="2"/>
  <c r="AB250" i="2" s="1"/>
  <c r="N247" i="2"/>
  <c r="M246" i="2"/>
  <c r="AQ504" i="2" l="1"/>
  <c r="AS504" i="2" s="1"/>
  <c r="AU504" i="2" s="1"/>
  <c r="AP504" i="2"/>
  <c r="AN504" i="2"/>
  <c r="Q248" i="2"/>
  <c r="R248" i="2" s="1"/>
  <c r="K245" i="2"/>
  <c r="L246" i="2"/>
  <c r="O247" i="2"/>
  <c r="P247" i="2"/>
  <c r="AI514" i="2"/>
  <c r="AJ515" i="2"/>
  <c r="AH514" i="2"/>
  <c r="AF514" i="2"/>
  <c r="AM249" i="2"/>
  <c r="AD249" i="2"/>
  <c r="AB249" i="2" s="1"/>
  <c r="N246" i="2"/>
  <c r="M245" i="2"/>
  <c r="AR504" i="2" l="1"/>
  <c r="AT504" i="2" s="1"/>
  <c r="AO504" i="2"/>
  <c r="Q247" i="2"/>
  <c r="R247" i="2" s="1"/>
  <c r="AE513" i="2"/>
  <c r="AI513" i="2" s="1"/>
  <c r="K244" i="2"/>
  <c r="L245" i="2"/>
  <c r="AA515" i="2"/>
  <c r="AL515" i="2"/>
  <c r="Z514" i="2"/>
  <c r="AK514" i="2"/>
  <c r="O246" i="2"/>
  <c r="P246" i="2"/>
  <c r="AG514" i="2"/>
  <c r="AC514" i="2" s="1"/>
  <c r="AJ514" i="2"/>
  <c r="AM248" i="2"/>
  <c r="AD248" i="2"/>
  <c r="AB248" i="2" s="1"/>
  <c r="N245" i="2"/>
  <c r="M244" i="2"/>
  <c r="AF513" i="2" l="1"/>
  <c r="AE512" i="2" s="1"/>
  <c r="AN503" i="2"/>
  <c r="AQ503" i="2"/>
  <c r="AS503" i="2" s="1"/>
  <c r="AU503" i="2" s="1"/>
  <c r="AP503" i="2"/>
  <c r="Q246" i="2"/>
  <c r="R246" i="2" s="1"/>
  <c r="AH513" i="2"/>
  <c r="K243" i="2"/>
  <c r="L244" i="2"/>
  <c r="Z513" i="2"/>
  <c r="AK513" i="2"/>
  <c r="AA514" i="2"/>
  <c r="AL514" i="2"/>
  <c r="O245" i="2"/>
  <c r="P245" i="2"/>
  <c r="AG513" i="2"/>
  <c r="AC513" i="2" s="1"/>
  <c r="AM247" i="2"/>
  <c r="AD247" i="2"/>
  <c r="AB247" i="2" s="1"/>
  <c r="N244" i="2"/>
  <c r="M243" i="2"/>
  <c r="AR503" i="2" l="1"/>
  <c r="AT503" i="2" s="1"/>
  <c r="AO503" i="2"/>
  <c r="Q245" i="2"/>
  <c r="R245" i="2" s="1"/>
  <c r="K242" i="2"/>
  <c r="L243" i="2"/>
  <c r="O244" i="2"/>
  <c r="P244" i="2"/>
  <c r="AI512" i="2"/>
  <c r="AJ513" i="2"/>
  <c r="AH512" i="2"/>
  <c r="AF512" i="2"/>
  <c r="AM246" i="2"/>
  <c r="AD246" i="2"/>
  <c r="AB246" i="2" s="1"/>
  <c r="N243" i="2"/>
  <c r="M242" i="2"/>
  <c r="AP502" i="2" l="1"/>
  <c r="AN502" i="2"/>
  <c r="AR502" i="2" s="1"/>
  <c r="AT502" i="2" s="1"/>
  <c r="AQ502" i="2"/>
  <c r="AS502" i="2" s="1"/>
  <c r="AU502" i="2" s="1"/>
  <c r="Q244" i="2"/>
  <c r="R244" i="2" s="1"/>
  <c r="K241" i="2"/>
  <c r="L242" i="2"/>
  <c r="Z512" i="2"/>
  <c r="AK512" i="2"/>
  <c r="AA513" i="2"/>
  <c r="AL513" i="2"/>
  <c r="O243" i="2"/>
  <c r="P243" i="2"/>
  <c r="AE511" i="2"/>
  <c r="AG512" i="2"/>
  <c r="AC512" i="2" s="1"/>
  <c r="AM245" i="2"/>
  <c r="AD245" i="2"/>
  <c r="AB245" i="2" s="1"/>
  <c r="N242" i="2"/>
  <c r="M241" i="2"/>
  <c r="AO502" i="2" l="1"/>
  <c r="AQ501" i="2" s="1"/>
  <c r="AS501" i="2" s="1"/>
  <c r="AU501" i="2" s="1"/>
  <c r="Q243" i="2"/>
  <c r="R243" i="2" s="1"/>
  <c r="K240" i="2"/>
  <c r="L241" i="2"/>
  <c r="O242" i="2"/>
  <c r="P242" i="2"/>
  <c r="AI511" i="2"/>
  <c r="AJ512" i="2"/>
  <c r="AH511" i="2"/>
  <c r="AF511" i="2"/>
  <c r="AM244" i="2"/>
  <c r="AD244" i="2"/>
  <c r="AB244" i="2" s="1"/>
  <c r="N241" i="2"/>
  <c r="M240" i="2"/>
  <c r="AN501" i="2" l="1"/>
  <c r="AR501" i="2" s="1"/>
  <c r="AT501" i="2" s="1"/>
  <c r="AP501" i="2"/>
  <c r="AO501" i="2"/>
  <c r="Q242" i="2"/>
  <c r="R242" i="2" s="1"/>
  <c r="K239" i="2"/>
  <c r="L240" i="2"/>
  <c r="Z511" i="2"/>
  <c r="AK511" i="2"/>
  <c r="AA512" i="2"/>
  <c r="AL512" i="2"/>
  <c r="O241" i="2"/>
  <c r="P241" i="2"/>
  <c r="AE510" i="2"/>
  <c r="AG511" i="2"/>
  <c r="AC511" i="2" s="1"/>
  <c r="AM243" i="2"/>
  <c r="AD243" i="2"/>
  <c r="AB243" i="2" s="1"/>
  <c r="N240" i="2"/>
  <c r="M239" i="2"/>
  <c r="AQ500" i="2" l="1"/>
  <c r="AS500" i="2" s="1"/>
  <c r="AU500" i="2" s="1"/>
  <c r="AN500" i="2"/>
  <c r="AR500" i="2" s="1"/>
  <c r="AT500" i="2" s="1"/>
  <c r="AP500" i="2"/>
  <c r="Q241" i="2"/>
  <c r="R241" i="2" s="1"/>
  <c r="K238" i="2"/>
  <c r="L239" i="2"/>
  <c r="O240" i="2"/>
  <c r="P240" i="2"/>
  <c r="AI510" i="2"/>
  <c r="AJ511" i="2"/>
  <c r="AH510" i="2"/>
  <c r="AF510" i="2"/>
  <c r="AM242" i="2"/>
  <c r="AD242" i="2"/>
  <c r="AB242" i="2" s="1"/>
  <c r="N239" i="2"/>
  <c r="M238" i="2"/>
  <c r="AO500" i="2" l="1"/>
  <c r="Q240" i="2"/>
  <c r="R240" i="2" s="1"/>
  <c r="K237" i="2"/>
  <c r="L238" i="2"/>
  <c r="AA511" i="2"/>
  <c r="AL511" i="2"/>
  <c r="Z510" i="2"/>
  <c r="AK510" i="2"/>
  <c r="O239" i="2"/>
  <c r="P239" i="2"/>
  <c r="AE509" i="2"/>
  <c r="AG510" i="2"/>
  <c r="AC510" i="2" s="1"/>
  <c r="AM241" i="2"/>
  <c r="AD241" i="2"/>
  <c r="AB241" i="2" s="1"/>
  <c r="N238" i="2"/>
  <c r="M237" i="2"/>
  <c r="AN499" i="2" l="1"/>
  <c r="AR499" i="2" s="1"/>
  <c r="AT499" i="2" s="1"/>
  <c r="AP499" i="2"/>
  <c r="AO499" i="2"/>
  <c r="AQ499" i="2"/>
  <c r="AS499" i="2" s="1"/>
  <c r="AU499" i="2" s="1"/>
  <c r="Q239" i="2"/>
  <c r="R239" i="2" s="1"/>
  <c r="K236" i="2"/>
  <c r="L237" i="2"/>
  <c r="O238" i="2"/>
  <c r="P238" i="2"/>
  <c r="AI509" i="2"/>
  <c r="AJ510" i="2"/>
  <c r="AH509" i="2"/>
  <c r="AF509" i="2"/>
  <c r="AM240" i="2"/>
  <c r="AD240" i="2"/>
  <c r="AB240" i="2" s="1"/>
  <c r="N237" i="2"/>
  <c r="M236" i="2"/>
  <c r="AQ498" i="2" l="1"/>
  <c r="AS498" i="2" s="1"/>
  <c r="AU498" i="2" s="1"/>
  <c r="AN498" i="2"/>
  <c r="AR498" i="2" s="1"/>
  <c r="AT498" i="2" s="1"/>
  <c r="AP498" i="2"/>
  <c r="Q238" i="2"/>
  <c r="R238" i="2" s="1"/>
  <c r="K235" i="2"/>
  <c r="L236" i="2"/>
  <c r="Z509" i="2"/>
  <c r="AK509" i="2"/>
  <c r="AA510" i="2"/>
  <c r="AL510" i="2"/>
  <c r="O237" i="2"/>
  <c r="P237" i="2"/>
  <c r="AE508" i="2"/>
  <c r="AG509" i="2"/>
  <c r="AC509" i="2" s="1"/>
  <c r="AM239" i="2"/>
  <c r="AD239" i="2"/>
  <c r="AB239" i="2" s="1"/>
  <c r="N236" i="2"/>
  <c r="M235" i="2"/>
  <c r="AO498" i="2" l="1"/>
  <c r="Q237" i="2"/>
  <c r="R237" i="2" s="1"/>
  <c r="K234" i="2"/>
  <c r="L235" i="2"/>
  <c r="O236" i="2"/>
  <c r="P236" i="2"/>
  <c r="AI508" i="2"/>
  <c r="AJ509" i="2"/>
  <c r="AH508" i="2"/>
  <c r="AF508" i="2"/>
  <c r="AM238" i="2"/>
  <c r="AD238" i="2"/>
  <c r="AB238" i="2" s="1"/>
  <c r="N235" i="2"/>
  <c r="M234" i="2"/>
  <c r="AP497" i="2" l="1"/>
  <c r="AN497" i="2"/>
  <c r="AR497" i="2" s="1"/>
  <c r="AT497" i="2" s="1"/>
  <c r="AQ497" i="2"/>
  <c r="AS497" i="2" s="1"/>
  <c r="AU497" i="2" s="1"/>
  <c r="Q236" i="2"/>
  <c r="R236" i="2" s="1"/>
  <c r="K233" i="2"/>
  <c r="L234" i="2"/>
  <c r="Z508" i="2"/>
  <c r="AK508" i="2"/>
  <c r="AA509" i="2"/>
  <c r="AL509" i="2"/>
  <c r="O235" i="2"/>
  <c r="P235" i="2"/>
  <c r="AE507" i="2"/>
  <c r="AG508" i="2"/>
  <c r="AC508" i="2" s="1"/>
  <c r="AM237" i="2"/>
  <c r="AD237" i="2"/>
  <c r="AB237" i="2" s="1"/>
  <c r="N234" i="2"/>
  <c r="M233" i="2"/>
  <c r="AO497" i="2" l="1"/>
  <c r="AQ496" i="2" s="1"/>
  <c r="AS496" i="2" s="1"/>
  <c r="AU496" i="2" s="1"/>
  <c r="Q235" i="2"/>
  <c r="R235" i="2" s="1"/>
  <c r="K232" i="2"/>
  <c r="L233" i="2"/>
  <c r="O234" i="2"/>
  <c r="P234" i="2"/>
  <c r="AI507" i="2"/>
  <c r="AJ508" i="2"/>
  <c r="AH507" i="2"/>
  <c r="AF507" i="2"/>
  <c r="AM236" i="2"/>
  <c r="AD236" i="2"/>
  <c r="AB236" i="2" s="1"/>
  <c r="N233" i="2"/>
  <c r="M232" i="2"/>
  <c r="AN496" i="2" l="1"/>
  <c r="AR496" i="2" s="1"/>
  <c r="AT496" i="2" s="1"/>
  <c r="AP496" i="2"/>
  <c r="AO496" i="2"/>
  <c r="Q234" i="2"/>
  <c r="R234" i="2" s="1"/>
  <c r="K231" i="2"/>
  <c r="L232" i="2"/>
  <c r="Z507" i="2"/>
  <c r="AK507" i="2"/>
  <c r="AA508" i="2"/>
  <c r="AL508" i="2"/>
  <c r="O233" i="2"/>
  <c r="P233" i="2"/>
  <c r="AE506" i="2"/>
  <c r="AG507" i="2"/>
  <c r="AC507" i="2" s="1"/>
  <c r="AM235" i="2"/>
  <c r="AD235" i="2"/>
  <c r="AB235" i="2" s="1"/>
  <c r="N232" i="2"/>
  <c r="M231" i="2"/>
  <c r="AN495" i="2" l="1"/>
  <c r="AR495" i="2" s="1"/>
  <c r="AT495" i="2" s="1"/>
  <c r="AP495" i="2"/>
  <c r="AQ495" i="2"/>
  <c r="AS495" i="2" s="1"/>
  <c r="AU495" i="2" s="1"/>
  <c r="Q233" i="2"/>
  <c r="R233" i="2" s="1"/>
  <c r="K230" i="2"/>
  <c r="L231" i="2"/>
  <c r="O232" i="2"/>
  <c r="P232" i="2"/>
  <c r="AI506" i="2"/>
  <c r="AF506" i="2"/>
  <c r="AJ507" i="2"/>
  <c r="AH506" i="2"/>
  <c r="AM234" i="2"/>
  <c r="AD234" i="2"/>
  <c r="AB234" i="2" s="1"/>
  <c r="N231" i="2"/>
  <c r="M230" i="2"/>
  <c r="AO495" i="2" l="1"/>
  <c r="AQ494" i="2" s="1"/>
  <c r="AS494" i="2" s="1"/>
  <c r="AU494" i="2" s="1"/>
  <c r="Q232" i="2"/>
  <c r="R232" i="2" s="1"/>
  <c r="AG506" i="2"/>
  <c r="AC506" i="2" s="1"/>
  <c r="K229" i="2"/>
  <c r="L230" i="2"/>
  <c r="Z506" i="2"/>
  <c r="AK506" i="2"/>
  <c r="AA507" i="2"/>
  <c r="AL507" i="2"/>
  <c r="O231" i="2"/>
  <c r="P231" i="2"/>
  <c r="AE505" i="2"/>
  <c r="AJ506" i="2"/>
  <c r="AM233" i="2"/>
  <c r="AD233" i="2"/>
  <c r="AB233" i="2" s="1"/>
  <c r="N230" i="2"/>
  <c r="M229" i="2"/>
  <c r="AN494" i="2" l="1"/>
  <c r="AR494" i="2" s="1"/>
  <c r="AT494" i="2" s="1"/>
  <c r="AP494" i="2"/>
  <c r="AH505" i="2"/>
  <c r="AJ505" i="2" s="1"/>
  <c r="Q231" i="2"/>
  <c r="R231" i="2" s="1"/>
  <c r="AF505" i="2"/>
  <c r="AG505" i="2" s="1"/>
  <c r="AC505" i="2" s="1"/>
  <c r="K228" i="2"/>
  <c r="L229" i="2"/>
  <c r="AA506" i="2"/>
  <c r="AL506" i="2"/>
  <c r="O230" i="2"/>
  <c r="P230" i="2"/>
  <c r="AI505" i="2"/>
  <c r="AM232" i="2"/>
  <c r="AD232" i="2"/>
  <c r="AB232" i="2" s="1"/>
  <c r="N229" i="2"/>
  <c r="M228" i="2"/>
  <c r="AO494" i="2" l="1"/>
  <c r="AN493" i="2" s="1"/>
  <c r="AR493" i="2" s="1"/>
  <c r="AT493" i="2" s="1"/>
  <c r="AQ493" i="2"/>
  <c r="AS493" i="2" s="1"/>
  <c r="AU493" i="2" s="1"/>
  <c r="AP493" i="2"/>
  <c r="AO493" i="2"/>
  <c r="Q230" i="2"/>
  <c r="R230" i="2" s="1"/>
  <c r="AH504" i="2"/>
  <c r="AJ504" i="2" s="1"/>
  <c r="AE504" i="2"/>
  <c r="K227" i="2"/>
  <c r="L228" i="2"/>
  <c r="Z505" i="2"/>
  <c r="AK505" i="2"/>
  <c r="AA505" i="2"/>
  <c r="AL505" i="2"/>
  <c r="O229" i="2"/>
  <c r="P229" i="2"/>
  <c r="AM231" i="2"/>
  <c r="AD231" i="2"/>
  <c r="AB231" i="2" s="1"/>
  <c r="N228" i="2"/>
  <c r="M227" i="2"/>
  <c r="AQ492" i="2" l="1"/>
  <c r="AS492" i="2" s="1"/>
  <c r="AU492" i="2" s="1"/>
  <c r="AN492" i="2"/>
  <c r="AR492" i="2" s="1"/>
  <c r="AT492" i="2" s="1"/>
  <c r="AP492" i="2"/>
  <c r="Q229" i="2"/>
  <c r="R229" i="2" s="1"/>
  <c r="AF504" i="2"/>
  <c r="AI504" i="2"/>
  <c r="K226" i="2"/>
  <c r="L227" i="2"/>
  <c r="AA504" i="2"/>
  <c r="AL504" i="2"/>
  <c r="O228" i="2"/>
  <c r="P228" i="2"/>
  <c r="AM230" i="2"/>
  <c r="AD230" i="2"/>
  <c r="AB230" i="2" s="1"/>
  <c r="N227" i="2"/>
  <c r="M226" i="2"/>
  <c r="AO492" i="2" l="1"/>
  <c r="AQ491" i="2" s="1"/>
  <c r="AS491" i="2" s="1"/>
  <c r="AU491" i="2" s="1"/>
  <c r="Q228" i="2"/>
  <c r="R228" i="2" s="1"/>
  <c r="Z504" i="2"/>
  <c r="AK504" i="2"/>
  <c r="AE503" i="2"/>
  <c r="AF503" i="2" s="1"/>
  <c r="AG504" i="2"/>
  <c r="AC504" i="2" s="1"/>
  <c r="K225" i="2"/>
  <c r="L226" i="2"/>
  <c r="O227" i="2"/>
  <c r="P227" i="2"/>
  <c r="AM229" i="2"/>
  <c r="AD229" i="2"/>
  <c r="AB229" i="2" s="1"/>
  <c r="N226" i="2"/>
  <c r="M225" i="2"/>
  <c r="AN491" i="2" l="1"/>
  <c r="AR491" i="2" s="1"/>
  <c r="AT491" i="2" s="1"/>
  <c r="AP491" i="2"/>
  <c r="Q227" i="2"/>
  <c r="R227" i="2" s="1"/>
  <c r="AH503" i="2"/>
  <c r="AJ503" i="2" s="1"/>
  <c r="AI503" i="2"/>
  <c r="AG503" i="2"/>
  <c r="AC503" i="2" s="1"/>
  <c r="AE502" i="2"/>
  <c r="AF502" i="2" s="1"/>
  <c r="K224" i="2"/>
  <c r="L225" i="2"/>
  <c r="P226" i="2"/>
  <c r="O226" i="2"/>
  <c r="AM228" i="2"/>
  <c r="AD228" i="2"/>
  <c r="AB228" i="2" s="1"/>
  <c r="N225" i="2"/>
  <c r="M224" i="2"/>
  <c r="AO491" i="2" l="1"/>
  <c r="AN490" i="2" s="1"/>
  <c r="Q226" i="2"/>
  <c r="R226" i="2" s="1"/>
  <c r="AH502" i="2"/>
  <c r="AJ502" i="2" s="1"/>
  <c r="AE501" i="2"/>
  <c r="AF501" i="2" s="1"/>
  <c r="AE500" i="2" s="1"/>
  <c r="AG502" i="2"/>
  <c r="AC502" i="2" s="1"/>
  <c r="AI502" i="2"/>
  <c r="Z503" i="2"/>
  <c r="AK503" i="2"/>
  <c r="AL503" i="2"/>
  <c r="AA503" i="2"/>
  <c r="K223" i="2"/>
  <c r="L224" i="2"/>
  <c r="O225" i="2"/>
  <c r="P225" i="2"/>
  <c r="AM227" i="2"/>
  <c r="AD227" i="2"/>
  <c r="AB227" i="2" s="1"/>
  <c r="N224" i="2"/>
  <c r="M223" i="2"/>
  <c r="AQ490" i="2" l="1"/>
  <c r="AS490" i="2" s="1"/>
  <c r="AU490" i="2" s="1"/>
  <c r="AP490" i="2"/>
  <c r="AR490" i="2"/>
  <c r="AT490" i="2" s="1"/>
  <c r="AO490" i="2"/>
  <c r="Q225" i="2"/>
  <c r="R225" i="2" s="1"/>
  <c r="AH501" i="2"/>
  <c r="AJ501" i="2" s="1"/>
  <c r="AI500" i="2"/>
  <c r="AK500" i="2" s="1"/>
  <c r="Z502" i="2"/>
  <c r="AK502" i="2"/>
  <c r="AI501" i="2"/>
  <c r="AL502" i="2"/>
  <c r="AA502" i="2"/>
  <c r="AG501" i="2"/>
  <c r="AC501" i="2" s="1"/>
  <c r="AF500" i="2"/>
  <c r="K222" i="2"/>
  <c r="L223" i="2"/>
  <c r="O224" i="2"/>
  <c r="P224" i="2"/>
  <c r="AM226" i="2"/>
  <c r="AD226" i="2"/>
  <c r="AB226" i="2" s="1"/>
  <c r="N223" i="2"/>
  <c r="M222" i="2"/>
  <c r="AP489" i="2" l="1"/>
  <c r="AQ489" i="2"/>
  <c r="AS489" i="2" s="1"/>
  <c r="AU489" i="2" s="1"/>
  <c r="AN489" i="2"/>
  <c r="Q224" i="2"/>
  <c r="R224" i="2" s="1"/>
  <c r="AH500" i="2"/>
  <c r="AJ500" i="2" s="1"/>
  <c r="Z500" i="2"/>
  <c r="AA501" i="2"/>
  <c r="AL501" i="2"/>
  <c r="Z501" i="2"/>
  <c r="AK501" i="2"/>
  <c r="AE499" i="2"/>
  <c r="AG500" i="2"/>
  <c r="AC500" i="2" s="1"/>
  <c r="K221" i="2"/>
  <c r="L222" i="2"/>
  <c r="O223" i="2"/>
  <c r="P223" i="2"/>
  <c r="AM225" i="2"/>
  <c r="AD225" i="2"/>
  <c r="AB225" i="2" s="1"/>
  <c r="N222" i="2"/>
  <c r="M221" i="2"/>
  <c r="AR489" i="2" l="1"/>
  <c r="AT489" i="2" s="1"/>
  <c r="AO489" i="2"/>
  <c r="Q223" i="2"/>
  <c r="R223" i="2" s="1"/>
  <c r="AH499" i="2"/>
  <c r="AJ499" i="2" s="1"/>
  <c r="AL500" i="2"/>
  <c r="AA500" i="2"/>
  <c r="AF499" i="2"/>
  <c r="AG499" i="2" s="1"/>
  <c r="AC499" i="2" s="1"/>
  <c r="AI499" i="2"/>
  <c r="K220" i="2"/>
  <c r="L221" i="2"/>
  <c r="O222" i="2"/>
  <c r="P222" i="2"/>
  <c r="AM224" i="2"/>
  <c r="AD224" i="2"/>
  <c r="AB224" i="2" s="1"/>
  <c r="N221" i="2"/>
  <c r="M220" i="2"/>
  <c r="AN488" i="2" l="1"/>
  <c r="AQ488" i="2"/>
  <c r="AS488" i="2" s="1"/>
  <c r="AU488" i="2" s="1"/>
  <c r="AP488" i="2"/>
  <c r="Q222" i="2"/>
  <c r="R222" i="2" s="1"/>
  <c r="AH498" i="2"/>
  <c r="AJ498" i="2" s="1"/>
  <c r="AE498" i="2"/>
  <c r="AL499" i="2"/>
  <c r="AA499" i="2"/>
  <c r="Z499" i="2"/>
  <c r="AK499" i="2"/>
  <c r="K219" i="2"/>
  <c r="L220" i="2"/>
  <c r="O221" i="2"/>
  <c r="P221" i="2"/>
  <c r="AM223" i="2"/>
  <c r="AD223" i="2"/>
  <c r="AB223" i="2" s="1"/>
  <c r="N220" i="2"/>
  <c r="M219" i="2"/>
  <c r="AR488" i="2" l="1"/>
  <c r="AT488" i="2" s="1"/>
  <c r="AO488" i="2"/>
  <c r="Q221" i="2"/>
  <c r="AF498" i="2"/>
  <c r="AG498" i="2" s="1"/>
  <c r="AC498" i="2" s="1"/>
  <c r="AI498" i="2"/>
  <c r="AK498" i="2" s="1"/>
  <c r="R221" i="2"/>
  <c r="AL498" i="2"/>
  <c r="AA498" i="2"/>
  <c r="K218" i="2"/>
  <c r="L219" i="2"/>
  <c r="O220" i="2"/>
  <c r="P220" i="2"/>
  <c r="AM222" i="2"/>
  <c r="AD222" i="2"/>
  <c r="AB222" i="2" s="1"/>
  <c r="N219" i="2"/>
  <c r="M218" i="2"/>
  <c r="AP487" i="2" l="1"/>
  <c r="AN487" i="2"/>
  <c r="AQ487" i="2"/>
  <c r="AS487" i="2" s="1"/>
  <c r="AU487" i="2" s="1"/>
  <c r="Q220" i="2"/>
  <c r="R220" i="2" s="1"/>
  <c r="AH497" i="2"/>
  <c r="AJ497" i="2" s="1"/>
  <c r="AL497" i="2" s="1"/>
  <c r="AE497" i="2"/>
  <c r="AF497" i="2" s="1"/>
  <c r="AG497" i="2" s="1"/>
  <c r="AC497" i="2" s="1"/>
  <c r="Z498" i="2"/>
  <c r="K217" i="2"/>
  <c r="L218" i="2"/>
  <c r="P219" i="2"/>
  <c r="O219" i="2"/>
  <c r="AM221" i="2"/>
  <c r="AD221" i="2"/>
  <c r="AB221" i="2" s="1"/>
  <c r="N218" i="2"/>
  <c r="M217" i="2"/>
  <c r="AR487" i="2" l="1"/>
  <c r="AT487" i="2" s="1"/>
  <c r="AO487" i="2"/>
  <c r="AA497" i="2"/>
  <c r="Q219" i="2"/>
  <c r="R219" i="2" s="1"/>
  <c r="AE496" i="2"/>
  <c r="AF496" i="2" s="1"/>
  <c r="AG496" i="2" s="1"/>
  <c r="AC496" i="2" s="1"/>
  <c r="AI497" i="2"/>
  <c r="Z497" i="2" s="1"/>
  <c r="AH496" i="2"/>
  <c r="AJ496" i="2" s="1"/>
  <c r="AA496" i="2" s="1"/>
  <c r="K216" i="2"/>
  <c r="L217" i="2"/>
  <c r="O218" i="2"/>
  <c r="P218" i="2"/>
  <c r="AM220" i="2"/>
  <c r="AD220" i="2"/>
  <c r="AB220" i="2" s="1"/>
  <c r="N217" i="2"/>
  <c r="M216" i="2"/>
  <c r="AQ486" i="2" l="1"/>
  <c r="AS486" i="2" s="1"/>
  <c r="AU486" i="2" s="1"/>
  <c r="AN486" i="2"/>
  <c r="AP486" i="2"/>
  <c r="AI496" i="2"/>
  <c r="AK496" i="2" s="1"/>
  <c r="Q218" i="2"/>
  <c r="R218" i="2" s="1"/>
  <c r="AK497" i="2"/>
  <c r="AE495" i="2"/>
  <c r="AI495" i="2" s="1"/>
  <c r="AH495" i="2"/>
  <c r="AJ495" i="2" s="1"/>
  <c r="AL496" i="2"/>
  <c r="K215" i="2"/>
  <c r="L216" i="2"/>
  <c r="O217" i="2"/>
  <c r="P217" i="2"/>
  <c r="AM219" i="2"/>
  <c r="AD219" i="2"/>
  <c r="AB219" i="2" s="1"/>
  <c r="N216" i="2"/>
  <c r="M215" i="2"/>
  <c r="Z496" i="2" l="1"/>
  <c r="AR486" i="2"/>
  <c r="AT486" i="2" s="1"/>
  <c r="AO486" i="2"/>
  <c r="AF495" i="2"/>
  <c r="AE494" i="2" s="1"/>
  <c r="Q217" i="2"/>
  <c r="R217" i="2" s="1"/>
  <c r="Z495" i="2"/>
  <c r="AK495" i="2"/>
  <c r="K214" i="2"/>
  <c r="L215" i="2"/>
  <c r="AA495" i="2"/>
  <c r="AL495" i="2"/>
  <c r="O216" i="2"/>
  <c r="P216" i="2"/>
  <c r="AM218" i="2"/>
  <c r="AD218" i="2"/>
  <c r="AB218" i="2" s="1"/>
  <c r="N215" i="2"/>
  <c r="M214" i="2"/>
  <c r="AP485" i="2" l="1"/>
  <c r="AN485" i="2"/>
  <c r="AQ485" i="2"/>
  <c r="AS485" i="2" s="1"/>
  <c r="AU485" i="2" s="1"/>
  <c r="AG495" i="2"/>
  <c r="AC495" i="2" s="1"/>
  <c r="Q216" i="2"/>
  <c r="R216" i="2" s="1"/>
  <c r="AF494" i="2"/>
  <c r="AI494" i="2"/>
  <c r="K213" i="2"/>
  <c r="L214" i="2"/>
  <c r="O215" i="2"/>
  <c r="P215" i="2"/>
  <c r="AM217" i="2"/>
  <c r="AD217" i="2"/>
  <c r="AB217" i="2" s="1"/>
  <c r="N214" i="2"/>
  <c r="M213" i="2"/>
  <c r="AH494" i="2" l="1"/>
  <c r="AJ494" i="2" s="1"/>
  <c r="AA494" i="2" s="1"/>
  <c r="AR485" i="2"/>
  <c r="AT485" i="2" s="1"/>
  <c r="AO485" i="2"/>
  <c r="Q215" i="2"/>
  <c r="R215" i="2" s="1"/>
  <c r="AK494" i="2"/>
  <c r="Z494" i="2"/>
  <c r="AE493" i="2"/>
  <c r="AG494" i="2"/>
  <c r="AC494" i="2" s="1"/>
  <c r="K212" i="2"/>
  <c r="L213" i="2"/>
  <c r="O214" i="2"/>
  <c r="P214" i="2"/>
  <c r="AM216" i="2"/>
  <c r="AD216" i="2"/>
  <c r="AB216" i="2" s="1"/>
  <c r="N213" i="2"/>
  <c r="M212" i="2"/>
  <c r="AL494" i="2" l="1"/>
  <c r="AP484" i="2"/>
  <c r="AQ484" i="2"/>
  <c r="AS484" i="2" s="1"/>
  <c r="AU484" i="2" s="1"/>
  <c r="AN484" i="2"/>
  <c r="Q214" i="2"/>
  <c r="R214" i="2" s="1"/>
  <c r="AH493" i="2"/>
  <c r="AJ493" i="2" s="1"/>
  <c r="AF493" i="2"/>
  <c r="AI493" i="2"/>
  <c r="K211" i="2"/>
  <c r="L212" i="2"/>
  <c r="O213" i="2"/>
  <c r="P213" i="2"/>
  <c r="AM215" i="2"/>
  <c r="AD215" i="2"/>
  <c r="AB215" i="2" s="1"/>
  <c r="N212" i="2"/>
  <c r="M211" i="2"/>
  <c r="AR484" i="2" l="1"/>
  <c r="AT484" i="2" s="1"/>
  <c r="AO484" i="2"/>
  <c r="Q213" i="2"/>
  <c r="R213" i="2" s="1"/>
  <c r="Z493" i="2"/>
  <c r="AK493" i="2"/>
  <c r="AG493" i="2"/>
  <c r="AC493" i="2" s="1"/>
  <c r="AE492" i="2"/>
  <c r="K210" i="2"/>
  <c r="L211" i="2"/>
  <c r="AA493" i="2"/>
  <c r="AL493" i="2"/>
  <c r="O212" i="2"/>
  <c r="P212" i="2"/>
  <c r="AM214" i="2"/>
  <c r="AD214" i="2"/>
  <c r="AB214" i="2" s="1"/>
  <c r="N211" i="2"/>
  <c r="M210" i="2"/>
  <c r="AP483" i="2" l="1"/>
  <c r="AQ483" i="2"/>
  <c r="AS483" i="2" s="1"/>
  <c r="AU483" i="2" s="1"/>
  <c r="AN483" i="2"/>
  <c r="Q212" i="2"/>
  <c r="R212" i="2" s="1"/>
  <c r="AH492" i="2"/>
  <c r="AJ492" i="2" s="1"/>
  <c r="AL492" i="2" s="1"/>
  <c r="AF492" i="2"/>
  <c r="AI492" i="2"/>
  <c r="K209" i="2"/>
  <c r="L210" i="2"/>
  <c r="O211" i="2"/>
  <c r="P211" i="2"/>
  <c r="AM213" i="2"/>
  <c r="AD213" i="2"/>
  <c r="AB213" i="2" s="1"/>
  <c r="N210" i="2"/>
  <c r="M209" i="2"/>
  <c r="AR483" i="2" l="1"/>
  <c r="AT483" i="2" s="1"/>
  <c r="AO483" i="2"/>
  <c r="Q211" i="2"/>
  <c r="R211" i="2" s="1"/>
  <c r="AA492" i="2"/>
  <c r="Z492" i="2"/>
  <c r="AK492" i="2"/>
  <c r="AE491" i="2"/>
  <c r="AG492" i="2"/>
  <c r="AC492" i="2" s="1"/>
  <c r="K208" i="2"/>
  <c r="L209" i="2"/>
  <c r="O210" i="2"/>
  <c r="P210" i="2"/>
  <c r="AM212" i="2"/>
  <c r="AD212" i="2"/>
  <c r="AB212" i="2" s="1"/>
  <c r="N209" i="2"/>
  <c r="M208" i="2"/>
  <c r="AP482" i="2" l="1"/>
  <c r="AQ482" i="2"/>
  <c r="AS482" i="2" s="1"/>
  <c r="AU482" i="2" s="1"/>
  <c r="AN482" i="2"/>
  <c r="Q210" i="2"/>
  <c r="R210" i="2" s="1"/>
  <c r="AH491" i="2"/>
  <c r="AJ491" i="2" s="1"/>
  <c r="AL491" i="2" s="1"/>
  <c r="AF491" i="2"/>
  <c r="AI491" i="2"/>
  <c r="K207" i="2"/>
  <c r="L208" i="2"/>
  <c r="O209" i="2"/>
  <c r="P209" i="2"/>
  <c r="AM211" i="2"/>
  <c r="AD211" i="2"/>
  <c r="AB211" i="2" s="1"/>
  <c r="N208" i="2"/>
  <c r="M207" i="2"/>
  <c r="Q209" i="2" l="1"/>
  <c r="R209" i="2" s="1"/>
  <c r="AO482" i="2"/>
  <c r="AQ481" i="2" s="1"/>
  <c r="AS481" i="2" s="1"/>
  <c r="AU481" i="2" s="1"/>
  <c r="AR482" i="2"/>
  <c r="AT482" i="2" s="1"/>
  <c r="AG491" i="2"/>
  <c r="AC491" i="2" s="1"/>
  <c r="AE490" i="2"/>
  <c r="AA491" i="2"/>
  <c r="Z491" i="2"/>
  <c r="AK491" i="2"/>
  <c r="K206" i="2"/>
  <c r="L207" i="2"/>
  <c r="O208" i="2"/>
  <c r="P208" i="2"/>
  <c r="AM210" i="2"/>
  <c r="AD210" i="2"/>
  <c r="AB210" i="2" s="1"/>
  <c r="N207" i="2"/>
  <c r="M206" i="2"/>
  <c r="AN481" i="2" l="1"/>
  <c r="AR481" i="2" s="1"/>
  <c r="AT481" i="2" s="1"/>
  <c r="AP481" i="2"/>
  <c r="Q208" i="2"/>
  <c r="R208" i="2" s="1"/>
  <c r="AH490" i="2"/>
  <c r="AJ490" i="2" s="1"/>
  <c r="AF490" i="2"/>
  <c r="AI490" i="2"/>
  <c r="Z490" i="2" s="1"/>
  <c r="K205" i="2"/>
  <c r="L206" i="2"/>
  <c r="O207" i="2"/>
  <c r="P207" i="2"/>
  <c r="AM209" i="2"/>
  <c r="AD209" i="2"/>
  <c r="AB209" i="2" s="1"/>
  <c r="N206" i="2"/>
  <c r="M205" i="2"/>
  <c r="AO481" i="2" l="1"/>
  <c r="AN480" i="2" s="1"/>
  <c r="AP480" i="2"/>
  <c r="AQ480" i="2"/>
  <c r="AS480" i="2" s="1"/>
  <c r="AU480" i="2" s="1"/>
  <c r="Q207" i="2"/>
  <c r="R207" i="2" s="1"/>
  <c r="AL490" i="2"/>
  <c r="AA490" i="2"/>
  <c r="AK490" i="2"/>
  <c r="AG490" i="2"/>
  <c r="AC490" i="2" s="1"/>
  <c r="AE489" i="2"/>
  <c r="AF489" i="2" s="1"/>
  <c r="K204" i="2"/>
  <c r="L205" i="2"/>
  <c r="O206" i="2"/>
  <c r="P206" i="2"/>
  <c r="AM208" i="2"/>
  <c r="AD208" i="2"/>
  <c r="AB208" i="2" s="1"/>
  <c r="N205" i="2"/>
  <c r="M204" i="2"/>
  <c r="AR480" i="2" l="1"/>
  <c r="AT480" i="2" s="1"/>
  <c r="AO480" i="2"/>
  <c r="Q206" i="2"/>
  <c r="R206" i="2" s="1"/>
  <c r="AH489" i="2"/>
  <c r="AJ489" i="2" s="1"/>
  <c r="AI489" i="2"/>
  <c r="AG489" i="2"/>
  <c r="AC489" i="2" s="1"/>
  <c r="AE488" i="2"/>
  <c r="K203" i="2"/>
  <c r="L204" i="2"/>
  <c r="O205" i="2"/>
  <c r="P205" i="2"/>
  <c r="AM207" i="2"/>
  <c r="AD207" i="2"/>
  <c r="AB207" i="2" s="1"/>
  <c r="N204" i="2"/>
  <c r="M203" i="2"/>
  <c r="AN479" i="2" l="1"/>
  <c r="AQ479" i="2"/>
  <c r="AS479" i="2" s="1"/>
  <c r="AU479" i="2" s="1"/>
  <c r="AP479" i="2"/>
  <c r="Q205" i="2"/>
  <c r="R205" i="2" s="1"/>
  <c r="AF488" i="2"/>
  <c r="AG488" i="2" s="1"/>
  <c r="AC488" i="2" s="1"/>
  <c r="AH488" i="2"/>
  <c r="AJ488" i="2" s="1"/>
  <c r="AA489" i="2"/>
  <c r="AL489" i="2"/>
  <c r="AI488" i="2"/>
  <c r="AK489" i="2"/>
  <c r="Z489" i="2"/>
  <c r="K202" i="2"/>
  <c r="L203" i="2"/>
  <c r="O204" i="2"/>
  <c r="P204" i="2"/>
  <c r="AM206" i="2"/>
  <c r="AD206" i="2"/>
  <c r="AB206" i="2" s="1"/>
  <c r="N203" i="2"/>
  <c r="M202" i="2"/>
  <c r="AR479" i="2" l="1"/>
  <c r="AT479" i="2" s="1"/>
  <c r="AO479" i="2"/>
  <c r="AE487" i="2"/>
  <c r="AF487" i="2" s="1"/>
  <c r="AG487" i="2" s="1"/>
  <c r="AC487" i="2" s="1"/>
  <c r="Q204" i="2"/>
  <c r="R204" i="2" s="1"/>
  <c r="AH487" i="2"/>
  <c r="AJ487" i="2" s="1"/>
  <c r="AA487" i="2" s="1"/>
  <c r="Z488" i="2"/>
  <c r="AK488" i="2"/>
  <c r="AA488" i="2"/>
  <c r="AL488" i="2"/>
  <c r="K201" i="2"/>
  <c r="L202" i="2"/>
  <c r="O203" i="2"/>
  <c r="P203" i="2"/>
  <c r="AM205" i="2"/>
  <c r="AD205" i="2"/>
  <c r="AB205" i="2" s="1"/>
  <c r="N202" i="2"/>
  <c r="M201" i="2"/>
  <c r="AP478" i="2" l="1"/>
  <c r="AN478" i="2"/>
  <c r="AQ478" i="2"/>
  <c r="AS478" i="2" s="1"/>
  <c r="AU478" i="2" s="1"/>
  <c r="AE486" i="2"/>
  <c r="AI486" i="2" s="1"/>
  <c r="AI487" i="2"/>
  <c r="AK487" i="2" s="1"/>
  <c r="Q203" i="2"/>
  <c r="R203" i="2" s="1"/>
  <c r="AH486" i="2"/>
  <c r="AJ486" i="2" s="1"/>
  <c r="AL487" i="2"/>
  <c r="K200" i="2"/>
  <c r="L201" i="2"/>
  <c r="O202" i="2"/>
  <c r="P202" i="2"/>
  <c r="AM204" i="2"/>
  <c r="AD204" i="2"/>
  <c r="AB204" i="2" s="1"/>
  <c r="N201" i="2"/>
  <c r="M200" i="2"/>
  <c r="Z487" i="2" l="1"/>
  <c r="AO478" i="2"/>
  <c r="AQ477" i="2" s="1"/>
  <c r="AS477" i="2" s="1"/>
  <c r="AU477" i="2" s="1"/>
  <c r="AR478" i="2"/>
  <c r="AT478" i="2" s="1"/>
  <c r="AF486" i="2"/>
  <c r="AE485" i="2" s="1"/>
  <c r="AI485" i="2" s="1"/>
  <c r="Z485" i="2" s="1"/>
  <c r="AG486" i="2"/>
  <c r="AC486" i="2" s="1"/>
  <c r="Q202" i="2"/>
  <c r="R202" i="2" s="1"/>
  <c r="Z486" i="2"/>
  <c r="AK486" i="2"/>
  <c r="K199" i="2"/>
  <c r="L200" i="2"/>
  <c r="AA486" i="2"/>
  <c r="AL486" i="2"/>
  <c r="O201" i="2"/>
  <c r="P201" i="2"/>
  <c r="AM203" i="2"/>
  <c r="AD203" i="2"/>
  <c r="AB203" i="2" s="1"/>
  <c r="N200" i="2"/>
  <c r="M199" i="2"/>
  <c r="AF485" i="2" l="1"/>
  <c r="AE484" i="2" s="1"/>
  <c r="AI484" i="2" s="1"/>
  <c r="AN477" i="2"/>
  <c r="AR477" i="2" s="1"/>
  <c r="AT477" i="2" s="1"/>
  <c r="AP477" i="2"/>
  <c r="AH485" i="2"/>
  <c r="Q201" i="2"/>
  <c r="R201" i="2" s="1"/>
  <c r="AK485" i="2"/>
  <c r="K198" i="2"/>
  <c r="L199" i="2"/>
  <c r="O200" i="2"/>
  <c r="P200" i="2"/>
  <c r="AM202" i="2"/>
  <c r="AD202" i="2"/>
  <c r="AB202" i="2" s="1"/>
  <c r="N199" i="2"/>
  <c r="M198" i="2"/>
  <c r="AF484" i="2" l="1"/>
  <c r="AG485" i="2"/>
  <c r="AC485" i="2" s="1"/>
  <c r="AO477" i="2"/>
  <c r="AN476" i="2" s="1"/>
  <c r="AJ485" i="2"/>
  <c r="AA485" i="2" s="1"/>
  <c r="Q200" i="2"/>
  <c r="R200" i="2" s="1"/>
  <c r="K197" i="2"/>
  <c r="L198" i="2"/>
  <c r="Z484" i="2"/>
  <c r="AK484" i="2"/>
  <c r="O199" i="2"/>
  <c r="P199" i="2"/>
  <c r="AE483" i="2"/>
  <c r="AG484" i="2"/>
  <c r="AC484" i="2" s="1"/>
  <c r="AM201" i="2"/>
  <c r="AD201" i="2"/>
  <c r="AB201" i="2" s="1"/>
  <c r="N198" i="2"/>
  <c r="M197" i="2"/>
  <c r="AH484" i="2" l="1"/>
  <c r="AQ476" i="2"/>
  <c r="AS476" i="2" s="1"/>
  <c r="AU476" i="2" s="1"/>
  <c r="AP476" i="2"/>
  <c r="AL485" i="2"/>
  <c r="AR476" i="2"/>
  <c r="AT476" i="2" s="1"/>
  <c r="AO476" i="2"/>
  <c r="Q199" i="2"/>
  <c r="R199" i="2" s="1"/>
  <c r="K196" i="2"/>
  <c r="L197" i="2"/>
  <c r="O198" i="2"/>
  <c r="P198" i="2"/>
  <c r="AI483" i="2"/>
  <c r="AJ484" i="2"/>
  <c r="AH483" i="2"/>
  <c r="AF483" i="2"/>
  <c r="AM200" i="2"/>
  <c r="AD200" i="2"/>
  <c r="AB200" i="2" s="1"/>
  <c r="N197" i="2"/>
  <c r="M196" i="2"/>
  <c r="AN475" i="2" l="1"/>
  <c r="AQ475" i="2"/>
  <c r="AS475" i="2" s="1"/>
  <c r="AU475" i="2" s="1"/>
  <c r="AP475" i="2"/>
  <c r="Q198" i="2"/>
  <c r="R198" i="2" s="1"/>
  <c r="K195" i="2"/>
  <c r="L196" i="2"/>
  <c r="Z483" i="2"/>
  <c r="AK483" i="2"/>
  <c r="AA484" i="2"/>
  <c r="AL484" i="2"/>
  <c r="O197" i="2"/>
  <c r="P197" i="2"/>
  <c r="AE482" i="2"/>
  <c r="AG483" i="2"/>
  <c r="AC483" i="2" s="1"/>
  <c r="AM199" i="2"/>
  <c r="AD199" i="2"/>
  <c r="AB199" i="2" s="1"/>
  <c r="N196" i="2"/>
  <c r="M195" i="2"/>
  <c r="AR475" i="2" l="1"/>
  <c r="AT475" i="2" s="1"/>
  <c r="AO475" i="2"/>
  <c r="Q197" i="2"/>
  <c r="R197" i="2" s="1"/>
  <c r="K194" i="2"/>
  <c r="L195" i="2"/>
  <c r="O196" i="2"/>
  <c r="P196" i="2"/>
  <c r="AI482" i="2"/>
  <c r="AJ483" i="2"/>
  <c r="AH482" i="2"/>
  <c r="AF482" i="2"/>
  <c r="AM198" i="2"/>
  <c r="AD198" i="2"/>
  <c r="AB198" i="2" s="1"/>
  <c r="N195" i="2"/>
  <c r="M194" i="2"/>
  <c r="AP474" i="2" l="1"/>
  <c r="AN474" i="2"/>
  <c r="AQ474" i="2"/>
  <c r="AS474" i="2" s="1"/>
  <c r="AU474" i="2" s="1"/>
  <c r="Q196" i="2"/>
  <c r="R196" i="2" s="1"/>
  <c r="K193" i="2"/>
  <c r="L194" i="2"/>
  <c r="Z482" i="2"/>
  <c r="AK482" i="2"/>
  <c r="AA483" i="2"/>
  <c r="AL483" i="2"/>
  <c r="O195" i="2"/>
  <c r="P195" i="2"/>
  <c r="AE481" i="2"/>
  <c r="AG482" i="2"/>
  <c r="AC482" i="2" s="1"/>
  <c r="AM197" i="2"/>
  <c r="AD197" i="2"/>
  <c r="AB197" i="2" s="1"/>
  <c r="N194" i="2"/>
  <c r="M193" i="2"/>
  <c r="AR474" i="2" l="1"/>
  <c r="AT474" i="2" s="1"/>
  <c r="AO474" i="2"/>
  <c r="Q195" i="2"/>
  <c r="R195" i="2" s="1"/>
  <c r="K192" i="2"/>
  <c r="L193" i="2"/>
  <c r="P194" i="2"/>
  <c r="O194" i="2"/>
  <c r="AI481" i="2"/>
  <c r="AJ482" i="2"/>
  <c r="AH481" i="2"/>
  <c r="AF481" i="2"/>
  <c r="AM196" i="2"/>
  <c r="AD196" i="2"/>
  <c r="AB196" i="2" s="1"/>
  <c r="N193" i="2"/>
  <c r="M192" i="2"/>
  <c r="AQ473" i="2" l="1"/>
  <c r="AS473" i="2" s="1"/>
  <c r="AU473" i="2" s="1"/>
  <c r="AN473" i="2"/>
  <c r="AP473" i="2"/>
  <c r="Q194" i="2"/>
  <c r="R194" i="2" s="1"/>
  <c r="K191" i="2"/>
  <c r="L192" i="2"/>
  <c r="Z481" i="2"/>
  <c r="AK481" i="2"/>
  <c r="AA482" i="2"/>
  <c r="AL482" i="2"/>
  <c r="O193" i="2"/>
  <c r="P193" i="2"/>
  <c r="AE480" i="2"/>
  <c r="AG481" i="2"/>
  <c r="AC481" i="2" s="1"/>
  <c r="AM195" i="2"/>
  <c r="AD195" i="2"/>
  <c r="AB195" i="2" s="1"/>
  <c r="N192" i="2"/>
  <c r="M191" i="2"/>
  <c r="AR473" i="2" l="1"/>
  <c r="AT473" i="2" s="1"/>
  <c r="AO473" i="2"/>
  <c r="Q193" i="2"/>
  <c r="R193" i="2" s="1"/>
  <c r="K190" i="2"/>
  <c r="L191" i="2"/>
  <c r="O192" i="2"/>
  <c r="P192" i="2"/>
  <c r="AI480" i="2"/>
  <c r="AJ481" i="2"/>
  <c r="AH480" i="2"/>
  <c r="AF480" i="2"/>
  <c r="AM194" i="2"/>
  <c r="AD194" i="2"/>
  <c r="AB194" i="2" s="1"/>
  <c r="N191" i="2"/>
  <c r="M190" i="2"/>
  <c r="AN472" i="2" l="1"/>
  <c r="AP472" i="2"/>
  <c r="AQ472" i="2"/>
  <c r="AS472" i="2" s="1"/>
  <c r="AU472" i="2" s="1"/>
  <c r="Q192" i="2"/>
  <c r="R192" i="2" s="1"/>
  <c r="K189" i="2"/>
  <c r="L190" i="2"/>
  <c r="Z480" i="2"/>
  <c r="AK480" i="2"/>
  <c r="AA481" i="2"/>
  <c r="AL481" i="2"/>
  <c r="O191" i="2"/>
  <c r="P191" i="2"/>
  <c r="AE479" i="2"/>
  <c r="AG480" i="2"/>
  <c r="AC480" i="2" s="1"/>
  <c r="AM193" i="2"/>
  <c r="AD193" i="2"/>
  <c r="AB193" i="2" s="1"/>
  <c r="N190" i="2"/>
  <c r="M189" i="2"/>
  <c r="AO472" i="2" l="1"/>
  <c r="AR472" i="2"/>
  <c r="AT472" i="2" s="1"/>
  <c r="Q191" i="2"/>
  <c r="R191" i="2" s="1"/>
  <c r="K188" i="2"/>
  <c r="L189" i="2"/>
  <c r="O190" i="2"/>
  <c r="P190" i="2"/>
  <c r="AI479" i="2"/>
  <c r="AJ480" i="2"/>
  <c r="AH479" i="2"/>
  <c r="AF479" i="2"/>
  <c r="AM192" i="2"/>
  <c r="AD192" i="2"/>
  <c r="AB192" i="2" s="1"/>
  <c r="N189" i="2"/>
  <c r="M188" i="2"/>
  <c r="AP471" i="2" l="1"/>
  <c r="AN471" i="2"/>
  <c r="AR471" i="2" s="1"/>
  <c r="AT471" i="2" s="1"/>
  <c r="AQ471" i="2"/>
  <c r="AS471" i="2" s="1"/>
  <c r="AU471" i="2" s="1"/>
  <c r="Q190" i="2"/>
  <c r="R190" i="2" s="1"/>
  <c r="K187" i="2"/>
  <c r="L188" i="2"/>
  <c r="AA480" i="2"/>
  <c r="AL480" i="2"/>
  <c r="Z479" i="2"/>
  <c r="AK479" i="2"/>
  <c r="O189" i="2"/>
  <c r="P189" i="2"/>
  <c r="AE478" i="2"/>
  <c r="AG479" i="2"/>
  <c r="AC479" i="2" s="1"/>
  <c r="AM191" i="2"/>
  <c r="AD191" i="2"/>
  <c r="AB191" i="2" s="1"/>
  <c r="N188" i="2"/>
  <c r="M187" i="2"/>
  <c r="AO471" i="2" l="1"/>
  <c r="AN470" i="2" s="1"/>
  <c r="Q189" i="2"/>
  <c r="R189" i="2" s="1"/>
  <c r="K186" i="2"/>
  <c r="L187" i="2"/>
  <c r="O188" i="2"/>
  <c r="P188" i="2"/>
  <c r="AI478" i="2"/>
  <c r="AJ479" i="2"/>
  <c r="AH478" i="2"/>
  <c r="AF478" i="2"/>
  <c r="AM190" i="2"/>
  <c r="AD190" i="2"/>
  <c r="AB190" i="2" s="1"/>
  <c r="N187" i="2"/>
  <c r="M186" i="2"/>
  <c r="AQ470" i="2" l="1"/>
  <c r="AS470" i="2" s="1"/>
  <c r="AU470" i="2" s="1"/>
  <c r="AP470" i="2"/>
  <c r="AR470" i="2"/>
  <c r="AT470" i="2" s="1"/>
  <c r="AO470" i="2"/>
  <c r="Q188" i="2"/>
  <c r="R188" i="2" s="1"/>
  <c r="K185" i="2"/>
  <c r="L186" i="2"/>
  <c r="AA479" i="2"/>
  <c r="AL479" i="2"/>
  <c r="Z478" i="2"/>
  <c r="AK478" i="2"/>
  <c r="P187" i="2"/>
  <c r="O187" i="2"/>
  <c r="AE477" i="2"/>
  <c r="AG478" i="2"/>
  <c r="AC478" i="2" s="1"/>
  <c r="AM189" i="2"/>
  <c r="AD189" i="2"/>
  <c r="AB189" i="2" s="1"/>
  <c r="N186" i="2"/>
  <c r="M185" i="2"/>
  <c r="AQ469" i="2" l="1"/>
  <c r="AS469" i="2" s="1"/>
  <c r="AU469" i="2" s="1"/>
  <c r="AP469" i="2"/>
  <c r="AN469" i="2"/>
  <c r="Q187" i="2"/>
  <c r="R187" i="2" s="1"/>
  <c r="K184" i="2"/>
  <c r="L185" i="2"/>
  <c r="O186" i="2"/>
  <c r="P186" i="2"/>
  <c r="AI477" i="2"/>
  <c r="AJ478" i="2"/>
  <c r="AH477" i="2"/>
  <c r="AF477" i="2"/>
  <c r="AM188" i="2"/>
  <c r="AD188" i="2"/>
  <c r="AB188" i="2" s="1"/>
  <c r="N185" i="2"/>
  <c r="M184" i="2"/>
  <c r="AO469" i="2" l="1"/>
  <c r="AQ468" i="2" s="1"/>
  <c r="AS468" i="2" s="1"/>
  <c r="AU468" i="2" s="1"/>
  <c r="AR469" i="2"/>
  <c r="AT469" i="2" s="1"/>
  <c r="Q186" i="2"/>
  <c r="R186" i="2" s="1"/>
  <c r="K183" i="2"/>
  <c r="L184" i="2"/>
  <c r="AA478" i="2"/>
  <c r="AL478" i="2"/>
  <c r="Z477" i="2"/>
  <c r="AK477" i="2"/>
  <c r="O185" i="2"/>
  <c r="P185" i="2"/>
  <c r="AE476" i="2"/>
  <c r="AG477" i="2"/>
  <c r="AC477" i="2" s="1"/>
  <c r="AM187" i="2"/>
  <c r="AD187" i="2"/>
  <c r="AB187" i="2" s="1"/>
  <c r="N184" i="2"/>
  <c r="M183" i="2"/>
  <c r="AP468" i="2" l="1"/>
  <c r="AN468" i="2"/>
  <c r="AR468" i="2" s="1"/>
  <c r="AT468" i="2" s="1"/>
  <c r="Q185" i="2"/>
  <c r="R185" i="2" s="1"/>
  <c r="K182" i="2"/>
  <c r="L183" i="2"/>
  <c r="O184" i="2"/>
  <c r="P184" i="2"/>
  <c r="AI476" i="2"/>
  <c r="AJ477" i="2"/>
  <c r="AH476" i="2"/>
  <c r="AF476" i="2"/>
  <c r="AM186" i="2"/>
  <c r="AD186" i="2"/>
  <c r="AB186" i="2" s="1"/>
  <c r="N183" i="2"/>
  <c r="M182" i="2"/>
  <c r="AO468" i="2" l="1"/>
  <c r="AN467" i="2" s="1"/>
  <c r="Q184" i="2"/>
  <c r="R184" i="2" s="1"/>
  <c r="K181" i="2"/>
  <c r="L182" i="2"/>
  <c r="Z476" i="2"/>
  <c r="AK476" i="2"/>
  <c r="AA477" i="2"/>
  <c r="AL477" i="2"/>
  <c r="O183" i="2"/>
  <c r="P183" i="2"/>
  <c r="AE475" i="2"/>
  <c r="AG476" i="2"/>
  <c r="AC476" i="2" s="1"/>
  <c r="AM185" i="2"/>
  <c r="AD185" i="2"/>
  <c r="AB185" i="2" s="1"/>
  <c r="N182" i="2"/>
  <c r="M181" i="2"/>
  <c r="AQ467" i="2" l="1"/>
  <c r="AS467" i="2" s="1"/>
  <c r="AU467" i="2" s="1"/>
  <c r="AP467" i="2"/>
  <c r="AR467" i="2"/>
  <c r="AT467" i="2" s="1"/>
  <c r="AO467" i="2"/>
  <c r="AN466" i="2" s="1"/>
  <c r="Q183" i="2"/>
  <c r="R183" i="2" s="1"/>
  <c r="K180" i="2"/>
  <c r="L181" i="2"/>
  <c r="O182" i="2"/>
  <c r="P182" i="2"/>
  <c r="AI475" i="2"/>
  <c r="AJ476" i="2"/>
  <c r="AH475" i="2"/>
  <c r="AF475" i="2"/>
  <c r="AM184" i="2"/>
  <c r="AD184" i="2"/>
  <c r="AB184" i="2" s="1"/>
  <c r="N181" i="2"/>
  <c r="M180" i="2"/>
  <c r="AQ466" i="2" l="1"/>
  <c r="AS466" i="2" s="1"/>
  <c r="AU466" i="2" s="1"/>
  <c r="AP466" i="2"/>
  <c r="AR466" i="2"/>
  <c r="AT466" i="2" s="1"/>
  <c r="AO466" i="2"/>
  <c r="Q182" i="2"/>
  <c r="R182" i="2" s="1"/>
  <c r="K179" i="2"/>
  <c r="L180" i="2"/>
  <c r="AA476" i="2"/>
  <c r="AL476" i="2"/>
  <c r="Z475" i="2"/>
  <c r="AK475" i="2"/>
  <c r="O181" i="2"/>
  <c r="P181" i="2"/>
  <c r="AE474" i="2"/>
  <c r="AG475" i="2"/>
  <c r="AC475" i="2" s="1"/>
  <c r="AM183" i="2"/>
  <c r="AD183" i="2"/>
  <c r="AB183" i="2" s="1"/>
  <c r="N180" i="2"/>
  <c r="M179" i="2"/>
  <c r="AQ465" i="2" l="1"/>
  <c r="AS465" i="2" s="1"/>
  <c r="AU465" i="2" s="1"/>
  <c r="AP465" i="2"/>
  <c r="AN465" i="2"/>
  <c r="Q181" i="2"/>
  <c r="R181" i="2" s="1"/>
  <c r="K178" i="2"/>
  <c r="L179" i="2"/>
  <c r="O180" i="2"/>
  <c r="P180" i="2"/>
  <c r="AI474" i="2"/>
  <c r="AJ475" i="2"/>
  <c r="AH474" i="2"/>
  <c r="AF474" i="2"/>
  <c r="AM182" i="2"/>
  <c r="AD182" i="2"/>
  <c r="AB182" i="2" s="1"/>
  <c r="N179" i="2"/>
  <c r="M178" i="2"/>
  <c r="AR465" i="2" l="1"/>
  <c r="AT465" i="2" s="1"/>
  <c r="AO465" i="2"/>
  <c r="Q180" i="2"/>
  <c r="R180" i="2" s="1"/>
  <c r="K177" i="2"/>
  <c r="L178" i="2"/>
  <c r="Z474" i="2"/>
  <c r="AK474" i="2"/>
  <c r="AA475" i="2"/>
  <c r="AL475" i="2"/>
  <c r="O179" i="2"/>
  <c r="P179" i="2"/>
  <c r="AE473" i="2"/>
  <c r="AG474" i="2"/>
  <c r="AC474" i="2" s="1"/>
  <c r="AM181" i="2"/>
  <c r="AD181" i="2"/>
  <c r="AB181" i="2" s="1"/>
  <c r="N178" i="2"/>
  <c r="M177" i="2"/>
  <c r="AN464" i="2" l="1"/>
  <c r="AQ464" i="2"/>
  <c r="AS464" i="2" s="1"/>
  <c r="AU464" i="2" s="1"/>
  <c r="AP464" i="2"/>
  <c r="Q179" i="2"/>
  <c r="R179" i="2" s="1"/>
  <c r="K176" i="2"/>
  <c r="L177" i="2"/>
  <c r="O178" i="2"/>
  <c r="P178" i="2"/>
  <c r="AI473" i="2"/>
  <c r="AJ474" i="2"/>
  <c r="AH473" i="2"/>
  <c r="AF473" i="2"/>
  <c r="AM180" i="2"/>
  <c r="AD180" i="2"/>
  <c r="AB180" i="2" s="1"/>
  <c r="N177" i="2"/>
  <c r="M176" i="2"/>
  <c r="AR464" i="2" l="1"/>
  <c r="AT464" i="2" s="1"/>
  <c r="AO464" i="2"/>
  <c r="Q178" i="2"/>
  <c r="R178" i="2" s="1"/>
  <c r="K175" i="2"/>
  <c r="L176" i="2"/>
  <c r="Z473" i="2"/>
  <c r="AK473" i="2"/>
  <c r="AA474" i="2"/>
  <c r="AL474" i="2"/>
  <c r="O177" i="2"/>
  <c r="P177" i="2"/>
  <c r="AE472" i="2"/>
  <c r="AG473" i="2"/>
  <c r="AC473" i="2" s="1"/>
  <c r="AM179" i="2"/>
  <c r="AD179" i="2"/>
  <c r="AB179" i="2" s="1"/>
  <c r="N176" i="2"/>
  <c r="M175" i="2"/>
  <c r="AP463" i="2" l="1"/>
  <c r="AQ463" i="2"/>
  <c r="AS463" i="2" s="1"/>
  <c r="AU463" i="2" s="1"/>
  <c r="AN463" i="2"/>
  <c r="Q177" i="2"/>
  <c r="R177" i="2" s="1"/>
  <c r="K174" i="2"/>
  <c r="L175" i="2"/>
  <c r="O176" i="2"/>
  <c r="P176" i="2"/>
  <c r="AI472" i="2"/>
  <c r="AJ473" i="2"/>
  <c r="AH472" i="2"/>
  <c r="AF472" i="2"/>
  <c r="AM178" i="2"/>
  <c r="AD178" i="2"/>
  <c r="AB178" i="2" s="1"/>
  <c r="N175" i="2"/>
  <c r="M174" i="2"/>
  <c r="AR463" i="2" l="1"/>
  <c r="AT463" i="2" s="1"/>
  <c r="AO463" i="2"/>
  <c r="Q176" i="2"/>
  <c r="R176" i="2" s="1"/>
  <c r="K173" i="2"/>
  <c r="L174" i="2"/>
  <c r="AA473" i="2"/>
  <c r="AL473" i="2"/>
  <c r="Z472" i="2"/>
  <c r="AK472" i="2"/>
  <c r="O175" i="2"/>
  <c r="P175" i="2"/>
  <c r="AE471" i="2"/>
  <c r="AG472" i="2"/>
  <c r="AC472" i="2" s="1"/>
  <c r="AM177" i="2"/>
  <c r="AD177" i="2"/>
  <c r="AB177" i="2" s="1"/>
  <c r="N174" i="2"/>
  <c r="M173" i="2"/>
  <c r="AN462" i="2" l="1"/>
  <c r="AQ462" i="2"/>
  <c r="AS462" i="2" s="1"/>
  <c r="AU462" i="2" s="1"/>
  <c r="AP462" i="2"/>
  <c r="Q175" i="2"/>
  <c r="R175" i="2" s="1"/>
  <c r="K172" i="2"/>
  <c r="L173" i="2"/>
  <c r="P174" i="2"/>
  <c r="O174" i="2"/>
  <c r="AI471" i="2"/>
  <c r="AJ472" i="2"/>
  <c r="AH471" i="2"/>
  <c r="AF471" i="2"/>
  <c r="AM176" i="2"/>
  <c r="AD176" i="2"/>
  <c r="AB176" i="2" s="1"/>
  <c r="N173" i="2"/>
  <c r="M172" i="2"/>
  <c r="AR462" i="2" l="1"/>
  <c r="AT462" i="2" s="1"/>
  <c r="AO462" i="2"/>
  <c r="Q174" i="2"/>
  <c r="R174" i="2" s="1"/>
  <c r="K171" i="2"/>
  <c r="L172" i="2"/>
  <c r="AA472" i="2"/>
  <c r="AL472" i="2"/>
  <c r="Z471" i="2"/>
  <c r="AK471" i="2"/>
  <c r="O173" i="2"/>
  <c r="P173" i="2"/>
  <c r="AE470" i="2"/>
  <c r="AG471" i="2"/>
  <c r="AC471" i="2" s="1"/>
  <c r="AM175" i="2"/>
  <c r="AD175" i="2"/>
  <c r="AB175" i="2" s="1"/>
  <c r="N172" i="2"/>
  <c r="M171" i="2"/>
  <c r="AQ461" i="2" l="1"/>
  <c r="AS461" i="2" s="1"/>
  <c r="AU461" i="2" s="1"/>
  <c r="AP461" i="2"/>
  <c r="AN461" i="2"/>
  <c r="Q173" i="2"/>
  <c r="R173" i="2" s="1"/>
  <c r="K170" i="2"/>
  <c r="L171" i="2"/>
  <c r="O172" i="2"/>
  <c r="P172" i="2"/>
  <c r="AI470" i="2"/>
  <c r="AJ471" i="2"/>
  <c r="AH470" i="2"/>
  <c r="AF470" i="2"/>
  <c r="AM174" i="2"/>
  <c r="AD174" i="2"/>
  <c r="AB174" i="2" s="1"/>
  <c r="N171" i="2"/>
  <c r="M170" i="2"/>
  <c r="AR461" i="2" l="1"/>
  <c r="AT461" i="2" s="1"/>
  <c r="AO461" i="2"/>
  <c r="Q172" i="2"/>
  <c r="R172" i="2" s="1"/>
  <c r="K169" i="2"/>
  <c r="L170" i="2"/>
  <c r="Z470" i="2"/>
  <c r="AK470" i="2"/>
  <c r="AA471" i="2"/>
  <c r="AL471" i="2"/>
  <c r="O171" i="2"/>
  <c r="P171" i="2"/>
  <c r="AE469" i="2"/>
  <c r="AG470" i="2"/>
  <c r="AC470" i="2" s="1"/>
  <c r="AM173" i="2"/>
  <c r="AD173" i="2"/>
  <c r="AB173" i="2" s="1"/>
  <c r="N170" i="2"/>
  <c r="M169" i="2"/>
  <c r="AN460" i="2" l="1"/>
  <c r="AP460" i="2"/>
  <c r="AQ460" i="2"/>
  <c r="AS460" i="2" s="1"/>
  <c r="AU460" i="2" s="1"/>
  <c r="Q171" i="2"/>
  <c r="R171" i="2" s="1"/>
  <c r="K168" i="2"/>
  <c r="L169" i="2"/>
  <c r="O170" i="2"/>
  <c r="P170" i="2"/>
  <c r="AI469" i="2"/>
  <c r="AJ470" i="2"/>
  <c r="AH469" i="2"/>
  <c r="AF469" i="2"/>
  <c r="AM172" i="2"/>
  <c r="AD172" i="2"/>
  <c r="AB172" i="2" s="1"/>
  <c r="N169" i="2"/>
  <c r="M168" i="2"/>
  <c r="AO460" i="2" l="1"/>
  <c r="AR460" i="2"/>
  <c r="AT460" i="2" s="1"/>
  <c r="Q170" i="2"/>
  <c r="R170" i="2" s="1"/>
  <c r="K167" i="2"/>
  <c r="L168" i="2"/>
  <c r="Z469" i="2"/>
  <c r="AK469" i="2"/>
  <c r="AA470" i="2"/>
  <c r="AL470" i="2"/>
  <c r="O169" i="2"/>
  <c r="P169" i="2"/>
  <c r="AE468" i="2"/>
  <c r="AG469" i="2"/>
  <c r="AC469" i="2" s="1"/>
  <c r="AM171" i="2"/>
  <c r="AD171" i="2"/>
  <c r="AB171" i="2" s="1"/>
  <c r="N168" i="2"/>
  <c r="M167" i="2"/>
  <c r="AN459" i="2" l="1"/>
  <c r="AR459" i="2" s="1"/>
  <c r="AT459" i="2" s="1"/>
  <c r="AP459" i="2"/>
  <c r="AQ459" i="2"/>
  <c r="AS459" i="2" s="1"/>
  <c r="AU459" i="2" s="1"/>
  <c r="Q169" i="2"/>
  <c r="R169" i="2" s="1"/>
  <c r="AF468" i="2"/>
  <c r="AE467" i="2" s="1"/>
  <c r="K166" i="2"/>
  <c r="L167" i="2"/>
  <c r="O168" i="2"/>
  <c r="P168" i="2"/>
  <c r="AI468" i="2"/>
  <c r="AJ469" i="2"/>
  <c r="AH468" i="2"/>
  <c r="AM170" i="2"/>
  <c r="AD170" i="2"/>
  <c r="AB170" i="2" s="1"/>
  <c r="N167" i="2"/>
  <c r="M166" i="2"/>
  <c r="AO459" i="2" l="1"/>
  <c r="Q168" i="2"/>
  <c r="R168" i="2" s="1"/>
  <c r="AN458" i="2"/>
  <c r="AP458" i="2"/>
  <c r="AQ458" i="2"/>
  <c r="AS458" i="2" s="1"/>
  <c r="AU458" i="2" s="1"/>
  <c r="AG468" i="2"/>
  <c r="AC468" i="2" s="1"/>
  <c r="AF467" i="2"/>
  <c r="K165" i="2"/>
  <c r="L166" i="2"/>
  <c r="Z468" i="2"/>
  <c r="AK468" i="2"/>
  <c r="AA469" i="2"/>
  <c r="AL469" i="2"/>
  <c r="O167" i="2"/>
  <c r="P167" i="2"/>
  <c r="AI467" i="2"/>
  <c r="AJ468" i="2"/>
  <c r="AM169" i="2"/>
  <c r="AD169" i="2"/>
  <c r="AB169" i="2" s="1"/>
  <c r="N166" i="2"/>
  <c r="M165" i="2"/>
  <c r="AR458" i="2" l="1"/>
  <c r="AT458" i="2" s="1"/>
  <c r="AO458" i="2"/>
  <c r="AH467" i="2"/>
  <c r="AJ467" i="2" s="1"/>
  <c r="Q167" i="2"/>
  <c r="R167" i="2" s="1"/>
  <c r="AG467" i="2"/>
  <c r="AC467" i="2" s="1"/>
  <c r="AE466" i="2"/>
  <c r="K164" i="2"/>
  <c r="L165" i="2"/>
  <c r="AA468" i="2"/>
  <c r="AL468" i="2"/>
  <c r="Z467" i="2"/>
  <c r="AK467" i="2"/>
  <c r="O166" i="2"/>
  <c r="P166" i="2"/>
  <c r="AM168" i="2"/>
  <c r="AD168" i="2"/>
  <c r="AB168" i="2" s="1"/>
  <c r="N165" i="2"/>
  <c r="M164" i="2"/>
  <c r="AP457" i="2" l="1"/>
  <c r="AQ457" i="2"/>
  <c r="AS457" i="2" s="1"/>
  <c r="AU457" i="2" s="1"/>
  <c r="AN457" i="2"/>
  <c r="AR457" i="2" s="1"/>
  <c r="AT457" i="2" s="1"/>
  <c r="AH466" i="2"/>
  <c r="AJ466" i="2" s="1"/>
  <c r="Q166" i="2"/>
  <c r="R166" i="2" s="1"/>
  <c r="AF466" i="2"/>
  <c r="AE465" i="2" s="1"/>
  <c r="AI466" i="2"/>
  <c r="Z466" i="2" s="1"/>
  <c r="K163" i="2"/>
  <c r="L164" i="2"/>
  <c r="AA467" i="2"/>
  <c r="AL467" i="2"/>
  <c r="O165" i="2"/>
  <c r="P165" i="2"/>
  <c r="AM167" i="2"/>
  <c r="AD167" i="2"/>
  <c r="AB167" i="2" s="1"/>
  <c r="N164" i="2"/>
  <c r="M163" i="2"/>
  <c r="AO457" i="2" l="1"/>
  <c r="AN456" i="2" s="1"/>
  <c r="AR456" i="2" s="1"/>
  <c r="AT456" i="2" s="1"/>
  <c r="Q165" i="2"/>
  <c r="R165" i="2" s="1"/>
  <c r="AG466" i="2"/>
  <c r="AK466" i="2"/>
  <c r="AI465" i="2"/>
  <c r="AK465" i="2" s="1"/>
  <c r="AF465" i="2"/>
  <c r="AG465" i="2" s="1"/>
  <c r="AC465" i="2" s="1"/>
  <c r="K162" i="2"/>
  <c r="L163" i="2"/>
  <c r="AA466" i="2"/>
  <c r="AL466" i="2"/>
  <c r="O164" i="2"/>
  <c r="P164" i="2"/>
  <c r="AM166" i="2"/>
  <c r="AD166" i="2"/>
  <c r="AB166" i="2" s="1"/>
  <c r="N163" i="2"/>
  <c r="M162" i="2"/>
  <c r="AO456" i="2" l="1"/>
  <c r="AN455" i="2" s="1"/>
  <c r="AR455" i="2" s="1"/>
  <c r="AT455" i="2" s="1"/>
  <c r="AP456" i="2"/>
  <c r="AQ455" i="2" s="1"/>
  <c r="AS455" i="2" s="1"/>
  <c r="AU455" i="2" s="1"/>
  <c r="AQ456" i="2"/>
  <c r="AS456" i="2" s="1"/>
  <c r="AU456" i="2" s="1"/>
  <c r="Q164" i="2"/>
  <c r="R164" i="2" s="1"/>
  <c r="AH465" i="2"/>
  <c r="AJ465" i="2" s="1"/>
  <c r="AA465" i="2" s="1"/>
  <c r="AC466" i="2"/>
  <c r="AH464" i="2"/>
  <c r="AJ464" i="2" s="1"/>
  <c r="Z465" i="2"/>
  <c r="AE464" i="2"/>
  <c r="K161" i="2"/>
  <c r="L162" i="2"/>
  <c r="O163" i="2"/>
  <c r="P163" i="2"/>
  <c r="AP455" i="2"/>
  <c r="AM165" i="2"/>
  <c r="AD165" i="2"/>
  <c r="AB165" i="2" s="1"/>
  <c r="N162" i="2"/>
  <c r="M161" i="2"/>
  <c r="AL465" i="2" l="1"/>
  <c r="Q163" i="2"/>
  <c r="R163" i="2" s="1"/>
  <c r="AF464" i="2"/>
  <c r="AI464" i="2"/>
  <c r="K160" i="2"/>
  <c r="L161" i="2"/>
  <c r="AA464" i="2"/>
  <c r="AL464" i="2"/>
  <c r="P162" i="2"/>
  <c r="O162" i="2"/>
  <c r="AM164" i="2"/>
  <c r="AD164" i="2"/>
  <c r="AB164" i="2" s="1"/>
  <c r="AO455" i="2"/>
  <c r="N161" i="2"/>
  <c r="M160" i="2"/>
  <c r="Q162" i="2" l="1"/>
  <c r="R162" i="2" s="1"/>
  <c r="AK464" i="2"/>
  <c r="Z464" i="2"/>
  <c r="AN454" i="2"/>
  <c r="AR454" i="2" s="1"/>
  <c r="AT454" i="2" s="1"/>
  <c r="AG464" i="2"/>
  <c r="AC464" i="2" s="1"/>
  <c r="AE463" i="2"/>
  <c r="K159" i="2"/>
  <c r="L160" i="2"/>
  <c r="O161" i="2"/>
  <c r="P161" i="2"/>
  <c r="AQ454" i="2"/>
  <c r="AS454" i="2" s="1"/>
  <c r="AU454" i="2" s="1"/>
  <c r="AP454" i="2"/>
  <c r="AM163" i="2"/>
  <c r="AD163" i="2"/>
  <c r="AB163" i="2" s="1"/>
  <c r="N160" i="2"/>
  <c r="M159" i="2"/>
  <c r="Q161" i="2" l="1"/>
  <c r="R161" i="2" s="1"/>
  <c r="AH463" i="2"/>
  <c r="AJ463" i="2" s="1"/>
  <c r="AF463" i="2"/>
  <c r="AI463" i="2"/>
  <c r="K158" i="2"/>
  <c r="L159" i="2"/>
  <c r="O160" i="2"/>
  <c r="P160" i="2"/>
  <c r="AM162" i="2"/>
  <c r="AD162" i="2"/>
  <c r="AB162" i="2" s="1"/>
  <c r="AO454" i="2"/>
  <c r="N159" i="2"/>
  <c r="M158" i="2"/>
  <c r="Q160" i="2" l="1"/>
  <c r="R160" i="2" s="1"/>
  <c r="AN453" i="2"/>
  <c r="AR453" i="2" s="1"/>
  <c r="AT453" i="2" s="1"/>
  <c r="Z463" i="2"/>
  <c r="AK463" i="2"/>
  <c r="AA463" i="2"/>
  <c r="AL463" i="2"/>
  <c r="AE462" i="2"/>
  <c r="AG463" i="2"/>
  <c r="AC463" i="2" s="1"/>
  <c r="K157" i="2"/>
  <c r="L158" i="2"/>
  <c r="O159" i="2"/>
  <c r="P159" i="2"/>
  <c r="AQ453" i="2"/>
  <c r="AS453" i="2" s="1"/>
  <c r="AU453" i="2" s="1"/>
  <c r="AP453" i="2"/>
  <c r="AM161" i="2"/>
  <c r="AD161" i="2"/>
  <c r="AB161" i="2" s="1"/>
  <c r="N158" i="2"/>
  <c r="M157" i="2"/>
  <c r="Q159" i="2" l="1"/>
  <c r="R159" i="2" s="1"/>
  <c r="AH462" i="2"/>
  <c r="AJ462" i="2" s="1"/>
  <c r="AI462" i="2"/>
  <c r="AF462" i="2"/>
  <c r="K156" i="2"/>
  <c r="L157" i="2"/>
  <c r="O158" i="2"/>
  <c r="P158" i="2"/>
  <c r="AM160" i="2"/>
  <c r="AO453" i="2"/>
  <c r="AD160" i="2"/>
  <c r="AB160" i="2" s="1"/>
  <c r="N157" i="2"/>
  <c r="M156" i="2"/>
  <c r="Q158" i="2" l="1"/>
  <c r="R158" i="2" s="1"/>
  <c r="AE461" i="2"/>
  <c r="AF461" i="2" s="1"/>
  <c r="AG462" i="2"/>
  <c r="AC462" i="2" s="1"/>
  <c r="AA462" i="2"/>
  <c r="AL462" i="2"/>
  <c r="Z462" i="2"/>
  <c r="AK462" i="2"/>
  <c r="AN452" i="2"/>
  <c r="AR452" i="2" s="1"/>
  <c r="AT452" i="2" s="1"/>
  <c r="K155" i="2"/>
  <c r="L156" i="2"/>
  <c r="O157" i="2"/>
  <c r="P157" i="2"/>
  <c r="AQ452" i="2"/>
  <c r="AS452" i="2" s="1"/>
  <c r="AU452" i="2" s="1"/>
  <c r="AP452" i="2"/>
  <c r="AM159" i="2"/>
  <c r="AD159" i="2"/>
  <c r="AB159" i="2" s="1"/>
  <c r="N156" i="2"/>
  <c r="M155" i="2"/>
  <c r="Q157" i="2" l="1"/>
  <c r="R157" i="2" s="1"/>
  <c r="AO452" i="2"/>
  <c r="AN451" i="2" s="1"/>
  <c r="AR451" i="2" s="1"/>
  <c r="AT451" i="2" s="1"/>
  <c r="AH461" i="2"/>
  <c r="AJ461" i="2" s="1"/>
  <c r="AE460" i="2"/>
  <c r="AG461" i="2"/>
  <c r="AC461" i="2" s="1"/>
  <c r="AI461" i="2"/>
  <c r="K154" i="2"/>
  <c r="L155" i="2"/>
  <c r="O156" i="2"/>
  <c r="P156" i="2"/>
  <c r="AQ451" i="2"/>
  <c r="AS451" i="2" s="1"/>
  <c r="AU451" i="2" s="1"/>
  <c r="AM158" i="2"/>
  <c r="AD158" i="2"/>
  <c r="AB158" i="2" s="1"/>
  <c r="N155" i="2"/>
  <c r="M154" i="2"/>
  <c r="AP451" i="2" l="1"/>
  <c r="AF460" i="2"/>
  <c r="AE459" i="2" s="1"/>
  <c r="AF459" i="2" s="1"/>
  <c r="Q156" i="2"/>
  <c r="R156" i="2" s="1"/>
  <c r="AH460" i="2"/>
  <c r="AJ460" i="2" s="1"/>
  <c r="AA461" i="2"/>
  <c r="AL461" i="2"/>
  <c r="Z461" i="2"/>
  <c r="AK461" i="2"/>
  <c r="AI460" i="2"/>
  <c r="K153" i="2"/>
  <c r="L154" i="2"/>
  <c r="P155" i="2"/>
  <c r="O155" i="2"/>
  <c r="AM157" i="2"/>
  <c r="AD157" i="2"/>
  <c r="AB157" i="2" s="1"/>
  <c r="AO451" i="2"/>
  <c r="N154" i="2"/>
  <c r="M153" i="2"/>
  <c r="AG460" i="2" l="1"/>
  <c r="AC460" i="2" s="1"/>
  <c r="Q155" i="2"/>
  <c r="R155" i="2" s="1"/>
  <c r="AH459" i="2"/>
  <c r="AJ459" i="2" s="1"/>
  <c r="AN450" i="2"/>
  <c r="AR450" i="2" s="1"/>
  <c r="AT450" i="2" s="1"/>
  <c r="AK460" i="2"/>
  <c r="Z460" i="2"/>
  <c r="AL460" i="2"/>
  <c r="AA460" i="2"/>
  <c r="AG459" i="2"/>
  <c r="AC459" i="2" s="1"/>
  <c r="AE458" i="2"/>
  <c r="AI459" i="2"/>
  <c r="K152" i="2"/>
  <c r="L153" i="2"/>
  <c r="P154" i="2"/>
  <c r="O154" i="2"/>
  <c r="AQ450" i="2"/>
  <c r="AS450" i="2" s="1"/>
  <c r="AU450" i="2" s="1"/>
  <c r="AP450" i="2"/>
  <c r="AM156" i="2"/>
  <c r="AD156" i="2"/>
  <c r="AB156" i="2" s="1"/>
  <c r="N153" i="2"/>
  <c r="M152" i="2"/>
  <c r="AF458" i="2" l="1"/>
  <c r="AE457" i="2" s="1"/>
  <c r="AF457" i="2" s="1"/>
  <c r="Q154" i="2"/>
  <c r="R154" i="2" s="1"/>
  <c r="AH458" i="2"/>
  <c r="AJ458" i="2" s="1"/>
  <c r="AK459" i="2"/>
  <c r="Z459" i="2"/>
  <c r="AI458" i="2"/>
  <c r="AA459" i="2"/>
  <c r="AL459" i="2"/>
  <c r="K151" i="2"/>
  <c r="L152" i="2"/>
  <c r="O153" i="2"/>
  <c r="P153" i="2"/>
  <c r="AM155" i="2"/>
  <c r="AD155" i="2"/>
  <c r="AB155" i="2" s="1"/>
  <c r="AO450" i="2"/>
  <c r="N152" i="2"/>
  <c r="M151" i="2"/>
  <c r="AG458" i="2" l="1"/>
  <c r="AC458" i="2" s="1"/>
  <c r="Q153" i="2"/>
  <c r="R153" i="2" s="1"/>
  <c r="AN449" i="2"/>
  <c r="AR449" i="2" s="1"/>
  <c r="AT449" i="2" s="1"/>
  <c r="AE456" i="2"/>
  <c r="AG457" i="2"/>
  <c r="AC457" i="2" s="1"/>
  <c r="AK458" i="2"/>
  <c r="Z458" i="2"/>
  <c r="AA458" i="2"/>
  <c r="AL458" i="2"/>
  <c r="AI457" i="2"/>
  <c r="K150" i="2"/>
  <c r="L151" i="2"/>
  <c r="O152" i="2"/>
  <c r="P152" i="2"/>
  <c r="AQ449" i="2"/>
  <c r="AS449" i="2" s="1"/>
  <c r="AU449" i="2" s="1"/>
  <c r="AP449" i="2"/>
  <c r="AM154" i="2"/>
  <c r="AD154" i="2"/>
  <c r="AB154" i="2" s="1"/>
  <c r="N151" i="2"/>
  <c r="M150" i="2"/>
  <c r="AH457" i="2" l="1"/>
  <c r="AJ457" i="2" s="1"/>
  <c r="AL457" i="2" s="1"/>
  <c r="Q152" i="2"/>
  <c r="R152" i="2" s="1"/>
  <c r="AH456" i="2"/>
  <c r="AJ456" i="2" s="1"/>
  <c r="Z457" i="2"/>
  <c r="AK457" i="2"/>
  <c r="AI456" i="2"/>
  <c r="K149" i="2"/>
  <c r="L150" i="2"/>
  <c r="O151" i="2"/>
  <c r="P151" i="2"/>
  <c r="AM153" i="2"/>
  <c r="AO449" i="2"/>
  <c r="AD153" i="2"/>
  <c r="AB153" i="2" s="1"/>
  <c r="N150" i="2"/>
  <c r="M149" i="2"/>
  <c r="AA457" i="2" l="1"/>
  <c r="AF456" i="2"/>
  <c r="Q151" i="2"/>
  <c r="R151" i="2" s="1"/>
  <c r="AF455" i="2"/>
  <c r="AE454" i="2" s="1"/>
  <c r="Z456" i="2"/>
  <c r="AK456" i="2"/>
  <c r="AN448" i="2"/>
  <c r="AR448" i="2" s="1"/>
  <c r="AT448" i="2" s="1"/>
  <c r="K148" i="2"/>
  <c r="L149" i="2"/>
  <c r="AA456" i="2"/>
  <c r="AL456" i="2"/>
  <c r="O150" i="2"/>
  <c r="P150" i="2"/>
  <c r="AQ448" i="2"/>
  <c r="AS448" i="2" s="1"/>
  <c r="AU448" i="2" s="1"/>
  <c r="AP448" i="2"/>
  <c r="AM152" i="2"/>
  <c r="AD152" i="2"/>
  <c r="AB152" i="2" s="1"/>
  <c r="N149" i="2"/>
  <c r="M148" i="2"/>
  <c r="AE455" i="2" l="1"/>
  <c r="AI455" i="2" s="1"/>
  <c r="Z455" i="2" s="1"/>
  <c r="AG456" i="2"/>
  <c r="Q150" i="2"/>
  <c r="R150" i="2" s="1"/>
  <c r="AG455" i="2"/>
  <c r="AC455" i="2" s="1"/>
  <c r="AO448" i="2"/>
  <c r="AN447" i="2" s="1"/>
  <c r="AR447" i="2" s="1"/>
  <c r="AT447" i="2" s="1"/>
  <c r="AK455" i="2"/>
  <c r="K147" i="2"/>
  <c r="L148" i="2"/>
  <c r="O149" i="2"/>
  <c r="P149" i="2"/>
  <c r="AI454" i="2"/>
  <c r="AM151" i="2"/>
  <c r="AD151" i="2"/>
  <c r="AB151" i="2" s="1"/>
  <c r="N148" i="2"/>
  <c r="M147" i="2"/>
  <c r="AC456" i="2" l="1"/>
  <c r="AH455" i="2"/>
  <c r="AP447" i="2"/>
  <c r="AH454" i="2"/>
  <c r="AJ454" i="2" s="1"/>
  <c r="AQ447" i="2"/>
  <c r="AS447" i="2" s="1"/>
  <c r="AU447" i="2" s="1"/>
  <c r="Q149" i="2"/>
  <c r="R149" i="2" s="1"/>
  <c r="K146" i="2"/>
  <c r="L147" i="2"/>
  <c r="Z454" i="2"/>
  <c r="AK454" i="2"/>
  <c r="O148" i="2"/>
  <c r="P148" i="2"/>
  <c r="AM150" i="2"/>
  <c r="AD150" i="2"/>
  <c r="AB150" i="2" s="1"/>
  <c r="AO447" i="2"/>
  <c r="N147" i="2"/>
  <c r="M146" i="2"/>
  <c r="AJ455" i="2" l="1"/>
  <c r="AF454" i="2"/>
  <c r="AF453" i="2" s="1"/>
  <c r="Q148" i="2"/>
  <c r="R148" i="2" s="1"/>
  <c r="AN446" i="2"/>
  <c r="AR446" i="2" s="1"/>
  <c r="AT446" i="2" s="1"/>
  <c r="K145" i="2"/>
  <c r="L146" i="2"/>
  <c r="AA454" i="2"/>
  <c r="AL454" i="2"/>
  <c r="O147" i="2"/>
  <c r="P147" i="2"/>
  <c r="AQ446" i="2"/>
  <c r="AS446" i="2" s="1"/>
  <c r="AU446" i="2" s="1"/>
  <c r="AP446" i="2"/>
  <c r="AM149" i="2"/>
  <c r="AD149" i="2"/>
  <c r="AB149" i="2" s="1"/>
  <c r="N146" i="2"/>
  <c r="M145" i="2"/>
  <c r="AE452" i="2" l="1"/>
  <c r="AI452" i="2" s="1"/>
  <c r="AG453" i="2"/>
  <c r="AC453" i="2" s="1"/>
  <c r="AL455" i="2"/>
  <c r="AA455" i="2"/>
  <c r="AE453" i="2"/>
  <c r="AI453" i="2" s="1"/>
  <c r="AG454" i="2"/>
  <c r="AF452" i="2"/>
  <c r="AG452" i="2" s="1"/>
  <c r="AC452" i="2" s="1"/>
  <c r="Q147" i="2"/>
  <c r="R147" i="2" s="1"/>
  <c r="K144" i="2"/>
  <c r="L145" i="2"/>
  <c r="Z452" i="2"/>
  <c r="AK452" i="2"/>
  <c r="O146" i="2"/>
  <c r="P146" i="2"/>
  <c r="AM148" i="2"/>
  <c r="AO446" i="2"/>
  <c r="AD148" i="2"/>
  <c r="AB148" i="2" s="1"/>
  <c r="N145" i="2"/>
  <c r="M144" i="2"/>
  <c r="AC454" i="2" l="1"/>
  <c r="AH453" i="2"/>
  <c r="AJ453" i="2" s="1"/>
  <c r="Z453" i="2"/>
  <c r="AK453" i="2"/>
  <c r="AH452" i="2"/>
  <c r="AJ452" i="2" s="1"/>
  <c r="AE451" i="2"/>
  <c r="AI451" i="2" s="1"/>
  <c r="Z451" i="2" s="1"/>
  <c r="AH451" i="2"/>
  <c r="Q146" i="2"/>
  <c r="R146" i="2" s="1"/>
  <c r="AN445" i="2"/>
  <c r="AO445" i="2" s="1"/>
  <c r="K143" i="2"/>
  <c r="L144" i="2"/>
  <c r="AA452" i="2"/>
  <c r="AL452" i="2"/>
  <c r="AF451" i="2"/>
  <c r="O145" i="2"/>
  <c r="P145" i="2"/>
  <c r="AQ445" i="2"/>
  <c r="AS445" i="2" s="1"/>
  <c r="AU445" i="2" s="1"/>
  <c r="AM147" i="2"/>
  <c r="AP445" i="2"/>
  <c r="AD147" i="2"/>
  <c r="AB147" i="2" s="1"/>
  <c r="N144" i="2"/>
  <c r="M143" i="2"/>
  <c r="AA453" i="2" l="1"/>
  <c r="AL453" i="2"/>
  <c r="AR445" i="2"/>
  <c r="AT445" i="2" s="1"/>
  <c r="Q145" i="2"/>
  <c r="R145" i="2" s="1"/>
  <c r="AK451" i="2"/>
  <c r="AN444" i="2"/>
  <c r="AR444" i="2" s="1"/>
  <c r="AT444" i="2" s="1"/>
  <c r="AE450" i="2"/>
  <c r="K142" i="2"/>
  <c r="L143" i="2"/>
  <c r="AG451" i="2"/>
  <c r="AC451" i="2" s="1"/>
  <c r="O144" i="2"/>
  <c r="P144" i="2"/>
  <c r="AQ444" i="2"/>
  <c r="AS444" i="2" s="1"/>
  <c r="AU444" i="2" s="1"/>
  <c r="AP444" i="2"/>
  <c r="AJ451" i="2"/>
  <c r="AM146" i="2"/>
  <c r="AD146" i="2"/>
  <c r="AB146" i="2" s="1"/>
  <c r="N143" i="2"/>
  <c r="M142" i="2"/>
  <c r="Q144" i="2" l="1"/>
  <c r="R144" i="2" s="1"/>
  <c r="AH450" i="2"/>
  <c r="AF450" i="2"/>
  <c r="AE449" i="2" s="1"/>
  <c r="AI450" i="2"/>
  <c r="AK450" i="2" s="1"/>
  <c r="K141" i="2"/>
  <c r="L142" i="2"/>
  <c r="AA451" i="2"/>
  <c r="AL451" i="2"/>
  <c r="O143" i="2"/>
  <c r="P143" i="2"/>
  <c r="AM145" i="2"/>
  <c r="AD145" i="2"/>
  <c r="AB145" i="2" s="1"/>
  <c r="AO444" i="2"/>
  <c r="N142" i="2"/>
  <c r="M141" i="2"/>
  <c r="AG450" i="2" l="1"/>
  <c r="AC450" i="2" s="1"/>
  <c r="Q143" i="2"/>
  <c r="R143" i="2" s="1"/>
  <c r="Z450" i="2"/>
  <c r="AN443" i="2"/>
  <c r="AR443" i="2" s="1"/>
  <c r="AT443" i="2" s="1"/>
  <c r="K140" i="2"/>
  <c r="L141" i="2"/>
  <c r="P142" i="2"/>
  <c r="O142" i="2"/>
  <c r="AQ443" i="2"/>
  <c r="AS443" i="2" s="1"/>
  <c r="AU443" i="2" s="1"/>
  <c r="AP443" i="2"/>
  <c r="AJ450" i="2"/>
  <c r="AI449" i="2"/>
  <c r="AF449" i="2"/>
  <c r="AM144" i="2"/>
  <c r="AD144" i="2"/>
  <c r="AB144" i="2" s="1"/>
  <c r="N141" i="2"/>
  <c r="M140" i="2"/>
  <c r="AH449" i="2" l="1"/>
  <c r="Q142" i="2"/>
  <c r="R142" i="2" s="1"/>
  <c r="K139" i="2"/>
  <c r="L140" i="2"/>
  <c r="Z449" i="2"/>
  <c r="AK449" i="2"/>
  <c r="AA450" i="2"/>
  <c r="AL450" i="2"/>
  <c r="O141" i="2"/>
  <c r="P141" i="2"/>
  <c r="AE448" i="2"/>
  <c r="AG449" i="2"/>
  <c r="AC449" i="2" s="1"/>
  <c r="AM143" i="2"/>
  <c r="AD143" i="2"/>
  <c r="AB143" i="2" s="1"/>
  <c r="AO443" i="2"/>
  <c r="N140" i="2"/>
  <c r="M139" i="2"/>
  <c r="Q141" i="2" l="1"/>
  <c r="R141" i="2" s="1"/>
  <c r="AN442" i="2"/>
  <c r="AR442" i="2" s="1"/>
  <c r="AT442" i="2" s="1"/>
  <c r="K138" i="2"/>
  <c r="L139" i="2"/>
  <c r="O140" i="2"/>
  <c r="P140" i="2"/>
  <c r="AI448" i="2"/>
  <c r="AQ442" i="2"/>
  <c r="AS442" i="2" s="1"/>
  <c r="AU442" i="2" s="1"/>
  <c r="AP442" i="2"/>
  <c r="AJ449" i="2"/>
  <c r="AH448" i="2"/>
  <c r="AF448" i="2"/>
  <c r="AM142" i="2"/>
  <c r="AD142" i="2"/>
  <c r="AB142" i="2" s="1"/>
  <c r="N139" i="2"/>
  <c r="M138" i="2"/>
  <c r="Q140" i="2" l="1"/>
  <c r="R140" i="2" s="1"/>
  <c r="K137" i="2"/>
  <c r="L138" i="2"/>
  <c r="Z448" i="2"/>
  <c r="AK448" i="2"/>
  <c r="AA449" i="2"/>
  <c r="AL449" i="2"/>
  <c r="O139" i="2"/>
  <c r="P139" i="2"/>
  <c r="AE447" i="2"/>
  <c r="AG448" i="2"/>
  <c r="AC448" i="2" s="1"/>
  <c r="AM141" i="2"/>
  <c r="AD141" i="2"/>
  <c r="AB141" i="2" s="1"/>
  <c r="AO442" i="2"/>
  <c r="N138" i="2"/>
  <c r="M137" i="2"/>
  <c r="Q139" i="2" l="1"/>
  <c r="R139" i="2" s="1"/>
  <c r="AN441" i="2"/>
  <c r="AR441" i="2" s="1"/>
  <c r="AT441" i="2" s="1"/>
  <c r="K136" i="2"/>
  <c r="L137" i="2"/>
  <c r="O138" i="2"/>
  <c r="P138" i="2"/>
  <c r="AI447" i="2"/>
  <c r="AQ441" i="2"/>
  <c r="AS441" i="2" s="1"/>
  <c r="AU441" i="2" s="1"/>
  <c r="AP441" i="2"/>
  <c r="AJ448" i="2"/>
  <c r="AH447" i="2"/>
  <c r="AF447" i="2"/>
  <c r="AM140" i="2"/>
  <c r="AD140" i="2"/>
  <c r="AB140" i="2" s="1"/>
  <c r="N137" i="2"/>
  <c r="M136" i="2"/>
  <c r="Q138" i="2" l="1"/>
  <c r="R138" i="2" s="1"/>
  <c r="K135" i="2"/>
  <c r="L136" i="2"/>
  <c r="Z447" i="2"/>
  <c r="AK447" i="2"/>
  <c r="AA448" i="2"/>
  <c r="AL448" i="2"/>
  <c r="O137" i="2"/>
  <c r="P137" i="2"/>
  <c r="AE446" i="2"/>
  <c r="AG447" i="2"/>
  <c r="AC447" i="2" s="1"/>
  <c r="AM139" i="2"/>
  <c r="AD139" i="2"/>
  <c r="AB139" i="2" s="1"/>
  <c r="AO441" i="2"/>
  <c r="N136" i="2"/>
  <c r="M135" i="2"/>
  <c r="Q137" i="2" l="1"/>
  <c r="R137" i="2" s="1"/>
  <c r="AN440" i="2"/>
  <c r="AR440" i="2" s="1"/>
  <c r="AT440" i="2" s="1"/>
  <c r="AF446" i="2"/>
  <c r="AE445" i="2" s="1"/>
  <c r="K134" i="2"/>
  <c r="L135" i="2"/>
  <c r="O136" i="2"/>
  <c r="P136" i="2"/>
  <c r="AI446" i="2"/>
  <c r="AQ440" i="2"/>
  <c r="AS440" i="2" s="1"/>
  <c r="AU440" i="2" s="1"/>
  <c r="AP440" i="2"/>
  <c r="AJ447" i="2"/>
  <c r="AH446" i="2"/>
  <c r="AM138" i="2"/>
  <c r="AD138" i="2"/>
  <c r="AB138" i="2" s="1"/>
  <c r="N135" i="2"/>
  <c r="M134" i="2"/>
  <c r="Q136" i="2" l="1"/>
  <c r="R136" i="2" s="1"/>
  <c r="AG446" i="2"/>
  <c r="AC446" i="2" s="1"/>
  <c r="K133" i="2"/>
  <c r="L134" i="2"/>
  <c r="Z446" i="2"/>
  <c r="AK446" i="2"/>
  <c r="AA447" i="2"/>
  <c r="AL447" i="2"/>
  <c r="O135" i="2"/>
  <c r="P135" i="2"/>
  <c r="AI445" i="2"/>
  <c r="AJ446" i="2"/>
  <c r="AF445" i="2"/>
  <c r="AM137" i="2"/>
  <c r="AO440" i="2"/>
  <c r="AD137" i="2"/>
  <c r="AB137" i="2" s="1"/>
  <c r="N134" i="2"/>
  <c r="M133" i="2"/>
  <c r="AH445" i="2" l="1"/>
  <c r="Q135" i="2"/>
  <c r="R135" i="2" s="1"/>
  <c r="AN439" i="2"/>
  <c r="K132" i="2"/>
  <c r="L133" i="2"/>
  <c r="Z445" i="2"/>
  <c r="AK445" i="2"/>
  <c r="AA446" i="2"/>
  <c r="AL446" i="2"/>
  <c r="P134" i="2"/>
  <c r="O134" i="2"/>
  <c r="AQ439" i="2"/>
  <c r="AS439" i="2" s="1"/>
  <c r="AU439" i="2" s="1"/>
  <c r="AE444" i="2"/>
  <c r="AG445" i="2"/>
  <c r="AC445" i="2" s="1"/>
  <c r="AR439" i="2"/>
  <c r="AT439" i="2" s="1"/>
  <c r="AP439" i="2"/>
  <c r="AM136" i="2"/>
  <c r="AD136" i="2"/>
  <c r="AB136" i="2" s="1"/>
  <c r="AO439" i="2"/>
  <c r="N133" i="2"/>
  <c r="M132" i="2"/>
  <c r="Q134" i="2" l="1"/>
  <c r="R134" i="2" s="1"/>
  <c r="AN438" i="2"/>
  <c r="AR438" i="2" s="1"/>
  <c r="AT438" i="2" s="1"/>
  <c r="K131" i="2"/>
  <c r="L132" i="2"/>
  <c r="O133" i="2"/>
  <c r="P133" i="2"/>
  <c r="AI444" i="2"/>
  <c r="AQ438" i="2"/>
  <c r="AS438" i="2" s="1"/>
  <c r="AU438" i="2" s="1"/>
  <c r="AF444" i="2"/>
  <c r="AP438" i="2"/>
  <c r="AJ445" i="2"/>
  <c r="AH444" i="2"/>
  <c r="AM135" i="2"/>
  <c r="AD135" i="2"/>
  <c r="AB135" i="2" s="1"/>
  <c r="N132" i="2"/>
  <c r="M131" i="2"/>
  <c r="Q133" i="2" l="1"/>
  <c r="R133" i="2" s="1"/>
  <c r="AG444" i="2"/>
  <c r="AC444" i="2" s="1"/>
  <c r="K130" i="2"/>
  <c r="L131" i="2"/>
  <c r="Z444" i="2"/>
  <c r="AK444" i="2"/>
  <c r="AA445" i="2"/>
  <c r="AL445" i="2"/>
  <c r="O132" i="2"/>
  <c r="P132" i="2"/>
  <c r="AE443" i="2"/>
  <c r="AJ444" i="2"/>
  <c r="AM134" i="2"/>
  <c r="AD134" i="2"/>
  <c r="AB134" i="2" s="1"/>
  <c r="AO438" i="2"/>
  <c r="N131" i="2"/>
  <c r="M130" i="2"/>
  <c r="Q132" i="2" l="1"/>
  <c r="R132" i="2" s="1"/>
  <c r="AH443" i="2"/>
  <c r="AJ443" i="2" s="1"/>
  <c r="AN437" i="2"/>
  <c r="AO437" i="2" s="1"/>
  <c r="AF443" i="2"/>
  <c r="AG443" i="2" s="1"/>
  <c r="AC443" i="2" s="1"/>
  <c r="K129" i="2"/>
  <c r="L130" i="2"/>
  <c r="AA444" i="2"/>
  <c r="AL444" i="2"/>
  <c r="O131" i="2"/>
  <c r="P131" i="2"/>
  <c r="AI443" i="2"/>
  <c r="AQ437" i="2"/>
  <c r="AS437" i="2" s="1"/>
  <c r="AU437" i="2" s="1"/>
  <c r="AP437" i="2"/>
  <c r="AM133" i="2"/>
  <c r="AD133" i="2"/>
  <c r="AB133" i="2" s="1"/>
  <c r="N130" i="2"/>
  <c r="M129" i="2"/>
  <c r="AR437" i="2" l="1"/>
  <c r="AT437" i="2" s="1"/>
  <c r="Q131" i="2"/>
  <c r="R131" i="2" s="1"/>
  <c r="AH442" i="2"/>
  <c r="AN436" i="2"/>
  <c r="AR436" i="2" s="1"/>
  <c r="AT436" i="2" s="1"/>
  <c r="AE442" i="2"/>
  <c r="K128" i="2"/>
  <c r="L129" i="2"/>
  <c r="Z443" i="2"/>
  <c r="AK443" i="2"/>
  <c r="AA443" i="2"/>
  <c r="AL443" i="2"/>
  <c r="P130" i="2"/>
  <c r="O130" i="2"/>
  <c r="AQ436" i="2"/>
  <c r="AS436" i="2" s="1"/>
  <c r="AU436" i="2" s="1"/>
  <c r="AP436" i="2"/>
  <c r="AM132" i="2"/>
  <c r="AD132" i="2"/>
  <c r="AB132" i="2" s="1"/>
  <c r="N129" i="2"/>
  <c r="M128" i="2"/>
  <c r="Q130" i="2" l="1"/>
  <c r="R130" i="2" s="1"/>
  <c r="AI442" i="2"/>
  <c r="AF442" i="2"/>
  <c r="K127" i="2"/>
  <c r="L128" i="2"/>
  <c r="O129" i="2"/>
  <c r="P129" i="2"/>
  <c r="AJ442" i="2"/>
  <c r="AM131" i="2"/>
  <c r="AD131" i="2"/>
  <c r="AB131" i="2" s="1"/>
  <c r="AO436" i="2"/>
  <c r="N128" i="2"/>
  <c r="M127" i="2"/>
  <c r="Q129" i="2" l="1"/>
  <c r="R129" i="2" s="1"/>
  <c r="AE441" i="2"/>
  <c r="AF441" i="2" s="1"/>
  <c r="AG441" i="2" s="1"/>
  <c r="AC441" i="2" s="1"/>
  <c r="AG442" i="2"/>
  <c r="AC442" i="2" s="1"/>
  <c r="Z442" i="2"/>
  <c r="AK442" i="2"/>
  <c r="AN435" i="2"/>
  <c r="AR435" i="2" s="1"/>
  <c r="AT435" i="2" s="1"/>
  <c r="K126" i="2"/>
  <c r="L127" i="2"/>
  <c r="AA442" i="2"/>
  <c r="AL442" i="2"/>
  <c r="O128" i="2"/>
  <c r="P128" i="2"/>
  <c r="AQ435" i="2"/>
  <c r="AS435" i="2" s="1"/>
  <c r="AU435" i="2" s="1"/>
  <c r="AP435" i="2"/>
  <c r="AM130" i="2"/>
  <c r="AD130" i="2"/>
  <c r="AB130" i="2" s="1"/>
  <c r="N127" i="2"/>
  <c r="M126" i="2"/>
  <c r="Q128" i="2" l="1"/>
  <c r="R128" i="2" s="1"/>
  <c r="AH441" i="2"/>
  <c r="AJ441" i="2" s="1"/>
  <c r="AA441" i="2" s="1"/>
  <c r="AH440" i="2"/>
  <c r="AI441" i="2"/>
  <c r="AE440" i="2"/>
  <c r="K125" i="2"/>
  <c r="L126" i="2"/>
  <c r="O127" i="2"/>
  <c r="P127" i="2"/>
  <c r="AM129" i="2"/>
  <c r="AD129" i="2"/>
  <c r="AB129" i="2" s="1"/>
  <c r="AO435" i="2"/>
  <c r="N126" i="2"/>
  <c r="M125" i="2"/>
  <c r="Q127" i="2" l="1"/>
  <c r="R127" i="2" s="1"/>
  <c r="AL441" i="2"/>
  <c r="AF440" i="2"/>
  <c r="AI440" i="2"/>
  <c r="AN434" i="2"/>
  <c r="AR434" i="2" s="1"/>
  <c r="AT434" i="2" s="1"/>
  <c r="Z441" i="2"/>
  <c r="AK441" i="2"/>
  <c r="K124" i="2"/>
  <c r="L125" i="2"/>
  <c r="O126" i="2"/>
  <c r="P126" i="2"/>
  <c r="AQ434" i="2"/>
  <c r="AS434" i="2" s="1"/>
  <c r="AU434" i="2" s="1"/>
  <c r="AP434" i="2"/>
  <c r="AJ440" i="2"/>
  <c r="AM128" i="2"/>
  <c r="AD128" i="2"/>
  <c r="AB128" i="2" s="1"/>
  <c r="N125" i="2"/>
  <c r="M124" i="2"/>
  <c r="Q126" i="2" l="1"/>
  <c r="R126" i="2" s="1"/>
  <c r="AK440" i="2"/>
  <c r="Z440" i="2"/>
  <c r="AE439" i="2"/>
  <c r="AG440" i="2"/>
  <c r="AC440" i="2" s="1"/>
  <c r="K123" i="2"/>
  <c r="L124" i="2"/>
  <c r="AA440" i="2"/>
  <c r="AL440" i="2"/>
  <c r="O125" i="2"/>
  <c r="P125" i="2"/>
  <c r="AM127" i="2"/>
  <c r="AD127" i="2"/>
  <c r="AB127" i="2" s="1"/>
  <c r="AO434" i="2"/>
  <c r="N124" i="2"/>
  <c r="M123" i="2"/>
  <c r="Q125" i="2" l="1"/>
  <c r="R125" i="2" s="1"/>
  <c r="AH439" i="2"/>
  <c r="AJ439" i="2" s="1"/>
  <c r="AN433" i="2"/>
  <c r="AR433" i="2" s="1"/>
  <c r="AT433" i="2" s="1"/>
  <c r="AI439" i="2"/>
  <c r="AF439" i="2"/>
  <c r="K122" i="2"/>
  <c r="L123" i="2"/>
  <c r="O124" i="2"/>
  <c r="P124" i="2"/>
  <c r="AQ433" i="2"/>
  <c r="AS433" i="2" s="1"/>
  <c r="AU433" i="2" s="1"/>
  <c r="AP433" i="2"/>
  <c r="AM126" i="2"/>
  <c r="AD126" i="2"/>
  <c r="AB126" i="2" s="1"/>
  <c r="N123" i="2"/>
  <c r="M122" i="2"/>
  <c r="Q124" i="2" l="1"/>
  <c r="R124" i="2" s="1"/>
  <c r="AE438" i="2"/>
  <c r="AG439" i="2"/>
  <c r="AC439" i="2" s="1"/>
  <c r="AK439" i="2"/>
  <c r="Z439" i="2"/>
  <c r="K121" i="2"/>
  <c r="L122" i="2"/>
  <c r="AA439" i="2"/>
  <c r="AL439" i="2"/>
  <c r="P123" i="2"/>
  <c r="O123" i="2"/>
  <c r="AM125" i="2"/>
  <c r="AO433" i="2"/>
  <c r="AD125" i="2"/>
  <c r="AB125" i="2" s="1"/>
  <c r="N122" i="2"/>
  <c r="M121" i="2"/>
  <c r="Q123" i="2" l="1"/>
  <c r="R123" i="2" s="1"/>
  <c r="AH438" i="2"/>
  <c r="AJ438" i="2" s="1"/>
  <c r="AN432" i="2"/>
  <c r="AR432" i="2" s="1"/>
  <c r="AT432" i="2" s="1"/>
  <c r="AF438" i="2"/>
  <c r="AI438" i="2"/>
  <c r="K120" i="2"/>
  <c r="L121" i="2"/>
  <c r="O122" i="2"/>
  <c r="P122" i="2"/>
  <c r="AQ432" i="2"/>
  <c r="AS432" i="2" s="1"/>
  <c r="AU432" i="2" s="1"/>
  <c r="AP432" i="2"/>
  <c r="AM124" i="2"/>
  <c r="AD124" i="2"/>
  <c r="AB124" i="2" s="1"/>
  <c r="N121" i="2"/>
  <c r="M120" i="2"/>
  <c r="Q122" i="2" l="1"/>
  <c r="R122" i="2" s="1"/>
  <c r="AO432" i="2"/>
  <c r="AN431" i="2" s="1"/>
  <c r="AR431" i="2" s="1"/>
  <c r="AT431" i="2" s="1"/>
  <c r="Z438" i="2"/>
  <c r="AK438" i="2"/>
  <c r="AE437" i="2"/>
  <c r="AG438" i="2"/>
  <c r="AC438" i="2" s="1"/>
  <c r="K119" i="2"/>
  <c r="L120" i="2"/>
  <c r="AA438" i="2"/>
  <c r="AL438" i="2"/>
  <c r="O121" i="2"/>
  <c r="P121" i="2"/>
  <c r="AM123" i="2"/>
  <c r="AD123" i="2"/>
  <c r="AB123" i="2" s="1"/>
  <c r="N120" i="2"/>
  <c r="M119" i="2"/>
  <c r="AP431" i="2" l="1"/>
  <c r="AQ431" i="2"/>
  <c r="AS431" i="2" s="1"/>
  <c r="AU431" i="2" s="1"/>
  <c r="Q121" i="2"/>
  <c r="R121" i="2" s="1"/>
  <c r="AH437" i="2"/>
  <c r="AJ437" i="2" s="1"/>
  <c r="AF437" i="2"/>
  <c r="AI437" i="2"/>
  <c r="K118" i="2"/>
  <c r="L119" i="2"/>
  <c r="O120" i="2"/>
  <c r="P120" i="2"/>
  <c r="AM122" i="2"/>
  <c r="AD122" i="2"/>
  <c r="AB122" i="2" s="1"/>
  <c r="AO431" i="2"/>
  <c r="N119" i="2"/>
  <c r="M118" i="2"/>
  <c r="Q120" i="2" l="1"/>
  <c r="R120" i="2" s="1"/>
  <c r="Z437" i="2"/>
  <c r="AK437" i="2"/>
  <c r="AG437" i="2"/>
  <c r="AC437" i="2" s="1"/>
  <c r="AE436" i="2"/>
  <c r="AN430" i="2"/>
  <c r="AR430" i="2" s="1"/>
  <c r="AT430" i="2" s="1"/>
  <c r="K117" i="2"/>
  <c r="L118" i="2"/>
  <c r="AA437" i="2"/>
  <c r="AL437" i="2"/>
  <c r="O119" i="2"/>
  <c r="P119" i="2"/>
  <c r="AQ430" i="2"/>
  <c r="AS430" i="2" s="1"/>
  <c r="AU430" i="2" s="1"/>
  <c r="AP430" i="2"/>
  <c r="AM121" i="2"/>
  <c r="AD121" i="2"/>
  <c r="AB121" i="2" s="1"/>
  <c r="N118" i="2"/>
  <c r="M117" i="2"/>
  <c r="Q119" i="2" l="1"/>
  <c r="R119" i="2" s="1"/>
  <c r="AH436" i="2"/>
  <c r="AJ436" i="2" s="1"/>
  <c r="AO430" i="2"/>
  <c r="AN429" i="2" s="1"/>
  <c r="AO429" i="2" s="1"/>
  <c r="AI436" i="2"/>
  <c r="AF436" i="2"/>
  <c r="K116" i="2"/>
  <c r="L117" i="2"/>
  <c r="O118" i="2"/>
  <c r="P118" i="2"/>
  <c r="AM120" i="2"/>
  <c r="AD120" i="2"/>
  <c r="AB120" i="2" s="1"/>
  <c r="N117" i="2"/>
  <c r="M116" i="2"/>
  <c r="Q118" i="2" l="1"/>
  <c r="R118" i="2" s="1"/>
  <c r="AP429" i="2"/>
  <c r="AQ428" i="2" s="1"/>
  <c r="AS428" i="2" s="1"/>
  <c r="AU428" i="2" s="1"/>
  <c r="AQ429" i="2"/>
  <c r="AS429" i="2" s="1"/>
  <c r="AU429" i="2" s="1"/>
  <c r="AR429" i="2"/>
  <c r="AT429" i="2" s="1"/>
  <c r="AN428" i="2"/>
  <c r="AR428" i="2" s="1"/>
  <c r="AT428" i="2" s="1"/>
  <c r="AE435" i="2"/>
  <c r="AG436" i="2"/>
  <c r="AC436" i="2" s="1"/>
  <c r="AK436" i="2"/>
  <c r="Z436" i="2"/>
  <c r="K115" i="2"/>
  <c r="L116" i="2"/>
  <c r="AA436" i="2"/>
  <c r="AL436" i="2"/>
  <c r="O117" i="2"/>
  <c r="P117" i="2"/>
  <c r="AM119" i="2"/>
  <c r="AP428" i="2"/>
  <c r="AD119" i="2"/>
  <c r="AB119" i="2" s="1"/>
  <c r="N116" i="2"/>
  <c r="M115" i="2"/>
  <c r="Q117" i="2" l="1"/>
  <c r="R117" i="2" s="1"/>
  <c r="AO428" i="2"/>
  <c r="AN427" i="2" s="1"/>
  <c r="AR427" i="2" s="1"/>
  <c r="AT427" i="2" s="1"/>
  <c r="AH435" i="2"/>
  <c r="AJ435" i="2" s="1"/>
  <c r="AF435" i="2"/>
  <c r="AI435" i="2"/>
  <c r="K114" i="2"/>
  <c r="L115" i="2"/>
  <c r="O116" i="2"/>
  <c r="P116" i="2"/>
  <c r="AM118" i="2"/>
  <c r="AD118" i="2"/>
  <c r="AB118" i="2" s="1"/>
  <c r="N115" i="2"/>
  <c r="M114" i="2"/>
  <c r="AP427" i="2" l="1"/>
  <c r="AQ427" i="2"/>
  <c r="AS427" i="2" s="1"/>
  <c r="AU427" i="2" s="1"/>
  <c r="Q116" i="2"/>
  <c r="AK435" i="2"/>
  <c r="Z435" i="2"/>
  <c r="AE434" i="2"/>
  <c r="AG435" i="2"/>
  <c r="AC435" i="2" s="1"/>
  <c r="R116" i="2"/>
  <c r="K113" i="2"/>
  <c r="L114" i="2"/>
  <c r="AA435" i="2"/>
  <c r="AL435" i="2"/>
  <c r="O115" i="2"/>
  <c r="P115" i="2"/>
  <c r="Q115" i="2" s="1"/>
  <c r="AM117" i="2"/>
  <c r="AD117" i="2"/>
  <c r="AB117" i="2" s="1"/>
  <c r="AO427" i="2"/>
  <c r="N114" i="2"/>
  <c r="M113" i="2"/>
  <c r="AH434" i="2" l="1"/>
  <c r="AJ434" i="2" s="1"/>
  <c r="AN426" i="2"/>
  <c r="AR426" i="2" s="1"/>
  <c r="AT426" i="2" s="1"/>
  <c r="AI434" i="2"/>
  <c r="AF434" i="2"/>
  <c r="R115" i="2"/>
  <c r="K112" i="2"/>
  <c r="L113" i="2"/>
  <c r="P114" i="2"/>
  <c r="O114" i="2"/>
  <c r="AQ426" i="2"/>
  <c r="AS426" i="2" s="1"/>
  <c r="AU426" i="2" s="1"/>
  <c r="AP426" i="2"/>
  <c r="AM116" i="2"/>
  <c r="AD116" i="2"/>
  <c r="AB116" i="2" s="1"/>
  <c r="N113" i="2"/>
  <c r="M112" i="2"/>
  <c r="Q114" i="2" l="1"/>
  <c r="R114" i="2" s="1"/>
  <c r="AE433" i="2"/>
  <c r="AG434" i="2"/>
  <c r="AC434" i="2" s="1"/>
  <c r="Z434" i="2"/>
  <c r="AK434" i="2"/>
  <c r="K111" i="2"/>
  <c r="L112" i="2"/>
  <c r="AA434" i="2"/>
  <c r="AL434" i="2"/>
  <c r="O113" i="2"/>
  <c r="P113" i="2"/>
  <c r="AM115" i="2"/>
  <c r="AD115" i="2"/>
  <c r="AB115" i="2" s="1"/>
  <c r="AO426" i="2"/>
  <c r="N112" i="2"/>
  <c r="M111" i="2"/>
  <c r="Q113" i="2" l="1"/>
  <c r="R113" i="2" s="1"/>
  <c r="AH433" i="2"/>
  <c r="AJ433" i="2" s="1"/>
  <c r="AA433" i="2" s="1"/>
  <c r="AI433" i="2"/>
  <c r="AN425" i="2"/>
  <c r="AF433" i="2"/>
  <c r="K110" i="2"/>
  <c r="L111" i="2"/>
  <c r="O112" i="2"/>
  <c r="P112" i="2"/>
  <c r="AQ425" i="2"/>
  <c r="AS425" i="2" s="1"/>
  <c r="AU425" i="2" s="1"/>
  <c r="AP425" i="2"/>
  <c r="AM114" i="2"/>
  <c r="AD114" i="2"/>
  <c r="AB114" i="2" s="1"/>
  <c r="AR425" i="2"/>
  <c r="AT425" i="2" s="1"/>
  <c r="N111" i="2"/>
  <c r="M110" i="2"/>
  <c r="Q112" i="2" l="1"/>
  <c r="R112" i="2" s="1"/>
  <c r="AL433" i="2"/>
  <c r="AG433" i="2"/>
  <c r="AC433" i="2" s="1"/>
  <c r="AE432" i="2"/>
  <c r="AF432" i="2" s="1"/>
  <c r="AK433" i="2"/>
  <c r="Z433" i="2"/>
  <c r="K109" i="2"/>
  <c r="L110" i="2"/>
  <c r="O111" i="2"/>
  <c r="P111" i="2"/>
  <c r="AM113" i="2"/>
  <c r="AD113" i="2"/>
  <c r="AB113" i="2" s="1"/>
  <c r="AO425" i="2"/>
  <c r="N110" i="2"/>
  <c r="M109" i="2"/>
  <c r="Q111" i="2" l="1"/>
  <c r="R111" i="2" s="1"/>
  <c r="AH432" i="2"/>
  <c r="AJ432" i="2" s="1"/>
  <c r="AA432" i="2" s="1"/>
  <c r="AE431" i="2"/>
  <c r="AI432" i="2"/>
  <c r="AG432" i="2"/>
  <c r="AC432" i="2" s="1"/>
  <c r="AN424" i="2"/>
  <c r="AR424" i="2" s="1"/>
  <c r="AT424" i="2" s="1"/>
  <c r="K108" i="2"/>
  <c r="L109" i="2"/>
  <c r="O110" i="2"/>
  <c r="P110" i="2"/>
  <c r="AQ424" i="2"/>
  <c r="AS424" i="2" s="1"/>
  <c r="AU424" i="2" s="1"/>
  <c r="AP424" i="2"/>
  <c r="AM112" i="2"/>
  <c r="AD112" i="2"/>
  <c r="AB112" i="2" s="1"/>
  <c r="N109" i="2"/>
  <c r="M108" i="2"/>
  <c r="Q110" i="2" l="1"/>
  <c r="R110" i="2" s="1"/>
  <c r="AH431" i="2"/>
  <c r="AJ431" i="2" s="1"/>
  <c r="AL432" i="2"/>
  <c r="AK432" i="2"/>
  <c r="Z432" i="2"/>
  <c r="AI431" i="2"/>
  <c r="AF431" i="2"/>
  <c r="K107" i="2"/>
  <c r="L108" i="2"/>
  <c r="O109" i="2"/>
  <c r="P109" i="2"/>
  <c r="AM111" i="2"/>
  <c r="AD111" i="2"/>
  <c r="AB111" i="2" s="1"/>
  <c r="AO424" i="2"/>
  <c r="N108" i="2"/>
  <c r="M107" i="2"/>
  <c r="Q109" i="2" l="1"/>
  <c r="R109" i="2" s="1"/>
  <c r="AG431" i="2"/>
  <c r="AC431" i="2" s="1"/>
  <c r="AE430" i="2"/>
  <c r="AN423" i="2"/>
  <c r="AR423" i="2" s="1"/>
  <c r="AT423" i="2" s="1"/>
  <c r="Z431" i="2"/>
  <c r="AK431" i="2"/>
  <c r="K106" i="2"/>
  <c r="L107" i="2"/>
  <c r="AA431" i="2"/>
  <c r="AL431" i="2"/>
  <c r="O108" i="2"/>
  <c r="P108" i="2"/>
  <c r="AQ423" i="2"/>
  <c r="AS423" i="2" s="1"/>
  <c r="AU423" i="2" s="1"/>
  <c r="AP423" i="2"/>
  <c r="AM110" i="2"/>
  <c r="AD110" i="2"/>
  <c r="AB110" i="2" s="1"/>
  <c r="N107" i="2"/>
  <c r="M106" i="2"/>
  <c r="Q108" i="2" l="1"/>
  <c r="R108" i="2" s="1"/>
  <c r="AH430" i="2"/>
  <c r="AJ430" i="2" s="1"/>
  <c r="AA430" i="2" s="1"/>
  <c r="AF430" i="2"/>
  <c r="AI430" i="2"/>
  <c r="K105" i="2"/>
  <c r="L106" i="2"/>
  <c r="O107" i="2"/>
  <c r="P107" i="2"/>
  <c r="AO423" i="2"/>
  <c r="AM109" i="2"/>
  <c r="AD109" i="2"/>
  <c r="AB109" i="2" s="1"/>
  <c r="N106" i="2"/>
  <c r="M105" i="2"/>
  <c r="Q107" i="2" l="1"/>
  <c r="R107" i="2" s="1"/>
  <c r="AL430" i="2"/>
  <c r="Z430" i="2"/>
  <c r="AK430" i="2"/>
  <c r="AE429" i="2"/>
  <c r="AF429" i="2" s="1"/>
  <c r="AG430" i="2"/>
  <c r="AC430" i="2" s="1"/>
  <c r="AN422" i="2"/>
  <c r="AR422" i="2" s="1"/>
  <c r="AT422" i="2" s="1"/>
  <c r="K104" i="2"/>
  <c r="L105" i="2"/>
  <c r="O106" i="2"/>
  <c r="P106" i="2"/>
  <c r="AP422" i="2"/>
  <c r="AQ422" i="2"/>
  <c r="AS422" i="2" s="1"/>
  <c r="AU422" i="2" s="1"/>
  <c r="AM108" i="2"/>
  <c r="AD108" i="2"/>
  <c r="AB108" i="2" s="1"/>
  <c r="N105" i="2"/>
  <c r="M104" i="2"/>
  <c r="Q106" i="2" l="1"/>
  <c r="R106" i="2" s="1"/>
  <c r="AO422" i="2"/>
  <c r="AQ421" i="2" s="1"/>
  <c r="AS421" i="2" s="1"/>
  <c r="AU421" i="2" s="1"/>
  <c r="AH429" i="2"/>
  <c r="AJ429" i="2" s="1"/>
  <c r="AE428" i="2"/>
  <c r="AG429" i="2"/>
  <c r="AC429" i="2" s="1"/>
  <c r="AI429" i="2"/>
  <c r="K103" i="2"/>
  <c r="L104" i="2"/>
  <c r="O105" i="2"/>
  <c r="P105" i="2"/>
  <c r="AM107" i="2"/>
  <c r="AD107" i="2"/>
  <c r="AB107" i="2" s="1"/>
  <c r="N104" i="2"/>
  <c r="M103" i="2"/>
  <c r="AF428" i="2" l="1"/>
  <c r="AG428" i="2" s="1"/>
  <c r="AC428" i="2" s="1"/>
  <c r="AN421" i="2"/>
  <c r="AR421" i="2" s="1"/>
  <c r="AT421" i="2" s="1"/>
  <c r="AP421" i="2"/>
  <c r="Q105" i="2"/>
  <c r="R105" i="2" s="1"/>
  <c r="AH428" i="2"/>
  <c r="AJ428" i="2" s="1"/>
  <c r="AA429" i="2"/>
  <c r="AL429" i="2"/>
  <c r="Z429" i="2"/>
  <c r="AK429" i="2"/>
  <c r="AI428" i="2"/>
  <c r="K102" i="2"/>
  <c r="L103" i="2"/>
  <c r="O104" i="2"/>
  <c r="P104" i="2"/>
  <c r="AM106" i="2"/>
  <c r="AD106" i="2"/>
  <c r="AB106" i="2" s="1"/>
  <c r="N103" i="2"/>
  <c r="M102" i="2"/>
  <c r="AE427" i="2" l="1"/>
  <c r="AI427" i="2" s="1"/>
  <c r="AO421" i="2"/>
  <c r="AN420" i="2" s="1"/>
  <c r="AR420" i="2" s="1"/>
  <c r="AT420" i="2" s="1"/>
  <c r="Q104" i="2"/>
  <c r="R104" i="2" s="1"/>
  <c r="AL428" i="2"/>
  <c r="AA428" i="2"/>
  <c r="AH427" i="2"/>
  <c r="AJ427" i="2" s="1"/>
  <c r="Z428" i="2"/>
  <c r="AK428" i="2"/>
  <c r="AF427" i="2"/>
  <c r="K101" i="2"/>
  <c r="L102" i="2"/>
  <c r="O103" i="2"/>
  <c r="P103" i="2"/>
  <c r="AM105" i="2"/>
  <c r="AD105" i="2"/>
  <c r="AB105" i="2" s="1"/>
  <c r="N102" i="2"/>
  <c r="M101" i="2"/>
  <c r="AP420" i="2" l="1"/>
  <c r="AQ420" i="2"/>
  <c r="AS420" i="2" s="1"/>
  <c r="AU420" i="2" s="1"/>
  <c r="Q103" i="2"/>
  <c r="R103" i="2" s="1"/>
  <c r="AO420" i="2"/>
  <c r="AN419" i="2" s="1"/>
  <c r="AR419" i="2" s="1"/>
  <c r="AT419" i="2" s="1"/>
  <c r="AA427" i="2"/>
  <c r="AL427" i="2"/>
  <c r="AE426" i="2"/>
  <c r="AF426" i="2" s="1"/>
  <c r="AG427" i="2"/>
  <c r="AC427" i="2" s="1"/>
  <c r="AK427" i="2"/>
  <c r="Z427" i="2"/>
  <c r="K100" i="2"/>
  <c r="L101" i="2"/>
  <c r="P102" i="2"/>
  <c r="O102" i="2"/>
  <c r="AM104" i="2"/>
  <c r="AD104" i="2"/>
  <c r="AB104" i="2" s="1"/>
  <c r="N101" i="2"/>
  <c r="M100" i="2"/>
  <c r="AP419" i="2" l="1"/>
  <c r="AQ419" i="2"/>
  <c r="AS419" i="2" s="1"/>
  <c r="AU419" i="2" s="1"/>
  <c r="Q102" i="2"/>
  <c r="R102" i="2" s="1"/>
  <c r="AH426" i="2"/>
  <c r="AJ426" i="2" s="1"/>
  <c r="AL426" i="2" s="1"/>
  <c r="AG426" i="2"/>
  <c r="AC426" i="2" s="1"/>
  <c r="AE425" i="2"/>
  <c r="AI426" i="2"/>
  <c r="K99" i="2"/>
  <c r="L100" i="2"/>
  <c r="O101" i="2"/>
  <c r="P101" i="2"/>
  <c r="AO419" i="2"/>
  <c r="AM103" i="2"/>
  <c r="AD103" i="2"/>
  <c r="AB103" i="2" s="1"/>
  <c r="N100" i="2"/>
  <c r="M99" i="2"/>
  <c r="AF425" i="2" l="1"/>
  <c r="AG425" i="2" s="1"/>
  <c r="AC425" i="2" s="1"/>
  <c r="Q101" i="2"/>
  <c r="R101" i="2" s="1"/>
  <c r="AH425" i="2"/>
  <c r="AJ425" i="2" s="1"/>
  <c r="AA426" i="2"/>
  <c r="AI425" i="2"/>
  <c r="AN418" i="2"/>
  <c r="AR418" i="2" s="1"/>
  <c r="AT418" i="2" s="1"/>
  <c r="Z426" i="2"/>
  <c r="AK426" i="2"/>
  <c r="K98" i="2"/>
  <c r="L99" i="2"/>
  <c r="O100" i="2"/>
  <c r="P100" i="2"/>
  <c r="AQ418" i="2"/>
  <c r="AS418" i="2" s="1"/>
  <c r="AU418" i="2" s="1"/>
  <c r="AP418" i="2"/>
  <c r="AM102" i="2"/>
  <c r="AD102" i="2"/>
  <c r="AB102" i="2" s="1"/>
  <c r="N99" i="2"/>
  <c r="M98" i="2"/>
  <c r="AE424" i="2" l="1"/>
  <c r="AL425" i="2"/>
  <c r="AA425" i="2"/>
  <c r="Q100" i="2"/>
  <c r="R100" i="2" s="1"/>
  <c r="AH424" i="2"/>
  <c r="AJ424" i="2" s="1"/>
  <c r="Z425" i="2"/>
  <c r="AK425" i="2"/>
  <c r="AI424" i="2"/>
  <c r="AF424" i="2"/>
  <c r="K97" i="2"/>
  <c r="L98" i="2"/>
  <c r="O99" i="2"/>
  <c r="P99" i="2"/>
  <c r="AO418" i="2"/>
  <c r="AM101" i="2"/>
  <c r="AD101" i="2"/>
  <c r="AB101" i="2" s="1"/>
  <c r="N98" i="2"/>
  <c r="M97" i="2"/>
  <c r="Q99" i="2" l="1"/>
  <c r="R99" i="2" s="1"/>
  <c r="AN417" i="2"/>
  <c r="AR417" i="2" s="1"/>
  <c r="AT417" i="2" s="1"/>
  <c r="AE423" i="2"/>
  <c r="AF423" i="2" s="1"/>
  <c r="AG424" i="2"/>
  <c r="AC424" i="2" s="1"/>
  <c r="AK424" i="2"/>
  <c r="Z424" i="2"/>
  <c r="K96" i="2"/>
  <c r="L97" i="2"/>
  <c r="AA424" i="2"/>
  <c r="AL424" i="2"/>
  <c r="P98" i="2"/>
  <c r="O98" i="2"/>
  <c r="AQ417" i="2"/>
  <c r="AS417" i="2" s="1"/>
  <c r="AU417" i="2" s="1"/>
  <c r="AP417" i="2"/>
  <c r="AM100" i="2"/>
  <c r="AD100" i="2"/>
  <c r="AB100" i="2" s="1"/>
  <c r="N97" i="2"/>
  <c r="M96" i="2"/>
  <c r="AO417" i="2" l="1"/>
  <c r="AQ416" i="2" s="1"/>
  <c r="AS416" i="2" s="1"/>
  <c r="AU416" i="2" s="1"/>
  <c r="Q98" i="2"/>
  <c r="R98" i="2" s="1"/>
  <c r="AH423" i="2"/>
  <c r="AJ423" i="2" s="1"/>
  <c r="AI423" i="2"/>
  <c r="AG423" i="2"/>
  <c r="AC423" i="2" s="1"/>
  <c r="AE422" i="2"/>
  <c r="K95" i="2"/>
  <c r="L96" i="2"/>
  <c r="O97" i="2"/>
  <c r="P97" i="2"/>
  <c r="AM99" i="2"/>
  <c r="AD99" i="2"/>
  <c r="AB99" i="2" s="1"/>
  <c r="N96" i="2"/>
  <c r="M95" i="2"/>
  <c r="AN416" i="2" l="1"/>
  <c r="AR416" i="2" s="1"/>
  <c r="AT416" i="2" s="1"/>
  <c r="AP416" i="2"/>
  <c r="Q97" i="2"/>
  <c r="R97" i="2" s="1"/>
  <c r="AH422" i="2"/>
  <c r="AO416" i="2"/>
  <c r="AP415" i="2" s="1"/>
  <c r="AF422" i="2"/>
  <c r="AK423" i="2"/>
  <c r="Z423" i="2"/>
  <c r="AI422" i="2"/>
  <c r="Z422" i="2" s="1"/>
  <c r="K94" i="2"/>
  <c r="L95" i="2"/>
  <c r="AA423" i="2"/>
  <c r="AL423" i="2"/>
  <c r="O96" i="2"/>
  <c r="P96" i="2"/>
  <c r="AM98" i="2"/>
  <c r="AD98" i="2"/>
  <c r="AB98" i="2" s="1"/>
  <c r="N95" i="2"/>
  <c r="M94" i="2"/>
  <c r="Q96" i="2" l="1"/>
  <c r="R96" i="2" s="1"/>
  <c r="AQ415" i="2"/>
  <c r="AS415" i="2" s="1"/>
  <c r="AU415" i="2" s="1"/>
  <c r="AN415" i="2"/>
  <c r="AR415" i="2" s="1"/>
  <c r="AT415" i="2" s="1"/>
  <c r="AG422" i="2"/>
  <c r="AC422" i="2" s="1"/>
  <c r="AE421" i="2"/>
  <c r="AK422" i="2"/>
  <c r="K93" i="2"/>
  <c r="L94" i="2"/>
  <c r="O95" i="2"/>
  <c r="P95" i="2"/>
  <c r="AJ422" i="2"/>
  <c r="AM97" i="2"/>
  <c r="AD97" i="2"/>
  <c r="AB97" i="2" s="1"/>
  <c r="AO415" i="2"/>
  <c r="N94" i="2"/>
  <c r="M93" i="2"/>
  <c r="Q95" i="2" l="1"/>
  <c r="R95" i="2" s="1"/>
  <c r="AH421" i="2"/>
  <c r="AF421" i="2"/>
  <c r="AI421" i="2"/>
  <c r="AK421" i="2" s="1"/>
  <c r="AN414" i="2"/>
  <c r="AR414" i="2" s="1"/>
  <c r="AT414" i="2" s="1"/>
  <c r="K92" i="2"/>
  <c r="L93" i="2"/>
  <c r="AA422" i="2"/>
  <c r="AL422" i="2"/>
  <c r="O94" i="2"/>
  <c r="P94" i="2"/>
  <c r="AQ414" i="2"/>
  <c r="AS414" i="2" s="1"/>
  <c r="AU414" i="2" s="1"/>
  <c r="AP414" i="2"/>
  <c r="AE420" i="2"/>
  <c r="AG421" i="2"/>
  <c r="AC421" i="2" s="1"/>
  <c r="AM96" i="2"/>
  <c r="AD96" i="2"/>
  <c r="AB96" i="2" s="1"/>
  <c r="N93" i="2"/>
  <c r="M92" i="2"/>
  <c r="Q94" i="2" l="1"/>
  <c r="R94" i="2" s="1"/>
  <c r="Z421" i="2"/>
  <c r="K91" i="2"/>
  <c r="L92" i="2"/>
  <c r="O93" i="2"/>
  <c r="P93" i="2"/>
  <c r="AI420" i="2"/>
  <c r="AJ421" i="2"/>
  <c r="AH420" i="2"/>
  <c r="AF420" i="2"/>
  <c r="AM95" i="2"/>
  <c r="AD95" i="2"/>
  <c r="AB95" i="2" s="1"/>
  <c r="AO414" i="2"/>
  <c r="N92" i="2"/>
  <c r="M91" i="2"/>
  <c r="Q93" i="2" l="1"/>
  <c r="R93" i="2" s="1"/>
  <c r="AN413" i="2"/>
  <c r="AR413" i="2" s="1"/>
  <c r="AT413" i="2" s="1"/>
  <c r="K90" i="2"/>
  <c r="L91" i="2"/>
  <c r="Z420" i="2"/>
  <c r="AK420" i="2"/>
  <c r="AA421" i="2"/>
  <c r="AL421" i="2"/>
  <c r="O92" i="2"/>
  <c r="P92" i="2"/>
  <c r="AQ413" i="2"/>
  <c r="AS413" i="2" s="1"/>
  <c r="AU413" i="2" s="1"/>
  <c r="AP413" i="2"/>
  <c r="AE419" i="2"/>
  <c r="AG420" i="2"/>
  <c r="AC420" i="2" s="1"/>
  <c r="AM94" i="2"/>
  <c r="AD94" i="2"/>
  <c r="AB94" i="2" s="1"/>
  <c r="AO413" i="2"/>
  <c r="N91" i="2"/>
  <c r="M90" i="2"/>
  <c r="Q92" i="2" l="1"/>
  <c r="R92" i="2" s="1"/>
  <c r="AN412" i="2"/>
  <c r="AR412" i="2" s="1"/>
  <c r="AT412" i="2" s="1"/>
  <c r="K89" i="2"/>
  <c r="L90" i="2"/>
  <c r="P91" i="2"/>
  <c r="O91" i="2"/>
  <c r="AI419" i="2"/>
  <c r="AQ412" i="2"/>
  <c r="AS412" i="2" s="1"/>
  <c r="AU412" i="2" s="1"/>
  <c r="AP412" i="2"/>
  <c r="AJ420" i="2"/>
  <c r="AH419" i="2"/>
  <c r="AF419" i="2"/>
  <c r="AM93" i="2"/>
  <c r="AD93" i="2"/>
  <c r="AB93" i="2" s="1"/>
  <c r="N90" i="2"/>
  <c r="M89" i="2"/>
  <c r="Q91" i="2" l="1"/>
  <c r="R91" i="2" s="1"/>
  <c r="K88" i="2"/>
  <c r="L89" i="2"/>
  <c r="Z419" i="2"/>
  <c r="AK419" i="2"/>
  <c r="AA420" i="2"/>
  <c r="AL420" i="2"/>
  <c r="O90" i="2"/>
  <c r="P90" i="2"/>
  <c r="AE418" i="2"/>
  <c r="AG419" i="2"/>
  <c r="AC419" i="2" s="1"/>
  <c r="AM92" i="2"/>
  <c r="AD92" i="2"/>
  <c r="AB92" i="2" s="1"/>
  <c r="AO412" i="2"/>
  <c r="N89" i="2"/>
  <c r="M88" i="2"/>
  <c r="Q90" i="2" l="1"/>
  <c r="R90" i="2" s="1"/>
  <c r="AN411" i="2"/>
  <c r="AR411" i="2" s="1"/>
  <c r="AT411" i="2" s="1"/>
  <c r="K87" i="2"/>
  <c r="L88" i="2"/>
  <c r="O89" i="2"/>
  <c r="P89" i="2"/>
  <c r="AI418" i="2"/>
  <c r="AQ411" i="2"/>
  <c r="AS411" i="2" s="1"/>
  <c r="AU411" i="2" s="1"/>
  <c r="AP411" i="2"/>
  <c r="AJ419" i="2"/>
  <c r="AH418" i="2"/>
  <c r="AF418" i="2"/>
  <c r="AM91" i="2"/>
  <c r="AD91" i="2"/>
  <c r="AB91" i="2" s="1"/>
  <c r="N88" i="2"/>
  <c r="M87" i="2"/>
  <c r="Q89" i="2" l="1"/>
  <c r="R89" i="2" s="1"/>
  <c r="K86" i="2"/>
  <c r="L87" i="2"/>
  <c r="AA419" i="2"/>
  <c r="AL419" i="2"/>
  <c r="Z418" i="2"/>
  <c r="AK418" i="2"/>
  <c r="O88" i="2"/>
  <c r="P88" i="2"/>
  <c r="AE417" i="2"/>
  <c r="AG418" i="2"/>
  <c r="AC418" i="2" s="1"/>
  <c r="AM90" i="2"/>
  <c r="AD90" i="2"/>
  <c r="AB90" i="2" s="1"/>
  <c r="AO411" i="2"/>
  <c r="N87" i="2"/>
  <c r="M86" i="2"/>
  <c r="Q88" i="2" l="1"/>
  <c r="R88" i="2" s="1"/>
  <c r="AN410" i="2"/>
  <c r="AR410" i="2" s="1"/>
  <c r="AT410" i="2" s="1"/>
  <c r="K85" i="2"/>
  <c r="L86" i="2"/>
  <c r="O87" i="2"/>
  <c r="P87" i="2"/>
  <c r="AI417" i="2"/>
  <c r="AQ410" i="2"/>
  <c r="AS410" i="2" s="1"/>
  <c r="AU410" i="2" s="1"/>
  <c r="AP410" i="2"/>
  <c r="AJ418" i="2"/>
  <c r="AH417" i="2"/>
  <c r="AF417" i="2"/>
  <c r="AM89" i="2"/>
  <c r="AD89" i="2"/>
  <c r="AB89" i="2" s="1"/>
  <c r="N86" i="2"/>
  <c r="M85" i="2"/>
  <c r="Q87" i="2" l="1"/>
  <c r="R87" i="2" s="1"/>
  <c r="K84" i="2"/>
  <c r="L85" i="2"/>
  <c r="AA418" i="2"/>
  <c r="AL418" i="2"/>
  <c r="Z417" i="2"/>
  <c r="AK417" i="2"/>
  <c r="O86" i="2"/>
  <c r="P86" i="2"/>
  <c r="AE416" i="2"/>
  <c r="AG417" i="2"/>
  <c r="AC417" i="2" s="1"/>
  <c r="AM88" i="2"/>
  <c r="AD88" i="2"/>
  <c r="AB88" i="2" s="1"/>
  <c r="AO410" i="2"/>
  <c r="N85" i="2"/>
  <c r="M84" i="2"/>
  <c r="Q86" i="2" l="1"/>
  <c r="R86" i="2" s="1"/>
  <c r="AN409" i="2"/>
  <c r="AR409" i="2" s="1"/>
  <c r="AT409" i="2" s="1"/>
  <c r="AF416" i="2"/>
  <c r="AE415" i="2" s="1"/>
  <c r="K83" i="2"/>
  <c r="L84" i="2"/>
  <c r="O85" i="2"/>
  <c r="P85" i="2"/>
  <c r="AI416" i="2"/>
  <c r="AQ409" i="2"/>
  <c r="AS409" i="2" s="1"/>
  <c r="AU409" i="2" s="1"/>
  <c r="AP409" i="2"/>
  <c r="AJ417" i="2"/>
  <c r="AH416" i="2"/>
  <c r="AM87" i="2"/>
  <c r="AD87" i="2"/>
  <c r="AB87" i="2" s="1"/>
  <c r="N84" i="2"/>
  <c r="M83" i="2"/>
  <c r="AG416" i="2" l="1"/>
  <c r="AC416" i="2" s="1"/>
  <c r="Q85" i="2"/>
  <c r="R85" i="2" s="1"/>
  <c r="K82" i="2"/>
  <c r="L83" i="2"/>
  <c r="AA417" i="2"/>
  <c r="AL417" i="2"/>
  <c r="Z416" i="2"/>
  <c r="AK416" i="2"/>
  <c r="O84" i="2"/>
  <c r="P84" i="2"/>
  <c r="AI415" i="2"/>
  <c r="AF415" i="2"/>
  <c r="AJ416" i="2"/>
  <c r="AM86" i="2"/>
  <c r="AD86" i="2"/>
  <c r="AB86" i="2" s="1"/>
  <c r="AO409" i="2"/>
  <c r="N83" i="2"/>
  <c r="M82" i="2"/>
  <c r="AH415" i="2" l="1"/>
  <c r="AJ415" i="2" s="1"/>
  <c r="Q84" i="2"/>
  <c r="R84" i="2" s="1"/>
  <c r="AE414" i="2"/>
  <c r="AI414" i="2" s="1"/>
  <c r="AN408" i="2"/>
  <c r="AR408" i="2" s="1"/>
  <c r="AT408" i="2" s="1"/>
  <c r="K81" i="2"/>
  <c r="L82" i="2"/>
  <c r="AG415" i="2"/>
  <c r="AC415" i="2" s="1"/>
  <c r="Z415" i="2"/>
  <c r="AK415" i="2"/>
  <c r="AA416" i="2"/>
  <c r="AL416" i="2"/>
  <c r="O83" i="2"/>
  <c r="P83" i="2"/>
  <c r="AQ408" i="2"/>
  <c r="AS408" i="2" s="1"/>
  <c r="AU408" i="2" s="1"/>
  <c r="AP408" i="2"/>
  <c r="AM85" i="2"/>
  <c r="AD85" i="2"/>
  <c r="AB85" i="2" s="1"/>
  <c r="N82" i="2"/>
  <c r="M81" i="2"/>
  <c r="AF414" i="2" l="1"/>
  <c r="AG414" i="2" s="1"/>
  <c r="AC414" i="2" s="1"/>
  <c r="Q83" i="2"/>
  <c r="R83" i="2" s="1"/>
  <c r="AH414" i="2"/>
  <c r="K80" i="2"/>
  <c r="L81" i="2"/>
  <c r="AA415" i="2"/>
  <c r="AL415" i="2"/>
  <c r="Z414" i="2"/>
  <c r="AK414" i="2"/>
  <c r="O82" i="2"/>
  <c r="P82" i="2"/>
  <c r="AM84" i="2"/>
  <c r="AD84" i="2"/>
  <c r="AB84" i="2" s="1"/>
  <c r="AO408" i="2"/>
  <c r="N81" i="2"/>
  <c r="M80" i="2"/>
  <c r="AE413" i="2" l="1"/>
  <c r="AF413" i="2" s="1"/>
  <c r="Q82" i="2"/>
  <c r="R82" i="2" s="1"/>
  <c r="AN407" i="2"/>
  <c r="AR407" i="2" s="1"/>
  <c r="AT407" i="2" s="1"/>
  <c r="K79" i="2"/>
  <c r="L80" i="2"/>
  <c r="O81" i="2"/>
  <c r="P81" i="2"/>
  <c r="AQ407" i="2"/>
  <c r="AS407" i="2" s="1"/>
  <c r="AU407" i="2" s="1"/>
  <c r="AP407" i="2"/>
  <c r="AJ414" i="2"/>
  <c r="AH413" i="2"/>
  <c r="AM83" i="2"/>
  <c r="AD83" i="2"/>
  <c r="AB83" i="2" s="1"/>
  <c r="N80" i="2"/>
  <c r="M79" i="2"/>
  <c r="AI413" i="2" l="1"/>
  <c r="AK413" i="2" s="1"/>
  <c r="Q81" i="2"/>
  <c r="R81" i="2" s="1"/>
  <c r="AE412" i="2"/>
  <c r="K78" i="2"/>
  <c r="L79" i="2"/>
  <c r="AA414" i="2"/>
  <c r="AL414" i="2"/>
  <c r="O80" i="2"/>
  <c r="P80" i="2"/>
  <c r="AG413" i="2"/>
  <c r="AC413" i="2" s="1"/>
  <c r="AJ413" i="2"/>
  <c r="AM82" i="2"/>
  <c r="AD82" i="2"/>
  <c r="AB82" i="2" s="1"/>
  <c r="AO407" i="2"/>
  <c r="N79" i="2"/>
  <c r="M78" i="2"/>
  <c r="Z413" i="2" l="1"/>
  <c r="Q80" i="2"/>
  <c r="R80" i="2" s="1"/>
  <c r="AH412" i="2"/>
  <c r="AF412" i="2"/>
  <c r="AE411" i="2" s="1"/>
  <c r="AI412" i="2"/>
  <c r="Z412" i="2" s="1"/>
  <c r="AN406" i="2"/>
  <c r="AR406" i="2" s="1"/>
  <c r="AT406" i="2" s="1"/>
  <c r="K77" i="2"/>
  <c r="L78" i="2"/>
  <c r="AA413" i="2"/>
  <c r="AL413" i="2"/>
  <c r="O79" i="2"/>
  <c r="P79" i="2"/>
  <c r="AQ406" i="2"/>
  <c r="AS406" i="2" s="1"/>
  <c r="AU406" i="2" s="1"/>
  <c r="AP406" i="2"/>
  <c r="AM81" i="2"/>
  <c r="AD81" i="2"/>
  <c r="AB81" i="2" s="1"/>
  <c r="N78" i="2"/>
  <c r="M77" i="2"/>
  <c r="Q79" i="2" l="1"/>
  <c r="R79" i="2" s="1"/>
  <c r="AG412" i="2"/>
  <c r="AC412" i="2" s="1"/>
  <c r="AK412" i="2"/>
  <c r="AF411" i="2"/>
  <c r="AE410" i="2" s="1"/>
  <c r="K76" i="2"/>
  <c r="L77" i="2"/>
  <c r="P78" i="2"/>
  <c r="O78" i="2"/>
  <c r="AI411" i="2"/>
  <c r="AJ412" i="2"/>
  <c r="AM80" i="2"/>
  <c r="AO406" i="2"/>
  <c r="AD80" i="2"/>
  <c r="AB80" i="2" s="1"/>
  <c r="N77" i="2"/>
  <c r="M76" i="2"/>
  <c r="AG411" i="2" l="1"/>
  <c r="AC411" i="2" s="1"/>
  <c r="Q78" i="2"/>
  <c r="R78" i="2" s="1"/>
  <c r="AH411" i="2"/>
  <c r="AN405" i="2"/>
  <c r="AR405" i="2" s="1"/>
  <c r="AT405" i="2" s="1"/>
  <c r="K75" i="2"/>
  <c r="L76" i="2"/>
  <c r="Z411" i="2"/>
  <c r="AK411" i="2"/>
  <c r="AA412" i="2"/>
  <c r="AL412" i="2"/>
  <c r="O77" i="2"/>
  <c r="P77" i="2"/>
  <c r="AQ405" i="2"/>
  <c r="AS405" i="2" s="1"/>
  <c r="AU405" i="2" s="1"/>
  <c r="AP405" i="2"/>
  <c r="AJ411" i="2"/>
  <c r="AI410" i="2"/>
  <c r="AF410" i="2"/>
  <c r="AM79" i="2"/>
  <c r="AD79" i="2"/>
  <c r="AB79" i="2" s="1"/>
  <c r="N76" i="2"/>
  <c r="M75" i="2"/>
  <c r="AH410" i="2" l="1"/>
  <c r="Q77" i="2"/>
  <c r="R77" i="2" s="1"/>
  <c r="AO405" i="2"/>
  <c r="AN404" i="2" s="1"/>
  <c r="AR404" i="2" s="1"/>
  <c r="AT404" i="2" s="1"/>
  <c r="K74" i="2"/>
  <c r="L75" i="2"/>
  <c r="Z410" i="2"/>
  <c r="AK410" i="2"/>
  <c r="AA411" i="2"/>
  <c r="AL411" i="2"/>
  <c r="O76" i="2"/>
  <c r="P76" i="2"/>
  <c r="AE409" i="2"/>
  <c r="AG410" i="2"/>
  <c r="AC410" i="2" s="1"/>
  <c r="AM78" i="2"/>
  <c r="AD78" i="2"/>
  <c r="AB78" i="2" s="1"/>
  <c r="N75" i="2"/>
  <c r="M74" i="2"/>
  <c r="AP404" i="2" l="1"/>
  <c r="AQ404" i="2"/>
  <c r="AS404" i="2" s="1"/>
  <c r="AU404" i="2" s="1"/>
  <c r="Q76" i="2"/>
  <c r="R76" i="2" s="1"/>
  <c r="K73" i="2"/>
  <c r="L74" i="2"/>
  <c r="O75" i="2"/>
  <c r="P75" i="2"/>
  <c r="AI409" i="2"/>
  <c r="AJ410" i="2"/>
  <c r="AH409" i="2"/>
  <c r="AF409" i="2"/>
  <c r="AM77" i="2"/>
  <c r="AD77" i="2"/>
  <c r="AB77" i="2" s="1"/>
  <c r="AO404" i="2"/>
  <c r="N74" i="2"/>
  <c r="M73" i="2"/>
  <c r="Q75" i="2" l="1"/>
  <c r="R75" i="2" s="1"/>
  <c r="AN403" i="2"/>
  <c r="AR403" i="2" s="1"/>
  <c r="AT403" i="2" s="1"/>
  <c r="K72" i="2"/>
  <c r="L73" i="2"/>
  <c r="Z409" i="2"/>
  <c r="AK409" i="2"/>
  <c r="AA410" i="2"/>
  <c r="AL410" i="2"/>
  <c r="O74" i="2"/>
  <c r="P74" i="2"/>
  <c r="AQ403" i="2"/>
  <c r="AS403" i="2" s="1"/>
  <c r="AU403" i="2" s="1"/>
  <c r="AE408" i="2"/>
  <c r="AG409" i="2"/>
  <c r="AC409" i="2" s="1"/>
  <c r="AP403" i="2"/>
  <c r="AM76" i="2"/>
  <c r="AD76" i="2"/>
  <c r="AB76" i="2" s="1"/>
  <c r="N73" i="2"/>
  <c r="M72" i="2"/>
  <c r="Q74" i="2" l="1"/>
  <c r="R74" i="2" s="1"/>
  <c r="K71" i="2"/>
  <c r="L72" i="2"/>
  <c r="O73" i="2"/>
  <c r="P73" i="2"/>
  <c r="AI408" i="2"/>
  <c r="AF408" i="2"/>
  <c r="AJ409" i="2"/>
  <c r="AH408" i="2"/>
  <c r="AO403" i="2"/>
  <c r="AM75" i="2"/>
  <c r="AD75" i="2"/>
  <c r="AB75" i="2" s="1"/>
  <c r="N72" i="2"/>
  <c r="M71" i="2"/>
  <c r="Q73" i="2" l="1"/>
  <c r="R73" i="2" s="1"/>
  <c r="AE407" i="2"/>
  <c r="AI407" i="2" s="1"/>
  <c r="AN402" i="2"/>
  <c r="AR402" i="2" s="1"/>
  <c r="AT402" i="2" s="1"/>
  <c r="AG408" i="2"/>
  <c r="AC408" i="2" s="1"/>
  <c r="K70" i="2"/>
  <c r="L71" i="2"/>
  <c r="Z408" i="2"/>
  <c r="AK408" i="2"/>
  <c r="AA409" i="2"/>
  <c r="AL409" i="2"/>
  <c r="O72" i="2"/>
  <c r="P72" i="2"/>
  <c r="AQ402" i="2"/>
  <c r="AS402" i="2" s="1"/>
  <c r="AU402" i="2" s="1"/>
  <c r="AP402" i="2"/>
  <c r="AJ408" i="2"/>
  <c r="AM74" i="2"/>
  <c r="AD74" i="2"/>
  <c r="AB74" i="2" s="1"/>
  <c r="N71" i="2"/>
  <c r="M70" i="2"/>
  <c r="Q72" i="2" l="1"/>
  <c r="R72" i="2" s="1"/>
  <c r="AF407" i="2"/>
  <c r="AE406" i="2" s="1"/>
  <c r="AO402" i="2"/>
  <c r="AP401" i="2" s="1"/>
  <c r="AH407" i="2"/>
  <c r="K69" i="2"/>
  <c r="L70" i="2"/>
  <c r="Z407" i="2"/>
  <c r="AK407" i="2"/>
  <c r="AA408" i="2"/>
  <c r="AL408" i="2"/>
  <c r="P71" i="2"/>
  <c r="O71" i="2"/>
  <c r="AM73" i="2"/>
  <c r="AD73" i="2"/>
  <c r="AB73" i="2" s="1"/>
  <c r="N70" i="2"/>
  <c r="M69" i="2"/>
  <c r="AQ401" i="2" l="1"/>
  <c r="AS401" i="2" s="1"/>
  <c r="AU401" i="2" s="1"/>
  <c r="AG407" i="2"/>
  <c r="AC407" i="2" s="1"/>
  <c r="AN401" i="2"/>
  <c r="AR401" i="2" s="1"/>
  <c r="AT401" i="2" s="1"/>
  <c r="Q71" i="2"/>
  <c r="R71" i="2" s="1"/>
  <c r="K68" i="2"/>
  <c r="L69" i="2"/>
  <c r="O70" i="2"/>
  <c r="P70" i="2"/>
  <c r="AJ407" i="2"/>
  <c r="AF406" i="2"/>
  <c r="AI406" i="2"/>
  <c r="AM72" i="2"/>
  <c r="AD72" i="2"/>
  <c r="AB72" i="2" s="1"/>
  <c r="N69" i="2"/>
  <c r="M68" i="2"/>
  <c r="AO401" i="2" l="1"/>
  <c r="AN400" i="2" s="1"/>
  <c r="AR400" i="2" s="1"/>
  <c r="AT400" i="2" s="1"/>
  <c r="AH406" i="2"/>
  <c r="Q70" i="2"/>
  <c r="R70" i="2" s="1"/>
  <c r="K67" i="2"/>
  <c r="L68" i="2"/>
  <c r="Z406" i="2"/>
  <c r="AK406" i="2"/>
  <c r="AA407" i="2"/>
  <c r="AL407" i="2"/>
  <c r="O69" i="2"/>
  <c r="P69" i="2"/>
  <c r="AE405" i="2"/>
  <c r="AG406" i="2"/>
  <c r="AC406" i="2" s="1"/>
  <c r="AM71" i="2"/>
  <c r="AD71" i="2"/>
  <c r="AB71" i="2" s="1"/>
  <c r="N68" i="2"/>
  <c r="M67" i="2"/>
  <c r="AP400" i="2" l="1"/>
  <c r="AQ400" i="2"/>
  <c r="AS400" i="2" s="1"/>
  <c r="AU400" i="2" s="1"/>
  <c r="Q69" i="2"/>
  <c r="R69" i="2" s="1"/>
  <c r="K66" i="2"/>
  <c r="L67" i="2"/>
  <c r="O68" i="2"/>
  <c r="P68" i="2"/>
  <c r="AJ406" i="2"/>
  <c r="AH405" i="2"/>
  <c r="AI405" i="2"/>
  <c r="AF405" i="2"/>
  <c r="AO400" i="2"/>
  <c r="AM70" i="2"/>
  <c r="AD70" i="2"/>
  <c r="AB70" i="2" s="1"/>
  <c r="N67" i="2"/>
  <c r="M66" i="2"/>
  <c r="Q68" i="2" l="1"/>
  <c r="R68" i="2" s="1"/>
  <c r="AN399" i="2"/>
  <c r="AO399" i="2" s="1"/>
  <c r="K65" i="2"/>
  <c r="L66" i="2"/>
  <c r="AA406" i="2"/>
  <c r="AL406" i="2"/>
  <c r="Z405" i="2"/>
  <c r="AK405" i="2"/>
  <c r="O67" i="2"/>
  <c r="P67" i="2"/>
  <c r="AQ399" i="2"/>
  <c r="AS399" i="2" s="1"/>
  <c r="AU399" i="2" s="1"/>
  <c r="AP399" i="2"/>
  <c r="AE404" i="2"/>
  <c r="AG405" i="2"/>
  <c r="AC405" i="2" s="1"/>
  <c r="AM69" i="2"/>
  <c r="AD69" i="2"/>
  <c r="AB69" i="2" s="1"/>
  <c r="N66" i="2"/>
  <c r="M65" i="2"/>
  <c r="AR399" i="2" l="1"/>
  <c r="AT399" i="2" s="1"/>
  <c r="Q67" i="2"/>
  <c r="R67" i="2" s="1"/>
  <c r="AH404" i="2"/>
  <c r="AN398" i="2"/>
  <c r="AR398" i="2" s="1"/>
  <c r="AT398" i="2" s="1"/>
  <c r="K64" i="2"/>
  <c r="L65" i="2"/>
  <c r="P66" i="2"/>
  <c r="O66" i="2"/>
  <c r="AI404" i="2"/>
  <c r="AQ398" i="2"/>
  <c r="AS398" i="2" s="1"/>
  <c r="AU398" i="2" s="1"/>
  <c r="AP398" i="2"/>
  <c r="AF404" i="2"/>
  <c r="AJ405" i="2"/>
  <c r="AM68" i="2"/>
  <c r="AD68" i="2"/>
  <c r="AB68" i="2" s="1"/>
  <c r="N65" i="2"/>
  <c r="M64" i="2"/>
  <c r="Q66" i="2" l="1"/>
  <c r="R66" i="2" s="1"/>
  <c r="K63" i="2"/>
  <c r="L64" i="2"/>
  <c r="Z404" i="2"/>
  <c r="AK404" i="2"/>
  <c r="AA405" i="2"/>
  <c r="AL405" i="2"/>
  <c r="O65" i="2"/>
  <c r="P65" i="2"/>
  <c r="AE403" i="2"/>
  <c r="AG404" i="2"/>
  <c r="AC404" i="2" s="1"/>
  <c r="AM67" i="2"/>
  <c r="AD67" i="2"/>
  <c r="AB67" i="2" s="1"/>
  <c r="AO398" i="2"/>
  <c r="N64" i="2"/>
  <c r="M63" i="2"/>
  <c r="Q65" i="2" l="1"/>
  <c r="R65" i="2" s="1"/>
  <c r="AH403" i="2"/>
  <c r="AN397" i="2"/>
  <c r="AR397" i="2" s="1"/>
  <c r="AT397" i="2" s="1"/>
  <c r="K62" i="2"/>
  <c r="L63" i="2"/>
  <c r="O64" i="2"/>
  <c r="P64" i="2"/>
  <c r="AI403" i="2"/>
  <c r="AQ397" i="2"/>
  <c r="AS397" i="2" s="1"/>
  <c r="AU397" i="2" s="1"/>
  <c r="AP397" i="2"/>
  <c r="AJ404" i="2"/>
  <c r="AF403" i="2"/>
  <c r="AM66" i="2"/>
  <c r="AD66" i="2"/>
  <c r="AB66" i="2" s="1"/>
  <c r="N63" i="2"/>
  <c r="M62" i="2"/>
  <c r="Q64" i="2" l="1"/>
  <c r="R64" i="2" s="1"/>
  <c r="K61" i="2"/>
  <c r="L62" i="2"/>
  <c r="AA404" i="2"/>
  <c r="AL404" i="2"/>
  <c r="Z403" i="2"/>
  <c r="AK403" i="2"/>
  <c r="O63" i="2"/>
  <c r="P63" i="2"/>
  <c r="AE402" i="2"/>
  <c r="AG403" i="2"/>
  <c r="AC403" i="2" s="1"/>
  <c r="AO397" i="2"/>
  <c r="AM65" i="2"/>
  <c r="AD65" i="2"/>
  <c r="AB65" i="2" s="1"/>
  <c r="N62" i="2"/>
  <c r="M61" i="2"/>
  <c r="Q63" i="2" l="1"/>
  <c r="R63" i="2" s="1"/>
  <c r="AH402" i="2"/>
  <c r="AN396" i="2"/>
  <c r="AR396" i="2" s="1"/>
  <c r="AT396" i="2" s="1"/>
  <c r="K60" i="2"/>
  <c r="L61" i="2"/>
  <c r="O62" i="2"/>
  <c r="P62" i="2"/>
  <c r="AI402" i="2"/>
  <c r="AQ396" i="2"/>
  <c r="AS396" i="2" s="1"/>
  <c r="AU396" i="2" s="1"/>
  <c r="AJ403" i="2"/>
  <c r="AF402" i="2"/>
  <c r="AP396" i="2"/>
  <c r="AM64" i="2"/>
  <c r="AD64" i="2"/>
  <c r="AB64" i="2" s="1"/>
  <c r="N61" i="2"/>
  <c r="M60" i="2"/>
  <c r="AO396" i="2" l="1"/>
  <c r="AN395" i="2" s="1"/>
  <c r="AR395" i="2" s="1"/>
  <c r="AT395" i="2" s="1"/>
  <c r="Q62" i="2"/>
  <c r="R62" i="2" s="1"/>
  <c r="K59" i="2"/>
  <c r="L60" i="2"/>
  <c r="Z402" i="2"/>
  <c r="AK402" i="2"/>
  <c r="AA403" i="2"/>
  <c r="AL403" i="2"/>
  <c r="O61" i="2"/>
  <c r="P61" i="2"/>
  <c r="AP395" i="2"/>
  <c r="AE401" i="2"/>
  <c r="AG402" i="2"/>
  <c r="AC402" i="2" s="1"/>
  <c r="AM63" i="2"/>
  <c r="AD63" i="2"/>
  <c r="AB63" i="2" s="1"/>
  <c r="N60" i="2"/>
  <c r="M59" i="2"/>
  <c r="AQ395" i="2" l="1"/>
  <c r="AS395" i="2" s="1"/>
  <c r="AU395" i="2" s="1"/>
  <c r="Q61" i="2"/>
  <c r="R61" i="2" s="1"/>
  <c r="K58" i="2"/>
  <c r="L59" i="2"/>
  <c r="O60" i="2"/>
  <c r="P60" i="2"/>
  <c r="AI401" i="2"/>
  <c r="AJ402" i="2"/>
  <c r="AH401" i="2"/>
  <c r="AF401" i="2"/>
  <c r="AO395" i="2"/>
  <c r="AM62" i="2"/>
  <c r="AD62" i="2"/>
  <c r="AB62" i="2" s="1"/>
  <c r="N59" i="2"/>
  <c r="M58" i="2"/>
  <c r="Q60" i="2" l="1"/>
  <c r="AN394" i="2"/>
  <c r="AR394" i="2" s="1"/>
  <c r="AT394" i="2" s="1"/>
  <c r="K57" i="2"/>
  <c r="L58" i="2"/>
  <c r="Z401" i="2"/>
  <c r="AK401" i="2"/>
  <c r="AA402" i="2"/>
  <c r="AL402" i="2"/>
  <c r="P59" i="2"/>
  <c r="O59" i="2"/>
  <c r="AP394" i="2"/>
  <c r="AQ394" i="2"/>
  <c r="AS394" i="2" s="1"/>
  <c r="AU394" i="2" s="1"/>
  <c r="AE400" i="2"/>
  <c r="AG401" i="2"/>
  <c r="AC401" i="2" s="1"/>
  <c r="AM61" i="2"/>
  <c r="AD61" i="2"/>
  <c r="AB61" i="2" s="1"/>
  <c r="R60" i="2"/>
  <c r="N58" i="2"/>
  <c r="M57" i="2"/>
  <c r="AO394" i="2" l="1"/>
  <c r="AN393" i="2" s="1"/>
  <c r="AR393" i="2" s="1"/>
  <c r="AT393" i="2" s="1"/>
  <c r="Q59" i="2"/>
  <c r="R59" i="2" s="1"/>
  <c r="K56" i="2"/>
  <c r="L57" i="2"/>
  <c r="P58" i="2"/>
  <c r="O58" i="2"/>
  <c r="AI400" i="2"/>
  <c r="AP393" i="2"/>
  <c r="AJ401" i="2"/>
  <c r="AH400" i="2"/>
  <c r="AF400" i="2"/>
  <c r="AM60" i="2"/>
  <c r="AD60" i="2"/>
  <c r="AB60" i="2" s="1"/>
  <c r="N57" i="2"/>
  <c r="M56" i="2"/>
  <c r="AQ393" i="2" l="1"/>
  <c r="AS393" i="2" s="1"/>
  <c r="AU393" i="2" s="1"/>
  <c r="Q58" i="2"/>
  <c r="R58" i="2" s="1"/>
  <c r="K55" i="2"/>
  <c r="L56" i="2"/>
  <c r="AA401" i="2"/>
  <c r="AL401" i="2"/>
  <c r="Z400" i="2"/>
  <c r="AK400" i="2"/>
  <c r="O57" i="2"/>
  <c r="P57" i="2"/>
  <c r="AE399" i="2"/>
  <c r="AG400" i="2"/>
  <c r="AC400" i="2" s="1"/>
  <c r="AO393" i="2"/>
  <c r="AM59" i="2"/>
  <c r="AD59" i="2"/>
  <c r="AB59" i="2" s="1"/>
  <c r="N56" i="2"/>
  <c r="M55" i="2"/>
  <c r="Q57" i="2" l="1"/>
  <c r="R57" i="2" s="1"/>
  <c r="AN392" i="2"/>
  <c r="AR392" i="2" s="1"/>
  <c r="AT392" i="2" s="1"/>
  <c r="K54" i="2"/>
  <c r="L55" i="2"/>
  <c r="O56" i="2"/>
  <c r="P56" i="2"/>
  <c r="AI399" i="2"/>
  <c r="AQ392" i="2"/>
  <c r="AS392" i="2" s="1"/>
  <c r="AU392" i="2" s="1"/>
  <c r="AP392" i="2"/>
  <c r="AJ400" i="2"/>
  <c r="AH399" i="2"/>
  <c r="AF399" i="2"/>
  <c r="AM58" i="2"/>
  <c r="AD58" i="2"/>
  <c r="AB58" i="2" s="1"/>
  <c r="N55" i="2"/>
  <c r="M54" i="2"/>
  <c r="Q56" i="2" l="1"/>
  <c r="R56" i="2" s="1"/>
  <c r="K53" i="2"/>
  <c r="L54" i="2"/>
  <c r="AA400" i="2"/>
  <c r="AL400" i="2"/>
  <c r="Z399" i="2"/>
  <c r="AK399" i="2"/>
  <c r="O55" i="2"/>
  <c r="P55" i="2"/>
  <c r="AO392" i="2"/>
  <c r="AE398" i="2"/>
  <c r="AG399" i="2"/>
  <c r="AC399" i="2" s="1"/>
  <c r="AM57" i="2"/>
  <c r="AD57" i="2"/>
  <c r="AB57" i="2" s="1"/>
  <c r="N54" i="2"/>
  <c r="M53" i="2"/>
  <c r="Q55" i="2" l="1"/>
  <c r="R55" i="2" s="1"/>
  <c r="AN391" i="2"/>
  <c r="AR391" i="2" s="1"/>
  <c r="AT391" i="2" s="1"/>
  <c r="K52" i="2"/>
  <c r="L53" i="2"/>
  <c r="O54" i="2"/>
  <c r="P54" i="2"/>
  <c r="AP391" i="2"/>
  <c r="AI398" i="2"/>
  <c r="AQ391" i="2"/>
  <c r="AS391" i="2" s="1"/>
  <c r="AU391" i="2" s="1"/>
  <c r="AJ399" i="2"/>
  <c r="AH398" i="2"/>
  <c r="AF398" i="2"/>
  <c r="AM56" i="2"/>
  <c r="AD56" i="2"/>
  <c r="AB56" i="2" s="1"/>
  <c r="N53" i="2"/>
  <c r="M52" i="2"/>
  <c r="AO391" i="2" l="1"/>
  <c r="AN390" i="2" s="1"/>
  <c r="AR390" i="2" s="1"/>
  <c r="AT390" i="2" s="1"/>
  <c r="Q54" i="2"/>
  <c r="R54" i="2" s="1"/>
  <c r="AE397" i="2"/>
  <c r="AI397" i="2" s="1"/>
  <c r="K51" i="2"/>
  <c r="L52" i="2"/>
  <c r="Z398" i="2"/>
  <c r="AK398" i="2"/>
  <c r="AA399" i="2"/>
  <c r="AL399" i="2"/>
  <c r="O53" i="2"/>
  <c r="P53" i="2"/>
  <c r="AG398" i="2"/>
  <c r="AC398" i="2" s="1"/>
  <c r="AQ390" i="2"/>
  <c r="AS390" i="2" s="1"/>
  <c r="AU390" i="2" s="1"/>
  <c r="AP390" i="2"/>
  <c r="AJ398" i="2"/>
  <c r="AF397" i="2"/>
  <c r="AM55" i="2"/>
  <c r="AD55" i="2"/>
  <c r="AB55" i="2" s="1"/>
  <c r="N52" i="2"/>
  <c r="M51" i="2"/>
  <c r="Q53" i="2" l="1"/>
  <c r="R53" i="2" s="1"/>
  <c r="AH397" i="2"/>
  <c r="K50" i="2"/>
  <c r="L51" i="2"/>
  <c r="Z397" i="2"/>
  <c r="AK397" i="2"/>
  <c r="AA398" i="2"/>
  <c r="AL398" i="2"/>
  <c r="O52" i="2"/>
  <c r="P52" i="2"/>
  <c r="AO390" i="2"/>
  <c r="AE396" i="2"/>
  <c r="AG397" i="2"/>
  <c r="AC397" i="2" s="1"/>
  <c r="AM54" i="2"/>
  <c r="AD54" i="2"/>
  <c r="AB54" i="2" s="1"/>
  <c r="N51" i="2"/>
  <c r="M50" i="2"/>
  <c r="Q52" i="2" l="1"/>
  <c r="R52" i="2" s="1"/>
  <c r="AN389" i="2"/>
  <c r="K49" i="2"/>
  <c r="L50" i="2"/>
  <c r="P51" i="2"/>
  <c r="O51" i="2"/>
  <c r="AI396" i="2"/>
  <c r="AQ389" i="2"/>
  <c r="AS389" i="2" s="1"/>
  <c r="AU389" i="2" s="1"/>
  <c r="AP389" i="2"/>
  <c r="AJ397" i="2"/>
  <c r="AH396" i="2"/>
  <c r="AF396" i="2"/>
  <c r="AM53" i="2"/>
  <c r="AD53" i="2"/>
  <c r="AB53" i="2" s="1"/>
  <c r="N50" i="2"/>
  <c r="M49" i="2"/>
  <c r="Q51" i="2" l="1"/>
  <c r="R51" i="2" s="1"/>
  <c r="K48" i="2"/>
  <c r="L49" i="2"/>
  <c r="Z396" i="2"/>
  <c r="AK396" i="2"/>
  <c r="AA397" i="2"/>
  <c r="AL397" i="2"/>
  <c r="O50" i="2"/>
  <c r="P50" i="2"/>
  <c r="AR389" i="2"/>
  <c r="AT389" i="2" s="1"/>
  <c r="AO389" i="2"/>
  <c r="AE395" i="2"/>
  <c r="AG396" i="2"/>
  <c r="AC396" i="2" s="1"/>
  <c r="AM52" i="2"/>
  <c r="AD52" i="2"/>
  <c r="AB52" i="2" s="1"/>
  <c r="N49" i="2"/>
  <c r="M48" i="2"/>
  <c r="Q50" i="2" l="1"/>
  <c r="R50" i="2" s="1"/>
  <c r="AN388" i="2"/>
  <c r="AR388" i="2" s="1"/>
  <c r="AT388" i="2" s="1"/>
  <c r="K47" i="2"/>
  <c r="L48" i="2"/>
  <c r="O49" i="2"/>
  <c r="P49" i="2"/>
  <c r="AI395" i="2"/>
  <c r="AQ388" i="2"/>
  <c r="AS388" i="2" s="1"/>
  <c r="AU388" i="2" s="1"/>
  <c r="AP388" i="2"/>
  <c r="AO388" i="2"/>
  <c r="AJ396" i="2"/>
  <c r="AH395" i="2"/>
  <c r="AF395" i="2"/>
  <c r="AM51" i="2"/>
  <c r="AD51" i="2"/>
  <c r="AB51" i="2" s="1"/>
  <c r="N48" i="2"/>
  <c r="M47" i="2"/>
  <c r="Q49" i="2" l="1"/>
  <c r="R49" i="2" s="1"/>
  <c r="AN387" i="2"/>
  <c r="AR387" i="2" s="1"/>
  <c r="AT387" i="2" s="1"/>
  <c r="K46" i="2"/>
  <c r="L47" i="2"/>
  <c r="Z395" i="2"/>
  <c r="AK395" i="2"/>
  <c r="AA396" i="2"/>
  <c r="AL396" i="2"/>
  <c r="O48" i="2"/>
  <c r="P48" i="2"/>
  <c r="AQ387" i="2"/>
  <c r="AS387" i="2" s="1"/>
  <c r="AU387" i="2" s="1"/>
  <c r="AP387" i="2"/>
  <c r="AO387" i="2"/>
  <c r="AE394" i="2"/>
  <c r="AG395" i="2"/>
  <c r="AC395" i="2" s="1"/>
  <c r="AM50" i="2"/>
  <c r="AD50" i="2"/>
  <c r="AB50" i="2" s="1"/>
  <c r="N47" i="2"/>
  <c r="M46" i="2"/>
  <c r="Q48" i="2" l="1"/>
  <c r="R48" i="2" s="1"/>
  <c r="AN386" i="2"/>
  <c r="AR386" i="2" s="1"/>
  <c r="AT386" i="2" s="1"/>
  <c r="K45" i="2"/>
  <c r="L46" i="2"/>
  <c r="O47" i="2"/>
  <c r="P47" i="2"/>
  <c r="AI394" i="2"/>
  <c r="AQ386" i="2"/>
  <c r="AS386" i="2" s="1"/>
  <c r="AU386" i="2" s="1"/>
  <c r="AP386" i="2"/>
  <c r="AJ395" i="2"/>
  <c r="AH394" i="2"/>
  <c r="AF394" i="2"/>
  <c r="AM49" i="2"/>
  <c r="AD49" i="2"/>
  <c r="AB49" i="2" s="1"/>
  <c r="N46" i="2"/>
  <c r="M45" i="2"/>
  <c r="AO386" i="2" l="1"/>
  <c r="AN385" i="2" s="1"/>
  <c r="AR385" i="2" s="1"/>
  <c r="AT385" i="2" s="1"/>
  <c r="Q47" i="2"/>
  <c r="R47" i="2" s="1"/>
  <c r="K44" i="2"/>
  <c r="L45" i="2"/>
  <c r="Z394" i="2"/>
  <c r="AK394" i="2"/>
  <c r="AA395" i="2"/>
  <c r="AL395" i="2"/>
  <c r="O46" i="2"/>
  <c r="P46" i="2"/>
  <c r="AE393" i="2"/>
  <c r="AG394" i="2"/>
  <c r="AC394" i="2" s="1"/>
  <c r="AM48" i="2"/>
  <c r="AD48" i="2"/>
  <c r="AB48" i="2" s="1"/>
  <c r="N45" i="2"/>
  <c r="M44" i="2"/>
  <c r="AO385" i="2" l="1"/>
  <c r="AQ385" i="2"/>
  <c r="AS385" i="2" s="1"/>
  <c r="AU385" i="2" s="1"/>
  <c r="AP385" i="2"/>
  <c r="Q46" i="2"/>
  <c r="R46" i="2" s="1"/>
  <c r="K43" i="2"/>
  <c r="L44" i="2"/>
  <c r="O45" i="2"/>
  <c r="P45" i="2"/>
  <c r="AI393" i="2"/>
  <c r="AJ394" i="2"/>
  <c r="AH393" i="2"/>
  <c r="AF393" i="2"/>
  <c r="AM47" i="2"/>
  <c r="AD47" i="2"/>
  <c r="AB47" i="2" s="1"/>
  <c r="N44" i="2"/>
  <c r="M43" i="2"/>
  <c r="AO384" i="2" l="1"/>
  <c r="AN384" i="2"/>
  <c r="AR384" i="2" s="1"/>
  <c r="AT384" i="2" s="1"/>
  <c r="AP384" i="2"/>
  <c r="AQ384" i="2"/>
  <c r="AS384" i="2" s="1"/>
  <c r="AU384" i="2" s="1"/>
  <c r="Q45" i="2"/>
  <c r="R45" i="2" s="1"/>
  <c r="AN383" i="2"/>
  <c r="AR383" i="2" s="1"/>
  <c r="AT383" i="2" s="1"/>
  <c r="K42" i="2"/>
  <c r="L43" i="2"/>
  <c r="AA394" i="2"/>
  <c r="AL394" i="2"/>
  <c r="Z393" i="2"/>
  <c r="AK393" i="2"/>
  <c r="O44" i="2"/>
  <c r="P44" i="2"/>
  <c r="AQ383" i="2"/>
  <c r="AS383" i="2" s="1"/>
  <c r="AU383" i="2" s="1"/>
  <c r="AP383" i="2"/>
  <c r="AE392" i="2"/>
  <c r="AG393" i="2"/>
  <c r="AC393" i="2" s="1"/>
  <c r="AM46" i="2"/>
  <c r="AD46" i="2"/>
  <c r="AB46" i="2" s="1"/>
  <c r="AO383" i="2"/>
  <c r="N43" i="2"/>
  <c r="M42" i="2"/>
  <c r="Q44" i="2" l="1"/>
  <c r="R44" i="2" s="1"/>
  <c r="AN382" i="2"/>
  <c r="AR382" i="2" s="1"/>
  <c r="AT382" i="2" s="1"/>
  <c r="K41" i="2"/>
  <c r="L42" i="2"/>
  <c r="O43" i="2"/>
  <c r="P43" i="2"/>
  <c r="AI392" i="2"/>
  <c r="AQ382" i="2"/>
  <c r="AS382" i="2" s="1"/>
  <c r="AU382" i="2" s="1"/>
  <c r="AP382" i="2"/>
  <c r="AJ393" i="2"/>
  <c r="AH392" i="2"/>
  <c r="AF392" i="2"/>
  <c r="AM45" i="2"/>
  <c r="AD45" i="2"/>
  <c r="AB45" i="2" s="1"/>
  <c r="N42" i="2"/>
  <c r="M41" i="2"/>
  <c r="Q43" i="2" l="1"/>
  <c r="R43" i="2" s="1"/>
  <c r="K40" i="2"/>
  <c r="L41" i="2"/>
  <c r="Z392" i="2"/>
  <c r="AK392" i="2"/>
  <c r="AA393" i="2"/>
  <c r="AL393" i="2"/>
  <c r="O42" i="2"/>
  <c r="P42" i="2"/>
  <c r="AE391" i="2"/>
  <c r="AG392" i="2"/>
  <c r="AC392" i="2" s="1"/>
  <c r="AM44" i="2"/>
  <c r="AD44" i="2"/>
  <c r="AB44" i="2" s="1"/>
  <c r="AO382" i="2"/>
  <c r="N41" i="2"/>
  <c r="M40" i="2"/>
  <c r="Q42" i="2" l="1"/>
  <c r="R42" i="2" s="1"/>
  <c r="AN381" i="2"/>
  <c r="AR381" i="2" s="1"/>
  <c r="AT381" i="2" s="1"/>
  <c r="K39" i="2"/>
  <c r="L40" i="2"/>
  <c r="O41" i="2"/>
  <c r="P41" i="2"/>
  <c r="AI391" i="2"/>
  <c r="AQ381" i="2"/>
  <c r="AS381" i="2" s="1"/>
  <c r="AU381" i="2" s="1"/>
  <c r="AP381" i="2"/>
  <c r="AJ392" i="2"/>
  <c r="AH391" i="2"/>
  <c r="AF391" i="2"/>
  <c r="AM43" i="2"/>
  <c r="AD43" i="2"/>
  <c r="AB43" i="2" s="1"/>
  <c r="N40" i="2"/>
  <c r="M39" i="2"/>
  <c r="Q41" i="2" l="1"/>
  <c r="R41" i="2" s="1"/>
  <c r="K38" i="2"/>
  <c r="L39" i="2"/>
  <c r="Z391" i="2"/>
  <c r="AK391" i="2"/>
  <c r="AA392" i="2"/>
  <c r="AL392" i="2"/>
  <c r="O40" i="2"/>
  <c r="P40" i="2"/>
  <c r="AE390" i="2"/>
  <c r="AG391" i="2"/>
  <c r="AC391" i="2" s="1"/>
  <c r="AM42" i="2"/>
  <c r="AD42" i="2"/>
  <c r="AB42" i="2" s="1"/>
  <c r="AO381" i="2"/>
  <c r="N39" i="2"/>
  <c r="M38" i="2"/>
  <c r="Q40" i="2" l="1"/>
  <c r="R40" i="2" s="1"/>
  <c r="AN380" i="2"/>
  <c r="AR380" i="2" s="1"/>
  <c r="AT380" i="2" s="1"/>
  <c r="K37" i="2"/>
  <c r="L38" i="2"/>
  <c r="P39" i="2"/>
  <c r="O39" i="2"/>
  <c r="AI390" i="2"/>
  <c r="AQ380" i="2"/>
  <c r="AS380" i="2" s="1"/>
  <c r="AU380" i="2" s="1"/>
  <c r="AP380" i="2"/>
  <c r="AJ391" i="2"/>
  <c r="AH390" i="2"/>
  <c r="AF390" i="2"/>
  <c r="AM41" i="2"/>
  <c r="AD41" i="2"/>
  <c r="AB41" i="2" s="1"/>
  <c r="N38" i="2"/>
  <c r="M37" i="2"/>
  <c r="Q39" i="2" l="1"/>
  <c r="R39" i="2" s="1"/>
  <c r="K36" i="2"/>
  <c r="L37" i="2"/>
  <c r="Z390" i="2"/>
  <c r="AK390" i="2"/>
  <c r="AA391" i="2"/>
  <c r="AL391" i="2"/>
  <c r="O38" i="2"/>
  <c r="P38" i="2"/>
  <c r="AE389" i="2"/>
  <c r="AG390" i="2"/>
  <c r="AC390" i="2" s="1"/>
  <c r="AM40" i="2"/>
  <c r="AD40" i="2"/>
  <c r="AB40" i="2" s="1"/>
  <c r="AO380" i="2"/>
  <c r="N37" i="2"/>
  <c r="M36" i="2"/>
  <c r="Q38" i="2" l="1"/>
  <c r="R38" i="2" s="1"/>
  <c r="AN379" i="2"/>
  <c r="AR379" i="2" s="1"/>
  <c r="AT379" i="2" s="1"/>
  <c r="K35" i="2"/>
  <c r="L36" i="2"/>
  <c r="O37" i="2"/>
  <c r="P37" i="2"/>
  <c r="AI389" i="2"/>
  <c r="AQ379" i="2"/>
  <c r="AS379" i="2" s="1"/>
  <c r="AU379" i="2" s="1"/>
  <c r="AP379" i="2"/>
  <c r="AJ390" i="2"/>
  <c r="AH389" i="2"/>
  <c r="AF389" i="2"/>
  <c r="AM39" i="2"/>
  <c r="AD39" i="2"/>
  <c r="AB39" i="2" s="1"/>
  <c r="N36" i="2"/>
  <c r="M35" i="2"/>
  <c r="Q37" i="2" l="1"/>
  <c r="R37" i="2" s="1"/>
  <c r="K34" i="2"/>
  <c r="L35" i="2"/>
  <c r="Z389" i="2"/>
  <c r="AK389" i="2"/>
  <c r="AA390" i="2"/>
  <c r="AL390" i="2"/>
  <c r="O36" i="2"/>
  <c r="P36" i="2"/>
  <c r="AE388" i="2"/>
  <c r="AG389" i="2"/>
  <c r="AC389" i="2" s="1"/>
  <c r="AM38" i="2"/>
  <c r="AD38" i="2"/>
  <c r="AB38" i="2" s="1"/>
  <c r="AO379" i="2"/>
  <c r="N35" i="2"/>
  <c r="M34" i="2"/>
  <c r="Q36" i="2" l="1"/>
  <c r="R36" i="2" s="1"/>
  <c r="AF388" i="2"/>
  <c r="AE387" i="2" s="1"/>
  <c r="AN378" i="2"/>
  <c r="AR378" i="2" s="1"/>
  <c r="AT378" i="2" s="1"/>
  <c r="K33" i="2"/>
  <c r="L33" i="2" s="1"/>
  <c r="L34" i="2"/>
  <c r="O35" i="2"/>
  <c r="P35" i="2"/>
  <c r="AI388" i="2"/>
  <c r="AQ378" i="2"/>
  <c r="AS378" i="2" s="1"/>
  <c r="AU378" i="2" s="1"/>
  <c r="AP378" i="2"/>
  <c r="AJ389" i="2"/>
  <c r="AH388" i="2"/>
  <c r="AM37" i="2"/>
  <c r="AD37" i="2"/>
  <c r="AB37" i="2" s="1"/>
  <c r="N34" i="2"/>
  <c r="M33" i="2"/>
  <c r="Q35" i="2" l="1"/>
  <c r="R35" i="2" s="1"/>
  <c r="AG388" i="2"/>
  <c r="AC388" i="2" s="1"/>
  <c r="AA389" i="2"/>
  <c r="AL389" i="2"/>
  <c r="Z388" i="2"/>
  <c r="AK388" i="2"/>
  <c r="O34" i="2"/>
  <c r="P34" i="2"/>
  <c r="AI387" i="2"/>
  <c r="AF387" i="2"/>
  <c r="AJ388" i="2"/>
  <c r="AM36" i="2"/>
  <c r="AD36" i="2"/>
  <c r="AB36" i="2" s="1"/>
  <c r="AO378" i="2"/>
  <c r="N33" i="2"/>
  <c r="Q34" i="2" l="1"/>
  <c r="R34" i="2" s="1"/>
  <c r="AH387" i="2"/>
  <c r="AJ387" i="2" s="1"/>
  <c r="AN377" i="2"/>
  <c r="AR377" i="2" s="1"/>
  <c r="AT377" i="2" s="1"/>
  <c r="AE386" i="2"/>
  <c r="AF386" i="2" s="1"/>
  <c r="Z387" i="2"/>
  <c r="AK387" i="2"/>
  <c r="AA388" i="2"/>
  <c r="AL388" i="2"/>
  <c r="O33" i="2"/>
  <c r="P33" i="2"/>
  <c r="AG387" i="2"/>
  <c r="AC387" i="2" s="1"/>
  <c r="AQ377" i="2"/>
  <c r="AS377" i="2" s="1"/>
  <c r="AU377" i="2" s="1"/>
  <c r="AP377" i="2"/>
  <c r="AM35" i="2"/>
  <c r="AD35" i="2"/>
  <c r="AB35" i="2" s="1"/>
  <c r="AO377" i="2" l="1"/>
  <c r="AQ376" i="2" s="1"/>
  <c r="AS376" i="2" s="1"/>
  <c r="AU376" i="2" s="1"/>
  <c r="Q33" i="2"/>
  <c r="R33" i="2" s="1"/>
  <c r="AH386" i="2"/>
  <c r="AJ386" i="2" s="1"/>
  <c r="AI386" i="2"/>
  <c r="Z386" i="2" s="1"/>
  <c r="AG386" i="2"/>
  <c r="AC386" i="2" s="1"/>
  <c r="AA387" i="2"/>
  <c r="AL387" i="2"/>
  <c r="AE385" i="2"/>
  <c r="AM34" i="2"/>
  <c r="AD34" i="2"/>
  <c r="AB34" i="2" s="1"/>
  <c r="AN376" i="2" l="1"/>
  <c r="AR376" i="2" s="1"/>
  <c r="AT376" i="2" s="1"/>
  <c r="AP376" i="2"/>
  <c r="AH385" i="2"/>
  <c r="AK386" i="2"/>
  <c r="AF385" i="2"/>
  <c r="AG385" i="2" s="1"/>
  <c r="AC385" i="2" s="1"/>
  <c r="AI385" i="2"/>
  <c r="AK385" i="2" s="1"/>
  <c r="AA386" i="2"/>
  <c r="AL386" i="2"/>
  <c r="AM33" i="2"/>
  <c r="AD33" i="2"/>
  <c r="AB33" i="2" s="1"/>
  <c r="AO376" i="2" l="1"/>
  <c r="AN375" i="2" s="1"/>
  <c r="AR375" i="2" s="1"/>
  <c r="AT375" i="2" s="1"/>
  <c r="AE384" i="2"/>
  <c r="AF384" i="2" s="1"/>
  <c r="Z385" i="2"/>
  <c r="AJ385" i="2"/>
  <c r="AH384" i="2"/>
  <c r="AQ375" i="2" l="1"/>
  <c r="AS375" i="2" s="1"/>
  <c r="AU375" i="2" s="1"/>
  <c r="AP375" i="2"/>
  <c r="AI384" i="2"/>
  <c r="Z384" i="2" s="1"/>
  <c r="AG384" i="2"/>
  <c r="AC384" i="2" s="1"/>
  <c r="AA385" i="2"/>
  <c r="AL385" i="2"/>
  <c r="AE383" i="2"/>
  <c r="AJ384" i="2"/>
  <c r="AO375" i="2"/>
  <c r="AH383" i="2" l="1"/>
  <c r="AJ383" i="2" s="1"/>
  <c r="AK384" i="2"/>
  <c r="AN374" i="2"/>
  <c r="AR374" i="2" s="1"/>
  <c r="AT374" i="2" s="1"/>
  <c r="AI383" i="2"/>
  <c r="Z383" i="2" s="1"/>
  <c r="AA384" i="2"/>
  <c r="AL384" i="2"/>
  <c r="AF383" i="2"/>
  <c r="AQ374" i="2"/>
  <c r="AS374" i="2" s="1"/>
  <c r="AU374" i="2" s="1"/>
  <c r="AP374" i="2"/>
  <c r="AE382" i="2" l="1"/>
  <c r="AI382" i="2" s="1"/>
  <c r="Z382" i="2" s="1"/>
  <c r="AK383" i="2"/>
  <c r="AA383" i="2"/>
  <c r="AL383" i="2"/>
  <c r="AG383" i="2"/>
  <c r="AC383" i="2" s="1"/>
  <c r="AO374" i="2"/>
  <c r="AF382" i="2" l="1"/>
  <c r="AE381" i="2" s="1"/>
  <c r="AI381" i="2" s="1"/>
  <c r="AK381" i="2" s="1"/>
  <c r="AH382" i="2"/>
  <c r="AJ382" i="2" s="1"/>
  <c r="AL382" i="2" s="1"/>
  <c r="AN373" i="2"/>
  <c r="AR373" i="2" s="1"/>
  <c r="AT373" i="2" s="1"/>
  <c r="AK382" i="2"/>
  <c r="AQ373" i="2"/>
  <c r="AS373" i="2" s="1"/>
  <c r="AU373" i="2" s="1"/>
  <c r="AP373" i="2"/>
  <c r="AG382" i="2" l="1"/>
  <c r="AC382" i="2" s="1"/>
  <c r="AF381" i="2"/>
  <c r="AE380" i="2" s="1"/>
  <c r="Z381" i="2"/>
  <c r="AA382" i="2"/>
  <c r="AO373" i="2"/>
  <c r="AH381" i="2" l="1"/>
  <c r="AJ381" i="2" s="1"/>
  <c r="AA381" i="2" s="1"/>
  <c r="AG381" i="2"/>
  <c r="AC381" i="2" s="1"/>
  <c r="AN372" i="2"/>
  <c r="AR372" i="2" s="1"/>
  <c r="AT372" i="2" s="1"/>
  <c r="AF380" i="2"/>
  <c r="AI380" i="2"/>
  <c r="Z380" i="2" s="1"/>
  <c r="AQ372" i="2"/>
  <c r="AS372" i="2" s="1"/>
  <c r="AU372" i="2" s="1"/>
  <c r="AP372" i="2"/>
  <c r="AL381" i="2" l="1"/>
  <c r="AH380" i="2"/>
  <c r="AJ380" i="2" s="1"/>
  <c r="AG380" i="2"/>
  <c r="AC380" i="2" s="1"/>
  <c r="AE379" i="2"/>
  <c r="AK380" i="2"/>
  <c r="AO372" i="2"/>
  <c r="AH379" i="2" l="1"/>
  <c r="AI379" i="2"/>
  <c r="AK379" i="2" s="1"/>
  <c r="AF379" i="2"/>
  <c r="AN371" i="2"/>
  <c r="AR371" i="2" s="1"/>
  <c r="AT371" i="2" s="1"/>
  <c r="AA380" i="2"/>
  <c r="AL380" i="2"/>
  <c r="AQ371" i="2"/>
  <c r="AS371" i="2" s="1"/>
  <c r="AU371" i="2" s="1"/>
  <c r="AP371" i="2"/>
  <c r="Z379" i="2" l="1"/>
  <c r="AG379" i="2"/>
  <c r="AC379" i="2" s="1"/>
  <c r="AE378" i="2"/>
  <c r="AJ379" i="2"/>
  <c r="AO371" i="2"/>
  <c r="AH378" i="2" l="1"/>
  <c r="AJ378" i="2" s="1"/>
  <c r="AI378" i="2"/>
  <c r="AK378" i="2" s="1"/>
  <c r="AF378" i="2"/>
  <c r="AG378" i="2" s="1"/>
  <c r="AC378" i="2" s="1"/>
  <c r="AN370" i="2"/>
  <c r="AR370" i="2" s="1"/>
  <c r="AT370" i="2" s="1"/>
  <c r="AA379" i="2"/>
  <c r="AL379" i="2"/>
  <c r="AQ370" i="2"/>
  <c r="AS370" i="2" s="1"/>
  <c r="AU370" i="2" s="1"/>
  <c r="AP370" i="2"/>
  <c r="Z378" i="2" l="1"/>
  <c r="AH377" i="2"/>
  <c r="AE377" i="2"/>
  <c r="AF377" i="2" s="1"/>
  <c r="AA378" i="2"/>
  <c r="AL378" i="2"/>
  <c r="AO370" i="2"/>
  <c r="AI377" i="2" l="1"/>
  <c r="Z377" i="2" s="1"/>
  <c r="AE376" i="2"/>
  <c r="AG377" i="2"/>
  <c r="AC377" i="2" s="1"/>
  <c r="AN369" i="2"/>
  <c r="AO369" i="2" s="1"/>
  <c r="AQ369" i="2"/>
  <c r="AS369" i="2" s="1"/>
  <c r="AU369" i="2" s="1"/>
  <c r="AP369" i="2"/>
  <c r="AJ377" i="2"/>
  <c r="AK377" i="2" l="1"/>
  <c r="AH376" i="2"/>
  <c r="AJ376" i="2" s="1"/>
  <c r="AF376" i="2"/>
  <c r="AG376" i="2" s="1"/>
  <c r="AC376" i="2" s="1"/>
  <c r="AI376" i="2"/>
  <c r="Z376" i="2" s="1"/>
  <c r="AR369" i="2"/>
  <c r="AT369" i="2" s="1"/>
  <c r="AN368" i="2"/>
  <c r="AR368" i="2" s="1"/>
  <c r="AT368" i="2" s="1"/>
  <c r="AA377" i="2"/>
  <c r="AL377" i="2"/>
  <c r="AQ368" i="2"/>
  <c r="AS368" i="2" s="1"/>
  <c r="AU368" i="2" s="1"/>
  <c r="AP368" i="2"/>
  <c r="AE375" i="2" l="1"/>
  <c r="AF375" i="2" s="1"/>
  <c r="AH375" i="2"/>
  <c r="AK376" i="2"/>
  <c r="AA376" i="2"/>
  <c r="AL376" i="2"/>
  <c r="AO368" i="2"/>
  <c r="AI375" i="2" l="1"/>
  <c r="Z375" i="2" s="1"/>
  <c r="AG375" i="2"/>
  <c r="AC375" i="2" s="1"/>
  <c r="AE374" i="2"/>
  <c r="AN367" i="2"/>
  <c r="AR367" i="2" s="1"/>
  <c r="AT367" i="2" s="1"/>
  <c r="AQ367" i="2"/>
  <c r="AS367" i="2" s="1"/>
  <c r="AU367" i="2" s="1"/>
  <c r="AP367" i="2"/>
  <c r="AJ375" i="2"/>
  <c r="AK375" i="2" l="1"/>
  <c r="AH374" i="2"/>
  <c r="AF374" i="2"/>
  <c r="AE373" i="2" s="1"/>
  <c r="AI374" i="2"/>
  <c r="AK374" i="2" s="1"/>
  <c r="AA375" i="2"/>
  <c r="AL375" i="2"/>
  <c r="AO367" i="2"/>
  <c r="AG374" i="2" l="1"/>
  <c r="AC374" i="2" s="1"/>
  <c r="Z374" i="2"/>
  <c r="AN366" i="2"/>
  <c r="AR366" i="2" s="1"/>
  <c r="AT366" i="2" s="1"/>
  <c r="AF373" i="2"/>
  <c r="AG373" i="2" s="1"/>
  <c r="AC373" i="2" s="1"/>
  <c r="AI373" i="2"/>
  <c r="AQ366" i="2"/>
  <c r="AS366" i="2" s="1"/>
  <c r="AU366" i="2" s="1"/>
  <c r="AJ374" i="2"/>
  <c r="AP366" i="2"/>
  <c r="AH373" i="2" l="1"/>
  <c r="AJ373" i="2" s="1"/>
  <c r="AE372" i="2"/>
  <c r="AF372" i="2" s="1"/>
  <c r="AA374" i="2"/>
  <c r="AL374" i="2"/>
  <c r="Z373" i="2"/>
  <c r="AK373" i="2"/>
  <c r="AH372" i="2"/>
  <c r="AO366" i="2"/>
  <c r="AI372" i="2" l="1"/>
  <c r="AK372" i="2" s="1"/>
  <c r="AN365" i="2"/>
  <c r="AR365" i="2" s="1"/>
  <c r="AT365" i="2" s="1"/>
  <c r="AE371" i="2"/>
  <c r="AF371" i="2" s="1"/>
  <c r="AA373" i="2"/>
  <c r="AL373" i="2"/>
  <c r="AG372" i="2"/>
  <c r="AC372" i="2" s="1"/>
  <c r="AQ365" i="2"/>
  <c r="AS365" i="2" s="1"/>
  <c r="AU365" i="2" s="1"/>
  <c r="AP365" i="2"/>
  <c r="AJ372" i="2"/>
  <c r="Z372" i="2" l="1"/>
  <c r="AO365" i="2"/>
  <c r="AN364" i="2" s="1"/>
  <c r="AR364" i="2" s="1"/>
  <c r="AT364" i="2" s="1"/>
  <c r="AH371" i="2"/>
  <c r="AI371" i="2"/>
  <c r="AK371" i="2" s="1"/>
  <c r="AA372" i="2"/>
  <c r="AL372" i="2"/>
  <c r="AE370" i="2"/>
  <c r="AG371" i="2"/>
  <c r="AC371" i="2" s="1"/>
  <c r="AQ364" i="2" l="1"/>
  <c r="AS364" i="2" s="1"/>
  <c r="AU364" i="2" s="1"/>
  <c r="AP364" i="2"/>
  <c r="AH370" i="2"/>
  <c r="Z371" i="2"/>
  <c r="AI370" i="2"/>
  <c r="AO364" i="2"/>
  <c r="AP363" i="2" s="1"/>
  <c r="AJ371" i="2"/>
  <c r="AF370" i="2"/>
  <c r="AN363" i="2" l="1"/>
  <c r="AR363" i="2" s="1"/>
  <c r="AT363" i="2" s="1"/>
  <c r="AA371" i="2"/>
  <c r="AL371" i="2"/>
  <c r="Z370" i="2"/>
  <c r="AK370" i="2"/>
  <c r="AQ363" i="2"/>
  <c r="AS363" i="2" s="1"/>
  <c r="AU363" i="2" s="1"/>
  <c r="AE369" i="2"/>
  <c r="AG370" i="2"/>
  <c r="AC370" i="2" s="1"/>
  <c r="AO363" i="2" l="1"/>
  <c r="AN362" i="2" s="1"/>
  <c r="AO362" i="2" s="1"/>
  <c r="AI369" i="2"/>
  <c r="AJ370" i="2"/>
  <c r="AH369" i="2"/>
  <c r="AF369" i="2"/>
  <c r="AP362" i="2"/>
  <c r="AQ362" i="2" l="1"/>
  <c r="AS362" i="2" s="1"/>
  <c r="AU362" i="2" s="1"/>
  <c r="AR362" i="2"/>
  <c r="AT362" i="2" s="1"/>
  <c r="AN361" i="2"/>
  <c r="AR361" i="2" s="1"/>
  <c r="AT361" i="2" s="1"/>
  <c r="AA370" i="2"/>
  <c r="AL370" i="2"/>
  <c r="Z369" i="2"/>
  <c r="AK369" i="2"/>
  <c r="AQ361" i="2"/>
  <c r="AS361" i="2" s="1"/>
  <c r="AU361" i="2" s="1"/>
  <c r="AP361" i="2"/>
  <c r="AG369" i="2"/>
  <c r="AC369" i="2" s="1"/>
  <c r="AE368" i="2"/>
  <c r="AH368" i="2" l="1"/>
  <c r="AI368" i="2"/>
  <c r="AO361" i="2"/>
  <c r="AJ369" i="2"/>
  <c r="AF368" i="2"/>
  <c r="AN360" i="2" l="1"/>
  <c r="AO360" i="2" s="1"/>
  <c r="AA369" i="2"/>
  <c r="AL369" i="2"/>
  <c r="Z368" i="2"/>
  <c r="AK368" i="2"/>
  <c r="AQ360" i="2"/>
  <c r="AS360" i="2" s="1"/>
  <c r="AU360" i="2" s="1"/>
  <c r="AP360" i="2"/>
  <c r="AE367" i="2"/>
  <c r="AG368" i="2"/>
  <c r="AC368" i="2" s="1"/>
  <c r="AR360" i="2" l="1"/>
  <c r="AT360" i="2" s="1"/>
  <c r="AN359" i="2"/>
  <c r="AR359" i="2" s="1"/>
  <c r="AT359" i="2" s="1"/>
  <c r="AI367" i="2"/>
  <c r="AQ359" i="2"/>
  <c r="AS359" i="2" s="1"/>
  <c r="AU359" i="2" s="1"/>
  <c r="AP359" i="2"/>
  <c r="AJ368" i="2"/>
  <c r="AH367" i="2"/>
  <c r="AF367" i="2"/>
  <c r="AA368" i="2" l="1"/>
  <c r="AL368" i="2"/>
  <c r="Z367" i="2"/>
  <c r="AK367" i="2"/>
  <c r="AG367" i="2"/>
  <c r="AC367" i="2" s="1"/>
  <c r="AE366" i="2"/>
  <c r="AO359" i="2"/>
  <c r="AH366" i="2" l="1"/>
  <c r="AN358" i="2"/>
  <c r="AR358" i="2" s="1"/>
  <c r="AT358" i="2" s="1"/>
  <c r="AI366" i="2"/>
  <c r="AQ358" i="2"/>
  <c r="AS358" i="2" s="1"/>
  <c r="AU358" i="2" s="1"/>
  <c r="AP358" i="2"/>
  <c r="AJ367" i="2"/>
  <c r="AF366" i="2"/>
  <c r="AA367" i="2" l="1"/>
  <c r="AL367" i="2"/>
  <c r="Z366" i="2"/>
  <c r="AK366" i="2"/>
  <c r="AG366" i="2"/>
  <c r="AC366" i="2" s="1"/>
  <c r="AE365" i="2"/>
  <c r="AO358" i="2"/>
  <c r="AF365" i="2" l="1"/>
  <c r="AE364" i="2" s="1"/>
  <c r="AN357" i="2"/>
  <c r="AR357" i="2" s="1"/>
  <c r="AT357" i="2" s="1"/>
  <c r="AI365" i="2"/>
  <c r="AQ357" i="2"/>
  <c r="AS357" i="2" s="1"/>
  <c r="AU357" i="2" s="1"/>
  <c r="AP357" i="2"/>
  <c r="AJ366" i="2"/>
  <c r="AH365" i="2"/>
  <c r="AG365" i="2" l="1"/>
  <c r="AC365" i="2" s="1"/>
  <c r="AI364" i="2"/>
  <c r="Z364" i="2" s="1"/>
  <c r="AA366" i="2"/>
  <c r="AL366" i="2"/>
  <c r="Z365" i="2"/>
  <c r="AK365" i="2"/>
  <c r="AF364" i="2"/>
  <c r="AJ365" i="2"/>
  <c r="AO357" i="2"/>
  <c r="AK364" i="2" l="1"/>
  <c r="AH364" i="2"/>
  <c r="AJ364" i="2" s="1"/>
  <c r="AN356" i="2"/>
  <c r="AR356" i="2" s="1"/>
  <c r="AT356" i="2" s="1"/>
  <c r="AG364" i="2"/>
  <c r="AC364" i="2" s="1"/>
  <c r="AE363" i="2"/>
  <c r="AA365" i="2"/>
  <c r="AL365" i="2"/>
  <c r="AQ356" i="2"/>
  <c r="AS356" i="2" s="1"/>
  <c r="AU356" i="2" s="1"/>
  <c r="AP356" i="2"/>
  <c r="AH363" i="2" l="1"/>
  <c r="AI363" i="2"/>
  <c r="Z363" i="2" s="1"/>
  <c r="AF363" i="2"/>
  <c r="AE362" i="2" s="1"/>
  <c r="AA364" i="2"/>
  <c r="AL364" i="2"/>
  <c r="AO356" i="2"/>
  <c r="AK363" i="2" l="1"/>
  <c r="AG363" i="2"/>
  <c r="AC363" i="2" s="1"/>
  <c r="AN355" i="2"/>
  <c r="AR355" i="2" s="1"/>
  <c r="AT355" i="2" s="1"/>
  <c r="AI362" i="2"/>
  <c r="AQ355" i="2"/>
  <c r="AS355" i="2" s="1"/>
  <c r="AU355" i="2" s="1"/>
  <c r="AP355" i="2"/>
  <c r="AJ363" i="2"/>
  <c r="AF362" i="2"/>
  <c r="AH362" i="2" l="1"/>
  <c r="AA363" i="2"/>
  <c r="AL363" i="2"/>
  <c r="Z362" i="2"/>
  <c r="AK362" i="2"/>
  <c r="AE361" i="2"/>
  <c r="AG362" i="2"/>
  <c r="AC362" i="2" s="1"/>
  <c r="AO355" i="2"/>
  <c r="AN354" i="2" l="1"/>
  <c r="AR354" i="2" s="1"/>
  <c r="AT354" i="2" s="1"/>
  <c r="AI361" i="2"/>
  <c r="AQ354" i="2"/>
  <c r="AS354" i="2" s="1"/>
  <c r="AU354" i="2" s="1"/>
  <c r="AJ362" i="2"/>
  <c r="AH361" i="2"/>
  <c r="AF361" i="2"/>
  <c r="AP354" i="2"/>
  <c r="AO354" i="2" l="1"/>
  <c r="AN353" i="2"/>
  <c r="AR353" i="2" s="1"/>
  <c r="AT353" i="2" s="1"/>
  <c r="AA362" i="2"/>
  <c r="AL362" i="2"/>
  <c r="Z361" i="2"/>
  <c r="AK361" i="2"/>
  <c r="AQ353" i="2"/>
  <c r="AS353" i="2" s="1"/>
  <c r="AU353" i="2" s="1"/>
  <c r="AP353" i="2"/>
  <c r="AE360" i="2"/>
  <c r="AG361" i="2"/>
  <c r="AC361" i="2" s="1"/>
  <c r="AI360" i="2" l="1"/>
  <c r="AJ361" i="2"/>
  <c r="AH360" i="2"/>
  <c r="AF360" i="2"/>
  <c r="AO353" i="2"/>
  <c r="AN352" i="2" l="1"/>
  <c r="AR352" i="2" s="1"/>
  <c r="AT352" i="2" s="1"/>
  <c r="AA361" i="2"/>
  <c r="AL361" i="2"/>
  <c r="Z360" i="2"/>
  <c r="AK360" i="2"/>
  <c r="AQ352" i="2"/>
  <c r="AS352" i="2" s="1"/>
  <c r="AU352" i="2" s="1"/>
  <c r="AE359" i="2"/>
  <c r="AG360" i="2"/>
  <c r="AC360" i="2" s="1"/>
  <c r="AP352" i="2"/>
  <c r="AO352" i="2" l="1"/>
  <c r="AN351" i="2" s="1"/>
  <c r="AR351" i="2" s="1"/>
  <c r="AT351" i="2" s="1"/>
  <c r="AI359" i="2"/>
  <c r="AJ360" i="2"/>
  <c r="AH359" i="2"/>
  <c r="AF359" i="2"/>
  <c r="AQ351" i="2" l="1"/>
  <c r="AS351" i="2" s="1"/>
  <c r="AU351" i="2" s="1"/>
  <c r="AP351" i="2"/>
  <c r="AA360" i="2"/>
  <c r="AL360" i="2"/>
  <c r="Z359" i="2"/>
  <c r="AK359" i="2"/>
  <c r="AE358" i="2"/>
  <c r="AG359" i="2"/>
  <c r="AC359" i="2" s="1"/>
  <c r="AO351" i="2"/>
  <c r="AN350" i="2" l="1"/>
  <c r="AR350" i="2" s="1"/>
  <c r="AT350" i="2" s="1"/>
  <c r="AI358" i="2"/>
  <c r="AQ350" i="2"/>
  <c r="AS350" i="2" s="1"/>
  <c r="AU350" i="2" s="1"/>
  <c r="AP350" i="2"/>
  <c r="AJ359" i="2"/>
  <c r="AH358" i="2"/>
  <c r="AF358" i="2"/>
  <c r="AO350" i="2"/>
  <c r="AN349" i="2" l="1"/>
  <c r="AR349" i="2" s="1"/>
  <c r="AT349" i="2" s="1"/>
  <c r="AA359" i="2"/>
  <c r="AL359" i="2"/>
  <c r="Z358" i="2"/>
  <c r="AK358" i="2"/>
  <c r="AQ349" i="2"/>
  <c r="AS349" i="2" s="1"/>
  <c r="AU349" i="2" s="1"/>
  <c r="AP349" i="2"/>
  <c r="AE357" i="2"/>
  <c r="AG358" i="2"/>
  <c r="AC358" i="2" s="1"/>
  <c r="AF357" i="2" l="1"/>
  <c r="AE356" i="2" s="1"/>
  <c r="AI357" i="2"/>
  <c r="AJ358" i="2"/>
  <c r="AH357" i="2"/>
  <c r="AO349" i="2"/>
  <c r="AG357" i="2" l="1"/>
  <c r="AC357" i="2" s="1"/>
  <c r="AN348" i="2"/>
  <c r="AR348" i="2" s="1"/>
  <c r="AT348" i="2" s="1"/>
  <c r="AA358" i="2"/>
  <c r="AL358" i="2"/>
  <c r="Z357" i="2"/>
  <c r="AK357" i="2"/>
  <c r="AI356" i="2"/>
  <c r="AQ348" i="2"/>
  <c r="AS348" i="2" s="1"/>
  <c r="AU348" i="2" s="1"/>
  <c r="AP348" i="2"/>
  <c r="AF356" i="2"/>
  <c r="AJ357" i="2"/>
  <c r="AH356" i="2" l="1"/>
  <c r="AJ356" i="2" s="1"/>
  <c r="AE355" i="2"/>
  <c r="Z356" i="2"/>
  <c r="AK356" i="2"/>
  <c r="AA357" i="2"/>
  <c r="AL357" i="2"/>
  <c r="AG356" i="2"/>
  <c r="AC356" i="2" s="1"/>
  <c r="AO348" i="2"/>
  <c r="AF355" i="2" l="1"/>
  <c r="AE354" i="2" s="1"/>
  <c r="AH355" i="2"/>
  <c r="AJ355" i="2" s="1"/>
  <c r="AI355" i="2"/>
  <c r="AK355" i="2" s="1"/>
  <c r="AN347" i="2"/>
  <c r="AR347" i="2" s="1"/>
  <c r="AT347" i="2" s="1"/>
  <c r="AA356" i="2"/>
  <c r="AL356" i="2"/>
  <c r="AQ347" i="2"/>
  <c r="AS347" i="2" s="1"/>
  <c r="AU347" i="2" s="1"/>
  <c r="AP347" i="2"/>
  <c r="AG355" i="2" l="1"/>
  <c r="AC355" i="2" s="1"/>
  <c r="Z355" i="2"/>
  <c r="AH354" i="2"/>
  <c r="AJ354" i="2" s="1"/>
  <c r="AF354" i="2"/>
  <c r="AG354" i="2" s="1"/>
  <c r="AC354" i="2" s="1"/>
  <c r="AI354" i="2"/>
  <c r="AK354" i="2" s="1"/>
  <c r="AA355" i="2"/>
  <c r="AL355" i="2"/>
  <c r="AO347" i="2"/>
  <c r="AE353" i="2" l="1"/>
  <c r="AI353" i="2" s="1"/>
  <c r="Z353" i="2" s="1"/>
  <c r="AH353" i="2"/>
  <c r="AJ353" i="2" s="1"/>
  <c r="Z354" i="2"/>
  <c r="AN346" i="2"/>
  <c r="AR346" i="2" s="1"/>
  <c r="AT346" i="2" s="1"/>
  <c r="AA354" i="2"/>
  <c r="AL354" i="2"/>
  <c r="AQ346" i="2"/>
  <c r="AS346" i="2" s="1"/>
  <c r="AU346" i="2" s="1"/>
  <c r="AP346" i="2"/>
  <c r="AO346" i="2" l="1"/>
  <c r="AN345" i="2" s="1"/>
  <c r="AR345" i="2" s="1"/>
  <c r="AT345" i="2" s="1"/>
  <c r="AK353" i="2"/>
  <c r="AF353" i="2"/>
  <c r="AA353" i="2"/>
  <c r="AL353" i="2"/>
  <c r="AP345" i="2" l="1"/>
  <c r="AQ345" i="2"/>
  <c r="AS345" i="2" s="1"/>
  <c r="AU345" i="2" s="1"/>
  <c r="AE352" i="2"/>
  <c r="AG353" i="2"/>
  <c r="AC353" i="2" s="1"/>
  <c r="AO345" i="2"/>
  <c r="AH352" i="2" l="1"/>
  <c r="AJ352" i="2" s="1"/>
  <c r="AI352" i="2"/>
  <c r="AF352" i="2"/>
  <c r="AN344" i="2"/>
  <c r="AR344" i="2" s="1"/>
  <c r="AT344" i="2" s="1"/>
  <c r="AQ344" i="2"/>
  <c r="AS344" i="2" s="1"/>
  <c r="AU344" i="2" s="1"/>
  <c r="AP344" i="2"/>
  <c r="Z352" i="2" l="1"/>
  <c r="AK352" i="2"/>
  <c r="AE351" i="2"/>
  <c r="AI351" i="2" s="1"/>
  <c r="AG352" i="2"/>
  <c r="AC352" i="2" s="1"/>
  <c r="AA352" i="2"/>
  <c r="AL352" i="2"/>
  <c r="AO344" i="2"/>
  <c r="AF351" i="2" l="1"/>
  <c r="AE350" i="2" s="1"/>
  <c r="AI350" i="2" s="1"/>
  <c r="Z350" i="2" s="1"/>
  <c r="Z351" i="2"/>
  <c r="AK351" i="2"/>
  <c r="AG351" i="2"/>
  <c r="AC351" i="2" s="1"/>
  <c r="AH351" i="2"/>
  <c r="AJ351" i="2" s="1"/>
  <c r="AN343" i="2"/>
  <c r="AR343" i="2" s="1"/>
  <c r="AT343" i="2" s="1"/>
  <c r="AQ343" i="2"/>
  <c r="AS343" i="2" s="1"/>
  <c r="AU343" i="2" s="1"/>
  <c r="AP343" i="2"/>
  <c r="AF350" i="2" l="1"/>
  <c r="AE349" i="2" s="1"/>
  <c r="AI349" i="2" s="1"/>
  <c r="AH350" i="2"/>
  <c r="AJ350" i="2" s="1"/>
  <c r="AA351" i="2"/>
  <c r="AL351" i="2"/>
  <c r="AK350" i="2"/>
  <c r="AO343" i="2"/>
  <c r="AG350" i="2" l="1"/>
  <c r="AH349" i="2" s="1"/>
  <c r="AJ349" i="2" s="1"/>
  <c r="AL349" i="2" s="1"/>
  <c r="AF349" i="2"/>
  <c r="AA350" i="2"/>
  <c r="AL350" i="2"/>
  <c r="AN342" i="2"/>
  <c r="AR342" i="2" s="1"/>
  <c r="AT342" i="2" s="1"/>
  <c r="Z349" i="2"/>
  <c r="AK349" i="2"/>
  <c r="AQ342" i="2"/>
  <c r="AS342" i="2" s="1"/>
  <c r="AU342" i="2" s="1"/>
  <c r="AP342" i="2"/>
  <c r="AA349" i="2" l="1"/>
  <c r="AC350" i="2"/>
  <c r="AE348" i="2"/>
  <c r="AG349" i="2"/>
  <c r="AC349" i="2" s="1"/>
  <c r="AO342" i="2"/>
  <c r="AH348" i="2" l="1"/>
  <c r="AJ348" i="2" s="1"/>
  <c r="AF348" i="2"/>
  <c r="AI348" i="2"/>
  <c r="AN341" i="2"/>
  <c r="AR341" i="2" s="1"/>
  <c r="AT341" i="2" s="1"/>
  <c r="AQ341" i="2"/>
  <c r="AS341" i="2" s="1"/>
  <c r="AU341" i="2" s="1"/>
  <c r="AP341" i="2"/>
  <c r="AE347" i="2" l="1"/>
  <c r="AG348" i="2"/>
  <c r="AC348" i="2" s="1"/>
  <c r="Z348" i="2"/>
  <c r="AK348" i="2"/>
  <c r="AL348" i="2"/>
  <c r="AA348" i="2"/>
  <c r="AO341" i="2"/>
  <c r="AH347" i="2" l="1"/>
  <c r="AJ347" i="2" s="1"/>
  <c r="AF347" i="2"/>
  <c r="AI347" i="2"/>
  <c r="AN340" i="2"/>
  <c r="AR340" i="2" s="1"/>
  <c r="AT340" i="2" s="1"/>
  <c r="AQ340" i="2"/>
  <c r="AS340" i="2" s="1"/>
  <c r="AU340" i="2" s="1"/>
  <c r="AP340" i="2"/>
  <c r="AK347" i="2" l="1"/>
  <c r="Z347" i="2"/>
  <c r="AG347" i="2"/>
  <c r="AC347" i="2" s="1"/>
  <c r="AE346" i="2"/>
  <c r="AI346" i="2" s="1"/>
  <c r="AA347" i="2"/>
  <c r="AL347" i="2"/>
  <c r="AO340" i="2"/>
  <c r="Z346" i="2" l="1"/>
  <c r="AK346" i="2"/>
  <c r="AH346" i="2"/>
  <c r="AJ346" i="2" s="1"/>
  <c r="AF346" i="2"/>
  <c r="AN339" i="2"/>
  <c r="AR339" i="2" s="1"/>
  <c r="AT339" i="2" s="1"/>
  <c r="AQ339" i="2"/>
  <c r="AS339" i="2" s="1"/>
  <c r="AU339" i="2" s="1"/>
  <c r="AP339" i="2"/>
  <c r="AA346" i="2" l="1"/>
  <c r="AL346" i="2"/>
  <c r="AE345" i="2"/>
  <c r="AI345" i="2" s="1"/>
  <c r="AG346" i="2"/>
  <c r="AC346" i="2" s="1"/>
  <c r="AO339" i="2"/>
  <c r="AF345" i="2" l="1"/>
  <c r="AE344" i="2" s="1"/>
  <c r="AH345" i="2"/>
  <c r="AJ345" i="2" s="1"/>
  <c r="AK345" i="2"/>
  <c r="Z345" i="2"/>
  <c r="AN338" i="2"/>
  <c r="AR338" i="2" s="1"/>
  <c r="AT338" i="2" s="1"/>
  <c r="AQ338" i="2"/>
  <c r="AS338" i="2" s="1"/>
  <c r="AU338" i="2" s="1"/>
  <c r="AP338" i="2"/>
  <c r="AG345" i="2" l="1"/>
  <c r="AC345" i="2" s="1"/>
  <c r="AF344" i="2"/>
  <c r="AI344" i="2"/>
  <c r="AA345" i="2"/>
  <c r="AL345" i="2"/>
  <c r="AO338" i="2"/>
  <c r="AH344" i="2" l="1"/>
  <c r="AJ344" i="2" s="1"/>
  <c r="AA344" i="2" s="1"/>
  <c r="Z344" i="2"/>
  <c r="AK344" i="2"/>
  <c r="AE343" i="2"/>
  <c r="AI343" i="2" s="1"/>
  <c r="AG344" i="2"/>
  <c r="AC344" i="2" s="1"/>
  <c r="AN337" i="2"/>
  <c r="AR337" i="2" s="1"/>
  <c r="AT337" i="2" s="1"/>
  <c r="AQ337" i="2"/>
  <c r="AS337" i="2" s="1"/>
  <c r="AU337" i="2" s="1"/>
  <c r="AP337" i="2"/>
  <c r="AL344" i="2" l="1"/>
  <c r="AF343" i="2"/>
  <c r="AK343" i="2"/>
  <c r="Z343" i="2"/>
  <c r="AH343" i="2"/>
  <c r="AJ343" i="2" s="1"/>
  <c r="AO337" i="2"/>
  <c r="AA343" i="2" l="1"/>
  <c r="AL343" i="2"/>
  <c r="AE342" i="2"/>
  <c r="AI342" i="2" s="1"/>
  <c r="AG343" i="2"/>
  <c r="AC343" i="2" s="1"/>
  <c r="AN336" i="2"/>
  <c r="AR336" i="2" s="1"/>
  <c r="AT336" i="2" s="1"/>
  <c r="AQ336" i="2"/>
  <c r="AS336" i="2" s="1"/>
  <c r="AU336" i="2" s="1"/>
  <c r="AP336" i="2"/>
  <c r="Z342" i="2" l="1"/>
  <c r="AK342" i="2"/>
  <c r="AH342" i="2"/>
  <c r="AJ342" i="2" s="1"/>
  <c r="AF342" i="2"/>
  <c r="AO336" i="2"/>
  <c r="AG342" i="2" l="1"/>
  <c r="AC342" i="2" s="1"/>
  <c r="AE341" i="2"/>
  <c r="AI341" i="2" s="1"/>
  <c r="AA342" i="2"/>
  <c r="AL342" i="2"/>
  <c r="AN335" i="2"/>
  <c r="AR335" i="2" s="1"/>
  <c r="AT335" i="2" s="1"/>
  <c r="AQ335" i="2"/>
  <c r="AS335" i="2" s="1"/>
  <c r="AU335" i="2" s="1"/>
  <c r="AP335" i="2"/>
  <c r="AF341" i="2" l="1"/>
  <c r="AG341" i="2" s="1"/>
  <c r="AC341" i="2" s="1"/>
  <c r="AO335" i="2"/>
  <c r="AN334" i="2" s="1"/>
  <c r="AR334" i="2" s="1"/>
  <c r="AT334" i="2" s="1"/>
  <c r="AK341" i="2"/>
  <c r="Z341" i="2"/>
  <c r="AH341" i="2"/>
  <c r="AJ341" i="2" s="1"/>
  <c r="AE340" i="2" l="1"/>
  <c r="AI340" i="2" s="1"/>
  <c r="AK340" i="2" s="1"/>
  <c r="AP334" i="2"/>
  <c r="AQ334" i="2"/>
  <c r="AS334" i="2" s="1"/>
  <c r="AU334" i="2" s="1"/>
  <c r="AA341" i="2"/>
  <c r="AL341" i="2"/>
  <c r="AH340" i="2"/>
  <c r="AJ340" i="2" s="1"/>
  <c r="AO334" i="2"/>
  <c r="Z340" i="2" l="1"/>
  <c r="AF340" i="2"/>
  <c r="AE339" i="2" s="1"/>
  <c r="AI339" i="2" s="1"/>
  <c r="Z339" i="2" s="1"/>
  <c r="AA340" i="2"/>
  <c r="AL340" i="2"/>
  <c r="AN333" i="2"/>
  <c r="AR333" i="2" s="1"/>
  <c r="AT333" i="2" s="1"/>
  <c r="AQ333" i="2"/>
  <c r="AS333" i="2" s="1"/>
  <c r="AU333" i="2" s="1"/>
  <c r="AP333" i="2"/>
  <c r="AK339" i="2" l="1"/>
  <c r="AG340" i="2"/>
  <c r="AC340" i="2" s="1"/>
  <c r="AF339" i="2"/>
  <c r="AE338" i="2" s="1"/>
  <c r="AI338" i="2" s="1"/>
  <c r="Z338" i="2" s="1"/>
  <c r="AO333" i="2"/>
  <c r="AH339" i="2" l="1"/>
  <c r="AJ339" i="2" s="1"/>
  <c r="AL339" i="2" s="1"/>
  <c r="AK338" i="2"/>
  <c r="AG339" i="2"/>
  <c r="AC339" i="2" s="1"/>
  <c r="AN332" i="2"/>
  <c r="AR332" i="2" s="1"/>
  <c r="AT332" i="2" s="1"/>
  <c r="AQ332" i="2"/>
  <c r="AS332" i="2" s="1"/>
  <c r="AU332" i="2" s="1"/>
  <c r="AP332" i="2"/>
  <c r="AF338" i="2" l="1"/>
  <c r="AG338" i="2" s="1"/>
  <c r="AC338" i="2" s="1"/>
  <c r="AA339" i="2"/>
  <c r="AH338" i="2"/>
  <c r="AJ338" i="2" s="1"/>
  <c r="AO332" i="2"/>
  <c r="AH337" i="2" l="1"/>
  <c r="AJ337" i="2" s="1"/>
  <c r="AL337" i="2" s="1"/>
  <c r="AE337" i="2"/>
  <c r="AI337" i="2" s="1"/>
  <c r="AK337" i="2" s="1"/>
  <c r="AL338" i="2"/>
  <c r="AA338" i="2"/>
  <c r="AN331" i="2"/>
  <c r="AR331" i="2" s="1"/>
  <c r="AT331" i="2" s="1"/>
  <c r="AQ331" i="2"/>
  <c r="AS331" i="2" s="1"/>
  <c r="AU331" i="2" s="1"/>
  <c r="AP331" i="2"/>
  <c r="AA337" i="2" l="1"/>
  <c r="AF337" i="2"/>
  <c r="AE336" i="2" s="1"/>
  <c r="Z337" i="2"/>
  <c r="AO331" i="2"/>
  <c r="AG337" i="2" l="1"/>
  <c r="AC337" i="2" s="1"/>
  <c r="AI336" i="2"/>
  <c r="AF336" i="2"/>
  <c r="AN330" i="2"/>
  <c r="AR330" i="2" s="1"/>
  <c r="AT330" i="2" s="1"/>
  <c r="AQ330" i="2"/>
  <c r="AS330" i="2" s="1"/>
  <c r="AU330" i="2" s="1"/>
  <c r="AP330" i="2"/>
  <c r="AH336" i="2" l="1"/>
  <c r="AJ336" i="2" s="1"/>
  <c r="AL336" i="2" s="1"/>
  <c r="Z336" i="2"/>
  <c r="AK336" i="2"/>
  <c r="AG336" i="2"/>
  <c r="AE335" i="2"/>
  <c r="AI335" i="2" s="1"/>
  <c r="AA336" i="2"/>
  <c r="AO330" i="2"/>
  <c r="AF335" i="2" l="1"/>
  <c r="AG335" i="2" s="1"/>
  <c r="AC336" i="2"/>
  <c r="AH335" i="2"/>
  <c r="AJ335" i="2" s="1"/>
  <c r="Z335" i="2"/>
  <c r="AK335" i="2"/>
  <c r="AN329" i="2"/>
  <c r="AR329" i="2" s="1"/>
  <c r="AT329" i="2" s="1"/>
  <c r="AQ329" i="2"/>
  <c r="AS329" i="2" s="1"/>
  <c r="AU329" i="2" s="1"/>
  <c r="AP329" i="2"/>
  <c r="AE334" i="2" l="1"/>
  <c r="AI334" i="2" s="1"/>
  <c r="AK334" i="2" s="1"/>
  <c r="AC335" i="2"/>
  <c r="AH334" i="2"/>
  <c r="AJ334" i="2" s="1"/>
  <c r="AA335" i="2"/>
  <c r="AL335" i="2"/>
  <c r="AO329" i="2"/>
  <c r="Z334" i="2" l="1"/>
  <c r="AF334" i="2"/>
  <c r="AA334" i="2"/>
  <c r="AL334" i="2"/>
  <c r="AN328" i="2"/>
  <c r="AR328" i="2" s="1"/>
  <c r="AT328" i="2" s="1"/>
  <c r="AQ328" i="2"/>
  <c r="AS328" i="2" s="1"/>
  <c r="AU328" i="2" s="1"/>
  <c r="AP328" i="2"/>
  <c r="AE333" i="2" l="1"/>
  <c r="AG334" i="2"/>
  <c r="AO328" i="2"/>
  <c r="AH333" i="2" l="1"/>
  <c r="AJ333" i="2" s="1"/>
  <c r="AC334" i="2"/>
  <c r="AI333" i="2"/>
  <c r="AF333" i="2"/>
  <c r="AN327" i="2"/>
  <c r="AR327" i="2" s="1"/>
  <c r="AT327" i="2" s="1"/>
  <c r="AP327" i="2"/>
  <c r="AQ327" i="2"/>
  <c r="AS327" i="2" s="1"/>
  <c r="AU327" i="2" s="1"/>
  <c r="AE332" i="2" l="1"/>
  <c r="AG333" i="2"/>
  <c r="AK333" i="2"/>
  <c r="Z333" i="2"/>
  <c r="AA333" i="2"/>
  <c r="AL333" i="2"/>
  <c r="AO327" i="2"/>
  <c r="AN326" i="2" s="1"/>
  <c r="AR326" i="2" s="1"/>
  <c r="AT326" i="2" s="1"/>
  <c r="AC333" i="2" l="1"/>
  <c r="AH332" i="2"/>
  <c r="AJ332" i="2" s="1"/>
  <c r="AI332" i="2"/>
  <c r="AF332" i="2"/>
  <c r="AP326" i="2"/>
  <c r="AQ326" i="2"/>
  <c r="AS326" i="2" s="1"/>
  <c r="AU326" i="2" s="1"/>
  <c r="AO326" i="2"/>
  <c r="Z332" i="2" l="1"/>
  <c r="AK332" i="2"/>
  <c r="AA332" i="2"/>
  <c r="AL332" i="2"/>
  <c r="AE331" i="2"/>
  <c r="AI331" i="2" s="1"/>
  <c r="AG332" i="2"/>
  <c r="AN325" i="2"/>
  <c r="AR325" i="2" s="1"/>
  <c r="AT325" i="2" s="1"/>
  <c r="AQ325" i="2"/>
  <c r="AS325" i="2" s="1"/>
  <c r="AU325" i="2" s="1"/>
  <c r="AP325" i="2"/>
  <c r="AF331" i="2" l="1"/>
  <c r="AG331" i="2" s="1"/>
  <c r="AK331" i="2"/>
  <c r="Z331" i="2"/>
  <c r="AC332" i="2"/>
  <c r="AH331" i="2"/>
  <c r="AJ331" i="2" s="1"/>
  <c r="AO325" i="2"/>
  <c r="AN324" i="2" s="1"/>
  <c r="AR324" i="2" s="1"/>
  <c r="AT324" i="2" s="1"/>
  <c r="AE330" i="2" l="1"/>
  <c r="AI330" i="2" s="1"/>
  <c r="AK330" i="2" s="1"/>
  <c r="AF330" i="2"/>
  <c r="AG330" i="2" s="1"/>
  <c r="AC330" i="2" s="1"/>
  <c r="AC331" i="2"/>
  <c r="AH330" i="2"/>
  <c r="AJ330" i="2" s="1"/>
  <c r="AA331" i="2"/>
  <c r="AL331" i="2"/>
  <c r="AE329" i="2"/>
  <c r="AI329" i="2" s="1"/>
  <c r="AK329" i="2" s="1"/>
  <c r="AP324" i="2"/>
  <c r="AQ324" i="2"/>
  <c r="AS324" i="2" s="1"/>
  <c r="AU324" i="2" s="1"/>
  <c r="AO324" i="2"/>
  <c r="Z330" i="2" l="1"/>
  <c r="AH329" i="2"/>
  <c r="AJ329" i="2" s="1"/>
  <c r="Z329" i="2"/>
  <c r="AL330" i="2"/>
  <c r="AA330" i="2"/>
  <c r="AF329" i="2"/>
  <c r="AA329" i="2"/>
  <c r="AL329" i="2"/>
  <c r="AN323" i="2"/>
  <c r="AR323" i="2" s="1"/>
  <c r="AT323" i="2" s="1"/>
  <c r="AQ323" i="2"/>
  <c r="AS323" i="2" s="1"/>
  <c r="AU323" i="2" s="1"/>
  <c r="AP323" i="2"/>
  <c r="AG329" i="2" l="1"/>
  <c r="AE328" i="2"/>
  <c r="AO323" i="2"/>
  <c r="AF328" i="2" l="1"/>
  <c r="AI328" i="2"/>
  <c r="AH328" i="2"/>
  <c r="AJ328" i="2" s="1"/>
  <c r="AC329" i="2"/>
  <c r="AN322" i="2"/>
  <c r="AR322" i="2" s="1"/>
  <c r="AT322" i="2" s="1"/>
  <c r="AQ322" i="2"/>
  <c r="AS322" i="2" s="1"/>
  <c r="AU322" i="2" s="1"/>
  <c r="AP322" i="2"/>
  <c r="AL328" i="2" l="1"/>
  <c r="AA328" i="2"/>
  <c r="Z328" i="2"/>
  <c r="AK328" i="2"/>
  <c r="AE327" i="2"/>
  <c r="AG328" i="2"/>
  <c r="AO322" i="2"/>
  <c r="AH327" i="2" l="1"/>
  <c r="AJ327" i="2" s="1"/>
  <c r="AC328" i="2"/>
  <c r="AI327" i="2"/>
  <c r="AF327" i="2"/>
  <c r="AN321" i="2"/>
  <c r="AR321" i="2" s="1"/>
  <c r="AT321" i="2" s="1"/>
  <c r="AQ321" i="2"/>
  <c r="AS321" i="2" s="1"/>
  <c r="AU321" i="2" s="1"/>
  <c r="AP321" i="2"/>
  <c r="AE326" i="2" l="1"/>
  <c r="AI326" i="2" s="1"/>
  <c r="AG327" i="2"/>
  <c r="AF326" i="2"/>
  <c r="AK327" i="2"/>
  <c r="Z327" i="2"/>
  <c r="AA327" i="2"/>
  <c r="AL327" i="2"/>
  <c r="AO321" i="2"/>
  <c r="AE325" i="2" l="1"/>
  <c r="AG326" i="2"/>
  <c r="AC327" i="2"/>
  <c r="AH326" i="2"/>
  <c r="AJ326" i="2" s="1"/>
  <c r="AK326" i="2"/>
  <c r="Z326" i="2"/>
  <c r="AN320" i="2"/>
  <c r="AR320" i="2" s="1"/>
  <c r="AT320" i="2" s="1"/>
  <c r="AQ320" i="2"/>
  <c r="AS320" i="2" s="1"/>
  <c r="AU320" i="2" s="1"/>
  <c r="AP320" i="2"/>
  <c r="AH325" i="2" l="1"/>
  <c r="AJ325" i="2" s="1"/>
  <c r="AC326" i="2"/>
  <c r="AL326" i="2"/>
  <c r="AA326" i="2"/>
  <c r="AI325" i="2"/>
  <c r="AF325" i="2"/>
  <c r="AO320" i="2"/>
  <c r="AK325" i="2" l="1"/>
  <c r="Z325" i="2"/>
  <c r="AE324" i="2"/>
  <c r="AI324" i="2" s="1"/>
  <c r="AG325" i="2"/>
  <c r="AL325" i="2"/>
  <c r="AA325" i="2"/>
  <c r="AN319" i="2"/>
  <c r="AR319" i="2" s="1"/>
  <c r="AT319" i="2" s="1"/>
  <c r="AQ319" i="2"/>
  <c r="AS319" i="2" s="1"/>
  <c r="AU319" i="2" s="1"/>
  <c r="AP319" i="2"/>
  <c r="AF324" i="2" l="1"/>
  <c r="AE323" i="2" s="1"/>
  <c r="AI323" i="2" s="1"/>
  <c r="AG324" i="2"/>
  <c r="AK324" i="2"/>
  <c r="Z324" i="2"/>
  <c r="AC325" i="2"/>
  <c r="AH324" i="2"/>
  <c r="AJ324" i="2" s="1"/>
  <c r="AO319" i="2"/>
  <c r="AN318" i="2" s="1"/>
  <c r="AR318" i="2" s="1"/>
  <c r="AT318" i="2" s="1"/>
  <c r="AF323" i="2" l="1"/>
  <c r="AE322" i="2" s="1"/>
  <c r="AI322" i="2" s="1"/>
  <c r="AA324" i="2"/>
  <c r="AL324" i="2"/>
  <c r="AC324" i="2"/>
  <c r="AH323" i="2"/>
  <c r="AJ323" i="2" s="1"/>
  <c r="AL323" i="2" s="1"/>
  <c r="Z323" i="2"/>
  <c r="AK323" i="2"/>
  <c r="AQ318" i="2"/>
  <c r="AS318" i="2" s="1"/>
  <c r="AU318" i="2" s="1"/>
  <c r="AP318" i="2"/>
  <c r="AO318" i="2"/>
  <c r="AG323" i="2" l="1"/>
  <c r="AF322" i="2"/>
  <c r="AG322" i="2" s="1"/>
  <c r="AC322" i="2" s="1"/>
  <c r="AA323" i="2"/>
  <c r="AC323" i="2"/>
  <c r="AH322" i="2"/>
  <c r="AJ322" i="2" s="1"/>
  <c r="Z322" i="2"/>
  <c r="AK322" i="2"/>
  <c r="AN317" i="2"/>
  <c r="AR317" i="2" s="1"/>
  <c r="AT317" i="2" s="1"/>
  <c r="AQ317" i="2"/>
  <c r="AS317" i="2" s="1"/>
  <c r="AU317" i="2" s="1"/>
  <c r="AP317" i="2"/>
  <c r="AH321" i="2" l="1"/>
  <c r="AJ321" i="2" s="1"/>
  <c r="AA321" i="2" s="1"/>
  <c r="AE321" i="2"/>
  <c r="AI321" i="2" s="1"/>
  <c r="AK321" i="2" s="1"/>
  <c r="AA322" i="2"/>
  <c r="AL322" i="2"/>
  <c r="AO317" i="2"/>
  <c r="AL321" i="2" l="1"/>
  <c r="AF321" i="2"/>
  <c r="Z321" i="2"/>
  <c r="AN316" i="2"/>
  <c r="AR316" i="2" s="1"/>
  <c r="AT316" i="2" s="1"/>
  <c r="AQ316" i="2"/>
  <c r="AS316" i="2" s="1"/>
  <c r="AU316" i="2" s="1"/>
  <c r="AP316" i="2"/>
  <c r="AE320" i="2" l="1"/>
  <c r="AI320" i="2" s="1"/>
  <c r="AG321" i="2"/>
  <c r="AO316" i="2"/>
  <c r="AF320" i="2" l="1"/>
  <c r="AC321" i="2"/>
  <c r="AH320" i="2"/>
  <c r="AJ320" i="2" s="1"/>
  <c r="AE319" i="2"/>
  <c r="AI319" i="2" s="1"/>
  <c r="AG320" i="2"/>
  <c r="AF319" i="2"/>
  <c r="Z320" i="2"/>
  <c r="AK320" i="2"/>
  <c r="AN315" i="2"/>
  <c r="AR315" i="2" s="1"/>
  <c r="AT315" i="2" s="1"/>
  <c r="AQ315" i="2"/>
  <c r="AS315" i="2" s="1"/>
  <c r="AU315" i="2" s="1"/>
  <c r="AP315" i="2"/>
  <c r="Z319" i="2" l="1"/>
  <c r="AK319" i="2"/>
  <c r="AE318" i="2"/>
  <c r="AI318" i="2" s="1"/>
  <c r="AG319" i="2"/>
  <c r="AA320" i="2"/>
  <c r="AL320" i="2"/>
  <c r="AH319" i="2"/>
  <c r="AJ319" i="2" s="1"/>
  <c r="AC320" i="2"/>
  <c r="AO315" i="2"/>
  <c r="AL319" i="2" l="1"/>
  <c r="AA319" i="2"/>
  <c r="AH318" i="2"/>
  <c r="AJ318" i="2" s="1"/>
  <c r="AC319" i="2"/>
  <c r="AK318" i="2"/>
  <c r="Z318" i="2"/>
  <c r="AF318" i="2"/>
  <c r="AN314" i="2"/>
  <c r="AR314" i="2" s="1"/>
  <c r="AT314" i="2" s="1"/>
  <c r="AQ314" i="2"/>
  <c r="AS314" i="2" s="1"/>
  <c r="AU314" i="2" s="1"/>
  <c r="AP314" i="2"/>
  <c r="AA318" i="2" l="1"/>
  <c r="AL318" i="2"/>
  <c r="AG318" i="2"/>
  <c r="AE317" i="2"/>
  <c r="AO314" i="2"/>
  <c r="AI317" i="2" l="1"/>
  <c r="AF317" i="2"/>
  <c r="AH317" i="2"/>
  <c r="AJ317" i="2" s="1"/>
  <c r="AC318" i="2"/>
  <c r="AN313" i="2"/>
  <c r="AR313" i="2" s="1"/>
  <c r="AT313" i="2" s="1"/>
  <c r="AQ313" i="2"/>
  <c r="AS313" i="2" s="1"/>
  <c r="AU313" i="2" s="1"/>
  <c r="AP313" i="2"/>
  <c r="AL317" i="2" l="1"/>
  <c r="AA317" i="2"/>
  <c r="AG317" i="2"/>
  <c r="AE316" i="2"/>
  <c r="AK317" i="2"/>
  <c r="Z317" i="2"/>
  <c r="AO313" i="2"/>
  <c r="AC317" i="2" l="1"/>
  <c r="AH316" i="2"/>
  <c r="AJ316" i="2" s="1"/>
  <c r="AF316" i="2"/>
  <c r="AI316" i="2"/>
  <c r="AN312" i="2"/>
  <c r="AR312" i="2" s="1"/>
  <c r="AT312" i="2" s="1"/>
  <c r="AQ312" i="2"/>
  <c r="AS312" i="2" s="1"/>
  <c r="AU312" i="2" s="1"/>
  <c r="AP312" i="2"/>
  <c r="AK316" i="2" l="1"/>
  <c r="Z316" i="2"/>
  <c r="AE315" i="2"/>
  <c r="AG316" i="2"/>
  <c r="AL316" i="2"/>
  <c r="AA316" i="2"/>
  <c r="AO312" i="2"/>
  <c r="AN311" i="2" s="1"/>
  <c r="AR311" i="2" s="1"/>
  <c r="AT311" i="2" s="1"/>
  <c r="AI315" i="2" l="1"/>
  <c r="AF315" i="2"/>
  <c r="AC316" i="2"/>
  <c r="AH315" i="2"/>
  <c r="AJ315" i="2" s="1"/>
  <c r="AQ311" i="2"/>
  <c r="AS311" i="2" s="1"/>
  <c r="AU311" i="2" s="1"/>
  <c r="AO311" i="2"/>
  <c r="AN310" i="2" s="1"/>
  <c r="AR310" i="2" s="1"/>
  <c r="AT310" i="2" s="1"/>
  <c r="AP311" i="2"/>
  <c r="AA315" i="2" l="1"/>
  <c r="AL315" i="2"/>
  <c r="AG315" i="2"/>
  <c r="AE314" i="2"/>
  <c r="AK315" i="2"/>
  <c r="Z315" i="2"/>
  <c r="AP310" i="2"/>
  <c r="AQ310" i="2"/>
  <c r="AS310" i="2" s="1"/>
  <c r="AU310" i="2" s="1"/>
  <c r="AO310" i="2"/>
  <c r="AC315" i="2" l="1"/>
  <c r="AH314" i="2"/>
  <c r="AJ314" i="2" s="1"/>
  <c r="AI314" i="2"/>
  <c r="AF314" i="2"/>
  <c r="AN309" i="2"/>
  <c r="AR309" i="2" s="1"/>
  <c r="AT309" i="2" s="1"/>
  <c r="AQ309" i="2"/>
  <c r="AS309" i="2" s="1"/>
  <c r="AU309" i="2" s="1"/>
  <c r="AP309" i="2"/>
  <c r="AK314" i="2" l="1"/>
  <c r="Z314" i="2"/>
  <c r="AA314" i="2"/>
  <c r="AL314" i="2"/>
  <c r="AG314" i="2"/>
  <c r="AE313" i="2"/>
  <c r="AO309" i="2"/>
  <c r="AF313" i="2" l="1"/>
  <c r="AI313" i="2"/>
  <c r="AH313" i="2"/>
  <c r="AJ313" i="2" s="1"/>
  <c r="AC314" i="2"/>
  <c r="AN308" i="2"/>
  <c r="AR308" i="2" s="1"/>
  <c r="AT308" i="2" s="1"/>
  <c r="AQ308" i="2"/>
  <c r="AS308" i="2" s="1"/>
  <c r="AU308" i="2" s="1"/>
  <c r="AP308" i="2"/>
  <c r="AL313" i="2" l="1"/>
  <c r="AA313" i="2"/>
  <c r="Z313" i="2"/>
  <c r="AK313" i="2"/>
  <c r="AG313" i="2"/>
  <c r="AE312" i="2"/>
  <c r="AO308" i="2"/>
  <c r="AI312" i="2" l="1"/>
  <c r="AF312" i="2"/>
  <c r="AH312" i="2"/>
  <c r="AJ312" i="2" s="1"/>
  <c r="AC313" i="2"/>
  <c r="AN307" i="2"/>
  <c r="AR307" i="2" s="1"/>
  <c r="AT307" i="2" s="1"/>
  <c r="AQ307" i="2"/>
  <c r="AS307" i="2" s="1"/>
  <c r="AU307" i="2" s="1"/>
  <c r="AP307" i="2"/>
  <c r="AA312" i="2" l="1"/>
  <c r="AL312" i="2"/>
  <c r="AG312" i="2"/>
  <c r="AE311" i="2"/>
  <c r="Z312" i="2"/>
  <c r="AK312" i="2"/>
  <c r="AO307" i="2"/>
  <c r="AC312" i="2" l="1"/>
  <c r="AH311" i="2"/>
  <c r="AJ311" i="2" s="1"/>
  <c r="AI311" i="2"/>
  <c r="AF311" i="2"/>
  <c r="AN306" i="2"/>
  <c r="AR306" i="2" s="1"/>
  <c r="AT306" i="2" s="1"/>
  <c r="AQ306" i="2"/>
  <c r="AS306" i="2" s="1"/>
  <c r="AU306" i="2" s="1"/>
  <c r="AP306" i="2"/>
  <c r="AK311" i="2" l="1"/>
  <c r="Z311" i="2"/>
  <c r="AL311" i="2"/>
  <c r="AA311" i="2"/>
  <c r="AG311" i="2"/>
  <c r="AE310" i="2"/>
  <c r="AO306" i="2"/>
  <c r="AI310" i="2" l="1"/>
  <c r="AF310" i="2"/>
  <c r="AC311" i="2"/>
  <c r="AH310" i="2"/>
  <c r="AJ310" i="2" s="1"/>
  <c r="AN305" i="2"/>
  <c r="AR305" i="2" s="1"/>
  <c r="AT305" i="2" s="1"/>
  <c r="AQ305" i="2"/>
  <c r="AS305" i="2" s="1"/>
  <c r="AU305" i="2" s="1"/>
  <c r="AP305" i="2"/>
  <c r="AE309" i="2" l="1"/>
  <c r="AG310" i="2"/>
  <c r="AL310" i="2"/>
  <c r="AA310" i="2"/>
  <c r="AK310" i="2"/>
  <c r="Z310" i="2"/>
  <c r="AO305" i="2"/>
  <c r="AH309" i="2" l="1"/>
  <c r="AJ309" i="2" s="1"/>
  <c r="AC310" i="2"/>
  <c r="AF309" i="2"/>
  <c r="AI309" i="2"/>
  <c r="AN304" i="2"/>
  <c r="AR304" i="2" s="1"/>
  <c r="AT304" i="2" s="1"/>
  <c r="AQ304" i="2"/>
  <c r="AS304" i="2" s="1"/>
  <c r="AU304" i="2" s="1"/>
  <c r="AP304" i="2"/>
  <c r="AE308" i="2" l="1"/>
  <c r="AG309" i="2"/>
  <c r="AK309" i="2"/>
  <c r="Z309" i="2"/>
  <c r="AA309" i="2"/>
  <c r="AL309" i="2"/>
  <c r="AO304" i="2"/>
  <c r="AC309" i="2" l="1"/>
  <c r="AH308" i="2"/>
  <c r="AJ308" i="2" s="1"/>
  <c r="AI308" i="2"/>
  <c r="AF308" i="2"/>
  <c r="AN303" i="2"/>
  <c r="AR303" i="2" s="1"/>
  <c r="AT303" i="2" s="1"/>
  <c r="AQ303" i="2"/>
  <c r="AS303" i="2" s="1"/>
  <c r="AU303" i="2" s="1"/>
  <c r="AP303" i="2"/>
  <c r="Z308" i="2" l="1"/>
  <c r="AK308" i="2"/>
  <c r="AL308" i="2"/>
  <c r="AA308" i="2"/>
  <c r="AG308" i="2"/>
  <c r="AE307" i="2"/>
  <c r="AO303" i="2"/>
  <c r="AN302" i="2" s="1"/>
  <c r="AR302" i="2" s="1"/>
  <c r="AT302" i="2" s="1"/>
  <c r="AC308" i="2" l="1"/>
  <c r="AH307" i="2"/>
  <c r="AJ307" i="2" s="1"/>
  <c r="AI307" i="2"/>
  <c r="AF307" i="2"/>
  <c r="AP302" i="2"/>
  <c r="AQ302" i="2"/>
  <c r="AS302" i="2" s="1"/>
  <c r="AU302" i="2" s="1"/>
  <c r="AO302" i="2"/>
  <c r="Z307" i="2" l="1"/>
  <c r="AK307" i="2"/>
  <c r="AG307" i="2"/>
  <c r="AE306" i="2"/>
  <c r="AL307" i="2"/>
  <c r="AA307" i="2"/>
  <c r="AN301" i="2"/>
  <c r="AR301" i="2" s="1"/>
  <c r="AT301" i="2" s="1"/>
  <c r="AQ301" i="2"/>
  <c r="AS301" i="2" s="1"/>
  <c r="AU301" i="2" s="1"/>
  <c r="AP301" i="2"/>
  <c r="AH306" i="2" l="1"/>
  <c r="AJ306" i="2" s="1"/>
  <c r="AC307" i="2"/>
  <c r="AF306" i="2"/>
  <c r="AI306" i="2"/>
  <c r="AO301" i="2"/>
  <c r="AG306" i="2" l="1"/>
  <c r="AE305" i="2"/>
  <c r="Z306" i="2"/>
  <c r="AK306" i="2"/>
  <c r="AA306" i="2"/>
  <c r="AL306" i="2"/>
  <c r="AN300" i="2"/>
  <c r="AR300" i="2" s="1"/>
  <c r="AT300" i="2" s="1"/>
  <c r="AQ300" i="2"/>
  <c r="AS300" i="2" s="1"/>
  <c r="AU300" i="2" s="1"/>
  <c r="AP300" i="2"/>
  <c r="AI305" i="2" l="1"/>
  <c r="AF305" i="2"/>
  <c r="AC306" i="2"/>
  <c r="AH305" i="2"/>
  <c r="AJ305" i="2" s="1"/>
  <c r="AO300" i="2"/>
  <c r="AA305" i="2" l="1"/>
  <c r="AL305" i="2"/>
  <c r="AE304" i="2"/>
  <c r="AG305" i="2"/>
  <c r="Z305" i="2"/>
  <c r="AK305" i="2"/>
  <c r="AN299" i="2"/>
  <c r="AR299" i="2" s="1"/>
  <c r="AT299" i="2" s="1"/>
  <c r="AQ299" i="2"/>
  <c r="AS299" i="2" s="1"/>
  <c r="AU299" i="2" s="1"/>
  <c r="AP299" i="2"/>
  <c r="AI304" i="2" l="1"/>
  <c r="AF304" i="2"/>
  <c r="AC305" i="2"/>
  <c r="AH304" i="2"/>
  <c r="AJ304" i="2" s="1"/>
  <c r="AO299" i="2"/>
  <c r="AG304" i="2" l="1"/>
  <c r="AE303" i="2"/>
  <c r="AA304" i="2"/>
  <c r="AL304" i="2"/>
  <c r="Z304" i="2"/>
  <c r="AK304" i="2"/>
  <c r="AN298" i="2"/>
  <c r="AR298" i="2" s="1"/>
  <c r="AT298" i="2" s="1"/>
  <c r="AQ298" i="2"/>
  <c r="AS298" i="2" s="1"/>
  <c r="AU298" i="2" s="1"/>
  <c r="AP298" i="2"/>
  <c r="AF303" i="2" l="1"/>
  <c r="AI303" i="2"/>
  <c r="AC304" i="2"/>
  <c r="AH303" i="2"/>
  <c r="AJ303" i="2" s="1"/>
  <c r="AO298" i="2"/>
  <c r="AN297" i="2" s="1"/>
  <c r="AR297" i="2" s="1"/>
  <c r="AT297" i="2" s="1"/>
  <c r="AL303" i="2" l="1"/>
  <c r="AA303" i="2"/>
  <c r="AK303" i="2"/>
  <c r="Z303" i="2"/>
  <c r="AG303" i="2"/>
  <c r="AE302" i="2"/>
  <c r="AQ297" i="2"/>
  <c r="AS297" i="2" s="1"/>
  <c r="AU297" i="2" s="1"/>
  <c r="AP297" i="2"/>
  <c r="AO297" i="2"/>
  <c r="AF302" i="2" l="1"/>
  <c r="AI302" i="2"/>
  <c r="AH302" i="2"/>
  <c r="AJ302" i="2" s="1"/>
  <c r="AC303" i="2"/>
  <c r="AN296" i="2"/>
  <c r="AR296" i="2" s="1"/>
  <c r="AT296" i="2" s="1"/>
  <c r="AQ296" i="2"/>
  <c r="AS296" i="2" s="1"/>
  <c r="AU296" i="2" s="1"/>
  <c r="AP296" i="2"/>
  <c r="AA302" i="2" l="1"/>
  <c r="AL302" i="2"/>
  <c r="AK302" i="2"/>
  <c r="Z302" i="2"/>
  <c r="AG302" i="2"/>
  <c r="AE301" i="2"/>
  <c r="AO296" i="2"/>
  <c r="AQ295" i="2" s="1"/>
  <c r="AS295" i="2" s="1"/>
  <c r="AU295" i="2" s="1"/>
  <c r="AI301" i="2" l="1"/>
  <c r="AF301" i="2"/>
  <c r="AH301" i="2"/>
  <c r="AJ301" i="2" s="1"/>
  <c r="AC302" i="2"/>
  <c r="AN295" i="2"/>
  <c r="AR295" i="2" s="1"/>
  <c r="AT295" i="2" s="1"/>
  <c r="AP295" i="2"/>
  <c r="AL301" i="2" l="1"/>
  <c r="AA301" i="2"/>
  <c r="AG301" i="2"/>
  <c r="AE300" i="2"/>
  <c r="AI300" i="2" s="1"/>
  <c r="AK301" i="2"/>
  <c r="Z301" i="2"/>
  <c r="AO295" i="2"/>
  <c r="AP294" i="2" s="1"/>
  <c r="AF300" i="2" l="1"/>
  <c r="AG300" i="2"/>
  <c r="AE299" i="2"/>
  <c r="AI299" i="2" s="1"/>
  <c r="Z299" i="2" s="1"/>
  <c r="AH300" i="2"/>
  <c r="AJ300" i="2" s="1"/>
  <c r="AC301" i="2"/>
  <c r="AK300" i="2"/>
  <c r="Z300" i="2"/>
  <c r="AN294" i="2"/>
  <c r="AR294" i="2" s="1"/>
  <c r="AT294" i="2" s="1"/>
  <c r="AQ294" i="2"/>
  <c r="AS294" i="2" s="1"/>
  <c r="AU294" i="2" s="1"/>
  <c r="AF299" i="2" l="1"/>
  <c r="AG299" i="2" s="1"/>
  <c r="AK299" i="2"/>
  <c r="AL300" i="2"/>
  <c r="AA300" i="2"/>
  <c r="AE298" i="2"/>
  <c r="AI298" i="2" s="1"/>
  <c r="AH299" i="2"/>
  <c r="AJ299" i="2" s="1"/>
  <c r="AC300" i="2"/>
  <c r="AC299" i="2"/>
  <c r="AH298" i="2"/>
  <c r="AJ298" i="2" s="1"/>
  <c r="AO294" i="2"/>
  <c r="AP293" i="2" s="1"/>
  <c r="AF298" i="2" l="1"/>
  <c r="AL299" i="2"/>
  <c r="AA299" i="2"/>
  <c r="AE297" i="2"/>
  <c r="AI297" i="2" s="1"/>
  <c r="AG298" i="2"/>
  <c r="AN293" i="2"/>
  <c r="AR293" i="2" s="1"/>
  <c r="AT293" i="2" s="1"/>
  <c r="AQ293" i="2"/>
  <c r="AS293" i="2" s="1"/>
  <c r="AU293" i="2" s="1"/>
  <c r="AA298" i="2"/>
  <c r="AL298" i="2"/>
  <c r="AK298" i="2"/>
  <c r="Z298" i="2"/>
  <c r="AF297" i="2" l="1"/>
  <c r="AC298" i="2"/>
  <c r="AH297" i="2"/>
  <c r="AJ297" i="2" s="1"/>
  <c r="AK297" i="2"/>
  <c r="Z297" i="2"/>
  <c r="AG297" i="2"/>
  <c r="AE296" i="2"/>
  <c r="AI296" i="2" s="1"/>
  <c r="AO293" i="2"/>
  <c r="Z296" i="2" l="1"/>
  <c r="AK296" i="2"/>
  <c r="AC297" i="2"/>
  <c r="AH296" i="2"/>
  <c r="AJ296" i="2" s="1"/>
  <c r="AL297" i="2"/>
  <c r="AA297" i="2"/>
  <c r="AQ292" i="2"/>
  <c r="AS292" i="2" s="1"/>
  <c r="AU292" i="2" s="1"/>
  <c r="AN292" i="2"/>
  <c r="AR292" i="2" s="1"/>
  <c r="AT292" i="2" s="1"/>
  <c r="AP292" i="2"/>
  <c r="AF296" i="2"/>
  <c r="AA296" i="2" l="1"/>
  <c r="AL296" i="2"/>
  <c r="AG296" i="2"/>
  <c r="AE295" i="2"/>
  <c r="AI295" i="2" s="1"/>
  <c r="AO292" i="2"/>
  <c r="AC296" i="2" l="1"/>
  <c r="AH295" i="2"/>
  <c r="AJ295" i="2" s="1"/>
  <c r="AQ291" i="2"/>
  <c r="AS291" i="2" s="1"/>
  <c r="AU291" i="2" s="1"/>
  <c r="AP291" i="2"/>
  <c r="AN291" i="2"/>
  <c r="AF295" i="2"/>
  <c r="AK295" i="2"/>
  <c r="Z295" i="2"/>
  <c r="AR291" i="2" l="1"/>
  <c r="AT291" i="2" s="1"/>
  <c r="AO291" i="2"/>
  <c r="AG295" i="2"/>
  <c r="AE294" i="2"/>
  <c r="AI294" i="2" s="1"/>
  <c r="AA295" i="2"/>
  <c r="AL295" i="2"/>
  <c r="AF294" i="2" l="1"/>
  <c r="AE293" i="2" s="1"/>
  <c r="AI293" i="2" s="1"/>
  <c r="AC295" i="2"/>
  <c r="AH294" i="2"/>
  <c r="AJ294" i="2" s="1"/>
  <c r="Z294" i="2"/>
  <c r="AK294" i="2"/>
  <c r="AP290" i="2"/>
  <c r="AN290" i="2"/>
  <c r="AQ290" i="2"/>
  <c r="AS290" i="2" s="1"/>
  <c r="AU290" i="2" s="1"/>
  <c r="AG294" i="2" l="1"/>
  <c r="AH293" i="2" s="1"/>
  <c r="AJ293" i="2" s="1"/>
  <c r="AF293" i="2"/>
  <c r="AA294" i="2"/>
  <c r="AL294" i="2"/>
  <c r="Z293" i="2"/>
  <c r="AK293" i="2"/>
  <c r="AR290" i="2"/>
  <c r="AT290" i="2" s="1"/>
  <c r="AO290" i="2"/>
  <c r="AC294" i="2"/>
  <c r="AQ289" i="2" l="1"/>
  <c r="AS289" i="2" s="1"/>
  <c r="AU289" i="2" s="1"/>
  <c r="AP289" i="2"/>
  <c r="AN289" i="2"/>
  <c r="AR289" i="2" s="1"/>
  <c r="AT289" i="2" s="1"/>
  <c r="AL293" i="2"/>
  <c r="AA293" i="2"/>
  <c r="AG293" i="2"/>
  <c r="AE292" i="2"/>
  <c r="AI292" i="2" s="1"/>
  <c r="AO289" i="2" l="1"/>
  <c r="AN288" i="2" s="1"/>
  <c r="AR288" i="2" s="1"/>
  <c r="AT288" i="2" s="1"/>
  <c r="AQ288" i="2"/>
  <c r="AS288" i="2" s="1"/>
  <c r="AU288" i="2" s="1"/>
  <c r="AC293" i="2"/>
  <c r="AH292" i="2"/>
  <c r="AJ292" i="2" s="1"/>
  <c r="AK292" i="2"/>
  <c r="Z292" i="2"/>
  <c r="AF292" i="2"/>
  <c r="AO288" i="2"/>
  <c r="AP288" i="2" l="1"/>
  <c r="AA292" i="2"/>
  <c r="AL292" i="2"/>
  <c r="AE291" i="2"/>
  <c r="AI291" i="2" s="1"/>
  <c r="AG292" i="2"/>
  <c r="AF291" i="2"/>
  <c r="AN287" i="2"/>
  <c r="AR287" i="2" s="1"/>
  <c r="AT287" i="2" s="1"/>
  <c r="AQ287" i="2"/>
  <c r="AS287" i="2" s="1"/>
  <c r="AU287" i="2" s="1"/>
  <c r="AP287" i="2"/>
  <c r="Z291" i="2" l="1"/>
  <c r="AK291" i="2"/>
  <c r="AC292" i="2"/>
  <c r="AH291" i="2"/>
  <c r="AJ291" i="2" s="1"/>
  <c r="AG291" i="2"/>
  <c r="AE290" i="2"/>
  <c r="AI290" i="2" s="1"/>
  <c r="AO287" i="2"/>
  <c r="AF290" i="2" l="1"/>
  <c r="Z290" i="2"/>
  <c r="AK290" i="2"/>
  <c r="AL291" i="2"/>
  <c r="AA291" i="2"/>
  <c r="AC291" i="2"/>
  <c r="AH290" i="2"/>
  <c r="AJ290" i="2" s="1"/>
  <c r="AN286" i="2"/>
  <c r="AR286" i="2" s="1"/>
  <c r="AT286" i="2" s="1"/>
  <c r="AQ286" i="2"/>
  <c r="AS286" i="2" s="1"/>
  <c r="AU286" i="2" s="1"/>
  <c r="AP286" i="2"/>
  <c r="AL290" i="2" l="1"/>
  <c r="AA290" i="2"/>
  <c r="AG290" i="2"/>
  <c r="AE289" i="2"/>
  <c r="AI289" i="2" s="1"/>
  <c r="AO286" i="2"/>
  <c r="AN285" i="2" s="1"/>
  <c r="AR285" i="2" s="1"/>
  <c r="AT285" i="2" s="1"/>
  <c r="AF289" i="2" l="1"/>
  <c r="AE288" i="2" s="1"/>
  <c r="AI288" i="2" s="1"/>
  <c r="AG289" i="2"/>
  <c r="AC290" i="2"/>
  <c r="AH289" i="2"/>
  <c r="AJ289" i="2" s="1"/>
  <c r="AP285" i="2"/>
  <c r="AK289" i="2"/>
  <c r="Z289" i="2"/>
  <c r="AQ285" i="2"/>
  <c r="AS285" i="2" s="1"/>
  <c r="AU285" i="2" s="1"/>
  <c r="AO285" i="2"/>
  <c r="AF288" i="2" l="1"/>
  <c r="AE287" i="2" s="1"/>
  <c r="AI287" i="2" s="1"/>
  <c r="AK288" i="2"/>
  <c r="Z288" i="2"/>
  <c r="AA289" i="2"/>
  <c r="AL289" i="2"/>
  <c r="AC289" i="2"/>
  <c r="AH288" i="2"/>
  <c r="AJ288" i="2" s="1"/>
  <c r="AN284" i="2"/>
  <c r="AR284" i="2" s="1"/>
  <c r="AT284" i="2" s="1"/>
  <c r="AQ284" i="2"/>
  <c r="AS284" i="2" s="1"/>
  <c r="AU284" i="2" s="1"/>
  <c r="AP284" i="2"/>
  <c r="AG288" i="2" l="1"/>
  <c r="AC288" i="2" s="1"/>
  <c r="AF287" i="2"/>
  <c r="AG287" i="2" s="1"/>
  <c r="AH287" i="2"/>
  <c r="AJ287" i="2" s="1"/>
  <c r="AA288" i="2"/>
  <c r="AL288" i="2"/>
  <c r="AK287" i="2"/>
  <c r="Z287" i="2"/>
  <c r="AO284" i="2"/>
  <c r="AE286" i="2" l="1"/>
  <c r="AI286" i="2" s="1"/>
  <c r="AK286" i="2" s="1"/>
  <c r="AA287" i="2"/>
  <c r="AL287" i="2"/>
  <c r="AC287" i="2"/>
  <c r="AH286" i="2"/>
  <c r="AJ286" i="2" s="1"/>
  <c r="AA286" i="2" s="1"/>
  <c r="AN283" i="2"/>
  <c r="AR283" i="2" s="1"/>
  <c r="AT283" i="2" s="1"/>
  <c r="AQ283" i="2"/>
  <c r="AS283" i="2" s="1"/>
  <c r="AU283" i="2" s="1"/>
  <c r="AP283" i="2"/>
  <c r="Z286" i="2" l="1"/>
  <c r="AF286" i="2"/>
  <c r="AL286" i="2"/>
  <c r="AO283" i="2"/>
  <c r="AG286" i="2" l="1"/>
  <c r="AE285" i="2"/>
  <c r="AN282" i="2"/>
  <c r="AR282" i="2" s="1"/>
  <c r="AT282" i="2" s="1"/>
  <c r="AQ282" i="2"/>
  <c r="AS282" i="2" s="1"/>
  <c r="AU282" i="2" s="1"/>
  <c r="AP282" i="2"/>
  <c r="AF285" i="2" l="1"/>
  <c r="AI285" i="2"/>
  <c r="AC286" i="2"/>
  <c r="AH285" i="2"/>
  <c r="AJ285" i="2" s="1"/>
  <c r="AO282" i="2"/>
  <c r="AA285" i="2" l="1"/>
  <c r="AL285" i="2"/>
  <c r="AK285" i="2"/>
  <c r="Z285" i="2"/>
  <c r="AG285" i="2"/>
  <c r="AE284" i="2"/>
  <c r="AI284" i="2" s="1"/>
  <c r="AN281" i="2"/>
  <c r="AR281" i="2" s="1"/>
  <c r="AT281" i="2" s="1"/>
  <c r="AQ281" i="2"/>
  <c r="AS281" i="2" s="1"/>
  <c r="AU281" i="2" s="1"/>
  <c r="AP281" i="2"/>
  <c r="AF284" i="2" l="1"/>
  <c r="AK284" i="2"/>
  <c r="Z284" i="2"/>
  <c r="AC285" i="2"/>
  <c r="AH284" i="2"/>
  <c r="AJ284" i="2" s="1"/>
  <c r="AO281" i="2"/>
  <c r="AL284" i="2" l="1"/>
  <c r="AA284" i="2"/>
  <c r="AG284" i="2"/>
  <c r="AE283" i="2"/>
  <c r="AI283" i="2" s="1"/>
  <c r="AN280" i="2"/>
  <c r="AR280" i="2" s="1"/>
  <c r="AT280" i="2" s="1"/>
  <c r="AQ280" i="2"/>
  <c r="AS280" i="2" s="1"/>
  <c r="AU280" i="2" s="1"/>
  <c r="AP280" i="2"/>
  <c r="AF283" i="2" l="1"/>
  <c r="AG283" i="2" s="1"/>
  <c r="AC284" i="2"/>
  <c r="AH283" i="2"/>
  <c r="AJ283" i="2" s="1"/>
  <c r="AK283" i="2"/>
  <c r="Z283" i="2"/>
  <c r="AO280" i="2"/>
  <c r="AE282" i="2" l="1"/>
  <c r="AI282" i="2" s="1"/>
  <c r="AK282" i="2" s="1"/>
  <c r="AL283" i="2"/>
  <c r="AA283" i="2"/>
  <c r="AC283" i="2"/>
  <c r="AH282" i="2"/>
  <c r="AJ282" i="2" s="1"/>
  <c r="AL282" i="2" s="1"/>
  <c r="AN279" i="2"/>
  <c r="AO279" i="2" s="1"/>
  <c r="AQ279" i="2"/>
  <c r="AS279" i="2" s="1"/>
  <c r="AU279" i="2" s="1"/>
  <c r="AP279" i="2"/>
  <c r="AF282" i="2" l="1"/>
  <c r="AE281" i="2" s="1"/>
  <c r="AI281" i="2" s="1"/>
  <c r="Z282" i="2"/>
  <c r="AA282" i="2"/>
  <c r="AR279" i="2"/>
  <c r="AT279" i="2" s="1"/>
  <c r="AN278" i="2"/>
  <c r="AR278" i="2" s="1"/>
  <c r="AT278" i="2" s="1"/>
  <c r="AQ278" i="2"/>
  <c r="AS278" i="2" s="1"/>
  <c r="AU278" i="2" s="1"/>
  <c r="AP278" i="2"/>
  <c r="AF281" i="2" l="1"/>
  <c r="AG282" i="2"/>
  <c r="AC282" i="2" s="1"/>
  <c r="AE280" i="2"/>
  <c r="AG281" i="2"/>
  <c r="Z281" i="2"/>
  <c r="AK281" i="2"/>
  <c r="AO278" i="2"/>
  <c r="AH281" i="2" l="1"/>
  <c r="AJ281" i="2" s="1"/>
  <c r="AH280" i="2"/>
  <c r="AJ280" i="2" s="1"/>
  <c r="AL280" i="2" s="1"/>
  <c r="AC281" i="2"/>
  <c r="AA281" i="2"/>
  <c r="AL281" i="2"/>
  <c r="AI280" i="2"/>
  <c r="AF280" i="2"/>
  <c r="AN277" i="2"/>
  <c r="AR277" i="2" s="1"/>
  <c r="AT277" i="2" s="1"/>
  <c r="AQ277" i="2"/>
  <c r="AS277" i="2" s="1"/>
  <c r="AU277" i="2" s="1"/>
  <c r="AP277" i="2"/>
  <c r="AA280" i="2" l="1"/>
  <c r="AE279" i="2"/>
  <c r="AI279" i="2" s="1"/>
  <c r="AG280" i="2"/>
  <c r="Z280" i="2"/>
  <c r="AK280" i="2"/>
  <c r="AO277" i="2"/>
  <c r="AC280" i="2" l="1"/>
  <c r="AH279" i="2"/>
  <c r="AJ279" i="2" s="1"/>
  <c r="AK279" i="2"/>
  <c r="Z279" i="2"/>
  <c r="AF279" i="2"/>
  <c r="AN276" i="2"/>
  <c r="AR276" i="2" s="1"/>
  <c r="AT276" i="2" s="1"/>
  <c r="AQ276" i="2"/>
  <c r="AS276" i="2" s="1"/>
  <c r="AU276" i="2" s="1"/>
  <c r="AP276" i="2"/>
  <c r="AA279" i="2" l="1"/>
  <c r="AL279" i="2"/>
  <c r="AE278" i="2"/>
  <c r="AI278" i="2" s="1"/>
  <c r="AG279" i="2"/>
  <c r="AO276" i="2"/>
  <c r="AF278" i="2" l="1"/>
  <c r="AE277" i="2" s="1"/>
  <c r="AI277" i="2" s="1"/>
  <c r="Z278" i="2"/>
  <c r="AK278" i="2"/>
  <c r="AC279" i="2"/>
  <c r="AH278" i="2"/>
  <c r="AJ278" i="2" s="1"/>
  <c r="AN275" i="2"/>
  <c r="AR275" i="2" s="1"/>
  <c r="AT275" i="2" s="1"/>
  <c r="AQ275" i="2"/>
  <c r="AS275" i="2" s="1"/>
  <c r="AU275" i="2" s="1"/>
  <c r="AP275" i="2"/>
  <c r="AG278" i="2" l="1"/>
  <c r="AC278" i="2" s="1"/>
  <c r="Z277" i="2"/>
  <c r="AK277" i="2"/>
  <c r="AL278" i="2"/>
  <c r="AA278" i="2"/>
  <c r="AF277" i="2"/>
  <c r="AO275" i="2"/>
  <c r="AH277" i="2" l="1"/>
  <c r="AJ277" i="2" s="1"/>
  <c r="AL277" i="2" s="1"/>
  <c r="AE276" i="2"/>
  <c r="AI276" i="2" s="1"/>
  <c r="AG277" i="2"/>
  <c r="AN274" i="2"/>
  <c r="AR274" i="2" s="1"/>
  <c r="AT274" i="2" s="1"/>
  <c r="AQ274" i="2"/>
  <c r="AS274" i="2" s="1"/>
  <c r="AU274" i="2" s="1"/>
  <c r="AP274" i="2"/>
  <c r="AA277" i="2" l="1"/>
  <c r="AC277" i="2"/>
  <c r="AH276" i="2"/>
  <c r="AJ276" i="2" s="1"/>
  <c r="Z276" i="2"/>
  <c r="AK276" i="2"/>
  <c r="AF276" i="2"/>
  <c r="AO274" i="2"/>
  <c r="AA276" i="2" l="1"/>
  <c r="AL276" i="2"/>
  <c r="AE275" i="2"/>
  <c r="AI275" i="2" s="1"/>
  <c r="AG276" i="2"/>
  <c r="AF275" i="2"/>
  <c r="AN273" i="2"/>
  <c r="AR273" i="2" s="1"/>
  <c r="AT273" i="2" s="1"/>
  <c r="AQ273" i="2"/>
  <c r="AS273" i="2" s="1"/>
  <c r="AU273" i="2" s="1"/>
  <c r="AP273" i="2"/>
  <c r="AE274" i="2" l="1"/>
  <c r="AI274" i="2" s="1"/>
  <c r="AG275" i="2"/>
  <c r="AK275" i="2"/>
  <c r="Z275" i="2"/>
  <c r="AC276" i="2"/>
  <c r="AH275" i="2"/>
  <c r="AJ275" i="2" s="1"/>
  <c r="AO273" i="2"/>
  <c r="AF274" i="2" l="1"/>
  <c r="AE273" i="2" s="1"/>
  <c r="AI273" i="2" s="1"/>
  <c r="AG274" i="2"/>
  <c r="AA275" i="2"/>
  <c r="AL275" i="2"/>
  <c r="AH274" i="2"/>
  <c r="AJ274" i="2" s="1"/>
  <c r="AC275" i="2"/>
  <c r="Z274" i="2"/>
  <c r="AK274" i="2"/>
  <c r="AN272" i="2"/>
  <c r="AR272" i="2" s="1"/>
  <c r="AT272" i="2" s="1"/>
  <c r="AQ272" i="2"/>
  <c r="AS272" i="2" s="1"/>
  <c r="AU272" i="2" s="1"/>
  <c r="AP272" i="2"/>
  <c r="AK273" i="2" l="1"/>
  <c r="Z273" i="2"/>
  <c r="AC274" i="2"/>
  <c r="AH273" i="2"/>
  <c r="AJ273" i="2" s="1"/>
  <c r="AA274" i="2"/>
  <c r="AL274" i="2"/>
  <c r="AF273" i="2"/>
  <c r="AO272" i="2"/>
  <c r="AG273" i="2" l="1"/>
  <c r="AE272" i="2"/>
  <c r="AI272" i="2" s="1"/>
  <c r="AL273" i="2"/>
  <c r="AA273" i="2"/>
  <c r="AN271" i="2"/>
  <c r="AO271" i="2" s="1"/>
  <c r="AQ271" i="2"/>
  <c r="AS271" i="2" s="1"/>
  <c r="AU271" i="2" s="1"/>
  <c r="AP271" i="2"/>
  <c r="AF272" i="2" l="1"/>
  <c r="Z272" i="2"/>
  <c r="AK272" i="2"/>
  <c r="AC273" i="2"/>
  <c r="AH272" i="2"/>
  <c r="AR271" i="2"/>
  <c r="AT271" i="2" s="1"/>
  <c r="AN270" i="2"/>
  <c r="AR270" i="2" s="1"/>
  <c r="AT270" i="2" s="1"/>
  <c r="AQ270" i="2"/>
  <c r="AS270" i="2" s="1"/>
  <c r="AU270" i="2" s="1"/>
  <c r="AP270" i="2"/>
  <c r="AJ272" i="2" l="1"/>
  <c r="AG272" i="2"/>
  <c r="AE271" i="2"/>
  <c r="AI271" i="2" s="1"/>
  <c r="AO270" i="2"/>
  <c r="AC272" i="2" l="1"/>
  <c r="AH271" i="2"/>
  <c r="AJ271" i="2" s="1"/>
  <c r="AA272" i="2"/>
  <c r="AL272" i="2"/>
  <c r="Z271" i="2"/>
  <c r="AK271" i="2"/>
  <c r="AF271" i="2"/>
  <c r="AN269" i="2"/>
  <c r="AR269" i="2" s="1"/>
  <c r="AT269" i="2" s="1"/>
  <c r="AQ269" i="2"/>
  <c r="AS269" i="2" s="1"/>
  <c r="AU269" i="2" s="1"/>
  <c r="AP269" i="2"/>
  <c r="AL271" i="2" l="1"/>
  <c r="AA271" i="2"/>
  <c r="AG271" i="2"/>
  <c r="AE270" i="2"/>
  <c r="AI270" i="2" s="1"/>
  <c r="AO269" i="2"/>
  <c r="AC271" i="2" l="1"/>
  <c r="AH270" i="2"/>
  <c r="AJ270" i="2" s="1"/>
  <c r="AK270" i="2"/>
  <c r="Z270" i="2"/>
  <c r="AF270" i="2"/>
  <c r="AN268" i="2"/>
  <c r="AR268" i="2" s="1"/>
  <c r="AT268" i="2" s="1"/>
  <c r="AQ268" i="2"/>
  <c r="AS268" i="2" s="1"/>
  <c r="AU268" i="2" s="1"/>
  <c r="AP268" i="2"/>
  <c r="AL270" i="2" l="1"/>
  <c r="AA270" i="2"/>
  <c r="AE269" i="2"/>
  <c r="AI269" i="2" s="1"/>
  <c r="AG270" i="2"/>
  <c r="AO268" i="2"/>
  <c r="Z269" i="2" l="1"/>
  <c r="AK269" i="2"/>
  <c r="AF269" i="2"/>
  <c r="AC270" i="2"/>
  <c r="AH269" i="2"/>
  <c r="AJ269" i="2" s="1"/>
  <c r="AN267" i="2"/>
  <c r="AR267" i="2" s="1"/>
  <c r="AT267" i="2" s="1"/>
  <c r="AQ267" i="2"/>
  <c r="AS267" i="2" s="1"/>
  <c r="AU267" i="2" s="1"/>
  <c r="AP267" i="2"/>
  <c r="AE268" i="2" l="1"/>
  <c r="AI268" i="2" s="1"/>
  <c r="AG269" i="2"/>
  <c r="AF268" i="2"/>
  <c r="AL269" i="2"/>
  <c r="AA269" i="2"/>
  <c r="AO267" i="2"/>
  <c r="AE267" i="2" l="1"/>
  <c r="AI267" i="2" s="1"/>
  <c r="AG268" i="2"/>
  <c r="AF267" i="2"/>
  <c r="AC269" i="2"/>
  <c r="AH268" i="2"/>
  <c r="AJ268" i="2" s="1"/>
  <c r="AK268" i="2"/>
  <c r="Z268" i="2"/>
  <c r="AN266" i="2"/>
  <c r="AR266" i="2" s="1"/>
  <c r="AT266" i="2" s="1"/>
  <c r="AQ266" i="2"/>
  <c r="AS266" i="2" s="1"/>
  <c r="AU266" i="2" s="1"/>
  <c r="AP266" i="2"/>
  <c r="AG267" i="2" l="1"/>
  <c r="AE266" i="2"/>
  <c r="AI266" i="2" s="1"/>
  <c r="AL268" i="2"/>
  <c r="AA268" i="2"/>
  <c r="AC268" i="2"/>
  <c r="AH267" i="2"/>
  <c r="AJ267" i="2" s="1"/>
  <c r="Z267" i="2"/>
  <c r="AK267" i="2"/>
  <c r="AO266" i="2"/>
  <c r="AF266" i="2" l="1"/>
  <c r="AE265" i="2" s="1"/>
  <c r="AG266" i="2"/>
  <c r="AA267" i="2"/>
  <c r="AL267" i="2"/>
  <c r="Z266" i="2"/>
  <c r="AK266" i="2"/>
  <c r="AC267" i="2"/>
  <c r="AH266" i="2"/>
  <c r="AJ266" i="2" s="1"/>
  <c r="AL266" i="2" s="1"/>
  <c r="AN265" i="2"/>
  <c r="AR265" i="2" s="1"/>
  <c r="AT265" i="2" s="1"/>
  <c r="AQ265" i="2"/>
  <c r="AS265" i="2" s="1"/>
  <c r="AU265" i="2" s="1"/>
  <c r="AP265" i="2"/>
  <c r="AA266" i="2" l="1"/>
  <c r="AI265" i="2"/>
  <c r="AF265" i="2"/>
  <c r="AC266" i="2"/>
  <c r="AH265" i="2"/>
  <c r="AJ265" i="2" s="1"/>
  <c r="AA265" i="2" s="1"/>
  <c r="AO265" i="2"/>
  <c r="AL265" i="2" l="1"/>
  <c r="Z265" i="2"/>
  <c r="AK265" i="2"/>
  <c r="AE264" i="2"/>
  <c r="AI264" i="2" s="1"/>
  <c r="Z264" i="2" s="1"/>
  <c r="AG265" i="2"/>
  <c r="AN264" i="2"/>
  <c r="AR264" i="2" s="1"/>
  <c r="AT264" i="2" s="1"/>
  <c r="AQ264" i="2"/>
  <c r="AS264" i="2" s="1"/>
  <c r="AU264" i="2" s="1"/>
  <c r="AP264" i="2"/>
  <c r="AF264" i="2" l="1"/>
  <c r="AE263" i="2" s="1"/>
  <c r="AG264" i="2"/>
  <c r="AC264" i="2" s="1"/>
  <c r="AC265" i="2"/>
  <c r="AH264" i="2"/>
  <c r="AJ264" i="2" s="1"/>
  <c r="AK264" i="2"/>
  <c r="AI263" i="2"/>
  <c r="AF263" i="2"/>
  <c r="AO264" i="2"/>
  <c r="AH263" i="2" l="1"/>
  <c r="AJ263" i="2" s="1"/>
  <c r="AA264" i="2"/>
  <c r="AL264" i="2"/>
  <c r="AN263" i="2"/>
  <c r="AR263" i="2" s="1"/>
  <c r="AT263" i="2" s="1"/>
  <c r="Z263" i="2"/>
  <c r="AK263" i="2"/>
  <c r="AA263" i="2"/>
  <c r="AL263" i="2"/>
  <c r="AQ263" i="2"/>
  <c r="AS263" i="2" s="1"/>
  <c r="AU263" i="2" s="1"/>
  <c r="AG263" i="2"/>
  <c r="AC263" i="2" s="1"/>
  <c r="AE262" i="2"/>
  <c r="AP263" i="2"/>
  <c r="AH262" i="2" l="1"/>
  <c r="AJ262" i="2" s="1"/>
  <c r="AF262" i="2"/>
  <c r="AG262" i="2" s="1"/>
  <c r="AC262" i="2" s="1"/>
  <c r="AI262" i="2"/>
  <c r="AO263" i="2"/>
  <c r="AH261" i="2" l="1"/>
  <c r="AJ261" i="2" s="1"/>
  <c r="AN262" i="2"/>
  <c r="AR262" i="2" s="1"/>
  <c r="AT262" i="2" s="1"/>
  <c r="AE261" i="2"/>
  <c r="AF261" i="2" s="1"/>
  <c r="Z262" i="2"/>
  <c r="AK262" i="2"/>
  <c r="AA262" i="2"/>
  <c r="AL262" i="2"/>
  <c r="AQ262" i="2"/>
  <c r="AS262" i="2" s="1"/>
  <c r="AU262" i="2" s="1"/>
  <c r="AP262" i="2"/>
  <c r="AE260" i="2" l="1"/>
  <c r="AG261" i="2"/>
  <c r="AC261" i="2" s="1"/>
  <c r="AI261" i="2"/>
  <c r="AA261" i="2"/>
  <c r="AL261" i="2"/>
  <c r="AI260" i="2"/>
  <c r="AF260" i="2"/>
  <c r="AO262" i="2"/>
  <c r="AH260" i="2" l="1"/>
  <c r="AJ260" i="2" s="1"/>
  <c r="AN261" i="2"/>
  <c r="AR261" i="2" s="1"/>
  <c r="AT261" i="2" s="1"/>
  <c r="Z261" i="2"/>
  <c r="AK261" i="2"/>
  <c r="Z260" i="2"/>
  <c r="AK260" i="2"/>
  <c r="AQ261" i="2"/>
  <c r="AS261" i="2" s="1"/>
  <c r="AU261" i="2" s="1"/>
  <c r="AP261" i="2"/>
  <c r="AG260" i="2"/>
  <c r="AC260" i="2" s="1"/>
  <c r="AE259" i="2"/>
  <c r="AH259" i="2" l="1"/>
  <c r="AA260" i="2"/>
  <c r="AL260" i="2"/>
  <c r="AI259" i="2"/>
  <c r="AF259" i="2"/>
  <c r="AO261" i="2"/>
  <c r="AN260" i="2" l="1"/>
  <c r="AR260" i="2" s="1"/>
  <c r="AT260" i="2" s="1"/>
  <c r="Z259" i="2"/>
  <c r="AK259" i="2"/>
  <c r="AQ260" i="2"/>
  <c r="AS260" i="2" s="1"/>
  <c r="AU260" i="2" s="1"/>
  <c r="AG259" i="2"/>
  <c r="AC259" i="2" s="1"/>
  <c r="AE258" i="2"/>
  <c r="AP260" i="2"/>
  <c r="AJ259" i="2"/>
  <c r="AH258" i="2" l="1"/>
  <c r="AA259" i="2"/>
  <c r="AL259" i="2"/>
  <c r="AI258" i="2"/>
  <c r="AO260" i="2"/>
  <c r="AF258" i="2"/>
  <c r="AN259" i="2" l="1"/>
  <c r="AO259" i="2" s="1"/>
  <c r="Z258" i="2"/>
  <c r="AK258" i="2"/>
  <c r="AQ259" i="2"/>
  <c r="AS259" i="2" s="1"/>
  <c r="AU259" i="2" s="1"/>
  <c r="AP259" i="2"/>
  <c r="AG258" i="2"/>
  <c r="AC258" i="2" s="1"/>
  <c r="AE257" i="2"/>
  <c r="AJ258" i="2"/>
  <c r="AR259" i="2" l="1"/>
  <c r="AT259" i="2" s="1"/>
  <c r="AH257" i="2"/>
  <c r="AN258" i="2"/>
  <c r="AR258" i="2" s="1"/>
  <c r="AT258" i="2" s="1"/>
  <c r="AA258" i="2"/>
  <c r="AL258" i="2"/>
  <c r="AI257" i="2"/>
  <c r="AQ258" i="2"/>
  <c r="AS258" i="2" s="1"/>
  <c r="AU258" i="2" s="1"/>
  <c r="AP258" i="2"/>
  <c r="AF257" i="2"/>
  <c r="Z257" i="2" l="1"/>
  <c r="AK257" i="2"/>
  <c r="AG257" i="2"/>
  <c r="AC257" i="2" s="1"/>
  <c r="AE256" i="2"/>
  <c r="AJ257" i="2"/>
  <c r="AO258" i="2"/>
  <c r="AH256" i="2" l="1"/>
  <c r="AN257" i="2"/>
  <c r="AO257" i="2" s="1"/>
  <c r="AA257" i="2"/>
  <c r="AL257" i="2"/>
  <c r="AI256" i="2"/>
  <c r="AQ257" i="2"/>
  <c r="AS257" i="2" s="1"/>
  <c r="AU257" i="2" s="1"/>
  <c r="AP257" i="2"/>
  <c r="AF256" i="2"/>
  <c r="AR257" i="2" l="1"/>
  <c r="AT257" i="2" s="1"/>
  <c r="AN256" i="2"/>
  <c r="AR256" i="2" s="1"/>
  <c r="AT256" i="2" s="1"/>
  <c r="Z256" i="2"/>
  <c r="AK256" i="2"/>
  <c r="AQ256" i="2"/>
  <c r="AS256" i="2" s="1"/>
  <c r="AU256" i="2" s="1"/>
  <c r="AP256" i="2"/>
  <c r="AG256" i="2"/>
  <c r="AC256" i="2" s="1"/>
  <c r="AE255" i="2"/>
  <c r="AJ256" i="2"/>
  <c r="AH255" i="2" l="1"/>
  <c r="AA256" i="2"/>
  <c r="AL256" i="2"/>
  <c r="AI255" i="2"/>
  <c r="AF255" i="2"/>
  <c r="AO256" i="2"/>
  <c r="AN255" i="2" l="1"/>
  <c r="AR255" i="2" s="1"/>
  <c r="AT255" i="2" s="1"/>
  <c r="Z255" i="2"/>
  <c r="AK255" i="2"/>
  <c r="AQ255" i="2"/>
  <c r="AS255" i="2" s="1"/>
  <c r="AU255" i="2" s="1"/>
  <c r="AP255" i="2"/>
  <c r="AG255" i="2"/>
  <c r="AC255" i="2" s="1"/>
  <c r="AE254" i="2"/>
  <c r="AH254" i="2" l="1"/>
  <c r="AI254" i="2"/>
  <c r="AJ255" i="2"/>
  <c r="AF254" i="2"/>
  <c r="AO255" i="2"/>
  <c r="AN254" i="2" l="1"/>
  <c r="AA255" i="2"/>
  <c r="AL255" i="2"/>
  <c r="Z254" i="2"/>
  <c r="AK254" i="2"/>
  <c r="AQ254" i="2"/>
  <c r="AS254" i="2" s="1"/>
  <c r="AU254" i="2" s="1"/>
  <c r="AG254" i="2"/>
  <c r="AC254" i="2" s="1"/>
  <c r="AE253" i="2"/>
  <c r="AR254" i="2"/>
  <c r="AT254" i="2" s="1"/>
  <c r="AP254" i="2"/>
  <c r="AI253" i="2" l="1"/>
  <c r="AJ254" i="2"/>
  <c r="AH253" i="2"/>
  <c r="AO254" i="2"/>
  <c r="AF253" i="2"/>
  <c r="AN253" i="2" l="1"/>
  <c r="AR253" i="2" s="1"/>
  <c r="AT253" i="2" s="1"/>
  <c r="AA254" i="2"/>
  <c r="AL254" i="2"/>
  <c r="Z253" i="2"/>
  <c r="AK253" i="2"/>
  <c r="AP253" i="2"/>
  <c r="AQ253" i="2"/>
  <c r="AS253" i="2" s="1"/>
  <c r="AU253" i="2" s="1"/>
  <c r="AO253" i="2"/>
  <c r="AG253" i="2"/>
  <c r="AC253" i="2" s="1"/>
  <c r="AE252" i="2"/>
  <c r="AF252" i="2" l="1"/>
  <c r="AN252" i="2"/>
  <c r="AR252" i="2" s="1"/>
  <c r="AT252" i="2" s="1"/>
  <c r="AI252" i="2"/>
  <c r="AQ252" i="2"/>
  <c r="AS252" i="2" s="1"/>
  <c r="AU252" i="2" s="1"/>
  <c r="AP252" i="2"/>
  <c r="AJ253" i="2"/>
  <c r="AH252" i="2"/>
  <c r="AG252" i="2"/>
  <c r="AC252" i="2" s="1"/>
  <c r="AE251" i="2" l="1"/>
  <c r="AO252" i="2"/>
  <c r="AN251" i="2" s="1"/>
  <c r="AR251" i="2" s="1"/>
  <c r="AT251" i="2" s="1"/>
  <c r="AA253" i="2"/>
  <c r="AL253" i="2"/>
  <c r="Z252" i="2"/>
  <c r="AK252" i="2"/>
  <c r="AF251" i="2"/>
  <c r="AI251" i="2"/>
  <c r="AJ252" i="2"/>
  <c r="AH251" i="2"/>
  <c r="AP251" i="2" l="1"/>
  <c r="AQ251" i="2"/>
  <c r="AS251" i="2" s="1"/>
  <c r="AU251" i="2" s="1"/>
  <c r="AO251" i="2"/>
  <c r="AN250" i="2" s="1"/>
  <c r="AR250" i="2" s="1"/>
  <c r="AT250" i="2" s="1"/>
  <c r="AE250" i="2"/>
  <c r="AG251" i="2"/>
  <c r="AC251" i="2" s="1"/>
  <c r="Z251" i="2"/>
  <c r="AK251" i="2"/>
  <c r="AA252" i="2"/>
  <c r="AL252" i="2"/>
  <c r="AJ251" i="2"/>
  <c r="AP250" i="2" l="1"/>
  <c r="AQ250" i="2"/>
  <c r="AS250" i="2" s="1"/>
  <c r="AU250" i="2" s="1"/>
  <c r="AH250" i="2"/>
  <c r="AJ250" i="2" s="1"/>
  <c r="AI250" i="2"/>
  <c r="Z250" i="2" s="1"/>
  <c r="AF250" i="2"/>
  <c r="AE249" i="2" s="1"/>
  <c r="AA251" i="2"/>
  <c r="AL251" i="2"/>
  <c r="AO250" i="2"/>
  <c r="AK250" i="2" l="1"/>
  <c r="AG250" i="2"/>
  <c r="AC250" i="2" s="1"/>
  <c r="AI249" i="2"/>
  <c r="Z249" i="2" s="1"/>
  <c r="AF249" i="2"/>
  <c r="AN249" i="2"/>
  <c r="AR249" i="2" s="1"/>
  <c r="AT249" i="2" s="1"/>
  <c r="AA250" i="2"/>
  <c r="AL250" i="2"/>
  <c r="AQ249" i="2"/>
  <c r="AS249" i="2" s="1"/>
  <c r="AU249" i="2" s="1"/>
  <c r="AP249" i="2"/>
  <c r="AH249" i="2" l="1"/>
  <c r="AJ249" i="2" s="1"/>
  <c r="AG249" i="2"/>
  <c r="AC249" i="2" s="1"/>
  <c r="AE248" i="2"/>
  <c r="AK249" i="2"/>
  <c r="AO249" i="2"/>
  <c r="AF248" i="2" l="1"/>
  <c r="AG248" i="2" s="1"/>
  <c r="AC248" i="2" s="1"/>
  <c r="AH248" i="2"/>
  <c r="AI248" i="2"/>
  <c r="AK248" i="2" s="1"/>
  <c r="AN248" i="2"/>
  <c r="AR248" i="2" s="1"/>
  <c r="AT248" i="2" s="1"/>
  <c r="AA249" i="2"/>
  <c r="AL249" i="2"/>
  <c r="AQ248" i="2"/>
  <c r="AS248" i="2" s="1"/>
  <c r="AU248" i="2" s="1"/>
  <c r="AP248" i="2"/>
  <c r="AE247" i="2" l="1"/>
  <c r="AH247" i="2"/>
  <c r="Z248" i="2"/>
  <c r="AF247" i="2"/>
  <c r="AG247" i="2" s="1"/>
  <c r="AJ248" i="2"/>
  <c r="AL248" i="2" s="1"/>
  <c r="AI247" i="2"/>
  <c r="Z247" i="2" s="1"/>
  <c r="AJ247" i="2"/>
  <c r="AO248" i="2"/>
  <c r="AE246" i="2" l="1"/>
  <c r="AI246" i="2" s="1"/>
  <c r="Z246" i="2" s="1"/>
  <c r="AH246" i="2"/>
  <c r="AC247" i="2"/>
  <c r="AA248" i="2"/>
  <c r="AF246" i="2"/>
  <c r="AE245" i="2" s="1"/>
  <c r="AK247" i="2"/>
  <c r="AN247" i="2"/>
  <c r="AR247" i="2" s="1"/>
  <c r="AT247" i="2" s="1"/>
  <c r="AA247" i="2"/>
  <c r="AL247" i="2"/>
  <c r="AQ247" i="2"/>
  <c r="AS247" i="2" s="1"/>
  <c r="AU247" i="2" s="1"/>
  <c r="AP247" i="2"/>
  <c r="AK246" i="2" l="1"/>
  <c r="AG246" i="2"/>
  <c r="AC246" i="2" s="1"/>
  <c r="AI245" i="2"/>
  <c r="AJ246" i="2"/>
  <c r="AF245" i="2"/>
  <c r="AO247" i="2"/>
  <c r="AH245" i="2" l="1"/>
  <c r="AN246" i="2"/>
  <c r="AR246" i="2" s="1"/>
  <c r="AT246" i="2" s="1"/>
  <c r="AG245" i="2"/>
  <c r="AC245" i="2" s="1"/>
  <c r="AA246" i="2"/>
  <c r="AL246" i="2"/>
  <c r="Z245" i="2"/>
  <c r="AK245" i="2"/>
  <c r="AQ246" i="2"/>
  <c r="AS246" i="2" s="1"/>
  <c r="AU246" i="2" s="1"/>
  <c r="AP246" i="2"/>
  <c r="AE244" i="2"/>
  <c r="AJ245" i="2"/>
  <c r="AH244" i="2" l="1"/>
  <c r="AF244" i="2"/>
  <c r="AE243" i="2" s="1"/>
  <c r="AA245" i="2"/>
  <c r="AL245" i="2"/>
  <c r="AI244" i="2"/>
  <c r="AO246" i="2"/>
  <c r="AG244" i="2" l="1"/>
  <c r="AC244" i="2" s="1"/>
  <c r="AN245" i="2"/>
  <c r="AR245" i="2" s="1"/>
  <c r="AT245" i="2" s="1"/>
  <c r="Z244" i="2"/>
  <c r="AK244" i="2"/>
  <c r="AI243" i="2"/>
  <c r="AQ245" i="2"/>
  <c r="AS245" i="2" s="1"/>
  <c r="AU245" i="2" s="1"/>
  <c r="AP245" i="2"/>
  <c r="AJ244" i="2"/>
  <c r="AH243" i="2"/>
  <c r="AF243" i="2"/>
  <c r="AE242" i="2" l="1"/>
  <c r="AI242" i="2" s="1"/>
  <c r="AA244" i="2"/>
  <c r="AL244" i="2"/>
  <c r="Z243" i="2"/>
  <c r="AK243" i="2"/>
  <c r="AJ243" i="2"/>
  <c r="AG243" i="2"/>
  <c r="AC243" i="2" s="1"/>
  <c r="AO245" i="2"/>
  <c r="AF242" i="2" l="1"/>
  <c r="AE241" i="2" s="1"/>
  <c r="AH242" i="2"/>
  <c r="AJ242" i="2" s="1"/>
  <c r="AN244" i="2"/>
  <c r="AR244" i="2" s="1"/>
  <c r="AT244" i="2" s="1"/>
  <c r="Z242" i="2"/>
  <c r="AK242" i="2"/>
  <c r="AA243" i="2"/>
  <c r="AL243" i="2"/>
  <c r="AQ244" i="2"/>
  <c r="AS244" i="2" s="1"/>
  <c r="AU244" i="2" s="1"/>
  <c r="AP244" i="2"/>
  <c r="AG242" i="2" l="1"/>
  <c r="AC242" i="2" s="1"/>
  <c r="AA242" i="2"/>
  <c r="AL242" i="2"/>
  <c r="AI241" i="2"/>
  <c r="AF241" i="2"/>
  <c r="AO244" i="2"/>
  <c r="AH241" i="2" l="1"/>
  <c r="AN243" i="2"/>
  <c r="AR243" i="2" s="1"/>
  <c r="AT243" i="2" s="1"/>
  <c r="Z241" i="2"/>
  <c r="AK241" i="2"/>
  <c r="AQ243" i="2"/>
  <c r="AS243" i="2" s="1"/>
  <c r="AU243" i="2" s="1"/>
  <c r="AP243" i="2"/>
  <c r="AG241" i="2"/>
  <c r="AC241" i="2" s="1"/>
  <c r="AE240" i="2"/>
  <c r="AJ241" i="2"/>
  <c r="AH240" i="2" l="1"/>
  <c r="AA241" i="2"/>
  <c r="AL241" i="2"/>
  <c r="AI240" i="2"/>
  <c r="AF240" i="2"/>
  <c r="AO243" i="2"/>
  <c r="AN242" i="2" l="1"/>
  <c r="AR242" i="2" s="1"/>
  <c r="AT242" i="2" s="1"/>
  <c r="Z240" i="2"/>
  <c r="AK240" i="2"/>
  <c r="AQ242" i="2"/>
  <c r="AS242" i="2" s="1"/>
  <c r="AU242" i="2" s="1"/>
  <c r="AP242" i="2"/>
  <c r="AG240" i="2"/>
  <c r="AC240" i="2" s="1"/>
  <c r="AE239" i="2"/>
  <c r="AJ240" i="2"/>
  <c r="AH239" i="2" l="1"/>
  <c r="AA240" i="2"/>
  <c r="AL240" i="2"/>
  <c r="AI239" i="2"/>
  <c r="AF239" i="2"/>
  <c r="AO242" i="2"/>
  <c r="AN241" i="2" l="1"/>
  <c r="AR241" i="2" s="1"/>
  <c r="AT241" i="2" s="1"/>
  <c r="Z239" i="2"/>
  <c r="AK239" i="2"/>
  <c r="AQ241" i="2"/>
  <c r="AS241" i="2" s="1"/>
  <c r="AU241" i="2" s="1"/>
  <c r="AP241" i="2"/>
  <c r="AG239" i="2"/>
  <c r="AC239" i="2" s="1"/>
  <c r="AE238" i="2"/>
  <c r="AJ239" i="2"/>
  <c r="AH238" i="2" l="1"/>
  <c r="AA239" i="2"/>
  <c r="AL239" i="2"/>
  <c r="AI238" i="2"/>
  <c r="AF238" i="2"/>
  <c r="AO241" i="2"/>
  <c r="AN240" i="2" l="1"/>
  <c r="Z238" i="2"/>
  <c r="AK238" i="2"/>
  <c r="AQ240" i="2"/>
  <c r="AS240" i="2" s="1"/>
  <c r="AU240" i="2" s="1"/>
  <c r="AP240" i="2"/>
  <c r="AG238" i="2"/>
  <c r="AC238" i="2" s="1"/>
  <c r="AE237" i="2"/>
  <c r="AJ238" i="2"/>
  <c r="AR240" i="2"/>
  <c r="AT240" i="2" s="1"/>
  <c r="AH237" i="2" l="1"/>
  <c r="AA238" i="2"/>
  <c r="AL238" i="2"/>
  <c r="AI237" i="2"/>
  <c r="AF237" i="2"/>
  <c r="AO240" i="2"/>
  <c r="AN239" i="2" l="1"/>
  <c r="AR239" i="2" s="1"/>
  <c r="AT239" i="2" s="1"/>
  <c r="Z237" i="2"/>
  <c r="AK237" i="2"/>
  <c r="AQ239" i="2"/>
  <c r="AS239" i="2" s="1"/>
  <c r="AU239" i="2" s="1"/>
  <c r="AP239" i="2"/>
  <c r="AG237" i="2"/>
  <c r="AC237" i="2" s="1"/>
  <c r="AE236" i="2"/>
  <c r="AI236" i="2" l="1"/>
  <c r="AJ237" i="2"/>
  <c r="AH236" i="2"/>
  <c r="AF236" i="2"/>
  <c r="AO239" i="2"/>
  <c r="AN238" i="2" l="1"/>
  <c r="AR238" i="2" s="1"/>
  <c r="AT238" i="2" s="1"/>
  <c r="AA237" i="2"/>
  <c r="AL237" i="2"/>
  <c r="Z236" i="2"/>
  <c r="AK236" i="2"/>
  <c r="AQ238" i="2"/>
  <c r="AS238" i="2" s="1"/>
  <c r="AU238" i="2" s="1"/>
  <c r="AP238" i="2"/>
  <c r="AG236" i="2"/>
  <c r="AC236" i="2" s="1"/>
  <c r="AE235" i="2"/>
  <c r="AI235" i="2" l="1"/>
  <c r="AJ236" i="2"/>
  <c r="AH235" i="2"/>
  <c r="AF235" i="2"/>
  <c r="AO238" i="2"/>
  <c r="AN237" i="2" l="1"/>
  <c r="AR237" i="2" s="1"/>
  <c r="AT237" i="2" s="1"/>
  <c r="AA236" i="2"/>
  <c r="AL236" i="2"/>
  <c r="Z235" i="2"/>
  <c r="AK235" i="2"/>
  <c r="AQ237" i="2"/>
  <c r="AS237" i="2" s="1"/>
  <c r="AU237" i="2" s="1"/>
  <c r="AP237" i="2"/>
  <c r="AG235" i="2"/>
  <c r="AC235" i="2" s="1"/>
  <c r="AE234" i="2"/>
  <c r="AI234" i="2" l="1"/>
  <c r="AF234" i="2"/>
  <c r="AJ235" i="2"/>
  <c r="AH234" i="2"/>
  <c r="AO237" i="2"/>
  <c r="AE233" i="2" l="1"/>
  <c r="AF233" i="2" s="1"/>
  <c r="AG234" i="2"/>
  <c r="AC234" i="2" s="1"/>
  <c r="AN236" i="2"/>
  <c r="AR236" i="2" s="1"/>
  <c r="AT236" i="2" s="1"/>
  <c r="AA235" i="2"/>
  <c r="AL235" i="2"/>
  <c r="Z234" i="2"/>
  <c r="AK234" i="2"/>
  <c r="AQ236" i="2"/>
  <c r="AS236" i="2" s="1"/>
  <c r="AU236" i="2" s="1"/>
  <c r="AJ234" i="2"/>
  <c r="AP236" i="2"/>
  <c r="AI233" i="2" l="1"/>
  <c r="AH233" i="2"/>
  <c r="AJ233" i="2" s="1"/>
  <c r="AO236" i="2"/>
  <c r="AQ235" i="2" s="1"/>
  <c r="AS235" i="2" s="1"/>
  <c r="AU235" i="2" s="1"/>
  <c r="AA234" i="2"/>
  <c r="AL234" i="2"/>
  <c r="Z233" i="2"/>
  <c r="AK233" i="2"/>
  <c r="AG233" i="2"/>
  <c r="AC233" i="2" s="1"/>
  <c r="AE232" i="2"/>
  <c r="AN235" i="2" l="1"/>
  <c r="AR235" i="2" s="1"/>
  <c r="AT235" i="2" s="1"/>
  <c r="AP235" i="2"/>
  <c r="AH232" i="2"/>
  <c r="AA233" i="2"/>
  <c r="AL233" i="2"/>
  <c r="AI232" i="2"/>
  <c r="AF232" i="2"/>
  <c r="AO235" i="2"/>
  <c r="AN234" i="2" l="1"/>
  <c r="Z232" i="2"/>
  <c r="AK232" i="2"/>
  <c r="AQ234" i="2"/>
  <c r="AS234" i="2" s="1"/>
  <c r="AU234" i="2" s="1"/>
  <c r="AP234" i="2"/>
  <c r="AG232" i="2"/>
  <c r="AC232" i="2" s="1"/>
  <c r="AE231" i="2"/>
  <c r="AJ232" i="2"/>
  <c r="AR234" i="2"/>
  <c r="AT234" i="2" s="1"/>
  <c r="AH231" i="2" l="1"/>
  <c r="AA232" i="2"/>
  <c r="AL232" i="2"/>
  <c r="AI231" i="2"/>
  <c r="AF231" i="2"/>
  <c r="AO234" i="2"/>
  <c r="AN233" i="2" l="1"/>
  <c r="AR233" i="2" s="1"/>
  <c r="AT233" i="2" s="1"/>
  <c r="Z231" i="2"/>
  <c r="AK231" i="2"/>
  <c r="AQ233" i="2"/>
  <c r="AS233" i="2" s="1"/>
  <c r="AU233" i="2" s="1"/>
  <c r="AP233" i="2"/>
  <c r="AG231" i="2"/>
  <c r="AC231" i="2" s="1"/>
  <c r="AE230" i="2"/>
  <c r="AJ231" i="2"/>
  <c r="AH230" i="2" l="1"/>
  <c r="AA231" i="2"/>
  <c r="AL231" i="2"/>
  <c r="AI230" i="2"/>
  <c r="AO233" i="2"/>
  <c r="AF230" i="2"/>
  <c r="AN232" i="2" l="1"/>
  <c r="AR232" i="2" s="1"/>
  <c r="AT232" i="2" s="1"/>
  <c r="Z230" i="2"/>
  <c r="AK230" i="2"/>
  <c r="AQ232" i="2"/>
  <c r="AS232" i="2" s="1"/>
  <c r="AU232" i="2" s="1"/>
  <c r="AP232" i="2"/>
  <c r="AG230" i="2"/>
  <c r="AC230" i="2" s="1"/>
  <c r="AE229" i="2"/>
  <c r="AO232" i="2"/>
  <c r="AJ230" i="2"/>
  <c r="AH229" i="2" l="1"/>
  <c r="AN231" i="2"/>
  <c r="AR231" i="2" s="1"/>
  <c r="AT231" i="2" s="1"/>
  <c r="AI229" i="2"/>
  <c r="Z229" i="2" s="1"/>
  <c r="AA230" i="2"/>
  <c r="AL230" i="2"/>
  <c r="AQ231" i="2"/>
  <c r="AS231" i="2" s="1"/>
  <c r="AU231" i="2" s="1"/>
  <c r="AP231" i="2"/>
  <c r="AF229" i="2"/>
  <c r="AO231" i="2" l="1"/>
  <c r="AN230" i="2" s="1"/>
  <c r="AR230" i="2" s="1"/>
  <c r="AT230" i="2" s="1"/>
  <c r="AK229" i="2"/>
  <c r="AG229" i="2"/>
  <c r="AC229" i="2" s="1"/>
  <c r="AE228" i="2"/>
  <c r="AJ229" i="2"/>
  <c r="AP230" i="2" l="1"/>
  <c r="AQ230" i="2"/>
  <c r="AS230" i="2" s="1"/>
  <c r="AU230" i="2" s="1"/>
  <c r="AH228" i="2"/>
  <c r="AA229" i="2"/>
  <c r="AL229" i="2"/>
  <c r="AI228" i="2"/>
  <c r="AF228" i="2"/>
  <c r="AO230" i="2"/>
  <c r="AN229" i="2" l="1"/>
  <c r="AR229" i="2" s="1"/>
  <c r="AT229" i="2" s="1"/>
  <c r="Z228" i="2"/>
  <c r="AK228" i="2"/>
  <c r="AQ229" i="2"/>
  <c r="AS229" i="2" s="1"/>
  <c r="AU229" i="2" s="1"/>
  <c r="AP229" i="2"/>
  <c r="AG228" i="2"/>
  <c r="AC228" i="2" s="1"/>
  <c r="AE227" i="2"/>
  <c r="AJ228" i="2"/>
  <c r="AH227" i="2" l="1"/>
  <c r="AA228" i="2"/>
  <c r="AL228" i="2"/>
  <c r="AI227" i="2"/>
  <c r="AF227" i="2"/>
  <c r="AO229" i="2"/>
  <c r="AN228" i="2" l="1"/>
  <c r="Z227" i="2"/>
  <c r="AK227" i="2"/>
  <c r="AQ228" i="2"/>
  <c r="AS228" i="2" s="1"/>
  <c r="AU228" i="2" s="1"/>
  <c r="AG227" i="2"/>
  <c r="AC227" i="2" s="1"/>
  <c r="AE226" i="2"/>
  <c r="AR228" i="2"/>
  <c r="AT228" i="2" s="1"/>
  <c r="AP228" i="2"/>
  <c r="AJ227" i="2"/>
  <c r="AO228" i="2"/>
  <c r="AH226" i="2" l="1"/>
  <c r="AN227" i="2"/>
  <c r="AR227" i="2" s="1"/>
  <c r="AT227" i="2" s="1"/>
  <c r="AI226" i="2"/>
  <c r="Z226" i="2" s="1"/>
  <c r="AA227" i="2"/>
  <c r="AL227" i="2"/>
  <c r="AQ227" i="2"/>
  <c r="AS227" i="2" s="1"/>
  <c r="AU227" i="2" s="1"/>
  <c r="AP227" i="2"/>
  <c r="AF226" i="2"/>
  <c r="AK226" i="2" l="1"/>
  <c r="AG226" i="2"/>
  <c r="AC226" i="2" s="1"/>
  <c r="AE225" i="2"/>
  <c r="AO227" i="2"/>
  <c r="AN226" i="2" l="1"/>
  <c r="AR226" i="2" s="1"/>
  <c r="AT226" i="2" s="1"/>
  <c r="AI225" i="2"/>
  <c r="AQ226" i="2"/>
  <c r="AS226" i="2" s="1"/>
  <c r="AU226" i="2" s="1"/>
  <c r="AJ226" i="2"/>
  <c r="AH225" i="2"/>
  <c r="AF225" i="2"/>
  <c r="AP226" i="2"/>
  <c r="AO226" i="2"/>
  <c r="AN225" i="2" l="1"/>
  <c r="AR225" i="2" s="1"/>
  <c r="AT225" i="2" s="1"/>
  <c r="AA226" i="2"/>
  <c r="AL226" i="2"/>
  <c r="Z225" i="2"/>
  <c r="AK225" i="2"/>
  <c r="AQ225" i="2"/>
  <c r="AS225" i="2" s="1"/>
  <c r="AU225" i="2" s="1"/>
  <c r="AP225" i="2"/>
  <c r="AG225" i="2"/>
  <c r="AC225" i="2" s="1"/>
  <c r="AE224" i="2"/>
  <c r="AI224" i="2" l="1"/>
  <c r="AF224" i="2"/>
  <c r="AJ225" i="2"/>
  <c r="AH224" i="2"/>
  <c r="AO225" i="2"/>
  <c r="AN224" i="2" l="1"/>
  <c r="AG224" i="2"/>
  <c r="AC224" i="2" s="1"/>
  <c r="AA225" i="2"/>
  <c r="AL225" i="2"/>
  <c r="Z224" i="2"/>
  <c r="AK224" i="2"/>
  <c r="AE223" i="2"/>
  <c r="AJ224" i="2"/>
  <c r="AQ224" i="2"/>
  <c r="AS224" i="2" s="1"/>
  <c r="AU224" i="2" s="1"/>
  <c r="AP224" i="2"/>
  <c r="AR224" i="2"/>
  <c r="AT224" i="2" s="1"/>
  <c r="AH223" i="2" l="1"/>
  <c r="AF223" i="2"/>
  <c r="AE222" i="2" s="1"/>
  <c r="AI223" i="2"/>
  <c r="AA224" i="2"/>
  <c r="AL224" i="2"/>
  <c r="AG223" i="2"/>
  <c r="AC223" i="2" s="1"/>
  <c r="AO224" i="2"/>
  <c r="AN223" i="2" l="1"/>
  <c r="AR223" i="2" s="1"/>
  <c r="AT223" i="2" s="1"/>
  <c r="Z223" i="2"/>
  <c r="AK223" i="2"/>
  <c r="AI222" i="2"/>
  <c r="AQ223" i="2"/>
  <c r="AS223" i="2" s="1"/>
  <c r="AU223" i="2" s="1"/>
  <c r="AP223" i="2"/>
  <c r="AJ223" i="2"/>
  <c r="AH222" i="2"/>
  <c r="AF222" i="2"/>
  <c r="AA223" i="2" l="1"/>
  <c r="AL223" i="2"/>
  <c r="Z222" i="2"/>
  <c r="AK222" i="2"/>
  <c r="AG222" i="2"/>
  <c r="AC222" i="2" s="1"/>
  <c r="AE221" i="2"/>
  <c r="AO223" i="2"/>
  <c r="AN222" i="2" l="1"/>
  <c r="AI221" i="2"/>
  <c r="AQ222" i="2"/>
  <c r="AS222" i="2" s="1"/>
  <c r="AU222" i="2" s="1"/>
  <c r="AP222" i="2"/>
  <c r="AJ222" i="2"/>
  <c r="AH221" i="2"/>
  <c r="AF221" i="2"/>
  <c r="AR222" i="2"/>
  <c r="AT222" i="2" s="1"/>
  <c r="AA222" i="2" l="1"/>
  <c r="AL222" i="2"/>
  <c r="Z221" i="2"/>
  <c r="AK221" i="2"/>
  <c r="AG221" i="2"/>
  <c r="AC221" i="2" s="1"/>
  <c r="AE220" i="2"/>
  <c r="AO222" i="2"/>
  <c r="AN221" i="2" l="1"/>
  <c r="AR221" i="2" s="1"/>
  <c r="AT221" i="2" s="1"/>
  <c r="AI220" i="2"/>
  <c r="AQ221" i="2"/>
  <c r="AS221" i="2" s="1"/>
  <c r="AU221" i="2" s="1"/>
  <c r="AP221" i="2"/>
  <c r="AJ221" i="2"/>
  <c r="AH220" i="2"/>
  <c r="AF220" i="2"/>
  <c r="AG220" i="2" l="1"/>
  <c r="AC220" i="2" s="1"/>
  <c r="AA221" i="2"/>
  <c r="AL221" i="2"/>
  <c r="Z220" i="2"/>
  <c r="AK220" i="2"/>
  <c r="AE219" i="2"/>
  <c r="AJ220" i="2"/>
  <c r="AO221" i="2"/>
  <c r="AH219" i="2" l="1"/>
  <c r="AN220" i="2"/>
  <c r="AR220" i="2" s="1"/>
  <c r="AT220" i="2" s="1"/>
  <c r="AA220" i="2"/>
  <c r="AL220" i="2"/>
  <c r="AI219" i="2"/>
  <c r="AF219" i="2"/>
  <c r="AQ220" i="2"/>
  <c r="AS220" i="2" s="1"/>
  <c r="AU220" i="2" s="1"/>
  <c r="AP220" i="2"/>
  <c r="AJ219" i="2"/>
  <c r="AE218" i="2" l="1"/>
  <c r="AA219" i="2"/>
  <c r="AL219" i="2"/>
  <c r="Z219" i="2"/>
  <c r="AK219" i="2"/>
  <c r="AI218" i="2"/>
  <c r="AG219" i="2"/>
  <c r="AC219" i="2" s="1"/>
  <c r="AF218" i="2"/>
  <c r="AO220" i="2"/>
  <c r="AH218" i="2" l="1"/>
  <c r="AJ218" i="2" s="1"/>
  <c r="AN219" i="2"/>
  <c r="AR219" i="2" s="1"/>
  <c r="AT219" i="2" s="1"/>
  <c r="Z218" i="2"/>
  <c r="AK218" i="2"/>
  <c r="AQ219" i="2"/>
  <c r="AS219" i="2" s="1"/>
  <c r="AU219" i="2" s="1"/>
  <c r="AP219" i="2"/>
  <c r="AG218" i="2"/>
  <c r="AC218" i="2" s="1"/>
  <c r="AE217" i="2"/>
  <c r="AH217" i="2" l="1"/>
  <c r="AA218" i="2"/>
  <c r="AL218" i="2"/>
  <c r="AI217" i="2"/>
  <c r="AO219" i="2"/>
  <c r="AF217" i="2"/>
  <c r="AN218" i="2" l="1"/>
  <c r="Z217" i="2"/>
  <c r="AK217" i="2"/>
  <c r="AQ218" i="2"/>
  <c r="AS218" i="2" s="1"/>
  <c r="AU218" i="2" s="1"/>
  <c r="AP218" i="2"/>
  <c r="AR218" i="2"/>
  <c r="AT218" i="2" s="1"/>
  <c r="AG217" i="2"/>
  <c r="AC217" i="2" s="1"/>
  <c r="AE216" i="2"/>
  <c r="AJ217" i="2"/>
  <c r="AO218" i="2"/>
  <c r="AH216" i="2" l="1"/>
  <c r="AN217" i="2"/>
  <c r="AR217" i="2" s="1"/>
  <c r="AT217" i="2" s="1"/>
  <c r="AA217" i="2"/>
  <c r="AL217" i="2"/>
  <c r="AI216" i="2"/>
  <c r="AQ217" i="2"/>
  <c r="AS217" i="2" s="1"/>
  <c r="AU217" i="2" s="1"/>
  <c r="AP217" i="2"/>
  <c r="AF216" i="2"/>
  <c r="Z216" i="2" l="1"/>
  <c r="AK216" i="2"/>
  <c r="AG216" i="2"/>
  <c r="AC216" i="2" s="1"/>
  <c r="AE215" i="2"/>
  <c r="AO217" i="2"/>
  <c r="AJ216" i="2"/>
  <c r="AH215" i="2" l="1"/>
  <c r="AN216" i="2"/>
  <c r="AO216" i="2" s="1"/>
  <c r="AA216" i="2"/>
  <c r="AL216" i="2"/>
  <c r="AI215" i="2"/>
  <c r="AQ216" i="2"/>
  <c r="AS216" i="2" s="1"/>
  <c r="AU216" i="2" s="1"/>
  <c r="AP216" i="2"/>
  <c r="AF215" i="2"/>
  <c r="AR216" i="2" l="1"/>
  <c r="AT216" i="2" s="1"/>
  <c r="AN215" i="2"/>
  <c r="AR215" i="2" s="1"/>
  <c r="AT215" i="2" s="1"/>
  <c r="AE214" i="2"/>
  <c r="Z215" i="2"/>
  <c r="AK215" i="2"/>
  <c r="AQ215" i="2"/>
  <c r="AS215" i="2" s="1"/>
  <c r="AU215" i="2" s="1"/>
  <c r="AP215" i="2"/>
  <c r="AG215" i="2"/>
  <c r="AC215" i="2" s="1"/>
  <c r="AI214" i="2" l="1"/>
  <c r="Z214" i="2" s="1"/>
  <c r="AJ215" i="2"/>
  <c r="AH214" i="2"/>
  <c r="AF214" i="2"/>
  <c r="AO215" i="2"/>
  <c r="AK214" i="2" l="1"/>
  <c r="AN214" i="2"/>
  <c r="AR214" i="2" s="1"/>
  <c r="AT214" i="2" s="1"/>
  <c r="AA215" i="2"/>
  <c r="AL215" i="2"/>
  <c r="AQ214" i="2"/>
  <c r="AS214" i="2" s="1"/>
  <c r="AU214" i="2" s="1"/>
  <c r="AP214" i="2"/>
  <c r="AG214" i="2"/>
  <c r="AC214" i="2" s="1"/>
  <c r="AE213" i="2"/>
  <c r="AF213" i="2" l="1"/>
  <c r="AG213" i="2" s="1"/>
  <c r="AC213" i="2" s="1"/>
  <c r="AI213" i="2"/>
  <c r="AJ214" i="2"/>
  <c r="AH213" i="2"/>
  <c r="AO214" i="2"/>
  <c r="AE212" i="2" l="1"/>
  <c r="AF212" i="2" s="1"/>
  <c r="AH212" i="2"/>
  <c r="AN213" i="2"/>
  <c r="AR213" i="2" s="1"/>
  <c r="AT213" i="2" s="1"/>
  <c r="AA214" i="2"/>
  <c r="AL214" i="2"/>
  <c r="Z213" i="2"/>
  <c r="AK213" i="2"/>
  <c r="AJ213" i="2"/>
  <c r="AI212" i="2"/>
  <c r="AQ213" i="2"/>
  <c r="AS213" i="2" s="1"/>
  <c r="AU213" i="2" s="1"/>
  <c r="AP213" i="2"/>
  <c r="AE211" i="2" l="1"/>
  <c r="Z212" i="2"/>
  <c r="AK212" i="2"/>
  <c r="AA213" i="2"/>
  <c r="AL213" i="2"/>
  <c r="AG212" i="2"/>
  <c r="AC212" i="2" s="1"/>
  <c r="AO213" i="2"/>
  <c r="AI211" i="2" l="1"/>
  <c r="Z211" i="2" s="1"/>
  <c r="AN212" i="2"/>
  <c r="AR212" i="2" s="1"/>
  <c r="AT212" i="2" s="1"/>
  <c r="AQ212" i="2"/>
  <c r="AS212" i="2" s="1"/>
  <c r="AU212" i="2" s="1"/>
  <c r="AJ212" i="2"/>
  <c r="AH211" i="2"/>
  <c r="AF211" i="2"/>
  <c r="AP212" i="2"/>
  <c r="AK211" i="2" l="1"/>
  <c r="AO212" i="2"/>
  <c r="AN211" i="2" s="1"/>
  <c r="AR211" i="2" s="1"/>
  <c r="AT211" i="2" s="1"/>
  <c r="AA212" i="2"/>
  <c r="AL212" i="2"/>
  <c r="AG211" i="2"/>
  <c r="AC211" i="2" s="1"/>
  <c r="AE210" i="2"/>
  <c r="AP211" i="2" l="1"/>
  <c r="AQ211" i="2"/>
  <c r="AS211" i="2" s="1"/>
  <c r="AU211" i="2" s="1"/>
  <c r="AF210" i="2"/>
  <c r="AG210" i="2" s="1"/>
  <c r="AC210" i="2" s="1"/>
  <c r="AI210" i="2"/>
  <c r="AJ211" i="2"/>
  <c r="AH210" i="2"/>
  <c r="AO211" i="2"/>
  <c r="AE209" i="2" l="1"/>
  <c r="AH209" i="2"/>
  <c r="AJ210" i="2"/>
  <c r="AA210" i="2" s="1"/>
  <c r="AN210" i="2"/>
  <c r="AR210" i="2" s="1"/>
  <c r="AT210" i="2" s="1"/>
  <c r="AA211" i="2"/>
  <c r="AL211" i="2"/>
  <c r="Z210" i="2"/>
  <c r="AK210" i="2"/>
  <c r="AI209" i="2"/>
  <c r="AQ210" i="2"/>
  <c r="AS210" i="2" s="1"/>
  <c r="AU210" i="2" s="1"/>
  <c r="AP210" i="2"/>
  <c r="AF209" i="2"/>
  <c r="AL210" i="2" l="1"/>
  <c r="Z209" i="2"/>
  <c r="AK209" i="2"/>
  <c r="AG209" i="2"/>
  <c r="AC209" i="2" s="1"/>
  <c r="AE208" i="2"/>
  <c r="AJ209" i="2"/>
  <c r="AO210" i="2"/>
  <c r="AH208" i="2" l="1"/>
  <c r="AN209" i="2"/>
  <c r="AR209" i="2" s="1"/>
  <c r="AT209" i="2" s="1"/>
  <c r="AA209" i="2"/>
  <c r="AL209" i="2"/>
  <c r="AI208" i="2"/>
  <c r="AQ209" i="2"/>
  <c r="AS209" i="2" s="1"/>
  <c r="AU209" i="2" s="1"/>
  <c r="AP209" i="2"/>
  <c r="AF208" i="2"/>
  <c r="AE207" i="2" l="1"/>
  <c r="Z208" i="2"/>
  <c r="AK208" i="2"/>
  <c r="AG208" i="2"/>
  <c r="AC208" i="2" s="1"/>
  <c r="AO209" i="2"/>
  <c r="AI207" i="2" l="1"/>
  <c r="AK207" i="2" s="1"/>
  <c r="AN208" i="2"/>
  <c r="AR208" i="2" s="1"/>
  <c r="AT208" i="2" s="1"/>
  <c r="AQ208" i="2"/>
  <c r="AS208" i="2" s="1"/>
  <c r="AU208" i="2" s="1"/>
  <c r="AP208" i="2"/>
  <c r="AJ208" i="2"/>
  <c r="AH207" i="2"/>
  <c r="AF207" i="2"/>
  <c r="Z207" i="2" l="1"/>
  <c r="AA208" i="2"/>
  <c r="AL208" i="2"/>
  <c r="AG207" i="2"/>
  <c r="AC207" i="2" s="1"/>
  <c r="AE206" i="2"/>
  <c r="AO208" i="2"/>
  <c r="AN207" i="2" l="1"/>
  <c r="AR207" i="2" s="1"/>
  <c r="AT207" i="2" s="1"/>
  <c r="AF206" i="2"/>
  <c r="AI206" i="2"/>
  <c r="AQ207" i="2"/>
  <c r="AS207" i="2" s="1"/>
  <c r="AU207" i="2" s="1"/>
  <c r="AP207" i="2"/>
  <c r="AJ207" i="2"/>
  <c r="AH206" i="2"/>
  <c r="AE205" i="2" l="1"/>
  <c r="AI205" i="2" s="1"/>
  <c r="AG206" i="2"/>
  <c r="AC206" i="2" s="1"/>
  <c r="AA207" i="2"/>
  <c r="AL207" i="2"/>
  <c r="Z206" i="2"/>
  <c r="AK206" i="2"/>
  <c r="AJ206" i="2"/>
  <c r="AF205" i="2"/>
  <c r="AO207" i="2"/>
  <c r="AH205" i="2" l="1"/>
  <c r="AJ205" i="2" s="1"/>
  <c r="AN206" i="2"/>
  <c r="AR206" i="2" s="1"/>
  <c r="AT206" i="2" s="1"/>
  <c r="Z205" i="2"/>
  <c r="AK205" i="2"/>
  <c r="AA206" i="2"/>
  <c r="AL206" i="2"/>
  <c r="AQ206" i="2"/>
  <c r="AS206" i="2" s="1"/>
  <c r="AU206" i="2" s="1"/>
  <c r="AP206" i="2"/>
  <c r="AG205" i="2"/>
  <c r="AC205" i="2" s="1"/>
  <c r="AE204" i="2"/>
  <c r="AH204" i="2" l="1"/>
  <c r="AA205" i="2"/>
  <c r="AL205" i="2"/>
  <c r="AI204" i="2"/>
  <c r="AF204" i="2"/>
  <c r="AO206" i="2"/>
  <c r="AN205" i="2" l="1"/>
  <c r="AR205" i="2" s="1"/>
  <c r="AT205" i="2" s="1"/>
  <c r="Z204" i="2"/>
  <c r="AK204" i="2"/>
  <c r="AQ205" i="2"/>
  <c r="AS205" i="2" s="1"/>
  <c r="AU205" i="2" s="1"/>
  <c r="AP205" i="2"/>
  <c r="AG204" i="2"/>
  <c r="AC204" i="2" s="1"/>
  <c r="AE203" i="2"/>
  <c r="AI203" i="2" l="1"/>
  <c r="AJ204" i="2"/>
  <c r="AH203" i="2"/>
  <c r="AF203" i="2"/>
  <c r="AO205" i="2"/>
  <c r="AN204" i="2" l="1"/>
  <c r="AR204" i="2" s="1"/>
  <c r="AT204" i="2" s="1"/>
  <c r="AA204" i="2"/>
  <c r="AL204" i="2"/>
  <c r="Z203" i="2"/>
  <c r="AK203" i="2"/>
  <c r="AQ204" i="2"/>
  <c r="AS204" i="2" s="1"/>
  <c r="AU204" i="2" s="1"/>
  <c r="AG203" i="2"/>
  <c r="AC203" i="2" s="1"/>
  <c r="AE202" i="2"/>
  <c r="AP204" i="2"/>
  <c r="AO204" i="2" l="1"/>
  <c r="AN203" i="2" s="1"/>
  <c r="AR203" i="2" s="1"/>
  <c r="AT203" i="2" s="1"/>
  <c r="AI202" i="2"/>
  <c r="AF202" i="2"/>
  <c r="AJ203" i="2"/>
  <c r="AH202" i="2"/>
  <c r="AP203" i="2" l="1"/>
  <c r="AQ203" i="2"/>
  <c r="AS203" i="2" s="1"/>
  <c r="AU203" i="2" s="1"/>
  <c r="AE201" i="2"/>
  <c r="AI201" i="2" s="1"/>
  <c r="AG202" i="2"/>
  <c r="AC202" i="2" s="1"/>
  <c r="AA203" i="2"/>
  <c r="AL203" i="2"/>
  <c r="Z202" i="2"/>
  <c r="AK202" i="2"/>
  <c r="AJ202" i="2"/>
  <c r="AO203" i="2"/>
  <c r="AF201" i="2" l="1"/>
  <c r="AE200" i="2" s="1"/>
  <c r="AF200" i="2" s="1"/>
  <c r="AH201" i="2"/>
  <c r="AJ201" i="2" s="1"/>
  <c r="AN202" i="2"/>
  <c r="AR202" i="2" s="1"/>
  <c r="AT202" i="2" s="1"/>
  <c r="AA202" i="2"/>
  <c r="AL202" i="2"/>
  <c r="Z201" i="2"/>
  <c r="AK201" i="2"/>
  <c r="AQ202" i="2"/>
  <c r="AS202" i="2" s="1"/>
  <c r="AU202" i="2" s="1"/>
  <c r="AP202" i="2"/>
  <c r="AG201" i="2" l="1"/>
  <c r="AC201" i="2" s="1"/>
  <c r="AI200" i="2"/>
  <c r="Z200" i="2" s="1"/>
  <c r="AA201" i="2"/>
  <c r="AL201" i="2"/>
  <c r="AG200" i="2"/>
  <c r="AC200" i="2" s="1"/>
  <c r="AE199" i="2"/>
  <c r="AO202" i="2"/>
  <c r="AH200" i="2" l="1"/>
  <c r="AJ200" i="2" s="1"/>
  <c r="AA200" i="2" s="1"/>
  <c r="AK200" i="2"/>
  <c r="AH199" i="2"/>
  <c r="AN201" i="2"/>
  <c r="AR201" i="2" s="1"/>
  <c r="AT201" i="2" s="1"/>
  <c r="AI199" i="2"/>
  <c r="AQ201" i="2"/>
  <c r="AS201" i="2" s="1"/>
  <c r="AU201" i="2" s="1"/>
  <c r="AP201" i="2"/>
  <c r="AF199" i="2"/>
  <c r="AL200" i="2" l="1"/>
  <c r="Z199" i="2"/>
  <c r="AK199" i="2"/>
  <c r="AG199" i="2"/>
  <c r="AC199" i="2" s="1"/>
  <c r="AE198" i="2"/>
  <c r="AJ199" i="2"/>
  <c r="AO201" i="2"/>
  <c r="AH198" i="2" l="1"/>
  <c r="AN200" i="2"/>
  <c r="AR200" i="2" s="1"/>
  <c r="AT200" i="2" s="1"/>
  <c r="AA199" i="2"/>
  <c r="AL199" i="2"/>
  <c r="AI198" i="2"/>
  <c r="AQ200" i="2"/>
  <c r="AS200" i="2" s="1"/>
  <c r="AU200" i="2" s="1"/>
  <c r="AP200" i="2"/>
  <c r="AF198" i="2"/>
  <c r="AE197" i="2" l="1"/>
  <c r="AI197" i="2" s="1"/>
  <c r="Z198" i="2"/>
  <c r="AK198" i="2"/>
  <c r="AG198" i="2"/>
  <c r="AC198" i="2" s="1"/>
  <c r="AO200" i="2"/>
  <c r="AF197" i="2" l="1"/>
  <c r="AG197" i="2" s="1"/>
  <c r="AC197" i="2" s="1"/>
  <c r="AN199" i="2"/>
  <c r="AO199" i="2" s="1"/>
  <c r="Z197" i="2"/>
  <c r="AK197" i="2"/>
  <c r="AQ199" i="2"/>
  <c r="AS199" i="2" s="1"/>
  <c r="AU199" i="2" s="1"/>
  <c r="AJ198" i="2"/>
  <c r="AH197" i="2"/>
  <c r="AE196" i="2"/>
  <c r="AP199" i="2"/>
  <c r="AR199" i="2" l="1"/>
  <c r="AT199" i="2" s="1"/>
  <c r="AH196" i="2"/>
  <c r="AN198" i="2"/>
  <c r="AR198" i="2" s="1"/>
  <c r="AT198" i="2" s="1"/>
  <c r="AA198" i="2"/>
  <c r="AL198" i="2"/>
  <c r="AJ197" i="2"/>
  <c r="AI196" i="2"/>
  <c r="AQ198" i="2"/>
  <c r="AS198" i="2" s="1"/>
  <c r="AU198" i="2" s="1"/>
  <c r="AP198" i="2"/>
  <c r="AF196" i="2"/>
  <c r="Z196" i="2" l="1"/>
  <c r="AK196" i="2"/>
  <c r="AA197" i="2"/>
  <c r="AL197" i="2"/>
  <c r="AG196" i="2"/>
  <c r="AC196" i="2" s="1"/>
  <c r="AE195" i="2"/>
  <c r="AJ196" i="2"/>
  <c r="AO198" i="2"/>
  <c r="AH195" i="2" l="1"/>
  <c r="AN197" i="2"/>
  <c r="AR197" i="2" s="1"/>
  <c r="AT197" i="2" s="1"/>
  <c r="AA196" i="2"/>
  <c r="AL196" i="2"/>
  <c r="AI195" i="2"/>
  <c r="AQ197" i="2"/>
  <c r="AS197" i="2" s="1"/>
  <c r="AU197" i="2" s="1"/>
  <c r="AP197" i="2"/>
  <c r="AF195" i="2"/>
  <c r="Z195" i="2" l="1"/>
  <c r="AK195" i="2"/>
  <c r="AG195" i="2"/>
  <c r="AC195" i="2" s="1"/>
  <c r="AE194" i="2"/>
  <c r="AJ195" i="2"/>
  <c r="AO197" i="2"/>
  <c r="AH194" i="2" l="1"/>
  <c r="AN196" i="2"/>
  <c r="AR196" i="2" s="1"/>
  <c r="AT196" i="2" s="1"/>
  <c r="AA195" i="2"/>
  <c r="AL195" i="2"/>
  <c r="AI194" i="2"/>
  <c r="AQ196" i="2"/>
  <c r="AS196" i="2" s="1"/>
  <c r="AU196" i="2" s="1"/>
  <c r="AP196" i="2"/>
  <c r="AF194" i="2"/>
  <c r="Z194" i="2" l="1"/>
  <c r="AK194" i="2"/>
  <c r="AG194" i="2"/>
  <c r="AC194" i="2" s="1"/>
  <c r="AE193" i="2"/>
  <c r="AO196" i="2"/>
  <c r="AN195" i="2" l="1"/>
  <c r="AR195" i="2" s="1"/>
  <c r="AT195" i="2" s="1"/>
  <c r="AI193" i="2"/>
  <c r="AQ195" i="2"/>
  <c r="AS195" i="2" s="1"/>
  <c r="AU195" i="2" s="1"/>
  <c r="AP195" i="2"/>
  <c r="AF193" i="2"/>
  <c r="AJ194" i="2"/>
  <c r="AH193" i="2"/>
  <c r="AE192" i="2" l="1"/>
  <c r="AI192" i="2" s="1"/>
  <c r="AA194" i="2"/>
  <c r="AL194" i="2"/>
  <c r="Z193" i="2"/>
  <c r="AK193" i="2"/>
  <c r="AG193" i="2"/>
  <c r="AC193" i="2" s="1"/>
  <c r="AJ193" i="2"/>
  <c r="AO195" i="2"/>
  <c r="AF192" i="2" l="1"/>
  <c r="AE191" i="2" s="1"/>
  <c r="AI191" i="2" s="1"/>
  <c r="AH192" i="2"/>
  <c r="AJ192" i="2" s="1"/>
  <c r="AN194" i="2"/>
  <c r="AR194" i="2" s="1"/>
  <c r="AT194" i="2" s="1"/>
  <c r="AA193" i="2"/>
  <c r="AL193" i="2"/>
  <c r="Z192" i="2"/>
  <c r="AK192" i="2"/>
  <c r="AG192" i="2"/>
  <c r="AC192" i="2" s="1"/>
  <c r="AQ194" i="2"/>
  <c r="AS194" i="2" s="1"/>
  <c r="AU194" i="2" s="1"/>
  <c r="AP194" i="2"/>
  <c r="AF191" i="2" l="1"/>
  <c r="AE190" i="2" s="1"/>
  <c r="AH191" i="2"/>
  <c r="AA192" i="2"/>
  <c r="AL192" i="2"/>
  <c r="Z191" i="2"/>
  <c r="AK191" i="2"/>
  <c r="AO194" i="2"/>
  <c r="AG191" i="2" l="1"/>
  <c r="AC191" i="2" s="1"/>
  <c r="AN193" i="2"/>
  <c r="AR193" i="2" s="1"/>
  <c r="AT193" i="2" s="1"/>
  <c r="AI190" i="2"/>
  <c r="AQ193" i="2"/>
  <c r="AS193" i="2" s="1"/>
  <c r="AU193" i="2" s="1"/>
  <c r="AP193" i="2"/>
  <c r="AJ191" i="2"/>
  <c r="AF190" i="2"/>
  <c r="AH190" i="2" l="1"/>
  <c r="AA191" i="2"/>
  <c r="AL191" i="2"/>
  <c r="Z190" i="2"/>
  <c r="AK190" i="2"/>
  <c r="AG190" i="2"/>
  <c r="AC190" i="2" s="1"/>
  <c r="AE189" i="2"/>
  <c r="AO193" i="2"/>
  <c r="AN192" i="2" l="1"/>
  <c r="AO192" i="2" s="1"/>
  <c r="AI189" i="2"/>
  <c r="AQ192" i="2"/>
  <c r="AS192" i="2" s="1"/>
  <c r="AU192" i="2" s="1"/>
  <c r="AF189" i="2"/>
  <c r="AJ190" i="2"/>
  <c r="AH189" i="2"/>
  <c r="AP192" i="2"/>
  <c r="AR192" i="2" l="1"/>
  <c r="AT192" i="2" s="1"/>
  <c r="AG189" i="2"/>
  <c r="AC189" i="2" s="1"/>
  <c r="AN191" i="2"/>
  <c r="AR191" i="2" s="1"/>
  <c r="AT191" i="2" s="1"/>
  <c r="AA190" i="2"/>
  <c r="AL190" i="2"/>
  <c r="Z189" i="2"/>
  <c r="AK189" i="2"/>
  <c r="AJ189" i="2"/>
  <c r="AE188" i="2"/>
  <c r="AF188" i="2" s="1"/>
  <c r="AQ191" i="2"/>
  <c r="AS191" i="2" s="1"/>
  <c r="AU191" i="2" s="1"/>
  <c r="AP191" i="2"/>
  <c r="AO191" i="2" l="1"/>
  <c r="AN190" i="2" s="1"/>
  <c r="AR190" i="2" s="1"/>
  <c r="AT190" i="2" s="1"/>
  <c r="AH188" i="2"/>
  <c r="AA189" i="2"/>
  <c r="AL189" i="2"/>
  <c r="AI188" i="2"/>
  <c r="AP190" i="2"/>
  <c r="AG188" i="2"/>
  <c r="AC188" i="2" s="1"/>
  <c r="AE187" i="2"/>
  <c r="AQ190" i="2" l="1"/>
  <c r="AS190" i="2" s="1"/>
  <c r="AU190" i="2" s="1"/>
  <c r="AF187" i="2"/>
  <c r="AG187" i="2" s="1"/>
  <c r="AC187" i="2" s="1"/>
  <c r="Z188" i="2"/>
  <c r="AK188" i="2"/>
  <c r="AI187" i="2"/>
  <c r="AJ188" i="2"/>
  <c r="AH187" i="2"/>
  <c r="AO190" i="2"/>
  <c r="AE186" i="2" l="1"/>
  <c r="AF186" i="2" s="1"/>
  <c r="AH186" i="2"/>
  <c r="AN189" i="2"/>
  <c r="AR189" i="2" s="1"/>
  <c r="AT189" i="2" s="1"/>
  <c r="AA188" i="2"/>
  <c r="AL188" i="2"/>
  <c r="Z187" i="2"/>
  <c r="AK187" i="2"/>
  <c r="AJ187" i="2"/>
  <c r="AI186" i="2"/>
  <c r="AQ189" i="2"/>
  <c r="AS189" i="2" s="1"/>
  <c r="AU189" i="2" s="1"/>
  <c r="AP189" i="2"/>
  <c r="AA187" i="2" l="1"/>
  <c r="AL187" i="2"/>
  <c r="Z186" i="2"/>
  <c r="AK186" i="2"/>
  <c r="AG186" i="2"/>
  <c r="AC186" i="2" s="1"/>
  <c r="AE185" i="2"/>
  <c r="AO189" i="2"/>
  <c r="AN188" i="2" l="1"/>
  <c r="AR188" i="2" s="1"/>
  <c r="AT188" i="2" s="1"/>
  <c r="AI185" i="2"/>
  <c r="AQ188" i="2"/>
  <c r="AS188" i="2" s="1"/>
  <c r="AU188" i="2" s="1"/>
  <c r="AP188" i="2"/>
  <c r="AJ186" i="2"/>
  <c r="AH185" i="2"/>
  <c r="AF185" i="2"/>
  <c r="AA186" i="2" l="1"/>
  <c r="AL186" i="2"/>
  <c r="Z185" i="2"/>
  <c r="AK185" i="2"/>
  <c r="AG185" i="2"/>
  <c r="AC185" i="2" s="1"/>
  <c r="AE184" i="2"/>
  <c r="AO188" i="2"/>
  <c r="AN187" i="2" l="1"/>
  <c r="AF184" i="2"/>
  <c r="AI184" i="2"/>
  <c r="AQ187" i="2"/>
  <c r="AS187" i="2" s="1"/>
  <c r="AU187" i="2" s="1"/>
  <c r="AP187" i="2"/>
  <c r="AJ185" i="2"/>
  <c r="AH184" i="2"/>
  <c r="AR187" i="2"/>
  <c r="AT187" i="2" s="1"/>
  <c r="AE183" i="2" l="1"/>
  <c r="AG184" i="2"/>
  <c r="AC184" i="2" s="1"/>
  <c r="AA185" i="2"/>
  <c r="AL185" i="2"/>
  <c r="Z184" i="2"/>
  <c r="AK184" i="2"/>
  <c r="AJ184" i="2"/>
  <c r="AI183" i="2"/>
  <c r="AF183" i="2"/>
  <c r="AO187" i="2"/>
  <c r="AH183" i="2" l="1"/>
  <c r="AJ183" i="2" s="1"/>
  <c r="AN186" i="2"/>
  <c r="AR186" i="2" s="1"/>
  <c r="AT186" i="2" s="1"/>
  <c r="Z183" i="2"/>
  <c r="AK183" i="2"/>
  <c r="AA184" i="2"/>
  <c r="AL184" i="2"/>
  <c r="AQ186" i="2"/>
  <c r="AS186" i="2" s="1"/>
  <c r="AU186" i="2" s="1"/>
  <c r="AP186" i="2"/>
  <c r="AG183" i="2"/>
  <c r="AC183" i="2" s="1"/>
  <c r="AE182" i="2"/>
  <c r="AH182" i="2" l="1"/>
  <c r="AJ182" i="2" s="1"/>
  <c r="AF182" i="2"/>
  <c r="AE181" i="2" s="1"/>
  <c r="AA183" i="2"/>
  <c r="AL183" i="2"/>
  <c r="AI182" i="2"/>
  <c r="AO186" i="2"/>
  <c r="AG182" i="2" l="1"/>
  <c r="AN185" i="2"/>
  <c r="AR185" i="2" s="1"/>
  <c r="AT185" i="2" s="1"/>
  <c r="AA182" i="2"/>
  <c r="AL182" i="2"/>
  <c r="Z182" i="2"/>
  <c r="AK182" i="2"/>
  <c r="AI181" i="2"/>
  <c r="AQ185" i="2"/>
  <c r="AS185" i="2" s="1"/>
  <c r="AU185" i="2" s="1"/>
  <c r="AP185" i="2"/>
  <c r="AF181" i="2"/>
  <c r="AH181" i="2" l="1"/>
  <c r="AJ181" i="2" s="1"/>
  <c r="AC182" i="2"/>
  <c r="Z181" i="2"/>
  <c r="AK181" i="2"/>
  <c r="AG181" i="2"/>
  <c r="AC181" i="2" s="1"/>
  <c r="AE180" i="2"/>
  <c r="AO185" i="2"/>
  <c r="AH180" i="2" l="1"/>
  <c r="AN184" i="2"/>
  <c r="AR184" i="2" s="1"/>
  <c r="AT184" i="2" s="1"/>
  <c r="AA181" i="2"/>
  <c r="AL181" i="2"/>
  <c r="AI180" i="2"/>
  <c r="AQ184" i="2"/>
  <c r="AS184" i="2" s="1"/>
  <c r="AU184" i="2" s="1"/>
  <c r="AP184" i="2"/>
  <c r="AF180" i="2"/>
  <c r="Z180" i="2" l="1"/>
  <c r="AK180" i="2"/>
  <c r="AG180" i="2"/>
  <c r="AC180" i="2" s="1"/>
  <c r="AE179" i="2"/>
  <c r="AJ180" i="2"/>
  <c r="AO184" i="2"/>
  <c r="AH179" i="2" l="1"/>
  <c r="AN183" i="2"/>
  <c r="AR183" i="2" s="1"/>
  <c r="AT183" i="2" s="1"/>
  <c r="AA180" i="2"/>
  <c r="AL180" i="2"/>
  <c r="AI179" i="2"/>
  <c r="AQ183" i="2"/>
  <c r="AS183" i="2" s="1"/>
  <c r="AU183" i="2" s="1"/>
  <c r="AP183" i="2"/>
  <c r="AF179" i="2"/>
  <c r="Z179" i="2" l="1"/>
  <c r="AK179" i="2"/>
  <c r="AG179" i="2"/>
  <c r="AC179" i="2" s="1"/>
  <c r="AE178" i="2"/>
  <c r="AO183" i="2"/>
  <c r="AJ179" i="2"/>
  <c r="AH178" i="2" l="1"/>
  <c r="AN182" i="2"/>
  <c r="AO182" i="2" s="1"/>
  <c r="AA179" i="2"/>
  <c r="AL179" i="2"/>
  <c r="AI178" i="2"/>
  <c r="AQ182" i="2"/>
  <c r="AS182" i="2" s="1"/>
  <c r="AU182" i="2" s="1"/>
  <c r="AP182" i="2"/>
  <c r="AF178" i="2"/>
  <c r="AR182" i="2" l="1"/>
  <c r="AT182" i="2" s="1"/>
  <c r="AN181" i="2"/>
  <c r="AR181" i="2" s="1"/>
  <c r="AT181" i="2" s="1"/>
  <c r="Z178" i="2"/>
  <c r="AK178" i="2"/>
  <c r="AQ181" i="2"/>
  <c r="AS181" i="2" s="1"/>
  <c r="AU181" i="2" s="1"/>
  <c r="AP181" i="2"/>
  <c r="AG178" i="2"/>
  <c r="AC178" i="2" s="1"/>
  <c r="AE177" i="2"/>
  <c r="AJ178" i="2"/>
  <c r="AH177" i="2" l="1"/>
  <c r="AA178" i="2"/>
  <c r="AL178" i="2"/>
  <c r="AI177" i="2"/>
  <c r="AF177" i="2"/>
  <c r="AO181" i="2"/>
  <c r="AN180" i="2" l="1"/>
  <c r="AR180" i="2" s="1"/>
  <c r="AT180" i="2" s="1"/>
  <c r="Z177" i="2"/>
  <c r="AK177" i="2"/>
  <c r="AQ180" i="2"/>
  <c r="AS180" i="2" s="1"/>
  <c r="AU180" i="2" s="1"/>
  <c r="AP180" i="2"/>
  <c r="AG177" i="2"/>
  <c r="AC177" i="2" s="1"/>
  <c r="AE176" i="2"/>
  <c r="AJ177" i="2"/>
  <c r="AH176" i="2" l="1"/>
  <c r="AA177" i="2"/>
  <c r="AL177" i="2"/>
  <c r="AI176" i="2"/>
  <c r="AF176" i="2"/>
  <c r="AO180" i="2"/>
  <c r="AN179" i="2" l="1"/>
  <c r="AR179" i="2" s="1"/>
  <c r="AT179" i="2" s="1"/>
  <c r="Z176" i="2"/>
  <c r="AK176" i="2"/>
  <c r="AQ179" i="2"/>
  <c r="AS179" i="2" s="1"/>
  <c r="AU179" i="2" s="1"/>
  <c r="AP179" i="2"/>
  <c r="AG176" i="2"/>
  <c r="AC176" i="2" s="1"/>
  <c r="AE175" i="2"/>
  <c r="AI175" i="2" l="1"/>
  <c r="AF175" i="2"/>
  <c r="AJ176" i="2"/>
  <c r="AH175" i="2"/>
  <c r="AO179" i="2"/>
  <c r="AN178" i="2" l="1"/>
  <c r="AR178" i="2" s="1"/>
  <c r="AT178" i="2" s="1"/>
  <c r="AE174" i="2"/>
  <c r="AF174" i="2" s="1"/>
  <c r="AA176" i="2"/>
  <c r="AL176" i="2"/>
  <c r="Z175" i="2"/>
  <c r="AK175" i="2"/>
  <c r="AJ175" i="2"/>
  <c r="AG175" i="2"/>
  <c r="AC175" i="2" s="1"/>
  <c r="AQ178" i="2"/>
  <c r="AS178" i="2" s="1"/>
  <c r="AU178" i="2" s="1"/>
  <c r="AP178" i="2"/>
  <c r="AH174" i="2" l="1"/>
  <c r="AI174" i="2"/>
  <c r="AK174" i="2" s="1"/>
  <c r="AA175" i="2"/>
  <c r="AL175" i="2"/>
  <c r="AG174" i="2"/>
  <c r="AC174" i="2" s="1"/>
  <c r="AE173" i="2"/>
  <c r="AJ174" i="2"/>
  <c r="AO178" i="2"/>
  <c r="AH173" i="2" l="1"/>
  <c r="Z174" i="2"/>
  <c r="AN177" i="2"/>
  <c r="AR177" i="2" s="1"/>
  <c r="AT177" i="2" s="1"/>
  <c r="AA174" i="2"/>
  <c r="AL174" i="2"/>
  <c r="AI173" i="2"/>
  <c r="AQ177" i="2"/>
  <c r="AS177" i="2" s="1"/>
  <c r="AU177" i="2" s="1"/>
  <c r="AP177" i="2"/>
  <c r="AF173" i="2"/>
  <c r="Z173" i="2" l="1"/>
  <c r="AK173" i="2"/>
  <c r="AG173" i="2"/>
  <c r="AC173" i="2" s="1"/>
  <c r="AE172" i="2"/>
  <c r="AO177" i="2"/>
  <c r="AN176" i="2" l="1"/>
  <c r="AI172" i="2"/>
  <c r="AQ176" i="2"/>
  <c r="AS176" i="2" s="1"/>
  <c r="AU176" i="2" s="1"/>
  <c r="AP176" i="2"/>
  <c r="AJ173" i="2"/>
  <c r="AH172" i="2"/>
  <c r="AF172" i="2"/>
  <c r="AR176" i="2"/>
  <c r="AT176" i="2" s="1"/>
  <c r="AO176" i="2"/>
  <c r="AN175" i="2" l="1"/>
  <c r="AR175" i="2" s="1"/>
  <c r="AT175" i="2" s="1"/>
  <c r="AA173" i="2"/>
  <c r="AL173" i="2"/>
  <c r="Z172" i="2"/>
  <c r="AK172" i="2"/>
  <c r="AQ175" i="2"/>
  <c r="AS175" i="2" s="1"/>
  <c r="AU175" i="2" s="1"/>
  <c r="AP175" i="2"/>
  <c r="AG172" i="2"/>
  <c r="AC172" i="2" s="1"/>
  <c r="AE171" i="2"/>
  <c r="AI171" i="2" l="1"/>
  <c r="AJ172" i="2"/>
  <c r="AH171" i="2"/>
  <c r="AF171" i="2"/>
  <c r="AO175" i="2"/>
  <c r="AN174" i="2" l="1"/>
  <c r="AR174" i="2" s="1"/>
  <c r="AT174" i="2" s="1"/>
  <c r="AA172" i="2"/>
  <c r="AL172" i="2"/>
  <c r="Z171" i="2"/>
  <c r="AK171" i="2"/>
  <c r="AQ174" i="2"/>
  <c r="AS174" i="2" s="1"/>
  <c r="AU174" i="2" s="1"/>
  <c r="AP174" i="2"/>
  <c r="AG171" i="2"/>
  <c r="AC171" i="2" s="1"/>
  <c r="AE170" i="2"/>
  <c r="AJ171" i="2" l="1"/>
  <c r="AH170" i="2"/>
  <c r="AI170" i="2"/>
  <c r="AF170" i="2"/>
  <c r="AO174" i="2"/>
  <c r="AN173" i="2" l="1"/>
  <c r="AR173" i="2" s="1"/>
  <c r="AT173" i="2" s="1"/>
  <c r="Z170" i="2"/>
  <c r="AK170" i="2"/>
  <c r="AA171" i="2"/>
  <c r="AL171" i="2"/>
  <c r="AQ173" i="2"/>
  <c r="AS173" i="2" s="1"/>
  <c r="AU173" i="2" s="1"/>
  <c r="AP173" i="2"/>
  <c r="AG170" i="2"/>
  <c r="AC170" i="2" s="1"/>
  <c r="AE169" i="2"/>
  <c r="AI169" i="2" l="1"/>
  <c r="AF169" i="2"/>
  <c r="AG169" i="2" s="1"/>
  <c r="AC169" i="2" s="1"/>
  <c r="AJ170" i="2"/>
  <c r="AH169" i="2"/>
  <c r="AO173" i="2"/>
  <c r="AN172" i="2" l="1"/>
  <c r="AR172" i="2" s="1"/>
  <c r="AT172" i="2" s="1"/>
  <c r="AE168" i="2"/>
  <c r="AA170" i="2"/>
  <c r="AL170" i="2"/>
  <c r="Z169" i="2"/>
  <c r="AK169" i="2"/>
  <c r="AQ172" i="2"/>
  <c r="AS172" i="2" s="1"/>
  <c r="AU172" i="2" s="1"/>
  <c r="AP172" i="2"/>
  <c r="AJ169" i="2"/>
  <c r="AH168" i="2"/>
  <c r="AF168" i="2" l="1"/>
  <c r="AE167" i="2" s="1"/>
  <c r="AI168" i="2"/>
  <c r="Z168" i="2" s="1"/>
  <c r="AA169" i="2"/>
  <c r="AL169" i="2"/>
  <c r="AJ168" i="2"/>
  <c r="AO172" i="2"/>
  <c r="AG168" i="2" l="1"/>
  <c r="AC168" i="2" s="1"/>
  <c r="AK168" i="2"/>
  <c r="AF167" i="2"/>
  <c r="AG167" i="2" s="1"/>
  <c r="AC167" i="2" s="1"/>
  <c r="AI167" i="2"/>
  <c r="Z167" i="2" s="1"/>
  <c r="AN171" i="2"/>
  <c r="AR171" i="2" s="1"/>
  <c r="AT171" i="2" s="1"/>
  <c r="AA168" i="2"/>
  <c r="AL168" i="2"/>
  <c r="AQ171" i="2"/>
  <c r="AS171" i="2" s="1"/>
  <c r="AU171" i="2" s="1"/>
  <c r="AP171" i="2"/>
  <c r="AH167" i="2" l="1"/>
  <c r="AJ167" i="2" s="1"/>
  <c r="AE166" i="2"/>
  <c r="AI166" i="2" s="1"/>
  <c r="AK167" i="2"/>
  <c r="AH166" i="2"/>
  <c r="AO171" i="2"/>
  <c r="AF166" i="2" l="1"/>
  <c r="AE165" i="2" s="1"/>
  <c r="AN170" i="2"/>
  <c r="AR170" i="2" s="1"/>
  <c r="AT170" i="2" s="1"/>
  <c r="Z166" i="2"/>
  <c r="AK166" i="2"/>
  <c r="AA167" i="2"/>
  <c r="AL167" i="2"/>
  <c r="AQ170" i="2"/>
  <c r="AS170" i="2" s="1"/>
  <c r="AU170" i="2" s="1"/>
  <c r="AP170" i="2"/>
  <c r="AG166" i="2"/>
  <c r="AC166" i="2" s="1"/>
  <c r="AI165" i="2" l="1"/>
  <c r="AJ166" i="2"/>
  <c r="AH165" i="2"/>
  <c r="AF165" i="2"/>
  <c r="AO170" i="2"/>
  <c r="AN169" i="2" l="1"/>
  <c r="AR169" i="2" s="1"/>
  <c r="AT169" i="2" s="1"/>
  <c r="AA166" i="2"/>
  <c r="AL166" i="2"/>
  <c r="Z165" i="2"/>
  <c r="AK165" i="2"/>
  <c r="AQ169" i="2"/>
  <c r="AS169" i="2" s="1"/>
  <c r="AU169" i="2" s="1"/>
  <c r="AP169" i="2"/>
  <c r="AG165" i="2"/>
  <c r="AC165" i="2" s="1"/>
  <c r="AE164" i="2"/>
  <c r="AJ165" i="2" l="1"/>
  <c r="AH164" i="2"/>
  <c r="AI164" i="2"/>
  <c r="AF164" i="2"/>
  <c r="AO169" i="2"/>
  <c r="AN168" i="2" l="1"/>
  <c r="AR168" i="2" s="1"/>
  <c r="AT168" i="2" s="1"/>
  <c r="Z164" i="2"/>
  <c r="AK164" i="2"/>
  <c r="AA165" i="2"/>
  <c r="AL165" i="2"/>
  <c r="AQ168" i="2"/>
  <c r="AS168" i="2" s="1"/>
  <c r="AU168" i="2" s="1"/>
  <c r="AP168" i="2"/>
  <c r="AG164" i="2"/>
  <c r="AC164" i="2" s="1"/>
  <c r="AE163" i="2"/>
  <c r="AI163" i="2" l="1"/>
  <c r="AJ164" i="2"/>
  <c r="AH163" i="2"/>
  <c r="AF163" i="2"/>
  <c r="AO168" i="2"/>
  <c r="AN167" i="2" l="1"/>
  <c r="AR167" i="2" s="1"/>
  <c r="AT167" i="2" s="1"/>
  <c r="AE162" i="2"/>
  <c r="AA164" i="2"/>
  <c r="AL164" i="2"/>
  <c r="Z163" i="2"/>
  <c r="AK163" i="2"/>
  <c r="AG163" i="2"/>
  <c r="AC163" i="2" s="1"/>
  <c r="AQ167" i="2"/>
  <c r="AS167" i="2" s="1"/>
  <c r="AU167" i="2" s="1"/>
  <c r="AJ163" i="2"/>
  <c r="AP167" i="2"/>
  <c r="AO167" i="2" l="1"/>
  <c r="AN166" i="2" s="1"/>
  <c r="AR166" i="2" s="1"/>
  <c r="AT166" i="2" s="1"/>
  <c r="AH162" i="2"/>
  <c r="AF162" i="2"/>
  <c r="AG162" i="2" s="1"/>
  <c r="AC162" i="2" s="1"/>
  <c r="AI162" i="2"/>
  <c r="AK162" i="2" s="1"/>
  <c r="AA163" i="2"/>
  <c r="AL163" i="2"/>
  <c r="AQ166" i="2"/>
  <c r="AS166" i="2" s="1"/>
  <c r="AU166" i="2" s="1"/>
  <c r="AP166" i="2"/>
  <c r="AE161" i="2" l="1"/>
  <c r="AI161" i="2" s="1"/>
  <c r="Z162" i="2"/>
  <c r="AJ162" i="2"/>
  <c r="AH161" i="2"/>
  <c r="AO166" i="2"/>
  <c r="AF161" i="2" l="1"/>
  <c r="AE160" i="2" s="1"/>
  <c r="AN165" i="2"/>
  <c r="AR165" i="2" s="1"/>
  <c r="AT165" i="2" s="1"/>
  <c r="Z161" i="2"/>
  <c r="AK161" i="2"/>
  <c r="AA162" i="2"/>
  <c r="AL162" i="2"/>
  <c r="AQ165" i="2"/>
  <c r="AS165" i="2" s="1"/>
  <c r="AU165" i="2" s="1"/>
  <c r="AP165" i="2"/>
  <c r="AG161" i="2"/>
  <c r="AC161" i="2" s="1"/>
  <c r="AI160" i="2" l="1"/>
  <c r="AF160" i="2"/>
  <c r="AG160" i="2" s="1"/>
  <c r="AC160" i="2" s="1"/>
  <c r="AJ161" i="2"/>
  <c r="AH160" i="2"/>
  <c r="AO165" i="2"/>
  <c r="AN164" i="2" l="1"/>
  <c r="AR164" i="2" s="1"/>
  <c r="AT164" i="2" s="1"/>
  <c r="AE159" i="2"/>
  <c r="AI159" i="2" s="1"/>
  <c r="AA161" i="2"/>
  <c r="AL161" i="2"/>
  <c r="Z160" i="2"/>
  <c r="AK160" i="2"/>
  <c r="AQ164" i="2"/>
  <c r="AS164" i="2" s="1"/>
  <c r="AU164" i="2" s="1"/>
  <c r="AP164" i="2"/>
  <c r="AJ160" i="2"/>
  <c r="AH159" i="2"/>
  <c r="AF159" i="2" l="1"/>
  <c r="AE158" i="2" s="1"/>
  <c r="AA160" i="2"/>
  <c r="AL160" i="2"/>
  <c r="Z159" i="2"/>
  <c r="AK159" i="2"/>
  <c r="AO164" i="2"/>
  <c r="AG159" i="2" l="1"/>
  <c r="AC159" i="2" s="1"/>
  <c r="AN163" i="2"/>
  <c r="AI158" i="2"/>
  <c r="AQ163" i="2"/>
  <c r="AS163" i="2" s="1"/>
  <c r="AU163" i="2" s="1"/>
  <c r="AP163" i="2"/>
  <c r="AJ159" i="2"/>
  <c r="AF158" i="2"/>
  <c r="AR163" i="2"/>
  <c r="AT163" i="2" s="1"/>
  <c r="AH158" i="2" l="1"/>
  <c r="AA159" i="2"/>
  <c r="AL159" i="2"/>
  <c r="Z158" i="2"/>
  <c r="AK158" i="2"/>
  <c r="AG158" i="2"/>
  <c r="AC158" i="2" s="1"/>
  <c r="AE157" i="2"/>
  <c r="AO163" i="2"/>
  <c r="AN162" i="2" l="1"/>
  <c r="AR162" i="2" s="1"/>
  <c r="AT162" i="2" s="1"/>
  <c r="AI157" i="2"/>
  <c r="AQ162" i="2"/>
  <c r="AS162" i="2" s="1"/>
  <c r="AU162" i="2" s="1"/>
  <c r="AP162" i="2"/>
  <c r="AJ158" i="2"/>
  <c r="AH157" i="2"/>
  <c r="AF157" i="2"/>
  <c r="AA158" i="2" l="1"/>
  <c r="AL158" i="2"/>
  <c r="Z157" i="2"/>
  <c r="AK157" i="2"/>
  <c r="AG157" i="2"/>
  <c r="AC157" i="2" s="1"/>
  <c r="AE156" i="2"/>
  <c r="AO162" i="2"/>
  <c r="AN161" i="2" l="1"/>
  <c r="AR161" i="2" s="1"/>
  <c r="AT161" i="2" s="1"/>
  <c r="AF156" i="2"/>
  <c r="AI156" i="2"/>
  <c r="AQ161" i="2"/>
  <c r="AS161" i="2" s="1"/>
  <c r="AU161" i="2" s="1"/>
  <c r="AP161" i="2"/>
  <c r="AJ157" i="2"/>
  <c r="AH156" i="2"/>
  <c r="AE155" i="2" l="1"/>
  <c r="AF155" i="2" s="1"/>
  <c r="AG156" i="2"/>
  <c r="AC156" i="2" s="1"/>
  <c r="AA157" i="2"/>
  <c r="AL157" i="2"/>
  <c r="Z156" i="2"/>
  <c r="AK156" i="2"/>
  <c r="AJ156" i="2"/>
  <c r="AO161" i="2"/>
  <c r="AI155" i="2" l="1"/>
  <c r="AH155" i="2"/>
  <c r="AG155" i="2"/>
  <c r="AC155" i="2" s="1"/>
  <c r="AN160" i="2"/>
  <c r="AO160" i="2" s="1"/>
  <c r="AA156" i="2"/>
  <c r="AL156" i="2"/>
  <c r="Z155" i="2"/>
  <c r="AK155" i="2"/>
  <c r="AE154" i="2"/>
  <c r="AQ160" i="2"/>
  <c r="AS160" i="2" s="1"/>
  <c r="AU160" i="2" s="1"/>
  <c r="AJ155" i="2"/>
  <c r="AP160" i="2"/>
  <c r="AF154" i="2" l="1"/>
  <c r="AE153" i="2" s="1"/>
  <c r="AR160" i="2"/>
  <c r="AT160" i="2" s="1"/>
  <c r="AH154" i="2"/>
  <c r="AJ154" i="2" s="1"/>
  <c r="AI154" i="2"/>
  <c r="AK154" i="2" s="1"/>
  <c r="AN159" i="2"/>
  <c r="AR159" i="2" s="1"/>
  <c r="AT159" i="2" s="1"/>
  <c r="AA155" i="2"/>
  <c r="AL155" i="2"/>
  <c r="AQ159" i="2"/>
  <c r="AS159" i="2" s="1"/>
  <c r="AU159" i="2" s="1"/>
  <c r="AP159" i="2"/>
  <c r="Z154" i="2" l="1"/>
  <c r="AG154" i="2"/>
  <c r="AC154" i="2" s="1"/>
  <c r="AO159" i="2"/>
  <c r="AQ158" i="2" s="1"/>
  <c r="AS158" i="2" s="1"/>
  <c r="AU158" i="2" s="1"/>
  <c r="AF153" i="2"/>
  <c r="AE152" i="2" s="1"/>
  <c r="AI153" i="2"/>
  <c r="AK153" i="2" s="1"/>
  <c r="AA154" i="2"/>
  <c r="AL154" i="2"/>
  <c r="AP158" i="2" l="1"/>
  <c r="AH153" i="2"/>
  <c r="AJ153" i="2" s="1"/>
  <c r="AL153" i="2" s="1"/>
  <c r="AN158" i="2"/>
  <c r="AR158" i="2" s="1"/>
  <c r="AT158" i="2" s="1"/>
  <c r="Z153" i="2"/>
  <c r="AG153" i="2"/>
  <c r="AC153" i="2" s="1"/>
  <c r="AI152" i="2"/>
  <c r="Z152" i="2" s="1"/>
  <c r="AA153" i="2" l="1"/>
  <c r="AF152" i="2"/>
  <c r="AG152" i="2" s="1"/>
  <c r="AC152" i="2" s="1"/>
  <c r="AO158" i="2"/>
  <c r="AN157" i="2" s="1"/>
  <c r="AR157" i="2" s="1"/>
  <c r="AT157" i="2" s="1"/>
  <c r="AH152" i="2"/>
  <c r="AJ152" i="2" s="1"/>
  <c r="AK152" i="2"/>
  <c r="AQ157" i="2"/>
  <c r="AS157" i="2" s="1"/>
  <c r="AU157" i="2" s="1"/>
  <c r="AP157" i="2"/>
  <c r="AH151" i="2" l="1"/>
  <c r="AE151" i="2"/>
  <c r="AI151" i="2" s="1"/>
  <c r="Z151" i="2" s="1"/>
  <c r="AF151" i="2"/>
  <c r="AG151" i="2" s="1"/>
  <c r="AC151" i="2" s="1"/>
  <c r="AO157" i="2"/>
  <c r="AN156" i="2" s="1"/>
  <c r="AR156" i="2" s="1"/>
  <c r="AT156" i="2" s="1"/>
  <c r="AA152" i="2"/>
  <c r="AL152" i="2"/>
  <c r="AJ151" i="2"/>
  <c r="AE150" i="2" l="1"/>
  <c r="AF150" i="2" s="1"/>
  <c r="AK151" i="2"/>
  <c r="AQ156" i="2"/>
  <c r="AS156" i="2" s="1"/>
  <c r="AU156" i="2" s="1"/>
  <c r="AP156" i="2"/>
  <c r="AH150" i="2"/>
  <c r="AJ150" i="2" s="1"/>
  <c r="AI150" i="2"/>
  <c r="Z150" i="2" s="1"/>
  <c r="AE149" i="2"/>
  <c r="AA151" i="2"/>
  <c r="AL151" i="2"/>
  <c r="AG150" i="2"/>
  <c r="AC150" i="2" s="1"/>
  <c r="AO156" i="2"/>
  <c r="AH149" i="2" l="1"/>
  <c r="AJ149" i="2" s="1"/>
  <c r="AK150" i="2"/>
  <c r="AF149" i="2"/>
  <c r="AG149" i="2" s="1"/>
  <c r="AC149" i="2" s="1"/>
  <c r="AI149" i="2"/>
  <c r="Z149" i="2" s="1"/>
  <c r="AN155" i="2"/>
  <c r="AR155" i="2" s="1"/>
  <c r="AT155" i="2" s="1"/>
  <c r="AA150" i="2"/>
  <c r="AL150" i="2"/>
  <c r="AQ155" i="2"/>
  <c r="AS155" i="2" s="1"/>
  <c r="AU155" i="2" s="1"/>
  <c r="AP155" i="2"/>
  <c r="AE148" i="2" l="1"/>
  <c r="AF148" i="2" s="1"/>
  <c r="AH148" i="2"/>
  <c r="AJ148" i="2" s="1"/>
  <c r="AK149" i="2"/>
  <c r="AA149" i="2"/>
  <c r="AL149" i="2"/>
  <c r="AO155" i="2"/>
  <c r="AG148" i="2"/>
  <c r="AC148" i="2" s="1"/>
  <c r="AE147" i="2"/>
  <c r="AI148" i="2" l="1"/>
  <c r="AK148" i="2" s="1"/>
  <c r="AH147" i="2"/>
  <c r="AN154" i="2"/>
  <c r="AR154" i="2" s="1"/>
  <c r="AT154" i="2" s="1"/>
  <c r="AA148" i="2"/>
  <c r="AL148" i="2"/>
  <c r="AI147" i="2"/>
  <c r="AQ154" i="2"/>
  <c r="AS154" i="2" s="1"/>
  <c r="AU154" i="2" s="1"/>
  <c r="AP154" i="2"/>
  <c r="AF147" i="2"/>
  <c r="Z148" i="2" l="1"/>
  <c r="Z147" i="2"/>
  <c r="AK147" i="2"/>
  <c r="AO154" i="2"/>
  <c r="AG147" i="2"/>
  <c r="AC147" i="2" s="1"/>
  <c r="AE146" i="2"/>
  <c r="AN153" i="2" l="1"/>
  <c r="AF146" i="2"/>
  <c r="AI146" i="2"/>
  <c r="AQ153" i="2"/>
  <c r="AS153" i="2" s="1"/>
  <c r="AU153" i="2" s="1"/>
  <c r="AP153" i="2"/>
  <c r="AR153" i="2"/>
  <c r="AT153" i="2" s="1"/>
  <c r="AJ147" i="2"/>
  <c r="AH146" i="2"/>
  <c r="AO153" i="2"/>
  <c r="AG146" i="2" l="1"/>
  <c r="AC146" i="2" s="1"/>
  <c r="AE145" i="2"/>
  <c r="AN152" i="2"/>
  <c r="AR152" i="2" s="1"/>
  <c r="AT152" i="2" s="1"/>
  <c r="AA147" i="2"/>
  <c r="AL147" i="2"/>
  <c r="Z146" i="2"/>
  <c r="AK146" i="2"/>
  <c r="AJ146" i="2"/>
  <c r="AQ152" i="2"/>
  <c r="AS152" i="2" s="1"/>
  <c r="AU152" i="2" s="1"/>
  <c r="AP152" i="2"/>
  <c r="AF145" i="2"/>
  <c r="AH145" i="2" l="1"/>
  <c r="AJ145" i="2" s="1"/>
  <c r="AI145" i="2"/>
  <c r="AK145" i="2" s="1"/>
  <c r="AA146" i="2"/>
  <c r="AL146" i="2"/>
  <c r="AG145" i="2"/>
  <c r="AC145" i="2" s="1"/>
  <c r="AE144" i="2"/>
  <c r="AO152" i="2"/>
  <c r="Z145" i="2" l="1"/>
  <c r="AH144" i="2"/>
  <c r="AN151" i="2"/>
  <c r="AR151" i="2" s="1"/>
  <c r="AT151" i="2" s="1"/>
  <c r="AA145" i="2"/>
  <c r="AL145" i="2"/>
  <c r="AI144" i="2"/>
  <c r="AQ151" i="2"/>
  <c r="AS151" i="2" s="1"/>
  <c r="AU151" i="2" s="1"/>
  <c r="AP151" i="2"/>
  <c r="AF144" i="2"/>
  <c r="Z144" i="2" l="1"/>
  <c r="AK144" i="2"/>
  <c r="AG144" i="2"/>
  <c r="AC144" i="2" s="1"/>
  <c r="AE143" i="2"/>
  <c r="AJ144" i="2"/>
  <c r="AO151" i="2"/>
  <c r="AH143" i="2" l="1"/>
  <c r="AN150" i="2"/>
  <c r="AR150" i="2" s="1"/>
  <c r="AT150" i="2" s="1"/>
  <c r="AA144" i="2"/>
  <c r="AL144" i="2"/>
  <c r="AI143" i="2"/>
  <c r="AQ150" i="2"/>
  <c r="AS150" i="2" s="1"/>
  <c r="AU150" i="2" s="1"/>
  <c r="AP150" i="2"/>
  <c r="AF143" i="2"/>
  <c r="Z143" i="2" l="1"/>
  <c r="AK143" i="2"/>
  <c r="AG143" i="2"/>
  <c r="AC143" i="2" s="1"/>
  <c r="AE142" i="2"/>
  <c r="AJ143" i="2"/>
  <c r="AO150" i="2"/>
  <c r="AH142" i="2" l="1"/>
  <c r="AN149" i="2"/>
  <c r="AR149" i="2" s="1"/>
  <c r="AT149" i="2" s="1"/>
  <c r="AA143" i="2"/>
  <c r="AL143" i="2"/>
  <c r="AI142" i="2"/>
  <c r="AQ149" i="2"/>
  <c r="AS149" i="2" s="1"/>
  <c r="AU149" i="2" s="1"/>
  <c r="AP149" i="2"/>
  <c r="AF142" i="2"/>
  <c r="Z142" i="2" l="1"/>
  <c r="AK142" i="2"/>
  <c r="AG142" i="2"/>
  <c r="AC142" i="2" s="1"/>
  <c r="AE141" i="2"/>
  <c r="AO149" i="2"/>
  <c r="AN148" i="2" l="1"/>
  <c r="AR148" i="2" s="1"/>
  <c r="AT148" i="2" s="1"/>
  <c r="AI141" i="2"/>
  <c r="AQ148" i="2"/>
  <c r="AS148" i="2" s="1"/>
  <c r="AU148" i="2" s="1"/>
  <c r="AJ142" i="2"/>
  <c r="AH141" i="2"/>
  <c r="AF141" i="2"/>
  <c r="AP148" i="2"/>
  <c r="AE140" i="2" l="1"/>
  <c r="AI140" i="2" s="1"/>
  <c r="AA142" i="2"/>
  <c r="AL142" i="2"/>
  <c r="Z141" i="2"/>
  <c r="AK141" i="2"/>
  <c r="AJ141" i="2"/>
  <c r="AG141" i="2"/>
  <c r="AC141" i="2" s="1"/>
  <c r="AO148" i="2"/>
  <c r="AF140" i="2"/>
  <c r="AH140" i="2" l="1"/>
  <c r="AN147" i="2"/>
  <c r="AR147" i="2" s="1"/>
  <c r="AT147" i="2" s="1"/>
  <c r="AA141" i="2"/>
  <c r="AL141" i="2"/>
  <c r="Z140" i="2"/>
  <c r="AK140" i="2"/>
  <c r="AQ147" i="2"/>
  <c r="AS147" i="2" s="1"/>
  <c r="AU147" i="2" s="1"/>
  <c r="AP147" i="2"/>
  <c r="AG140" i="2"/>
  <c r="AC140" i="2" s="1"/>
  <c r="AE139" i="2"/>
  <c r="AJ140" i="2"/>
  <c r="AO147" i="2" l="1"/>
  <c r="AN146" i="2" s="1"/>
  <c r="AR146" i="2" s="1"/>
  <c r="AT146" i="2" s="1"/>
  <c r="AH139" i="2"/>
  <c r="AA140" i="2"/>
  <c r="AL140" i="2"/>
  <c r="AI139" i="2"/>
  <c r="AQ146" i="2"/>
  <c r="AS146" i="2" s="1"/>
  <c r="AU146" i="2" s="1"/>
  <c r="AP146" i="2"/>
  <c r="AF139" i="2"/>
  <c r="AE138" i="2" l="1"/>
  <c r="AI138" i="2" s="1"/>
  <c r="Z139" i="2"/>
  <c r="AK139" i="2"/>
  <c r="AG139" i="2"/>
  <c r="AC139" i="2" s="1"/>
  <c r="AJ139" i="2"/>
  <c r="AF138" i="2"/>
  <c r="AO146" i="2"/>
  <c r="AH138" i="2" l="1"/>
  <c r="AG138" i="2"/>
  <c r="AC138" i="2" s="1"/>
  <c r="AN145" i="2"/>
  <c r="AR145" i="2" s="1"/>
  <c r="AT145" i="2" s="1"/>
  <c r="AA139" i="2"/>
  <c r="AL139" i="2"/>
  <c r="Z138" i="2"/>
  <c r="AK138" i="2"/>
  <c r="AJ138" i="2"/>
  <c r="AQ145" i="2"/>
  <c r="AS145" i="2" s="1"/>
  <c r="AU145" i="2" s="1"/>
  <c r="AP145" i="2"/>
  <c r="AE137" i="2"/>
  <c r="AH137" i="2" l="1"/>
  <c r="AJ137" i="2" s="1"/>
  <c r="AF137" i="2"/>
  <c r="AE136" i="2" s="1"/>
  <c r="AA138" i="2"/>
  <c r="AL138" i="2"/>
  <c r="AI137" i="2"/>
  <c r="AO145" i="2"/>
  <c r="AG137" i="2" l="1"/>
  <c r="AC137" i="2" s="1"/>
  <c r="AH136" i="2"/>
  <c r="AN144" i="2"/>
  <c r="AR144" i="2" s="1"/>
  <c r="AT144" i="2" s="1"/>
  <c r="AA137" i="2"/>
  <c r="AL137" i="2"/>
  <c r="Z137" i="2"/>
  <c r="AK137" i="2"/>
  <c r="AI136" i="2"/>
  <c r="AQ144" i="2"/>
  <c r="AS144" i="2" s="1"/>
  <c r="AU144" i="2" s="1"/>
  <c r="AP144" i="2"/>
  <c r="AF136" i="2"/>
  <c r="Z136" i="2" l="1"/>
  <c r="AK136" i="2"/>
  <c r="AG136" i="2"/>
  <c r="AC136" i="2" s="1"/>
  <c r="AE135" i="2"/>
  <c r="AJ136" i="2"/>
  <c r="AO144" i="2"/>
  <c r="AH135" i="2" l="1"/>
  <c r="AN143" i="2"/>
  <c r="AR143" i="2" s="1"/>
  <c r="AT143" i="2" s="1"/>
  <c r="AA136" i="2"/>
  <c r="AL136" i="2"/>
  <c r="AI135" i="2"/>
  <c r="AQ143" i="2"/>
  <c r="AS143" i="2" s="1"/>
  <c r="AU143" i="2" s="1"/>
  <c r="AP143" i="2"/>
  <c r="AF135" i="2"/>
  <c r="Z135" i="2" l="1"/>
  <c r="AK135" i="2"/>
  <c r="AG135" i="2"/>
  <c r="AC135" i="2" s="1"/>
  <c r="AE134" i="2"/>
  <c r="AJ135" i="2"/>
  <c r="AO143" i="2"/>
  <c r="AH134" i="2" l="1"/>
  <c r="AN142" i="2"/>
  <c r="AR142" i="2" s="1"/>
  <c r="AT142" i="2" s="1"/>
  <c r="AA135" i="2"/>
  <c r="AL135" i="2"/>
  <c r="AI134" i="2"/>
  <c r="AQ142" i="2"/>
  <c r="AS142" i="2" s="1"/>
  <c r="AU142" i="2" s="1"/>
  <c r="AP142" i="2"/>
  <c r="AF134" i="2"/>
  <c r="Z134" i="2" l="1"/>
  <c r="AK134" i="2"/>
  <c r="AG134" i="2"/>
  <c r="AC134" i="2" s="1"/>
  <c r="AE133" i="2"/>
  <c r="AJ134" i="2"/>
  <c r="AO142" i="2"/>
  <c r="AH133" i="2" l="1"/>
  <c r="AN141" i="2"/>
  <c r="AR141" i="2" s="1"/>
  <c r="AT141" i="2" s="1"/>
  <c r="AA134" i="2"/>
  <c r="AL134" i="2"/>
  <c r="AI133" i="2"/>
  <c r="AQ141" i="2"/>
  <c r="AS141" i="2" s="1"/>
  <c r="AU141" i="2" s="1"/>
  <c r="AP141" i="2"/>
  <c r="AF133" i="2"/>
  <c r="Z133" i="2" l="1"/>
  <c r="AK133" i="2"/>
  <c r="AG133" i="2"/>
  <c r="AC133" i="2" s="1"/>
  <c r="AE132" i="2"/>
  <c r="AO141" i="2"/>
  <c r="AN140" i="2" l="1"/>
  <c r="AI132" i="2"/>
  <c r="AQ140" i="2"/>
  <c r="AS140" i="2" s="1"/>
  <c r="AU140" i="2" s="1"/>
  <c r="AJ133" i="2"/>
  <c r="AH132" i="2"/>
  <c r="AF132" i="2"/>
  <c r="AR140" i="2"/>
  <c r="AT140" i="2" s="1"/>
  <c r="AP140" i="2"/>
  <c r="AA133" i="2" l="1"/>
  <c r="AL133" i="2"/>
  <c r="Z132" i="2"/>
  <c r="AK132" i="2"/>
  <c r="AO140" i="2"/>
  <c r="AG132" i="2"/>
  <c r="AC132" i="2" s="1"/>
  <c r="AE131" i="2"/>
  <c r="AN139" i="2" l="1"/>
  <c r="AO139" i="2" s="1"/>
  <c r="AI131" i="2"/>
  <c r="AQ139" i="2"/>
  <c r="AS139" i="2" s="1"/>
  <c r="AU139" i="2" s="1"/>
  <c r="AP139" i="2"/>
  <c r="AJ132" i="2"/>
  <c r="AH131" i="2"/>
  <c r="AF131" i="2"/>
  <c r="AR139" i="2" l="1"/>
  <c r="AT139" i="2" s="1"/>
  <c r="AN138" i="2"/>
  <c r="AR138" i="2" s="1"/>
  <c r="AT138" i="2" s="1"/>
  <c r="AG131" i="2"/>
  <c r="AC131" i="2" s="1"/>
  <c r="AA132" i="2"/>
  <c r="AL132" i="2"/>
  <c r="Z131" i="2"/>
  <c r="AK131" i="2"/>
  <c r="AJ131" i="2"/>
  <c r="AQ138" i="2"/>
  <c r="AS138" i="2" s="1"/>
  <c r="AU138" i="2" s="1"/>
  <c r="AP138" i="2"/>
  <c r="AE130" i="2"/>
  <c r="AO138" i="2" l="1"/>
  <c r="AN137" i="2" s="1"/>
  <c r="AR137" i="2" s="1"/>
  <c r="AT137" i="2" s="1"/>
  <c r="AH130" i="2"/>
  <c r="AJ130" i="2" s="1"/>
  <c r="AA131" i="2"/>
  <c r="AL131" i="2"/>
  <c r="AI130" i="2"/>
  <c r="AQ137" i="2"/>
  <c r="AS137" i="2" s="1"/>
  <c r="AU137" i="2" s="1"/>
  <c r="AP137" i="2"/>
  <c r="AF130" i="2"/>
  <c r="AE129" i="2" l="1"/>
  <c r="AI129" i="2" s="1"/>
  <c r="AA130" i="2"/>
  <c r="AL130" i="2"/>
  <c r="Z130" i="2"/>
  <c r="AK130" i="2"/>
  <c r="AG130" i="2"/>
  <c r="AC130" i="2" s="1"/>
  <c r="AO137" i="2"/>
  <c r="AF129" i="2" l="1"/>
  <c r="AE128" i="2" s="1"/>
  <c r="AH129" i="2"/>
  <c r="AJ129" i="2" s="1"/>
  <c r="AN136" i="2"/>
  <c r="AR136" i="2" s="1"/>
  <c r="AT136" i="2" s="1"/>
  <c r="Z129" i="2"/>
  <c r="AK129" i="2"/>
  <c r="AQ136" i="2"/>
  <c r="AS136" i="2" s="1"/>
  <c r="AU136" i="2" s="1"/>
  <c r="AP136" i="2"/>
  <c r="AG129" i="2" l="1"/>
  <c r="AC129" i="2" s="1"/>
  <c r="AO136" i="2"/>
  <c r="AN135" i="2" s="1"/>
  <c r="AR135" i="2" s="1"/>
  <c r="AT135" i="2" s="1"/>
  <c r="AA129" i="2"/>
  <c r="AL129" i="2"/>
  <c r="AI128" i="2"/>
  <c r="AQ135" i="2"/>
  <c r="AS135" i="2" s="1"/>
  <c r="AU135" i="2" s="1"/>
  <c r="AP135" i="2"/>
  <c r="AF128" i="2"/>
  <c r="AH128" i="2" l="1"/>
  <c r="Z128" i="2"/>
  <c r="AK128" i="2"/>
  <c r="AG128" i="2"/>
  <c r="AC128" i="2" s="1"/>
  <c r="AE127" i="2"/>
  <c r="AO135" i="2"/>
  <c r="AN134" i="2" l="1"/>
  <c r="AR134" i="2" s="1"/>
  <c r="AT134" i="2" s="1"/>
  <c r="AF127" i="2"/>
  <c r="AI127" i="2"/>
  <c r="AQ134" i="2"/>
  <c r="AS134" i="2" s="1"/>
  <c r="AU134" i="2" s="1"/>
  <c r="AP134" i="2"/>
  <c r="AJ128" i="2"/>
  <c r="AH127" i="2"/>
  <c r="AE126" i="2" l="1"/>
  <c r="AI126" i="2" s="1"/>
  <c r="AG127" i="2"/>
  <c r="AC127" i="2" s="1"/>
  <c r="AA128" i="2"/>
  <c r="AL128" i="2"/>
  <c r="Z127" i="2"/>
  <c r="AK127" i="2"/>
  <c r="AJ127" i="2"/>
  <c r="AO134" i="2"/>
  <c r="AF126" i="2" l="1"/>
  <c r="AE125" i="2" s="1"/>
  <c r="AH126" i="2"/>
  <c r="AN133" i="2"/>
  <c r="AR133" i="2" s="1"/>
  <c r="AT133" i="2" s="1"/>
  <c r="Z126" i="2"/>
  <c r="AK126" i="2"/>
  <c r="AA127" i="2"/>
  <c r="AL127" i="2"/>
  <c r="AQ133" i="2"/>
  <c r="AS133" i="2" s="1"/>
  <c r="AU133" i="2" s="1"/>
  <c r="AP133" i="2"/>
  <c r="AG126" i="2"/>
  <c r="AC126" i="2" s="1"/>
  <c r="AF125" i="2" l="1"/>
  <c r="AE124" i="2" s="1"/>
  <c r="AI125" i="2"/>
  <c r="AJ126" i="2"/>
  <c r="AH125" i="2"/>
  <c r="AO133" i="2"/>
  <c r="AG125" i="2" l="1"/>
  <c r="AC125" i="2" s="1"/>
  <c r="AN132" i="2"/>
  <c r="AR132" i="2" s="1"/>
  <c r="AT132" i="2" s="1"/>
  <c r="AA126" i="2"/>
  <c r="AL126" i="2"/>
  <c r="Z125" i="2"/>
  <c r="AK125" i="2"/>
  <c r="AJ125" i="2"/>
  <c r="AI124" i="2"/>
  <c r="AQ132" i="2"/>
  <c r="AS132" i="2" s="1"/>
  <c r="AU132" i="2" s="1"/>
  <c r="AP132" i="2"/>
  <c r="AF124" i="2"/>
  <c r="AO132" i="2" l="1"/>
  <c r="AN131" i="2" s="1"/>
  <c r="AR131" i="2" s="1"/>
  <c r="AT131" i="2" s="1"/>
  <c r="AH124" i="2"/>
  <c r="AJ124" i="2" s="1"/>
  <c r="Z124" i="2"/>
  <c r="AK124" i="2"/>
  <c r="AA125" i="2"/>
  <c r="AL125" i="2"/>
  <c r="AQ131" i="2"/>
  <c r="AS131" i="2" s="1"/>
  <c r="AU131" i="2" s="1"/>
  <c r="AP131" i="2"/>
  <c r="AG124" i="2"/>
  <c r="AC124" i="2" s="1"/>
  <c r="AE123" i="2"/>
  <c r="AH123" i="2" l="1"/>
  <c r="AA124" i="2"/>
  <c r="AL124" i="2"/>
  <c r="AI123" i="2"/>
  <c r="AF123" i="2"/>
  <c r="AO131" i="2"/>
  <c r="AN130" i="2" l="1"/>
  <c r="AR130" i="2" s="1"/>
  <c r="AT130" i="2" s="1"/>
  <c r="Z123" i="2"/>
  <c r="AK123" i="2"/>
  <c r="AQ130" i="2"/>
  <c r="AS130" i="2" s="1"/>
  <c r="AU130" i="2" s="1"/>
  <c r="AP130" i="2"/>
  <c r="AG123" i="2"/>
  <c r="AC123" i="2" s="1"/>
  <c r="AE122" i="2"/>
  <c r="AJ123" i="2"/>
  <c r="AH122" i="2" l="1"/>
  <c r="AA123" i="2"/>
  <c r="AL123" i="2"/>
  <c r="AI122" i="2"/>
  <c r="AF122" i="2"/>
  <c r="AO130" i="2"/>
  <c r="AN129" i="2" l="1"/>
  <c r="AR129" i="2" s="1"/>
  <c r="AT129" i="2" s="1"/>
  <c r="Z122" i="2"/>
  <c r="AK122" i="2"/>
  <c r="AQ129" i="2"/>
  <c r="AS129" i="2" s="1"/>
  <c r="AU129" i="2" s="1"/>
  <c r="AP129" i="2"/>
  <c r="AG122" i="2"/>
  <c r="AC122" i="2" s="1"/>
  <c r="AE121" i="2"/>
  <c r="AJ122" i="2"/>
  <c r="AH121" i="2" l="1"/>
  <c r="AA122" i="2"/>
  <c r="AL122" i="2"/>
  <c r="AI121" i="2"/>
  <c r="AF121" i="2"/>
  <c r="AO129" i="2"/>
  <c r="AN128" i="2" l="1"/>
  <c r="AR128" i="2" s="1"/>
  <c r="AT128" i="2" s="1"/>
  <c r="Z121" i="2"/>
  <c r="AK121" i="2"/>
  <c r="AQ128" i="2"/>
  <c r="AS128" i="2" s="1"/>
  <c r="AU128" i="2" s="1"/>
  <c r="AP128" i="2"/>
  <c r="AG121" i="2"/>
  <c r="AC121" i="2" s="1"/>
  <c r="AE120" i="2"/>
  <c r="AJ121" i="2"/>
  <c r="AH120" i="2" l="1"/>
  <c r="AA121" i="2"/>
  <c r="AL121" i="2"/>
  <c r="AI120" i="2"/>
  <c r="AF120" i="2"/>
  <c r="AO128" i="2"/>
  <c r="AN127" i="2" l="1"/>
  <c r="Z120" i="2"/>
  <c r="AK120" i="2"/>
  <c r="AQ127" i="2"/>
  <c r="AS127" i="2" s="1"/>
  <c r="AU127" i="2" s="1"/>
  <c r="AP127" i="2"/>
  <c r="AG120" i="2"/>
  <c r="AC120" i="2" s="1"/>
  <c r="AE119" i="2"/>
  <c r="AJ120" i="2"/>
  <c r="AR127" i="2"/>
  <c r="AT127" i="2" s="1"/>
  <c r="AH119" i="2" l="1"/>
  <c r="AA120" i="2"/>
  <c r="AL120" i="2"/>
  <c r="AI119" i="2"/>
  <c r="AF119" i="2"/>
  <c r="AO127" i="2"/>
  <c r="AN126" i="2" l="1"/>
  <c r="AR126" i="2" s="1"/>
  <c r="AT126" i="2" s="1"/>
  <c r="Z119" i="2"/>
  <c r="AK119" i="2"/>
  <c r="AQ126" i="2"/>
  <c r="AS126" i="2" s="1"/>
  <c r="AU126" i="2" s="1"/>
  <c r="AP126" i="2"/>
  <c r="AG119" i="2"/>
  <c r="AC119" i="2" s="1"/>
  <c r="AE118" i="2"/>
  <c r="AJ119" i="2"/>
  <c r="AH118" i="2" l="1"/>
  <c r="AA119" i="2"/>
  <c r="AL119" i="2"/>
  <c r="AI118" i="2"/>
  <c r="AF118" i="2"/>
  <c r="AO126" i="2"/>
  <c r="AN125" i="2" l="1"/>
  <c r="Z118" i="2"/>
  <c r="AK118" i="2"/>
  <c r="AQ125" i="2"/>
  <c r="AS125" i="2" s="1"/>
  <c r="AU125" i="2" s="1"/>
  <c r="AP125" i="2"/>
  <c r="AG118" i="2"/>
  <c r="AC118" i="2" s="1"/>
  <c r="AE117" i="2"/>
  <c r="AR125" i="2"/>
  <c r="AT125" i="2" s="1"/>
  <c r="AI117" i="2" l="1"/>
  <c r="AJ118" i="2"/>
  <c r="AH117" i="2"/>
  <c r="AF117" i="2"/>
  <c r="AO125" i="2"/>
  <c r="AG117" i="2" l="1"/>
  <c r="AC117" i="2" s="1"/>
  <c r="AN124" i="2"/>
  <c r="AR124" i="2" s="1"/>
  <c r="AT124" i="2" s="1"/>
  <c r="AA118" i="2"/>
  <c r="AL118" i="2"/>
  <c r="Z117" i="2"/>
  <c r="AK117" i="2"/>
  <c r="AQ124" i="2"/>
  <c r="AS124" i="2" s="1"/>
  <c r="AU124" i="2" s="1"/>
  <c r="AE116" i="2"/>
  <c r="AJ117" i="2"/>
  <c r="AP124" i="2"/>
  <c r="AH116" i="2" l="1"/>
  <c r="AJ116" i="2" s="1"/>
  <c r="AF116" i="2"/>
  <c r="AA117" i="2"/>
  <c r="AL117" i="2"/>
  <c r="AI116" i="2"/>
  <c r="AO124" i="2"/>
  <c r="AG116" i="2" l="1"/>
  <c r="AC116" i="2" s="1"/>
  <c r="AE115" i="2"/>
  <c r="AI115" i="2" s="1"/>
  <c r="AN123" i="2"/>
  <c r="AR123" i="2" s="1"/>
  <c r="AT123" i="2" s="1"/>
  <c r="AA116" i="2"/>
  <c r="AL116" i="2"/>
  <c r="Z116" i="2"/>
  <c r="AK116" i="2"/>
  <c r="AQ123" i="2"/>
  <c r="AS123" i="2" s="1"/>
  <c r="AU123" i="2" s="1"/>
  <c r="AP123" i="2"/>
  <c r="AO123" i="2" l="1"/>
  <c r="AN122" i="2" s="1"/>
  <c r="AR122" i="2" s="1"/>
  <c r="AT122" i="2" s="1"/>
  <c r="AH115" i="2"/>
  <c r="AF115" i="2"/>
  <c r="AG115" i="2" s="1"/>
  <c r="AC115" i="2" s="1"/>
  <c r="Z115" i="2"/>
  <c r="AK115" i="2"/>
  <c r="AP122" i="2" l="1"/>
  <c r="AQ122" i="2"/>
  <c r="AS122" i="2" s="1"/>
  <c r="AU122" i="2" s="1"/>
  <c r="AE114" i="2"/>
  <c r="AI114" i="2" s="1"/>
  <c r="AJ115" i="2"/>
  <c r="AH114" i="2"/>
  <c r="AO122" i="2"/>
  <c r="AF114" i="2" l="1"/>
  <c r="AN121" i="2"/>
  <c r="AR121" i="2" s="1"/>
  <c r="AT121" i="2" s="1"/>
  <c r="AA115" i="2"/>
  <c r="AL115" i="2"/>
  <c r="Z114" i="2"/>
  <c r="AK114" i="2"/>
  <c r="AQ121" i="2"/>
  <c r="AS121" i="2" s="1"/>
  <c r="AU121" i="2" s="1"/>
  <c r="AP121" i="2"/>
  <c r="AG114" i="2"/>
  <c r="AC114" i="2" s="1"/>
  <c r="AE113" i="2"/>
  <c r="AJ114" i="2"/>
  <c r="AO121" i="2"/>
  <c r="AH113" i="2" l="1"/>
  <c r="AN120" i="2"/>
  <c r="AR120" i="2" s="1"/>
  <c r="AT120" i="2" s="1"/>
  <c r="AA114" i="2"/>
  <c r="AL114" i="2"/>
  <c r="AI113" i="2"/>
  <c r="AQ120" i="2"/>
  <c r="AS120" i="2" s="1"/>
  <c r="AU120" i="2" s="1"/>
  <c r="AP120" i="2"/>
  <c r="AF113" i="2"/>
  <c r="Z113" i="2" l="1"/>
  <c r="AK113" i="2"/>
  <c r="AG113" i="2"/>
  <c r="AC113" i="2" s="1"/>
  <c r="AE112" i="2"/>
  <c r="AJ113" i="2"/>
  <c r="AO120" i="2"/>
  <c r="AH112" i="2" l="1"/>
  <c r="AN119" i="2"/>
  <c r="AR119" i="2" s="1"/>
  <c r="AT119" i="2" s="1"/>
  <c r="AA113" i="2"/>
  <c r="AL113" i="2"/>
  <c r="AI112" i="2"/>
  <c r="AQ119" i="2"/>
  <c r="AS119" i="2" s="1"/>
  <c r="AU119" i="2" s="1"/>
  <c r="AP119" i="2"/>
  <c r="AF112" i="2"/>
  <c r="Z112" i="2" l="1"/>
  <c r="AK112" i="2"/>
  <c r="AG112" i="2"/>
  <c r="AC112" i="2" s="1"/>
  <c r="AE111" i="2"/>
  <c r="AJ112" i="2"/>
  <c r="AO119" i="2"/>
  <c r="AH111" i="2" l="1"/>
  <c r="AN118" i="2"/>
  <c r="AR118" i="2" s="1"/>
  <c r="AT118" i="2" s="1"/>
  <c r="AA112" i="2"/>
  <c r="AL112" i="2"/>
  <c r="AI111" i="2"/>
  <c r="AQ118" i="2"/>
  <c r="AS118" i="2" s="1"/>
  <c r="AU118" i="2" s="1"/>
  <c r="AP118" i="2"/>
  <c r="AF111" i="2"/>
  <c r="Z111" i="2" l="1"/>
  <c r="AK111" i="2"/>
  <c r="AG111" i="2"/>
  <c r="AC111" i="2" s="1"/>
  <c r="AE110" i="2"/>
  <c r="AJ111" i="2"/>
  <c r="AO118" i="2"/>
  <c r="AH110" i="2" l="1"/>
  <c r="AN117" i="2"/>
  <c r="AR117" i="2" s="1"/>
  <c r="AT117" i="2" s="1"/>
  <c r="AA111" i="2"/>
  <c r="AL111" i="2"/>
  <c r="AI110" i="2"/>
  <c r="AQ117" i="2"/>
  <c r="AS117" i="2" s="1"/>
  <c r="AU117" i="2" s="1"/>
  <c r="AP117" i="2"/>
  <c r="AF110" i="2"/>
  <c r="Z110" i="2" l="1"/>
  <c r="AK110" i="2"/>
  <c r="AG110" i="2"/>
  <c r="AC110" i="2" s="1"/>
  <c r="AE109" i="2"/>
  <c r="AJ110" i="2"/>
  <c r="AO117" i="2"/>
  <c r="AH109" i="2" l="1"/>
  <c r="AN116" i="2"/>
  <c r="AR116" i="2" s="1"/>
  <c r="AT116" i="2" s="1"/>
  <c r="AA110" i="2"/>
  <c r="AL110" i="2"/>
  <c r="AI109" i="2"/>
  <c r="AQ116" i="2"/>
  <c r="AS116" i="2" s="1"/>
  <c r="AU116" i="2" s="1"/>
  <c r="AP116" i="2"/>
  <c r="AF109" i="2"/>
  <c r="Z109" i="2" l="1"/>
  <c r="AK109" i="2"/>
  <c r="AG109" i="2"/>
  <c r="AC109" i="2" s="1"/>
  <c r="AE108" i="2"/>
  <c r="AO116" i="2"/>
  <c r="AN115" i="2" l="1"/>
  <c r="AR115" i="2" s="1"/>
  <c r="AT115" i="2" s="1"/>
  <c r="AI108" i="2"/>
  <c r="AQ115" i="2"/>
  <c r="AS115" i="2" s="1"/>
  <c r="AU115" i="2" s="1"/>
  <c r="AP115" i="2"/>
  <c r="AJ109" i="2"/>
  <c r="AH108" i="2"/>
  <c r="AF108" i="2"/>
  <c r="AA109" i="2" l="1"/>
  <c r="AL109" i="2"/>
  <c r="Z108" i="2"/>
  <c r="AK108" i="2"/>
  <c r="AG108" i="2"/>
  <c r="AC108" i="2" s="1"/>
  <c r="AE107" i="2"/>
  <c r="AO115" i="2"/>
  <c r="AN114" i="2" l="1"/>
  <c r="AR114" i="2" s="1"/>
  <c r="AT114" i="2" s="1"/>
  <c r="AI107" i="2"/>
  <c r="AQ114" i="2"/>
  <c r="AS114" i="2" s="1"/>
  <c r="AU114" i="2" s="1"/>
  <c r="AJ108" i="2"/>
  <c r="AH107" i="2"/>
  <c r="AF107" i="2"/>
  <c r="AP114" i="2"/>
  <c r="AO114" i="2"/>
  <c r="AN113" i="2" l="1"/>
  <c r="AR113" i="2" s="1"/>
  <c r="AT113" i="2" s="1"/>
  <c r="AA108" i="2"/>
  <c r="AL108" i="2"/>
  <c r="Z107" i="2"/>
  <c r="AK107" i="2"/>
  <c r="AQ113" i="2"/>
  <c r="AS113" i="2" s="1"/>
  <c r="AU113" i="2" s="1"/>
  <c r="AG107" i="2"/>
  <c r="AC107" i="2" s="1"/>
  <c r="AE106" i="2"/>
  <c r="AP113" i="2"/>
  <c r="AO113" i="2"/>
  <c r="AN112" i="2" l="1"/>
  <c r="AR112" i="2" s="1"/>
  <c r="AT112" i="2" s="1"/>
  <c r="AQ112" i="2"/>
  <c r="AS112" i="2" s="1"/>
  <c r="AU112" i="2" s="1"/>
  <c r="AP112" i="2"/>
  <c r="AJ107" i="2"/>
  <c r="AH106" i="2"/>
  <c r="AI106" i="2"/>
  <c r="AF106" i="2"/>
  <c r="Z106" i="2" l="1"/>
  <c r="AK106" i="2"/>
  <c r="AA107" i="2"/>
  <c r="AL107" i="2"/>
  <c r="AG106" i="2"/>
  <c r="AC106" i="2" s="1"/>
  <c r="AE105" i="2"/>
  <c r="AO112" i="2"/>
  <c r="AN111" i="2" l="1"/>
  <c r="AI105" i="2"/>
  <c r="AQ111" i="2"/>
  <c r="AS111" i="2" s="1"/>
  <c r="AU111" i="2" s="1"/>
  <c r="AP111" i="2"/>
  <c r="AJ106" i="2"/>
  <c r="AH105" i="2"/>
  <c r="AR111" i="2"/>
  <c r="AT111" i="2" s="1"/>
  <c r="AF105" i="2"/>
  <c r="AO111" i="2"/>
  <c r="AN110" i="2" l="1"/>
  <c r="AR110" i="2" s="1"/>
  <c r="AT110" i="2" s="1"/>
  <c r="AA106" i="2"/>
  <c r="AL106" i="2"/>
  <c r="Z105" i="2"/>
  <c r="AK105" i="2"/>
  <c r="AQ110" i="2"/>
  <c r="AS110" i="2" s="1"/>
  <c r="AU110" i="2" s="1"/>
  <c r="AP110" i="2"/>
  <c r="AG105" i="2"/>
  <c r="AC105" i="2" s="1"/>
  <c r="AE104" i="2"/>
  <c r="AI104" i="2" l="1"/>
  <c r="AJ105" i="2"/>
  <c r="AH104" i="2"/>
  <c r="AF104" i="2"/>
  <c r="AO110" i="2"/>
  <c r="AN109" i="2" l="1"/>
  <c r="AR109" i="2" s="1"/>
  <c r="AT109" i="2" s="1"/>
  <c r="AA105" i="2"/>
  <c r="AL105" i="2"/>
  <c r="Z104" i="2"/>
  <c r="AK104" i="2"/>
  <c r="AQ109" i="2"/>
  <c r="AS109" i="2" s="1"/>
  <c r="AU109" i="2" s="1"/>
  <c r="AP109" i="2"/>
  <c r="AG104" i="2"/>
  <c r="AC104" i="2" s="1"/>
  <c r="AE103" i="2"/>
  <c r="AI103" i="2" l="1"/>
  <c r="AJ104" i="2"/>
  <c r="AH103" i="2"/>
  <c r="AF103" i="2"/>
  <c r="AO109" i="2"/>
  <c r="AN108" i="2" l="1"/>
  <c r="AR108" i="2" s="1"/>
  <c r="AT108" i="2" s="1"/>
  <c r="AA104" i="2"/>
  <c r="AL104" i="2"/>
  <c r="Z103" i="2"/>
  <c r="AK103" i="2"/>
  <c r="AQ108" i="2"/>
  <c r="AS108" i="2" s="1"/>
  <c r="AU108" i="2" s="1"/>
  <c r="AP108" i="2"/>
  <c r="AG103" i="2"/>
  <c r="AC103" i="2" s="1"/>
  <c r="AE102" i="2"/>
  <c r="AI102" i="2" l="1"/>
  <c r="AJ103" i="2"/>
  <c r="AH102" i="2"/>
  <c r="AF102" i="2"/>
  <c r="AO108" i="2"/>
  <c r="AN107" i="2" l="1"/>
  <c r="AR107" i="2" s="1"/>
  <c r="AT107" i="2" s="1"/>
  <c r="AE101" i="2"/>
  <c r="AA103" i="2"/>
  <c r="AL103" i="2"/>
  <c r="Z102" i="2"/>
  <c r="AK102" i="2"/>
  <c r="AQ107" i="2"/>
  <c r="AS107" i="2" s="1"/>
  <c r="AU107" i="2" s="1"/>
  <c r="AP107" i="2"/>
  <c r="AG102" i="2"/>
  <c r="AC102" i="2" s="1"/>
  <c r="AJ102" i="2"/>
  <c r="AH101" i="2" l="1"/>
  <c r="AF101" i="2"/>
  <c r="AE100" i="2" s="1"/>
  <c r="AI101" i="2"/>
  <c r="Z101" i="2" s="1"/>
  <c r="AA102" i="2"/>
  <c r="AL102" i="2"/>
  <c r="AG101" i="2"/>
  <c r="AC101" i="2" s="1"/>
  <c r="AO107" i="2"/>
  <c r="AK101" i="2" l="1"/>
  <c r="AN106" i="2"/>
  <c r="AR106" i="2" s="1"/>
  <c r="AT106" i="2" s="1"/>
  <c r="AI100" i="2"/>
  <c r="AQ106" i="2"/>
  <c r="AS106" i="2" s="1"/>
  <c r="AU106" i="2" s="1"/>
  <c r="AP106" i="2"/>
  <c r="AJ101" i="2"/>
  <c r="AH100" i="2"/>
  <c r="AF100" i="2"/>
  <c r="AO106" i="2" l="1"/>
  <c r="AN105" i="2" s="1"/>
  <c r="AR105" i="2" s="1"/>
  <c r="AT105" i="2" s="1"/>
  <c r="AA101" i="2"/>
  <c r="AL101" i="2"/>
  <c r="Z100" i="2"/>
  <c r="AK100" i="2"/>
  <c r="AP105" i="2"/>
  <c r="AG100" i="2"/>
  <c r="AC100" i="2" s="1"/>
  <c r="AE99" i="2"/>
  <c r="AQ105" i="2" l="1"/>
  <c r="AS105" i="2" s="1"/>
  <c r="AU105" i="2" s="1"/>
  <c r="AI99" i="2"/>
  <c r="AJ100" i="2"/>
  <c r="AH99" i="2"/>
  <c r="AF99" i="2"/>
  <c r="AO105" i="2"/>
  <c r="AN104" i="2" l="1"/>
  <c r="AR104" i="2" s="1"/>
  <c r="AT104" i="2" s="1"/>
  <c r="AE98" i="2"/>
  <c r="AF98" i="2" s="1"/>
  <c r="AA100" i="2"/>
  <c r="AL100" i="2"/>
  <c r="Z99" i="2"/>
  <c r="AK99" i="2"/>
  <c r="AQ104" i="2"/>
  <c r="AS104" i="2" s="1"/>
  <c r="AU104" i="2" s="1"/>
  <c r="AP104" i="2"/>
  <c r="AG99" i="2"/>
  <c r="AC99" i="2" s="1"/>
  <c r="AJ99" i="2"/>
  <c r="AH98" i="2" l="1"/>
  <c r="AJ98" i="2" s="1"/>
  <c r="AI98" i="2"/>
  <c r="Z98" i="2" s="1"/>
  <c r="AE97" i="2"/>
  <c r="AI97" i="2" s="1"/>
  <c r="AA99" i="2"/>
  <c r="AL99" i="2"/>
  <c r="AG98" i="2"/>
  <c r="AC98" i="2" s="1"/>
  <c r="AO104" i="2"/>
  <c r="AK98" i="2" l="1"/>
  <c r="AH97" i="2"/>
  <c r="AJ97" i="2" s="1"/>
  <c r="AF97" i="2"/>
  <c r="AE96" i="2" s="1"/>
  <c r="AN103" i="2"/>
  <c r="AR103" i="2" s="1"/>
  <c r="AT103" i="2" s="1"/>
  <c r="AA98" i="2"/>
  <c r="AL98" i="2"/>
  <c r="Z97" i="2"/>
  <c r="AK97" i="2"/>
  <c r="AQ103" i="2"/>
  <c r="AS103" i="2" s="1"/>
  <c r="AU103" i="2" s="1"/>
  <c r="AP103" i="2"/>
  <c r="AO103" i="2" l="1"/>
  <c r="AN102" i="2" s="1"/>
  <c r="AR102" i="2" s="1"/>
  <c r="AT102" i="2" s="1"/>
  <c r="AG97" i="2"/>
  <c r="AA97" i="2"/>
  <c r="AL97" i="2"/>
  <c r="AI96" i="2"/>
  <c r="AF96" i="2"/>
  <c r="AQ102" i="2" l="1"/>
  <c r="AS102" i="2" s="1"/>
  <c r="AU102" i="2" s="1"/>
  <c r="AP102" i="2"/>
  <c r="AH96" i="2"/>
  <c r="AJ96" i="2" s="1"/>
  <c r="AA96" i="2" s="1"/>
  <c r="AC97" i="2"/>
  <c r="AE95" i="2"/>
  <c r="AI95" i="2" s="1"/>
  <c r="Z96" i="2"/>
  <c r="AK96" i="2"/>
  <c r="AG96" i="2"/>
  <c r="AC96" i="2" s="1"/>
  <c r="AO102" i="2"/>
  <c r="AL96" i="2" l="1"/>
  <c r="AF95" i="2"/>
  <c r="AE94" i="2" s="1"/>
  <c r="AH95" i="2"/>
  <c r="AJ95" i="2" s="1"/>
  <c r="AN101" i="2"/>
  <c r="AR101" i="2" s="1"/>
  <c r="AT101" i="2" s="1"/>
  <c r="Z95" i="2"/>
  <c r="AK95" i="2"/>
  <c r="AQ101" i="2"/>
  <c r="AS101" i="2" s="1"/>
  <c r="AU101" i="2" s="1"/>
  <c r="AP101" i="2"/>
  <c r="AG95" i="2" l="1"/>
  <c r="AC95" i="2" s="1"/>
  <c r="AH94" i="2"/>
  <c r="AJ94" i="2" s="1"/>
  <c r="AA94" i="2" s="1"/>
  <c r="AF94" i="2"/>
  <c r="AG94" i="2" s="1"/>
  <c r="AC94" i="2" s="1"/>
  <c r="AI94" i="2"/>
  <c r="Z94" i="2" s="1"/>
  <c r="AA95" i="2"/>
  <c r="AL95" i="2"/>
  <c r="AO101" i="2"/>
  <c r="AK94" i="2" l="1"/>
  <c r="AH93" i="2"/>
  <c r="AJ93" i="2" s="1"/>
  <c r="AL94" i="2"/>
  <c r="AN100" i="2"/>
  <c r="AR100" i="2" s="1"/>
  <c r="AT100" i="2" s="1"/>
  <c r="AE93" i="2"/>
  <c r="AQ100" i="2"/>
  <c r="AS100" i="2" s="1"/>
  <c r="AU100" i="2" s="1"/>
  <c r="AP100" i="2"/>
  <c r="AI93" i="2" l="1"/>
  <c r="AF93" i="2"/>
  <c r="AA93" i="2"/>
  <c r="AL93" i="2"/>
  <c r="AO100" i="2"/>
  <c r="Z93" i="2" l="1"/>
  <c r="AK93" i="2"/>
  <c r="AE92" i="2"/>
  <c r="AG93" i="2"/>
  <c r="AC93" i="2" s="1"/>
  <c r="AN99" i="2"/>
  <c r="AR99" i="2" s="1"/>
  <c r="AT99" i="2" s="1"/>
  <c r="AQ99" i="2"/>
  <c r="AS99" i="2" s="1"/>
  <c r="AU99" i="2" s="1"/>
  <c r="AP99" i="2"/>
  <c r="AH92" i="2" l="1"/>
  <c r="AJ92" i="2" s="1"/>
  <c r="AA92" i="2" s="1"/>
  <c r="AI92" i="2"/>
  <c r="AF92" i="2"/>
  <c r="AO99" i="2"/>
  <c r="AL92" i="2" l="1"/>
  <c r="AE91" i="2"/>
  <c r="AG92" i="2"/>
  <c r="AC92" i="2" s="1"/>
  <c r="Z92" i="2"/>
  <c r="AK92" i="2"/>
  <c r="AN98" i="2"/>
  <c r="AR98" i="2" s="1"/>
  <c r="AT98" i="2" s="1"/>
  <c r="AQ98" i="2"/>
  <c r="AS98" i="2" s="1"/>
  <c r="AU98" i="2" s="1"/>
  <c r="AP98" i="2"/>
  <c r="AH91" i="2" l="1"/>
  <c r="AJ91" i="2" s="1"/>
  <c r="AL91" i="2" s="1"/>
  <c r="AO98" i="2"/>
  <c r="AP97" i="2" s="1"/>
  <c r="AI91" i="2"/>
  <c r="AF91" i="2"/>
  <c r="AQ97" i="2" l="1"/>
  <c r="AS97" i="2" s="1"/>
  <c r="AU97" i="2" s="1"/>
  <c r="AN97" i="2"/>
  <c r="AR97" i="2" s="1"/>
  <c r="AT97" i="2" s="1"/>
  <c r="AA91" i="2"/>
  <c r="AG91" i="2"/>
  <c r="AC91" i="2" s="1"/>
  <c r="AE90" i="2"/>
  <c r="AF90" i="2" s="1"/>
  <c r="AK91" i="2"/>
  <c r="Z91" i="2"/>
  <c r="AO97" i="2" l="1"/>
  <c r="AQ96" i="2" s="1"/>
  <c r="AS96" i="2" s="1"/>
  <c r="AU96" i="2" s="1"/>
  <c r="AH90" i="2"/>
  <c r="AJ90" i="2" s="1"/>
  <c r="AA90" i="2" s="1"/>
  <c r="AG90" i="2"/>
  <c r="AC90" i="2" s="1"/>
  <c r="AE89" i="2"/>
  <c r="AI90" i="2"/>
  <c r="AP96" i="2" l="1"/>
  <c r="AN96" i="2"/>
  <c r="AR96" i="2" s="1"/>
  <c r="AT96" i="2" s="1"/>
  <c r="AH89" i="2"/>
  <c r="AJ89" i="2" s="1"/>
  <c r="AL90" i="2"/>
  <c r="AF89" i="2"/>
  <c r="AI89" i="2"/>
  <c r="AK89" i="2" s="1"/>
  <c r="AK90" i="2"/>
  <c r="Z90" i="2"/>
  <c r="AO96" i="2" l="1"/>
  <c r="AN95" i="2" s="1"/>
  <c r="AR95" i="2" s="1"/>
  <c r="AT95" i="2" s="1"/>
  <c r="AQ95" i="2"/>
  <c r="AS95" i="2" s="1"/>
  <c r="AU95" i="2" s="1"/>
  <c r="AP95" i="2"/>
  <c r="AO95" i="2"/>
  <c r="AN94" i="2" s="1"/>
  <c r="AR94" i="2" s="1"/>
  <c r="AT94" i="2" s="1"/>
  <c r="Z89" i="2"/>
  <c r="AG89" i="2"/>
  <c r="AC89" i="2" s="1"/>
  <c r="AE88" i="2"/>
  <c r="AF88" i="2" s="1"/>
  <c r="AA89" i="2"/>
  <c r="AL89" i="2"/>
  <c r="AQ94" i="2" l="1"/>
  <c r="AS94" i="2" s="1"/>
  <c r="AU94" i="2" s="1"/>
  <c r="AP94" i="2"/>
  <c r="AI88" i="2"/>
  <c r="Z88" i="2" s="1"/>
  <c r="AH88" i="2"/>
  <c r="AJ88" i="2" s="1"/>
  <c r="AG88" i="2"/>
  <c r="AC88" i="2" s="1"/>
  <c r="AE87" i="2"/>
  <c r="AO94" i="2"/>
  <c r="AK88" i="2" l="1"/>
  <c r="AH87" i="2"/>
  <c r="AN93" i="2"/>
  <c r="AR93" i="2" s="1"/>
  <c r="AT93" i="2" s="1"/>
  <c r="AA88" i="2"/>
  <c r="AL88" i="2"/>
  <c r="AI87" i="2"/>
  <c r="AQ93" i="2"/>
  <c r="AS93" i="2" s="1"/>
  <c r="AU93" i="2" s="1"/>
  <c r="AP93" i="2"/>
  <c r="AF87" i="2"/>
  <c r="Z87" i="2" l="1"/>
  <c r="AK87" i="2"/>
  <c r="AG87" i="2"/>
  <c r="AC87" i="2" s="1"/>
  <c r="AE86" i="2"/>
  <c r="AJ87" i="2"/>
  <c r="AO93" i="2"/>
  <c r="AH86" i="2" l="1"/>
  <c r="AN92" i="2"/>
  <c r="AR92" i="2" s="1"/>
  <c r="AT92" i="2" s="1"/>
  <c r="AA87" i="2"/>
  <c r="AL87" i="2"/>
  <c r="AI86" i="2"/>
  <c r="AQ92" i="2"/>
  <c r="AS92" i="2" s="1"/>
  <c r="AU92" i="2" s="1"/>
  <c r="AP92" i="2"/>
  <c r="AF86" i="2"/>
  <c r="Z86" i="2" l="1"/>
  <c r="AK86" i="2"/>
  <c r="AG86" i="2"/>
  <c r="AC86" i="2" s="1"/>
  <c r="AE85" i="2"/>
  <c r="AJ86" i="2"/>
  <c r="AO92" i="2"/>
  <c r="AH85" i="2" l="1"/>
  <c r="AN91" i="2"/>
  <c r="AR91" i="2" s="1"/>
  <c r="AT91" i="2" s="1"/>
  <c r="AA86" i="2"/>
  <c r="AL86" i="2"/>
  <c r="AI85" i="2"/>
  <c r="AQ91" i="2"/>
  <c r="AS91" i="2" s="1"/>
  <c r="AU91" i="2" s="1"/>
  <c r="AP91" i="2"/>
  <c r="AF85" i="2"/>
  <c r="Z85" i="2" l="1"/>
  <c r="AK85" i="2"/>
  <c r="AG85" i="2"/>
  <c r="AC85" i="2" s="1"/>
  <c r="AE84" i="2"/>
  <c r="AJ85" i="2"/>
  <c r="AO91" i="2"/>
  <c r="AH84" i="2" l="1"/>
  <c r="AN90" i="2"/>
  <c r="AR90" i="2" s="1"/>
  <c r="AT90" i="2" s="1"/>
  <c r="AA85" i="2"/>
  <c r="AL85" i="2"/>
  <c r="AI84" i="2"/>
  <c r="AQ90" i="2"/>
  <c r="AS90" i="2" s="1"/>
  <c r="AU90" i="2" s="1"/>
  <c r="AF84" i="2"/>
  <c r="AP90" i="2"/>
  <c r="Z84" i="2" l="1"/>
  <c r="AK84" i="2"/>
  <c r="AO90" i="2"/>
  <c r="AG84" i="2"/>
  <c r="AC84" i="2" s="1"/>
  <c r="AE83" i="2"/>
  <c r="AN89" i="2" l="1"/>
  <c r="AR89" i="2" s="1"/>
  <c r="AT89" i="2" s="1"/>
  <c r="AI83" i="2"/>
  <c r="AQ89" i="2"/>
  <c r="AS89" i="2" s="1"/>
  <c r="AU89" i="2" s="1"/>
  <c r="AP89" i="2"/>
  <c r="AJ84" i="2"/>
  <c r="AH83" i="2"/>
  <c r="AF83" i="2"/>
  <c r="AO89" i="2" l="1"/>
  <c r="AN88" i="2" s="1"/>
  <c r="AR88" i="2" s="1"/>
  <c r="AT88" i="2" s="1"/>
  <c r="AG83" i="2"/>
  <c r="AC83" i="2" s="1"/>
  <c r="AA84" i="2"/>
  <c r="AL84" i="2"/>
  <c r="Z83" i="2"/>
  <c r="AK83" i="2"/>
  <c r="AE82" i="2"/>
  <c r="AJ83" i="2"/>
  <c r="AQ88" i="2" l="1"/>
  <c r="AS88" i="2" s="1"/>
  <c r="AU88" i="2" s="1"/>
  <c r="AP88" i="2"/>
  <c r="AH82" i="2"/>
  <c r="AJ82" i="2" s="1"/>
  <c r="AF82" i="2"/>
  <c r="AE81" i="2" s="1"/>
  <c r="AA83" i="2"/>
  <c r="AL83" i="2"/>
  <c r="AI82" i="2"/>
  <c r="AO88" i="2"/>
  <c r="AG82" i="2" l="1"/>
  <c r="AC82" i="2" s="1"/>
  <c r="AN87" i="2"/>
  <c r="AR87" i="2" s="1"/>
  <c r="AT87" i="2" s="1"/>
  <c r="AA82" i="2"/>
  <c r="AL82" i="2"/>
  <c r="Z82" i="2"/>
  <c r="AK82" i="2"/>
  <c r="AI81" i="2"/>
  <c r="AQ87" i="2"/>
  <c r="AS87" i="2" s="1"/>
  <c r="AU87" i="2" s="1"/>
  <c r="AP87" i="2"/>
  <c r="AF81" i="2"/>
  <c r="AH81" i="2" l="1"/>
  <c r="AJ81" i="2" s="1"/>
  <c r="Z81" i="2"/>
  <c r="AK81" i="2"/>
  <c r="AG81" i="2"/>
  <c r="AC81" i="2" s="1"/>
  <c r="AE80" i="2"/>
  <c r="AO87" i="2"/>
  <c r="AH80" i="2" l="1"/>
  <c r="AN86" i="2"/>
  <c r="AR86" i="2" s="1"/>
  <c r="AT86" i="2" s="1"/>
  <c r="AA81" i="2"/>
  <c r="AL81" i="2"/>
  <c r="AI80" i="2"/>
  <c r="AQ86" i="2"/>
  <c r="AS86" i="2" s="1"/>
  <c r="AU86" i="2" s="1"/>
  <c r="AP86" i="2"/>
  <c r="AF80" i="2"/>
  <c r="AO86" i="2" l="1"/>
  <c r="AN85" i="2" s="1"/>
  <c r="AR85" i="2" s="1"/>
  <c r="AT85" i="2" s="1"/>
  <c r="Z80" i="2"/>
  <c r="AK80" i="2"/>
  <c r="AG80" i="2"/>
  <c r="AC80" i="2" s="1"/>
  <c r="AE79" i="2"/>
  <c r="AP85" i="2" l="1"/>
  <c r="AQ85" i="2"/>
  <c r="AS85" i="2" s="1"/>
  <c r="AU85" i="2" s="1"/>
  <c r="AI79" i="2"/>
  <c r="AJ80" i="2"/>
  <c r="AH79" i="2"/>
  <c r="AF79" i="2"/>
  <c r="AO85" i="2"/>
  <c r="AN84" i="2" l="1"/>
  <c r="AR84" i="2" s="1"/>
  <c r="AT84" i="2" s="1"/>
  <c r="AE78" i="2"/>
  <c r="AA80" i="2"/>
  <c r="AL80" i="2"/>
  <c r="Z79" i="2"/>
  <c r="AK79" i="2"/>
  <c r="AQ84" i="2"/>
  <c r="AS84" i="2" s="1"/>
  <c r="AU84" i="2" s="1"/>
  <c r="AP84" i="2"/>
  <c r="AG79" i="2"/>
  <c r="AC79" i="2" s="1"/>
  <c r="AF78" i="2" l="1"/>
  <c r="AG78" i="2" s="1"/>
  <c r="AC78" i="2" s="1"/>
  <c r="AI78" i="2"/>
  <c r="Z78" i="2" s="1"/>
  <c r="AJ79" i="2"/>
  <c r="AH78" i="2"/>
  <c r="AO84" i="2"/>
  <c r="AE77" i="2" l="1"/>
  <c r="AF77" i="2" s="1"/>
  <c r="AK78" i="2"/>
  <c r="AN83" i="2"/>
  <c r="AR83" i="2" s="1"/>
  <c r="AT83" i="2" s="1"/>
  <c r="AA79" i="2"/>
  <c r="AL79" i="2"/>
  <c r="AQ83" i="2"/>
  <c r="AS83" i="2" s="1"/>
  <c r="AU83" i="2" s="1"/>
  <c r="AP83" i="2"/>
  <c r="AJ78" i="2"/>
  <c r="AH77" i="2"/>
  <c r="AI77" i="2" l="1"/>
  <c r="Z77" i="2" s="1"/>
  <c r="AG77" i="2"/>
  <c r="AC77" i="2" s="1"/>
  <c r="AA78" i="2"/>
  <c r="AL78" i="2"/>
  <c r="AE76" i="2"/>
  <c r="AJ77" i="2"/>
  <c r="AO83" i="2"/>
  <c r="AK77" i="2" l="1"/>
  <c r="AH76" i="2"/>
  <c r="AJ76" i="2" s="1"/>
  <c r="AF76" i="2"/>
  <c r="AE75" i="2" s="1"/>
  <c r="AN82" i="2"/>
  <c r="AR82" i="2" s="1"/>
  <c r="AT82" i="2" s="1"/>
  <c r="AI76" i="2"/>
  <c r="Z76" i="2" s="1"/>
  <c r="AA77" i="2"/>
  <c r="AL77" i="2"/>
  <c r="AQ82" i="2"/>
  <c r="AS82" i="2" s="1"/>
  <c r="AU82" i="2" s="1"/>
  <c r="AP82" i="2"/>
  <c r="AG76" i="2" l="1"/>
  <c r="AK76" i="2"/>
  <c r="AA76" i="2"/>
  <c r="AL76" i="2"/>
  <c r="AI75" i="2"/>
  <c r="AF75" i="2"/>
  <c r="AO82" i="2"/>
  <c r="AH75" i="2" l="1"/>
  <c r="AC76" i="2"/>
  <c r="AN81" i="2"/>
  <c r="AR81" i="2" s="1"/>
  <c r="AT81" i="2" s="1"/>
  <c r="Z75" i="2"/>
  <c r="AK75" i="2"/>
  <c r="AQ81" i="2"/>
  <c r="AS81" i="2" s="1"/>
  <c r="AU81" i="2" s="1"/>
  <c r="AG75" i="2"/>
  <c r="AC75" i="2" s="1"/>
  <c r="AE74" i="2"/>
  <c r="AF74" i="2" s="1"/>
  <c r="AP81" i="2"/>
  <c r="AI74" i="2" l="1"/>
  <c r="AJ75" i="2"/>
  <c r="AH74" i="2"/>
  <c r="AG74" i="2"/>
  <c r="AC74" i="2" s="1"/>
  <c r="AE73" i="2"/>
  <c r="AO81" i="2"/>
  <c r="AN80" i="2" l="1"/>
  <c r="AR80" i="2" s="1"/>
  <c r="AT80" i="2" s="1"/>
  <c r="AA75" i="2"/>
  <c r="AL75" i="2"/>
  <c r="Z74" i="2"/>
  <c r="AK74" i="2"/>
  <c r="AI73" i="2"/>
  <c r="AQ80" i="2"/>
  <c r="AS80" i="2" s="1"/>
  <c r="AU80" i="2" s="1"/>
  <c r="AP80" i="2"/>
  <c r="AJ74" i="2"/>
  <c r="AH73" i="2"/>
  <c r="AF73" i="2"/>
  <c r="AA74" i="2" l="1"/>
  <c r="AL74" i="2"/>
  <c r="Z73" i="2"/>
  <c r="AK73" i="2"/>
  <c r="AO80" i="2"/>
  <c r="AG73" i="2"/>
  <c r="AC73" i="2" s="1"/>
  <c r="AE72" i="2"/>
  <c r="AN79" i="2" l="1"/>
  <c r="AI72" i="2"/>
  <c r="AQ79" i="2"/>
  <c r="AS79" i="2" s="1"/>
  <c r="AU79" i="2" s="1"/>
  <c r="AP79" i="2"/>
  <c r="AJ73" i="2"/>
  <c r="AH72" i="2"/>
  <c r="AF72" i="2"/>
  <c r="AA73" i="2" l="1"/>
  <c r="AL73" i="2"/>
  <c r="Z72" i="2"/>
  <c r="AK72" i="2"/>
  <c r="AR79" i="2"/>
  <c r="AT79" i="2" s="1"/>
  <c r="AO79" i="2"/>
  <c r="AG72" i="2"/>
  <c r="AC72" i="2" s="1"/>
  <c r="AE71" i="2"/>
  <c r="AN78" i="2" l="1"/>
  <c r="AI71" i="2"/>
  <c r="AQ78" i="2"/>
  <c r="AS78" i="2" s="1"/>
  <c r="AU78" i="2" s="1"/>
  <c r="AP78" i="2"/>
  <c r="AJ72" i="2"/>
  <c r="AH71" i="2"/>
  <c r="AF71" i="2"/>
  <c r="AE70" i="2" l="1"/>
  <c r="AI70" i="2" s="1"/>
  <c r="AA72" i="2"/>
  <c r="AL72" i="2"/>
  <c r="Z71" i="2"/>
  <c r="AK71" i="2"/>
  <c r="AG71" i="2"/>
  <c r="AC71" i="2" s="1"/>
  <c r="AR78" i="2"/>
  <c r="AT78" i="2" s="1"/>
  <c r="AO78" i="2"/>
  <c r="AJ71" i="2"/>
  <c r="AF70" i="2" l="1"/>
  <c r="AG70" i="2" s="1"/>
  <c r="AC70" i="2" s="1"/>
  <c r="AH70" i="2"/>
  <c r="AJ70" i="2" s="1"/>
  <c r="AN77" i="2"/>
  <c r="Z70" i="2"/>
  <c r="AK70" i="2"/>
  <c r="AA71" i="2"/>
  <c r="AL71" i="2"/>
  <c r="AQ77" i="2"/>
  <c r="AS77" i="2" s="1"/>
  <c r="AU77" i="2" s="1"/>
  <c r="AP77" i="2"/>
  <c r="AE69" i="2" l="1"/>
  <c r="AF69" i="2" s="1"/>
  <c r="AE68" i="2" s="1"/>
  <c r="AH69" i="2"/>
  <c r="AJ69" i="2" s="1"/>
  <c r="AA70" i="2"/>
  <c r="AL70" i="2"/>
  <c r="AR77" i="2"/>
  <c r="AT77" i="2" s="1"/>
  <c r="AO77" i="2"/>
  <c r="AI69" i="2" l="1"/>
  <c r="Z69" i="2" s="1"/>
  <c r="AG69" i="2"/>
  <c r="AN76" i="2"/>
  <c r="AA69" i="2"/>
  <c r="AL69" i="2"/>
  <c r="AI68" i="2"/>
  <c r="AQ76" i="2"/>
  <c r="AS76" i="2" s="1"/>
  <c r="AU76" i="2" s="1"/>
  <c r="AP76" i="2"/>
  <c r="AF68" i="2"/>
  <c r="AK69" i="2" l="1"/>
  <c r="AH68" i="2"/>
  <c r="AJ68" i="2" s="1"/>
  <c r="AC69" i="2"/>
  <c r="Z68" i="2"/>
  <c r="AK68" i="2"/>
  <c r="AR76" i="2"/>
  <c r="AT76" i="2" s="1"/>
  <c r="AO76" i="2"/>
  <c r="AG68" i="2"/>
  <c r="AC68" i="2" s="1"/>
  <c r="AE67" i="2"/>
  <c r="AH67" i="2" l="1"/>
  <c r="AN75" i="2"/>
  <c r="AA68" i="2"/>
  <c r="AL68" i="2"/>
  <c r="AI67" i="2"/>
  <c r="AQ75" i="2"/>
  <c r="AS75" i="2" s="1"/>
  <c r="AU75" i="2" s="1"/>
  <c r="AP75" i="2"/>
  <c r="AF67" i="2"/>
  <c r="Z67" i="2" l="1"/>
  <c r="AK67" i="2"/>
  <c r="AR75" i="2"/>
  <c r="AT75" i="2" s="1"/>
  <c r="AO75" i="2"/>
  <c r="AG67" i="2"/>
  <c r="AC67" i="2" s="1"/>
  <c r="AE66" i="2"/>
  <c r="AN74" i="2" l="1"/>
  <c r="AR74" i="2" s="1"/>
  <c r="AT74" i="2" s="1"/>
  <c r="AI66" i="2"/>
  <c r="AQ74" i="2"/>
  <c r="AS74" i="2" s="1"/>
  <c r="AU74" i="2" s="1"/>
  <c r="AP74" i="2"/>
  <c r="AJ67" i="2"/>
  <c r="AH66" i="2"/>
  <c r="AF66" i="2"/>
  <c r="AG66" i="2" l="1"/>
  <c r="AC66" i="2" s="1"/>
  <c r="AA67" i="2"/>
  <c r="AL67" i="2"/>
  <c r="Z66" i="2"/>
  <c r="AK66" i="2"/>
  <c r="AO74" i="2"/>
  <c r="AE65" i="2"/>
  <c r="AJ66" i="2"/>
  <c r="AH65" i="2" l="1"/>
  <c r="AN73" i="2"/>
  <c r="AR73" i="2" s="1"/>
  <c r="AT73" i="2" s="1"/>
  <c r="AA66" i="2"/>
  <c r="AL66" i="2"/>
  <c r="AI65" i="2"/>
  <c r="AQ73" i="2"/>
  <c r="AS73" i="2" s="1"/>
  <c r="AU73" i="2" s="1"/>
  <c r="AF65" i="2"/>
  <c r="AP73" i="2"/>
  <c r="AO73" i="2" l="1"/>
  <c r="AN72" i="2" s="1"/>
  <c r="AG65" i="2"/>
  <c r="AC65" i="2" s="1"/>
  <c r="Z65" i="2"/>
  <c r="AK65" i="2"/>
  <c r="AE64" i="2"/>
  <c r="AJ65" i="2"/>
  <c r="AP72" i="2" l="1"/>
  <c r="AQ72" i="2"/>
  <c r="AS72" i="2" s="1"/>
  <c r="AU72" i="2" s="1"/>
  <c r="AR72" i="2"/>
  <c r="AT72" i="2" s="1"/>
  <c r="AO72" i="2"/>
  <c r="AP71" i="2" s="1"/>
  <c r="AH64" i="2"/>
  <c r="AA65" i="2"/>
  <c r="AL65" i="2"/>
  <c r="AI64" i="2"/>
  <c r="AF64" i="2"/>
  <c r="AQ71" i="2" l="1"/>
  <c r="AS71" i="2" s="1"/>
  <c r="AU71" i="2" s="1"/>
  <c r="AN71" i="2"/>
  <c r="AR71" i="2" s="1"/>
  <c r="AT71" i="2" s="1"/>
  <c r="AG64" i="2"/>
  <c r="AC64" i="2" s="1"/>
  <c r="Z64" i="2"/>
  <c r="AK64" i="2"/>
  <c r="AE63" i="2"/>
  <c r="AJ64" i="2"/>
  <c r="AO71" i="2" l="1"/>
  <c r="AN70" i="2" s="1"/>
  <c r="AR70" i="2" s="1"/>
  <c r="AT70" i="2" s="1"/>
  <c r="AH63" i="2"/>
  <c r="AA64" i="2"/>
  <c r="AL64" i="2"/>
  <c r="AI63" i="2"/>
  <c r="AF63" i="2"/>
  <c r="AO70" i="2" l="1"/>
  <c r="AP70" i="2"/>
  <c r="AQ69" i="2" s="1"/>
  <c r="AS69" i="2" s="1"/>
  <c r="AU69" i="2" s="1"/>
  <c r="AQ70" i="2"/>
  <c r="AS70" i="2" s="1"/>
  <c r="AU70" i="2" s="1"/>
  <c r="AN69" i="2"/>
  <c r="AR69" i="2" s="1"/>
  <c r="AT69" i="2" s="1"/>
  <c r="AE62" i="2"/>
  <c r="AF62" i="2" s="1"/>
  <c r="Z63" i="2"/>
  <c r="AK63" i="2"/>
  <c r="AG63" i="2"/>
  <c r="AC63" i="2" s="1"/>
  <c r="AP69" i="2"/>
  <c r="AJ63" i="2"/>
  <c r="AO69" i="2" l="1"/>
  <c r="AP68" i="2" s="1"/>
  <c r="AI62" i="2"/>
  <c r="AH62" i="2"/>
  <c r="AE61" i="2"/>
  <c r="AI61" i="2" s="1"/>
  <c r="AA63" i="2"/>
  <c r="AL63" i="2"/>
  <c r="Z62" i="2"/>
  <c r="AK62" i="2"/>
  <c r="AG62" i="2"/>
  <c r="AC62" i="2" s="1"/>
  <c r="AQ68" i="2" l="1"/>
  <c r="AS68" i="2" s="1"/>
  <c r="AU68" i="2" s="1"/>
  <c r="AN68" i="2"/>
  <c r="AR68" i="2" s="1"/>
  <c r="AT68" i="2" s="1"/>
  <c r="Z61" i="2"/>
  <c r="AK61" i="2"/>
  <c r="AJ62" i="2"/>
  <c r="AH61" i="2"/>
  <c r="AF61" i="2"/>
  <c r="AO68" i="2"/>
  <c r="AQ67" i="2" l="1"/>
  <c r="AS67" i="2" s="1"/>
  <c r="AU67" i="2" s="1"/>
  <c r="AA62" i="2"/>
  <c r="AL62" i="2"/>
  <c r="AP67" i="2"/>
  <c r="AN67" i="2"/>
  <c r="AR67" i="2" s="1"/>
  <c r="AT67" i="2" s="1"/>
  <c r="AG61" i="2"/>
  <c r="AC61" i="2" s="1"/>
  <c r="AE60" i="2"/>
  <c r="AI60" i="2" l="1"/>
  <c r="AJ61" i="2"/>
  <c r="AH60" i="2"/>
  <c r="AF60" i="2"/>
  <c r="AO67" i="2"/>
  <c r="AN66" i="2" l="1"/>
  <c r="AR66" i="2" s="1"/>
  <c r="AT66" i="2" s="1"/>
  <c r="AA61" i="2"/>
  <c r="AL61" i="2"/>
  <c r="Z60" i="2"/>
  <c r="AK60" i="2"/>
  <c r="AQ66" i="2"/>
  <c r="AS66" i="2" s="1"/>
  <c r="AU66" i="2" s="1"/>
  <c r="AG60" i="2"/>
  <c r="AC60" i="2" s="1"/>
  <c r="AE59" i="2"/>
  <c r="AP66" i="2"/>
  <c r="AO66" i="2"/>
  <c r="AN65" i="2" l="1"/>
  <c r="AR65" i="2" s="1"/>
  <c r="AT65" i="2" s="1"/>
  <c r="AQ65" i="2"/>
  <c r="AS65" i="2" s="1"/>
  <c r="AU65" i="2" s="1"/>
  <c r="AJ60" i="2"/>
  <c r="AH59" i="2"/>
  <c r="AI59" i="2"/>
  <c r="AF59" i="2"/>
  <c r="AP65" i="2"/>
  <c r="AA60" i="2" l="1"/>
  <c r="AL60" i="2"/>
  <c r="Z59" i="2"/>
  <c r="AK59" i="2"/>
  <c r="AO65" i="2"/>
  <c r="AG59" i="2"/>
  <c r="AC59" i="2" s="1"/>
  <c r="AE58" i="2"/>
  <c r="AQ64" i="2" l="1"/>
  <c r="AS64" i="2" s="1"/>
  <c r="AU64" i="2" s="1"/>
  <c r="AP64" i="2"/>
  <c r="AN64" i="2"/>
  <c r="AR64" i="2" s="1"/>
  <c r="AT64" i="2" s="1"/>
  <c r="AJ59" i="2"/>
  <c r="AH58" i="2"/>
  <c r="AI58" i="2"/>
  <c r="AF58" i="2"/>
  <c r="AO64" i="2" l="1"/>
  <c r="Z58" i="2"/>
  <c r="AK58" i="2"/>
  <c r="AA59" i="2"/>
  <c r="AL59" i="2"/>
  <c r="AQ63" i="2"/>
  <c r="AS63" i="2" s="1"/>
  <c r="AU63" i="2" s="1"/>
  <c r="AP63" i="2"/>
  <c r="AN63" i="2"/>
  <c r="AR63" i="2" s="1"/>
  <c r="AT63" i="2" s="1"/>
  <c r="AG58" i="2"/>
  <c r="AC58" i="2" s="1"/>
  <c r="AE57" i="2"/>
  <c r="AI57" i="2" l="1"/>
  <c r="AO63" i="2"/>
  <c r="AJ58" i="2"/>
  <c r="AH57" i="2"/>
  <c r="AF57" i="2"/>
  <c r="AQ62" i="2" l="1"/>
  <c r="AS62" i="2" s="1"/>
  <c r="AU62" i="2" s="1"/>
  <c r="AA58" i="2"/>
  <c r="AL58" i="2"/>
  <c r="Z57" i="2"/>
  <c r="AK57" i="2"/>
  <c r="AP62" i="2"/>
  <c r="AN62" i="2"/>
  <c r="AR62" i="2" s="1"/>
  <c r="AT62" i="2" s="1"/>
  <c r="AG57" i="2"/>
  <c r="AC57" i="2" s="1"/>
  <c r="AE56" i="2"/>
  <c r="AO62" i="2" l="1"/>
  <c r="AQ61" i="2" s="1"/>
  <c r="AS61" i="2" s="1"/>
  <c r="AU61" i="2" s="1"/>
  <c r="AI56" i="2"/>
  <c r="AJ57" i="2"/>
  <c r="AH56" i="2"/>
  <c r="AF56" i="2"/>
  <c r="AN61" i="2" l="1"/>
  <c r="AR61" i="2" s="1"/>
  <c r="AT61" i="2" s="1"/>
  <c r="AP61" i="2"/>
  <c r="AA57" i="2"/>
  <c r="AL57" i="2"/>
  <c r="Z56" i="2"/>
  <c r="AK56" i="2"/>
  <c r="AG56" i="2"/>
  <c r="AC56" i="2" s="1"/>
  <c r="AE55" i="2"/>
  <c r="AO61" i="2"/>
  <c r="AQ60" i="2" l="1"/>
  <c r="AS60" i="2" s="1"/>
  <c r="AU60" i="2" s="1"/>
  <c r="AI55" i="2"/>
  <c r="AP60" i="2"/>
  <c r="AN60" i="2"/>
  <c r="AR60" i="2" s="1"/>
  <c r="AT60" i="2" s="1"/>
  <c r="AJ56" i="2"/>
  <c r="AH55" i="2"/>
  <c r="AF55" i="2"/>
  <c r="AA56" i="2" l="1"/>
  <c r="AL56" i="2"/>
  <c r="Z55" i="2"/>
  <c r="AK55" i="2"/>
  <c r="AG55" i="2"/>
  <c r="AC55" i="2" s="1"/>
  <c r="AE54" i="2"/>
  <c r="AO60" i="2"/>
  <c r="AQ59" i="2" l="1"/>
  <c r="AS59" i="2" s="1"/>
  <c r="AU59" i="2" s="1"/>
  <c r="AI54" i="2"/>
  <c r="AP59" i="2"/>
  <c r="AN59" i="2"/>
  <c r="AR59" i="2" s="1"/>
  <c r="AT59" i="2" s="1"/>
  <c r="AF54" i="2"/>
  <c r="AJ55" i="2"/>
  <c r="AH54" i="2"/>
  <c r="AG54" i="2" l="1"/>
  <c r="AC54" i="2" s="1"/>
  <c r="AA55" i="2"/>
  <c r="AL55" i="2"/>
  <c r="Z54" i="2"/>
  <c r="AK54" i="2"/>
  <c r="AE53" i="2"/>
  <c r="AJ54" i="2"/>
  <c r="AO59" i="2"/>
  <c r="AH53" i="2" l="1"/>
  <c r="AJ53" i="2" s="1"/>
  <c r="AN58" i="2"/>
  <c r="AR58" i="2" s="1"/>
  <c r="AT58" i="2" s="1"/>
  <c r="AA54" i="2"/>
  <c r="AL54" i="2"/>
  <c r="AI53" i="2"/>
  <c r="AQ58" i="2"/>
  <c r="AS58" i="2" s="1"/>
  <c r="AU58" i="2" s="1"/>
  <c r="AF53" i="2"/>
  <c r="AP58" i="2"/>
  <c r="AA53" i="2" l="1"/>
  <c r="AL53" i="2"/>
  <c r="Z53" i="2"/>
  <c r="AK53" i="2"/>
  <c r="AE52" i="2"/>
  <c r="AG53" i="2"/>
  <c r="AC53" i="2" s="1"/>
  <c r="AO58" i="2"/>
  <c r="AH52" i="2" l="1"/>
  <c r="AJ52" i="2" s="1"/>
  <c r="AQ57" i="2"/>
  <c r="AS57" i="2" s="1"/>
  <c r="AU57" i="2" s="1"/>
  <c r="AI52" i="2"/>
  <c r="AN57" i="2"/>
  <c r="AR57" i="2" s="1"/>
  <c r="AT57" i="2" s="1"/>
  <c r="AP57" i="2"/>
  <c r="AF52" i="2"/>
  <c r="AO57" i="2" l="1"/>
  <c r="AQ56" i="2" s="1"/>
  <c r="AS56" i="2" s="1"/>
  <c r="AU56" i="2" s="1"/>
  <c r="Z52" i="2"/>
  <c r="AK52" i="2"/>
  <c r="AA52" i="2"/>
  <c r="AL52" i="2"/>
  <c r="AG52" i="2"/>
  <c r="AC52" i="2" s="1"/>
  <c r="AE51" i="2"/>
  <c r="AP56" i="2" l="1"/>
  <c r="AN56" i="2"/>
  <c r="AR56" i="2" s="1"/>
  <c r="AT56" i="2" s="1"/>
  <c r="AH51" i="2"/>
  <c r="AJ51" i="2" s="1"/>
  <c r="AI51" i="2"/>
  <c r="AF51" i="2"/>
  <c r="AO56" i="2" l="1"/>
  <c r="AQ55" i="2" s="1"/>
  <c r="AS55" i="2" s="1"/>
  <c r="AU55" i="2" s="1"/>
  <c r="AG51" i="2"/>
  <c r="AC51" i="2" s="1"/>
  <c r="Z51" i="2"/>
  <c r="AK51" i="2"/>
  <c r="AA51" i="2"/>
  <c r="AL51" i="2"/>
  <c r="AE50" i="2"/>
  <c r="AN55" i="2" l="1"/>
  <c r="AP55" i="2"/>
  <c r="AR55" i="2"/>
  <c r="AT55" i="2" s="1"/>
  <c r="AO55" i="2"/>
  <c r="AH50" i="2"/>
  <c r="AJ50" i="2" s="1"/>
  <c r="AF50" i="2"/>
  <c r="AI50" i="2"/>
  <c r="AP54" i="2" l="1"/>
  <c r="AN54" i="2"/>
  <c r="AQ54" i="2"/>
  <c r="AS54" i="2" s="1"/>
  <c r="AU54" i="2" s="1"/>
  <c r="AA50" i="2"/>
  <c r="AL50" i="2"/>
  <c r="AE49" i="2"/>
  <c r="AG50" i="2"/>
  <c r="AC50" i="2" s="1"/>
  <c r="Z50" i="2"/>
  <c r="AK50" i="2"/>
  <c r="AR54" i="2" l="1"/>
  <c r="AT54" i="2" s="1"/>
  <c r="AO54" i="2"/>
  <c r="AH49" i="2"/>
  <c r="AJ49" i="2" s="1"/>
  <c r="AA49" i="2" s="1"/>
  <c r="AI49" i="2"/>
  <c r="AK49" i="2" s="1"/>
  <c r="AF49" i="2"/>
  <c r="AG49" i="2" s="1"/>
  <c r="AC49" i="2" s="1"/>
  <c r="Z49" i="2" l="1"/>
  <c r="AP53" i="2"/>
  <c r="AQ53" i="2"/>
  <c r="AS53" i="2" s="1"/>
  <c r="AU53" i="2" s="1"/>
  <c r="AN53" i="2"/>
  <c r="AR53" i="2" s="1"/>
  <c r="AT53" i="2" s="1"/>
  <c r="AH48" i="2"/>
  <c r="AJ48" i="2" s="1"/>
  <c r="AA48" i="2" s="1"/>
  <c r="AE48" i="2"/>
  <c r="AI48" i="2" s="1"/>
  <c r="Z48" i="2" s="1"/>
  <c r="AL49" i="2"/>
  <c r="AO53" i="2" l="1"/>
  <c r="AQ52" i="2" s="1"/>
  <c r="AS52" i="2" s="1"/>
  <c r="AU52" i="2" s="1"/>
  <c r="AK48" i="2"/>
  <c r="AL48" i="2"/>
  <c r="AF48" i="2"/>
  <c r="AP52" i="2" l="1"/>
  <c r="AN52" i="2"/>
  <c r="AG48" i="2"/>
  <c r="AC48" i="2" s="1"/>
  <c r="AE47" i="2"/>
  <c r="AR52" i="2" l="1"/>
  <c r="AT52" i="2" s="1"/>
  <c r="AO52" i="2"/>
  <c r="AH47" i="2"/>
  <c r="AJ47" i="2" s="1"/>
  <c r="AF47" i="2"/>
  <c r="AI47" i="2"/>
  <c r="AQ51" i="2" l="1"/>
  <c r="AS51" i="2" s="1"/>
  <c r="AU51" i="2" s="1"/>
  <c r="AN51" i="2"/>
  <c r="AP51" i="2"/>
  <c r="AA47" i="2"/>
  <c r="AL47" i="2"/>
  <c r="AK47" i="2"/>
  <c r="Z47" i="2"/>
  <c r="AE46" i="2"/>
  <c r="AG47" i="2"/>
  <c r="AC47" i="2" s="1"/>
  <c r="AR51" i="2" l="1"/>
  <c r="AT51" i="2" s="1"/>
  <c r="AO51" i="2"/>
  <c r="AH46" i="2"/>
  <c r="AJ46" i="2" s="1"/>
  <c r="AI46" i="2"/>
  <c r="AF46" i="2"/>
  <c r="AP50" i="2" l="1"/>
  <c r="AN50" i="2"/>
  <c r="AR50" i="2" s="1"/>
  <c r="AT50" i="2" s="1"/>
  <c r="AQ50" i="2"/>
  <c r="AS50" i="2" s="1"/>
  <c r="AU50" i="2" s="1"/>
  <c r="AE45" i="2"/>
  <c r="AF45" i="2" s="1"/>
  <c r="AG46" i="2"/>
  <c r="AC46" i="2" s="1"/>
  <c r="Z46" i="2"/>
  <c r="AK46" i="2"/>
  <c r="AL46" i="2"/>
  <c r="AA46" i="2"/>
  <c r="AO50" i="2" l="1"/>
  <c r="AN49" i="2" s="1"/>
  <c r="AR49" i="2" s="1"/>
  <c r="AT49" i="2" s="1"/>
  <c r="AH45" i="2"/>
  <c r="AJ45" i="2" s="1"/>
  <c r="AE44" i="2"/>
  <c r="AG45" i="2"/>
  <c r="AC45" i="2" s="1"/>
  <c r="AI45" i="2"/>
  <c r="AP49" i="2" l="1"/>
  <c r="AQ49" i="2"/>
  <c r="AS49" i="2" s="1"/>
  <c r="AU49" i="2" s="1"/>
  <c r="AO49" i="2"/>
  <c r="AH44" i="2"/>
  <c r="AJ44" i="2" s="1"/>
  <c r="AL45" i="2"/>
  <c r="AA45" i="2"/>
  <c r="Z45" i="2"/>
  <c r="AK45" i="2"/>
  <c r="AF44" i="2"/>
  <c r="AI44" i="2"/>
  <c r="AN48" i="2" l="1"/>
  <c r="AR48" i="2" s="1"/>
  <c r="AT48" i="2" s="1"/>
  <c r="AP48" i="2"/>
  <c r="AQ48" i="2"/>
  <c r="AS48" i="2" s="1"/>
  <c r="AU48" i="2" s="1"/>
  <c r="AA44" i="2"/>
  <c r="AL44" i="2"/>
  <c r="AE43" i="2"/>
  <c r="AF43" i="2" s="1"/>
  <c r="AG44" i="2"/>
  <c r="AC44" i="2" s="1"/>
  <c r="AK44" i="2"/>
  <c r="Z44" i="2"/>
  <c r="AO48" i="2" l="1"/>
  <c r="AQ47" i="2" s="1"/>
  <c r="AS47" i="2" s="1"/>
  <c r="AU47" i="2" s="1"/>
  <c r="AH43" i="2"/>
  <c r="AJ43" i="2" s="1"/>
  <c r="AI43" i="2"/>
  <c r="AE42" i="2"/>
  <c r="AG43" i="2"/>
  <c r="AC43" i="2" s="1"/>
  <c r="AN47" i="2" l="1"/>
  <c r="AR47" i="2" s="1"/>
  <c r="AT47" i="2" s="1"/>
  <c r="AP47" i="2"/>
  <c r="AH42" i="2"/>
  <c r="AJ42" i="2" s="1"/>
  <c r="AF42" i="2"/>
  <c r="AG42" i="2" s="1"/>
  <c r="AC42" i="2" s="1"/>
  <c r="Z43" i="2"/>
  <c r="AK43" i="2"/>
  <c r="AA43" i="2"/>
  <c r="AL43" i="2"/>
  <c r="AI42" i="2"/>
  <c r="AO47" i="2" l="1"/>
  <c r="AQ46" i="2" s="1"/>
  <c r="AS46" i="2" s="1"/>
  <c r="AU46" i="2" s="1"/>
  <c r="AE41" i="2"/>
  <c r="AF41" i="2" s="1"/>
  <c r="AH41" i="2"/>
  <c r="AJ41" i="2" s="1"/>
  <c r="AA41" i="2" s="1"/>
  <c r="Z42" i="2"/>
  <c r="AK42" i="2"/>
  <c r="AA42" i="2"/>
  <c r="AL42" i="2"/>
  <c r="AI41" i="2" l="1"/>
  <c r="Z41" i="2" s="1"/>
  <c r="AN46" i="2"/>
  <c r="AR46" i="2" s="1"/>
  <c r="AT46" i="2" s="1"/>
  <c r="AP46" i="2"/>
  <c r="AE40" i="2"/>
  <c r="AL41" i="2"/>
  <c r="AG41" i="2"/>
  <c r="AC41" i="2" s="1"/>
  <c r="AK41" i="2" l="1"/>
  <c r="AO46" i="2"/>
  <c r="AQ45" i="2" s="1"/>
  <c r="AS45" i="2" s="1"/>
  <c r="AU45" i="2" s="1"/>
  <c r="AH40" i="2"/>
  <c r="AJ40" i="2" s="1"/>
  <c r="AA40" i="2" s="1"/>
  <c r="AF40" i="2"/>
  <c r="AE39" i="2" s="1"/>
  <c r="AI40" i="2"/>
  <c r="AK40" i="2" s="1"/>
  <c r="AP45" i="2" l="1"/>
  <c r="AN45" i="2"/>
  <c r="AL40" i="2"/>
  <c r="AG40" i="2"/>
  <c r="Z40" i="2"/>
  <c r="AF39" i="2"/>
  <c r="AI39" i="2"/>
  <c r="AR45" i="2" l="1"/>
  <c r="AT45" i="2" s="1"/>
  <c r="AO45" i="2"/>
  <c r="AH39" i="2"/>
  <c r="AJ39" i="2" s="1"/>
  <c r="AL39" i="2" s="1"/>
  <c r="AC40" i="2"/>
  <c r="Z39" i="2"/>
  <c r="AK39" i="2"/>
  <c r="AE38" i="2"/>
  <c r="AG39" i="2"/>
  <c r="AC39" i="2" s="1"/>
  <c r="AQ44" i="2" l="1"/>
  <c r="AS44" i="2" s="1"/>
  <c r="AU44" i="2" s="1"/>
  <c r="AN44" i="2"/>
  <c r="AR44" i="2" s="1"/>
  <c r="AT44" i="2" s="1"/>
  <c r="AP44" i="2"/>
  <c r="AA39" i="2"/>
  <c r="AH38" i="2"/>
  <c r="AJ38" i="2" s="1"/>
  <c r="AI38" i="2"/>
  <c r="AF38" i="2"/>
  <c r="AO44" i="2" l="1"/>
  <c r="AQ43" i="2" s="1"/>
  <c r="AS43" i="2" s="1"/>
  <c r="AU43" i="2" s="1"/>
  <c r="Z38" i="2"/>
  <c r="AK38" i="2"/>
  <c r="AA38" i="2"/>
  <c r="AL38" i="2"/>
  <c r="AE37" i="2"/>
  <c r="AG38" i="2"/>
  <c r="AC38" i="2" s="1"/>
  <c r="AN43" i="2" l="1"/>
  <c r="AR43" i="2" s="1"/>
  <c r="AT43" i="2" s="1"/>
  <c r="AP43" i="2"/>
  <c r="AO43" i="2"/>
  <c r="AH37" i="2"/>
  <c r="AJ37" i="2" s="1"/>
  <c r="AF37" i="2"/>
  <c r="AI37" i="2"/>
  <c r="AQ42" i="2" l="1"/>
  <c r="AS42" i="2" s="1"/>
  <c r="AU42" i="2" s="1"/>
  <c r="AP42" i="2"/>
  <c r="AN42" i="2"/>
  <c r="Z37" i="2"/>
  <c r="AK37" i="2"/>
  <c r="AA37" i="2"/>
  <c r="AL37" i="2"/>
  <c r="AG37" i="2"/>
  <c r="AC37" i="2" s="1"/>
  <c r="AE36" i="2"/>
  <c r="AO42" i="2" l="1"/>
  <c r="AR42" i="2"/>
  <c r="AT42" i="2" s="1"/>
  <c r="AH36" i="2"/>
  <c r="AJ36" i="2" s="1"/>
  <c r="AI36" i="2"/>
  <c r="AF36" i="2"/>
  <c r="AN41" i="2" l="1"/>
  <c r="AR41" i="2" s="1"/>
  <c r="AT41" i="2" s="1"/>
  <c r="AQ41" i="2"/>
  <c r="AS41" i="2" s="1"/>
  <c r="AU41" i="2" s="1"/>
  <c r="AP41" i="2"/>
  <c r="AA36" i="2"/>
  <c r="AL36" i="2"/>
  <c r="Z36" i="2"/>
  <c r="AK36" i="2"/>
  <c r="AE35" i="2"/>
  <c r="AG36" i="2"/>
  <c r="AC36" i="2" s="1"/>
  <c r="AO41" i="2" l="1"/>
  <c r="AQ40" i="2" s="1"/>
  <c r="AS40" i="2" s="1"/>
  <c r="AU40" i="2" s="1"/>
  <c r="AH35" i="2"/>
  <c r="AJ35" i="2" s="1"/>
  <c r="AF35" i="2"/>
  <c r="AI35" i="2"/>
  <c r="AN40" i="2" l="1"/>
  <c r="AR40" i="2" s="1"/>
  <c r="AT40" i="2" s="1"/>
  <c r="AP40" i="2"/>
  <c r="AO40" i="2"/>
  <c r="Z35" i="2"/>
  <c r="AK35" i="2"/>
  <c r="AA35" i="2"/>
  <c r="AL35" i="2"/>
  <c r="AG35" i="2"/>
  <c r="AC35" i="2" s="1"/>
  <c r="AE34" i="2"/>
  <c r="AQ39" i="2" l="1"/>
  <c r="AS39" i="2" s="1"/>
  <c r="AU39" i="2" s="1"/>
  <c r="AN39" i="2"/>
  <c r="AR39" i="2" s="1"/>
  <c r="AT39" i="2" s="1"/>
  <c r="AP39" i="2"/>
  <c r="AO39" i="2"/>
  <c r="AH34" i="2"/>
  <c r="AJ34" i="2" s="1"/>
  <c r="AI34" i="2"/>
  <c r="AF34" i="2"/>
  <c r="AN38" i="2" l="1"/>
  <c r="AR38" i="2" s="1"/>
  <c r="AT38" i="2" s="1"/>
  <c r="AP38" i="2"/>
  <c r="AQ38" i="2"/>
  <c r="AS38" i="2" s="1"/>
  <c r="AU38" i="2" s="1"/>
  <c r="AA34" i="2"/>
  <c r="AL34" i="2"/>
  <c r="Z34" i="2"/>
  <c r="AK34" i="2"/>
  <c r="AE33" i="2"/>
  <c r="B15" i="6" s="1"/>
  <c r="AG34" i="2"/>
  <c r="AC34" i="2" s="1"/>
  <c r="AO38" i="2" l="1"/>
  <c r="AQ37" i="2" s="1"/>
  <c r="AS37" i="2" s="1"/>
  <c r="AU37" i="2" s="1"/>
  <c r="AH33" i="2"/>
  <c r="AJ33" i="2" s="1"/>
  <c r="E12" i="6"/>
  <c r="AF33" i="2"/>
  <c r="AI33" i="2"/>
  <c r="AP37" i="2" l="1"/>
  <c r="AN37" i="2"/>
  <c r="AR37" i="2" s="1"/>
  <c r="AT37" i="2" s="1"/>
  <c r="AO37" i="2"/>
  <c r="AN36" i="2" s="1"/>
  <c r="E15" i="6"/>
  <c r="F15" i="6" s="1"/>
  <c r="C15" i="6"/>
  <c r="D15" i="6"/>
  <c r="B16" i="6"/>
  <c r="AG33" i="2"/>
  <c r="AC33" i="2" s="1"/>
  <c r="Z33" i="2"/>
  <c r="AK33" i="2"/>
  <c r="AA33" i="2"/>
  <c r="AL33" i="2"/>
  <c r="F12" i="6"/>
  <c r="AQ36" i="2" l="1"/>
  <c r="AS36" i="2" s="1"/>
  <c r="AU36" i="2" s="1"/>
  <c r="AP36" i="2"/>
  <c r="AR36" i="2"/>
  <c r="AT36" i="2" s="1"/>
  <c r="AO36" i="2"/>
  <c r="E16" i="6"/>
  <c r="G15" i="6"/>
  <c r="H15" i="6" s="1"/>
  <c r="B17" i="6"/>
  <c r="C16" i="6"/>
  <c r="D16" i="6"/>
  <c r="AP35" i="2" l="1"/>
  <c r="AQ35" i="2"/>
  <c r="AS35" i="2" s="1"/>
  <c r="AU35" i="2" s="1"/>
  <c r="AN35" i="2"/>
  <c r="D17" i="6"/>
  <c r="C17" i="6"/>
  <c r="B18" i="6"/>
  <c r="AR35" i="2" l="1"/>
  <c r="AT35" i="2" s="1"/>
  <c r="AO35" i="2"/>
  <c r="B19" i="6"/>
  <c r="C18" i="6"/>
  <c r="D18" i="6"/>
  <c r="AP34" i="2" l="1"/>
  <c r="AN34" i="2"/>
  <c r="AR34" i="2" s="1"/>
  <c r="AT34" i="2" s="1"/>
  <c r="AQ34" i="2"/>
  <c r="AS34" i="2" s="1"/>
  <c r="AU34" i="2" s="1"/>
  <c r="D19" i="6"/>
  <c r="B20" i="6"/>
  <c r="C19" i="6"/>
  <c r="AO34" i="2" l="1"/>
  <c r="AQ33" i="2" s="1"/>
  <c r="B21" i="6"/>
  <c r="C20" i="6"/>
  <c r="D20" i="6"/>
  <c r="AS33" i="2" l="1"/>
  <c r="AU33" i="2" s="1"/>
  <c r="N12" i="6"/>
  <c r="AP33" i="2"/>
  <c r="AN33" i="2"/>
  <c r="F16" i="6"/>
  <c r="G16" i="6"/>
  <c r="H16" i="6" s="1"/>
  <c r="E17" i="6"/>
  <c r="B22" i="6"/>
  <c r="D21" i="6"/>
  <c r="C21" i="6"/>
  <c r="AR33" i="2" l="1"/>
  <c r="AT33" i="2" s="1"/>
  <c r="K15" i="6"/>
  <c r="O12" i="6" s="1"/>
  <c r="AO33" i="2"/>
  <c r="G17" i="6"/>
  <c r="H17" i="6" s="1"/>
  <c r="E18" i="6"/>
  <c r="F17" i="6"/>
  <c r="D22" i="6"/>
  <c r="B23" i="6"/>
  <c r="C22" i="6"/>
  <c r="N15" i="6" l="1"/>
  <c r="N16" i="6" s="1"/>
  <c r="K16" i="6"/>
  <c r="M15" i="6"/>
  <c r="L15" i="6"/>
  <c r="E19" i="6"/>
  <c r="F18" i="6"/>
  <c r="G18" i="6"/>
  <c r="H18" i="6" s="1"/>
  <c r="D23" i="6"/>
  <c r="B24" i="6"/>
  <c r="C23" i="6"/>
  <c r="P15" i="6" l="1"/>
  <c r="O15" i="6"/>
  <c r="K17" i="6"/>
  <c r="M16" i="6"/>
  <c r="L16" i="6"/>
  <c r="N17" i="6"/>
  <c r="P16" i="6"/>
  <c r="Q16" i="6" s="1"/>
  <c r="O16" i="6"/>
  <c r="Q15" i="6"/>
  <c r="F19" i="6"/>
  <c r="E20" i="6"/>
  <c r="G19" i="6"/>
  <c r="H19" i="6" s="1"/>
  <c r="B25" i="6"/>
  <c r="C24" i="6"/>
  <c r="D24" i="6"/>
  <c r="P17" i="6" l="1"/>
  <c r="N18" i="6"/>
  <c r="O17" i="6"/>
  <c r="M17" i="6"/>
  <c r="L17" i="6"/>
  <c r="K18" i="6"/>
  <c r="E21" i="6"/>
  <c r="F20" i="6"/>
  <c r="G20" i="6"/>
  <c r="H20" i="6" s="1"/>
  <c r="B26" i="6"/>
  <c r="D25" i="6"/>
  <c r="C25" i="6"/>
  <c r="M18" i="6" l="1"/>
  <c r="L18" i="6"/>
  <c r="K19" i="6"/>
  <c r="N19" i="6"/>
  <c r="O18" i="6"/>
  <c r="P18" i="6"/>
  <c r="Q17" i="6"/>
  <c r="E22" i="6"/>
  <c r="F21" i="6"/>
  <c r="G21" i="6"/>
  <c r="H21" i="6" s="1"/>
  <c r="B27" i="6"/>
  <c r="D26" i="6"/>
  <c r="C26" i="6"/>
  <c r="Q18" i="6" l="1"/>
  <c r="N20" i="6"/>
  <c r="P19" i="6"/>
  <c r="O19" i="6"/>
  <c r="M19" i="6"/>
  <c r="K20" i="6"/>
  <c r="L19" i="6"/>
  <c r="G22" i="6"/>
  <c r="H22" i="6" s="1"/>
  <c r="E23" i="6"/>
  <c r="F22" i="6"/>
  <c r="B28" i="6"/>
  <c r="C27" i="6"/>
  <c r="D27" i="6"/>
  <c r="L20" i="6" l="1"/>
  <c r="M20" i="6"/>
  <c r="K21" i="6"/>
  <c r="Q19" i="6"/>
  <c r="P20" i="6"/>
  <c r="O20" i="6"/>
  <c r="N21" i="6"/>
  <c r="E24" i="6"/>
  <c r="G23" i="6"/>
  <c r="H23" i="6" s="1"/>
  <c r="F23" i="6"/>
  <c r="C28" i="6"/>
  <c r="B29" i="6"/>
  <c r="D28" i="6"/>
  <c r="Q20" i="6" l="1"/>
  <c r="N22" i="6"/>
  <c r="O21" i="6"/>
  <c r="P21" i="6"/>
  <c r="M21" i="6"/>
  <c r="K22" i="6"/>
  <c r="L21" i="6"/>
  <c r="F24" i="6"/>
  <c r="E25" i="6"/>
  <c r="G24" i="6"/>
  <c r="H24" i="6" s="1"/>
  <c r="C29" i="6"/>
  <c r="B30" i="6"/>
  <c r="D29" i="6"/>
  <c r="L22" i="6" l="1"/>
  <c r="K23" i="6"/>
  <c r="M22" i="6"/>
  <c r="Q21" i="6"/>
  <c r="P22" i="6"/>
  <c r="N23" i="6"/>
  <c r="O22" i="6"/>
  <c r="E26" i="6"/>
  <c r="G25" i="6"/>
  <c r="H25" i="6" s="1"/>
  <c r="F25" i="6"/>
  <c r="B31" i="6"/>
  <c r="C30" i="6"/>
  <c r="D30" i="6"/>
  <c r="Q22" i="6" l="1"/>
  <c r="O23" i="6"/>
  <c r="N24" i="6"/>
  <c r="P23" i="6"/>
  <c r="M23" i="6"/>
  <c r="L23" i="6"/>
  <c r="K24" i="6"/>
  <c r="G26" i="6"/>
  <c r="H26" i="6" s="1"/>
  <c r="E27" i="6"/>
  <c r="F26" i="6"/>
  <c r="C31" i="6"/>
  <c r="D31" i="6"/>
  <c r="B32" i="6"/>
  <c r="Q23" i="6" l="1"/>
  <c r="O24" i="6"/>
  <c r="P24" i="6"/>
  <c r="N25" i="6"/>
  <c r="L24" i="6"/>
  <c r="M24" i="6"/>
  <c r="K25" i="6"/>
  <c r="E28" i="6"/>
  <c r="F27" i="6"/>
  <c r="G27" i="6"/>
  <c r="H27" i="6" s="1"/>
  <c r="C32" i="6"/>
  <c r="D32" i="6"/>
  <c r="B33" i="6"/>
  <c r="B34" i="6" s="1"/>
  <c r="D34" i="6" s="1"/>
  <c r="P25" i="6" l="1"/>
  <c r="O25" i="6"/>
  <c r="N26" i="6"/>
  <c r="Q24" i="6"/>
  <c r="M25" i="6"/>
  <c r="K26" i="6"/>
  <c r="L25" i="6"/>
  <c r="G28" i="6"/>
  <c r="H28" i="6" s="1"/>
  <c r="F28" i="6"/>
  <c r="E29" i="6"/>
  <c r="D33" i="6"/>
  <c r="C34" i="6"/>
  <c r="B35" i="6"/>
  <c r="D35" i="6" s="1"/>
  <c r="C33" i="6"/>
  <c r="K27" i="6" l="1"/>
  <c r="M26" i="6"/>
  <c r="L26" i="6"/>
  <c r="N27" i="6"/>
  <c r="O26" i="6"/>
  <c r="P26" i="6"/>
  <c r="Q25" i="6"/>
  <c r="F29" i="6"/>
  <c r="G29" i="6"/>
  <c r="H29" i="6" s="1"/>
  <c r="E30" i="6"/>
  <c r="C35" i="6"/>
  <c r="B36" i="6"/>
  <c r="B37" i="6" s="1"/>
  <c r="Q26" i="6" l="1"/>
  <c r="P27" i="6"/>
  <c r="N28" i="6"/>
  <c r="O27" i="6"/>
  <c r="L27" i="6"/>
  <c r="M27" i="6"/>
  <c r="K28" i="6"/>
  <c r="E31" i="6"/>
  <c r="F30" i="6"/>
  <c r="G30" i="6"/>
  <c r="H30" i="6" s="1"/>
  <c r="D36" i="6"/>
  <c r="C36" i="6"/>
  <c r="B38" i="6"/>
  <c r="C37" i="6"/>
  <c r="D37" i="6"/>
  <c r="K29" i="6" l="1"/>
  <c r="L28" i="6"/>
  <c r="M28" i="6"/>
  <c r="N29" i="6"/>
  <c r="O28" i="6"/>
  <c r="P28" i="6"/>
  <c r="Q28" i="6" s="1"/>
  <c r="Q27" i="6"/>
  <c r="E32" i="6"/>
  <c r="F31" i="6"/>
  <c r="G31" i="6"/>
  <c r="H31" i="6" s="1"/>
  <c r="B39" i="6"/>
  <c r="C38" i="6"/>
  <c r="D38" i="6"/>
  <c r="P29" i="6" l="1"/>
  <c r="N30" i="6"/>
  <c r="O29" i="6"/>
  <c r="K30" i="6"/>
  <c r="L29" i="6"/>
  <c r="M29" i="6"/>
  <c r="E33" i="6"/>
  <c r="F32" i="6"/>
  <c r="G32" i="6"/>
  <c r="H32" i="6" s="1"/>
  <c r="B40" i="6"/>
  <c r="C39" i="6"/>
  <c r="D39" i="6"/>
  <c r="L30" i="6" l="1"/>
  <c r="M30" i="6"/>
  <c r="K31" i="6"/>
  <c r="O30" i="6"/>
  <c r="P30" i="6"/>
  <c r="N31" i="6"/>
  <c r="Q29" i="6"/>
  <c r="G33" i="6"/>
  <c r="H33" i="6" s="1"/>
  <c r="E34" i="6"/>
  <c r="F33" i="6"/>
  <c r="B41" i="6"/>
  <c r="C40" i="6"/>
  <c r="D40" i="6"/>
  <c r="Q30" i="6" l="1"/>
  <c r="K32" i="6"/>
  <c r="L31" i="6"/>
  <c r="M31" i="6"/>
  <c r="O31" i="6"/>
  <c r="N32" i="6"/>
  <c r="P31" i="6"/>
  <c r="E35" i="6"/>
  <c r="G34" i="6"/>
  <c r="H34" i="6" s="1"/>
  <c r="F34" i="6"/>
  <c r="B42" i="6"/>
  <c r="C41" i="6"/>
  <c r="D41" i="6"/>
  <c r="Q31" i="6" l="1"/>
  <c r="P32" i="6"/>
  <c r="N33" i="6"/>
  <c r="O32" i="6"/>
  <c r="K33" i="6"/>
  <c r="M32" i="6"/>
  <c r="L32" i="6"/>
  <c r="F35" i="6"/>
  <c r="E36" i="6"/>
  <c r="G35" i="6"/>
  <c r="H35" i="6" s="1"/>
  <c r="B43" i="6"/>
  <c r="C42" i="6"/>
  <c r="D42" i="6"/>
  <c r="O33" i="6" l="1"/>
  <c r="P33" i="6"/>
  <c r="N34" i="6"/>
  <c r="L33" i="6"/>
  <c r="M33" i="6"/>
  <c r="K34" i="6"/>
  <c r="Q32" i="6"/>
  <c r="G36" i="6"/>
  <c r="H36" i="6" s="1"/>
  <c r="F36" i="6"/>
  <c r="E37" i="6"/>
  <c r="B44" i="6"/>
  <c r="C43" i="6"/>
  <c r="D43" i="6"/>
  <c r="N35" i="6" l="1"/>
  <c r="O34" i="6"/>
  <c r="P34" i="6"/>
  <c r="Q33" i="6"/>
  <c r="K35" i="6"/>
  <c r="M34" i="6"/>
  <c r="L34" i="6"/>
  <c r="G37" i="6"/>
  <c r="H37" i="6" s="1"/>
  <c r="F37" i="6"/>
  <c r="E38" i="6"/>
  <c r="B45" i="6"/>
  <c r="C44" i="6"/>
  <c r="D44" i="6"/>
  <c r="L35" i="6" l="1"/>
  <c r="K36" i="6"/>
  <c r="M35" i="6"/>
  <c r="Q34" i="6"/>
  <c r="O35" i="6"/>
  <c r="N36" i="6"/>
  <c r="P35" i="6"/>
  <c r="E39" i="6"/>
  <c r="G38" i="6"/>
  <c r="H38" i="6" s="1"/>
  <c r="F38" i="6"/>
  <c r="B46" i="6"/>
  <c r="C45" i="6"/>
  <c r="D45" i="6"/>
  <c r="Q35" i="6" l="1"/>
  <c r="O36" i="6"/>
  <c r="P36" i="6"/>
  <c r="N37" i="6"/>
  <c r="K37" i="6"/>
  <c r="L36" i="6"/>
  <c r="M36" i="6"/>
  <c r="F39" i="6"/>
  <c r="E40" i="6"/>
  <c r="G39" i="6"/>
  <c r="H39" i="6" s="1"/>
  <c r="B47" i="6"/>
  <c r="C46" i="6"/>
  <c r="D46" i="6"/>
  <c r="K38" i="6" l="1"/>
  <c r="L37" i="6"/>
  <c r="M37" i="6"/>
  <c r="P37" i="6"/>
  <c r="O37" i="6"/>
  <c r="N38" i="6"/>
  <c r="Q36" i="6"/>
  <c r="G40" i="6"/>
  <c r="H40" i="6" s="1"/>
  <c r="E41" i="6"/>
  <c r="F40" i="6"/>
  <c r="B48" i="6"/>
  <c r="C47" i="6"/>
  <c r="D47" i="6"/>
  <c r="Q37" i="6" l="1"/>
  <c r="N39" i="6"/>
  <c r="P38" i="6"/>
  <c r="O38" i="6"/>
  <c r="K39" i="6"/>
  <c r="L38" i="6"/>
  <c r="M38" i="6"/>
  <c r="F41" i="6"/>
  <c r="G41" i="6"/>
  <c r="H41" i="6" s="1"/>
  <c r="E42" i="6"/>
  <c r="B49" i="6"/>
  <c r="C48" i="6"/>
  <c r="D48" i="6"/>
  <c r="M39" i="6" l="1"/>
  <c r="K40" i="6"/>
  <c r="L39" i="6"/>
  <c r="Q38" i="6"/>
  <c r="O39" i="6"/>
  <c r="P39" i="6"/>
  <c r="N40" i="6"/>
  <c r="G42" i="6"/>
  <c r="H42" i="6" s="1"/>
  <c r="E43" i="6"/>
  <c r="F42" i="6"/>
  <c r="B50" i="6"/>
  <c r="C49" i="6"/>
  <c r="D49" i="6"/>
  <c r="Q39" i="6" l="1"/>
  <c r="O40" i="6"/>
  <c r="N41" i="6"/>
  <c r="P40" i="6"/>
  <c r="M40" i="6"/>
  <c r="L40" i="6"/>
  <c r="K41" i="6"/>
  <c r="G43" i="6"/>
  <c r="H43" i="6" s="1"/>
  <c r="E44" i="6"/>
  <c r="F43" i="6"/>
  <c r="B51" i="6"/>
  <c r="C50" i="6"/>
  <c r="D50" i="6"/>
  <c r="Q40" i="6" l="1"/>
  <c r="O41" i="6"/>
  <c r="N42" i="6"/>
  <c r="P41" i="6"/>
  <c r="K42" i="6"/>
  <c r="L41" i="6"/>
  <c r="M41" i="6"/>
  <c r="G44" i="6"/>
  <c r="H44" i="6" s="1"/>
  <c r="E45" i="6"/>
  <c r="F44" i="6"/>
  <c r="B52" i="6"/>
  <c r="C51" i="6"/>
  <c r="D51" i="6"/>
  <c r="K43" i="6" l="1"/>
  <c r="L42" i="6"/>
  <c r="M42" i="6"/>
  <c r="Q41" i="6"/>
  <c r="P42" i="6"/>
  <c r="O42" i="6"/>
  <c r="N43" i="6"/>
  <c r="G45" i="6"/>
  <c r="H45" i="6" s="1"/>
  <c r="F45" i="6"/>
  <c r="E46" i="6"/>
  <c r="B53" i="6"/>
  <c r="C52" i="6"/>
  <c r="D52" i="6"/>
  <c r="Q42" i="6" l="1"/>
  <c r="O43" i="6"/>
  <c r="N44" i="6"/>
  <c r="P43" i="6"/>
  <c r="M43" i="6"/>
  <c r="K44" i="6"/>
  <c r="L43" i="6"/>
  <c r="F46" i="6"/>
  <c r="E47" i="6"/>
  <c r="G46" i="6"/>
  <c r="H46" i="6" s="1"/>
  <c r="B54" i="6"/>
  <c r="C53" i="6"/>
  <c r="D53" i="6"/>
  <c r="K45" i="6" l="1"/>
  <c r="L44" i="6"/>
  <c r="M44" i="6"/>
  <c r="Q43" i="6"/>
  <c r="N45" i="6"/>
  <c r="P44" i="6"/>
  <c r="O44" i="6"/>
  <c r="G47" i="6"/>
  <c r="H47" i="6" s="1"/>
  <c r="F47" i="6"/>
  <c r="E48" i="6"/>
  <c r="B55" i="6"/>
  <c r="C54" i="6"/>
  <c r="D54" i="6"/>
  <c r="Q44" i="6" l="1"/>
  <c r="P45" i="6"/>
  <c r="O45" i="6"/>
  <c r="N46" i="6"/>
  <c r="K46" i="6"/>
  <c r="L45" i="6"/>
  <c r="M45" i="6"/>
  <c r="G48" i="6"/>
  <c r="H48" i="6" s="1"/>
  <c r="E49" i="6"/>
  <c r="F48" i="6"/>
  <c r="B56" i="6"/>
  <c r="C55" i="6"/>
  <c r="D55" i="6"/>
  <c r="K47" i="6" l="1"/>
  <c r="L46" i="6"/>
  <c r="M46" i="6"/>
  <c r="P46" i="6"/>
  <c r="O46" i="6"/>
  <c r="N47" i="6"/>
  <c r="Q45" i="6"/>
  <c r="F49" i="6"/>
  <c r="E50" i="6"/>
  <c r="G49" i="6"/>
  <c r="H49" i="6" s="1"/>
  <c r="B57" i="6"/>
  <c r="C56" i="6"/>
  <c r="D56" i="6"/>
  <c r="Q46" i="6" l="1"/>
  <c r="O47" i="6"/>
  <c r="N48" i="6"/>
  <c r="P47" i="6"/>
  <c r="L47" i="6"/>
  <c r="M47" i="6"/>
  <c r="K48" i="6"/>
  <c r="F50" i="6"/>
  <c r="E51" i="6"/>
  <c r="G50" i="6"/>
  <c r="H50" i="6" s="1"/>
  <c r="B58" i="6"/>
  <c r="C57" i="6"/>
  <c r="D57" i="6"/>
  <c r="L48" i="6" l="1"/>
  <c r="K49" i="6"/>
  <c r="M48" i="6"/>
  <c r="Q47" i="6"/>
  <c r="O48" i="6"/>
  <c r="N49" i="6"/>
  <c r="P48" i="6"/>
  <c r="G51" i="6"/>
  <c r="H51" i="6" s="1"/>
  <c r="F51" i="6"/>
  <c r="E52" i="6"/>
  <c r="B59" i="6"/>
  <c r="C58" i="6"/>
  <c r="D58" i="6"/>
  <c r="Q48" i="6" l="1"/>
  <c r="M49" i="6"/>
  <c r="L49" i="6"/>
  <c r="K50" i="6"/>
  <c r="O49" i="6"/>
  <c r="N50" i="6"/>
  <c r="P49" i="6"/>
  <c r="F52" i="6"/>
  <c r="G52" i="6"/>
  <c r="H52" i="6" s="1"/>
  <c r="E53" i="6"/>
  <c r="B60" i="6"/>
  <c r="C59" i="6"/>
  <c r="D59" i="6"/>
  <c r="Q49" i="6" l="1"/>
  <c r="K51" i="6"/>
  <c r="L50" i="6"/>
  <c r="M50" i="6"/>
  <c r="P50" i="6"/>
  <c r="O50" i="6"/>
  <c r="N51" i="6"/>
  <c r="F53" i="6"/>
  <c r="G53" i="6"/>
  <c r="H53" i="6" s="1"/>
  <c r="E54" i="6"/>
  <c r="B61" i="6"/>
  <c r="C60" i="6"/>
  <c r="D60" i="6"/>
  <c r="Q50" i="6" l="1"/>
  <c r="N52" i="6"/>
  <c r="P51" i="6"/>
  <c r="O51" i="6"/>
  <c r="L51" i="6"/>
  <c r="M51" i="6"/>
  <c r="K52" i="6"/>
  <c r="F54" i="6"/>
  <c r="E55" i="6"/>
  <c r="G54" i="6"/>
  <c r="H54" i="6" s="1"/>
  <c r="B62" i="6"/>
  <c r="C61" i="6"/>
  <c r="D61" i="6"/>
  <c r="K53" i="6" l="1"/>
  <c r="L52" i="6"/>
  <c r="M52" i="6"/>
  <c r="Q51" i="6"/>
  <c r="O52" i="6"/>
  <c r="P52" i="6"/>
  <c r="N53" i="6"/>
  <c r="F55" i="6"/>
  <c r="E56" i="6"/>
  <c r="G55" i="6"/>
  <c r="H55" i="6" s="1"/>
  <c r="B63" i="6"/>
  <c r="C62" i="6"/>
  <c r="D62" i="6"/>
  <c r="Q52" i="6" l="1"/>
  <c r="O53" i="6"/>
  <c r="N54" i="6"/>
  <c r="P53" i="6"/>
  <c r="L53" i="6"/>
  <c r="M53" i="6"/>
  <c r="K54" i="6"/>
  <c r="F56" i="6"/>
  <c r="G56" i="6"/>
  <c r="H56" i="6" s="1"/>
  <c r="E57" i="6"/>
  <c r="B64" i="6"/>
  <c r="C63" i="6"/>
  <c r="D63" i="6"/>
  <c r="Q53" i="6" l="1"/>
  <c r="O54" i="6"/>
  <c r="N55" i="6"/>
  <c r="P54" i="6"/>
  <c r="L54" i="6"/>
  <c r="M54" i="6"/>
  <c r="K55" i="6"/>
  <c r="F57" i="6"/>
  <c r="G57" i="6"/>
  <c r="H57" i="6" s="1"/>
  <c r="E58" i="6"/>
  <c r="B65" i="6"/>
  <c r="C64" i="6"/>
  <c r="D64" i="6"/>
  <c r="K56" i="6" l="1"/>
  <c r="L55" i="6"/>
  <c r="M55" i="6"/>
  <c r="Q54" i="6"/>
  <c r="N56" i="6"/>
  <c r="O55" i="6"/>
  <c r="P55" i="6"/>
  <c r="G58" i="6"/>
  <c r="H58" i="6" s="1"/>
  <c r="E59" i="6"/>
  <c r="F58" i="6"/>
  <c r="B66" i="6"/>
  <c r="C65" i="6"/>
  <c r="D65" i="6"/>
  <c r="Q55" i="6" l="1"/>
  <c r="O56" i="6"/>
  <c r="P56" i="6"/>
  <c r="N57" i="6"/>
  <c r="M56" i="6"/>
  <c r="K57" i="6"/>
  <c r="L56" i="6"/>
  <c r="F59" i="6"/>
  <c r="E60" i="6"/>
  <c r="G59" i="6"/>
  <c r="H59" i="6" s="1"/>
  <c r="B67" i="6"/>
  <c r="C66" i="6"/>
  <c r="D66" i="6"/>
  <c r="M57" i="6" l="1"/>
  <c r="K58" i="6"/>
  <c r="L57" i="6"/>
  <c r="O57" i="6"/>
  <c r="N58" i="6"/>
  <c r="P57" i="6"/>
  <c r="Q56" i="6"/>
  <c r="G60" i="6"/>
  <c r="H60" i="6" s="1"/>
  <c r="E61" i="6"/>
  <c r="F60" i="6"/>
  <c r="B68" i="6"/>
  <c r="C67" i="6"/>
  <c r="D67" i="6"/>
  <c r="Q57" i="6" l="1"/>
  <c r="O58" i="6"/>
  <c r="N59" i="6"/>
  <c r="P58" i="6"/>
  <c r="K59" i="6"/>
  <c r="L58" i="6"/>
  <c r="M58" i="6"/>
  <c r="F61" i="6"/>
  <c r="E62" i="6"/>
  <c r="G61" i="6"/>
  <c r="H61" i="6" s="1"/>
  <c r="B69" i="6"/>
  <c r="C68" i="6"/>
  <c r="D68" i="6"/>
  <c r="M59" i="6" l="1"/>
  <c r="K60" i="6"/>
  <c r="L59" i="6"/>
  <c r="Q58" i="6"/>
  <c r="N60" i="6"/>
  <c r="O59" i="6"/>
  <c r="P59" i="6"/>
  <c r="G62" i="6"/>
  <c r="H62" i="6" s="1"/>
  <c r="F62" i="6"/>
  <c r="E63" i="6"/>
  <c r="B70" i="6"/>
  <c r="C69" i="6"/>
  <c r="D69" i="6"/>
  <c r="Q59" i="6" l="1"/>
  <c r="N61" i="6"/>
  <c r="O60" i="6"/>
  <c r="P60" i="6"/>
  <c r="K61" i="6"/>
  <c r="L60" i="6"/>
  <c r="M60" i="6"/>
  <c r="G63" i="6"/>
  <c r="H63" i="6" s="1"/>
  <c r="F63" i="6"/>
  <c r="E64" i="6"/>
  <c r="B71" i="6"/>
  <c r="C70" i="6"/>
  <c r="D70" i="6"/>
  <c r="K62" i="6" l="1"/>
  <c r="L61" i="6"/>
  <c r="M61" i="6"/>
  <c r="Q60" i="6"/>
  <c r="O61" i="6"/>
  <c r="N62" i="6"/>
  <c r="P61" i="6"/>
  <c r="G64" i="6"/>
  <c r="H64" i="6" s="1"/>
  <c r="E65" i="6"/>
  <c r="F64" i="6"/>
  <c r="B72" i="6"/>
  <c r="C71" i="6"/>
  <c r="D71" i="6"/>
  <c r="Q61" i="6" l="1"/>
  <c r="O62" i="6"/>
  <c r="N63" i="6"/>
  <c r="P62" i="6"/>
  <c r="K63" i="6"/>
  <c r="L62" i="6"/>
  <c r="M62" i="6"/>
  <c r="G65" i="6"/>
  <c r="H65" i="6" s="1"/>
  <c r="F65" i="6"/>
  <c r="E66" i="6"/>
  <c r="B73" i="6"/>
  <c r="C72" i="6"/>
  <c r="D72" i="6"/>
  <c r="K64" i="6" l="1"/>
  <c r="L63" i="6"/>
  <c r="M63" i="6"/>
  <c r="Q62" i="6"/>
  <c r="O63" i="6"/>
  <c r="N64" i="6"/>
  <c r="P63" i="6"/>
  <c r="Q63" i="6" s="1"/>
  <c r="E67" i="6"/>
  <c r="F66" i="6"/>
  <c r="G66" i="6"/>
  <c r="H66" i="6" s="1"/>
  <c r="B74" i="6"/>
  <c r="C73" i="6"/>
  <c r="D73" i="6"/>
  <c r="P64" i="6" l="1"/>
  <c r="N65" i="6"/>
  <c r="O64" i="6"/>
  <c r="M64" i="6"/>
  <c r="K65" i="6"/>
  <c r="L64" i="6"/>
  <c r="G67" i="6"/>
  <c r="H67" i="6" s="1"/>
  <c r="F67" i="6"/>
  <c r="E68" i="6"/>
  <c r="B75" i="6"/>
  <c r="C74" i="6"/>
  <c r="D74" i="6"/>
  <c r="M65" i="6" l="1"/>
  <c r="K66" i="6"/>
  <c r="L65" i="6"/>
  <c r="O65" i="6"/>
  <c r="N66" i="6"/>
  <c r="P65" i="6"/>
  <c r="Q64" i="6"/>
  <c r="E69" i="6"/>
  <c r="F68" i="6"/>
  <c r="G68" i="6"/>
  <c r="H68" i="6" s="1"/>
  <c r="B76" i="6"/>
  <c r="C75" i="6"/>
  <c r="D75" i="6"/>
  <c r="Q65" i="6" l="1"/>
  <c r="P66" i="6"/>
  <c r="O66" i="6"/>
  <c r="N67" i="6"/>
  <c r="L66" i="6"/>
  <c r="K67" i="6"/>
  <c r="M66" i="6"/>
  <c r="G69" i="6"/>
  <c r="H69" i="6" s="1"/>
  <c r="F69" i="6"/>
  <c r="E70" i="6"/>
  <c r="B77" i="6"/>
  <c r="C76" i="6"/>
  <c r="D76" i="6"/>
  <c r="N68" i="6" l="1"/>
  <c r="P67" i="6"/>
  <c r="O67" i="6"/>
  <c r="K68" i="6"/>
  <c r="L67" i="6"/>
  <c r="M67" i="6"/>
  <c r="Q66" i="6"/>
  <c r="G70" i="6"/>
  <c r="H70" i="6" s="1"/>
  <c r="F70" i="6"/>
  <c r="E71" i="6"/>
  <c r="B78" i="6"/>
  <c r="C77" i="6"/>
  <c r="D77" i="6"/>
  <c r="K69" i="6" l="1"/>
  <c r="L68" i="6"/>
  <c r="M68" i="6"/>
  <c r="Q67" i="6"/>
  <c r="O68" i="6"/>
  <c r="N69" i="6"/>
  <c r="P68" i="6"/>
  <c r="Q68" i="6" s="1"/>
  <c r="G71" i="6"/>
  <c r="H71" i="6" s="1"/>
  <c r="F71" i="6"/>
  <c r="E72" i="6"/>
  <c r="B79" i="6"/>
  <c r="C78" i="6"/>
  <c r="D78" i="6"/>
  <c r="P69" i="6" l="1"/>
  <c r="O69" i="6"/>
  <c r="N70" i="6"/>
  <c r="K70" i="6"/>
  <c r="L69" i="6"/>
  <c r="M69" i="6"/>
  <c r="G72" i="6"/>
  <c r="H72" i="6" s="1"/>
  <c r="F72" i="6"/>
  <c r="E73" i="6"/>
  <c r="B80" i="6"/>
  <c r="C79" i="6"/>
  <c r="D79" i="6"/>
  <c r="K71" i="6" l="1"/>
  <c r="L70" i="6"/>
  <c r="M70" i="6"/>
  <c r="N71" i="6"/>
  <c r="O70" i="6"/>
  <c r="P70" i="6"/>
  <c r="Q69" i="6"/>
  <c r="G73" i="6"/>
  <c r="H73" i="6" s="1"/>
  <c r="F73" i="6"/>
  <c r="E74" i="6"/>
  <c r="B81" i="6"/>
  <c r="C80" i="6"/>
  <c r="D80" i="6"/>
  <c r="Q70" i="6" l="1"/>
  <c r="O71" i="6"/>
  <c r="N72" i="6"/>
  <c r="P71" i="6"/>
  <c r="K72" i="6"/>
  <c r="L71" i="6"/>
  <c r="M71" i="6"/>
  <c r="E75" i="6"/>
  <c r="F74" i="6"/>
  <c r="G74" i="6"/>
  <c r="H74" i="6" s="1"/>
  <c r="B82" i="6"/>
  <c r="C81" i="6"/>
  <c r="D81" i="6"/>
  <c r="M72" i="6" l="1"/>
  <c r="K73" i="6"/>
  <c r="L72" i="6"/>
  <c r="Q71" i="6"/>
  <c r="O72" i="6"/>
  <c r="N73" i="6"/>
  <c r="P72" i="6"/>
  <c r="G75" i="6"/>
  <c r="H75" i="6" s="1"/>
  <c r="F75" i="6"/>
  <c r="E76" i="6"/>
  <c r="B83" i="6"/>
  <c r="C82" i="6"/>
  <c r="D82" i="6"/>
  <c r="Q72" i="6" l="1"/>
  <c r="O73" i="6"/>
  <c r="N74" i="6"/>
  <c r="P73" i="6"/>
  <c r="M73" i="6"/>
  <c r="K74" i="6"/>
  <c r="L73" i="6"/>
  <c r="F76" i="6"/>
  <c r="E77" i="6"/>
  <c r="G76" i="6"/>
  <c r="H76" i="6" s="1"/>
  <c r="B84" i="6"/>
  <c r="C83" i="6"/>
  <c r="D83" i="6"/>
  <c r="M74" i="6" l="1"/>
  <c r="K75" i="6"/>
  <c r="L74" i="6"/>
  <c r="Q73" i="6"/>
  <c r="O74" i="6"/>
  <c r="P74" i="6"/>
  <c r="N75" i="6"/>
  <c r="F77" i="6"/>
  <c r="G77" i="6"/>
  <c r="H77" i="6" s="1"/>
  <c r="E78" i="6"/>
  <c r="B85" i="6"/>
  <c r="C84" i="6"/>
  <c r="D84" i="6"/>
  <c r="Q74" i="6" l="1"/>
  <c r="M75" i="6"/>
  <c r="K76" i="6"/>
  <c r="L75" i="6"/>
  <c r="O75" i="6"/>
  <c r="N76" i="6"/>
  <c r="P75" i="6"/>
  <c r="E79" i="6"/>
  <c r="F78" i="6"/>
  <c r="G78" i="6"/>
  <c r="H78" i="6" s="1"/>
  <c r="B86" i="6"/>
  <c r="C85" i="6"/>
  <c r="D85" i="6"/>
  <c r="Q75" i="6" l="1"/>
  <c r="O76" i="6"/>
  <c r="N77" i="6"/>
  <c r="P76" i="6"/>
  <c r="K77" i="6"/>
  <c r="L76" i="6"/>
  <c r="M76" i="6"/>
  <c r="G79" i="6"/>
  <c r="H79" i="6" s="1"/>
  <c r="F79" i="6"/>
  <c r="E80" i="6"/>
  <c r="B87" i="6"/>
  <c r="C86" i="6"/>
  <c r="D86" i="6"/>
  <c r="M77" i="6" l="1"/>
  <c r="K78" i="6"/>
  <c r="L77" i="6"/>
  <c r="Q76" i="6"/>
  <c r="N78" i="6"/>
  <c r="O77" i="6"/>
  <c r="P77" i="6"/>
  <c r="G80" i="6"/>
  <c r="H80" i="6" s="1"/>
  <c r="F80" i="6"/>
  <c r="E81" i="6"/>
  <c r="B88" i="6"/>
  <c r="C87" i="6"/>
  <c r="D87" i="6"/>
  <c r="Q77" i="6" l="1"/>
  <c r="O78" i="6"/>
  <c r="N79" i="6"/>
  <c r="P78" i="6"/>
  <c r="K79" i="6"/>
  <c r="L78" i="6"/>
  <c r="M78" i="6"/>
  <c r="E82" i="6"/>
  <c r="F81" i="6"/>
  <c r="G81" i="6"/>
  <c r="H81" i="6" s="1"/>
  <c r="B89" i="6"/>
  <c r="C88" i="6"/>
  <c r="D88" i="6"/>
  <c r="L79" i="6" l="1"/>
  <c r="M79" i="6"/>
  <c r="K80" i="6"/>
  <c r="Q78" i="6"/>
  <c r="N80" i="6"/>
  <c r="P79" i="6"/>
  <c r="O79" i="6"/>
  <c r="G82" i="6"/>
  <c r="H82" i="6" s="1"/>
  <c r="F82" i="6"/>
  <c r="E83" i="6"/>
  <c r="B90" i="6"/>
  <c r="C89" i="6"/>
  <c r="D89" i="6"/>
  <c r="Q79" i="6" l="1"/>
  <c r="L80" i="6"/>
  <c r="M80" i="6"/>
  <c r="K81" i="6"/>
  <c r="O80" i="6"/>
  <c r="N81" i="6"/>
  <c r="P80" i="6"/>
  <c r="Q80" i="6" s="1"/>
  <c r="F83" i="6"/>
  <c r="G83" i="6"/>
  <c r="H83" i="6" s="1"/>
  <c r="E84" i="6"/>
  <c r="B91" i="6"/>
  <c r="C90" i="6"/>
  <c r="D90" i="6"/>
  <c r="O81" i="6" l="1"/>
  <c r="N82" i="6"/>
  <c r="P81" i="6"/>
  <c r="K82" i="6"/>
  <c r="L81" i="6"/>
  <c r="M81" i="6"/>
  <c r="F84" i="6"/>
  <c r="G84" i="6"/>
  <c r="H84" i="6" s="1"/>
  <c r="E85" i="6"/>
  <c r="B92" i="6"/>
  <c r="C91" i="6"/>
  <c r="D91" i="6"/>
  <c r="K83" i="6" l="1"/>
  <c r="M82" i="6"/>
  <c r="L82" i="6"/>
  <c r="Q81" i="6"/>
  <c r="N83" i="6"/>
  <c r="P82" i="6"/>
  <c r="O82" i="6"/>
  <c r="E86" i="6"/>
  <c r="F85" i="6"/>
  <c r="G85" i="6"/>
  <c r="H85" i="6" s="1"/>
  <c r="B93" i="6"/>
  <c r="C92" i="6"/>
  <c r="D92" i="6"/>
  <c r="Q82" i="6" l="1"/>
  <c r="O83" i="6"/>
  <c r="P83" i="6"/>
  <c r="N84" i="6"/>
  <c r="K84" i="6"/>
  <c r="L83" i="6"/>
  <c r="M83" i="6"/>
  <c r="E87" i="6"/>
  <c r="G86" i="6"/>
  <c r="H86" i="6" s="1"/>
  <c r="F86" i="6"/>
  <c r="B94" i="6"/>
  <c r="C93" i="6"/>
  <c r="D93" i="6"/>
  <c r="M84" i="6" l="1"/>
  <c r="K85" i="6"/>
  <c r="L84" i="6"/>
  <c r="O84" i="6"/>
  <c r="N85" i="6"/>
  <c r="P84" i="6"/>
  <c r="Q84" i="6" s="1"/>
  <c r="Q83" i="6"/>
  <c r="G87" i="6"/>
  <c r="H87" i="6" s="1"/>
  <c r="F87" i="6"/>
  <c r="E88" i="6"/>
  <c r="B95" i="6"/>
  <c r="C94" i="6"/>
  <c r="D94" i="6"/>
  <c r="P85" i="6" l="1"/>
  <c r="O85" i="6"/>
  <c r="N86" i="6"/>
  <c r="K86" i="6"/>
  <c r="L85" i="6"/>
  <c r="M85" i="6"/>
  <c r="F88" i="6"/>
  <c r="G88" i="6"/>
  <c r="H88" i="6" s="1"/>
  <c r="E89" i="6"/>
  <c r="B96" i="6"/>
  <c r="C95" i="6"/>
  <c r="D95" i="6"/>
  <c r="K87" i="6" l="1"/>
  <c r="M86" i="6"/>
  <c r="L86" i="6"/>
  <c r="O86" i="6"/>
  <c r="P86" i="6"/>
  <c r="N87" i="6"/>
  <c r="Q85" i="6"/>
  <c r="E90" i="6"/>
  <c r="F89" i="6"/>
  <c r="G89" i="6"/>
  <c r="H89" i="6" s="1"/>
  <c r="B97" i="6"/>
  <c r="C96" i="6"/>
  <c r="D96" i="6"/>
  <c r="Q86" i="6" l="1"/>
  <c r="O87" i="6"/>
  <c r="N88" i="6"/>
  <c r="P87" i="6"/>
  <c r="K88" i="6"/>
  <c r="L87" i="6"/>
  <c r="M87" i="6"/>
  <c r="G90" i="6"/>
  <c r="H90" i="6" s="1"/>
  <c r="F90" i="6"/>
  <c r="E91" i="6"/>
  <c r="B98" i="6"/>
  <c r="C97" i="6"/>
  <c r="D97" i="6"/>
  <c r="M88" i="6" l="1"/>
  <c r="K89" i="6"/>
  <c r="L88" i="6"/>
  <c r="Q87" i="6"/>
  <c r="O88" i="6"/>
  <c r="N89" i="6"/>
  <c r="P88" i="6"/>
  <c r="G91" i="6"/>
  <c r="H91" i="6" s="1"/>
  <c r="F91" i="6"/>
  <c r="E92" i="6"/>
  <c r="B99" i="6"/>
  <c r="C98" i="6"/>
  <c r="D98" i="6"/>
  <c r="Q88" i="6" l="1"/>
  <c r="P89" i="6"/>
  <c r="O89" i="6"/>
  <c r="N90" i="6"/>
  <c r="K90" i="6"/>
  <c r="L89" i="6"/>
  <c r="M89" i="6"/>
  <c r="G92" i="6"/>
  <c r="H92" i="6" s="1"/>
  <c r="E93" i="6"/>
  <c r="F92" i="6"/>
  <c r="B100" i="6"/>
  <c r="C99" i="6"/>
  <c r="D99" i="6"/>
  <c r="M90" i="6" l="1"/>
  <c r="K91" i="6"/>
  <c r="L90" i="6"/>
  <c r="O90" i="6"/>
  <c r="P90" i="6"/>
  <c r="N91" i="6"/>
  <c r="Q89" i="6"/>
  <c r="F93" i="6"/>
  <c r="E94" i="6"/>
  <c r="G93" i="6"/>
  <c r="H93" i="6" s="1"/>
  <c r="B101" i="6"/>
  <c r="C100" i="6"/>
  <c r="D100" i="6"/>
  <c r="Q90" i="6" l="1"/>
  <c r="K92" i="6"/>
  <c r="M91" i="6"/>
  <c r="L91" i="6"/>
  <c r="O91" i="6"/>
  <c r="N92" i="6"/>
  <c r="P91" i="6"/>
  <c r="Q91" i="6" s="1"/>
  <c r="G94" i="6"/>
  <c r="H94" i="6" s="1"/>
  <c r="F94" i="6"/>
  <c r="E95" i="6"/>
  <c r="B102" i="6"/>
  <c r="C101" i="6"/>
  <c r="D101" i="6"/>
  <c r="N93" i="6" l="1"/>
  <c r="O92" i="6"/>
  <c r="P92" i="6"/>
  <c r="K93" i="6"/>
  <c r="L92" i="6"/>
  <c r="M92" i="6"/>
  <c r="F95" i="6"/>
  <c r="G95" i="6"/>
  <c r="H95" i="6" s="1"/>
  <c r="E96" i="6"/>
  <c r="B103" i="6"/>
  <c r="C102" i="6"/>
  <c r="D102" i="6"/>
  <c r="L93" i="6" l="1"/>
  <c r="M93" i="6"/>
  <c r="K94" i="6"/>
  <c r="Q92" i="6"/>
  <c r="P93" i="6"/>
  <c r="O93" i="6"/>
  <c r="N94" i="6"/>
  <c r="F96" i="6"/>
  <c r="E97" i="6"/>
  <c r="G96" i="6"/>
  <c r="H96" i="6" s="1"/>
  <c r="B104" i="6"/>
  <c r="D103" i="6"/>
  <c r="C103" i="6"/>
  <c r="Q93" i="6" l="1"/>
  <c r="L94" i="6"/>
  <c r="K95" i="6"/>
  <c r="M94" i="6"/>
  <c r="P94" i="6"/>
  <c r="O94" i="6"/>
  <c r="N95" i="6"/>
  <c r="E98" i="6"/>
  <c r="F97" i="6"/>
  <c r="G97" i="6"/>
  <c r="H97" i="6" s="1"/>
  <c r="B105" i="6"/>
  <c r="C104" i="6"/>
  <c r="D104" i="6"/>
  <c r="Q94" i="6" l="1"/>
  <c r="O95" i="6"/>
  <c r="P95" i="6"/>
  <c r="N96" i="6"/>
  <c r="L95" i="6"/>
  <c r="K96" i="6"/>
  <c r="M95" i="6"/>
  <c r="G98" i="6"/>
  <c r="H98" i="6" s="1"/>
  <c r="E99" i="6"/>
  <c r="F98" i="6"/>
  <c r="B106" i="6"/>
  <c r="C105" i="6"/>
  <c r="D105" i="6"/>
  <c r="P96" i="6" l="1"/>
  <c r="O96" i="6"/>
  <c r="N97" i="6"/>
  <c r="Q95" i="6"/>
  <c r="L96" i="6"/>
  <c r="M96" i="6"/>
  <c r="K97" i="6"/>
  <c r="E100" i="6"/>
  <c r="F99" i="6"/>
  <c r="G99" i="6"/>
  <c r="H99" i="6" s="1"/>
  <c r="B107" i="6"/>
  <c r="C106" i="6"/>
  <c r="D106" i="6"/>
  <c r="O97" i="6" l="1"/>
  <c r="N98" i="6"/>
  <c r="P97" i="6"/>
  <c r="L97" i="6"/>
  <c r="K98" i="6"/>
  <c r="M97" i="6"/>
  <c r="Q96" i="6"/>
  <c r="G100" i="6"/>
  <c r="H100" i="6" s="1"/>
  <c r="F100" i="6"/>
  <c r="E101" i="6"/>
  <c r="B108" i="6"/>
  <c r="C107" i="6"/>
  <c r="D107" i="6"/>
  <c r="Q97" i="6" l="1"/>
  <c r="L98" i="6"/>
  <c r="K99" i="6"/>
  <c r="M98" i="6"/>
  <c r="O98" i="6"/>
  <c r="N99" i="6"/>
  <c r="P98" i="6"/>
  <c r="E102" i="6"/>
  <c r="G101" i="6"/>
  <c r="H101" i="6" s="1"/>
  <c r="F101" i="6"/>
  <c r="B109" i="6"/>
  <c r="C108" i="6"/>
  <c r="D108" i="6"/>
  <c r="Q98" i="6" l="1"/>
  <c r="K100" i="6"/>
  <c r="L99" i="6"/>
  <c r="M99" i="6"/>
  <c r="N100" i="6"/>
  <c r="O99" i="6"/>
  <c r="P99" i="6"/>
  <c r="G102" i="6"/>
  <c r="H102" i="6" s="1"/>
  <c r="F102" i="6"/>
  <c r="E103" i="6"/>
  <c r="B110" i="6"/>
  <c r="D109" i="6"/>
  <c r="C109" i="6"/>
  <c r="Q99" i="6" l="1"/>
  <c r="N101" i="6"/>
  <c r="P100" i="6"/>
  <c r="O100" i="6"/>
  <c r="L100" i="6"/>
  <c r="K101" i="6"/>
  <c r="M100" i="6"/>
  <c r="G103" i="6"/>
  <c r="H103" i="6" s="1"/>
  <c r="E104" i="6"/>
  <c r="F103" i="6"/>
  <c r="B111" i="6"/>
  <c r="C110" i="6"/>
  <c r="D110" i="6"/>
  <c r="M101" i="6" l="1"/>
  <c r="K102" i="6"/>
  <c r="L101" i="6"/>
  <c r="Q100" i="6"/>
  <c r="O101" i="6"/>
  <c r="N102" i="6"/>
  <c r="P101" i="6"/>
  <c r="G104" i="6"/>
  <c r="H104" i="6" s="1"/>
  <c r="F104" i="6"/>
  <c r="E105" i="6"/>
  <c r="B112" i="6"/>
  <c r="D111" i="6"/>
  <c r="C111" i="6"/>
  <c r="Q101" i="6" l="1"/>
  <c r="K103" i="6"/>
  <c r="M102" i="6"/>
  <c r="L102" i="6"/>
  <c r="O102" i="6"/>
  <c r="P102" i="6"/>
  <c r="Q102" i="6" s="1"/>
  <c r="N103" i="6"/>
  <c r="E106" i="6"/>
  <c r="G105" i="6"/>
  <c r="H105" i="6" s="1"/>
  <c r="F105" i="6"/>
  <c r="B113" i="6"/>
  <c r="C112" i="6"/>
  <c r="D112" i="6"/>
  <c r="O103" i="6" l="1"/>
  <c r="P103" i="6"/>
  <c r="N104" i="6"/>
  <c r="K104" i="6"/>
  <c r="L103" i="6"/>
  <c r="M103" i="6"/>
  <c r="G106" i="6"/>
  <c r="H106" i="6" s="1"/>
  <c r="F106" i="6"/>
  <c r="E107" i="6"/>
  <c r="B114" i="6"/>
  <c r="C113" i="6"/>
  <c r="D113" i="6"/>
  <c r="K105" i="6" l="1"/>
  <c r="M104" i="6"/>
  <c r="L104" i="6"/>
  <c r="P104" i="6"/>
  <c r="N105" i="6"/>
  <c r="O104" i="6"/>
  <c r="Q103" i="6"/>
  <c r="G107" i="6"/>
  <c r="H107" i="6" s="1"/>
  <c r="E108" i="6"/>
  <c r="F107" i="6"/>
  <c r="B115" i="6"/>
  <c r="C114" i="6"/>
  <c r="D114" i="6"/>
  <c r="Q104" i="6" l="1"/>
  <c r="O105" i="6"/>
  <c r="P105" i="6"/>
  <c r="N106" i="6"/>
  <c r="M105" i="6"/>
  <c r="L105" i="6"/>
  <c r="K106" i="6"/>
  <c r="F108" i="6"/>
  <c r="E109" i="6"/>
  <c r="G108" i="6"/>
  <c r="H108" i="6" s="1"/>
  <c r="B116" i="6"/>
  <c r="C115" i="6"/>
  <c r="D115" i="6"/>
  <c r="O106" i="6" l="1"/>
  <c r="P106" i="6"/>
  <c r="N107" i="6"/>
  <c r="L106" i="6"/>
  <c r="K107" i="6"/>
  <c r="M106" i="6"/>
  <c r="Q105" i="6"/>
  <c r="E110" i="6"/>
  <c r="F109" i="6"/>
  <c r="G109" i="6"/>
  <c r="H109" i="6" s="1"/>
  <c r="B117" i="6"/>
  <c r="C116" i="6"/>
  <c r="D116" i="6"/>
  <c r="K108" i="6" l="1"/>
  <c r="L107" i="6"/>
  <c r="M107" i="6"/>
  <c r="N108" i="6"/>
  <c r="O107" i="6"/>
  <c r="P107" i="6"/>
  <c r="Q106" i="6"/>
  <c r="F110" i="6"/>
  <c r="E111" i="6"/>
  <c r="G110" i="6"/>
  <c r="H110" i="6" s="1"/>
  <c r="B118" i="6"/>
  <c r="C117" i="6"/>
  <c r="D117" i="6"/>
  <c r="Q107" i="6" l="1"/>
  <c r="O108" i="6"/>
  <c r="P108" i="6"/>
  <c r="N109" i="6"/>
  <c r="L108" i="6"/>
  <c r="M108" i="6"/>
  <c r="K109" i="6"/>
  <c r="E112" i="6"/>
  <c r="F111" i="6"/>
  <c r="G111" i="6"/>
  <c r="H111" i="6" s="1"/>
  <c r="C118" i="6"/>
  <c r="D118" i="6"/>
  <c r="B119" i="6"/>
  <c r="N110" i="6" l="1"/>
  <c r="P109" i="6"/>
  <c r="O109" i="6"/>
  <c r="M109" i="6"/>
  <c r="L109" i="6"/>
  <c r="K110" i="6"/>
  <c r="Q108" i="6"/>
  <c r="F112" i="6"/>
  <c r="E113" i="6"/>
  <c r="G112" i="6"/>
  <c r="H112" i="6" s="1"/>
  <c r="D119" i="6"/>
  <c r="B120" i="6"/>
  <c r="C119" i="6"/>
  <c r="K111" i="6" l="1"/>
  <c r="L110" i="6"/>
  <c r="M110" i="6"/>
  <c r="Q109" i="6"/>
  <c r="O110" i="6"/>
  <c r="N111" i="6"/>
  <c r="P110" i="6"/>
  <c r="Q110" i="6" s="1"/>
  <c r="G113" i="6"/>
  <c r="H113" i="6" s="1"/>
  <c r="E114" i="6"/>
  <c r="F113" i="6"/>
  <c r="D120" i="6"/>
  <c r="C120" i="6"/>
  <c r="B121" i="6"/>
  <c r="O111" i="6" l="1"/>
  <c r="P111" i="6"/>
  <c r="N112" i="6"/>
  <c r="K112" i="6"/>
  <c r="L111" i="6"/>
  <c r="M111" i="6"/>
  <c r="G114" i="6"/>
  <c r="H114" i="6" s="1"/>
  <c r="F114" i="6"/>
  <c r="E115" i="6"/>
  <c r="D121" i="6"/>
  <c r="B122" i="6"/>
  <c r="C121" i="6"/>
  <c r="L112" i="6" l="1"/>
  <c r="M112" i="6"/>
  <c r="K113" i="6"/>
  <c r="P112" i="6"/>
  <c r="N113" i="6"/>
  <c r="O112" i="6"/>
  <c r="Q111" i="6"/>
  <c r="F115" i="6"/>
  <c r="G115" i="6"/>
  <c r="H115" i="6" s="1"/>
  <c r="E116" i="6"/>
  <c r="D122" i="6"/>
  <c r="C122" i="6"/>
  <c r="B123" i="6"/>
  <c r="Q112" i="6" l="1"/>
  <c r="M113" i="6"/>
  <c r="K114" i="6"/>
  <c r="L113" i="6"/>
  <c r="O113" i="6"/>
  <c r="N114" i="6"/>
  <c r="P113" i="6"/>
  <c r="E117" i="6"/>
  <c r="F116" i="6"/>
  <c r="G116" i="6"/>
  <c r="H116" i="6" s="1"/>
  <c r="D123" i="6"/>
  <c r="C123" i="6"/>
  <c r="B124" i="6"/>
  <c r="Q113" i="6" l="1"/>
  <c r="K115" i="6"/>
  <c r="M114" i="6"/>
  <c r="L114" i="6"/>
  <c r="O114" i="6"/>
  <c r="P114" i="6"/>
  <c r="N115" i="6"/>
  <c r="G117" i="6"/>
  <c r="H117" i="6" s="1"/>
  <c r="E118" i="6"/>
  <c r="F117" i="6"/>
  <c r="D124" i="6"/>
  <c r="B125" i="6"/>
  <c r="C124" i="6"/>
  <c r="Q114" i="6" l="1"/>
  <c r="P115" i="6"/>
  <c r="O115" i="6"/>
  <c r="N116" i="6"/>
  <c r="K116" i="6"/>
  <c r="L115" i="6"/>
  <c r="M115" i="6"/>
  <c r="F118" i="6"/>
  <c r="E119" i="6"/>
  <c r="G118" i="6"/>
  <c r="H118" i="6" s="1"/>
  <c r="D125" i="6"/>
  <c r="C125" i="6"/>
  <c r="B126" i="6"/>
  <c r="L116" i="6" l="1"/>
  <c r="M116" i="6"/>
  <c r="K117" i="6"/>
  <c r="P116" i="6"/>
  <c r="N117" i="6"/>
  <c r="O116" i="6"/>
  <c r="Q115" i="6"/>
  <c r="E120" i="6"/>
  <c r="G119" i="6"/>
  <c r="H119" i="6" s="1"/>
  <c r="F119" i="6"/>
  <c r="D126" i="6"/>
  <c r="B127" i="6"/>
  <c r="C126" i="6"/>
  <c r="Q116" i="6" l="1"/>
  <c r="P117" i="6"/>
  <c r="O117" i="6"/>
  <c r="N118" i="6"/>
  <c r="M117" i="6"/>
  <c r="L117" i="6"/>
  <c r="K118" i="6"/>
  <c r="E121" i="6"/>
  <c r="F120" i="6"/>
  <c r="G120" i="6"/>
  <c r="H120" i="6" s="1"/>
  <c r="D127" i="6"/>
  <c r="B128" i="6"/>
  <c r="C127" i="6"/>
  <c r="O118" i="6" l="1"/>
  <c r="N119" i="6"/>
  <c r="P118" i="6"/>
  <c r="L118" i="6"/>
  <c r="K119" i="6"/>
  <c r="M118" i="6"/>
  <c r="Q117" i="6"/>
  <c r="G121" i="6"/>
  <c r="H121" i="6" s="1"/>
  <c r="F121" i="6"/>
  <c r="E122" i="6"/>
  <c r="D128" i="6"/>
  <c r="C128" i="6"/>
  <c r="B129" i="6"/>
  <c r="Q118" i="6" l="1"/>
  <c r="O119" i="6"/>
  <c r="P119" i="6"/>
  <c r="N120" i="6"/>
  <c r="L119" i="6"/>
  <c r="K120" i="6"/>
  <c r="M119" i="6"/>
  <c r="F122" i="6"/>
  <c r="E123" i="6"/>
  <c r="G122" i="6"/>
  <c r="H122" i="6" s="1"/>
  <c r="D129" i="6"/>
  <c r="C129" i="6"/>
  <c r="B130" i="6"/>
  <c r="Q119" i="6" l="1"/>
  <c r="L120" i="6"/>
  <c r="M120" i="6"/>
  <c r="K121" i="6"/>
  <c r="N121" i="6"/>
  <c r="P120" i="6"/>
  <c r="O120" i="6"/>
  <c r="F123" i="6"/>
  <c r="E124" i="6"/>
  <c r="G123" i="6"/>
  <c r="H123" i="6" s="1"/>
  <c r="D130" i="6"/>
  <c r="B131" i="6"/>
  <c r="C130" i="6"/>
  <c r="Q120" i="6" l="1"/>
  <c r="O121" i="6"/>
  <c r="P121" i="6"/>
  <c r="N122" i="6"/>
  <c r="M121" i="6"/>
  <c r="L121" i="6"/>
  <c r="K122" i="6"/>
  <c r="F124" i="6"/>
  <c r="G124" i="6"/>
  <c r="H124" i="6" s="1"/>
  <c r="E125" i="6"/>
  <c r="D131" i="6"/>
  <c r="B132" i="6"/>
  <c r="C131" i="6"/>
  <c r="N123" i="6" l="1"/>
  <c r="P122" i="6"/>
  <c r="O122" i="6"/>
  <c r="L122" i="6"/>
  <c r="K123" i="6"/>
  <c r="M122" i="6"/>
  <c r="Q121" i="6"/>
  <c r="F125" i="6"/>
  <c r="E126" i="6"/>
  <c r="G125" i="6"/>
  <c r="H125" i="6" s="1"/>
  <c r="D132" i="6"/>
  <c r="C132" i="6"/>
  <c r="B133" i="6"/>
  <c r="M123" i="6" l="1"/>
  <c r="L123" i="6"/>
  <c r="K124" i="6"/>
  <c r="Q122" i="6"/>
  <c r="N124" i="6"/>
  <c r="P123" i="6"/>
  <c r="O123" i="6"/>
  <c r="E127" i="6"/>
  <c r="G126" i="6"/>
  <c r="H126" i="6" s="1"/>
  <c r="F126" i="6"/>
  <c r="D133" i="6"/>
  <c r="C133" i="6"/>
  <c r="B134" i="6"/>
  <c r="Q123" i="6" l="1"/>
  <c r="L124" i="6"/>
  <c r="M124" i="6"/>
  <c r="K125" i="6"/>
  <c r="P124" i="6"/>
  <c r="O124" i="6"/>
  <c r="N125" i="6"/>
  <c r="G127" i="6"/>
  <c r="H127" i="6" s="1"/>
  <c r="E128" i="6"/>
  <c r="F127" i="6"/>
  <c r="D134" i="6"/>
  <c r="C134" i="6"/>
  <c r="B135" i="6"/>
  <c r="Q124" i="6" l="1"/>
  <c r="L125" i="6"/>
  <c r="M125" i="6"/>
  <c r="K126" i="6"/>
  <c r="N126" i="6"/>
  <c r="O125" i="6"/>
  <c r="P125" i="6"/>
  <c r="G128" i="6"/>
  <c r="H128" i="6" s="1"/>
  <c r="E129" i="6"/>
  <c r="F128" i="6"/>
  <c r="D135" i="6"/>
  <c r="B136" i="6"/>
  <c r="C135" i="6"/>
  <c r="Q125" i="6" l="1"/>
  <c r="N127" i="6"/>
  <c r="O126" i="6"/>
  <c r="P126" i="6"/>
  <c r="L126" i="6"/>
  <c r="K127" i="6"/>
  <c r="M126" i="6"/>
  <c r="F129" i="6"/>
  <c r="E130" i="6"/>
  <c r="G129" i="6"/>
  <c r="H129" i="6" s="1"/>
  <c r="D136" i="6"/>
  <c r="B137" i="6"/>
  <c r="C136" i="6"/>
  <c r="L127" i="6" l="1"/>
  <c r="M127" i="6"/>
  <c r="K128" i="6"/>
  <c r="Q126" i="6"/>
  <c r="P127" i="6"/>
  <c r="N128" i="6"/>
  <c r="O127" i="6"/>
  <c r="E131" i="6"/>
  <c r="F130" i="6"/>
  <c r="G130" i="6"/>
  <c r="H130" i="6" s="1"/>
  <c r="D137" i="6"/>
  <c r="C137" i="6"/>
  <c r="B138" i="6"/>
  <c r="Q127" i="6" l="1"/>
  <c r="K129" i="6"/>
  <c r="L128" i="6"/>
  <c r="M128" i="6"/>
  <c r="P128" i="6"/>
  <c r="N129" i="6"/>
  <c r="O128" i="6"/>
  <c r="E132" i="6"/>
  <c r="G131" i="6"/>
  <c r="H131" i="6" s="1"/>
  <c r="F131" i="6"/>
  <c r="D138" i="6"/>
  <c r="C138" i="6"/>
  <c r="B139" i="6"/>
  <c r="Q128" i="6" l="1"/>
  <c r="P129" i="6"/>
  <c r="O129" i="6"/>
  <c r="N130" i="6"/>
  <c r="K130" i="6"/>
  <c r="L129" i="6"/>
  <c r="M129" i="6"/>
  <c r="F132" i="6"/>
  <c r="G132" i="6"/>
  <c r="H132" i="6" s="1"/>
  <c r="E133" i="6"/>
  <c r="D139" i="6"/>
  <c r="B140" i="6"/>
  <c r="C139" i="6"/>
  <c r="O130" i="6" l="1"/>
  <c r="P130" i="6"/>
  <c r="N131" i="6"/>
  <c r="M130" i="6"/>
  <c r="L130" i="6"/>
  <c r="K131" i="6"/>
  <c r="Q129" i="6"/>
  <c r="E134" i="6"/>
  <c r="G133" i="6"/>
  <c r="H133" i="6" s="1"/>
  <c r="F133" i="6"/>
  <c r="D140" i="6"/>
  <c r="C140" i="6"/>
  <c r="B141" i="6"/>
  <c r="P131" i="6" l="1"/>
  <c r="O131" i="6"/>
  <c r="N132" i="6"/>
  <c r="L131" i="6"/>
  <c r="M131" i="6"/>
  <c r="K132" i="6"/>
  <c r="Q130" i="6"/>
  <c r="G134" i="6"/>
  <c r="H134" i="6" s="1"/>
  <c r="E135" i="6"/>
  <c r="F134" i="6"/>
  <c r="D141" i="6"/>
  <c r="C141" i="6"/>
  <c r="B142" i="6"/>
  <c r="O132" i="6" l="1"/>
  <c r="N133" i="6"/>
  <c r="P132" i="6"/>
  <c r="M132" i="6"/>
  <c r="L132" i="6"/>
  <c r="K133" i="6"/>
  <c r="Q131" i="6"/>
  <c r="G135" i="6"/>
  <c r="H135" i="6" s="1"/>
  <c r="E136" i="6"/>
  <c r="F135" i="6"/>
  <c r="D142" i="6"/>
  <c r="C142" i="6"/>
  <c r="B143" i="6"/>
  <c r="K134" i="6" l="1"/>
  <c r="L133" i="6"/>
  <c r="M133" i="6"/>
  <c r="Q132" i="6"/>
  <c r="O133" i="6"/>
  <c r="N134" i="6"/>
  <c r="P133" i="6"/>
  <c r="Q133" i="6" s="1"/>
  <c r="F136" i="6"/>
  <c r="G136" i="6"/>
  <c r="H136" i="6" s="1"/>
  <c r="E137" i="6"/>
  <c r="D143" i="6"/>
  <c r="B144" i="6"/>
  <c r="C143" i="6"/>
  <c r="P134" i="6" l="1"/>
  <c r="O134" i="6"/>
  <c r="N135" i="6"/>
  <c r="L134" i="6"/>
  <c r="K135" i="6"/>
  <c r="M134" i="6"/>
  <c r="F137" i="6"/>
  <c r="E138" i="6"/>
  <c r="G137" i="6"/>
  <c r="H137" i="6" s="1"/>
  <c r="D144" i="6"/>
  <c r="C144" i="6"/>
  <c r="B145" i="6"/>
  <c r="L135" i="6" l="1"/>
  <c r="M135" i="6"/>
  <c r="K136" i="6"/>
  <c r="O135" i="6"/>
  <c r="P135" i="6"/>
  <c r="N136" i="6"/>
  <c r="Q134" i="6"/>
  <c r="F138" i="6"/>
  <c r="G138" i="6"/>
  <c r="H138" i="6" s="1"/>
  <c r="E139" i="6"/>
  <c r="D145" i="6"/>
  <c r="C145" i="6"/>
  <c r="B146" i="6"/>
  <c r="Q135" i="6" l="1"/>
  <c r="K137" i="6"/>
  <c r="M136" i="6"/>
  <c r="L136" i="6"/>
  <c r="P136" i="6"/>
  <c r="O136" i="6"/>
  <c r="N137" i="6"/>
  <c r="E140" i="6"/>
  <c r="G139" i="6"/>
  <c r="H139" i="6" s="1"/>
  <c r="F139" i="6"/>
  <c r="D146" i="6"/>
  <c r="B147" i="6"/>
  <c r="C146" i="6"/>
  <c r="P137" i="6" l="1"/>
  <c r="O137" i="6"/>
  <c r="N138" i="6"/>
  <c r="Q136" i="6"/>
  <c r="M137" i="6"/>
  <c r="K138" i="6"/>
  <c r="L137" i="6"/>
  <c r="F140" i="6"/>
  <c r="G140" i="6"/>
  <c r="H140" i="6" s="1"/>
  <c r="E141" i="6"/>
  <c r="D147" i="6"/>
  <c r="B148" i="6"/>
  <c r="C147" i="6"/>
  <c r="M138" i="6" l="1"/>
  <c r="L138" i="6"/>
  <c r="K139" i="6"/>
  <c r="O138" i="6"/>
  <c r="P138" i="6"/>
  <c r="N139" i="6"/>
  <c r="Q137" i="6"/>
  <c r="F141" i="6"/>
  <c r="G141" i="6"/>
  <c r="H141" i="6" s="1"/>
  <c r="E142" i="6"/>
  <c r="D148" i="6"/>
  <c r="B149" i="6"/>
  <c r="C148" i="6"/>
  <c r="Q138" i="6" l="1"/>
  <c r="K140" i="6"/>
  <c r="L139" i="6"/>
  <c r="M139" i="6"/>
  <c r="P139" i="6"/>
  <c r="N140" i="6"/>
  <c r="O139" i="6"/>
  <c r="F142" i="6"/>
  <c r="G142" i="6"/>
  <c r="H142" i="6" s="1"/>
  <c r="E143" i="6"/>
  <c r="D149" i="6"/>
  <c r="C149" i="6"/>
  <c r="B150" i="6"/>
  <c r="Q139" i="6" l="1"/>
  <c r="O140" i="6"/>
  <c r="P140" i="6"/>
  <c r="N141" i="6"/>
  <c r="M140" i="6"/>
  <c r="K141" i="6"/>
  <c r="L140" i="6"/>
  <c r="E144" i="6"/>
  <c r="F143" i="6"/>
  <c r="G143" i="6"/>
  <c r="H143" i="6" s="1"/>
  <c r="D150" i="6"/>
  <c r="B151" i="6"/>
  <c r="C150" i="6"/>
  <c r="K142" i="6" l="1"/>
  <c r="M141" i="6"/>
  <c r="L141" i="6"/>
  <c r="P141" i="6"/>
  <c r="O141" i="6"/>
  <c r="N142" i="6"/>
  <c r="Q140" i="6"/>
  <c r="F144" i="6"/>
  <c r="E145" i="6"/>
  <c r="G144" i="6"/>
  <c r="H144" i="6" s="1"/>
  <c r="D151" i="6"/>
  <c r="B152" i="6"/>
  <c r="C151" i="6"/>
  <c r="Q141" i="6" l="1"/>
  <c r="P142" i="6"/>
  <c r="N143" i="6"/>
  <c r="O142" i="6"/>
  <c r="K143" i="6"/>
  <c r="L142" i="6"/>
  <c r="M142" i="6"/>
  <c r="F145" i="6"/>
  <c r="E146" i="6"/>
  <c r="G145" i="6"/>
  <c r="H145" i="6" s="1"/>
  <c r="D152" i="6"/>
  <c r="C152" i="6"/>
  <c r="B153" i="6"/>
  <c r="K144" i="6" l="1"/>
  <c r="L143" i="6"/>
  <c r="M143" i="6"/>
  <c r="P143" i="6"/>
  <c r="N144" i="6"/>
  <c r="O143" i="6"/>
  <c r="Q142" i="6"/>
  <c r="G146" i="6"/>
  <c r="H146" i="6" s="1"/>
  <c r="E147" i="6"/>
  <c r="F146" i="6"/>
  <c r="C153" i="6"/>
  <c r="D153" i="6"/>
  <c r="B154" i="6"/>
  <c r="Q143" i="6" l="1"/>
  <c r="O144" i="6"/>
  <c r="N145" i="6"/>
  <c r="P144" i="6"/>
  <c r="M144" i="6"/>
  <c r="L144" i="6"/>
  <c r="K145" i="6"/>
  <c r="E148" i="6"/>
  <c r="G147" i="6"/>
  <c r="H147" i="6" s="1"/>
  <c r="F147" i="6"/>
  <c r="D154" i="6"/>
  <c r="C154" i="6"/>
  <c r="B155" i="6"/>
  <c r="Q144" i="6" l="1"/>
  <c r="P145" i="6"/>
  <c r="N146" i="6"/>
  <c r="O145" i="6"/>
  <c r="K146" i="6"/>
  <c r="M145" i="6"/>
  <c r="L145" i="6"/>
  <c r="G148" i="6"/>
  <c r="H148" i="6" s="1"/>
  <c r="F148" i="6"/>
  <c r="E149" i="6"/>
  <c r="B156" i="6"/>
  <c r="C155" i="6"/>
  <c r="D155" i="6"/>
  <c r="M146" i="6" l="1"/>
  <c r="L146" i="6"/>
  <c r="K147" i="6"/>
  <c r="O146" i="6"/>
  <c r="P146" i="6"/>
  <c r="N147" i="6"/>
  <c r="Q145" i="6"/>
  <c r="E150" i="6"/>
  <c r="F149" i="6"/>
  <c r="G149" i="6"/>
  <c r="H149" i="6" s="1"/>
  <c r="B157" i="6"/>
  <c r="C156" i="6"/>
  <c r="D156" i="6"/>
  <c r="Q146" i="6" l="1"/>
  <c r="P147" i="6"/>
  <c r="N148" i="6"/>
  <c r="O147" i="6"/>
  <c r="L147" i="6"/>
  <c r="K148" i="6"/>
  <c r="M147" i="6"/>
  <c r="F150" i="6"/>
  <c r="G150" i="6"/>
  <c r="H150" i="6" s="1"/>
  <c r="E151" i="6"/>
  <c r="C157" i="6"/>
  <c r="D157" i="6"/>
  <c r="B158" i="6"/>
  <c r="P148" i="6" l="1"/>
  <c r="O148" i="6"/>
  <c r="N149" i="6"/>
  <c r="K149" i="6"/>
  <c r="L148" i="6"/>
  <c r="M148" i="6"/>
  <c r="Q147" i="6"/>
  <c r="E152" i="6"/>
  <c r="F151" i="6"/>
  <c r="G151" i="6"/>
  <c r="H151" i="6" s="1"/>
  <c r="B159" i="6"/>
  <c r="D158" i="6"/>
  <c r="C158" i="6"/>
  <c r="O149" i="6" l="1"/>
  <c r="N150" i="6"/>
  <c r="P149" i="6"/>
  <c r="K150" i="6"/>
  <c r="L149" i="6"/>
  <c r="M149" i="6"/>
  <c r="Q148" i="6"/>
  <c r="F152" i="6"/>
  <c r="G152" i="6"/>
  <c r="H152" i="6" s="1"/>
  <c r="E153" i="6"/>
  <c r="B160" i="6"/>
  <c r="C159" i="6"/>
  <c r="D159" i="6"/>
  <c r="M150" i="6" l="1"/>
  <c r="K151" i="6"/>
  <c r="L150" i="6"/>
  <c r="Q149" i="6"/>
  <c r="O150" i="6"/>
  <c r="P150" i="6"/>
  <c r="N151" i="6"/>
  <c r="G153" i="6"/>
  <c r="H153" i="6" s="1"/>
  <c r="F153" i="6"/>
  <c r="E154" i="6"/>
  <c r="C160" i="6"/>
  <c r="D160" i="6"/>
  <c r="B161" i="6"/>
  <c r="Q150" i="6" l="1"/>
  <c r="O151" i="6"/>
  <c r="P151" i="6"/>
  <c r="N152" i="6"/>
  <c r="K152" i="6"/>
  <c r="L151" i="6"/>
  <c r="M151" i="6"/>
  <c r="E155" i="6"/>
  <c r="G154" i="6"/>
  <c r="H154" i="6" s="1"/>
  <c r="F154" i="6"/>
  <c r="C161" i="6"/>
  <c r="D161" i="6"/>
  <c r="B162" i="6"/>
  <c r="L152" i="6" l="1"/>
  <c r="M152" i="6"/>
  <c r="K153" i="6"/>
  <c r="P152" i="6"/>
  <c r="O152" i="6"/>
  <c r="N153" i="6"/>
  <c r="Q151" i="6"/>
  <c r="G155" i="6"/>
  <c r="H155" i="6" s="1"/>
  <c r="F155" i="6"/>
  <c r="E156" i="6"/>
  <c r="D162" i="6"/>
  <c r="B163" i="6"/>
  <c r="C162" i="6"/>
  <c r="Q152" i="6" l="1"/>
  <c r="P153" i="6"/>
  <c r="O153" i="6"/>
  <c r="N154" i="6"/>
  <c r="K154" i="6"/>
  <c r="L153" i="6"/>
  <c r="M153" i="6"/>
  <c r="F156" i="6"/>
  <c r="G156" i="6"/>
  <c r="H156" i="6" s="1"/>
  <c r="E157" i="6"/>
  <c r="B164" i="6"/>
  <c r="C163" i="6"/>
  <c r="D163" i="6"/>
  <c r="K155" i="6" l="1"/>
  <c r="L154" i="6"/>
  <c r="M154" i="6"/>
  <c r="P154" i="6"/>
  <c r="N155" i="6"/>
  <c r="O154" i="6"/>
  <c r="Q153" i="6"/>
  <c r="E158" i="6"/>
  <c r="G157" i="6"/>
  <c r="H157" i="6" s="1"/>
  <c r="F157" i="6"/>
  <c r="B165" i="6"/>
  <c r="D164" i="6"/>
  <c r="C164" i="6"/>
  <c r="Q154" i="6" l="1"/>
  <c r="O155" i="6"/>
  <c r="P155" i="6"/>
  <c r="N156" i="6"/>
  <c r="L155" i="6"/>
  <c r="K156" i="6"/>
  <c r="M155" i="6"/>
  <c r="G158" i="6"/>
  <c r="H158" i="6" s="1"/>
  <c r="F158" i="6"/>
  <c r="E159" i="6"/>
  <c r="C165" i="6"/>
  <c r="B166" i="6"/>
  <c r="D165" i="6"/>
  <c r="P156" i="6" l="1"/>
  <c r="N157" i="6"/>
  <c r="O156" i="6"/>
  <c r="L156" i="6"/>
  <c r="K157" i="6"/>
  <c r="M156" i="6"/>
  <c r="Q155" i="6"/>
  <c r="G159" i="6"/>
  <c r="H159" i="6" s="1"/>
  <c r="E160" i="6"/>
  <c r="F159" i="6"/>
  <c r="B167" i="6"/>
  <c r="D166" i="6"/>
  <c r="C166" i="6"/>
  <c r="K158" i="6" l="1"/>
  <c r="L157" i="6"/>
  <c r="M157" i="6"/>
  <c r="P157" i="6"/>
  <c r="N158" i="6"/>
  <c r="O157" i="6"/>
  <c r="Q156" i="6"/>
  <c r="G160" i="6"/>
  <c r="H160" i="6" s="1"/>
  <c r="E161" i="6"/>
  <c r="F160" i="6"/>
  <c r="B168" i="6"/>
  <c r="C167" i="6"/>
  <c r="D167" i="6"/>
  <c r="Q157" i="6" l="1"/>
  <c r="P158" i="6"/>
  <c r="N159" i="6"/>
  <c r="O158" i="6"/>
  <c r="L158" i="6"/>
  <c r="K159" i="6"/>
  <c r="M158" i="6"/>
  <c r="G161" i="6"/>
  <c r="H161" i="6" s="1"/>
  <c r="F161" i="6"/>
  <c r="E162" i="6"/>
  <c r="C168" i="6"/>
  <c r="D168" i="6"/>
  <c r="B169" i="6"/>
  <c r="L159" i="6" l="1"/>
  <c r="M159" i="6"/>
  <c r="K160" i="6"/>
  <c r="P159" i="6"/>
  <c r="N160" i="6"/>
  <c r="O159" i="6"/>
  <c r="Q158" i="6"/>
  <c r="G162" i="6"/>
  <c r="H162" i="6" s="1"/>
  <c r="E163" i="6"/>
  <c r="F162" i="6"/>
  <c r="C169" i="6"/>
  <c r="D169" i="6"/>
  <c r="B170" i="6"/>
  <c r="Q159" i="6" l="1"/>
  <c r="M160" i="6"/>
  <c r="K161" i="6"/>
  <c r="L160" i="6"/>
  <c r="N161" i="6"/>
  <c r="P160" i="6"/>
  <c r="O160" i="6"/>
  <c r="G163" i="6"/>
  <c r="H163" i="6" s="1"/>
  <c r="E164" i="6"/>
  <c r="F163" i="6"/>
  <c r="D170" i="6"/>
  <c r="C170" i="6"/>
  <c r="B171" i="6"/>
  <c r="Q160" i="6" l="1"/>
  <c r="P161" i="6"/>
  <c r="O161" i="6"/>
  <c r="N162" i="6"/>
  <c r="K162" i="6"/>
  <c r="L161" i="6"/>
  <c r="M161" i="6"/>
  <c r="G164" i="6"/>
  <c r="H164" i="6" s="1"/>
  <c r="F164" i="6"/>
  <c r="E165" i="6"/>
  <c r="B172" i="6"/>
  <c r="C171" i="6"/>
  <c r="D171" i="6"/>
  <c r="M162" i="6" l="1"/>
  <c r="L162" i="6"/>
  <c r="K163" i="6"/>
  <c r="P162" i="6"/>
  <c r="O162" i="6"/>
  <c r="N163" i="6"/>
  <c r="Q161" i="6"/>
  <c r="E166" i="6"/>
  <c r="G165" i="6"/>
  <c r="H165" i="6" s="1"/>
  <c r="F165" i="6"/>
  <c r="B173" i="6"/>
  <c r="D172" i="6"/>
  <c r="C172" i="6"/>
  <c r="Q162" i="6" l="1"/>
  <c r="K164" i="6"/>
  <c r="M163" i="6"/>
  <c r="L163" i="6"/>
  <c r="P163" i="6"/>
  <c r="N164" i="6"/>
  <c r="O163" i="6"/>
  <c r="E167" i="6"/>
  <c r="G166" i="6"/>
  <c r="H166" i="6" s="1"/>
  <c r="F166" i="6"/>
  <c r="C173" i="6"/>
  <c r="D173" i="6"/>
  <c r="B174" i="6"/>
  <c r="Q163" i="6" l="1"/>
  <c r="P164" i="6"/>
  <c r="N165" i="6"/>
  <c r="O164" i="6"/>
  <c r="M164" i="6"/>
  <c r="L164" i="6"/>
  <c r="K165" i="6"/>
  <c r="G167" i="6"/>
  <c r="H167" i="6" s="1"/>
  <c r="E168" i="6"/>
  <c r="F167" i="6"/>
  <c r="B175" i="6"/>
  <c r="D174" i="6"/>
  <c r="C174" i="6"/>
  <c r="O165" i="6" l="1"/>
  <c r="N166" i="6"/>
  <c r="P165" i="6"/>
  <c r="M165" i="6"/>
  <c r="L165" i="6"/>
  <c r="K166" i="6"/>
  <c r="Q164" i="6"/>
  <c r="G168" i="6"/>
  <c r="H168" i="6" s="1"/>
  <c r="E169" i="6"/>
  <c r="F168" i="6"/>
  <c r="B176" i="6"/>
  <c r="D175" i="6"/>
  <c r="C175" i="6"/>
  <c r="Q165" i="6" l="1"/>
  <c r="M166" i="6"/>
  <c r="L166" i="6"/>
  <c r="K167" i="6"/>
  <c r="O166" i="6"/>
  <c r="P166" i="6"/>
  <c r="N167" i="6"/>
  <c r="F169" i="6"/>
  <c r="E170" i="6"/>
  <c r="G169" i="6"/>
  <c r="H169" i="6" s="1"/>
  <c r="C176" i="6"/>
  <c r="D176" i="6"/>
  <c r="B177" i="6"/>
  <c r="Q166" i="6" l="1"/>
  <c r="M167" i="6"/>
  <c r="K168" i="6"/>
  <c r="L167" i="6"/>
  <c r="P167" i="6"/>
  <c r="O167" i="6"/>
  <c r="N168" i="6"/>
  <c r="G170" i="6"/>
  <c r="H170" i="6" s="1"/>
  <c r="F170" i="6"/>
  <c r="E171" i="6"/>
  <c r="C177" i="6"/>
  <c r="D177" i="6"/>
  <c r="B178" i="6"/>
  <c r="Q167" i="6" l="1"/>
  <c r="N169" i="6"/>
  <c r="P168" i="6"/>
  <c r="O168" i="6"/>
  <c r="K169" i="6"/>
  <c r="M168" i="6"/>
  <c r="L168" i="6"/>
  <c r="G171" i="6"/>
  <c r="H171" i="6" s="1"/>
  <c r="F171" i="6"/>
  <c r="E172" i="6"/>
  <c r="C178" i="6"/>
  <c r="D178" i="6"/>
  <c r="B179" i="6"/>
  <c r="K170" i="6" l="1"/>
  <c r="M169" i="6"/>
  <c r="L169" i="6"/>
  <c r="Q168" i="6"/>
  <c r="N170" i="6"/>
  <c r="P169" i="6"/>
  <c r="O169" i="6"/>
  <c r="E173" i="6"/>
  <c r="F172" i="6"/>
  <c r="G172" i="6"/>
  <c r="H172" i="6" s="1"/>
  <c r="C179" i="6"/>
  <c r="D179" i="6"/>
  <c r="B180" i="6"/>
  <c r="Q169" i="6" l="1"/>
  <c r="P170" i="6"/>
  <c r="N171" i="6"/>
  <c r="O170" i="6"/>
  <c r="M170" i="6"/>
  <c r="K171" i="6"/>
  <c r="L170" i="6"/>
  <c r="F173" i="6"/>
  <c r="E174" i="6"/>
  <c r="G173" i="6"/>
  <c r="H173" i="6" s="1"/>
  <c r="C180" i="6"/>
  <c r="D180" i="6"/>
  <c r="B181" i="6"/>
  <c r="M171" i="6" l="1"/>
  <c r="K172" i="6"/>
  <c r="L171" i="6"/>
  <c r="P171" i="6"/>
  <c r="O171" i="6"/>
  <c r="N172" i="6"/>
  <c r="Q170" i="6"/>
  <c r="F174" i="6"/>
  <c r="E175" i="6"/>
  <c r="G174" i="6"/>
  <c r="H174" i="6" s="1"/>
  <c r="C181" i="6"/>
  <c r="D181" i="6"/>
  <c r="B182" i="6"/>
  <c r="Q171" i="6" l="1"/>
  <c r="N173" i="6"/>
  <c r="P172" i="6"/>
  <c r="O172" i="6"/>
  <c r="K173" i="6"/>
  <c r="L172" i="6"/>
  <c r="M172" i="6"/>
  <c r="E176" i="6"/>
  <c r="F175" i="6"/>
  <c r="G175" i="6"/>
  <c r="H175" i="6" s="1"/>
  <c r="C182" i="6"/>
  <c r="D182" i="6"/>
  <c r="B183" i="6"/>
  <c r="L173" i="6" l="1"/>
  <c r="K174" i="6"/>
  <c r="M173" i="6"/>
  <c r="Q172" i="6"/>
  <c r="P173" i="6"/>
  <c r="O173" i="6"/>
  <c r="N174" i="6"/>
  <c r="G176" i="6"/>
  <c r="H176" i="6" s="1"/>
  <c r="F176" i="6"/>
  <c r="E177" i="6"/>
  <c r="C183" i="6"/>
  <c r="D183" i="6"/>
  <c r="B184" i="6"/>
  <c r="Q173" i="6" l="1"/>
  <c r="N175" i="6"/>
  <c r="O174" i="6"/>
  <c r="P174" i="6"/>
  <c r="L174" i="6"/>
  <c r="M174" i="6"/>
  <c r="K175" i="6"/>
  <c r="F177" i="6"/>
  <c r="G177" i="6"/>
  <c r="H177" i="6" s="1"/>
  <c r="E178" i="6"/>
  <c r="C184" i="6"/>
  <c r="D184" i="6"/>
  <c r="B185" i="6"/>
  <c r="Q174" i="6" l="1"/>
  <c r="L175" i="6"/>
  <c r="M175" i="6"/>
  <c r="K176" i="6"/>
  <c r="P175" i="6"/>
  <c r="N176" i="6"/>
  <c r="O175" i="6"/>
  <c r="G178" i="6"/>
  <c r="H178" i="6" s="1"/>
  <c r="F178" i="6"/>
  <c r="E179" i="6"/>
  <c r="C185" i="6"/>
  <c r="D185" i="6"/>
  <c r="B186" i="6"/>
  <c r="Q175" i="6" l="1"/>
  <c r="L176" i="6"/>
  <c r="K177" i="6"/>
  <c r="M176" i="6"/>
  <c r="N177" i="6"/>
  <c r="O176" i="6"/>
  <c r="P176" i="6"/>
  <c r="G179" i="6"/>
  <c r="H179" i="6" s="1"/>
  <c r="E180" i="6"/>
  <c r="F179" i="6"/>
  <c r="C186" i="6"/>
  <c r="D186" i="6"/>
  <c r="B187" i="6"/>
  <c r="Q176" i="6" l="1"/>
  <c r="O177" i="6"/>
  <c r="P177" i="6"/>
  <c r="N178" i="6"/>
  <c r="K178" i="6"/>
  <c r="L177" i="6"/>
  <c r="M177" i="6"/>
  <c r="E181" i="6"/>
  <c r="G180" i="6"/>
  <c r="H180" i="6" s="1"/>
  <c r="F180" i="6"/>
  <c r="C187" i="6"/>
  <c r="D187" i="6"/>
  <c r="B188" i="6"/>
  <c r="L178" i="6" l="1"/>
  <c r="M178" i="6"/>
  <c r="K179" i="6"/>
  <c r="O178" i="6"/>
  <c r="N179" i="6"/>
  <c r="P178" i="6"/>
  <c r="Q177" i="6"/>
  <c r="G181" i="6"/>
  <c r="H181" i="6" s="1"/>
  <c r="F181" i="6"/>
  <c r="E182" i="6"/>
  <c r="C188" i="6"/>
  <c r="B189" i="6"/>
  <c r="D188" i="6"/>
  <c r="Q178" i="6" l="1"/>
  <c r="K180" i="6"/>
  <c r="L179" i="6"/>
  <c r="M179" i="6"/>
  <c r="N180" i="6"/>
  <c r="O179" i="6"/>
  <c r="P179" i="6"/>
  <c r="G182" i="6"/>
  <c r="H182" i="6" s="1"/>
  <c r="F182" i="6"/>
  <c r="E183" i="6"/>
  <c r="C189" i="6"/>
  <c r="B190" i="6"/>
  <c r="D189" i="6"/>
  <c r="Q179" i="6" l="1"/>
  <c r="P180" i="6"/>
  <c r="O180" i="6"/>
  <c r="N181" i="6"/>
  <c r="L180" i="6"/>
  <c r="K181" i="6"/>
  <c r="M180" i="6"/>
  <c r="E184" i="6"/>
  <c r="F183" i="6"/>
  <c r="G183" i="6"/>
  <c r="H183" i="6" s="1"/>
  <c r="C190" i="6"/>
  <c r="D190" i="6"/>
  <c r="B191" i="6"/>
  <c r="L181" i="6" l="1"/>
  <c r="M181" i="6"/>
  <c r="K182" i="6"/>
  <c r="N182" i="6"/>
  <c r="P181" i="6"/>
  <c r="O181" i="6"/>
  <c r="Q180" i="6"/>
  <c r="E185" i="6"/>
  <c r="F184" i="6"/>
  <c r="G184" i="6"/>
  <c r="H184" i="6" s="1"/>
  <c r="C191" i="6"/>
  <c r="D191" i="6"/>
  <c r="B192" i="6"/>
  <c r="Q181" i="6" l="1"/>
  <c r="L182" i="6"/>
  <c r="M182" i="6"/>
  <c r="K183" i="6"/>
  <c r="O182" i="6"/>
  <c r="P182" i="6"/>
  <c r="N183" i="6"/>
  <c r="E186" i="6"/>
  <c r="G185" i="6"/>
  <c r="H185" i="6" s="1"/>
  <c r="F185" i="6"/>
  <c r="C192" i="6"/>
  <c r="B193" i="6"/>
  <c r="D192" i="6"/>
  <c r="Q182" i="6" l="1"/>
  <c r="L183" i="6"/>
  <c r="M183" i="6"/>
  <c r="K184" i="6"/>
  <c r="P183" i="6"/>
  <c r="N184" i="6"/>
  <c r="O183" i="6"/>
  <c r="E187" i="6"/>
  <c r="F186" i="6"/>
  <c r="G186" i="6"/>
  <c r="H186" i="6" s="1"/>
  <c r="C193" i="6"/>
  <c r="B194" i="6"/>
  <c r="D193" i="6"/>
  <c r="Q183" i="6" l="1"/>
  <c r="P184" i="6"/>
  <c r="N185" i="6"/>
  <c r="O184" i="6"/>
  <c r="M184" i="6"/>
  <c r="K185" i="6"/>
  <c r="L184" i="6"/>
  <c r="G187" i="6"/>
  <c r="H187" i="6" s="1"/>
  <c r="E188" i="6"/>
  <c r="F187" i="6"/>
  <c r="C194" i="6"/>
  <c r="B195" i="6"/>
  <c r="D194" i="6"/>
  <c r="K186" i="6" l="1"/>
  <c r="L185" i="6"/>
  <c r="M185" i="6"/>
  <c r="P185" i="6"/>
  <c r="O185" i="6"/>
  <c r="N186" i="6"/>
  <c r="Q184" i="6"/>
  <c r="E189" i="6"/>
  <c r="F188" i="6"/>
  <c r="G188" i="6"/>
  <c r="H188" i="6" s="1"/>
  <c r="C195" i="6"/>
  <c r="D195" i="6"/>
  <c r="B196" i="6"/>
  <c r="Q185" i="6" l="1"/>
  <c r="P186" i="6"/>
  <c r="O186" i="6"/>
  <c r="N187" i="6"/>
  <c r="M186" i="6"/>
  <c r="K187" i="6"/>
  <c r="L186" i="6"/>
  <c r="F189" i="6"/>
  <c r="G189" i="6"/>
  <c r="H189" i="6" s="1"/>
  <c r="E190" i="6"/>
  <c r="C196" i="6"/>
  <c r="B197" i="6"/>
  <c r="D196" i="6"/>
  <c r="N188" i="6" l="1"/>
  <c r="O187" i="6"/>
  <c r="P187" i="6"/>
  <c r="M187" i="6"/>
  <c r="K188" i="6"/>
  <c r="L187" i="6"/>
  <c r="Q186" i="6"/>
  <c r="E191" i="6"/>
  <c r="F190" i="6"/>
  <c r="G190" i="6"/>
  <c r="H190" i="6" s="1"/>
  <c r="C197" i="6"/>
  <c r="B198" i="6"/>
  <c r="D197" i="6"/>
  <c r="Q187" i="6" l="1"/>
  <c r="K189" i="6"/>
  <c r="M188" i="6"/>
  <c r="L188" i="6"/>
  <c r="P188" i="6"/>
  <c r="N189" i="6"/>
  <c r="O188" i="6"/>
  <c r="E192" i="6"/>
  <c r="F191" i="6"/>
  <c r="G191" i="6"/>
  <c r="H191" i="6" s="1"/>
  <c r="C198" i="6"/>
  <c r="D198" i="6"/>
  <c r="B199" i="6"/>
  <c r="Q188" i="6" l="1"/>
  <c r="P189" i="6"/>
  <c r="O189" i="6"/>
  <c r="N190" i="6"/>
  <c r="L189" i="6"/>
  <c r="K190" i="6"/>
  <c r="M189" i="6"/>
  <c r="E193" i="6"/>
  <c r="G192" i="6"/>
  <c r="H192" i="6" s="1"/>
  <c r="F192" i="6"/>
  <c r="C199" i="6"/>
  <c r="D199" i="6"/>
  <c r="B200" i="6"/>
  <c r="L190" i="6" l="1"/>
  <c r="M190" i="6"/>
  <c r="K191" i="6"/>
  <c r="P190" i="6"/>
  <c r="N191" i="6"/>
  <c r="O190" i="6"/>
  <c r="Q189" i="6"/>
  <c r="E194" i="6"/>
  <c r="G193" i="6"/>
  <c r="H193" i="6" s="1"/>
  <c r="F193" i="6"/>
  <c r="C200" i="6"/>
  <c r="B201" i="6"/>
  <c r="D200" i="6"/>
  <c r="Q190" i="6" l="1"/>
  <c r="O191" i="6"/>
  <c r="N192" i="6"/>
  <c r="P191" i="6"/>
  <c r="M191" i="6"/>
  <c r="K192" i="6"/>
  <c r="L191" i="6"/>
  <c r="F194" i="6"/>
  <c r="G194" i="6"/>
  <c r="H194" i="6" s="1"/>
  <c r="E195" i="6"/>
  <c r="C201" i="6"/>
  <c r="D201" i="6"/>
  <c r="B202" i="6"/>
  <c r="M192" i="6" l="1"/>
  <c r="K193" i="6"/>
  <c r="L192" i="6"/>
  <c r="Q191" i="6"/>
  <c r="P192" i="6"/>
  <c r="N193" i="6"/>
  <c r="O192" i="6"/>
  <c r="G195" i="6"/>
  <c r="H195" i="6" s="1"/>
  <c r="E196" i="6"/>
  <c r="F195" i="6"/>
  <c r="C202" i="6"/>
  <c r="B203" i="6"/>
  <c r="D202" i="6"/>
  <c r="Q192" i="6" l="1"/>
  <c r="O193" i="6"/>
  <c r="N194" i="6"/>
  <c r="P193" i="6"/>
  <c r="L193" i="6"/>
  <c r="K194" i="6"/>
  <c r="M193" i="6"/>
  <c r="F196" i="6"/>
  <c r="E197" i="6"/>
  <c r="G196" i="6"/>
  <c r="H196" i="6" s="1"/>
  <c r="C203" i="6"/>
  <c r="D203" i="6"/>
  <c r="B204" i="6"/>
  <c r="K195" i="6" l="1"/>
  <c r="L194" i="6"/>
  <c r="M194" i="6"/>
  <c r="Q193" i="6"/>
  <c r="P194" i="6"/>
  <c r="N195" i="6"/>
  <c r="O194" i="6"/>
  <c r="F197" i="6"/>
  <c r="G197" i="6"/>
  <c r="H197" i="6" s="1"/>
  <c r="E198" i="6"/>
  <c r="C204" i="6"/>
  <c r="D204" i="6"/>
  <c r="B205" i="6"/>
  <c r="Q194" i="6" l="1"/>
  <c r="N196" i="6"/>
  <c r="O195" i="6"/>
  <c r="P195" i="6"/>
  <c r="M195" i="6"/>
  <c r="K196" i="6"/>
  <c r="L195" i="6"/>
  <c r="E199" i="6"/>
  <c r="G198" i="6"/>
  <c r="H198" i="6" s="1"/>
  <c r="F198" i="6"/>
  <c r="C205" i="6"/>
  <c r="B206" i="6"/>
  <c r="D205" i="6"/>
  <c r="L196" i="6" l="1"/>
  <c r="M196" i="6"/>
  <c r="K197" i="6"/>
  <c r="Q195" i="6"/>
  <c r="P196" i="6"/>
  <c r="N197" i="6"/>
  <c r="O196" i="6"/>
  <c r="E200" i="6"/>
  <c r="G199" i="6"/>
  <c r="H199" i="6" s="1"/>
  <c r="F199" i="6"/>
  <c r="B207" i="6"/>
  <c r="D206" i="6"/>
  <c r="C206" i="6"/>
  <c r="Q196" i="6" l="1"/>
  <c r="L197" i="6"/>
  <c r="K198" i="6"/>
  <c r="M197" i="6"/>
  <c r="N198" i="6"/>
  <c r="O197" i="6"/>
  <c r="P197" i="6"/>
  <c r="E201" i="6"/>
  <c r="G200" i="6"/>
  <c r="H200" i="6" s="1"/>
  <c r="F200" i="6"/>
  <c r="C207" i="6"/>
  <c r="D207" i="6"/>
  <c r="B208" i="6"/>
  <c r="Q197" i="6" l="1"/>
  <c r="O198" i="6"/>
  <c r="P198" i="6"/>
  <c r="N199" i="6"/>
  <c r="M198" i="6"/>
  <c r="L198" i="6"/>
  <c r="K199" i="6"/>
  <c r="G201" i="6"/>
  <c r="H201" i="6" s="1"/>
  <c r="F201" i="6"/>
  <c r="E202" i="6"/>
  <c r="C208" i="6"/>
  <c r="D208" i="6"/>
  <c r="B209" i="6"/>
  <c r="K200" i="6" l="1"/>
  <c r="M199" i="6"/>
  <c r="L199" i="6"/>
  <c r="P199" i="6"/>
  <c r="O199" i="6"/>
  <c r="N200" i="6"/>
  <c r="Q198" i="6"/>
  <c r="G202" i="6"/>
  <c r="H202" i="6" s="1"/>
  <c r="F202" i="6"/>
  <c r="E203" i="6"/>
  <c r="D209" i="6"/>
  <c r="C209" i="6"/>
  <c r="B210" i="6"/>
  <c r="Q199" i="6" l="1"/>
  <c r="P200" i="6"/>
  <c r="O200" i="6"/>
  <c r="N201" i="6"/>
  <c r="L200" i="6"/>
  <c r="K201" i="6"/>
  <c r="M200" i="6"/>
  <c r="G203" i="6"/>
  <c r="H203" i="6" s="1"/>
  <c r="E204" i="6"/>
  <c r="F203" i="6"/>
  <c r="C210" i="6"/>
  <c r="B211" i="6"/>
  <c r="D210" i="6"/>
  <c r="M201" i="6" l="1"/>
  <c r="K202" i="6"/>
  <c r="L201" i="6"/>
  <c r="N202" i="6"/>
  <c r="P201" i="6"/>
  <c r="O201" i="6"/>
  <c r="Q200" i="6"/>
  <c r="E205" i="6"/>
  <c r="F204" i="6"/>
  <c r="G204" i="6"/>
  <c r="H204" i="6" s="1"/>
  <c r="C211" i="6"/>
  <c r="D211" i="6"/>
  <c r="B212" i="6"/>
  <c r="Q201" i="6" l="1"/>
  <c r="M202" i="6"/>
  <c r="L202" i="6"/>
  <c r="K203" i="6"/>
  <c r="N203" i="6"/>
  <c r="P202" i="6"/>
  <c r="O202" i="6"/>
  <c r="G205" i="6"/>
  <c r="H205" i="6" s="1"/>
  <c r="F205" i="6"/>
  <c r="E206" i="6"/>
  <c r="C212" i="6"/>
  <c r="B213" i="6"/>
  <c r="D212" i="6"/>
  <c r="Q202" i="6" l="1"/>
  <c r="P203" i="6"/>
  <c r="N204" i="6"/>
  <c r="O203" i="6"/>
  <c r="M203" i="6"/>
  <c r="L203" i="6"/>
  <c r="K204" i="6"/>
  <c r="E207" i="6"/>
  <c r="G206" i="6"/>
  <c r="H206" i="6" s="1"/>
  <c r="F206" i="6"/>
  <c r="C213" i="6"/>
  <c r="D213" i="6"/>
  <c r="B214" i="6"/>
  <c r="K205" i="6" l="1"/>
  <c r="L204" i="6"/>
  <c r="M204" i="6"/>
  <c r="N205" i="6"/>
  <c r="P204" i="6"/>
  <c r="O204" i="6"/>
  <c r="Q203" i="6"/>
  <c r="G207" i="6"/>
  <c r="H207" i="6" s="1"/>
  <c r="E208" i="6"/>
  <c r="F207" i="6"/>
  <c r="B215" i="6"/>
  <c r="C214" i="6"/>
  <c r="D214" i="6"/>
  <c r="Q204" i="6" l="1"/>
  <c r="O205" i="6"/>
  <c r="N206" i="6"/>
  <c r="P205" i="6"/>
  <c r="M205" i="6"/>
  <c r="K206" i="6"/>
  <c r="L205" i="6"/>
  <c r="E209" i="6"/>
  <c r="G208" i="6"/>
  <c r="H208" i="6" s="1"/>
  <c r="F208" i="6"/>
  <c r="B216" i="6"/>
  <c r="C215" i="6"/>
  <c r="D215" i="6"/>
  <c r="L206" i="6" l="1"/>
  <c r="K207" i="6"/>
  <c r="M206" i="6"/>
  <c r="Q205" i="6"/>
  <c r="P206" i="6"/>
  <c r="N207" i="6"/>
  <c r="O206" i="6"/>
  <c r="F209" i="6"/>
  <c r="G209" i="6"/>
  <c r="H209" i="6" s="1"/>
  <c r="E210" i="6"/>
  <c r="C216" i="6"/>
  <c r="B217" i="6"/>
  <c r="D216" i="6"/>
  <c r="Q206" i="6" l="1"/>
  <c r="L207" i="6"/>
  <c r="K208" i="6"/>
  <c r="M207" i="6"/>
  <c r="O207" i="6"/>
  <c r="P207" i="6"/>
  <c r="N208" i="6"/>
  <c r="F210" i="6"/>
  <c r="E211" i="6"/>
  <c r="G210" i="6"/>
  <c r="H210" i="6" s="1"/>
  <c r="D217" i="6"/>
  <c r="B218" i="6"/>
  <c r="C217" i="6"/>
  <c r="Q207" i="6" l="1"/>
  <c r="O208" i="6"/>
  <c r="N209" i="6"/>
  <c r="P208" i="6"/>
  <c r="K209" i="6"/>
  <c r="L208" i="6"/>
  <c r="M208" i="6"/>
  <c r="E212" i="6"/>
  <c r="G211" i="6"/>
  <c r="H211" i="6" s="1"/>
  <c r="F211" i="6"/>
  <c r="B219" i="6"/>
  <c r="C218" i="6"/>
  <c r="D218" i="6"/>
  <c r="M209" i="6" l="1"/>
  <c r="K210" i="6"/>
  <c r="L209" i="6"/>
  <c r="Q208" i="6"/>
  <c r="O209" i="6"/>
  <c r="P209" i="6"/>
  <c r="N210" i="6"/>
  <c r="F212" i="6"/>
  <c r="G212" i="6"/>
  <c r="H212" i="6" s="1"/>
  <c r="E213" i="6"/>
  <c r="B220" i="6"/>
  <c r="D219" i="6"/>
  <c r="C219" i="6"/>
  <c r="Q209" i="6" l="1"/>
  <c r="P210" i="6"/>
  <c r="O210" i="6"/>
  <c r="N211" i="6"/>
  <c r="K211" i="6"/>
  <c r="M210" i="6"/>
  <c r="L210" i="6"/>
  <c r="G213" i="6"/>
  <c r="H213" i="6" s="1"/>
  <c r="F213" i="6"/>
  <c r="E214" i="6"/>
  <c r="D220" i="6"/>
  <c r="C220" i="6"/>
  <c r="B221" i="6"/>
  <c r="L211" i="6" l="1"/>
  <c r="K212" i="6"/>
  <c r="M211" i="6"/>
  <c r="P211" i="6"/>
  <c r="O211" i="6"/>
  <c r="N212" i="6"/>
  <c r="Q210" i="6"/>
  <c r="G214" i="6"/>
  <c r="H214" i="6" s="1"/>
  <c r="E215" i="6"/>
  <c r="F214" i="6"/>
  <c r="D221" i="6"/>
  <c r="B222" i="6"/>
  <c r="C221" i="6"/>
  <c r="Q211" i="6" l="1"/>
  <c r="M212" i="6"/>
  <c r="K213" i="6"/>
  <c r="L212" i="6"/>
  <c r="O212" i="6"/>
  <c r="N213" i="6"/>
  <c r="P212" i="6"/>
  <c r="G215" i="6"/>
  <c r="H215" i="6" s="1"/>
  <c r="E216" i="6"/>
  <c r="F215" i="6"/>
  <c r="B223" i="6"/>
  <c r="C222" i="6"/>
  <c r="D222" i="6"/>
  <c r="Q212" i="6" l="1"/>
  <c r="M213" i="6"/>
  <c r="L213" i="6"/>
  <c r="K214" i="6"/>
  <c r="P213" i="6"/>
  <c r="O213" i="6"/>
  <c r="N214" i="6"/>
  <c r="F216" i="6"/>
  <c r="G216" i="6"/>
  <c r="H216" i="6" s="1"/>
  <c r="E217" i="6"/>
  <c r="D223" i="6"/>
  <c r="B224" i="6"/>
  <c r="C223" i="6"/>
  <c r="Q213" i="6" l="1"/>
  <c r="N215" i="6"/>
  <c r="O214" i="6"/>
  <c r="P214" i="6"/>
  <c r="M214" i="6"/>
  <c r="K215" i="6"/>
  <c r="L214" i="6"/>
  <c r="G217" i="6"/>
  <c r="H217" i="6" s="1"/>
  <c r="E218" i="6"/>
  <c r="F217" i="6"/>
  <c r="C224" i="6"/>
  <c r="D224" i="6"/>
  <c r="B225" i="6"/>
  <c r="M215" i="6" l="1"/>
  <c r="K216" i="6"/>
  <c r="L215" i="6"/>
  <c r="Q214" i="6"/>
  <c r="P215" i="6"/>
  <c r="O215" i="6"/>
  <c r="N216" i="6"/>
  <c r="F218" i="6"/>
  <c r="G218" i="6"/>
  <c r="H218" i="6" s="1"/>
  <c r="E219" i="6"/>
  <c r="D225" i="6"/>
  <c r="C225" i="6"/>
  <c r="B226" i="6"/>
  <c r="Q215" i="6" l="1"/>
  <c r="P216" i="6"/>
  <c r="O216" i="6"/>
  <c r="N217" i="6"/>
  <c r="L216" i="6"/>
  <c r="M216" i="6"/>
  <c r="K217" i="6"/>
  <c r="E220" i="6"/>
  <c r="G219" i="6"/>
  <c r="H219" i="6" s="1"/>
  <c r="F219" i="6"/>
  <c r="C226" i="6"/>
  <c r="D226" i="6"/>
  <c r="B227" i="6"/>
  <c r="N218" i="6" l="1"/>
  <c r="P217" i="6"/>
  <c r="O217" i="6"/>
  <c r="K218" i="6"/>
  <c r="M217" i="6"/>
  <c r="L217" i="6"/>
  <c r="Q216" i="6"/>
  <c r="E221" i="6"/>
  <c r="F220" i="6"/>
  <c r="G220" i="6"/>
  <c r="H220" i="6" s="1"/>
  <c r="C227" i="6"/>
  <c r="B228" i="6"/>
  <c r="D227" i="6"/>
  <c r="M218" i="6" l="1"/>
  <c r="L218" i="6"/>
  <c r="K219" i="6"/>
  <c r="Q217" i="6"/>
  <c r="P218" i="6"/>
  <c r="O218" i="6"/>
  <c r="N219" i="6"/>
  <c r="F221" i="6"/>
  <c r="E222" i="6"/>
  <c r="G221" i="6"/>
  <c r="H221" i="6" s="1"/>
  <c r="C228" i="6"/>
  <c r="D228" i="6"/>
  <c r="B229" i="6"/>
  <c r="Q218" i="6" l="1"/>
  <c r="L219" i="6"/>
  <c r="M219" i="6"/>
  <c r="K220" i="6"/>
  <c r="P219" i="6"/>
  <c r="O219" i="6"/>
  <c r="N220" i="6"/>
  <c r="F222" i="6"/>
  <c r="E223" i="6"/>
  <c r="G222" i="6"/>
  <c r="H222" i="6" s="1"/>
  <c r="C229" i="6"/>
  <c r="B230" i="6"/>
  <c r="D229" i="6"/>
  <c r="Q219" i="6" l="1"/>
  <c r="M220" i="6"/>
  <c r="L220" i="6"/>
  <c r="K221" i="6"/>
  <c r="P220" i="6"/>
  <c r="N221" i="6"/>
  <c r="O220" i="6"/>
  <c r="G223" i="6"/>
  <c r="H223" i="6" s="1"/>
  <c r="F223" i="6"/>
  <c r="E224" i="6"/>
  <c r="D230" i="6"/>
  <c r="C230" i="6"/>
  <c r="B231" i="6"/>
  <c r="Q220" i="6" l="1"/>
  <c r="K222" i="6"/>
  <c r="L221" i="6"/>
  <c r="M221" i="6"/>
  <c r="P221" i="6"/>
  <c r="N222" i="6"/>
  <c r="O221" i="6"/>
  <c r="G224" i="6"/>
  <c r="H224" i="6" s="1"/>
  <c r="F224" i="6"/>
  <c r="E225" i="6"/>
  <c r="B232" i="6"/>
  <c r="D231" i="6"/>
  <c r="C231" i="6"/>
  <c r="Q221" i="6" l="1"/>
  <c r="P222" i="6"/>
  <c r="O222" i="6"/>
  <c r="N223" i="6"/>
  <c r="L222" i="6"/>
  <c r="K223" i="6"/>
  <c r="M222" i="6"/>
  <c r="F225" i="6"/>
  <c r="G225" i="6"/>
  <c r="H225" i="6" s="1"/>
  <c r="E226" i="6"/>
  <c r="C232" i="6"/>
  <c r="D232" i="6"/>
  <c r="B233" i="6"/>
  <c r="P223" i="6" l="1"/>
  <c r="N224" i="6"/>
  <c r="O223" i="6"/>
  <c r="L223" i="6"/>
  <c r="M223" i="6"/>
  <c r="K224" i="6"/>
  <c r="Q222" i="6"/>
  <c r="F226" i="6"/>
  <c r="E227" i="6"/>
  <c r="G226" i="6"/>
  <c r="H226" i="6" s="1"/>
  <c r="B234" i="6"/>
  <c r="C233" i="6"/>
  <c r="D233" i="6"/>
  <c r="L224" i="6" l="1"/>
  <c r="M224" i="6"/>
  <c r="K225" i="6"/>
  <c r="N225" i="6"/>
  <c r="O224" i="6"/>
  <c r="P224" i="6"/>
  <c r="Q223" i="6"/>
  <c r="E228" i="6"/>
  <c r="F227" i="6"/>
  <c r="G227" i="6"/>
  <c r="H227" i="6" s="1"/>
  <c r="D234" i="6"/>
  <c r="B235" i="6"/>
  <c r="C234" i="6"/>
  <c r="Q224" i="6" l="1"/>
  <c r="L225" i="6"/>
  <c r="M225" i="6"/>
  <c r="K226" i="6"/>
  <c r="N226" i="6"/>
  <c r="O225" i="6"/>
  <c r="P225" i="6"/>
  <c r="Q225" i="6" s="1"/>
  <c r="G228" i="6"/>
  <c r="H228" i="6" s="1"/>
  <c r="E229" i="6"/>
  <c r="F228" i="6"/>
  <c r="B236" i="6"/>
  <c r="C235" i="6"/>
  <c r="D235" i="6"/>
  <c r="O226" i="6" l="1"/>
  <c r="N227" i="6"/>
  <c r="P226" i="6"/>
  <c r="M226" i="6"/>
  <c r="L226" i="6"/>
  <c r="K227" i="6"/>
  <c r="E230" i="6"/>
  <c r="F229" i="6"/>
  <c r="G229" i="6"/>
  <c r="H229" i="6" s="1"/>
  <c r="D236" i="6"/>
  <c r="B237" i="6"/>
  <c r="C236" i="6"/>
  <c r="K228" i="6" l="1"/>
  <c r="L227" i="6"/>
  <c r="M227" i="6"/>
  <c r="Q226" i="6"/>
  <c r="N228" i="6"/>
  <c r="P227" i="6"/>
  <c r="O227" i="6"/>
  <c r="E231" i="6"/>
  <c r="F230" i="6"/>
  <c r="G230" i="6"/>
  <c r="H230" i="6" s="1"/>
  <c r="C237" i="6"/>
  <c r="D237" i="6"/>
  <c r="B238" i="6"/>
  <c r="Q227" i="6" l="1"/>
  <c r="N229" i="6"/>
  <c r="P228" i="6"/>
  <c r="O228" i="6"/>
  <c r="L228" i="6"/>
  <c r="M228" i="6"/>
  <c r="K229" i="6"/>
  <c r="F231" i="6"/>
  <c r="G231" i="6"/>
  <c r="H231" i="6" s="1"/>
  <c r="E232" i="6"/>
  <c r="D238" i="6"/>
  <c r="B239" i="6"/>
  <c r="C238" i="6"/>
  <c r="M229" i="6" l="1"/>
  <c r="K230" i="6"/>
  <c r="L229" i="6"/>
  <c r="Q228" i="6"/>
  <c r="N230" i="6"/>
  <c r="O229" i="6"/>
  <c r="P229" i="6"/>
  <c r="G232" i="6"/>
  <c r="H232" i="6" s="1"/>
  <c r="F232" i="6"/>
  <c r="E233" i="6"/>
  <c r="B240" i="6"/>
  <c r="D239" i="6"/>
  <c r="C239" i="6"/>
  <c r="Q229" i="6" l="1"/>
  <c r="K231" i="6"/>
  <c r="L230" i="6"/>
  <c r="M230" i="6"/>
  <c r="N231" i="6"/>
  <c r="O230" i="6"/>
  <c r="P230" i="6"/>
  <c r="E234" i="6"/>
  <c r="G233" i="6"/>
  <c r="H233" i="6" s="1"/>
  <c r="F233" i="6"/>
  <c r="B241" i="6"/>
  <c r="C240" i="6"/>
  <c r="D240" i="6"/>
  <c r="Q230" i="6" l="1"/>
  <c r="N232" i="6"/>
  <c r="O231" i="6"/>
  <c r="P231" i="6"/>
  <c r="K232" i="6"/>
  <c r="M231" i="6"/>
  <c r="L231" i="6"/>
  <c r="G234" i="6"/>
  <c r="H234" i="6" s="1"/>
  <c r="E235" i="6"/>
  <c r="F234" i="6"/>
  <c r="B242" i="6"/>
  <c r="C241" i="6"/>
  <c r="D241" i="6"/>
  <c r="M232" i="6" l="1"/>
  <c r="K233" i="6"/>
  <c r="L232" i="6"/>
  <c r="Q231" i="6"/>
  <c r="N233" i="6"/>
  <c r="P232" i="6"/>
  <c r="O232" i="6"/>
  <c r="G235" i="6"/>
  <c r="H235" i="6" s="1"/>
  <c r="E236" i="6"/>
  <c r="F235" i="6"/>
  <c r="D242" i="6"/>
  <c r="B243" i="6"/>
  <c r="C242" i="6"/>
  <c r="Q232" i="6" l="1"/>
  <c r="L233" i="6"/>
  <c r="M233" i="6"/>
  <c r="K234" i="6"/>
  <c r="N234" i="6"/>
  <c r="O233" i="6"/>
  <c r="P233" i="6"/>
  <c r="G236" i="6"/>
  <c r="H236" i="6" s="1"/>
  <c r="E237" i="6"/>
  <c r="F236" i="6"/>
  <c r="B244" i="6"/>
  <c r="C243" i="6"/>
  <c r="D243" i="6"/>
  <c r="Q233" i="6" l="1"/>
  <c r="P234" i="6"/>
  <c r="N235" i="6"/>
  <c r="O234" i="6"/>
  <c r="M234" i="6"/>
  <c r="K235" i="6"/>
  <c r="L234" i="6"/>
  <c r="F237" i="6"/>
  <c r="G237" i="6"/>
  <c r="H237" i="6" s="1"/>
  <c r="E238" i="6"/>
  <c r="D244" i="6"/>
  <c r="C244" i="6"/>
  <c r="B245" i="6"/>
  <c r="M235" i="6" l="1"/>
  <c r="K236" i="6"/>
  <c r="L235" i="6"/>
  <c r="N236" i="6"/>
  <c r="O235" i="6"/>
  <c r="P235" i="6"/>
  <c r="Q234" i="6"/>
  <c r="G238" i="6"/>
  <c r="H238" i="6" s="1"/>
  <c r="E239" i="6"/>
  <c r="F238" i="6"/>
  <c r="C245" i="6"/>
  <c r="B246" i="6"/>
  <c r="D245" i="6"/>
  <c r="Q235" i="6" l="1"/>
  <c r="O236" i="6"/>
  <c r="N237" i="6"/>
  <c r="P236" i="6"/>
  <c r="L236" i="6"/>
  <c r="M236" i="6"/>
  <c r="K237" i="6"/>
  <c r="E240" i="6"/>
  <c r="F239" i="6"/>
  <c r="G239" i="6"/>
  <c r="H239" i="6" s="1"/>
  <c r="D246" i="6"/>
  <c r="C246" i="6"/>
  <c r="B247" i="6"/>
  <c r="Q236" i="6" l="1"/>
  <c r="N238" i="6"/>
  <c r="O237" i="6"/>
  <c r="P237" i="6"/>
  <c r="K238" i="6"/>
  <c r="L237" i="6"/>
  <c r="M237" i="6"/>
  <c r="G240" i="6"/>
  <c r="H240" i="6" s="1"/>
  <c r="F240" i="6"/>
  <c r="E241" i="6"/>
  <c r="B248" i="6"/>
  <c r="C247" i="6"/>
  <c r="D247" i="6"/>
  <c r="Q237" i="6" l="1"/>
  <c r="M238" i="6"/>
  <c r="K239" i="6"/>
  <c r="L238" i="6"/>
  <c r="O238" i="6"/>
  <c r="P238" i="6"/>
  <c r="N239" i="6"/>
  <c r="F241" i="6"/>
  <c r="G241" i="6"/>
  <c r="H241" i="6" s="1"/>
  <c r="E242" i="6"/>
  <c r="D248" i="6"/>
  <c r="C248" i="6"/>
  <c r="B249" i="6"/>
  <c r="Q238" i="6" l="1"/>
  <c r="K240" i="6"/>
  <c r="L239" i="6"/>
  <c r="M239" i="6"/>
  <c r="N240" i="6"/>
  <c r="O239" i="6"/>
  <c r="P239" i="6"/>
  <c r="F242" i="6"/>
  <c r="E243" i="6"/>
  <c r="G242" i="6"/>
  <c r="H242" i="6" s="1"/>
  <c r="D249" i="6"/>
  <c r="B250" i="6"/>
  <c r="C249" i="6"/>
  <c r="Q239" i="6" l="1"/>
  <c r="P240" i="6"/>
  <c r="N241" i="6"/>
  <c r="O240" i="6"/>
  <c r="K241" i="6"/>
  <c r="L240" i="6"/>
  <c r="M240" i="6"/>
  <c r="F243" i="6"/>
  <c r="G243" i="6"/>
  <c r="H243" i="6" s="1"/>
  <c r="E244" i="6"/>
  <c r="B251" i="6"/>
  <c r="C250" i="6"/>
  <c r="D250" i="6"/>
  <c r="L241" i="6" l="1"/>
  <c r="M241" i="6"/>
  <c r="K242" i="6"/>
  <c r="N242" i="6"/>
  <c r="O241" i="6"/>
  <c r="P241" i="6"/>
  <c r="Q240" i="6"/>
  <c r="F244" i="6"/>
  <c r="E245" i="6"/>
  <c r="G244" i="6"/>
  <c r="H244" i="6" s="1"/>
  <c r="C251" i="6"/>
  <c r="D251" i="6"/>
  <c r="B252" i="6"/>
  <c r="Q241" i="6" l="1"/>
  <c r="O242" i="6"/>
  <c r="P242" i="6"/>
  <c r="N243" i="6"/>
  <c r="M242" i="6"/>
  <c r="K243" i="6"/>
  <c r="L242" i="6"/>
  <c r="F245" i="6"/>
  <c r="G245" i="6"/>
  <c r="H245" i="6" s="1"/>
  <c r="E246" i="6"/>
  <c r="B253" i="6"/>
  <c r="C252" i="6"/>
  <c r="D252" i="6"/>
  <c r="N244" i="6" l="1"/>
  <c r="O243" i="6"/>
  <c r="P243" i="6"/>
  <c r="L243" i="6"/>
  <c r="M243" i="6"/>
  <c r="K244" i="6"/>
  <c r="Q242" i="6"/>
  <c r="E247" i="6"/>
  <c r="F246" i="6"/>
  <c r="G246" i="6"/>
  <c r="H246" i="6" s="1"/>
  <c r="C253" i="6"/>
  <c r="D253" i="6"/>
  <c r="B254" i="6"/>
  <c r="Q243" i="6" l="1"/>
  <c r="K245" i="6"/>
  <c r="M244" i="6"/>
  <c r="L244" i="6"/>
  <c r="P244" i="6"/>
  <c r="O244" i="6"/>
  <c r="N245" i="6"/>
  <c r="F247" i="6"/>
  <c r="E248" i="6"/>
  <c r="G247" i="6"/>
  <c r="H247" i="6" s="1"/>
  <c r="C254" i="6"/>
  <c r="D254" i="6"/>
  <c r="B255" i="6"/>
  <c r="Q244" i="6" l="1"/>
  <c r="O245" i="6"/>
  <c r="N246" i="6"/>
  <c r="P245" i="6"/>
  <c r="L245" i="6"/>
  <c r="M245" i="6"/>
  <c r="K246" i="6"/>
  <c r="F248" i="6"/>
  <c r="E249" i="6"/>
  <c r="G248" i="6"/>
  <c r="H248" i="6" s="1"/>
  <c r="B256" i="6"/>
  <c r="C255" i="6"/>
  <c r="D255" i="6"/>
  <c r="L246" i="6" l="1"/>
  <c r="M246" i="6"/>
  <c r="K247" i="6"/>
  <c r="Q245" i="6"/>
  <c r="O246" i="6"/>
  <c r="P246" i="6"/>
  <c r="N247" i="6"/>
  <c r="F249" i="6"/>
  <c r="E250" i="6"/>
  <c r="G249" i="6"/>
  <c r="H249" i="6" s="1"/>
  <c r="B257" i="6"/>
  <c r="C256" i="6"/>
  <c r="D256" i="6"/>
  <c r="Q246" i="6" l="1"/>
  <c r="P247" i="6"/>
  <c r="N248" i="6"/>
  <c r="O247" i="6"/>
  <c r="M247" i="6"/>
  <c r="K248" i="6"/>
  <c r="L247" i="6"/>
  <c r="E251" i="6"/>
  <c r="G250" i="6"/>
  <c r="H250" i="6" s="1"/>
  <c r="F250" i="6"/>
  <c r="D257" i="6"/>
  <c r="C257" i="6"/>
  <c r="B258" i="6"/>
  <c r="M248" i="6" l="1"/>
  <c r="K249" i="6"/>
  <c r="L248" i="6"/>
  <c r="O248" i="6"/>
  <c r="P248" i="6"/>
  <c r="N249" i="6"/>
  <c r="Q247" i="6"/>
  <c r="G251" i="6"/>
  <c r="H251" i="6" s="1"/>
  <c r="F251" i="6"/>
  <c r="E252" i="6"/>
  <c r="C258" i="6"/>
  <c r="D258" i="6"/>
  <c r="B259" i="6"/>
  <c r="Q248" i="6" l="1"/>
  <c r="P249" i="6"/>
  <c r="O249" i="6"/>
  <c r="N250" i="6"/>
  <c r="L249" i="6"/>
  <c r="M249" i="6"/>
  <c r="K250" i="6"/>
  <c r="G252" i="6"/>
  <c r="H252" i="6" s="1"/>
  <c r="F252" i="6"/>
  <c r="E253" i="6"/>
  <c r="B260" i="6"/>
  <c r="C259" i="6"/>
  <c r="D259" i="6"/>
  <c r="K251" i="6" l="1"/>
  <c r="L250" i="6"/>
  <c r="M250" i="6"/>
  <c r="N251" i="6"/>
  <c r="O250" i="6"/>
  <c r="P250" i="6"/>
  <c r="Q249" i="6"/>
  <c r="E254" i="6"/>
  <c r="F253" i="6"/>
  <c r="G253" i="6"/>
  <c r="H253" i="6" s="1"/>
  <c r="B261" i="6"/>
  <c r="C260" i="6"/>
  <c r="D260" i="6"/>
  <c r="Q250" i="6" l="1"/>
  <c r="O251" i="6"/>
  <c r="P251" i="6"/>
  <c r="N252" i="6"/>
  <c r="K252" i="6"/>
  <c r="M251" i="6"/>
  <c r="L251" i="6"/>
  <c r="G254" i="6"/>
  <c r="H254" i="6" s="1"/>
  <c r="F254" i="6"/>
  <c r="E255" i="6"/>
  <c r="D261" i="6"/>
  <c r="C261" i="6"/>
  <c r="B262" i="6"/>
  <c r="K253" i="6" l="1"/>
  <c r="L252" i="6"/>
  <c r="M252" i="6"/>
  <c r="O252" i="6"/>
  <c r="P252" i="6"/>
  <c r="N253" i="6"/>
  <c r="Q251" i="6"/>
  <c r="E256" i="6"/>
  <c r="F255" i="6"/>
  <c r="G255" i="6"/>
  <c r="H255" i="6" s="1"/>
  <c r="C262" i="6"/>
  <c r="D262" i="6"/>
  <c r="B263" i="6"/>
  <c r="Q252" i="6" l="1"/>
  <c r="N254" i="6"/>
  <c r="P253" i="6"/>
  <c r="O253" i="6"/>
  <c r="L253" i="6"/>
  <c r="K254" i="6"/>
  <c r="M253" i="6"/>
  <c r="F256" i="6"/>
  <c r="G256" i="6"/>
  <c r="H256" i="6" s="1"/>
  <c r="E257" i="6"/>
  <c r="B264" i="6"/>
  <c r="C263" i="6"/>
  <c r="D263" i="6"/>
  <c r="L254" i="6" l="1"/>
  <c r="M254" i="6"/>
  <c r="K255" i="6"/>
  <c r="Q253" i="6"/>
  <c r="N255" i="6"/>
  <c r="O254" i="6"/>
  <c r="P254" i="6"/>
  <c r="G257" i="6"/>
  <c r="H257" i="6" s="1"/>
  <c r="F257" i="6"/>
  <c r="E258" i="6"/>
  <c r="B265" i="6"/>
  <c r="C264" i="6"/>
  <c r="D264" i="6"/>
  <c r="Q254" i="6" l="1"/>
  <c r="K256" i="6"/>
  <c r="L255" i="6"/>
  <c r="M255" i="6"/>
  <c r="N256" i="6"/>
  <c r="O255" i="6"/>
  <c r="P255" i="6"/>
  <c r="G258" i="6"/>
  <c r="H258" i="6" s="1"/>
  <c r="E259" i="6"/>
  <c r="F258" i="6"/>
  <c r="D265" i="6"/>
  <c r="C265" i="6"/>
  <c r="B266" i="6"/>
  <c r="Q255" i="6" l="1"/>
  <c r="N257" i="6"/>
  <c r="O256" i="6"/>
  <c r="P256" i="6"/>
  <c r="M256" i="6"/>
  <c r="K257" i="6"/>
  <c r="L256" i="6"/>
  <c r="G259" i="6"/>
  <c r="H259" i="6" s="1"/>
  <c r="F259" i="6"/>
  <c r="E260" i="6"/>
  <c r="C266" i="6"/>
  <c r="D266" i="6"/>
  <c r="B267" i="6"/>
  <c r="L257" i="6" l="1"/>
  <c r="K258" i="6"/>
  <c r="M257" i="6"/>
  <c r="Q256" i="6"/>
  <c r="N258" i="6"/>
  <c r="P257" i="6"/>
  <c r="O257" i="6"/>
  <c r="E261" i="6"/>
  <c r="F260" i="6"/>
  <c r="G260" i="6"/>
  <c r="H260" i="6" s="1"/>
  <c r="B268" i="6"/>
  <c r="C267" i="6"/>
  <c r="D267" i="6"/>
  <c r="Q257" i="6" l="1"/>
  <c r="K259" i="6"/>
  <c r="L258" i="6"/>
  <c r="M258" i="6"/>
  <c r="N259" i="6"/>
  <c r="O258" i="6"/>
  <c r="P258" i="6"/>
  <c r="F261" i="6"/>
  <c r="G261" i="6"/>
  <c r="H261" i="6" s="1"/>
  <c r="E262" i="6"/>
  <c r="B269" i="6"/>
  <c r="C268" i="6"/>
  <c r="D268" i="6"/>
  <c r="Q258" i="6" l="1"/>
  <c r="N260" i="6"/>
  <c r="P259" i="6"/>
  <c r="O259" i="6"/>
  <c r="L259" i="6"/>
  <c r="K260" i="6"/>
  <c r="M259" i="6"/>
  <c r="G262" i="6"/>
  <c r="H262" i="6" s="1"/>
  <c r="E263" i="6"/>
  <c r="F262" i="6"/>
  <c r="D269" i="6"/>
  <c r="C269" i="6"/>
  <c r="B270" i="6"/>
  <c r="K261" i="6" l="1"/>
  <c r="L260" i="6"/>
  <c r="M260" i="6"/>
  <c r="Q259" i="6"/>
  <c r="N261" i="6"/>
  <c r="O260" i="6"/>
  <c r="P260" i="6"/>
  <c r="G263" i="6"/>
  <c r="H263" i="6" s="1"/>
  <c r="E264" i="6"/>
  <c r="F263" i="6"/>
  <c r="C270" i="6"/>
  <c r="D270" i="6"/>
  <c r="B271" i="6"/>
  <c r="Q260" i="6" l="1"/>
  <c r="N262" i="6"/>
  <c r="O261" i="6"/>
  <c r="P261" i="6"/>
  <c r="K262" i="6"/>
  <c r="M261" i="6"/>
  <c r="L261" i="6"/>
  <c r="G264" i="6"/>
  <c r="H264" i="6" s="1"/>
  <c r="F264" i="6"/>
  <c r="E265" i="6"/>
  <c r="D271" i="6"/>
  <c r="B272" i="6"/>
  <c r="C271" i="6"/>
  <c r="M262" i="6" l="1"/>
  <c r="K263" i="6"/>
  <c r="L262" i="6"/>
  <c r="Q261" i="6"/>
  <c r="N263" i="6"/>
  <c r="P262" i="6"/>
  <c r="O262" i="6"/>
  <c r="G265" i="6"/>
  <c r="H265" i="6" s="1"/>
  <c r="E266" i="6"/>
  <c r="F265" i="6"/>
  <c r="B273" i="6"/>
  <c r="C272" i="6"/>
  <c r="D272" i="6"/>
  <c r="Q262" i="6" l="1"/>
  <c r="M263" i="6"/>
  <c r="L263" i="6"/>
  <c r="K264" i="6"/>
  <c r="O263" i="6"/>
  <c r="P263" i="6"/>
  <c r="N264" i="6"/>
  <c r="F266" i="6"/>
  <c r="G266" i="6"/>
  <c r="H266" i="6" s="1"/>
  <c r="E267" i="6"/>
  <c r="B274" i="6"/>
  <c r="C273" i="6"/>
  <c r="D273" i="6"/>
  <c r="Q263" i="6" l="1"/>
  <c r="M264" i="6"/>
  <c r="K265" i="6"/>
  <c r="L264" i="6"/>
  <c r="N265" i="6"/>
  <c r="P264" i="6"/>
  <c r="O264" i="6"/>
  <c r="G267" i="6"/>
  <c r="H267" i="6" s="1"/>
  <c r="E268" i="6"/>
  <c r="F267" i="6"/>
  <c r="B275" i="6"/>
  <c r="C274" i="6"/>
  <c r="D274" i="6"/>
  <c r="Q264" i="6" l="1"/>
  <c r="N266" i="6"/>
  <c r="O265" i="6"/>
  <c r="P265" i="6"/>
  <c r="K266" i="6"/>
  <c r="M265" i="6"/>
  <c r="L265" i="6"/>
  <c r="G268" i="6"/>
  <c r="H268" i="6" s="1"/>
  <c r="E269" i="6"/>
  <c r="F268" i="6"/>
  <c r="B276" i="6"/>
  <c r="C275" i="6"/>
  <c r="D275" i="6"/>
  <c r="L266" i="6" l="1"/>
  <c r="M266" i="6"/>
  <c r="K267" i="6"/>
  <c r="Q265" i="6"/>
  <c r="N267" i="6"/>
  <c r="P266" i="6"/>
  <c r="O266" i="6"/>
  <c r="G269" i="6"/>
  <c r="H269" i="6" s="1"/>
  <c r="F269" i="6"/>
  <c r="E270" i="6"/>
  <c r="B277" i="6"/>
  <c r="D276" i="6"/>
  <c r="C276" i="6"/>
  <c r="Q266" i="6" l="1"/>
  <c r="K268" i="6"/>
  <c r="M267" i="6"/>
  <c r="L267" i="6"/>
  <c r="P267" i="6"/>
  <c r="N268" i="6"/>
  <c r="O267" i="6"/>
  <c r="G270" i="6"/>
  <c r="H270" i="6" s="1"/>
  <c r="F270" i="6"/>
  <c r="E271" i="6"/>
  <c r="C277" i="6"/>
  <c r="D277" i="6"/>
  <c r="B278" i="6"/>
  <c r="Q267" i="6" l="1"/>
  <c r="O268" i="6"/>
  <c r="P268" i="6"/>
  <c r="N269" i="6"/>
  <c r="M268" i="6"/>
  <c r="L268" i="6"/>
  <c r="K269" i="6"/>
  <c r="E272" i="6"/>
  <c r="F271" i="6"/>
  <c r="G271" i="6"/>
  <c r="H271" i="6" s="1"/>
  <c r="C278" i="6"/>
  <c r="D278" i="6"/>
  <c r="B279" i="6"/>
  <c r="P269" i="6" l="1"/>
  <c r="O269" i="6"/>
  <c r="N270" i="6"/>
  <c r="Q268" i="6"/>
  <c r="L269" i="6"/>
  <c r="K270" i="6"/>
  <c r="M269" i="6"/>
  <c r="E273" i="6"/>
  <c r="F272" i="6"/>
  <c r="G272" i="6"/>
  <c r="H272" i="6" s="1"/>
  <c r="D279" i="6"/>
  <c r="B280" i="6"/>
  <c r="C279" i="6"/>
  <c r="O270" i="6" l="1"/>
  <c r="P270" i="6"/>
  <c r="N271" i="6"/>
  <c r="L270" i="6"/>
  <c r="M270" i="6"/>
  <c r="K271" i="6"/>
  <c r="Q269" i="6"/>
  <c r="E274" i="6"/>
  <c r="F273" i="6"/>
  <c r="G273" i="6"/>
  <c r="H273" i="6" s="1"/>
  <c r="B281" i="6"/>
  <c r="C280" i="6"/>
  <c r="D280" i="6"/>
  <c r="N272" i="6" l="1"/>
  <c r="O271" i="6"/>
  <c r="P271" i="6"/>
  <c r="Q270" i="6"/>
  <c r="L271" i="6"/>
  <c r="M271" i="6"/>
  <c r="K272" i="6"/>
  <c r="G274" i="6"/>
  <c r="H274" i="6" s="1"/>
  <c r="F274" i="6"/>
  <c r="E275" i="6"/>
  <c r="C281" i="6"/>
  <c r="D281" i="6"/>
  <c r="B282" i="6"/>
  <c r="K273" i="6" l="1"/>
  <c r="L272" i="6"/>
  <c r="M272" i="6"/>
  <c r="Q271" i="6"/>
  <c r="N273" i="6"/>
  <c r="O272" i="6"/>
  <c r="P272" i="6"/>
  <c r="Q272" i="6" s="1"/>
  <c r="G275" i="6"/>
  <c r="H275" i="6" s="1"/>
  <c r="E276" i="6"/>
  <c r="F275" i="6"/>
  <c r="B283" i="6"/>
  <c r="C282" i="6"/>
  <c r="D282" i="6"/>
  <c r="N274" i="6" l="1"/>
  <c r="P273" i="6"/>
  <c r="O273" i="6"/>
  <c r="L273" i="6"/>
  <c r="K274" i="6"/>
  <c r="M273" i="6"/>
  <c r="E277" i="6"/>
  <c r="F276" i="6"/>
  <c r="G276" i="6"/>
  <c r="H276" i="6" s="1"/>
  <c r="B284" i="6"/>
  <c r="D283" i="6"/>
  <c r="C283" i="6"/>
  <c r="L274" i="6" l="1"/>
  <c r="M274" i="6"/>
  <c r="K275" i="6"/>
  <c r="Q273" i="6"/>
  <c r="O274" i="6"/>
  <c r="N275" i="6"/>
  <c r="P274" i="6"/>
  <c r="F277" i="6"/>
  <c r="G277" i="6"/>
  <c r="H277" i="6" s="1"/>
  <c r="E278" i="6"/>
  <c r="B285" i="6"/>
  <c r="C284" i="6"/>
  <c r="D284" i="6"/>
  <c r="Q274" i="6" l="1"/>
  <c r="K276" i="6"/>
  <c r="L275" i="6"/>
  <c r="M275" i="6"/>
  <c r="N276" i="6"/>
  <c r="O275" i="6"/>
  <c r="P275" i="6"/>
  <c r="F278" i="6"/>
  <c r="E279" i="6"/>
  <c r="G278" i="6"/>
  <c r="H278" i="6" s="1"/>
  <c r="C285" i="6"/>
  <c r="D285" i="6"/>
  <c r="B286" i="6"/>
  <c r="Q275" i="6" l="1"/>
  <c r="O276" i="6"/>
  <c r="P276" i="6"/>
  <c r="N277" i="6"/>
  <c r="K277" i="6"/>
  <c r="L276" i="6"/>
  <c r="M276" i="6"/>
  <c r="F279" i="6"/>
  <c r="E280" i="6"/>
  <c r="G279" i="6"/>
  <c r="H279" i="6" s="1"/>
  <c r="C286" i="6"/>
  <c r="D286" i="6"/>
  <c r="N278" i="6" l="1"/>
  <c r="P277" i="6"/>
  <c r="O277" i="6"/>
  <c r="K278" i="6"/>
  <c r="L277" i="6"/>
  <c r="M277" i="6"/>
  <c r="Q276" i="6"/>
  <c r="E281" i="6"/>
  <c r="G280" i="6"/>
  <c r="H280" i="6" s="1"/>
  <c r="F280" i="6"/>
  <c r="B5" i="6"/>
  <c r="L278" i="6" l="1"/>
  <c r="K279" i="6"/>
  <c r="M278" i="6"/>
  <c r="Q277" i="6"/>
  <c r="N279" i="6"/>
  <c r="O278" i="6"/>
  <c r="P278" i="6"/>
  <c r="E282" i="6"/>
  <c r="G281" i="6"/>
  <c r="H281" i="6" s="1"/>
  <c r="F281" i="6"/>
  <c r="E7" i="6"/>
  <c r="I7" i="6"/>
  <c r="I6" i="6"/>
  <c r="B6" i="6"/>
  <c r="B7" i="6"/>
  <c r="E6" i="6"/>
  <c r="I8" i="6"/>
  <c r="Q278" i="6" l="1"/>
  <c r="K280" i="6"/>
  <c r="L279" i="6"/>
  <c r="M279" i="6"/>
  <c r="N280" i="6"/>
  <c r="O279" i="6"/>
  <c r="P279" i="6"/>
  <c r="G282" i="6"/>
  <c r="H282" i="6" s="1"/>
  <c r="E283" i="6"/>
  <c r="F282" i="6"/>
  <c r="Q279" i="6" l="1"/>
  <c r="N281" i="6"/>
  <c r="O280" i="6"/>
  <c r="P280" i="6"/>
  <c r="K281" i="6"/>
  <c r="M280" i="6"/>
  <c r="L280" i="6"/>
  <c r="G283" i="6"/>
  <c r="H283" i="6" s="1"/>
  <c r="E284" i="6"/>
  <c r="F283" i="6"/>
  <c r="Q280" i="6" l="1"/>
  <c r="L281" i="6"/>
  <c r="K282" i="6"/>
  <c r="M281" i="6"/>
  <c r="N282" i="6"/>
  <c r="O281" i="6"/>
  <c r="P281" i="6"/>
  <c r="F284" i="6"/>
  <c r="G284" i="6"/>
  <c r="H284" i="6" s="1"/>
  <c r="E285" i="6"/>
  <c r="Q281" i="6" l="1"/>
  <c r="P282" i="6"/>
  <c r="N283" i="6"/>
  <c r="O282" i="6"/>
  <c r="M282" i="6"/>
  <c r="L282" i="6"/>
  <c r="K283" i="6"/>
  <c r="G285" i="6"/>
  <c r="H285" i="6" s="1"/>
  <c r="E286" i="6"/>
  <c r="F285" i="6"/>
  <c r="L283" i="6" l="1"/>
  <c r="M283" i="6"/>
  <c r="K284" i="6"/>
  <c r="P283" i="6"/>
  <c r="N284" i="6"/>
  <c r="O283" i="6"/>
  <c r="Q282" i="6"/>
  <c r="G286" i="6"/>
  <c r="H286" i="6" s="1"/>
  <c r="I286" i="6" s="1"/>
  <c r="I285" i="6" s="1"/>
  <c r="I284" i="6" s="1"/>
  <c r="I283" i="6" s="1"/>
  <c r="I282" i="6" s="1"/>
  <c r="I281" i="6" s="1"/>
  <c r="I280" i="6" s="1"/>
  <c r="I279" i="6" s="1"/>
  <c r="I278" i="6" s="1"/>
  <c r="I277" i="6" s="1"/>
  <c r="I276" i="6" s="1"/>
  <c r="I275" i="6" s="1"/>
  <c r="I274" i="6" s="1"/>
  <c r="I273" i="6" s="1"/>
  <c r="I272" i="6" s="1"/>
  <c r="I271" i="6" s="1"/>
  <c r="I270" i="6" s="1"/>
  <c r="I269" i="6" s="1"/>
  <c r="I268" i="6" s="1"/>
  <c r="I267" i="6" s="1"/>
  <c r="I266" i="6" s="1"/>
  <c r="I265" i="6" s="1"/>
  <c r="I264" i="6" s="1"/>
  <c r="I263" i="6" s="1"/>
  <c r="I262" i="6" s="1"/>
  <c r="I261" i="6" s="1"/>
  <c r="I260" i="6" s="1"/>
  <c r="I259" i="6" s="1"/>
  <c r="I258" i="6" s="1"/>
  <c r="I257" i="6" s="1"/>
  <c r="I256" i="6" s="1"/>
  <c r="I255" i="6" s="1"/>
  <c r="I254" i="6" s="1"/>
  <c r="I253" i="6" s="1"/>
  <c r="I252" i="6" s="1"/>
  <c r="I251" i="6" s="1"/>
  <c r="I250" i="6" s="1"/>
  <c r="I249" i="6" s="1"/>
  <c r="I248" i="6" s="1"/>
  <c r="I247" i="6" s="1"/>
  <c r="I246" i="6" s="1"/>
  <c r="I245" i="6" s="1"/>
  <c r="I244" i="6" s="1"/>
  <c r="I243" i="6" s="1"/>
  <c r="I242" i="6" s="1"/>
  <c r="I241" i="6" s="1"/>
  <c r="I240" i="6" s="1"/>
  <c r="I239" i="6" s="1"/>
  <c r="I238" i="6" s="1"/>
  <c r="I237" i="6" s="1"/>
  <c r="I236" i="6" s="1"/>
  <c r="I235" i="6" s="1"/>
  <c r="I234" i="6" s="1"/>
  <c r="I233" i="6" s="1"/>
  <c r="I232" i="6" s="1"/>
  <c r="I231" i="6" s="1"/>
  <c r="I230" i="6" s="1"/>
  <c r="I229" i="6" s="1"/>
  <c r="I228" i="6" s="1"/>
  <c r="I227" i="6" s="1"/>
  <c r="I226" i="6" s="1"/>
  <c r="I225" i="6" s="1"/>
  <c r="I224" i="6" s="1"/>
  <c r="I223" i="6" s="1"/>
  <c r="I222" i="6" s="1"/>
  <c r="I221" i="6" s="1"/>
  <c r="I220" i="6" s="1"/>
  <c r="I219" i="6" s="1"/>
  <c r="I218" i="6" s="1"/>
  <c r="I217" i="6" s="1"/>
  <c r="I216" i="6" s="1"/>
  <c r="I215" i="6" s="1"/>
  <c r="I214" i="6" s="1"/>
  <c r="I213" i="6" s="1"/>
  <c r="I212" i="6" s="1"/>
  <c r="I211" i="6" s="1"/>
  <c r="I210" i="6" s="1"/>
  <c r="I209" i="6" s="1"/>
  <c r="I208" i="6" s="1"/>
  <c r="I207" i="6" s="1"/>
  <c r="I206" i="6" s="1"/>
  <c r="I205" i="6" s="1"/>
  <c r="I204" i="6" s="1"/>
  <c r="I203" i="6" s="1"/>
  <c r="I202" i="6" s="1"/>
  <c r="I201" i="6" s="1"/>
  <c r="I200" i="6" s="1"/>
  <c r="I199" i="6" s="1"/>
  <c r="I198" i="6" s="1"/>
  <c r="I197" i="6" s="1"/>
  <c r="I196" i="6" s="1"/>
  <c r="I195" i="6" s="1"/>
  <c r="I194" i="6" s="1"/>
  <c r="I193" i="6" s="1"/>
  <c r="I192" i="6" s="1"/>
  <c r="I191" i="6" s="1"/>
  <c r="I190" i="6" s="1"/>
  <c r="I189" i="6" s="1"/>
  <c r="I188" i="6" s="1"/>
  <c r="I187" i="6" s="1"/>
  <c r="I186" i="6" s="1"/>
  <c r="I185" i="6" s="1"/>
  <c r="I184" i="6" s="1"/>
  <c r="I183" i="6" s="1"/>
  <c r="I182" i="6" s="1"/>
  <c r="I181" i="6" s="1"/>
  <c r="I180" i="6" s="1"/>
  <c r="I179" i="6" s="1"/>
  <c r="I178" i="6" s="1"/>
  <c r="I177" i="6" s="1"/>
  <c r="I176" i="6" s="1"/>
  <c r="I175" i="6" s="1"/>
  <c r="I174" i="6" s="1"/>
  <c r="I173" i="6" s="1"/>
  <c r="I172" i="6" s="1"/>
  <c r="I171" i="6" s="1"/>
  <c r="I170" i="6" s="1"/>
  <c r="I169" i="6" s="1"/>
  <c r="I168" i="6" s="1"/>
  <c r="I167" i="6" s="1"/>
  <c r="I166" i="6" s="1"/>
  <c r="I165" i="6" s="1"/>
  <c r="I164" i="6" s="1"/>
  <c r="I163" i="6" s="1"/>
  <c r="I162" i="6" s="1"/>
  <c r="I161" i="6" s="1"/>
  <c r="I160" i="6" s="1"/>
  <c r="I159" i="6" s="1"/>
  <c r="I158" i="6" s="1"/>
  <c r="I157" i="6" s="1"/>
  <c r="I156" i="6" s="1"/>
  <c r="I155" i="6" s="1"/>
  <c r="I154" i="6" s="1"/>
  <c r="I153" i="6" s="1"/>
  <c r="I152" i="6" s="1"/>
  <c r="I151" i="6" s="1"/>
  <c r="I150" i="6" s="1"/>
  <c r="I149" i="6" s="1"/>
  <c r="I148" i="6" s="1"/>
  <c r="I147" i="6" s="1"/>
  <c r="I146" i="6" s="1"/>
  <c r="I145" i="6" s="1"/>
  <c r="I144" i="6" s="1"/>
  <c r="I143" i="6" s="1"/>
  <c r="I142" i="6" s="1"/>
  <c r="I141" i="6" s="1"/>
  <c r="I140" i="6" s="1"/>
  <c r="I139" i="6" s="1"/>
  <c r="I138" i="6" s="1"/>
  <c r="I137" i="6" s="1"/>
  <c r="I136" i="6" s="1"/>
  <c r="I135" i="6" s="1"/>
  <c r="I134" i="6" s="1"/>
  <c r="I133" i="6" s="1"/>
  <c r="I132" i="6" s="1"/>
  <c r="I131" i="6" s="1"/>
  <c r="I130" i="6" s="1"/>
  <c r="I129" i="6" s="1"/>
  <c r="I128" i="6" s="1"/>
  <c r="I127" i="6" s="1"/>
  <c r="I126" i="6" s="1"/>
  <c r="I125" i="6" s="1"/>
  <c r="I124" i="6" s="1"/>
  <c r="I123" i="6" s="1"/>
  <c r="I122" i="6" s="1"/>
  <c r="I121" i="6" s="1"/>
  <c r="I120" i="6" s="1"/>
  <c r="I119" i="6" s="1"/>
  <c r="I118" i="6" s="1"/>
  <c r="I117" i="6" s="1"/>
  <c r="I116" i="6" s="1"/>
  <c r="I115" i="6" s="1"/>
  <c r="I114" i="6" s="1"/>
  <c r="I113" i="6" s="1"/>
  <c r="I112" i="6" s="1"/>
  <c r="I111" i="6" s="1"/>
  <c r="I110" i="6" s="1"/>
  <c r="I109" i="6" s="1"/>
  <c r="I108" i="6" s="1"/>
  <c r="I107" i="6" s="1"/>
  <c r="I106" i="6" s="1"/>
  <c r="I105" i="6" s="1"/>
  <c r="I104" i="6" s="1"/>
  <c r="I103" i="6" s="1"/>
  <c r="I102" i="6" s="1"/>
  <c r="I101" i="6" s="1"/>
  <c r="I100" i="6" s="1"/>
  <c r="I99" i="6" s="1"/>
  <c r="I98" i="6" s="1"/>
  <c r="I97" i="6" s="1"/>
  <c r="I96" i="6" s="1"/>
  <c r="I95" i="6" s="1"/>
  <c r="I94" i="6" s="1"/>
  <c r="I93" i="6" s="1"/>
  <c r="I92" i="6" s="1"/>
  <c r="I91" i="6" s="1"/>
  <c r="I90" i="6" s="1"/>
  <c r="I89" i="6" s="1"/>
  <c r="I88" i="6" s="1"/>
  <c r="I87" i="6" s="1"/>
  <c r="I86" i="6" s="1"/>
  <c r="I85" i="6" s="1"/>
  <c r="I84" i="6" s="1"/>
  <c r="I83" i="6" s="1"/>
  <c r="I82" i="6" s="1"/>
  <c r="I81" i="6" s="1"/>
  <c r="I80" i="6" s="1"/>
  <c r="I79" i="6" s="1"/>
  <c r="I78" i="6" s="1"/>
  <c r="I77" i="6" s="1"/>
  <c r="I76" i="6" s="1"/>
  <c r="I75" i="6" s="1"/>
  <c r="I74" i="6" s="1"/>
  <c r="I73" i="6" s="1"/>
  <c r="I72" i="6" s="1"/>
  <c r="I71" i="6" s="1"/>
  <c r="I70" i="6" s="1"/>
  <c r="I69" i="6" s="1"/>
  <c r="I68" i="6" s="1"/>
  <c r="I67" i="6" s="1"/>
  <c r="I66" i="6" s="1"/>
  <c r="I65" i="6" s="1"/>
  <c r="I64" i="6" s="1"/>
  <c r="I63" i="6" s="1"/>
  <c r="I62" i="6" s="1"/>
  <c r="I61" i="6" s="1"/>
  <c r="I60" i="6" s="1"/>
  <c r="I59" i="6" s="1"/>
  <c r="I58" i="6" s="1"/>
  <c r="I57" i="6" s="1"/>
  <c r="I56" i="6" s="1"/>
  <c r="I55" i="6" s="1"/>
  <c r="I54" i="6" s="1"/>
  <c r="I53" i="6" s="1"/>
  <c r="I52" i="6" s="1"/>
  <c r="I51" i="6" s="1"/>
  <c r="I50" i="6" s="1"/>
  <c r="I49" i="6" s="1"/>
  <c r="I48" i="6" s="1"/>
  <c r="I47" i="6" s="1"/>
  <c r="I46" i="6" s="1"/>
  <c r="I45" i="6" s="1"/>
  <c r="I44" i="6" s="1"/>
  <c r="I43" i="6" s="1"/>
  <c r="I42" i="6" s="1"/>
  <c r="I41" i="6" s="1"/>
  <c r="I40" i="6" s="1"/>
  <c r="I39" i="6" s="1"/>
  <c r="I38" i="6" s="1"/>
  <c r="I37" i="6" s="1"/>
  <c r="I36" i="6" s="1"/>
  <c r="I35" i="6" s="1"/>
  <c r="I34" i="6" s="1"/>
  <c r="I33" i="6" s="1"/>
  <c r="I32" i="6" s="1"/>
  <c r="I31" i="6" s="1"/>
  <c r="I30" i="6" s="1"/>
  <c r="I29" i="6" s="1"/>
  <c r="I28" i="6" s="1"/>
  <c r="I27" i="6" s="1"/>
  <c r="I26" i="6" s="1"/>
  <c r="I25" i="6" s="1"/>
  <c r="I24" i="6" s="1"/>
  <c r="I23" i="6" s="1"/>
  <c r="I22" i="6" s="1"/>
  <c r="I21" i="6" s="1"/>
  <c r="I20" i="6" s="1"/>
  <c r="I19" i="6" s="1"/>
  <c r="I18" i="6" s="1"/>
  <c r="I17" i="6" s="1"/>
  <c r="I16" i="6" s="1"/>
  <c r="I15" i="6" s="1"/>
  <c r="I10" i="6" s="1"/>
  <c r="F286" i="6"/>
  <c r="Q283" i="6" l="1"/>
  <c r="N285" i="6"/>
  <c r="O284" i="6"/>
  <c r="P284" i="6"/>
  <c r="M284" i="6"/>
  <c r="K285" i="6"/>
  <c r="L284" i="6"/>
  <c r="L285" i="6" l="1"/>
  <c r="M285" i="6"/>
  <c r="K286" i="6"/>
  <c r="Q284" i="6"/>
  <c r="N286" i="6"/>
  <c r="P285" i="6"/>
  <c r="O285" i="6"/>
  <c r="Q285" i="6" l="1"/>
  <c r="L286" i="6"/>
  <c r="M286" i="6"/>
  <c r="K5" i="6"/>
  <c r="P286" i="6"/>
  <c r="O286" i="6"/>
  <c r="Q286" i="6" l="1"/>
  <c r="R286" i="6" s="1"/>
  <c r="R285" i="6" s="1"/>
  <c r="R284" i="6" s="1"/>
  <c r="R283" i="6" s="1"/>
  <c r="R282" i="6" s="1"/>
  <c r="R281" i="6" s="1"/>
  <c r="R280" i="6" s="1"/>
  <c r="R279" i="6" s="1"/>
  <c r="R278" i="6" s="1"/>
  <c r="R277" i="6" s="1"/>
  <c r="R276" i="6" s="1"/>
  <c r="R275" i="6" s="1"/>
  <c r="R274" i="6" s="1"/>
  <c r="R273" i="6" s="1"/>
  <c r="R272" i="6" s="1"/>
  <c r="R271" i="6" s="1"/>
  <c r="R270" i="6" s="1"/>
  <c r="R269" i="6" s="1"/>
  <c r="R268" i="6" s="1"/>
  <c r="R267" i="6" s="1"/>
  <c r="R266" i="6" s="1"/>
  <c r="R265" i="6" s="1"/>
  <c r="R264" i="6" s="1"/>
  <c r="R263" i="6" s="1"/>
  <c r="R262" i="6" s="1"/>
  <c r="R261" i="6" s="1"/>
  <c r="R260" i="6" s="1"/>
  <c r="R259" i="6" s="1"/>
  <c r="R258" i="6" s="1"/>
  <c r="R257" i="6" s="1"/>
  <c r="R256" i="6" s="1"/>
  <c r="R255" i="6" s="1"/>
  <c r="R254" i="6" s="1"/>
  <c r="R253" i="6" s="1"/>
  <c r="R252" i="6" s="1"/>
  <c r="R251" i="6" s="1"/>
  <c r="R250" i="6" s="1"/>
  <c r="R249" i="6" s="1"/>
  <c r="R248" i="6" s="1"/>
  <c r="R247" i="6" s="1"/>
  <c r="R246" i="6" s="1"/>
  <c r="R245" i="6" s="1"/>
  <c r="R244" i="6" s="1"/>
  <c r="R243" i="6" s="1"/>
  <c r="R242" i="6" s="1"/>
  <c r="R241" i="6" s="1"/>
  <c r="R240" i="6" s="1"/>
  <c r="R239" i="6" s="1"/>
  <c r="R238" i="6" s="1"/>
  <c r="R237" i="6" s="1"/>
  <c r="R236" i="6" s="1"/>
  <c r="R235" i="6" s="1"/>
  <c r="R234" i="6" s="1"/>
  <c r="R233" i="6" s="1"/>
  <c r="R232" i="6" s="1"/>
  <c r="R231" i="6" s="1"/>
  <c r="R230" i="6" s="1"/>
  <c r="R229" i="6" s="1"/>
  <c r="R228" i="6" s="1"/>
  <c r="R227" i="6" s="1"/>
  <c r="R226" i="6" s="1"/>
  <c r="R225" i="6" s="1"/>
  <c r="R224" i="6" s="1"/>
  <c r="R223" i="6" s="1"/>
  <c r="R222" i="6" s="1"/>
  <c r="R221" i="6" s="1"/>
  <c r="R220" i="6" s="1"/>
  <c r="R219" i="6" s="1"/>
  <c r="R218" i="6" s="1"/>
  <c r="R217" i="6" s="1"/>
  <c r="R216" i="6" s="1"/>
  <c r="R215" i="6" s="1"/>
  <c r="R214" i="6" s="1"/>
  <c r="R213" i="6" s="1"/>
  <c r="R212" i="6" s="1"/>
  <c r="R211" i="6" s="1"/>
  <c r="R210" i="6" s="1"/>
  <c r="R209" i="6" s="1"/>
  <c r="R208" i="6" s="1"/>
  <c r="R207" i="6" s="1"/>
  <c r="R206" i="6" s="1"/>
  <c r="R205" i="6" s="1"/>
  <c r="R204" i="6" s="1"/>
  <c r="R203" i="6" s="1"/>
  <c r="R202" i="6" s="1"/>
  <c r="R201" i="6" s="1"/>
  <c r="R200" i="6" s="1"/>
  <c r="R199" i="6" s="1"/>
  <c r="R198" i="6" s="1"/>
  <c r="R197" i="6" s="1"/>
  <c r="R196" i="6" s="1"/>
  <c r="R195" i="6" s="1"/>
  <c r="R194" i="6" s="1"/>
  <c r="R193" i="6" s="1"/>
  <c r="R192" i="6" s="1"/>
  <c r="R191" i="6" s="1"/>
  <c r="R190" i="6" s="1"/>
  <c r="R189" i="6" s="1"/>
  <c r="R188" i="6" s="1"/>
  <c r="R187" i="6" s="1"/>
  <c r="R186" i="6" s="1"/>
  <c r="R185" i="6" s="1"/>
  <c r="R184" i="6" s="1"/>
  <c r="R183" i="6" s="1"/>
  <c r="R182" i="6" s="1"/>
  <c r="R181" i="6" s="1"/>
  <c r="R180" i="6" s="1"/>
  <c r="R179" i="6" s="1"/>
  <c r="R178" i="6" s="1"/>
  <c r="R177" i="6" s="1"/>
  <c r="R176" i="6" s="1"/>
  <c r="R175" i="6" s="1"/>
  <c r="R174" i="6" s="1"/>
  <c r="R173" i="6" s="1"/>
  <c r="R172" i="6" s="1"/>
  <c r="R171" i="6" s="1"/>
  <c r="R170" i="6" s="1"/>
  <c r="R169" i="6" s="1"/>
  <c r="R168" i="6" s="1"/>
  <c r="R167" i="6" s="1"/>
  <c r="R166" i="6" s="1"/>
  <c r="R165" i="6" s="1"/>
  <c r="R164" i="6" s="1"/>
  <c r="R163" i="6" s="1"/>
  <c r="R162" i="6" s="1"/>
  <c r="R161" i="6" s="1"/>
  <c r="R160" i="6" s="1"/>
  <c r="R159" i="6" s="1"/>
  <c r="R158" i="6" s="1"/>
  <c r="R157" i="6" s="1"/>
  <c r="R156" i="6" s="1"/>
  <c r="R155" i="6" s="1"/>
  <c r="R154" i="6" s="1"/>
  <c r="R153" i="6" s="1"/>
  <c r="R152" i="6" s="1"/>
  <c r="R151" i="6" s="1"/>
  <c r="R150" i="6" s="1"/>
  <c r="R149" i="6" s="1"/>
  <c r="R148" i="6" s="1"/>
  <c r="R147" i="6" s="1"/>
  <c r="R146" i="6" s="1"/>
  <c r="R145" i="6" s="1"/>
  <c r="R144" i="6" s="1"/>
  <c r="R143" i="6" s="1"/>
  <c r="R142" i="6" s="1"/>
  <c r="R141" i="6" s="1"/>
  <c r="R140" i="6" s="1"/>
  <c r="R139" i="6" s="1"/>
  <c r="R138" i="6" s="1"/>
  <c r="R137" i="6" s="1"/>
  <c r="R136" i="6" s="1"/>
  <c r="R135" i="6" s="1"/>
  <c r="R134" i="6" s="1"/>
  <c r="R133" i="6" s="1"/>
  <c r="R132" i="6" s="1"/>
  <c r="R131" i="6" s="1"/>
  <c r="R130" i="6" s="1"/>
  <c r="R129" i="6" s="1"/>
  <c r="R128" i="6" s="1"/>
  <c r="R127" i="6" s="1"/>
  <c r="R126" i="6" s="1"/>
  <c r="R125" i="6" s="1"/>
  <c r="R124" i="6" s="1"/>
  <c r="R123" i="6" s="1"/>
  <c r="R122" i="6" s="1"/>
  <c r="R121" i="6" s="1"/>
  <c r="R120" i="6" s="1"/>
  <c r="R119" i="6" s="1"/>
  <c r="R118" i="6" s="1"/>
  <c r="R117" i="6" s="1"/>
  <c r="R116" i="6" s="1"/>
  <c r="R115" i="6" s="1"/>
  <c r="R114" i="6" s="1"/>
  <c r="R113" i="6" s="1"/>
  <c r="R112" i="6" s="1"/>
  <c r="R111" i="6" s="1"/>
  <c r="R110" i="6" s="1"/>
  <c r="R109" i="6" s="1"/>
  <c r="R108" i="6" s="1"/>
  <c r="R107" i="6" s="1"/>
  <c r="R106" i="6" s="1"/>
  <c r="R105" i="6" s="1"/>
  <c r="R104" i="6" s="1"/>
  <c r="R103" i="6" s="1"/>
  <c r="R102" i="6" s="1"/>
  <c r="R101" i="6" s="1"/>
  <c r="R100" i="6" s="1"/>
  <c r="R99" i="6" s="1"/>
  <c r="R98" i="6" s="1"/>
  <c r="R97" i="6" s="1"/>
  <c r="R96" i="6" s="1"/>
  <c r="R95" i="6" s="1"/>
  <c r="R94" i="6" s="1"/>
  <c r="R93" i="6" s="1"/>
  <c r="R92" i="6" s="1"/>
  <c r="R91" i="6" s="1"/>
  <c r="R90" i="6" s="1"/>
  <c r="R89" i="6" s="1"/>
  <c r="R88" i="6" s="1"/>
  <c r="R87" i="6" s="1"/>
  <c r="R86" i="6" s="1"/>
  <c r="R85" i="6" s="1"/>
  <c r="R84" i="6" s="1"/>
  <c r="R83" i="6" s="1"/>
  <c r="R82" i="6" s="1"/>
  <c r="R81" i="6" s="1"/>
  <c r="R80" i="6" s="1"/>
  <c r="R79" i="6" s="1"/>
  <c r="R78" i="6" s="1"/>
  <c r="R77" i="6" s="1"/>
  <c r="R76" i="6" s="1"/>
  <c r="R75" i="6" s="1"/>
  <c r="R74" i="6" s="1"/>
  <c r="R73" i="6" s="1"/>
  <c r="R72" i="6" s="1"/>
  <c r="R71" i="6" s="1"/>
  <c r="R70" i="6" s="1"/>
  <c r="R69" i="6" s="1"/>
  <c r="R68" i="6" s="1"/>
  <c r="R67" i="6" s="1"/>
  <c r="R66" i="6" s="1"/>
  <c r="R65" i="6" s="1"/>
  <c r="R64" i="6" s="1"/>
  <c r="R63" i="6" s="1"/>
  <c r="R62" i="6" s="1"/>
  <c r="R61" i="6" s="1"/>
  <c r="R60" i="6" s="1"/>
  <c r="R59" i="6" s="1"/>
  <c r="R58" i="6" s="1"/>
  <c r="R57" i="6" s="1"/>
  <c r="R56" i="6" s="1"/>
  <c r="R55" i="6" s="1"/>
  <c r="R54" i="6" s="1"/>
  <c r="R53" i="6" s="1"/>
  <c r="R52" i="6" s="1"/>
  <c r="R51" i="6" s="1"/>
  <c r="R50" i="6" s="1"/>
  <c r="R49" i="6" s="1"/>
  <c r="R48" i="6" s="1"/>
  <c r="R47" i="6" s="1"/>
  <c r="R46" i="6" s="1"/>
  <c r="R45" i="6" s="1"/>
  <c r="R44" i="6" s="1"/>
  <c r="R43" i="6" s="1"/>
  <c r="R42" i="6" s="1"/>
  <c r="R41" i="6" s="1"/>
  <c r="R40" i="6" s="1"/>
  <c r="R39" i="6" s="1"/>
  <c r="R38" i="6" s="1"/>
  <c r="R37" i="6" s="1"/>
  <c r="R36" i="6" s="1"/>
  <c r="R35" i="6" s="1"/>
  <c r="R34" i="6" s="1"/>
  <c r="R33" i="6" s="1"/>
  <c r="R32" i="6" s="1"/>
  <c r="R31" i="6" s="1"/>
  <c r="R30" i="6" s="1"/>
  <c r="R29" i="6" s="1"/>
  <c r="R28" i="6" s="1"/>
  <c r="R27" i="6" s="1"/>
  <c r="R26" i="6" s="1"/>
  <c r="R25" i="6" s="1"/>
  <c r="R24" i="6" s="1"/>
  <c r="R23" i="6" s="1"/>
  <c r="R22" i="6" s="1"/>
  <c r="R21" i="6" s="1"/>
  <c r="R20" i="6" s="1"/>
  <c r="R19" i="6" s="1"/>
  <c r="R18" i="6" s="1"/>
  <c r="R17" i="6" s="1"/>
  <c r="R16" i="6" s="1"/>
  <c r="R15" i="6" s="1"/>
  <c r="R10" i="6" s="1"/>
  <c r="R8" i="6"/>
  <c r="K6" i="6"/>
  <c r="N7" i="6"/>
  <c r="R6" i="6"/>
  <c r="R7" i="6"/>
  <c r="N6" i="6"/>
  <c r="K7" i="6"/>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List>
</comments>
</file>

<file path=xl/comments2.xml><?xml version="1.0" encoding="utf-8"?>
<comments xmlns="http://schemas.openxmlformats.org/spreadsheetml/2006/main">
  <authors>
    <author>Ronald McAlister</author>
    <author>Ronald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B24" authorId="1">
      <text>
        <r>
          <rPr>
            <b/>
            <sz val="8"/>
            <color indexed="81"/>
            <rFont val="Tahoma"/>
            <family val="2"/>
          </rPr>
          <t>Ronald McAllister:</t>
        </r>
        <r>
          <rPr>
            <sz val="8"/>
            <color indexed="81"/>
            <rFont val="Tahoma"/>
            <family val="2"/>
          </rPr>
          <t xml:space="preserve">
Enter your date as mm/dd/yy. The cell formatting adds the day name to the display.</t>
        </r>
      </text>
    </comment>
    <comment ref="C24" authorId="1">
      <text>
        <r>
          <rPr>
            <b/>
            <sz val="8"/>
            <color indexed="81"/>
            <rFont val="Tahoma"/>
            <family val="2"/>
          </rPr>
          <t>Ronald McAllister:</t>
        </r>
        <r>
          <rPr>
            <sz val="8"/>
            <color indexed="81"/>
            <rFont val="Tahoma"/>
            <family val="2"/>
          </rPr>
          <t xml:space="preserve">
Resolve any "To Date" problems before attempting to correct a #NA problem in this cell.</t>
        </r>
      </text>
    </comment>
    <comment ref="C25" authorId="1">
      <text>
        <r>
          <rPr>
            <b/>
            <sz val="8"/>
            <color indexed="81"/>
            <rFont val="Tahoma"/>
            <family val="2"/>
          </rPr>
          <t>Ronald McAllister:</t>
        </r>
        <r>
          <rPr>
            <sz val="8"/>
            <color indexed="81"/>
            <rFont val="Tahoma"/>
            <family val="2"/>
          </rPr>
          <t xml:space="preserve">
#NA here indicates that no </t>
        </r>
        <r>
          <rPr>
            <b/>
            <sz val="8"/>
            <color indexed="81"/>
            <rFont val="Tahoma"/>
            <family val="2"/>
          </rPr>
          <t>Matching Date</t>
        </r>
        <r>
          <rPr>
            <sz val="8"/>
            <color indexed="81"/>
            <rFont val="Tahoma"/>
            <family val="2"/>
          </rPr>
          <t xml:space="preserve"> is available on the InputPriceData tab. Most likely cause, Weekend date or holiday date.</t>
        </r>
      </text>
    </comment>
  </commentList>
</comments>
</file>

<file path=xl/connections.xml><?xml version="1.0" encoding="utf-8"?>
<connections xmlns="http://schemas.openxmlformats.org/spreadsheetml/2006/main">
  <connection id="1" name="Connection" type="4" refreshedVersion="4" background="1" saveData="1">
    <webPr sourceData="1" parsePre="1" consecutive="1" xl2000="1" url="http://download.finance.yahoo.com/d/quotes.csv?s=dg&amp;f=snx"/>
  </connection>
  <connection id="2" name="Connection1" type="4" refreshedVersion="4" background="1" saveData="1">
    <webPr sourceData="1" parsePre="1" consecutive="1" xl2000="1" url="http://ichart.finance.yahoo.com/table.csv?s=dg&amp;a=0&amp;b=7&amp;c=1977&amp;d=10&amp;e=8&amp;f=2013&amp;g=d&amp;ignore=.csv"/>
  </connection>
  <connection id="3" name="Connection4" type="4" refreshedVersion="4" background="1" saveData="1">
    <webPr sourceData="1" parsePre="1" consecutive="1" xl2000="1" url="http://download.finance.yahoo.com/d/quotes.csv?s=dg&amp;f=d1ohgl1vt1"/>
  </connection>
</connections>
</file>

<file path=xl/sharedStrings.xml><?xml version="1.0" encoding="utf-8"?>
<sst xmlns="http://schemas.openxmlformats.org/spreadsheetml/2006/main" count="228" uniqueCount="183">
  <si>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</si>
  <si>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</si>
  <si>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</si>
  <si>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</si>
  <si>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</si>
  <si>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</si>
  <si>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</si>
  <si>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</si>
  <si>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</si>
  <si>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</si>
  <si>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</si>
  <si>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</si>
  <si>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</si>
  <si>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</si>
  <si>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</si>
  <si>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</si>
  <si>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This workbook contains and uses VBA macros.</t>
  </si>
  <si>
    <t>Be sure to have a backup copy of the spreadsheet before you alter anything else.</t>
  </si>
  <si>
    <t>Price Chart Windowing Controls</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</si>
  <si>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</si>
  <si>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</si>
  <si>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</si>
  <si>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</si>
  <si>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</si>
  <si>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</si>
  <si>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</si>
  <si>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</si>
  <si>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</si>
  <si>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</si>
  <si>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</si>
  <si>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</si>
  <si>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</si>
  <si>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Price Sources</t>
  </si>
  <si>
    <t>Adjusted</t>
  </si>
  <si>
    <t>Adjustment</t>
  </si>
  <si>
    <t>Factor</t>
  </si>
  <si>
    <t>Adjusted Values</t>
  </si>
  <si>
    <t>Raw Data Values</t>
  </si>
  <si>
    <t>White space %:</t>
  </si>
  <si>
    <t>In a couple of cases, this "IF" logic also sets starter values for subsequent smoothing calculations.</t>
  </si>
  <si>
    <t>Allowance:</t>
  </si>
  <si>
    <t>Date at Cursor</t>
  </si>
  <si>
    <t xml:space="preserve">Scroll Price =&gt; </t>
  </si>
  <si>
    <r>
      <rPr>
        <b/>
        <sz val="10"/>
        <rFont val="Arial"/>
        <family val="2"/>
      </rPr>
      <t xml:space="preserve">Data for this EXCEL </t>
    </r>
    <r>
      <rPr>
        <sz val="10"/>
        <rFont val="Arial"/>
        <family val="2"/>
      </rPr>
      <t>example:</t>
    </r>
  </si>
  <si>
    <t>CalculationsAndCharts construction Notes:</t>
  </si>
  <si>
    <t>@ Scroll Bar =&gt;</t>
  </si>
  <si>
    <t xml:space="preserve">The data in this workbook is sorted date descending (most recent date at the top). All formulas and </t>
  </si>
  <si>
    <t>VBA routines are built accordingly.</t>
  </si>
  <si>
    <t xml:space="preserve">Several of the column formulas begin with "IF" logic that determines when there is sufficient data </t>
  </si>
  <si>
    <t xml:space="preserve">available for the subsequent calculations to be relevant. The cell will calculate to blank or the </t>
  </si>
  <si>
    <t>result of the calculation.</t>
  </si>
  <si>
    <r>
      <t>Data windowing can be performed by changing cell A11. Positive values logically "</t>
    </r>
    <r>
      <rPr>
        <i/>
        <sz val="10"/>
        <rFont val="Arial"/>
        <family val="2"/>
      </rPr>
      <t>Pan</t>
    </r>
    <r>
      <rPr>
        <sz val="10"/>
        <rFont val="Arial"/>
        <family val="2"/>
      </rPr>
      <t xml:space="preserve">" the </t>
    </r>
  </si>
  <si>
    <t>data window represented by the Calculation sheet down the input sheet and back in time.</t>
  </si>
  <si>
    <t xml:space="preserve">This can have two side effects: First, data may fall outside of the fixed Y-axis scales and be clipped </t>
  </si>
  <si>
    <t xml:space="preserve">or fall well inside the Y-axis scales wasting a lot of chart vertical space. Second, you may move far </t>
  </si>
  <si>
    <t>enough back that you do not have sufficient data points to fill the left of the chart.</t>
  </si>
  <si>
    <t xml:space="preserve">The VBA macros behind the SetChart button address these Data Windowing problems and also </t>
  </si>
  <si>
    <t xml:space="preserve">resizes and vertically aligns all charts on the work sheet to match the Price chart and then </t>
  </si>
  <si>
    <t xml:space="preserve">horizontally adjusts the X-axis positions of all charts on the work sheet so that the corresponding </t>
  </si>
  <si>
    <t>data points align vertically.</t>
  </si>
  <si>
    <t xml:space="preserve">The macros behind the SetChart button are sensitive to the user control values in cells A11 and </t>
  </si>
  <si>
    <t>A12, and also uses the computed values in cells A8, F11, and F12</t>
  </si>
  <si>
    <t>Adj Close</t>
  </si>
  <si>
    <t>Available Data</t>
  </si>
  <si>
    <t xml:space="preserve">Bar Count: </t>
  </si>
  <si>
    <t xml:space="preserve">From: </t>
  </si>
  <si>
    <t xml:space="preserve">To: </t>
  </si>
  <si>
    <t>Notes:</t>
  </si>
  <si>
    <t>Request Online Yahoo History for:</t>
  </si>
  <si>
    <t>Symbol</t>
  </si>
  <si>
    <t>Data Type</t>
  </si>
  <si>
    <t>Daily</t>
  </si>
  <si>
    <t>Valid</t>
  </si>
  <si>
    <t>Data</t>
  </si>
  <si>
    <t>Types</t>
  </si>
  <si>
    <t>Weekly</t>
  </si>
  <si>
    <t>Monthly</t>
  </si>
  <si>
    <t>Div/Split</t>
  </si>
  <si>
    <t>d</t>
  </si>
  <si>
    <t>w</t>
  </si>
  <si>
    <t>m</t>
  </si>
  <si>
    <t>v</t>
  </si>
  <si>
    <t>http://www.gummy-stuff.org/Yahoo-data.htm</t>
  </si>
  <si>
    <t xml:space="preserve">Online Yahoo Finance Query Interfaces used in the VBA code to obtain this data: </t>
  </si>
  <si>
    <t>of the capabilities of this interface.</t>
  </si>
  <si>
    <t>A.) Price History Only: "http://ichart.finance.yahoo.com/table.csv"</t>
  </si>
  <si>
    <t>B.) Price History w/ imbedded divs n splits: "http://ichart.finance.yahoo.com/x"</t>
  </si>
  <si>
    <t>specific fields you can include in a request to this interface see:</t>
  </si>
  <si>
    <t xml:space="preserve">This web site includes a downloadable working EXCEL/VBA example </t>
  </si>
  <si>
    <t>Use Close Adjusted:</t>
  </si>
  <si>
    <t xml:space="preserve">For some how-to doc regarding this particular interface, including a list of the </t>
  </si>
  <si>
    <t>C.) Fundamentals (in this case name and exchange):</t>
  </si>
  <si>
    <t xml:space="preserve"> "http://download.finance.yahoo.com/d/quotes.csv?"</t>
  </si>
  <si>
    <t>Buy</t>
  </si>
  <si>
    <t>Sell</t>
  </si>
  <si>
    <t>New Features for the basic TradersTips Template</t>
  </si>
  <si>
    <t>Chart Controls</t>
  </si>
  <si>
    <t>Last Trade</t>
  </si>
  <si>
    <t>Indicator Cursor</t>
  </si>
  <si>
    <t>$Cursor</t>
  </si>
  <si>
    <t>HiClose</t>
  </si>
  <si>
    <t>LowClose</t>
  </si>
  <si>
    <t>SuperSM</t>
  </si>
  <si>
    <t>Roofing</t>
  </si>
  <si>
    <t>HiR</t>
  </si>
  <si>
    <t>LowR</t>
  </si>
  <si>
    <t>Controls</t>
  </si>
  <si>
    <t>Intermediate Calculation Values</t>
  </si>
  <si>
    <t>&lt;=SuperSmoothBars</t>
  </si>
  <si>
    <t>a1 =</t>
  </si>
  <si>
    <t>c1 =</t>
  </si>
  <si>
    <t>b1 =</t>
  </si>
  <si>
    <t>c2 =</t>
  </si>
  <si>
    <t>c3 =</t>
  </si>
  <si>
    <t>&lt;=HiPassBars</t>
  </si>
  <si>
    <t>Alpha1 =</t>
  </si>
  <si>
    <t>1-Alpha1 =</t>
  </si>
  <si>
    <t>2*(1-Alpha1) =</t>
  </si>
  <si>
    <t>(1-Alpha1)^2 =</t>
  </si>
  <si>
    <t>(1-Alpha1/2)^2 =</t>
  </si>
  <si>
    <t>&lt;=StochLen</t>
  </si>
  <si>
    <t>dg</t>
  </si>
  <si>
    <t>Dollar General Co (DG) -NYSE</t>
  </si>
  <si>
    <t>Price Chart</t>
  </si>
  <si>
    <t>Indicator Chart</t>
  </si>
  <si>
    <t>Decision Levels</t>
  </si>
  <si>
    <t>For Charting</t>
  </si>
  <si>
    <t>Long Signal</t>
  </si>
  <si>
    <t>Long Entry</t>
  </si>
  <si>
    <t>Long Active</t>
  </si>
  <si>
    <t>Long Exit Sig</t>
  </si>
  <si>
    <t>Exit Long</t>
  </si>
  <si>
    <t>Long Exit</t>
  </si>
  <si>
    <t>Short Signal</t>
  </si>
  <si>
    <t>Short Entry</t>
  </si>
  <si>
    <t>Short Active</t>
  </si>
  <si>
    <t>Short Exit Sig</t>
  </si>
  <si>
    <t>Short Exit</t>
  </si>
  <si>
    <r>
      <t xml:space="preserve">Transaction Summary </t>
    </r>
    <r>
      <rPr>
        <sz val="10"/>
        <rFont val="Arial"/>
        <family val="2"/>
      </rPr>
      <t>(using trade size of 1 share)</t>
    </r>
  </si>
  <si>
    <t xml:space="preserve">Logically Available Bars on the "CalculationsAndCharts" tab constitute a </t>
  </si>
  <si>
    <r>
      <t>Summary for</t>
    </r>
    <r>
      <rPr>
        <b/>
        <sz val="10"/>
        <rFont val="Arial"/>
        <family val="2"/>
      </rPr>
      <t xml:space="preserve"> LONG</t>
    </r>
    <r>
      <rPr>
        <sz val="10"/>
        <rFont val="Arial"/>
        <family val="2"/>
      </rPr>
      <t xml:space="preserve"> trades</t>
    </r>
  </si>
  <si>
    <r>
      <t>Summary for</t>
    </r>
    <r>
      <rPr>
        <b/>
        <sz val="10"/>
        <rFont val="Arial"/>
        <family val="2"/>
      </rPr>
      <t xml:space="preserve"> SHORT</t>
    </r>
    <r>
      <rPr>
        <sz val="10"/>
        <rFont val="Arial"/>
        <family val="2"/>
      </rPr>
      <t xml:space="preserve"> trades</t>
    </r>
  </si>
  <si>
    <t>LONG trades opened in this time period</t>
  </si>
  <si>
    <t>Short trades opened in this time period</t>
  </si>
  <si>
    <t>Winners</t>
  </si>
  <si>
    <t>Biggest Win</t>
  </si>
  <si>
    <t>Sum of Gains</t>
  </si>
  <si>
    <t>Losers</t>
  </si>
  <si>
    <t>Biggest Loss</t>
  </si>
  <si>
    <t>Sum of Losses</t>
  </si>
  <si>
    <t>NET change for Period</t>
  </si>
  <si>
    <r>
      <t xml:space="preserve">Largest </t>
    </r>
    <r>
      <rPr>
        <b/>
        <sz val="10"/>
        <rFont val="Arial"/>
        <family val="2"/>
      </rPr>
      <t>Negative</t>
    </r>
    <r>
      <rPr>
        <sz val="10"/>
        <rFont val="Arial"/>
        <family val="2"/>
      </rPr>
      <t xml:space="preserve"> Account Balance</t>
    </r>
  </si>
  <si>
    <t>Enter Long</t>
  </si>
  <si>
    <t>Trade Result</t>
  </si>
  <si>
    <t>Running Balance</t>
  </si>
  <si>
    <t>Enter Short</t>
  </si>
  <si>
    <t>Exit Short</t>
  </si>
  <si>
    <t>$</t>
  </si>
  <si>
    <t>Display</t>
  </si>
  <si>
    <t xml:space="preserve">Display </t>
  </si>
  <si>
    <t>Conv stch</t>
  </si>
  <si>
    <t>Buy2</t>
  </si>
  <si>
    <t>Sell2</t>
  </si>
  <si>
    <t>Buy Signal</t>
  </si>
  <si>
    <t>Sell Signal</t>
  </si>
  <si>
    <t>EhlersPredictiveIndicators.xlsm</t>
  </si>
  <si>
    <r>
      <t>by John F. Ehlers, PhD in an article titled "</t>
    </r>
    <r>
      <rPr>
        <b/>
        <u/>
        <sz val="10"/>
        <rFont val="Arial"/>
        <family val="2"/>
      </rPr>
      <t>Predictive Indicators For Effective Trading Strategies</t>
    </r>
    <r>
      <rPr>
        <sz val="10"/>
        <rFont val="Arial"/>
        <family val="2"/>
      </rPr>
      <t>"</t>
    </r>
  </si>
  <si>
    <t>which appears in the January 2014 issue of</t>
  </si>
  <si>
    <t>Intra-Day price and volume bar.</t>
  </si>
  <si>
    <t xml:space="preserve">On the InputPriceData tab, the Direct from Yahoo Finance Price History download button will now retrieve the data necessary to </t>
  </si>
  <si>
    <t>create an Intra-Day price bar which is cumulative for the trading day through the then current last trade price and time stamp.</t>
  </si>
  <si>
    <t xml:space="preserve">If the download request is for daily data: </t>
  </si>
  <si>
    <t xml:space="preserve">The logic will insert this bar as the most recent data bar as long as the most recent date in the normally downloaded file </t>
  </si>
  <si>
    <t xml:space="preserve">is less than the intra-day bar date. After the markets close, there is a delay of 2 to 3 hours before the normal history download </t>
  </si>
  <si>
    <t>incorporates a bar for the current day. So this intra-day bar can fill in the gap if one is the impatient sort.</t>
  </si>
  <si>
    <t>bar for the day that eventually shows up in the normal history download. On the otherhand, the prices all seem to match.</t>
  </si>
  <si>
    <t xml:space="preserve">One Note: Well after the close of the markets, the volume returned for the intra-day bar tends to be slightly higher than the volume in the </t>
  </si>
  <si>
    <t xml:space="preserve">Mr. Ehlers' signals are generated by the Close of a bar, which for daily data, means the market is closed. </t>
  </si>
  <si>
    <t>Last Trade data from the Fundamentals interface appears to be delayed by approximately 15 minutes.</t>
  </si>
  <si>
    <t>If the download request is NOT for daily data the intra-day bar will not be inserted into the price history data.</t>
  </si>
  <si>
    <t>For trading simulation purposes one cannot logically trade a closed bar, so I am generating trades on the next bar after a signal using the Open price of that next bar.</t>
  </si>
  <si>
    <t>4:02pm</t>
  </si>
  <si>
    <t>Coded beginning 2013-Nov-01 by Ronald McAllister (rpmac_xltt@sprynet.com)</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</si>
</sst>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_);_(* \(#,##0.00\);_(* &quot;-&quot;??_);_(@_)"/>
    <numFmt numFmtId="164" formatCode="0.000"/>
    <numFmt numFmtId="165" formatCode="0.0000"/>
    <numFmt numFmtId="166" formatCode="#,##0;[Red]\-#,##0;&quot;- -&quot;"/>
    <numFmt numFmtId="167" formatCode="ddd\ mm/dd/yy;@"/>
    <numFmt numFmtId="168" formatCode="0;0;&quot;- -&quot;\ "/>
    <numFmt numFmtId="169" formatCode="0.000000;0.000000;&quot;- -&quot;"/>
    <numFmt numFmtId="170" formatCode="General;General;&quot;- -&quot;"/>
    <numFmt numFmtId="171" formatCode="0.00;0.00;&quot;- -&quot;"/>
    <numFmt numFmtId="172" formatCode="mm/dd/yy;0;&quot;- -&quot;"/>
    <numFmt numFmtId="173" formatCode="ddd\ mm/dd/yyyy"/>
    <numFmt numFmtId="174" formatCode="mm/dd/yyyy;@"/>
    <numFmt numFmtId="175" formatCode="ddd\ mm/dd/yyyy;@"/>
    <numFmt numFmtId="176" formatCode="#,##0.0000"/>
    <numFmt numFmtId="177" formatCode="mm/dd/yyyy"/>
    <numFmt numFmtId="178" formatCode="0.00000"/>
    <numFmt numFmtId="179" formatCode="dddmm/dd/yyyy;@"/>
    <numFmt numFmtId="180" formatCode="#\ ???/???"/>
    <numFmt numFmtId="181" formatCode="0.000000"/>
  </numFmts>
  <fonts count="43" x14ac:knownFonts="1">
    <font>
      <sz val="10"/>
      <name val="Arial"/>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i/>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8"/>
      <color rgb="FF000000"/>
      <name val="Tahoma"/>
      <family val="2"/>
    </font>
    <font>
      <b/>
      <sz val="10"/>
      <color rgb="FFFF0000"/>
      <name val="Arial"/>
      <family val="2"/>
    </font>
    <font>
      <sz val="10"/>
      <color rgb="FFFF0000"/>
      <name val="Arial"/>
      <family val="2"/>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CCECFF"/>
        <bgColor indexed="64"/>
      </patternFill>
    </fill>
    <fill>
      <patternFill patternType="solid">
        <fgColor rgb="FFFFE7FF"/>
        <bgColor indexed="64"/>
      </patternFill>
    </fill>
    <fill>
      <patternFill patternType="solid">
        <fgColor theme="4" tint="0.79998168889431442"/>
        <bgColor indexed="64"/>
      </patternFill>
    </fill>
    <fill>
      <patternFill patternType="solid">
        <fgColor theme="7" tint="0.79998168889431442"/>
        <bgColor indexed="64"/>
      </patternFill>
    </fill>
  </fills>
  <borders count="5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s>
  <cellStyleXfs count="45">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43" fontId="1" fillId="0" borderId="0" applyFon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4" fillId="0" borderId="0"/>
    <xf numFmtId="0" fontId="4"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 fillId="0" borderId="0"/>
  </cellStyleXfs>
  <cellXfs count="355">
    <xf numFmtId="0" fontId="0" fillId="0" borderId="0" xfId="0"/>
    <xf numFmtId="0" fontId="2" fillId="0" borderId="0" xfId="0" applyFont="1" applyAlignment="1">
      <alignment horizontal="center"/>
    </xf>
    <xf numFmtId="0" fontId="2" fillId="0" borderId="0" xfId="0" applyFont="1"/>
    <xf numFmtId="3" fontId="0" fillId="0" borderId="0" xfId="28" applyNumberFormat="1" applyFont="1"/>
    <xf numFmtId="4" fontId="0" fillId="0" borderId="0" xfId="28" applyNumberFormat="1" applyFont="1"/>
    <xf numFmtId="0" fontId="0" fillId="0" borderId="0" xfId="0" applyBorder="1"/>
    <xf numFmtId="167" fontId="0" fillId="0" borderId="0" xfId="0" applyNumberFormat="1"/>
    <xf numFmtId="0" fontId="22" fillId="0" borderId="0" xfId="38" applyFont="1"/>
    <xf numFmtId="0" fontId="4" fillId="0" borderId="0" xfId="38"/>
    <xf numFmtId="0" fontId="4" fillId="0" borderId="0" xfId="38" applyFont="1" applyAlignment="1">
      <alignment horizontal="left" indent="1"/>
    </xf>
    <xf numFmtId="0" fontId="4" fillId="0" borderId="0" xfId="38" applyAlignment="1">
      <alignment horizontal="left" indent="1"/>
    </xf>
    <xf numFmtId="0" fontId="2" fillId="0" borderId="0" xfId="38" applyFont="1"/>
    <xf numFmtId="0" fontId="4" fillId="0" borderId="0" xfId="38" applyFont="1"/>
    <xf numFmtId="0" fontId="4" fillId="0" borderId="0" xfId="38" applyFont="1" applyAlignment="1">
      <alignment horizontal="left" indent="2"/>
    </xf>
    <xf numFmtId="0" fontId="4" fillId="0" borderId="0" xfId="0" applyFont="1"/>
    <xf numFmtId="0" fontId="4" fillId="0" borderId="0" xfId="38" applyFont="1" applyAlignment="1">
      <alignment horizontal="left"/>
    </xf>
    <xf numFmtId="0" fontId="2" fillId="0" borderId="0" xfId="0" applyFont="1" applyBorder="1"/>
    <xf numFmtId="0" fontId="4" fillId="0" borderId="0" xfId="0" applyFont="1" applyBorder="1" applyAlignment="1">
      <alignment horizontal="center"/>
    </xf>
    <xf numFmtId="0" fontId="4" fillId="0" borderId="0" xfId="0" applyFont="1" applyBorder="1"/>
    <xf numFmtId="164" fontId="2" fillId="0" borderId="0" xfId="0" applyNumberFormat="1" applyFont="1" applyBorder="1" applyAlignment="1">
      <alignment horizontal="center"/>
    </xf>
    <xf numFmtId="166" fontId="4" fillId="0" borderId="0" xfId="0" applyNumberFormat="1" applyFont="1" applyBorder="1" applyAlignment="1">
      <alignment horizontal="center"/>
    </xf>
    <xf numFmtId="172" fontId="4" fillId="0" borderId="0" xfId="0" applyNumberFormat="1" applyFont="1" applyBorder="1" applyAlignment="1">
      <alignment horizontal="center"/>
    </xf>
    <xf numFmtId="171" fontId="4" fillId="0" borderId="0" xfId="0" applyNumberFormat="1" applyFont="1" applyBorder="1" applyAlignment="1">
      <alignment horizontal="center"/>
    </xf>
    <xf numFmtId="168" fontId="4" fillId="0" borderId="0" xfId="0" applyNumberFormat="1" applyFont="1" applyBorder="1" applyAlignment="1">
      <alignment horizontal="center"/>
    </xf>
    <xf numFmtId="169" fontId="4" fillId="0" borderId="0" xfId="0" applyNumberFormat="1" applyFont="1" applyBorder="1"/>
    <xf numFmtId="170" fontId="4" fillId="0" borderId="0" xfId="0" applyNumberFormat="1" applyFont="1" applyBorder="1"/>
    <xf numFmtId="0" fontId="26" fillId="0" borderId="0" xfId="0" applyFont="1"/>
    <xf numFmtId="0" fontId="4" fillId="0" borderId="10" xfId="0" applyFont="1" applyBorder="1"/>
    <xf numFmtId="0" fontId="4" fillId="0" borderId="11" xfId="0" applyFont="1" applyBorder="1"/>
    <xf numFmtId="0" fontId="0" fillId="0" borderId="12" xfId="0" applyBorder="1"/>
    <xf numFmtId="0" fontId="0" fillId="0" borderId="13" xfId="0" applyBorder="1"/>
    <xf numFmtId="0" fontId="4" fillId="0" borderId="14" xfId="0" applyFont="1" applyBorder="1" applyAlignment="1">
      <alignment horizontal="right"/>
    </xf>
    <xf numFmtId="0" fontId="4" fillId="0" borderId="15" xfId="0" applyFont="1" applyBorder="1" applyAlignment="1">
      <alignment horizontal="right"/>
    </xf>
    <xf numFmtId="0" fontId="26" fillId="0" borderId="17" xfId="0" applyFont="1" applyBorder="1"/>
    <xf numFmtId="0" fontId="4" fillId="0" borderId="12" xfId="0" applyFont="1" applyBorder="1"/>
    <xf numFmtId="0" fontId="4" fillId="0" borderId="18" xfId="0" applyFont="1" applyBorder="1" applyAlignment="1">
      <alignment horizontal="right"/>
    </xf>
    <xf numFmtId="0" fontId="2" fillId="0" borderId="19" xfId="0" applyFont="1" applyBorder="1"/>
    <xf numFmtId="0" fontId="4" fillId="0" borderId="16" xfId="0" applyFont="1" applyBorder="1" applyAlignment="1">
      <alignment horizontal="right"/>
    </xf>
    <xf numFmtId="0" fontId="4" fillId="0" borderId="13" xfId="0" applyFont="1" applyBorder="1"/>
    <xf numFmtId="0" fontId="2" fillId="0" borderId="20" xfId="0" applyFont="1" applyBorder="1" applyAlignment="1">
      <alignment horizontal="center"/>
    </xf>
    <xf numFmtId="0" fontId="2" fillId="0" borderId="0" xfId="0" applyFont="1" applyBorder="1" applyAlignment="1">
      <alignment horizontal="left"/>
    </xf>
    <xf numFmtId="0" fontId="0" fillId="0" borderId="0" xfId="0" applyFill="1"/>
    <xf numFmtId="0" fontId="4" fillId="0" borderId="0" xfId="0" applyFont="1" applyAlignment="1">
      <alignment horizontal="left" indent="2"/>
    </xf>
    <xf numFmtId="0" fontId="26" fillId="0" borderId="0" xfId="0" applyFont="1" applyBorder="1"/>
    <xf numFmtId="0" fontId="1" fillId="0" borderId="0" xfId="38" applyFont="1" applyAlignment="1">
      <alignment horizontal="left" indent="1"/>
    </xf>
    <xf numFmtId="0" fontId="1" fillId="0" borderId="0" xfId="38" applyFont="1"/>
    <xf numFmtId="0" fontId="2" fillId="24" borderId="13" xfId="0" applyFont="1" applyFill="1" applyBorder="1" applyAlignment="1">
      <alignment horizontal="center"/>
    </xf>
    <xf numFmtId="0" fontId="4" fillId="24" borderId="0" xfId="0" applyFont="1" applyFill="1" applyBorder="1"/>
    <xf numFmtId="0" fontId="1" fillId="24" borderId="0" xfId="0" applyFont="1" applyFill="1" applyBorder="1" applyAlignment="1">
      <alignment horizontal="right"/>
    </xf>
    <xf numFmtId="0" fontId="1" fillId="0" borderId="0" xfId="0" applyFont="1" applyBorder="1"/>
    <xf numFmtId="0" fontId="1" fillId="0" borderId="0" xfId="0" applyFont="1"/>
    <xf numFmtId="173" fontId="0" fillId="0" borderId="0" xfId="0" applyNumberFormat="1"/>
    <xf numFmtId="0" fontId="0" fillId="25" borderId="0" xfId="0" applyFill="1"/>
    <xf numFmtId="4" fontId="0" fillId="0" borderId="0" xfId="0" applyNumberFormat="1"/>
    <xf numFmtId="3" fontId="0" fillId="0" borderId="0" xfId="0" applyNumberFormat="1"/>
    <xf numFmtId="0" fontId="35" fillId="0" borderId="0" xfId="0" applyFont="1" applyAlignment="1">
      <alignment horizontal="left" vertical="center"/>
    </xf>
    <xf numFmtId="0" fontId="2" fillId="0" borderId="0" xfId="0" applyFont="1" applyAlignment="1">
      <alignment horizontal="left"/>
    </xf>
    <xf numFmtId="0" fontId="2" fillId="25" borderId="0" xfId="0" applyFont="1" applyFill="1"/>
    <xf numFmtId="0" fontId="2" fillId="25" borderId="0" xfId="0" applyFont="1" applyFill="1" applyAlignment="1">
      <alignment horizontal="right"/>
    </xf>
    <xf numFmtId="176" fontId="0" fillId="0" borderId="0" xfId="0" applyNumberFormat="1"/>
    <xf numFmtId="0" fontId="2" fillId="26" borderId="12" xfId="0" applyFont="1" applyFill="1" applyBorder="1" applyAlignment="1">
      <alignment horizontal="center"/>
    </xf>
    <xf numFmtId="0" fontId="2" fillId="26" borderId="22" xfId="0" applyFont="1" applyFill="1" applyBorder="1" applyAlignment="1">
      <alignment horizontal="center"/>
    </xf>
    <xf numFmtId="0" fontId="2" fillId="24" borderId="27" xfId="0" applyFont="1" applyFill="1" applyBorder="1" applyAlignment="1">
      <alignment horizontal="center"/>
    </xf>
    <xf numFmtId="0" fontId="2" fillId="24" borderId="28" xfId="0" applyFont="1" applyFill="1" applyBorder="1" applyAlignment="1">
      <alignment horizontal="center"/>
    </xf>
    <xf numFmtId="0" fontId="2" fillId="24" borderId="29" xfId="0" applyFont="1" applyFill="1" applyBorder="1" applyAlignment="1">
      <alignment horizontal="center"/>
    </xf>
    <xf numFmtId="0" fontId="2" fillId="24" borderId="30" xfId="0" applyFont="1" applyFill="1" applyBorder="1" applyAlignment="1">
      <alignment horizontal="center"/>
    </xf>
    <xf numFmtId="0" fontId="2" fillId="27" borderId="30" xfId="0" applyFont="1" applyFill="1" applyBorder="1" applyAlignment="1">
      <alignment horizontal="center"/>
    </xf>
    <xf numFmtId="0" fontId="2" fillId="27" borderId="31" xfId="0" applyFont="1" applyFill="1" applyBorder="1" applyAlignment="1">
      <alignment horizontal="center"/>
    </xf>
    <xf numFmtId="0" fontId="1" fillId="0" borderId="0" xfId="38" applyFont="1" applyAlignment="1">
      <alignment horizontal="left"/>
    </xf>
    <xf numFmtId="0" fontId="0" fillId="28" borderId="0" xfId="0" applyFill="1"/>
    <xf numFmtId="0" fontId="33" fillId="28" borderId="0" xfId="0" applyFont="1" applyFill="1" applyAlignment="1">
      <alignment horizontal="center"/>
    </xf>
    <xf numFmtId="0" fontId="1" fillId="28" borderId="0" xfId="0" applyFont="1" applyFill="1" applyAlignment="1">
      <alignment horizontal="center" wrapText="1"/>
    </xf>
    <xf numFmtId="169" fontId="4" fillId="28" borderId="0" xfId="0" applyNumberFormat="1" applyFont="1" applyFill="1" applyBorder="1"/>
    <xf numFmtId="49" fontId="37" fillId="28" borderId="0" xfId="0" applyNumberFormat="1" applyFont="1" applyFill="1" applyBorder="1" applyAlignment="1">
      <alignment vertical="top"/>
    </xf>
    <xf numFmtId="175" fontId="1" fillId="0" borderId="0" xfId="0" applyNumberFormat="1" applyFont="1" applyBorder="1" applyAlignment="1">
      <alignment horizontal="center"/>
    </xf>
    <xf numFmtId="0" fontId="39" fillId="0" borderId="0" xfId="0" applyFont="1" applyAlignment="1">
      <alignment horizontal="left"/>
    </xf>
    <xf numFmtId="174" fontId="2" fillId="0" borderId="34" xfId="0" applyNumberFormat="1" applyFont="1" applyBorder="1" applyAlignment="1">
      <alignment horizontal="center" vertical="top"/>
    </xf>
    <xf numFmtId="174" fontId="2" fillId="0" borderId="29" xfId="0" applyNumberFormat="1" applyFont="1" applyBorder="1" applyAlignment="1">
      <alignment horizontal="center" vertical="top"/>
    </xf>
    <xf numFmtId="174" fontId="31" fillId="24" borderId="14" xfId="0" applyNumberFormat="1" applyFont="1" applyFill="1" applyBorder="1" applyAlignment="1">
      <alignment horizontal="center"/>
    </xf>
    <xf numFmtId="0" fontId="1" fillId="0" borderId="0" xfId="0" applyFont="1" applyBorder="1" applyAlignment="1">
      <alignment horizontal="center"/>
    </xf>
    <xf numFmtId="4" fontId="1" fillId="0" borderId="0" xfId="28" applyNumberFormat="1" applyFont="1" applyFill="1" applyBorder="1"/>
    <xf numFmtId="0" fontId="37" fillId="28" borderId="25" xfId="0" applyFont="1" applyFill="1" applyBorder="1" applyAlignment="1">
      <alignment horizontal="center" vertical="top"/>
    </xf>
    <xf numFmtId="0" fontId="37" fillId="28" borderId="0" xfId="0" applyFont="1" applyFill="1" applyBorder="1" applyAlignment="1">
      <alignment horizontal="center" vertical="top"/>
    </xf>
    <xf numFmtId="175" fontId="1" fillId="0" borderId="0" xfId="0" applyNumberFormat="1" applyFont="1" applyFill="1" applyBorder="1" applyAlignment="1">
      <alignment horizontal="center"/>
    </xf>
    <xf numFmtId="3" fontId="0" fillId="0" borderId="0" xfId="28" applyNumberFormat="1" applyFont="1" applyFill="1"/>
    <xf numFmtId="0" fontId="0" fillId="28" borderId="0" xfId="0" applyFill="1" applyAlignment="1">
      <alignment horizontal="right"/>
    </xf>
    <xf numFmtId="0" fontId="1" fillId="28" borderId="0" xfId="0" quotePrefix="1" applyFont="1" applyFill="1" applyAlignment="1">
      <alignment horizontal="right"/>
    </xf>
    <xf numFmtId="0" fontId="1" fillId="0" borderId="0" xfId="0" applyFont="1" applyAlignment="1">
      <alignment horizontal="left" indent="3"/>
    </xf>
    <xf numFmtId="0" fontId="2" fillId="28" borderId="0" xfId="0" applyFont="1" applyFill="1" applyBorder="1" applyAlignment="1">
      <alignment horizontal="left"/>
    </xf>
    <xf numFmtId="0" fontId="1" fillId="0" borderId="0" xfId="0" applyFont="1" applyFill="1"/>
    <xf numFmtId="0" fontId="0" fillId="29" borderId="0" xfId="0" applyFill="1"/>
    <xf numFmtId="0" fontId="41" fillId="29" borderId="0" xfId="0" applyFont="1" applyFill="1" applyBorder="1" applyAlignment="1">
      <alignment horizontal="left"/>
    </xf>
    <xf numFmtId="0" fontId="1" fillId="29" borderId="0" xfId="0" applyFont="1" applyFill="1" applyBorder="1" applyAlignment="1">
      <alignment horizontal="center"/>
    </xf>
    <xf numFmtId="0" fontId="1" fillId="29" borderId="0" xfId="0" applyFont="1" applyFill="1" applyBorder="1"/>
    <xf numFmtId="0" fontId="1" fillId="0" borderId="0" xfId="38" applyFont="1" applyAlignment="1">
      <alignment horizontal="left" indent="2"/>
    </xf>
    <xf numFmtId="0" fontId="1" fillId="0" borderId="0" xfId="0" applyFont="1" applyAlignment="1">
      <alignment horizontal="right"/>
    </xf>
    <xf numFmtId="4" fontId="2" fillId="0" borderId="0" xfId="0" applyNumberFormat="1" applyFont="1"/>
    <xf numFmtId="4" fontId="1" fillId="0" borderId="0" xfId="0" applyNumberFormat="1" applyFont="1"/>
    <xf numFmtId="0" fontId="1" fillId="0" borderId="0" xfId="0" applyFont="1" applyAlignment="1">
      <alignment horizontal="center"/>
    </xf>
    <xf numFmtId="4" fontId="37" fillId="0" borderId="0" xfId="0" applyNumberFormat="1" applyFont="1" applyAlignment="1">
      <alignment horizontal="center"/>
    </xf>
    <xf numFmtId="0" fontId="0" fillId="0" borderId="0" xfId="0" applyAlignment="1">
      <alignment horizontal="center"/>
    </xf>
    <xf numFmtId="0" fontId="34" fillId="26" borderId="0" xfId="0" applyFont="1" applyFill="1" applyAlignment="1">
      <alignment horizontal="center"/>
    </xf>
    <xf numFmtId="4" fontId="37" fillId="26" borderId="0" xfId="0" applyNumberFormat="1" applyFont="1" applyFill="1" applyAlignment="1">
      <alignment horizontal="center"/>
    </xf>
    <xf numFmtId="4" fontId="34" fillId="26" borderId="35" xfId="0" applyNumberFormat="1" applyFont="1" applyFill="1" applyBorder="1" applyAlignment="1">
      <alignment horizontal="center"/>
    </xf>
    <xf numFmtId="4" fontId="34" fillId="26" borderId="36" xfId="0" applyNumberFormat="1" applyFont="1" applyFill="1" applyBorder="1" applyAlignment="1">
      <alignment horizontal="center"/>
    </xf>
    <xf numFmtId="4" fontId="34" fillId="26" borderId="39" xfId="0" applyNumberFormat="1" applyFont="1" applyFill="1" applyBorder="1" applyAlignment="1">
      <alignment horizontal="center"/>
    </xf>
    <xf numFmtId="4" fontId="0" fillId="26" borderId="36" xfId="0" applyNumberFormat="1" applyFill="1" applyBorder="1" applyAlignment="1">
      <alignment horizontal="center"/>
    </xf>
    <xf numFmtId="4" fontId="0" fillId="26" borderId="39" xfId="0" applyNumberFormat="1" applyFill="1" applyBorder="1" applyAlignment="1">
      <alignment horizontal="center"/>
    </xf>
    <xf numFmtId="4" fontId="0" fillId="0" borderId="0" xfId="0" applyNumberFormat="1" applyFill="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1" fillId="0" borderId="0" xfId="0" applyNumberFormat="1" applyFont="1" applyAlignment="1">
      <alignment horizontal="left" indent="1"/>
    </xf>
    <xf numFmtId="4" fontId="1" fillId="0" borderId="0" xfId="0" applyNumberFormat="1" applyFont="1" applyAlignment="1">
      <alignment horizontal="left" indent="3"/>
    </xf>
    <xf numFmtId="0" fontId="2" fillId="0" borderId="0" xfId="38" applyFont="1" applyAlignment="1">
      <alignment horizontal="left"/>
    </xf>
    <xf numFmtId="0" fontId="1" fillId="0" borderId="0" xfId="38" applyFont="1" applyAlignment="1">
      <alignment horizontal="right"/>
    </xf>
    <xf numFmtId="4" fontId="0" fillId="0" borderId="0" xfId="0" applyNumberFormat="1" applyAlignment="1">
      <alignment horizontal="left" indent="5"/>
    </xf>
    <xf numFmtId="0" fontId="0" fillId="26" borderId="0" xfId="0" applyFill="1"/>
    <xf numFmtId="0" fontId="1" fillId="0" borderId="0" xfId="0" applyFont="1" applyBorder="1" applyAlignment="1">
      <alignment horizontal="right"/>
    </xf>
    <xf numFmtId="0" fontId="37" fillId="0" borderId="0" xfId="0" applyFont="1" applyBorder="1"/>
    <xf numFmtId="0" fontId="1" fillId="0" borderId="0" xfId="0" applyFont="1" applyFill="1" applyBorder="1" applyAlignment="1">
      <alignment horizontal="center"/>
    </xf>
    <xf numFmtId="165" fontId="0" fillId="0" borderId="0" xfId="0" applyNumberFormat="1"/>
    <xf numFmtId="0" fontId="1" fillId="0" borderId="0" xfId="0" applyFont="1" applyAlignment="1">
      <alignment horizontal="left" indent="4"/>
    </xf>
    <xf numFmtId="0" fontId="37" fillId="0" borderId="41" xfId="0" applyFont="1" applyBorder="1" applyAlignment="1">
      <alignment horizontal="center"/>
    </xf>
    <xf numFmtId="2" fontId="0" fillId="0" borderId="0" xfId="0" applyNumberFormat="1"/>
    <xf numFmtId="4" fontId="0" fillId="0" borderId="0" xfId="28" applyNumberFormat="1" applyFont="1" applyFill="1"/>
    <xf numFmtId="1" fontId="0" fillId="0" borderId="0" xfId="0" applyNumberFormat="1" applyFill="1"/>
    <xf numFmtId="0" fontId="0" fillId="29" borderId="0" xfId="0" applyFill="1" applyAlignment="1">
      <alignment horizontal="right"/>
    </xf>
    <xf numFmtId="0" fontId="1" fillId="29" borderId="0" xfId="0" applyFont="1" applyFill="1" applyBorder="1" applyAlignment="1">
      <alignment horizontal="left"/>
    </xf>
    <xf numFmtId="0" fontId="1" fillId="29" borderId="0" xfId="0" applyFont="1" applyFill="1" applyBorder="1" applyAlignment="1">
      <alignment horizontal="right"/>
    </xf>
    <xf numFmtId="0" fontId="4" fillId="30" borderId="10" xfId="0" applyFont="1" applyFill="1" applyBorder="1"/>
    <xf numFmtId="0" fontId="2" fillId="30" borderId="16" xfId="0" applyFont="1" applyFill="1" applyBorder="1" applyAlignment="1">
      <alignment horizontal="right"/>
    </xf>
    <xf numFmtId="0" fontId="2" fillId="30" borderId="0" xfId="0" applyFont="1" applyFill="1" applyBorder="1" applyAlignment="1">
      <alignment horizontal="right"/>
    </xf>
    <xf numFmtId="2" fontId="27" fillId="30" borderId="14" xfId="0" applyNumberFormat="1" applyFont="1" applyFill="1" applyBorder="1" applyAlignment="1">
      <alignment horizontal="center"/>
    </xf>
    <xf numFmtId="0" fontId="1" fillId="30" borderId="10" xfId="0" applyFont="1" applyFill="1" applyBorder="1" applyAlignment="1">
      <alignment horizontal="right"/>
    </xf>
    <xf numFmtId="9" fontId="37" fillId="30" borderId="16" xfId="0" applyNumberFormat="1" applyFont="1" applyFill="1" applyBorder="1" applyAlignment="1">
      <alignment horizontal="center"/>
    </xf>
    <xf numFmtId="0" fontId="1" fillId="30" borderId="22" xfId="0" applyFont="1" applyFill="1" applyBorder="1" applyAlignment="1">
      <alignment horizontal="right"/>
    </xf>
    <xf numFmtId="4" fontId="4" fillId="30" borderId="23" xfId="0" applyNumberFormat="1" applyFont="1" applyFill="1" applyBorder="1" applyAlignment="1">
      <alignment horizontal="center"/>
    </xf>
    <xf numFmtId="0" fontId="0" fillId="30" borderId="24" xfId="0" applyFill="1" applyBorder="1"/>
    <xf numFmtId="0" fontId="4" fillId="30" borderId="26" xfId="0" applyFont="1" applyFill="1" applyBorder="1"/>
    <xf numFmtId="0" fontId="2" fillId="29" borderId="19" xfId="0" applyFont="1" applyFill="1" applyBorder="1" applyAlignment="1">
      <alignment horizontal="left"/>
    </xf>
    <xf numFmtId="0" fontId="2" fillId="29" borderId="10" xfId="0" applyFont="1" applyFill="1" applyBorder="1"/>
    <xf numFmtId="0" fontId="4" fillId="29" borderId="10" xfId="0" applyFont="1" applyFill="1" applyBorder="1"/>
    <xf numFmtId="0" fontId="0" fillId="29" borderId="10" xfId="0" applyFill="1" applyBorder="1"/>
    <xf numFmtId="0" fontId="38" fillId="29" borderId="13" xfId="0" applyFont="1" applyFill="1" applyBorder="1" applyAlignment="1" applyProtection="1">
      <alignment horizontal="center"/>
      <protection locked="0"/>
    </xf>
    <xf numFmtId="0" fontId="4" fillId="29" borderId="0" xfId="0" applyFont="1" applyFill="1" applyBorder="1"/>
    <xf numFmtId="0" fontId="0" fillId="29" borderId="0" xfId="0" applyFill="1" applyBorder="1"/>
    <xf numFmtId="0" fontId="25" fillId="29" borderId="13" xfId="0" applyFont="1" applyFill="1" applyBorder="1" applyAlignment="1" applyProtection="1">
      <alignment horizontal="center"/>
      <protection locked="0"/>
    </xf>
    <xf numFmtId="0" fontId="2" fillId="29" borderId="13" xfId="0" applyFont="1" applyFill="1" applyBorder="1" applyAlignment="1">
      <alignment horizontal="left"/>
    </xf>
    <xf numFmtId="0" fontId="4" fillId="29" borderId="0" xfId="0" applyFont="1" applyFill="1" applyBorder="1" applyAlignment="1">
      <alignment horizontal="right"/>
    </xf>
    <xf numFmtId="175" fontId="31" fillId="29" borderId="0" xfId="0" applyNumberFormat="1" applyFont="1" applyFill="1" applyBorder="1" applyAlignment="1">
      <alignment horizontal="center"/>
    </xf>
    <xf numFmtId="0" fontId="30" fillId="29" borderId="21" xfId="0" applyFont="1" applyFill="1" applyBorder="1" applyAlignment="1" applyProtection="1">
      <alignment horizontal="center"/>
      <protection locked="0"/>
    </xf>
    <xf numFmtId="0" fontId="4" fillId="29" borderId="22" xfId="0" applyFont="1" applyFill="1" applyBorder="1" applyAlignment="1">
      <alignment horizontal="right"/>
    </xf>
    <xf numFmtId="173" fontId="31" fillId="29" borderId="22" xfId="0" applyNumberFormat="1" applyFont="1" applyFill="1" applyBorder="1" applyAlignment="1">
      <alignment horizontal="center"/>
    </xf>
    <xf numFmtId="0" fontId="1" fillId="31" borderId="12" xfId="0" applyFont="1" applyFill="1" applyBorder="1"/>
    <xf numFmtId="0" fontId="32" fillId="31" borderId="17" xfId="0" applyFont="1" applyFill="1" applyBorder="1" applyAlignment="1" applyProtection="1">
      <alignment horizontal="left"/>
      <protection locked="0"/>
    </xf>
    <xf numFmtId="0" fontId="1" fillId="31" borderId="19" xfId="0" applyFont="1" applyFill="1" applyBorder="1" applyAlignment="1">
      <alignment horizontal="center"/>
    </xf>
    <xf numFmtId="173" fontId="33" fillId="31" borderId="10" xfId="0" applyNumberFormat="1" applyFont="1" applyFill="1" applyBorder="1" applyAlignment="1">
      <alignment horizontal="center"/>
    </xf>
    <xf numFmtId="0" fontId="0" fillId="31" borderId="0" xfId="0" applyFill="1" applyBorder="1"/>
    <xf numFmtId="0" fontId="1" fillId="31" borderId="14" xfId="0" applyFont="1" applyFill="1" applyBorder="1" applyAlignment="1">
      <alignment horizontal="right"/>
    </xf>
    <xf numFmtId="0" fontId="1" fillId="31" borderId="21" xfId="0" applyFont="1" applyFill="1" applyBorder="1" applyAlignment="1">
      <alignment horizontal="center"/>
    </xf>
    <xf numFmtId="173" fontId="33" fillId="31" borderId="22" xfId="0" applyNumberFormat="1" applyFont="1" applyFill="1" applyBorder="1" applyAlignment="1">
      <alignment horizontal="center"/>
    </xf>
    <xf numFmtId="0" fontId="0" fillId="31" borderId="22" xfId="0" applyFill="1" applyBorder="1"/>
    <xf numFmtId="0" fontId="0" fillId="31" borderId="23" xfId="0" applyFill="1" applyBorder="1"/>
    <xf numFmtId="1" fontId="34" fillId="31" borderId="37" xfId="0" applyNumberFormat="1" applyFont="1" applyFill="1" applyBorder="1" applyAlignment="1">
      <alignment horizontal="center"/>
    </xf>
    <xf numFmtId="0" fontId="1" fillId="31" borderId="27" xfId="0" applyFont="1" applyFill="1" applyBorder="1"/>
    <xf numFmtId="1" fontId="34" fillId="31" borderId="42" xfId="0" applyNumberFormat="1" applyFont="1" applyFill="1" applyBorder="1" applyAlignment="1">
      <alignment horizontal="center"/>
    </xf>
    <xf numFmtId="0" fontId="1" fillId="29" borderId="0" xfId="0" applyFont="1" applyFill="1" applyAlignment="1">
      <alignment horizontal="right"/>
    </xf>
    <xf numFmtId="0" fontId="37" fillId="29" borderId="0" xfId="0" applyFont="1" applyFill="1" applyAlignment="1">
      <alignment horizontal="center"/>
    </xf>
    <xf numFmtId="0" fontId="0" fillId="0" borderId="0" xfId="0" applyFill="1" applyAlignment="1">
      <alignment horizontal="center"/>
    </xf>
    <xf numFmtId="0" fontId="42" fillId="0" borderId="0" xfId="0" applyFont="1" applyFill="1" applyAlignment="1">
      <alignment horizontal="center"/>
    </xf>
    <xf numFmtId="179" fontId="37" fillId="0" borderId="0" xfId="0" applyNumberFormat="1" applyFont="1"/>
    <xf numFmtId="0" fontId="2" fillId="0" borderId="0" xfId="0" applyFont="1" applyFill="1" applyBorder="1" applyAlignment="1">
      <alignment horizontal="center"/>
    </xf>
    <xf numFmtId="0" fontId="0" fillId="0" borderId="0" xfId="0" applyFill="1" applyBorder="1"/>
    <xf numFmtId="180" fontId="0" fillId="0" borderId="0" xfId="0" applyNumberFormat="1" applyFill="1"/>
    <xf numFmtId="177" fontId="1" fillId="0" borderId="0" xfId="0" applyNumberFormat="1" applyFont="1"/>
    <xf numFmtId="177" fontId="4" fillId="0" borderId="0" xfId="0" applyNumberFormat="1" applyFont="1"/>
    <xf numFmtId="0" fontId="1" fillId="0" borderId="25" xfId="0" applyFont="1" applyBorder="1" applyAlignment="1">
      <alignment horizontal="center"/>
    </xf>
    <xf numFmtId="0" fontId="1" fillId="0" borderId="0" xfId="0" applyFont="1" applyBorder="1" applyAlignment="1">
      <alignment horizontal="center"/>
    </xf>
    <xf numFmtId="0" fontId="0" fillId="0" borderId="43" xfId="0" applyFill="1" applyBorder="1"/>
    <xf numFmtId="0" fontId="1" fillId="0" borderId="43" xfId="0" applyFont="1" applyFill="1" applyBorder="1" applyAlignment="1">
      <alignment horizontal="center"/>
    </xf>
    <xf numFmtId="2" fontId="0" fillId="0" borderId="43" xfId="0" applyNumberFormat="1" applyFill="1" applyBorder="1" applyAlignment="1">
      <alignment horizontal="center"/>
    </xf>
    <xf numFmtId="0" fontId="2" fillId="0" borderId="17" xfId="0" applyFont="1" applyFill="1" applyBorder="1"/>
    <xf numFmtId="0" fontId="0" fillId="0" borderId="12" xfId="0" applyFill="1" applyBorder="1"/>
    <xf numFmtId="0" fontId="1" fillId="29" borderId="12" xfId="0" applyFont="1" applyFill="1" applyBorder="1"/>
    <xf numFmtId="0" fontId="0" fillId="29" borderId="12" xfId="0" applyFill="1" applyBorder="1"/>
    <xf numFmtId="0" fontId="0" fillId="29" borderId="18" xfId="0" applyFill="1" applyBorder="1"/>
    <xf numFmtId="0" fontId="37" fillId="0" borderId="24" xfId="0" applyFont="1" applyBorder="1" applyAlignment="1">
      <alignment horizontal="center"/>
    </xf>
    <xf numFmtId="0" fontId="1" fillId="0" borderId="10" xfId="0" applyFont="1" applyBorder="1" applyAlignment="1">
      <alignment horizontal="left"/>
    </xf>
    <xf numFmtId="0" fontId="1" fillId="29" borderId="10" xfId="0" applyFont="1" applyFill="1" applyBorder="1" applyAlignment="1">
      <alignment horizontal="center"/>
    </xf>
    <xf numFmtId="178" fontId="1" fillId="29" borderId="10" xfId="0" applyNumberFormat="1" applyFont="1" applyFill="1" applyBorder="1" applyAlignment="1">
      <alignment horizontal="center"/>
    </xf>
    <xf numFmtId="181" fontId="1" fillId="29" borderId="40" xfId="0" applyNumberFormat="1" applyFont="1" applyFill="1" applyBorder="1" applyAlignment="1">
      <alignment horizontal="right"/>
    </xf>
    <xf numFmtId="0" fontId="37" fillId="0" borderId="25" xfId="0" applyFont="1" applyBorder="1" applyAlignment="1">
      <alignment horizontal="center"/>
    </xf>
    <xf numFmtId="0" fontId="1" fillId="0" borderId="0" xfId="0" applyFont="1" applyBorder="1" applyAlignment="1">
      <alignment horizontal="left"/>
    </xf>
    <xf numFmtId="165" fontId="1" fillId="29" borderId="0" xfId="0" applyNumberFormat="1" applyFont="1" applyFill="1" applyBorder="1" applyAlignment="1">
      <alignment horizontal="center"/>
    </xf>
    <xf numFmtId="178" fontId="1" fillId="29" borderId="0" xfId="0" applyNumberFormat="1" applyFont="1" applyFill="1" applyBorder="1" applyAlignment="1">
      <alignment horizontal="center"/>
    </xf>
    <xf numFmtId="181" fontId="1" fillId="29" borderId="38" xfId="0" applyNumberFormat="1" applyFont="1" applyFill="1" applyBorder="1" applyAlignment="1">
      <alignment horizontal="right"/>
    </xf>
    <xf numFmtId="0" fontId="1" fillId="0" borderId="11" xfId="0" applyFont="1" applyBorder="1" applyAlignment="1">
      <alignment horizontal="left"/>
    </xf>
    <xf numFmtId="165" fontId="1" fillId="29" borderId="11" xfId="0" applyNumberFormat="1" applyFont="1" applyFill="1" applyBorder="1" applyAlignment="1">
      <alignment horizontal="center"/>
    </xf>
    <xf numFmtId="181" fontId="1" fillId="29" borderId="11" xfId="0" applyNumberFormat="1" applyFont="1" applyFill="1" applyBorder="1" applyAlignment="1">
      <alignment horizontal="center"/>
    </xf>
    <xf numFmtId="165" fontId="1" fillId="29" borderId="11" xfId="0" applyNumberFormat="1" applyFont="1" applyFill="1" applyBorder="1" applyAlignment="1">
      <alignment horizontal="center" wrapText="1"/>
    </xf>
    <xf numFmtId="181" fontId="1" fillId="29" borderId="44" xfId="0" applyNumberFormat="1" applyFont="1" applyFill="1" applyBorder="1" applyAlignment="1">
      <alignment horizontal="right"/>
    </xf>
    <xf numFmtId="165" fontId="1" fillId="29" borderId="10" xfId="0" applyNumberFormat="1" applyFont="1" applyFill="1" applyBorder="1" applyAlignment="1">
      <alignment horizontal="center"/>
    </xf>
    <xf numFmtId="178" fontId="1" fillId="29" borderId="40" xfId="0" applyNumberFormat="1" applyFont="1" applyFill="1" applyBorder="1" applyAlignment="1">
      <alignment horizontal="center"/>
    </xf>
    <xf numFmtId="178" fontId="1" fillId="29" borderId="38" xfId="0" applyNumberFormat="1" applyFont="1" applyFill="1" applyBorder="1" applyAlignment="1">
      <alignment horizontal="center"/>
    </xf>
    <xf numFmtId="0" fontId="1" fillId="0" borderId="41" xfId="0" applyFont="1" applyBorder="1" applyAlignment="1">
      <alignment horizontal="center"/>
    </xf>
    <xf numFmtId="0" fontId="1" fillId="0" borderId="11" xfId="0" applyFont="1" applyBorder="1" applyAlignment="1">
      <alignment horizontal="center"/>
    </xf>
    <xf numFmtId="0" fontId="1" fillId="29" borderId="11" xfId="0" applyFont="1" applyFill="1" applyBorder="1"/>
    <xf numFmtId="178" fontId="1" fillId="29" borderId="11" xfId="0" applyNumberFormat="1" applyFont="1" applyFill="1" applyBorder="1" applyAlignment="1">
      <alignment horizontal="center"/>
    </xf>
    <xf numFmtId="0" fontId="1" fillId="29" borderId="11" xfId="0" applyFont="1" applyFill="1" applyBorder="1" applyAlignment="1">
      <alignment horizontal="right"/>
    </xf>
    <xf numFmtId="0" fontId="37" fillId="29" borderId="44" xfId="0" applyFont="1" applyFill="1" applyBorder="1" applyAlignment="1">
      <alignment horizontal="center"/>
    </xf>
    <xf numFmtId="0" fontId="37" fillId="0" borderId="21" xfId="0" applyFont="1" applyFill="1" applyBorder="1" applyAlignment="1">
      <alignment horizontal="center"/>
    </xf>
    <xf numFmtId="0" fontId="1" fillId="0" borderId="22" xfId="0" applyFont="1" applyFill="1" applyBorder="1"/>
    <xf numFmtId="0" fontId="1" fillId="0" borderId="22" xfId="0" applyFont="1" applyFill="1" applyBorder="1" applyAlignment="1">
      <alignment horizontal="right"/>
    </xf>
    <xf numFmtId="0" fontId="37" fillId="0" borderId="23" xfId="0" applyFont="1" applyFill="1" applyBorder="1" applyAlignment="1">
      <alignment horizontal="center"/>
    </xf>
    <xf numFmtId="4" fontId="0" fillId="0" borderId="0" xfId="28" applyNumberFormat="1" applyFont="1" applyAlignment="1">
      <alignment horizontal="right"/>
    </xf>
    <xf numFmtId="0" fontId="42" fillId="29" borderId="0" xfId="0" applyFont="1" applyFill="1"/>
    <xf numFmtId="0" fontId="41" fillId="29" borderId="0" xfId="0" applyFont="1" applyFill="1"/>
    <xf numFmtId="0" fontId="1" fillId="0" borderId="43" xfId="0" applyFont="1" applyBorder="1" applyAlignment="1">
      <alignment horizontal="center"/>
    </xf>
    <xf numFmtId="0" fontId="0" fillId="25" borderId="0" xfId="0" applyFill="1" applyBorder="1"/>
    <xf numFmtId="0" fontId="2" fillId="25" borderId="0" xfId="0" applyFont="1" applyFill="1" applyBorder="1" applyAlignment="1">
      <alignment horizontal="center" wrapText="1"/>
    </xf>
    <xf numFmtId="0" fontId="2" fillId="25" borderId="0" xfId="0" applyFont="1" applyFill="1" applyBorder="1" applyAlignment="1">
      <alignment horizontal="center"/>
    </xf>
    <xf numFmtId="0" fontId="2" fillId="32" borderId="0" xfId="0" applyFont="1" applyFill="1" applyBorder="1" applyAlignment="1">
      <alignment horizontal="center" wrapText="1"/>
    </xf>
    <xf numFmtId="2" fontId="0" fillId="33" borderId="43" xfId="0" applyNumberFormat="1" applyFill="1" applyBorder="1"/>
    <xf numFmtId="0" fontId="2" fillId="0" borderId="0" xfId="0" applyFont="1" applyFill="1"/>
    <xf numFmtId="2" fontId="1" fillId="0" borderId="0" xfId="0" applyNumberFormat="1" applyFont="1" applyFill="1"/>
    <xf numFmtId="0" fontId="2" fillId="0" borderId="0" xfId="44" applyFont="1" applyAlignment="1">
      <alignment horizontal="left"/>
    </xf>
    <xf numFmtId="0" fontId="1" fillId="0" borderId="0" xfId="44"/>
    <xf numFmtId="0" fontId="1" fillId="0" borderId="0" xfId="44" applyAlignment="1">
      <alignment horizontal="center"/>
    </xf>
    <xf numFmtId="0" fontId="1" fillId="0" borderId="0" xfId="44" applyFont="1" applyAlignment="1">
      <alignment horizontal="left"/>
    </xf>
    <xf numFmtId="0" fontId="1" fillId="0" borderId="0" xfId="44" applyFont="1"/>
    <xf numFmtId="0" fontId="1" fillId="27" borderId="17" xfId="44" applyFont="1" applyFill="1" applyBorder="1" applyAlignment="1">
      <alignment horizontal="left"/>
    </xf>
    <xf numFmtId="177" fontId="1" fillId="27" borderId="12" xfId="44" applyNumberFormat="1" applyFill="1" applyBorder="1" applyAlignment="1">
      <alignment horizontal="center"/>
    </xf>
    <xf numFmtId="0" fontId="1" fillId="27" borderId="12" xfId="44" applyFill="1" applyBorder="1" applyAlignment="1">
      <alignment horizontal="center"/>
    </xf>
    <xf numFmtId="0" fontId="1" fillId="27" borderId="12" xfId="44" applyFill="1" applyBorder="1"/>
    <xf numFmtId="0" fontId="1" fillId="27" borderId="18" xfId="44" applyFill="1" applyBorder="1"/>
    <xf numFmtId="0" fontId="1" fillId="24" borderId="17" xfId="44" applyFont="1" applyFill="1" applyBorder="1" applyAlignment="1">
      <alignment horizontal="left"/>
    </xf>
    <xf numFmtId="177" fontId="1" fillId="24" borderId="12" xfId="44" applyNumberFormat="1" applyFill="1" applyBorder="1" applyAlignment="1">
      <alignment horizontal="center"/>
    </xf>
    <xf numFmtId="0" fontId="1" fillId="24" borderId="12" xfId="44" applyFill="1" applyBorder="1" applyAlignment="1">
      <alignment horizontal="center"/>
    </xf>
    <xf numFmtId="0" fontId="1" fillId="24" borderId="12" xfId="44" applyFill="1" applyBorder="1"/>
    <xf numFmtId="0" fontId="1" fillId="24" borderId="18" xfId="44" applyFill="1" applyBorder="1"/>
    <xf numFmtId="0" fontId="1" fillId="27" borderId="45" xfId="44" applyFill="1" applyBorder="1" applyAlignment="1">
      <alignment horizontal="center"/>
    </xf>
    <xf numFmtId="0" fontId="1" fillId="27" borderId="46" xfId="44" applyFont="1" applyFill="1" applyBorder="1"/>
    <xf numFmtId="0" fontId="1" fillId="27" borderId="46" xfId="44" applyFill="1" applyBorder="1"/>
    <xf numFmtId="0" fontId="1" fillId="27" borderId="47" xfId="44" applyFill="1" applyBorder="1" applyAlignment="1">
      <alignment horizontal="center"/>
    </xf>
    <xf numFmtId="0" fontId="1" fillId="27" borderId="0" xfId="44" applyFill="1" applyBorder="1"/>
    <xf numFmtId="0" fontId="1" fillId="27" borderId="14" xfId="44" applyFill="1" applyBorder="1"/>
    <xf numFmtId="0" fontId="1" fillId="24" borderId="45" xfId="44" applyFill="1" applyBorder="1" applyAlignment="1">
      <alignment horizontal="center"/>
    </xf>
    <xf numFmtId="0" fontId="1" fillId="24" borderId="46" xfId="44" applyFont="1" applyFill="1" applyBorder="1"/>
    <xf numFmtId="0" fontId="1" fillId="24" borderId="46" xfId="44" applyFill="1" applyBorder="1"/>
    <xf numFmtId="0" fontId="1" fillId="24" borderId="47" xfId="44" applyFill="1" applyBorder="1" applyAlignment="1">
      <alignment horizontal="center"/>
    </xf>
    <xf numFmtId="0" fontId="1" fillId="24" borderId="0" xfId="44" applyFill="1" applyBorder="1"/>
    <xf numFmtId="0" fontId="1" fillId="24" borderId="14" xfId="44" applyFill="1" applyBorder="1"/>
    <xf numFmtId="0" fontId="1" fillId="27" borderId="47" xfId="44" applyFont="1" applyFill="1" applyBorder="1"/>
    <xf numFmtId="0" fontId="1" fillId="27" borderId="48" xfId="44" applyFont="1" applyFill="1" applyBorder="1" applyAlignment="1">
      <alignment horizontal="right"/>
    </xf>
    <xf numFmtId="4" fontId="1" fillId="27" borderId="47" xfId="44" applyNumberFormat="1" applyFill="1" applyBorder="1"/>
    <xf numFmtId="0" fontId="1" fillId="27" borderId="48" xfId="44" applyFill="1" applyBorder="1"/>
    <xf numFmtId="0" fontId="1" fillId="27" borderId="46" xfId="44" applyFont="1" applyFill="1" applyBorder="1" applyAlignment="1">
      <alignment horizontal="right"/>
    </xf>
    <xf numFmtId="4" fontId="1" fillId="27" borderId="49" xfId="44" applyNumberFormat="1" applyFill="1" applyBorder="1"/>
    <xf numFmtId="0" fontId="1" fillId="24" borderId="47" xfId="44" applyFont="1" applyFill="1" applyBorder="1"/>
    <xf numFmtId="0" fontId="1" fillId="24" borderId="48" xfId="44" applyFont="1" applyFill="1" applyBorder="1" applyAlignment="1">
      <alignment horizontal="right"/>
    </xf>
    <xf numFmtId="4" fontId="1" fillId="24" borderId="47" xfId="44" applyNumberFormat="1" applyFill="1" applyBorder="1"/>
    <xf numFmtId="0" fontId="1" fillId="24" borderId="48" xfId="44" applyFill="1" applyBorder="1"/>
    <xf numFmtId="0" fontId="1" fillId="24" borderId="46" xfId="44" applyFont="1" applyFill="1" applyBorder="1" applyAlignment="1">
      <alignment horizontal="right"/>
    </xf>
    <xf numFmtId="4" fontId="1" fillId="24" borderId="49" xfId="44" applyNumberFormat="1" applyFill="1" applyBorder="1"/>
    <xf numFmtId="0" fontId="1" fillId="27" borderId="13" xfId="44" applyFill="1" applyBorder="1" applyAlignment="1">
      <alignment horizontal="center"/>
    </xf>
    <xf numFmtId="0" fontId="1" fillId="27" borderId="0" xfId="44" applyFill="1" applyBorder="1" applyAlignment="1">
      <alignment horizontal="center"/>
    </xf>
    <xf numFmtId="0" fontId="1" fillId="27" borderId="0" xfId="44" applyFont="1" applyFill="1" applyBorder="1" applyAlignment="1">
      <alignment horizontal="right"/>
    </xf>
    <xf numFmtId="4" fontId="1" fillId="27" borderId="14" xfId="44" applyNumberFormat="1" applyFill="1" applyBorder="1"/>
    <xf numFmtId="0" fontId="1" fillId="24" borderId="0" xfId="44" applyFont="1" applyFill="1" applyBorder="1" applyAlignment="1">
      <alignment horizontal="right"/>
    </xf>
    <xf numFmtId="4" fontId="1" fillId="24" borderId="14" xfId="44" applyNumberFormat="1" applyFill="1" applyBorder="1"/>
    <xf numFmtId="0" fontId="1" fillId="24" borderId="13" xfId="44" applyFill="1" applyBorder="1" applyAlignment="1">
      <alignment horizontal="center"/>
    </xf>
    <xf numFmtId="0" fontId="1" fillId="24" borderId="0" xfId="44" applyFill="1" applyBorder="1" applyAlignment="1">
      <alignment horizontal="center"/>
    </xf>
    <xf numFmtId="0" fontId="1" fillId="27" borderId="50" xfId="44" applyFill="1" applyBorder="1"/>
    <xf numFmtId="0" fontId="1" fillId="27" borderId="51" xfId="44" applyFill="1" applyBorder="1"/>
    <xf numFmtId="0" fontId="1" fillId="27" borderId="51" xfId="44" applyFont="1" applyFill="1" applyBorder="1" applyAlignment="1">
      <alignment horizontal="right"/>
    </xf>
    <xf numFmtId="4" fontId="1" fillId="27" borderId="52" xfId="44" applyNumberFormat="1" applyFill="1" applyBorder="1"/>
    <xf numFmtId="0" fontId="1" fillId="24" borderId="50" xfId="44" applyFill="1" applyBorder="1"/>
    <xf numFmtId="0" fontId="1" fillId="24" borderId="51" xfId="44" applyFill="1" applyBorder="1"/>
    <xf numFmtId="0" fontId="1" fillId="24" borderId="51" xfId="44" applyFont="1" applyFill="1" applyBorder="1" applyAlignment="1">
      <alignment horizontal="right"/>
    </xf>
    <xf numFmtId="4" fontId="1" fillId="24" borderId="52" xfId="44" applyNumberFormat="1" applyFill="1" applyBorder="1"/>
    <xf numFmtId="0" fontId="1" fillId="27" borderId="21" xfId="44" applyFill="1" applyBorder="1" applyAlignment="1">
      <alignment horizontal="center"/>
    </xf>
    <xf numFmtId="0" fontId="1" fillId="27" borderId="22" xfId="44" applyFill="1" applyBorder="1"/>
    <xf numFmtId="0" fontId="1" fillId="27" borderId="22" xfId="44" applyFill="1" applyBorder="1" applyAlignment="1">
      <alignment horizontal="center"/>
    </xf>
    <xf numFmtId="0" fontId="41" fillId="27" borderId="22" xfId="44" applyFont="1" applyFill="1" applyBorder="1"/>
    <xf numFmtId="0" fontId="1" fillId="27" borderId="23" xfId="44" applyFill="1" applyBorder="1"/>
    <xf numFmtId="0" fontId="1" fillId="24" borderId="21" xfId="44" applyFill="1" applyBorder="1" applyAlignment="1">
      <alignment horizontal="center"/>
    </xf>
    <xf numFmtId="0" fontId="1" fillId="24" borderId="22" xfId="44" applyFill="1" applyBorder="1"/>
    <xf numFmtId="0" fontId="1" fillId="24" borderId="22" xfId="44" applyFill="1" applyBorder="1" applyAlignment="1">
      <alignment horizontal="center"/>
    </xf>
    <xf numFmtId="0" fontId="41" fillId="24" borderId="22" xfId="44" applyFont="1" applyFill="1" applyBorder="1"/>
    <xf numFmtId="0" fontId="1" fillId="24" borderId="23" xfId="44" applyFill="1" applyBorder="1"/>
    <xf numFmtId="0" fontId="1" fillId="27" borderId="20" xfId="44" applyFill="1" applyBorder="1" applyAlignment="1">
      <alignment horizontal="center"/>
    </xf>
    <xf numFmtId="0" fontId="2" fillId="27" borderId="11" xfId="44" applyFont="1" applyFill="1" applyBorder="1" applyAlignment="1">
      <alignment horizontal="center"/>
    </xf>
    <xf numFmtId="0" fontId="1" fillId="27" borderId="44" xfId="44" applyFill="1" applyBorder="1"/>
    <xf numFmtId="0" fontId="1" fillId="27" borderId="41" xfId="44" applyFill="1" applyBorder="1" applyAlignment="1">
      <alignment horizontal="center"/>
    </xf>
    <xf numFmtId="0" fontId="1" fillId="24" borderId="20" xfId="44" applyFill="1" applyBorder="1" applyAlignment="1">
      <alignment horizontal="center"/>
    </xf>
    <xf numFmtId="0" fontId="2" fillId="24" borderId="11" xfId="44" applyFont="1" applyFill="1" applyBorder="1" applyAlignment="1">
      <alignment horizontal="center"/>
    </xf>
    <xf numFmtId="0" fontId="1" fillId="24" borderId="44" xfId="44" applyFill="1" applyBorder="1"/>
    <xf numFmtId="0" fontId="1" fillId="24" borderId="41" xfId="44" applyFill="1" applyBorder="1" applyAlignment="1">
      <alignment horizontal="center"/>
    </xf>
    <xf numFmtId="0" fontId="1" fillId="27" borderId="55" xfId="44" applyFont="1" applyFill="1" applyBorder="1" applyAlignment="1">
      <alignment horizontal="center"/>
    </xf>
    <xf numFmtId="0" fontId="1" fillId="27" borderId="43" xfId="44" applyFont="1" applyFill="1" applyBorder="1" applyAlignment="1">
      <alignment horizontal="center"/>
    </xf>
    <xf numFmtId="0" fontId="1" fillId="24" borderId="55" xfId="44" applyFont="1" applyFill="1" applyBorder="1" applyAlignment="1">
      <alignment horizontal="center"/>
    </xf>
    <xf numFmtId="0" fontId="1" fillId="24" borderId="43" xfId="44" applyFont="1" applyFill="1" applyBorder="1" applyAlignment="1">
      <alignment horizontal="center"/>
    </xf>
    <xf numFmtId="0" fontId="1" fillId="0" borderId="13" xfId="44" applyBorder="1" applyAlignment="1">
      <alignment horizontal="center"/>
    </xf>
    <xf numFmtId="177" fontId="1" fillId="0" borderId="0" xfId="44" applyNumberFormat="1" applyBorder="1" applyAlignment="1">
      <alignment horizontal="center"/>
    </xf>
    <xf numFmtId="4" fontId="1" fillId="0" borderId="0" xfId="44" applyNumberFormat="1" applyBorder="1"/>
    <xf numFmtId="0" fontId="1" fillId="0" borderId="0" xfId="44" applyBorder="1" applyAlignment="1">
      <alignment horizontal="center"/>
    </xf>
    <xf numFmtId="4" fontId="1" fillId="0" borderId="14" xfId="44" applyNumberFormat="1" applyBorder="1"/>
    <xf numFmtId="0" fontId="1" fillId="0" borderId="21" xfId="44" applyBorder="1" applyAlignment="1">
      <alignment horizontal="center"/>
    </xf>
    <xf numFmtId="177" fontId="1" fillId="0" borderId="22" xfId="44" applyNumberFormat="1" applyBorder="1" applyAlignment="1">
      <alignment horizontal="center"/>
    </xf>
    <xf numFmtId="4" fontId="1" fillId="0" borderId="22" xfId="44" applyNumberFormat="1" applyBorder="1"/>
    <xf numFmtId="0" fontId="1" fillId="0" borderId="22" xfId="44" applyBorder="1" applyAlignment="1">
      <alignment horizontal="center"/>
    </xf>
    <xf numFmtId="4" fontId="1" fillId="0" borderId="23" xfId="44" applyNumberFormat="1" applyBorder="1"/>
    <xf numFmtId="0" fontId="2" fillId="24" borderId="0" xfId="0" applyFont="1" applyFill="1" applyAlignment="1">
      <alignment horizontal="center" wrapText="1"/>
    </xf>
    <xf numFmtId="0" fontId="2" fillId="29" borderId="0" xfId="0" applyFont="1" applyFill="1" applyBorder="1" applyAlignment="1">
      <alignment horizontal="center" wrapText="1"/>
    </xf>
    <xf numFmtId="0" fontId="1" fillId="27" borderId="13" xfId="44" applyFill="1" applyBorder="1"/>
    <xf numFmtId="0" fontId="1" fillId="0" borderId="0" xfId="44" applyFill="1"/>
    <xf numFmtId="0" fontId="1" fillId="0" borderId="0" xfId="44" applyFill="1" applyAlignment="1">
      <alignment horizontal="center"/>
    </xf>
    <xf numFmtId="0" fontId="2" fillId="27" borderId="32" xfId="0" applyFont="1" applyFill="1" applyBorder="1" applyAlignment="1">
      <alignment horizontal="center"/>
    </xf>
    <xf numFmtId="0" fontId="2" fillId="27" borderId="33" xfId="0" applyFont="1" applyFill="1" applyBorder="1" applyAlignment="1">
      <alignment horizontal="center"/>
    </xf>
    <xf numFmtId="0" fontId="2" fillId="24" borderId="34" xfId="0" applyFont="1" applyFill="1" applyBorder="1" applyAlignment="1">
      <alignment horizontal="center"/>
    </xf>
    <xf numFmtId="0" fontId="2" fillId="24" borderId="32" xfId="0" applyFont="1" applyFill="1" applyBorder="1" applyAlignment="1">
      <alignment horizontal="center"/>
    </xf>
    <xf numFmtId="0" fontId="2" fillId="24" borderId="14" xfId="0" applyFont="1" applyFill="1" applyBorder="1" applyAlignment="1">
      <alignment horizontal="center" wrapText="1"/>
    </xf>
    <xf numFmtId="0" fontId="2" fillId="24" borderId="13" xfId="0" applyFont="1" applyFill="1" applyBorder="1" applyAlignment="1">
      <alignment horizontal="center" wrapText="1"/>
    </xf>
    <xf numFmtId="0" fontId="2" fillId="24" borderId="21" xfId="0" applyFont="1" applyFill="1" applyBorder="1" applyAlignment="1">
      <alignment horizontal="center" wrapText="1"/>
    </xf>
    <xf numFmtId="0" fontId="2" fillId="24" borderId="23" xfId="0" applyFont="1" applyFill="1" applyBorder="1" applyAlignment="1">
      <alignment horizontal="center" wrapText="1"/>
    </xf>
    <xf numFmtId="0" fontId="2" fillId="0" borderId="17" xfId="0" applyFont="1" applyBorder="1" applyAlignment="1">
      <alignment horizontal="center"/>
    </xf>
    <xf numFmtId="0" fontId="2" fillId="0" borderId="18" xfId="0" applyFont="1" applyBorder="1" applyAlignment="1">
      <alignment horizontal="center"/>
    </xf>
    <xf numFmtId="0" fontId="2" fillId="24" borderId="0" xfId="0" applyFont="1" applyFill="1" applyAlignment="1">
      <alignment horizontal="center" wrapText="1"/>
    </xf>
    <xf numFmtId="0" fontId="2" fillId="27" borderId="0" xfId="0" applyFont="1" applyFill="1" applyAlignment="1">
      <alignment horizontal="center" wrapText="1"/>
    </xf>
    <xf numFmtId="0" fontId="2" fillId="27" borderId="13" xfId="0" applyFont="1" applyFill="1" applyBorder="1" applyAlignment="1">
      <alignment horizontal="center" wrapText="1"/>
    </xf>
    <xf numFmtId="0" fontId="2" fillId="27" borderId="21" xfId="0" applyFont="1" applyFill="1" applyBorder="1" applyAlignment="1">
      <alignment horizontal="center" wrapText="1"/>
    </xf>
    <xf numFmtId="0" fontId="2" fillId="27" borderId="14" xfId="0" applyFont="1" applyFill="1" applyBorder="1" applyAlignment="1">
      <alignment horizontal="center" wrapText="1"/>
    </xf>
    <xf numFmtId="0" fontId="2" fillId="27" borderId="23" xfId="0" applyFont="1" applyFill="1" applyBorder="1" applyAlignment="1">
      <alignment horizontal="center" wrapText="1"/>
    </xf>
    <xf numFmtId="0" fontId="1" fillId="31" borderId="12" xfId="0" applyFont="1" applyFill="1" applyBorder="1" applyAlignment="1">
      <alignment horizontal="center"/>
    </xf>
    <xf numFmtId="0" fontId="1" fillId="31" borderId="18" xfId="0" applyFont="1" applyFill="1" applyBorder="1" applyAlignment="1">
      <alignment horizontal="center"/>
    </xf>
    <xf numFmtId="0" fontId="1" fillId="0" borderId="36" xfId="0" applyFont="1" applyBorder="1" applyAlignment="1">
      <alignment horizontal="center" wrapText="1"/>
    </xf>
    <xf numFmtId="0" fontId="37" fillId="0" borderId="25" xfId="0" applyFont="1" applyFill="1" applyBorder="1" applyAlignment="1">
      <alignment horizontal="center" vertical="top"/>
    </xf>
    <xf numFmtId="0" fontId="37" fillId="0" borderId="0" xfId="0" applyFont="1" applyFill="1" applyBorder="1" applyAlignment="1">
      <alignment horizontal="center" vertical="top"/>
    </xf>
    <xf numFmtId="0" fontId="2" fillId="0" borderId="0" xfId="0" applyFont="1" applyAlignment="1">
      <alignment horizontal="center" wrapText="1"/>
    </xf>
    <xf numFmtId="0" fontId="1" fillId="0" borderId="43" xfId="0" applyFont="1" applyFill="1" applyBorder="1" applyAlignment="1">
      <alignment horizontal="center"/>
    </xf>
    <xf numFmtId="0" fontId="2" fillId="29" borderId="25" xfId="0" applyFont="1" applyFill="1" applyBorder="1" applyAlignment="1">
      <alignment horizontal="center" wrapText="1"/>
    </xf>
    <xf numFmtId="0" fontId="1" fillId="0" borderId="43" xfId="0" applyFont="1" applyBorder="1" applyAlignment="1">
      <alignment horizontal="center"/>
    </xf>
    <xf numFmtId="0" fontId="2" fillId="25" borderId="0" xfId="0" applyFont="1" applyFill="1" applyBorder="1" applyAlignment="1">
      <alignment horizontal="center" wrapText="1"/>
    </xf>
    <xf numFmtId="0" fontId="2" fillId="32" borderId="0" xfId="0" applyFont="1" applyFill="1" applyBorder="1" applyAlignment="1">
      <alignment horizontal="center" wrapText="1"/>
    </xf>
    <xf numFmtId="0" fontId="1" fillId="33" borderId="43" xfId="0" applyFont="1" applyFill="1" applyBorder="1" applyAlignment="1">
      <alignment horizontal="center"/>
    </xf>
    <xf numFmtId="0" fontId="0" fillId="33" borderId="43" xfId="0" applyFill="1" applyBorder="1" applyAlignment="1">
      <alignment horizontal="center"/>
    </xf>
    <xf numFmtId="0" fontId="2" fillId="24" borderId="53" xfId="44" applyFont="1" applyFill="1" applyBorder="1" applyAlignment="1">
      <alignment horizontal="center" wrapText="1"/>
    </xf>
    <xf numFmtId="0" fontId="2" fillId="24" borderId="43" xfId="44" applyFont="1" applyFill="1" applyBorder="1" applyAlignment="1">
      <alignment horizontal="center" wrapText="1"/>
    </xf>
    <xf numFmtId="0" fontId="2" fillId="24" borderId="54" xfId="44" applyFont="1" applyFill="1" applyBorder="1" applyAlignment="1">
      <alignment horizontal="center" wrapText="1"/>
    </xf>
    <xf numFmtId="0" fontId="2" fillId="24" borderId="56" xfId="44" applyFont="1" applyFill="1" applyBorder="1" applyAlignment="1">
      <alignment horizontal="center" wrapText="1"/>
    </xf>
    <xf numFmtId="0" fontId="2" fillId="27" borderId="53" xfId="44" applyFont="1" applyFill="1" applyBorder="1" applyAlignment="1">
      <alignment horizontal="center" wrapText="1"/>
    </xf>
    <xf numFmtId="0" fontId="2" fillId="27" borderId="43" xfId="44" applyFont="1" applyFill="1" applyBorder="1" applyAlignment="1">
      <alignment horizontal="center" wrapText="1"/>
    </xf>
    <xf numFmtId="0" fontId="2" fillId="27" borderId="54" xfId="44" applyFont="1" applyFill="1" applyBorder="1" applyAlignment="1">
      <alignment horizontal="center" wrapText="1"/>
    </xf>
    <xf numFmtId="0" fontId="2" fillId="27" borderId="56" xfId="44" applyFont="1" applyFill="1" applyBorder="1" applyAlignment="1">
      <alignment horizontal="center" wrapText="1"/>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4"/>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4">
    <dxf>
      <font>
        <b/>
        <i val="0"/>
        <color rgb="FFFF0000"/>
      </font>
    </dxf>
    <dxf>
      <font>
        <b/>
        <i val="0"/>
        <color rgb="FFFF0000"/>
      </fon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99FF66"/>
      <color rgb="FF0000FF"/>
      <color rgb="FF008000"/>
      <color rgb="FFFFFF99"/>
      <color rgb="FFFF9900"/>
      <color rgb="FFFF0000"/>
      <color rgb="FF33CC33"/>
      <color rgb="FFCCECFF"/>
      <color rgb="FF9933FF"/>
      <color rgb="FFCC00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Dollar General Co (DG) -NYSE</c:v>
            </c:pt>
          </c:strCache>
        </c:strRef>
      </c:tx>
      <c:layout>
        <c:manualLayout>
          <c:xMode val="edge"/>
          <c:yMode val="edge"/>
          <c:x val="8.2741558491916528E-2"/>
          <c:y val="2.5234927395081905E-2"/>
        </c:manualLayout>
      </c:layout>
      <c:overlay val="0"/>
      <c:txPr>
        <a:bodyPr/>
        <a:lstStyle/>
        <a:p>
          <a:pPr>
            <a:defRPr sz="1200" baseline="0"/>
          </a:pPr>
          <a:endParaRPr lang="en-US"/>
        </a:p>
      </c:txPr>
    </c:title>
    <c:autoTitleDeleted val="0"/>
    <c:plotArea>
      <c:layout>
        <c:manualLayout>
          <c:xMode val="edge"/>
          <c:yMode val="edge"/>
          <c:x val="8.0573684634598335E-3"/>
          <c:y val="0.23692190494583681"/>
          <c:w val="0.98388526307308022"/>
          <c:h val="0.72491828914845025"/>
        </c:manualLayout>
      </c:layout>
      <c:barChart>
        <c:barDir val="col"/>
        <c:grouping val="clustered"/>
        <c:varyColors val="0"/>
        <c:ser>
          <c:idx val="4"/>
          <c:order val="4"/>
          <c:tx>
            <c:strRef>
              <c:f>CalculationsAndCharts!$H$31</c:f>
              <c:strCache>
                <c:ptCount val="1"/>
                <c:pt idx="0">
                  <c:v>$Cursor</c:v>
                </c:pt>
              </c:strCache>
            </c:strRef>
          </c:tx>
          <c:spPr>
            <a:solidFill>
              <a:srgbClr val="C00000"/>
            </a:solidFill>
            <a:ln>
              <a:noFill/>
            </a:ln>
          </c:spPr>
          <c:invertIfNegative val="0"/>
          <c:cat>
            <c:numRef>
              <c:f>CalculationsAndCharts!$B$33:$B$277</c:f>
              <c:numCache>
                <c:formatCode>ddd\ mm/dd/yyyy;@</c:formatCode>
                <c:ptCount val="245"/>
                <c:pt idx="0">
                  <c:v>41586</c:v>
                </c:pt>
                <c:pt idx="1">
                  <c:v>41585</c:v>
                </c:pt>
                <c:pt idx="2">
                  <c:v>41584</c:v>
                </c:pt>
                <c:pt idx="3">
                  <c:v>41583</c:v>
                </c:pt>
                <c:pt idx="4">
                  <c:v>41582</c:v>
                </c:pt>
                <c:pt idx="5">
                  <c:v>41579</c:v>
                </c:pt>
                <c:pt idx="6">
                  <c:v>41578</c:v>
                </c:pt>
                <c:pt idx="7">
                  <c:v>41577</c:v>
                </c:pt>
                <c:pt idx="8">
                  <c:v>41576</c:v>
                </c:pt>
                <c:pt idx="9">
                  <c:v>41575</c:v>
                </c:pt>
                <c:pt idx="10">
                  <c:v>41572</c:v>
                </c:pt>
                <c:pt idx="11">
                  <c:v>41571</c:v>
                </c:pt>
                <c:pt idx="12">
                  <c:v>41570</c:v>
                </c:pt>
                <c:pt idx="13">
                  <c:v>41569</c:v>
                </c:pt>
                <c:pt idx="14">
                  <c:v>41568</c:v>
                </c:pt>
                <c:pt idx="15">
                  <c:v>41565</c:v>
                </c:pt>
                <c:pt idx="16">
                  <c:v>41564</c:v>
                </c:pt>
                <c:pt idx="17">
                  <c:v>41563</c:v>
                </c:pt>
                <c:pt idx="18">
                  <c:v>41562</c:v>
                </c:pt>
                <c:pt idx="19">
                  <c:v>41561</c:v>
                </c:pt>
                <c:pt idx="20">
                  <c:v>41558</c:v>
                </c:pt>
                <c:pt idx="21">
                  <c:v>41557</c:v>
                </c:pt>
                <c:pt idx="22">
                  <c:v>41556</c:v>
                </c:pt>
                <c:pt idx="23">
                  <c:v>41555</c:v>
                </c:pt>
                <c:pt idx="24">
                  <c:v>41554</c:v>
                </c:pt>
                <c:pt idx="25">
                  <c:v>41551</c:v>
                </c:pt>
                <c:pt idx="26">
                  <c:v>41550</c:v>
                </c:pt>
                <c:pt idx="27">
                  <c:v>41549</c:v>
                </c:pt>
                <c:pt idx="28">
                  <c:v>41548</c:v>
                </c:pt>
                <c:pt idx="29">
                  <c:v>41547</c:v>
                </c:pt>
                <c:pt idx="30">
                  <c:v>41544</c:v>
                </c:pt>
                <c:pt idx="31">
                  <c:v>41543</c:v>
                </c:pt>
                <c:pt idx="32">
                  <c:v>41542</c:v>
                </c:pt>
                <c:pt idx="33">
                  <c:v>41541</c:v>
                </c:pt>
                <c:pt idx="34">
                  <c:v>41540</c:v>
                </c:pt>
                <c:pt idx="35">
                  <c:v>41537</c:v>
                </c:pt>
                <c:pt idx="36">
                  <c:v>41536</c:v>
                </c:pt>
                <c:pt idx="37">
                  <c:v>41535</c:v>
                </c:pt>
                <c:pt idx="38">
                  <c:v>41534</c:v>
                </c:pt>
                <c:pt idx="39">
                  <c:v>41533</c:v>
                </c:pt>
                <c:pt idx="40">
                  <c:v>41530</c:v>
                </c:pt>
                <c:pt idx="41">
                  <c:v>41529</c:v>
                </c:pt>
                <c:pt idx="42">
                  <c:v>41528</c:v>
                </c:pt>
                <c:pt idx="43">
                  <c:v>41527</c:v>
                </c:pt>
                <c:pt idx="44">
                  <c:v>41526</c:v>
                </c:pt>
                <c:pt idx="45">
                  <c:v>41523</c:v>
                </c:pt>
                <c:pt idx="46">
                  <c:v>41522</c:v>
                </c:pt>
                <c:pt idx="47">
                  <c:v>41521</c:v>
                </c:pt>
                <c:pt idx="48">
                  <c:v>41520</c:v>
                </c:pt>
                <c:pt idx="49">
                  <c:v>41516</c:v>
                </c:pt>
                <c:pt idx="50">
                  <c:v>41515</c:v>
                </c:pt>
                <c:pt idx="51">
                  <c:v>41514</c:v>
                </c:pt>
                <c:pt idx="52">
                  <c:v>41513</c:v>
                </c:pt>
                <c:pt idx="53">
                  <c:v>41512</c:v>
                </c:pt>
                <c:pt idx="54">
                  <c:v>41509</c:v>
                </c:pt>
                <c:pt idx="55">
                  <c:v>41508</c:v>
                </c:pt>
                <c:pt idx="56">
                  <c:v>41507</c:v>
                </c:pt>
                <c:pt idx="57">
                  <c:v>41506</c:v>
                </c:pt>
                <c:pt idx="58">
                  <c:v>41505</c:v>
                </c:pt>
                <c:pt idx="59">
                  <c:v>41502</c:v>
                </c:pt>
                <c:pt idx="60">
                  <c:v>41501</c:v>
                </c:pt>
                <c:pt idx="61">
                  <c:v>41500</c:v>
                </c:pt>
                <c:pt idx="62">
                  <c:v>41499</c:v>
                </c:pt>
                <c:pt idx="63">
                  <c:v>41498</c:v>
                </c:pt>
                <c:pt idx="64">
                  <c:v>41495</c:v>
                </c:pt>
                <c:pt idx="65">
                  <c:v>41494</c:v>
                </c:pt>
                <c:pt idx="66">
                  <c:v>41493</c:v>
                </c:pt>
                <c:pt idx="67">
                  <c:v>41492</c:v>
                </c:pt>
                <c:pt idx="68">
                  <c:v>41491</c:v>
                </c:pt>
                <c:pt idx="69">
                  <c:v>41488</c:v>
                </c:pt>
                <c:pt idx="70">
                  <c:v>41487</c:v>
                </c:pt>
                <c:pt idx="71">
                  <c:v>41486</c:v>
                </c:pt>
                <c:pt idx="72">
                  <c:v>41485</c:v>
                </c:pt>
                <c:pt idx="73">
                  <c:v>41484</c:v>
                </c:pt>
                <c:pt idx="74">
                  <c:v>41481</c:v>
                </c:pt>
                <c:pt idx="75">
                  <c:v>41480</c:v>
                </c:pt>
                <c:pt idx="76">
                  <c:v>41479</c:v>
                </c:pt>
                <c:pt idx="77">
                  <c:v>41478</c:v>
                </c:pt>
                <c:pt idx="78">
                  <c:v>41477</c:v>
                </c:pt>
                <c:pt idx="79">
                  <c:v>41474</c:v>
                </c:pt>
                <c:pt idx="80">
                  <c:v>41473</c:v>
                </c:pt>
                <c:pt idx="81">
                  <c:v>41472</c:v>
                </c:pt>
                <c:pt idx="82">
                  <c:v>41471</c:v>
                </c:pt>
                <c:pt idx="83">
                  <c:v>41470</c:v>
                </c:pt>
                <c:pt idx="84">
                  <c:v>41467</c:v>
                </c:pt>
                <c:pt idx="85">
                  <c:v>41466</c:v>
                </c:pt>
                <c:pt idx="86">
                  <c:v>41465</c:v>
                </c:pt>
                <c:pt idx="87">
                  <c:v>41464</c:v>
                </c:pt>
                <c:pt idx="88">
                  <c:v>41463</c:v>
                </c:pt>
                <c:pt idx="89">
                  <c:v>41460</c:v>
                </c:pt>
                <c:pt idx="90">
                  <c:v>41458</c:v>
                </c:pt>
                <c:pt idx="91">
                  <c:v>41457</c:v>
                </c:pt>
                <c:pt idx="92">
                  <c:v>41456</c:v>
                </c:pt>
                <c:pt idx="93">
                  <c:v>41453</c:v>
                </c:pt>
                <c:pt idx="94">
                  <c:v>41452</c:v>
                </c:pt>
                <c:pt idx="95">
                  <c:v>41451</c:v>
                </c:pt>
                <c:pt idx="96">
                  <c:v>41450</c:v>
                </c:pt>
                <c:pt idx="97">
                  <c:v>41449</c:v>
                </c:pt>
                <c:pt idx="98">
                  <c:v>41446</c:v>
                </c:pt>
                <c:pt idx="99">
                  <c:v>41445</c:v>
                </c:pt>
                <c:pt idx="100">
                  <c:v>41444</c:v>
                </c:pt>
                <c:pt idx="101">
                  <c:v>41443</c:v>
                </c:pt>
                <c:pt idx="102">
                  <c:v>41442</c:v>
                </c:pt>
                <c:pt idx="103">
                  <c:v>41439</c:v>
                </c:pt>
                <c:pt idx="104">
                  <c:v>41438</c:v>
                </c:pt>
                <c:pt idx="105">
                  <c:v>41437</c:v>
                </c:pt>
                <c:pt idx="106">
                  <c:v>41436</c:v>
                </c:pt>
                <c:pt idx="107">
                  <c:v>41435</c:v>
                </c:pt>
                <c:pt idx="108">
                  <c:v>41432</c:v>
                </c:pt>
                <c:pt idx="109">
                  <c:v>41431</c:v>
                </c:pt>
                <c:pt idx="110">
                  <c:v>41430</c:v>
                </c:pt>
                <c:pt idx="111">
                  <c:v>41429</c:v>
                </c:pt>
                <c:pt idx="112">
                  <c:v>41428</c:v>
                </c:pt>
                <c:pt idx="113">
                  <c:v>41425</c:v>
                </c:pt>
                <c:pt idx="114">
                  <c:v>41424</c:v>
                </c:pt>
                <c:pt idx="115">
                  <c:v>41423</c:v>
                </c:pt>
                <c:pt idx="116">
                  <c:v>41422</c:v>
                </c:pt>
                <c:pt idx="117">
                  <c:v>41418</c:v>
                </c:pt>
                <c:pt idx="118">
                  <c:v>41417</c:v>
                </c:pt>
                <c:pt idx="119">
                  <c:v>41416</c:v>
                </c:pt>
                <c:pt idx="120">
                  <c:v>41415</c:v>
                </c:pt>
                <c:pt idx="121">
                  <c:v>41414</c:v>
                </c:pt>
                <c:pt idx="122">
                  <c:v>41411</c:v>
                </c:pt>
                <c:pt idx="123">
                  <c:v>41410</c:v>
                </c:pt>
                <c:pt idx="124">
                  <c:v>41409</c:v>
                </c:pt>
                <c:pt idx="125">
                  <c:v>41408</c:v>
                </c:pt>
                <c:pt idx="126">
                  <c:v>41407</c:v>
                </c:pt>
                <c:pt idx="127">
                  <c:v>41404</c:v>
                </c:pt>
                <c:pt idx="128">
                  <c:v>41403</c:v>
                </c:pt>
                <c:pt idx="129">
                  <c:v>41402</c:v>
                </c:pt>
                <c:pt idx="130">
                  <c:v>41401</c:v>
                </c:pt>
                <c:pt idx="131">
                  <c:v>41400</c:v>
                </c:pt>
                <c:pt idx="132">
                  <c:v>41397</c:v>
                </c:pt>
                <c:pt idx="133">
                  <c:v>41396</c:v>
                </c:pt>
                <c:pt idx="134">
                  <c:v>41395</c:v>
                </c:pt>
                <c:pt idx="135">
                  <c:v>41394</c:v>
                </c:pt>
                <c:pt idx="136">
                  <c:v>41393</c:v>
                </c:pt>
                <c:pt idx="137">
                  <c:v>41390</c:v>
                </c:pt>
                <c:pt idx="138">
                  <c:v>41389</c:v>
                </c:pt>
                <c:pt idx="139">
                  <c:v>41388</c:v>
                </c:pt>
                <c:pt idx="140">
                  <c:v>41387</c:v>
                </c:pt>
                <c:pt idx="141">
                  <c:v>41386</c:v>
                </c:pt>
                <c:pt idx="142">
                  <c:v>41383</c:v>
                </c:pt>
                <c:pt idx="143">
                  <c:v>41382</c:v>
                </c:pt>
                <c:pt idx="144">
                  <c:v>41381</c:v>
                </c:pt>
                <c:pt idx="145">
                  <c:v>41380</c:v>
                </c:pt>
                <c:pt idx="146">
                  <c:v>41379</c:v>
                </c:pt>
                <c:pt idx="147">
                  <c:v>41376</c:v>
                </c:pt>
                <c:pt idx="148">
                  <c:v>41375</c:v>
                </c:pt>
                <c:pt idx="149">
                  <c:v>41374</c:v>
                </c:pt>
                <c:pt idx="150">
                  <c:v>41373</c:v>
                </c:pt>
                <c:pt idx="151">
                  <c:v>41372</c:v>
                </c:pt>
                <c:pt idx="152">
                  <c:v>41369</c:v>
                </c:pt>
                <c:pt idx="153">
                  <c:v>41368</c:v>
                </c:pt>
                <c:pt idx="154">
                  <c:v>41367</c:v>
                </c:pt>
                <c:pt idx="155">
                  <c:v>41366</c:v>
                </c:pt>
                <c:pt idx="156">
                  <c:v>41365</c:v>
                </c:pt>
                <c:pt idx="157">
                  <c:v>41361</c:v>
                </c:pt>
                <c:pt idx="158">
                  <c:v>41360</c:v>
                </c:pt>
                <c:pt idx="159">
                  <c:v>41359</c:v>
                </c:pt>
                <c:pt idx="160">
                  <c:v>41358</c:v>
                </c:pt>
                <c:pt idx="161">
                  <c:v>41355</c:v>
                </c:pt>
                <c:pt idx="162">
                  <c:v>41354</c:v>
                </c:pt>
                <c:pt idx="163">
                  <c:v>41353</c:v>
                </c:pt>
                <c:pt idx="164">
                  <c:v>41352</c:v>
                </c:pt>
                <c:pt idx="165">
                  <c:v>41351</c:v>
                </c:pt>
                <c:pt idx="166">
                  <c:v>41348</c:v>
                </c:pt>
                <c:pt idx="167">
                  <c:v>41347</c:v>
                </c:pt>
                <c:pt idx="168">
                  <c:v>41346</c:v>
                </c:pt>
                <c:pt idx="169">
                  <c:v>41345</c:v>
                </c:pt>
                <c:pt idx="170">
                  <c:v>41344</c:v>
                </c:pt>
                <c:pt idx="171">
                  <c:v>41341</c:v>
                </c:pt>
                <c:pt idx="172">
                  <c:v>41340</c:v>
                </c:pt>
                <c:pt idx="173">
                  <c:v>41339</c:v>
                </c:pt>
                <c:pt idx="174">
                  <c:v>41338</c:v>
                </c:pt>
                <c:pt idx="175">
                  <c:v>41337</c:v>
                </c:pt>
                <c:pt idx="176">
                  <c:v>41334</c:v>
                </c:pt>
                <c:pt idx="177">
                  <c:v>41333</c:v>
                </c:pt>
                <c:pt idx="178">
                  <c:v>41332</c:v>
                </c:pt>
                <c:pt idx="179">
                  <c:v>41331</c:v>
                </c:pt>
                <c:pt idx="180">
                  <c:v>41330</c:v>
                </c:pt>
                <c:pt idx="181">
                  <c:v>41327</c:v>
                </c:pt>
                <c:pt idx="182">
                  <c:v>41326</c:v>
                </c:pt>
                <c:pt idx="183">
                  <c:v>41325</c:v>
                </c:pt>
                <c:pt idx="184">
                  <c:v>41324</c:v>
                </c:pt>
                <c:pt idx="185">
                  <c:v>41320</c:v>
                </c:pt>
                <c:pt idx="186">
                  <c:v>41319</c:v>
                </c:pt>
                <c:pt idx="187">
                  <c:v>41318</c:v>
                </c:pt>
                <c:pt idx="188">
                  <c:v>41317</c:v>
                </c:pt>
                <c:pt idx="189">
                  <c:v>41316</c:v>
                </c:pt>
                <c:pt idx="190">
                  <c:v>41313</c:v>
                </c:pt>
                <c:pt idx="191">
                  <c:v>41312</c:v>
                </c:pt>
                <c:pt idx="192">
                  <c:v>41311</c:v>
                </c:pt>
                <c:pt idx="193">
                  <c:v>41310</c:v>
                </c:pt>
                <c:pt idx="194">
                  <c:v>41309</c:v>
                </c:pt>
                <c:pt idx="195">
                  <c:v>41306</c:v>
                </c:pt>
                <c:pt idx="196">
                  <c:v>41305</c:v>
                </c:pt>
                <c:pt idx="197">
                  <c:v>41304</c:v>
                </c:pt>
                <c:pt idx="198">
                  <c:v>41303</c:v>
                </c:pt>
                <c:pt idx="199">
                  <c:v>41302</c:v>
                </c:pt>
                <c:pt idx="200">
                  <c:v>41299</c:v>
                </c:pt>
                <c:pt idx="201">
                  <c:v>41298</c:v>
                </c:pt>
                <c:pt idx="202">
                  <c:v>41297</c:v>
                </c:pt>
                <c:pt idx="203">
                  <c:v>41296</c:v>
                </c:pt>
                <c:pt idx="204">
                  <c:v>41292</c:v>
                </c:pt>
                <c:pt idx="205">
                  <c:v>41291</c:v>
                </c:pt>
                <c:pt idx="206">
                  <c:v>41290</c:v>
                </c:pt>
                <c:pt idx="207">
                  <c:v>41289</c:v>
                </c:pt>
                <c:pt idx="208">
                  <c:v>41288</c:v>
                </c:pt>
                <c:pt idx="209">
                  <c:v>41285</c:v>
                </c:pt>
                <c:pt idx="210">
                  <c:v>41284</c:v>
                </c:pt>
                <c:pt idx="211">
                  <c:v>41283</c:v>
                </c:pt>
                <c:pt idx="212">
                  <c:v>41282</c:v>
                </c:pt>
                <c:pt idx="213">
                  <c:v>41281</c:v>
                </c:pt>
                <c:pt idx="214">
                  <c:v>41278</c:v>
                </c:pt>
                <c:pt idx="215">
                  <c:v>41277</c:v>
                </c:pt>
                <c:pt idx="216">
                  <c:v>41276</c:v>
                </c:pt>
                <c:pt idx="217">
                  <c:v>41274</c:v>
                </c:pt>
                <c:pt idx="218">
                  <c:v>41271</c:v>
                </c:pt>
                <c:pt idx="219">
                  <c:v>41270</c:v>
                </c:pt>
                <c:pt idx="220">
                  <c:v>41269</c:v>
                </c:pt>
                <c:pt idx="221">
                  <c:v>41267</c:v>
                </c:pt>
                <c:pt idx="222">
                  <c:v>41264</c:v>
                </c:pt>
                <c:pt idx="223">
                  <c:v>41263</c:v>
                </c:pt>
                <c:pt idx="224">
                  <c:v>41262</c:v>
                </c:pt>
                <c:pt idx="225">
                  <c:v>41261</c:v>
                </c:pt>
                <c:pt idx="226">
                  <c:v>41260</c:v>
                </c:pt>
                <c:pt idx="227">
                  <c:v>41257</c:v>
                </c:pt>
                <c:pt idx="228">
                  <c:v>41256</c:v>
                </c:pt>
                <c:pt idx="229">
                  <c:v>41255</c:v>
                </c:pt>
                <c:pt idx="230">
                  <c:v>41254</c:v>
                </c:pt>
                <c:pt idx="231">
                  <c:v>41253</c:v>
                </c:pt>
                <c:pt idx="232">
                  <c:v>41250</c:v>
                </c:pt>
                <c:pt idx="233">
                  <c:v>41249</c:v>
                </c:pt>
                <c:pt idx="234">
                  <c:v>41248</c:v>
                </c:pt>
                <c:pt idx="235">
                  <c:v>41247</c:v>
                </c:pt>
                <c:pt idx="236">
                  <c:v>41246</c:v>
                </c:pt>
                <c:pt idx="237">
                  <c:v>41243</c:v>
                </c:pt>
                <c:pt idx="238">
                  <c:v>41242</c:v>
                </c:pt>
                <c:pt idx="239">
                  <c:v>41241</c:v>
                </c:pt>
                <c:pt idx="240">
                  <c:v>41240</c:v>
                </c:pt>
                <c:pt idx="241">
                  <c:v>41239</c:v>
                </c:pt>
                <c:pt idx="242">
                  <c:v>41236</c:v>
                </c:pt>
                <c:pt idx="243">
                  <c:v>41234</c:v>
                </c:pt>
                <c:pt idx="244">
                  <c:v>41233</c:v>
                </c:pt>
              </c:numCache>
            </c:numRef>
          </c:cat>
          <c:val>
            <c:numRef>
              <c:f>CalculationsAndCharts!$H$33:$H$277</c:f>
              <c:numCache>
                <c:formatCode>0</c:formatCode>
                <c:ptCount val="24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62</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numCache>
            </c:numRef>
          </c:val>
        </c:ser>
        <c:dLbls>
          <c:showLegendKey val="0"/>
          <c:showVal val="0"/>
          <c:showCatName val="0"/>
          <c:showSerName val="0"/>
          <c:showPercent val="0"/>
          <c:showBubbleSize val="0"/>
        </c:dLbls>
        <c:gapWidth val="500"/>
        <c:overlap val="100"/>
        <c:axId val="48341376"/>
        <c:axId val="48342912"/>
      </c:barChar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CalculationsAndCharts!$B$33:$B$277</c:f>
              <c:numCache>
                <c:formatCode>ddd\ mm/dd/yyyy;@</c:formatCode>
                <c:ptCount val="245"/>
                <c:pt idx="0">
                  <c:v>41586</c:v>
                </c:pt>
                <c:pt idx="1">
                  <c:v>41585</c:v>
                </c:pt>
                <c:pt idx="2">
                  <c:v>41584</c:v>
                </c:pt>
                <c:pt idx="3">
                  <c:v>41583</c:v>
                </c:pt>
                <c:pt idx="4">
                  <c:v>41582</c:v>
                </c:pt>
                <c:pt idx="5">
                  <c:v>41579</c:v>
                </c:pt>
                <c:pt idx="6">
                  <c:v>41578</c:v>
                </c:pt>
                <c:pt idx="7">
                  <c:v>41577</c:v>
                </c:pt>
                <c:pt idx="8">
                  <c:v>41576</c:v>
                </c:pt>
                <c:pt idx="9">
                  <c:v>41575</c:v>
                </c:pt>
                <c:pt idx="10">
                  <c:v>41572</c:v>
                </c:pt>
                <c:pt idx="11">
                  <c:v>41571</c:v>
                </c:pt>
                <c:pt idx="12">
                  <c:v>41570</c:v>
                </c:pt>
                <c:pt idx="13">
                  <c:v>41569</c:v>
                </c:pt>
                <c:pt idx="14">
                  <c:v>41568</c:v>
                </c:pt>
                <c:pt idx="15">
                  <c:v>41565</c:v>
                </c:pt>
                <c:pt idx="16">
                  <c:v>41564</c:v>
                </c:pt>
                <c:pt idx="17">
                  <c:v>41563</c:v>
                </c:pt>
                <c:pt idx="18">
                  <c:v>41562</c:v>
                </c:pt>
                <c:pt idx="19">
                  <c:v>41561</c:v>
                </c:pt>
                <c:pt idx="20">
                  <c:v>41558</c:v>
                </c:pt>
                <c:pt idx="21">
                  <c:v>41557</c:v>
                </c:pt>
                <c:pt idx="22">
                  <c:v>41556</c:v>
                </c:pt>
                <c:pt idx="23">
                  <c:v>41555</c:v>
                </c:pt>
                <c:pt idx="24">
                  <c:v>41554</c:v>
                </c:pt>
                <c:pt idx="25">
                  <c:v>41551</c:v>
                </c:pt>
                <c:pt idx="26">
                  <c:v>41550</c:v>
                </c:pt>
                <c:pt idx="27">
                  <c:v>41549</c:v>
                </c:pt>
                <c:pt idx="28">
                  <c:v>41548</c:v>
                </c:pt>
                <c:pt idx="29">
                  <c:v>41547</c:v>
                </c:pt>
                <c:pt idx="30">
                  <c:v>41544</c:v>
                </c:pt>
                <c:pt idx="31">
                  <c:v>41543</c:v>
                </c:pt>
                <c:pt idx="32">
                  <c:v>41542</c:v>
                </c:pt>
                <c:pt idx="33">
                  <c:v>41541</c:v>
                </c:pt>
                <c:pt idx="34">
                  <c:v>41540</c:v>
                </c:pt>
                <c:pt idx="35">
                  <c:v>41537</c:v>
                </c:pt>
                <c:pt idx="36">
                  <c:v>41536</c:v>
                </c:pt>
                <c:pt idx="37">
                  <c:v>41535</c:v>
                </c:pt>
                <c:pt idx="38">
                  <c:v>41534</c:v>
                </c:pt>
                <c:pt idx="39">
                  <c:v>41533</c:v>
                </c:pt>
                <c:pt idx="40">
                  <c:v>41530</c:v>
                </c:pt>
                <c:pt idx="41">
                  <c:v>41529</c:v>
                </c:pt>
                <c:pt idx="42">
                  <c:v>41528</c:v>
                </c:pt>
                <c:pt idx="43">
                  <c:v>41527</c:v>
                </c:pt>
                <c:pt idx="44">
                  <c:v>41526</c:v>
                </c:pt>
                <c:pt idx="45">
                  <c:v>41523</c:v>
                </c:pt>
                <c:pt idx="46">
                  <c:v>41522</c:v>
                </c:pt>
                <c:pt idx="47">
                  <c:v>41521</c:v>
                </c:pt>
                <c:pt idx="48">
                  <c:v>41520</c:v>
                </c:pt>
                <c:pt idx="49">
                  <c:v>41516</c:v>
                </c:pt>
                <c:pt idx="50">
                  <c:v>41515</c:v>
                </c:pt>
                <c:pt idx="51">
                  <c:v>41514</c:v>
                </c:pt>
                <c:pt idx="52">
                  <c:v>41513</c:v>
                </c:pt>
                <c:pt idx="53">
                  <c:v>41512</c:v>
                </c:pt>
                <c:pt idx="54">
                  <c:v>41509</c:v>
                </c:pt>
                <c:pt idx="55">
                  <c:v>41508</c:v>
                </c:pt>
                <c:pt idx="56">
                  <c:v>41507</c:v>
                </c:pt>
                <c:pt idx="57">
                  <c:v>41506</c:v>
                </c:pt>
                <c:pt idx="58">
                  <c:v>41505</c:v>
                </c:pt>
                <c:pt idx="59">
                  <c:v>41502</c:v>
                </c:pt>
                <c:pt idx="60">
                  <c:v>41501</c:v>
                </c:pt>
                <c:pt idx="61">
                  <c:v>41500</c:v>
                </c:pt>
                <c:pt idx="62">
                  <c:v>41499</c:v>
                </c:pt>
                <c:pt idx="63">
                  <c:v>41498</c:v>
                </c:pt>
                <c:pt idx="64">
                  <c:v>41495</c:v>
                </c:pt>
                <c:pt idx="65">
                  <c:v>41494</c:v>
                </c:pt>
                <c:pt idx="66">
                  <c:v>41493</c:v>
                </c:pt>
                <c:pt idx="67">
                  <c:v>41492</c:v>
                </c:pt>
                <c:pt idx="68">
                  <c:v>41491</c:v>
                </c:pt>
                <c:pt idx="69">
                  <c:v>41488</c:v>
                </c:pt>
                <c:pt idx="70">
                  <c:v>41487</c:v>
                </c:pt>
                <c:pt idx="71">
                  <c:v>41486</c:v>
                </c:pt>
                <c:pt idx="72">
                  <c:v>41485</c:v>
                </c:pt>
                <c:pt idx="73">
                  <c:v>41484</c:v>
                </c:pt>
                <c:pt idx="74">
                  <c:v>41481</c:v>
                </c:pt>
                <c:pt idx="75">
                  <c:v>41480</c:v>
                </c:pt>
                <c:pt idx="76">
                  <c:v>41479</c:v>
                </c:pt>
                <c:pt idx="77">
                  <c:v>41478</c:v>
                </c:pt>
                <c:pt idx="78">
                  <c:v>41477</c:v>
                </c:pt>
                <c:pt idx="79">
                  <c:v>41474</c:v>
                </c:pt>
                <c:pt idx="80">
                  <c:v>41473</c:v>
                </c:pt>
                <c:pt idx="81">
                  <c:v>41472</c:v>
                </c:pt>
                <c:pt idx="82">
                  <c:v>41471</c:v>
                </c:pt>
                <c:pt idx="83">
                  <c:v>41470</c:v>
                </c:pt>
                <c:pt idx="84">
                  <c:v>41467</c:v>
                </c:pt>
                <c:pt idx="85">
                  <c:v>41466</c:v>
                </c:pt>
                <c:pt idx="86">
                  <c:v>41465</c:v>
                </c:pt>
                <c:pt idx="87">
                  <c:v>41464</c:v>
                </c:pt>
                <c:pt idx="88">
                  <c:v>41463</c:v>
                </c:pt>
                <c:pt idx="89">
                  <c:v>41460</c:v>
                </c:pt>
                <c:pt idx="90">
                  <c:v>41458</c:v>
                </c:pt>
                <c:pt idx="91">
                  <c:v>41457</c:v>
                </c:pt>
                <c:pt idx="92">
                  <c:v>41456</c:v>
                </c:pt>
                <c:pt idx="93">
                  <c:v>41453</c:v>
                </c:pt>
                <c:pt idx="94">
                  <c:v>41452</c:v>
                </c:pt>
                <c:pt idx="95">
                  <c:v>41451</c:v>
                </c:pt>
                <c:pt idx="96">
                  <c:v>41450</c:v>
                </c:pt>
                <c:pt idx="97">
                  <c:v>41449</c:v>
                </c:pt>
                <c:pt idx="98">
                  <c:v>41446</c:v>
                </c:pt>
                <c:pt idx="99">
                  <c:v>41445</c:v>
                </c:pt>
                <c:pt idx="100">
                  <c:v>41444</c:v>
                </c:pt>
                <c:pt idx="101">
                  <c:v>41443</c:v>
                </c:pt>
                <c:pt idx="102">
                  <c:v>41442</c:v>
                </c:pt>
                <c:pt idx="103">
                  <c:v>41439</c:v>
                </c:pt>
                <c:pt idx="104">
                  <c:v>41438</c:v>
                </c:pt>
                <c:pt idx="105">
                  <c:v>41437</c:v>
                </c:pt>
                <c:pt idx="106">
                  <c:v>41436</c:v>
                </c:pt>
                <c:pt idx="107">
                  <c:v>41435</c:v>
                </c:pt>
                <c:pt idx="108">
                  <c:v>41432</c:v>
                </c:pt>
                <c:pt idx="109">
                  <c:v>41431</c:v>
                </c:pt>
                <c:pt idx="110">
                  <c:v>41430</c:v>
                </c:pt>
                <c:pt idx="111">
                  <c:v>41429</c:v>
                </c:pt>
                <c:pt idx="112">
                  <c:v>41428</c:v>
                </c:pt>
                <c:pt idx="113">
                  <c:v>41425</c:v>
                </c:pt>
                <c:pt idx="114">
                  <c:v>41424</c:v>
                </c:pt>
                <c:pt idx="115">
                  <c:v>41423</c:v>
                </c:pt>
                <c:pt idx="116">
                  <c:v>41422</c:v>
                </c:pt>
                <c:pt idx="117">
                  <c:v>41418</c:v>
                </c:pt>
                <c:pt idx="118">
                  <c:v>41417</c:v>
                </c:pt>
                <c:pt idx="119">
                  <c:v>41416</c:v>
                </c:pt>
                <c:pt idx="120">
                  <c:v>41415</c:v>
                </c:pt>
                <c:pt idx="121">
                  <c:v>41414</c:v>
                </c:pt>
                <c:pt idx="122">
                  <c:v>41411</c:v>
                </c:pt>
                <c:pt idx="123">
                  <c:v>41410</c:v>
                </c:pt>
                <c:pt idx="124">
                  <c:v>41409</c:v>
                </c:pt>
                <c:pt idx="125">
                  <c:v>41408</c:v>
                </c:pt>
                <c:pt idx="126">
                  <c:v>41407</c:v>
                </c:pt>
                <c:pt idx="127">
                  <c:v>41404</c:v>
                </c:pt>
                <c:pt idx="128">
                  <c:v>41403</c:v>
                </c:pt>
                <c:pt idx="129">
                  <c:v>41402</c:v>
                </c:pt>
                <c:pt idx="130">
                  <c:v>41401</c:v>
                </c:pt>
                <c:pt idx="131">
                  <c:v>41400</c:v>
                </c:pt>
                <c:pt idx="132">
                  <c:v>41397</c:v>
                </c:pt>
                <c:pt idx="133">
                  <c:v>41396</c:v>
                </c:pt>
                <c:pt idx="134">
                  <c:v>41395</c:v>
                </c:pt>
                <c:pt idx="135">
                  <c:v>41394</c:v>
                </c:pt>
                <c:pt idx="136">
                  <c:v>41393</c:v>
                </c:pt>
                <c:pt idx="137">
                  <c:v>41390</c:v>
                </c:pt>
                <c:pt idx="138">
                  <c:v>41389</c:v>
                </c:pt>
                <c:pt idx="139">
                  <c:v>41388</c:v>
                </c:pt>
                <c:pt idx="140">
                  <c:v>41387</c:v>
                </c:pt>
                <c:pt idx="141">
                  <c:v>41386</c:v>
                </c:pt>
                <c:pt idx="142">
                  <c:v>41383</c:v>
                </c:pt>
                <c:pt idx="143">
                  <c:v>41382</c:v>
                </c:pt>
                <c:pt idx="144">
                  <c:v>41381</c:v>
                </c:pt>
                <c:pt idx="145">
                  <c:v>41380</c:v>
                </c:pt>
                <c:pt idx="146">
                  <c:v>41379</c:v>
                </c:pt>
                <c:pt idx="147">
                  <c:v>41376</c:v>
                </c:pt>
                <c:pt idx="148">
                  <c:v>41375</c:v>
                </c:pt>
                <c:pt idx="149">
                  <c:v>41374</c:v>
                </c:pt>
                <c:pt idx="150">
                  <c:v>41373</c:v>
                </c:pt>
                <c:pt idx="151">
                  <c:v>41372</c:v>
                </c:pt>
                <c:pt idx="152">
                  <c:v>41369</c:v>
                </c:pt>
                <c:pt idx="153">
                  <c:v>41368</c:v>
                </c:pt>
                <c:pt idx="154">
                  <c:v>41367</c:v>
                </c:pt>
                <c:pt idx="155">
                  <c:v>41366</c:v>
                </c:pt>
                <c:pt idx="156">
                  <c:v>41365</c:v>
                </c:pt>
                <c:pt idx="157">
                  <c:v>41361</c:v>
                </c:pt>
                <c:pt idx="158">
                  <c:v>41360</c:v>
                </c:pt>
                <c:pt idx="159">
                  <c:v>41359</c:v>
                </c:pt>
                <c:pt idx="160">
                  <c:v>41358</c:v>
                </c:pt>
                <c:pt idx="161">
                  <c:v>41355</c:v>
                </c:pt>
                <c:pt idx="162">
                  <c:v>41354</c:v>
                </c:pt>
                <c:pt idx="163">
                  <c:v>41353</c:v>
                </c:pt>
                <c:pt idx="164">
                  <c:v>41352</c:v>
                </c:pt>
                <c:pt idx="165">
                  <c:v>41351</c:v>
                </c:pt>
                <c:pt idx="166">
                  <c:v>41348</c:v>
                </c:pt>
                <c:pt idx="167">
                  <c:v>41347</c:v>
                </c:pt>
                <c:pt idx="168">
                  <c:v>41346</c:v>
                </c:pt>
                <c:pt idx="169">
                  <c:v>41345</c:v>
                </c:pt>
                <c:pt idx="170">
                  <c:v>41344</c:v>
                </c:pt>
                <c:pt idx="171">
                  <c:v>41341</c:v>
                </c:pt>
                <c:pt idx="172">
                  <c:v>41340</c:v>
                </c:pt>
                <c:pt idx="173">
                  <c:v>41339</c:v>
                </c:pt>
                <c:pt idx="174">
                  <c:v>41338</c:v>
                </c:pt>
                <c:pt idx="175">
                  <c:v>41337</c:v>
                </c:pt>
                <c:pt idx="176">
                  <c:v>41334</c:v>
                </c:pt>
                <c:pt idx="177">
                  <c:v>41333</c:v>
                </c:pt>
                <c:pt idx="178">
                  <c:v>41332</c:v>
                </c:pt>
                <c:pt idx="179">
                  <c:v>41331</c:v>
                </c:pt>
                <c:pt idx="180">
                  <c:v>41330</c:v>
                </c:pt>
                <c:pt idx="181">
                  <c:v>41327</c:v>
                </c:pt>
                <c:pt idx="182">
                  <c:v>41326</c:v>
                </c:pt>
                <c:pt idx="183">
                  <c:v>41325</c:v>
                </c:pt>
                <c:pt idx="184">
                  <c:v>41324</c:v>
                </c:pt>
                <c:pt idx="185">
                  <c:v>41320</c:v>
                </c:pt>
                <c:pt idx="186">
                  <c:v>41319</c:v>
                </c:pt>
                <c:pt idx="187">
                  <c:v>41318</c:v>
                </c:pt>
                <c:pt idx="188">
                  <c:v>41317</c:v>
                </c:pt>
                <c:pt idx="189">
                  <c:v>41316</c:v>
                </c:pt>
                <c:pt idx="190">
                  <c:v>41313</c:v>
                </c:pt>
                <c:pt idx="191">
                  <c:v>41312</c:v>
                </c:pt>
                <c:pt idx="192">
                  <c:v>41311</c:v>
                </c:pt>
                <c:pt idx="193">
                  <c:v>41310</c:v>
                </c:pt>
                <c:pt idx="194">
                  <c:v>41309</c:v>
                </c:pt>
                <c:pt idx="195">
                  <c:v>41306</c:v>
                </c:pt>
                <c:pt idx="196">
                  <c:v>41305</c:v>
                </c:pt>
                <c:pt idx="197">
                  <c:v>41304</c:v>
                </c:pt>
                <c:pt idx="198">
                  <c:v>41303</c:v>
                </c:pt>
                <c:pt idx="199">
                  <c:v>41302</c:v>
                </c:pt>
                <c:pt idx="200">
                  <c:v>41299</c:v>
                </c:pt>
                <c:pt idx="201">
                  <c:v>41298</c:v>
                </c:pt>
                <c:pt idx="202">
                  <c:v>41297</c:v>
                </c:pt>
                <c:pt idx="203">
                  <c:v>41296</c:v>
                </c:pt>
                <c:pt idx="204">
                  <c:v>41292</c:v>
                </c:pt>
                <c:pt idx="205">
                  <c:v>41291</c:v>
                </c:pt>
                <c:pt idx="206">
                  <c:v>41290</c:v>
                </c:pt>
                <c:pt idx="207">
                  <c:v>41289</c:v>
                </c:pt>
                <c:pt idx="208">
                  <c:v>41288</c:v>
                </c:pt>
                <c:pt idx="209">
                  <c:v>41285</c:v>
                </c:pt>
                <c:pt idx="210">
                  <c:v>41284</c:v>
                </c:pt>
                <c:pt idx="211">
                  <c:v>41283</c:v>
                </c:pt>
                <c:pt idx="212">
                  <c:v>41282</c:v>
                </c:pt>
                <c:pt idx="213">
                  <c:v>41281</c:v>
                </c:pt>
                <c:pt idx="214">
                  <c:v>41278</c:v>
                </c:pt>
                <c:pt idx="215">
                  <c:v>41277</c:v>
                </c:pt>
                <c:pt idx="216">
                  <c:v>41276</c:v>
                </c:pt>
                <c:pt idx="217">
                  <c:v>41274</c:v>
                </c:pt>
                <c:pt idx="218">
                  <c:v>41271</c:v>
                </c:pt>
                <c:pt idx="219">
                  <c:v>41270</c:v>
                </c:pt>
                <c:pt idx="220">
                  <c:v>41269</c:v>
                </c:pt>
                <c:pt idx="221">
                  <c:v>41267</c:v>
                </c:pt>
                <c:pt idx="222">
                  <c:v>41264</c:v>
                </c:pt>
                <c:pt idx="223">
                  <c:v>41263</c:v>
                </c:pt>
                <c:pt idx="224">
                  <c:v>41262</c:v>
                </c:pt>
                <c:pt idx="225">
                  <c:v>41261</c:v>
                </c:pt>
                <c:pt idx="226">
                  <c:v>41260</c:v>
                </c:pt>
                <c:pt idx="227">
                  <c:v>41257</c:v>
                </c:pt>
                <c:pt idx="228">
                  <c:v>41256</c:v>
                </c:pt>
                <c:pt idx="229">
                  <c:v>41255</c:v>
                </c:pt>
                <c:pt idx="230">
                  <c:v>41254</c:v>
                </c:pt>
                <c:pt idx="231">
                  <c:v>41253</c:v>
                </c:pt>
                <c:pt idx="232">
                  <c:v>41250</c:v>
                </c:pt>
                <c:pt idx="233">
                  <c:v>41249</c:v>
                </c:pt>
                <c:pt idx="234">
                  <c:v>41248</c:v>
                </c:pt>
                <c:pt idx="235">
                  <c:v>41247</c:v>
                </c:pt>
                <c:pt idx="236">
                  <c:v>41246</c:v>
                </c:pt>
                <c:pt idx="237">
                  <c:v>41243</c:v>
                </c:pt>
                <c:pt idx="238">
                  <c:v>41242</c:v>
                </c:pt>
                <c:pt idx="239">
                  <c:v>41241</c:v>
                </c:pt>
                <c:pt idx="240">
                  <c:v>41240</c:v>
                </c:pt>
                <c:pt idx="241">
                  <c:v>41239</c:v>
                </c:pt>
                <c:pt idx="242">
                  <c:v>41236</c:v>
                </c:pt>
                <c:pt idx="243">
                  <c:v>41234</c:v>
                </c:pt>
                <c:pt idx="244">
                  <c:v>41233</c:v>
                </c:pt>
              </c:numCache>
            </c:numRef>
          </c:cat>
          <c:val>
            <c:numRef>
              <c:f>CalculationsAndCharts!$D$33:$D$277</c:f>
              <c:numCache>
                <c:formatCode>#,##0.00</c:formatCode>
                <c:ptCount val="245"/>
                <c:pt idx="0">
                  <c:v>57.19</c:v>
                </c:pt>
                <c:pt idx="1">
                  <c:v>58.09</c:v>
                </c:pt>
                <c:pt idx="2">
                  <c:v>58.11</c:v>
                </c:pt>
                <c:pt idx="3">
                  <c:v>57.41</c:v>
                </c:pt>
                <c:pt idx="4">
                  <c:v>57.99</c:v>
                </c:pt>
                <c:pt idx="5">
                  <c:v>57.83</c:v>
                </c:pt>
                <c:pt idx="6">
                  <c:v>58.5</c:v>
                </c:pt>
                <c:pt idx="7">
                  <c:v>59.48</c:v>
                </c:pt>
                <c:pt idx="8">
                  <c:v>59.46</c:v>
                </c:pt>
                <c:pt idx="9">
                  <c:v>59.4</c:v>
                </c:pt>
                <c:pt idx="10">
                  <c:v>59.74</c:v>
                </c:pt>
                <c:pt idx="11">
                  <c:v>59.13</c:v>
                </c:pt>
                <c:pt idx="12">
                  <c:v>59.38</c:v>
                </c:pt>
                <c:pt idx="13">
                  <c:v>58.98</c:v>
                </c:pt>
                <c:pt idx="14">
                  <c:v>58.88</c:v>
                </c:pt>
                <c:pt idx="15">
                  <c:v>59.13</c:v>
                </c:pt>
                <c:pt idx="16">
                  <c:v>57.24</c:v>
                </c:pt>
                <c:pt idx="17">
                  <c:v>57.19</c:v>
                </c:pt>
                <c:pt idx="18">
                  <c:v>57.03</c:v>
                </c:pt>
                <c:pt idx="19">
                  <c:v>57.52</c:v>
                </c:pt>
                <c:pt idx="20">
                  <c:v>57.4</c:v>
                </c:pt>
                <c:pt idx="21">
                  <c:v>57.1</c:v>
                </c:pt>
                <c:pt idx="22">
                  <c:v>56.35</c:v>
                </c:pt>
                <c:pt idx="23">
                  <c:v>57</c:v>
                </c:pt>
                <c:pt idx="24">
                  <c:v>58.36</c:v>
                </c:pt>
                <c:pt idx="25">
                  <c:v>57.66</c:v>
                </c:pt>
                <c:pt idx="26">
                  <c:v>57.9</c:v>
                </c:pt>
                <c:pt idx="27">
                  <c:v>57.44</c:v>
                </c:pt>
                <c:pt idx="28">
                  <c:v>56.59</c:v>
                </c:pt>
                <c:pt idx="29">
                  <c:v>56.23</c:v>
                </c:pt>
                <c:pt idx="30">
                  <c:v>56.7</c:v>
                </c:pt>
                <c:pt idx="31">
                  <c:v>57.15</c:v>
                </c:pt>
                <c:pt idx="32">
                  <c:v>58.09</c:v>
                </c:pt>
                <c:pt idx="33">
                  <c:v>58.22</c:v>
                </c:pt>
                <c:pt idx="34">
                  <c:v>57.68</c:v>
                </c:pt>
                <c:pt idx="35">
                  <c:v>58.42</c:v>
                </c:pt>
                <c:pt idx="36">
                  <c:v>58.1</c:v>
                </c:pt>
                <c:pt idx="37">
                  <c:v>57.35</c:v>
                </c:pt>
                <c:pt idx="38">
                  <c:v>57.07</c:v>
                </c:pt>
                <c:pt idx="39">
                  <c:v>57.4</c:v>
                </c:pt>
                <c:pt idx="40">
                  <c:v>57.25</c:v>
                </c:pt>
                <c:pt idx="41">
                  <c:v>57.46</c:v>
                </c:pt>
                <c:pt idx="42">
                  <c:v>57.4</c:v>
                </c:pt>
                <c:pt idx="43">
                  <c:v>57.24</c:v>
                </c:pt>
                <c:pt idx="44">
                  <c:v>57.2</c:v>
                </c:pt>
                <c:pt idx="45">
                  <c:v>57.61</c:v>
                </c:pt>
                <c:pt idx="46">
                  <c:v>56.58</c:v>
                </c:pt>
                <c:pt idx="47">
                  <c:v>56.06</c:v>
                </c:pt>
                <c:pt idx="48">
                  <c:v>54.47</c:v>
                </c:pt>
                <c:pt idx="49">
                  <c:v>54.61</c:v>
                </c:pt>
                <c:pt idx="50">
                  <c:v>54.4</c:v>
                </c:pt>
                <c:pt idx="51">
                  <c:v>54.65</c:v>
                </c:pt>
                <c:pt idx="52">
                  <c:v>55</c:v>
                </c:pt>
                <c:pt idx="53">
                  <c:v>55.43</c:v>
                </c:pt>
                <c:pt idx="54">
                  <c:v>55.51</c:v>
                </c:pt>
                <c:pt idx="55">
                  <c:v>54.34</c:v>
                </c:pt>
                <c:pt idx="56">
                  <c:v>53.4</c:v>
                </c:pt>
                <c:pt idx="57">
                  <c:v>54.16</c:v>
                </c:pt>
                <c:pt idx="58">
                  <c:v>53.5</c:v>
                </c:pt>
                <c:pt idx="59">
                  <c:v>53.23</c:v>
                </c:pt>
                <c:pt idx="60">
                  <c:v>54.19</c:v>
                </c:pt>
                <c:pt idx="61">
                  <c:v>54.41</c:v>
                </c:pt>
                <c:pt idx="62">
                  <c:v>54.36</c:v>
                </c:pt>
                <c:pt idx="63">
                  <c:v>54.14</c:v>
                </c:pt>
                <c:pt idx="64">
                  <c:v>54.7</c:v>
                </c:pt>
                <c:pt idx="65">
                  <c:v>54.36</c:v>
                </c:pt>
                <c:pt idx="66">
                  <c:v>54.76</c:v>
                </c:pt>
                <c:pt idx="67">
                  <c:v>55.04</c:v>
                </c:pt>
                <c:pt idx="68">
                  <c:v>55.52</c:v>
                </c:pt>
                <c:pt idx="69">
                  <c:v>55.4</c:v>
                </c:pt>
                <c:pt idx="70">
                  <c:v>54.97</c:v>
                </c:pt>
                <c:pt idx="71">
                  <c:v>54.2</c:v>
                </c:pt>
                <c:pt idx="72">
                  <c:v>54.15</c:v>
                </c:pt>
                <c:pt idx="73">
                  <c:v>53.81</c:v>
                </c:pt>
                <c:pt idx="74">
                  <c:v>54.03</c:v>
                </c:pt>
                <c:pt idx="75">
                  <c:v>54.1</c:v>
                </c:pt>
                <c:pt idx="76">
                  <c:v>53.76</c:v>
                </c:pt>
                <c:pt idx="77">
                  <c:v>53.63</c:v>
                </c:pt>
                <c:pt idx="78">
                  <c:v>53.37</c:v>
                </c:pt>
                <c:pt idx="79">
                  <c:v>53.51</c:v>
                </c:pt>
                <c:pt idx="80">
                  <c:v>53.71</c:v>
                </c:pt>
                <c:pt idx="81">
                  <c:v>54.15</c:v>
                </c:pt>
                <c:pt idx="82">
                  <c:v>53.71</c:v>
                </c:pt>
                <c:pt idx="83">
                  <c:v>53.93</c:v>
                </c:pt>
                <c:pt idx="84">
                  <c:v>54.14</c:v>
                </c:pt>
                <c:pt idx="85">
                  <c:v>55.05</c:v>
                </c:pt>
                <c:pt idx="86">
                  <c:v>52.87</c:v>
                </c:pt>
                <c:pt idx="87">
                  <c:v>52.32</c:v>
                </c:pt>
                <c:pt idx="88">
                  <c:v>52</c:v>
                </c:pt>
                <c:pt idx="89">
                  <c:v>51.46</c:v>
                </c:pt>
                <c:pt idx="90">
                  <c:v>51.25</c:v>
                </c:pt>
                <c:pt idx="91">
                  <c:v>52.19</c:v>
                </c:pt>
                <c:pt idx="92">
                  <c:v>51.03</c:v>
                </c:pt>
                <c:pt idx="93">
                  <c:v>51.45</c:v>
                </c:pt>
                <c:pt idx="94">
                  <c:v>51.28</c:v>
                </c:pt>
                <c:pt idx="95">
                  <c:v>50.54</c:v>
                </c:pt>
                <c:pt idx="96">
                  <c:v>50.16</c:v>
                </c:pt>
                <c:pt idx="97">
                  <c:v>49.78</c:v>
                </c:pt>
                <c:pt idx="98">
                  <c:v>50.3</c:v>
                </c:pt>
                <c:pt idx="99">
                  <c:v>51.17</c:v>
                </c:pt>
                <c:pt idx="100">
                  <c:v>52.36</c:v>
                </c:pt>
                <c:pt idx="101">
                  <c:v>51.1</c:v>
                </c:pt>
                <c:pt idx="102">
                  <c:v>51.37</c:v>
                </c:pt>
                <c:pt idx="103">
                  <c:v>51.15</c:v>
                </c:pt>
                <c:pt idx="104">
                  <c:v>51.18</c:v>
                </c:pt>
                <c:pt idx="105">
                  <c:v>51.75</c:v>
                </c:pt>
                <c:pt idx="106">
                  <c:v>50.33</c:v>
                </c:pt>
                <c:pt idx="107">
                  <c:v>51.11</c:v>
                </c:pt>
                <c:pt idx="108">
                  <c:v>51.49</c:v>
                </c:pt>
                <c:pt idx="109">
                  <c:v>50.43</c:v>
                </c:pt>
                <c:pt idx="110">
                  <c:v>49.3</c:v>
                </c:pt>
                <c:pt idx="111">
                  <c:v>50</c:v>
                </c:pt>
                <c:pt idx="112">
                  <c:v>53.06</c:v>
                </c:pt>
                <c:pt idx="113">
                  <c:v>53.7</c:v>
                </c:pt>
                <c:pt idx="114">
                  <c:v>53.94</c:v>
                </c:pt>
                <c:pt idx="115">
                  <c:v>54.23</c:v>
                </c:pt>
                <c:pt idx="116">
                  <c:v>54.87</c:v>
                </c:pt>
                <c:pt idx="117">
                  <c:v>54.22</c:v>
                </c:pt>
                <c:pt idx="118">
                  <c:v>53.64</c:v>
                </c:pt>
                <c:pt idx="119">
                  <c:v>54.34</c:v>
                </c:pt>
                <c:pt idx="120">
                  <c:v>53.9</c:v>
                </c:pt>
                <c:pt idx="121">
                  <c:v>53.98</c:v>
                </c:pt>
                <c:pt idx="122">
                  <c:v>53.5</c:v>
                </c:pt>
                <c:pt idx="123">
                  <c:v>53.15</c:v>
                </c:pt>
                <c:pt idx="124">
                  <c:v>52.85</c:v>
                </c:pt>
                <c:pt idx="125">
                  <c:v>52.67</c:v>
                </c:pt>
                <c:pt idx="126">
                  <c:v>52.84</c:v>
                </c:pt>
                <c:pt idx="127">
                  <c:v>52.58</c:v>
                </c:pt>
                <c:pt idx="128">
                  <c:v>53.53</c:v>
                </c:pt>
                <c:pt idx="129">
                  <c:v>53.42</c:v>
                </c:pt>
                <c:pt idx="130">
                  <c:v>53.43</c:v>
                </c:pt>
                <c:pt idx="131">
                  <c:v>53.11</c:v>
                </c:pt>
                <c:pt idx="132">
                  <c:v>52.49</c:v>
                </c:pt>
                <c:pt idx="133">
                  <c:v>52.02</c:v>
                </c:pt>
                <c:pt idx="134">
                  <c:v>52</c:v>
                </c:pt>
                <c:pt idx="135">
                  <c:v>52.24</c:v>
                </c:pt>
                <c:pt idx="136">
                  <c:v>52.82</c:v>
                </c:pt>
                <c:pt idx="137">
                  <c:v>52.57</c:v>
                </c:pt>
                <c:pt idx="138">
                  <c:v>52.24</c:v>
                </c:pt>
                <c:pt idx="139">
                  <c:v>52.33</c:v>
                </c:pt>
                <c:pt idx="140">
                  <c:v>51.81</c:v>
                </c:pt>
                <c:pt idx="141">
                  <c:v>51.74</c:v>
                </c:pt>
                <c:pt idx="142">
                  <c:v>51.47</c:v>
                </c:pt>
                <c:pt idx="143">
                  <c:v>51.9</c:v>
                </c:pt>
                <c:pt idx="144">
                  <c:v>50.18</c:v>
                </c:pt>
                <c:pt idx="145">
                  <c:v>49.98</c:v>
                </c:pt>
                <c:pt idx="146">
                  <c:v>50.01</c:v>
                </c:pt>
                <c:pt idx="147">
                  <c:v>50.24</c:v>
                </c:pt>
                <c:pt idx="148">
                  <c:v>50.31</c:v>
                </c:pt>
                <c:pt idx="149">
                  <c:v>49.9</c:v>
                </c:pt>
                <c:pt idx="150">
                  <c:v>50.48</c:v>
                </c:pt>
                <c:pt idx="151">
                  <c:v>50.28</c:v>
                </c:pt>
                <c:pt idx="152">
                  <c:v>50.23</c:v>
                </c:pt>
                <c:pt idx="153">
                  <c:v>50.22</c:v>
                </c:pt>
                <c:pt idx="154">
                  <c:v>50.68</c:v>
                </c:pt>
                <c:pt idx="155">
                  <c:v>50.73</c:v>
                </c:pt>
                <c:pt idx="156">
                  <c:v>50.77</c:v>
                </c:pt>
                <c:pt idx="157">
                  <c:v>50.3</c:v>
                </c:pt>
                <c:pt idx="158">
                  <c:v>50.88</c:v>
                </c:pt>
                <c:pt idx="159">
                  <c:v>51.23</c:v>
                </c:pt>
                <c:pt idx="160">
                  <c:v>52.53</c:v>
                </c:pt>
                <c:pt idx="161">
                  <c:v>50.09</c:v>
                </c:pt>
                <c:pt idx="162">
                  <c:v>49.41</c:v>
                </c:pt>
                <c:pt idx="163">
                  <c:v>48.26</c:v>
                </c:pt>
                <c:pt idx="164">
                  <c:v>48.12</c:v>
                </c:pt>
                <c:pt idx="165">
                  <c:v>47.74</c:v>
                </c:pt>
                <c:pt idx="166">
                  <c:v>48.64</c:v>
                </c:pt>
                <c:pt idx="167">
                  <c:v>48.01</c:v>
                </c:pt>
                <c:pt idx="168">
                  <c:v>47.71</c:v>
                </c:pt>
                <c:pt idx="169">
                  <c:v>47.5</c:v>
                </c:pt>
                <c:pt idx="170">
                  <c:v>47.79</c:v>
                </c:pt>
                <c:pt idx="171">
                  <c:v>47.72</c:v>
                </c:pt>
                <c:pt idx="172">
                  <c:v>47.85</c:v>
                </c:pt>
                <c:pt idx="173">
                  <c:v>49.09</c:v>
                </c:pt>
                <c:pt idx="174">
                  <c:v>48.75</c:v>
                </c:pt>
                <c:pt idx="175">
                  <c:v>47.6</c:v>
                </c:pt>
                <c:pt idx="176">
                  <c:v>46.26</c:v>
                </c:pt>
                <c:pt idx="177">
                  <c:v>46.37</c:v>
                </c:pt>
                <c:pt idx="178">
                  <c:v>46.28</c:v>
                </c:pt>
                <c:pt idx="179">
                  <c:v>45.6</c:v>
                </c:pt>
                <c:pt idx="180">
                  <c:v>46.17</c:v>
                </c:pt>
                <c:pt idx="181">
                  <c:v>45.59</c:v>
                </c:pt>
                <c:pt idx="182">
                  <c:v>43.61</c:v>
                </c:pt>
                <c:pt idx="183">
                  <c:v>43.9</c:v>
                </c:pt>
                <c:pt idx="184">
                  <c:v>44.11</c:v>
                </c:pt>
                <c:pt idx="185">
                  <c:v>45.12</c:v>
                </c:pt>
                <c:pt idx="186">
                  <c:v>44.39</c:v>
                </c:pt>
                <c:pt idx="187">
                  <c:v>45.13</c:v>
                </c:pt>
                <c:pt idx="188">
                  <c:v>45.74</c:v>
                </c:pt>
                <c:pt idx="189">
                  <c:v>45.85</c:v>
                </c:pt>
                <c:pt idx="190">
                  <c:v>45.49</c:v>
                </c:pt>
                <c:pt idx="191">
                  <c:v>46.14</c:v>
                </c:pt>
                <c:pt idx="192">
                  <c:v>45.58</c:v>
                </c:pt>
                <c:pt idx="193">
                  <c:v>45.71</c:v>
                </c:pt>
                <c:pt idx="194">
                  <c:v>46.25</c:v>
                </c:pt>
                <c:pt idx="195">
                  <c:v>46.46</c:v>
                </c:pt>
                <c:pt idx="196">
                  <c:v>46.63</c:v>
                </c:pt>
                <c:pt idx="197">
                  <c:v>47.03</c:v>
                </c:pt>
                <c:pt idx="198">
                  <c:v>46.89</c:v>
                </c:pt>
                <c:pt idx="199">
                  <c:v>46.77</c:v>
                </c:pt>
                <c:pt idx="200">
                  <c:v>46.42</c:v>
                </c:pt>
                <c:pt idx="201">
                  <c:v>45.16</c:v>
                </c:pt>
                <c:pt idx="202">
                  <c:v>44.73</c:v>
                </c:pt>
                <c:pt idx="203">
                  <c:v>44.83</c:v>
                </c:pt>
                <c:pt idx="204">
                  <c:v>44.74</c:v>
                </c:pt>
                <c:pt idx="205">
                  <c:v>44.58</c:v>
                </c:pt>
                <c:pt idx="206">
                  <c:v>44.53</c:v>
                </c:pt>
                <c:pt idx="207">
                  <c:v>43</c:v>
                </c:pt>
                <c:pt idx="208">
                  <c:v>43.24</c:v>
                </c:pt>
                <c:pt idx="209">
                  <c:v>43.31</c:v>
                </c:pt>
                <c:pt idx="210">
                  <c:v>42.99</c:v>
                </c:pt>
                <c:pt idx="211">
                  <c:v>43.18</c:v>
                </c:pt>
                <c:pt idx="212">
                  <c:v>43.63</c:v>
                </c:pt>
                <c:pt idx="213">
                  <c:v>44.44</c:v>
                </c:pt>
                <c:pt idx="214">
                  <c:v>42.41</c:v>
                </c:pt>
                <c:pt idx="215">
                  <c:v>40.76</c:v>
                </c:pt>
                <c:pt idx="216">
                  <c:v>44.41</c:v>
                </c:pt>
                <c:pt idx="217">
                  <c:v>42.6</c:v>
                </c:pt>
                <c:pt idx="218">
                  <c:v>43.1</c:v>
                </c:pt>
                <c:pt idx="219">
                  <c:v>42.96</c:v>
                </c:pt>
                <c:pt idx="220">
                  <c:v>43.4</c:v>
                </c:pt>
                <c:pt idx="221">
                  <c:v>43.58</c:v>
                </c:pt>
                <c:pt idx="222">
                  <c:v>43.71</c:v>
                </c:pt>
                <c:pt idx="223">
                  <c:v>43.22</c:v>
                </c:pt>
                <c:pt idx="224">
                  <c:v>44.04</c:v>
                </c:pt>
                <c:pt idx="225">
                  <c:v>44.05</c:v>
                </c:pt>
                <c:pt idx="226">
                  <c:v>43.79</c:v>
                </c:pt>
                <c:pt idx="227">
                  <c:v>44.9</c:v>
                </c:pt>
                <c:pt idx="228">
                  <c:v>44.32</c:v>
                </c:pt>
                <c:pt idx="229">
                  <c:v>42.75</c:v>
                </c:pt>
                <c:pt idx="230">
                  <c:v>45.65</c:v>
                </c:pt>
                <c:pt idx="231">
                  <c:v>46.8</c:v>
                </c:pt>
                <c:pt idx="232">
                  <c:v>46.56</c:v>
                </c:pt>
                <c:pt idx="233">
                  <c:v>46.58</c:v>
                </c:pt>
                <c:pt idx="234">
                  <c:v>48.08</c:v>
                </c:pt>
                <c:pt idx="235">
                  <c:v>48.65</c:v>
                </c:pt>
                <c:pt idx="236">
                  <c:v>50.04</c:v>
                </c:pt>
                <c:pt idx="237">
                  <c:v>50.68</c:v>
                </c:pt>
                <c:pt idx="238">
                  <c:v>49.71</c:v>
                </c:pt>
                <c:pt idx="239">
                  <c:v>49.51</c:v>
                </c:pt>
                <c:pt idx="240">
                  <c:v>50.36</c:v>
                </c:pt>
                <c:pt idx="241">
                  <c:v>49.31</c:v>
                </c:pt>
                <c:pt idx="242">
                  <c:v>48.1</c:v>
                </c:pt>
                <c:pt idx="243">
                  <c:v>47.47</c:v>
                </c:pt>
                <c:pt idx="244">
                  <c:v>48.43</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CalculationsAndCharts!$B$33:$B$277</c:f>
              <c:numCache>
                <c:formatCode>ddd\ mm/dd/yyyy;@</c:formatCode>
                <c:ptCount val="245"/>
                <c:pt idx="0">
                  <c:v>41586</c:v>
                </c:pt>
                <c:pt idx="1">
                  <c:v>41585</c:v>
                </c:pt>
                <c:pt idx="2">
                  <c:v>41584</c:v>
                </c:pt>
                <c:pt idx="3">
                  <c:v>41583</c:v>
                </c:pt>
                <c:pt idx="4">
                  <c:v>41582</c:v>
                </c:pt>
                <c:pt idx="5">
                  <c:v>41579</c:v>
                </c:pt>
                <c:pt idx="6">
                  <c:v>41578</c:v>
                </c:pt>
                <c:pt idx="7">
                  <c:v>41577</c:v>
                </c:pt>
                <c:pt idx="8">
                  <c:v>41576</c:v>
                </c:pt>
                <c:pt idx="9">
                  <c:v>41575</c:v>
                </c:pt>
                <c:pt idx="10">
                  <c:v>41572</c:v>
                </c:pt>
                <c:pt idx="11">
                  <c:v>41571</c:v>
                </c:pt>
                <c:pt idx="12">
                  <c:v>41570</c:v>
                </c:pt>
                <c:pt idx="13">
                  <c:v>41569</c:v>
                </c:pt>
                <c:pt idx="14">
                  <c:v>41568</c:v>
                </c:pt>
                <c:pt idx="15">
                  <c:v>41565</c:v>
                </c:pt>
                <c:pt idx="16">
                  <c:v>41564</c:v>
                </c:pt>
                <c:pt idx="17">
                  <c:v>41563</c:v>
                </c:pt>
                <c:pt idx="18">
                  <c:v>41562</c:v>
                </c:pt>
                <c:pt idx="19">
                  <c:v>41561</c:v>
                </c:pt>
                <c:pt idx="20">
                  <c:v>41558</c:v>
                </c:pt>
                <c:pt idx="21">
                  <c:v>41557</c:v>
                </c:pt>
                <c:pt idx="22">
                  <c:v>41556</c:v>
                </c:pt>
                <c:pt idx="23">
                  <c:v>41555</c:v>
                </c:pt>
                <c:pt idx="24">
                  <c:v>41554</c:v>
                </c:pt>
                <c:pt idx="25">
                  <c:v>41551</c:v>
                </c:pt>
                <c:pt idx="26">
                  <c:v>41550</c:v>
                </c:pt>
                <c:pt idx="27">
                  <c:v>41549</c:v>
                </c:pt>
                <c:pt idx="28">
                  <c:v>41548</c:v>
                </c:pt>
                <c:pt idx="29">
                  <c:v>41547</c:v>
                </c:pt>
                <c:pt idx="30">
                  <c:v>41544</c:v>
                </c:pt>
                <c:pt idx="31">
                  <c:v>41543</c:v>
                </c:pt>
                <c:pt idx="32">
                  <c:v>41542</c:v>
                </c:pt>
                <c:pt idx="33">
                  <c:v>41541</c:v>
                </c:pt>
                <c:pt idx="34">
                  <c:v>41540</c:v>
                </c:pt>
                <c:pt idx="35">
                  <c:v>41537</c:v>
                </c:pt>
                <c:pt idx="36">
                  <c:v>41536</c:v>
                </c:pt>
                <c:pt idx="37">
                  <c:v>41535</c:v>
                </c:pt>
                <c:pt idx="38">
                  <c:v>41534</c:v>
                </c:pt>
                <c:pt idx="39">
                  <c:v>41533</c:v>
                </c:pt>
                <c:pt idx="40">
                  <c:v>41530</c:v>
                </c:pt>
                <c:pt idx="41">
                  <c:v>41529</c:v>
                </c:pt>
                <c:pt idx="42">
                  <c:v>41528</c:v>
                </c:pt>
                <c:pt idx="43">
                  <c:v>41527</c:v>
                </c:pt>
                <c:pt idx="44">
                  <c:v>41526</c:v>
                </c:pt>
                <c:pt idx="45">
                  <c:v>41523</c:v>
                </c:pt>
                <c:pt idx="46">
                  <c:v>41522</c:v>
                </c:pt>
                <c:pt idx="47">
                  <c:v>41521</c:v>
                </c:pt>
                <c:pt idx="48">
                  <c:v>41520</c:v>
                </c:pt>
                <c:pt idx="49">
                  <c:v>41516</c:v>
                </c:pt>
                <c:pt idx="50">
                  <c:v>41515</c:v>
                </c:pt>
                <c:pt idx="51">
                  <c:v>41514</c:v>
                </c:pt>
                <c:pt idx="52">
                  <c:v>41513</c:v>
                </c:pt>
                <c:pt idx="53">
                  <c:v>41512</c:v>
                </c:pt>
                <c:pt idx="54">
                  <c:v>41509</c:v>
                </c:pt>
                <c:pt idx="55">
                  <c:v>41508</c:v>
                </c:pt>
                <c:pt idx="56">
                  <c:v>41507</c:v>
                </c:pt>
                <c:pt idx="57">
                  <c:v>41506</c:v>
                </c:pt>
                <c:pt idx="58">
                  <c:v>41505</c:v>
                </c:pt>
                <c:pt idx="59">
                  <c:v>41502</c:v>
                </c:pt>
                <c:pt idx="60">
                  <c:v>41501</c:v>
                </c:pt>
                <c:pt idx="61">
                  <c:v>41500</c:v>
                </c:pt>
                <c:pt idx="62">
                  <c:v>41499</c:v>
                </c:pt>
                <c:pt idx="63">
                  <c:v>41498</c:v>
                </c:pt>
                <c:pt idx="64">
                  <c:v>41495</c:v>
                </c:pt>
                <c:pt idx="65">
                  <c:v>41494</c:v>
                </c:pt>
                <c:pt idx="66">
                  <c:v>41493</c:v>
                </c:pt>
                <c:pt idx="67">
                  <c:v>41492</c:v>
                </c:pt>
                <c:pt idx="68">
                  <c:v>41491</c:v>
                </c:pt>
                <c:pt idx="69">
                  <c:v>41488</c:v>
                </c:pt>
                <c:pt idx="70">
                  <c:v>41487</c:v>
                </c:pt>
                <c:pt idx="71">
                  <c:v>41486</c:v>
                </c:pt>
                <c:pt idx="72">
                  <c:v>41485</c:v>
                </c:pt>
                <c:pt idx="73">
                  <c:v>41484</c:v>
                </c:pt>
                <c:pt idx="74">
                  <c:v>41481</c:v>
                </c:pt>
                <c:pt idx="75">
                  <c:v>41480</c:v>
                </c:pt>
                <c:pt idx="76">
                  <c:v>41479</c:v>
                </c:pt>
                <c:pt idx="77">
                  <c:v>41478</c:v>
                </c:pt>
                <c:pt idx="78">
                  <c:v>41477</c:v>
                </c:pt>
                <c:pt idx="79">
                  <c:v>41474</c:v>
                </c:pt>
                <c:pt idx="80">
                  <c:v>41473</c:v>
                </c:pt>
                <c:pt idx="81">
                  <c:v>41472</c:v>
                </c:pt>
                <c:pt idx="82">
                  <c:v>41471</c:v>
                </c:pt>
                <c:pt idx="83">
                  <c:v>41470</c:v>
                </c:pt>
                <c:pt idx="84">
                  <c:v>41467</c:v>
                </c:pt>
                <c:pt idx="85">
                  <c:v>41466</c:v>
                </c:pt>
                <c:pt idx="86">
                  <c:v>41465</c:v>
                </c:pt>
                <c:pt idx="87">
                  <c:v>41464</c:v>
                </c:pt>
                <c:pt idx="88">
                  <c:v>41463</c:v>
                </c:pt>
                <c:pt idx="89">
                  <c:v>41460</c:v>
                </c:pt>
                <c:pt idx="90">
                  <c:v>41458</c:v>
                </c:pt>
                <c:pt idx="91">
                  <c:v>41457</c:v>
                </c:pt>
                <c:pt idx="92">
                  <c:v>41456</c:v>
                </c:pt>
                <c:pt idx="93">
                  <c:v>41453</c:v>
                </c:pt>
                <c:pt idx="94">
                  <c:v>41452</c:v>
                </c:pt>
                <c:pt idx="95">
                  <c:v>41451</c:v>
                </c:pt>
                <c:pt idx="96">
                  <c:v>41450</c:v>
                </c:pt>
                <c:pt idx="97">
                  <c:v>41449</c:v>
                </c:pt>
                <c:pt idx="98">
                  <c:v>41446</c:v>
                </c:pt>
                <c:pt idx="99">
                  <c:v>41445</c:v>
                </c:pt>
                <c:pt idx="100">
                  <c:v>41444</c:v>
                </c:pt>
                <c:pt idx="101">
                  <c:v>41443</c:v>
                </c:pt>
                <c:pt idx="102">
                  <c:v>41442</c:v>
                </c:pt>
                <c:pt idx="103">
                  <c:v>41439</c:v>
                </c:pt>
                <c:pt idx="104">
                  <c:v>41438</c:v>
                </c:pt>
                <c:pt idx="105">
                  <c:v>41437</c:v>
                </c:pt>
                <c:pt idx="106">
                  <c:v>41436</c:v>
                </c:pt>
                <c:pt idx="107">
                  <c:v>41435</c:v>
                </c:pt>
                <c:pt idx="108">
                  <c:v>41432</c:v>
                </c:pt>
                <c:pt idx="109">
                  <c:v>41431</c:v>
                </c:pt>
                <c:pt idx="110">
                  <c:v>41430</c:v>
                </c:pt>
                <c:pt idx="111">
                  <c:v>41429</c:v>
                </c:pt>
                <c:pt idx="112">
                  <c:v>41428</c:v>
                </c:pt>
                <c:pt idx="113">
                  <c:v>41425</c:v>
                </c:pt>
                <c:pt idx="114">
                  <c:v>41424</c:v>
                </c:pt>
                <c:pt idx="115">
                  <c:v>41423</c:v>
                </c:pt>
                <c:pt idx="116">
                  <c:v>41422</c:v>
                </c:pt>
                <c:pt idx="117">
                  <c:v>41418</c:v>
                </c:pt>
                <c:pt idx="118">
                  <c:v>41417</c:v>
                </c:pt>
                <c:pt idx="119">
                  <c:v>41416</c:v>
                </c:pt>
                <c:pt idx="120">
                  <c:v>41415</c:v>
                </c:pt>
                <c:pt idx="121">
                  <c:v>41414</c:v>
                </c:pt>
                <c:pt idx="122">
                  <c:v>41411</c:v>
                </c:pt>
                <c:pt idx="123">
                  <c:v>41410</c:v>
                </c:pt>
                <c:pt idx="124">
                  <c:v>41409</c:v>
                </c:pt>
                <c:pt idx="125">
                  <c:v>41408</c:v>
                </c:pt>
                <c:pt idx="126">
                  <c:v>41407</c:v>
                </c:pt>
                <c:pt idx="127">
                  <c:v>41404</c:v>
                </c:pt>
                <c:pt idx="128">
                  <c:v>41403</c:v>
                </c:pt>
                <c:pt idx="129">
                  <c:v>41402</c:v>
                </c:pt>
                <c:pt idx="130">
                  <c:v>41401</c:v>
                </c:pt>
                <c:pt idx="131">
                  <c:v>41400</c:v>
                </c:pt>
                <c:pt idx="132">
                  <c:v>41397</c:v>
                </c:pt>
                <c:pt idx="133">
                  <c:v>41396</c:v>
                </c:pt>
                <c:pt idx="134">
                  <c:v>41395</c:v>
                </c:pt>
                <c:pt idx="135">
                  <c:v>41394</c:v>
                </c:pt>
                <c:pt idx="136">
                  <c:v>41393</c:v>
                </c:pt>
                <c:pt idx="137">
                  <c:v>41390</c:v>
                </c:pt>
                <c:pt idx="138">
                  <c:v>41389</c:v>
                </c:pt>
                <c:pt idx="139">
                  <c:v>41388</c:v>
                </c:pt>
                <c:pt idx="140">
                  <c:v>41387</c:v>
                </c:pt>
                <c:pt idx="141">
                  <c:v>41386</c:v>
                </c:pt>
                <c:pt idx="142">
                  <c:v>41383</c:v>
                </c:pt>
                <c:pt idx="143">
                  <c:v>41382</c:v>
                </c:pt>
                <c:pt idx="144">
                  <c:v>41381</c:v>
                </c:pt>
                <c:pt idx="145">
                  <c:v>41380</c:v>
                </c:pt>
                <c:pt idx="146">
                  <c:v>41379</c:v>
                </c:pt>
                <c:pt idx="147">
                  <c:v>41376</c:v>
                </c:pt>
                <c:pt idx="148">
                  <c:v>41375</c:v>
                </c:pt>
                <c:pt idx="149">
                  <c:v>41374</c:v>
                </c:pt>
                <c:pt idx="150">
                  <c:v>41373</c:v>
                </c:pt>
                <c:pt idx="151">
                  <c:v>41372</c:v>
                </c:pt>
                <c:pt idx="152">
                  <c:v>41369</c:v>
                </c:pt>
                <c:pt idx="153">
                  <c:v>41368</c:v>
                </c:pt>
                <c:pt idx="154">
                  <c:v>41367</c:v>
                </c:pt>
                <c:pt idx="155">
                  <c:v>41366</c:v>
                </c:pt>
                <c:pt idx="156">
                  <c:v>41365</c:v>
                </c:pt>
                <c:pt idx="157">
                  <c:v>41361</c:v>
                </c:pt>
                <c:pt idx="158">
                  <c:v>41360</c:v>
                </c:pt>
                <c:pt idx="159">
                  <c:v>41359</c:v>
                </c:pt>
                <c:pt idx="160">
                  <c:v>41358</c:v>
                </c:pt>
                <c:pt idx="161">
                  <c:v>41355</c:v>
                </c:pt>
                <c:pt idx="162">
                  <c:v>41354</c:v>
                </c:pt>
                <c:pt idx="163">
                  <c:v>41353</c:v>
                </c:pt>
                <c:pt idx="164">
                  <c:v>41352</c:v>
                </c:pt>
                <c:pt idx="165">
                  <c:v>41351</c:v>
                </c:pt>
                <c:pt idx="166">
                  <c:v>41348</c:v>
                </c:pt>
                <c:pt idx="167">
                  <c:v>41347</c:v>
                </c:pt>
                <c:pt idx="168">
                  <c:v>41346</c:v>
                </c:pt>
                <c:pt idx="169">
                  <c:v>41345</c:v>
                </c:pt>
                <c:pt idx="170">
                  <c:v>41344</c:v>
                </c:pt>
                <c:pt idx="171">
                  <c:v>41341</c:v>
                </c:pt>
                <c:pt idx="172">
                  <c:v>41340</c:v>
                </c:pt>
                <c:pt idx="173">
                  <c:v>41339</c:v>
                </c:pt>
                <c:pt idx="174">
                  <c:v>41338</c:v>
                </c:pt>
                <c:pt idx="175">
                  <c:v>41337</c:v>
                </c:pt>
                <c:pt idx="176">
                  <c:v>41334</c:v>
                </c:pt>
                <c:pt idx="177">
                  <c:v>41333</c:v>
                </c:pt>
                <c:pt idx="178">
                  <c:v>41332</c:v>
                </c:pt>
                <c:pt idx="179">
                  <c:v>41331</c:v>
                </c:pt>
                <c:pt idx="180">
                  <c:v>41330</c:v>
                </c:pt>
                <c:pt idx="181">
                  <c:v>41327</c:v>
                </c:pt>
                <c:pt idx="182">
                  <c:v>41326</c:v>
                </c:pt>
                <c:pt idx="183">
                  <c:v>41325</c:v>
                </c:pt>
                <c:pt idx="184">
                  <c:v>41324</c:v>
                </c:pt>
                <c:pt idx="185">
                  <c:v>41320</c:v>
                </c:pt>
                <c:pt idx="186">
                  <c:v>41319</c:v>
                </c:pt>
                <c:pt idx="187">
                  <c:v>41318</c:v>
                </c:pt>
                <c:pt idx="188">
                  <c:v>41317</c:v>
                </c:pt>
                <c:pt idx="189">
                  <c:v>41316</c:v>
                </c:pt>
                <c:pt idx="190">
                  <c:v>41313</c:v>
                </c:pt>
                <c:pt idx="191">
                  <c:v>41312</c:v>
                </c:pt>
                <c:pt idx="192">
                  <c:v>41311</c:v>
                </c:pt>
                <c:pt idx="193">
                  <c:v>41310</c:v>
                </c:pt>
                <c:pt idx="194">
                  <c:v>41309</c:v>
                </c:pt>
                <c:pt idx="195">
                  <c:v>41306</c:v>
                </c:pt>
                <c:pt idx="196">
                  <c:v>41305</c:v>
                </c:pt>
                <c:pt idx="197">
                  <c:v>41304</c:v>
                </c:pt>
                <c:pt idx="198">
                  <c:v>41303</c:v>
                </c:pt>
                <c:pt idx="199">
                  <c:v>41302</c:v>
                </c:pt>
                <c:pt idx="200">
                  <c:v>41299</c:v>
                </c:pt>
                <c:pt idx="201">
                  <c:v>41298</c:v>
                </c:pt>
                <c:pt idx="202">
                  <c:v>41297</c:v>
                </c:pt>
                <c:pt idx="203">
                  <c:v>41296</c:v>
                </c:pt>
                <c:pt idx="204">
                  <c:v>41292</c:v>
                </c:pt>
                <c:pt idx="205">
                  <c:v>41291</c:v>
                </c:pt>
                <c:pt idx="206">
                  <c:v>41290</c:v>
                </c:pt>
                <c:pt idx="207">
                  <c:v>41289</c:v>
                </c:pt>
                <c:pt idx="208">
                  <c:v>41288</c:v>
                </c:pt>
                <c:pt idx="209">
                  <c:v>41285</c:v>
                </c:pt>
                <c:pt idx="210">
                  <c:v>41284</c:v>
                </c:pt>
                <c:pt idx="211">
                  <c:v>41283</c:v>
                </c:pt>
                <c:pt idx="212">
                  <c:v>41282</c:v>
                </c:pt>
                <c:pt idx="213">
                  <c:v>41281</c:v>
                </c:pt>
                <c:pt idx="214">
                  <c:v>41278</c:v>
                </c:pt>
                <c:pt idx="215">
                  <c:v>41277</c:v>
                </c:pt>
                <c:pt idx="216">
                  <c:v>41276</c:v>
                </c:pt>
                <c:pt idx="217">
                  <c:v>41274</c:v>
                </c:pt>
                <c:pt idx="218">
                  <c:v>41271</c:v>
                </c:pt>
                <c:pt idx="219">
                  <c:v>41270</c:v>
                </c:pt>
                <c:pt idx="220">
                  <c:v>41269</c:v>
                </c:pt>
                <c:pt idx="221">
                  <c:v>41267</c:v>
                </c:pt>
                <c:pt idx="222">
                  <c:v>41264</c:v>
                </c:pt>
                <c:pt idx="223">
                  <c:v>41263</c:v>
                </c:pt>
                <c:pt idx="224">
                  <c:v>41262</c:v>
                </c:pt>
                <c:pt idx="225">
                  <c:v>41261</c:v>
                </c:pt>
                <c:pt idx="226">
                  <c:v>41260</c:v>
                </c:pt>
                <c:pt idx="227">
                  <c:v>41257</c:v>
                </c:pt>
                <c:pt idx="228">
                  <c:v>41256</c:v>
                </c:pt>
                <c:pt idx="229">
                  <c:v>41255</c:v>
                </c:pt>
                <c:pt idx="230">
                  <c:v>41254</c:v>
                </c:pt>
                <c:pt idx="231">
                  <c:v>41253</c:v>
                </c:pt>
                <c:pt idx="232">
                  <c:v>41250</c:v>
                </c:pt>
                <c:pt idx="233">
                  <c:v>41249</c:v>
                </c:pt>
                <c:pt idx="234">
                  <c:v>41248</c:v>
                </c:pt>
                <c:pt idx="235">
                  <c:v>41247</c:v>
                </c:pt>
                <c:pt idx="236">
                  <c:v>41246</c:v>
                </c:pt>
                <c:pt idx="237">
                  <c:v>41243</c:v>
                </c:pt>
                <c:pt idx="238">
                  <c:v>41242</c:v>
                </c:pt>
                <c:pt idx="239">
                  <c:v>41241</c:v>
                </c:pt>
                <c:pt idx="240">
                  <c:v>41240</c:v>
                </c:pt>
                <c:pt idx="241">
                  <c:v>41239</c:v>
                </c:pt>
                <c:pt idx="242">
                  <c:v>41236</c:v>
                </c:pt>
                <c:pt idx="243">
                  <c:v>41234</c:v>
                </c:pt>
                <c:pt idx="244">
                  <c:v>41233</c:v>
                </c:pt>
              </c:numCache>
            </c:numRef>
          </c:cat>
          <c:val>
            <c:numRef>
              <c:f>CalculationsAndCharts!$E$33:$E$277</c:f>
              <c:numCache>
                <c:formatCode>#,##0.00</c:formatCode>
                <c:ptCount val="245"/>
                <c:pt idx="0">
                  <c:v>57.41</c:v>
                </c:pt>
                <c:pt idx="1">
                  <c:v>58.59</c:v>
                </c:pt>
                <c:pt idx="2">
                  <c:v>58.59</c:v>
                </c:pt>
                <c:pt idx="3">
                  <c:v>58.4</c:v>
                </c:pt>
                <c:pt idx="4">
                  <c:v>58.23</c:v>
                </c:pt>
                <c:pt idx="5">
                  <c:v>58.14</c:v>
                </c:pt>
                <c:pt idx="6">
                  <c:v>58.79</c:v>
                </c:pt>
                <c:pt idx="7">
                  <c:v>59.52</c:v>
                </c:pt>
                <c:pt idx="8">
                  <c:v>59.71</c:v>
                </c:pt>
                <c:pt idx="9">
                  <c:v>59.57</c:v>
                </c:pt>
                <c:pt idx="10">
                  <c:v>59.87</c:v>
                </c:pt>
                <c:pt idx="11">
                  <c:v>59.84</c:v>
                </c:pt>
                <c:pt idx="12">
                  <c:v>59.43</c:v>
                </c:pt>
                <c:pt idx="13">
                  <c:v>59.59</c:v>
                </c:pt>
                <c:pt idx="14">
                  <c:v>59.04</c:v>
                </c:pt>
                <c:pt idx="15">
                  <c:v>59.13</c:v>
                </c:pt>
                <c:pt idx="16">
                  <c:v>58.93</c:v>
                </c:pt>
                <c:pt idx="17">
                  <c:v>57.66</c:v>
                </c:pt>
                <c:pt idx="18">
                  <c:v>57.23</c:v>
                </c:pt>
                <c:pt idx="19">
                  <c:v>57.8</c:v>
                </c:pt>
                <c:pt idx="20">
                  <c:v>57.95</c:v>
                </c:pt>
                <c:pt idx="21">
                  <c:v>57.63</c:v>
                </c:pt>
                <c:pt idx="22">
                  <c:v>56.78</c:v>
                </c:pt>
                <c:pt idx="23">
                  <c:v>57.28</c:v>
                </c:pt>
                <c:pt idx="24">
                  <c:v>58.36</c:v>
                </c:pt>
                <c:pt idx="25">
                  <c:v>58.82</c:v>
                </c:pt>
                <c:pt idx="26">
                  <c:v>58.02</c:v>
                </c:pt>
                <c:pt idx="27">
                  <c:v>57.94</c:v>
                </c:pt>
                <c:pt idx="28">
                  <c:v>57.98</c:v>
                </c:pt>
                <c:pt idx="29">
                  <c:v>56.76</c:v>
                </c:pt>
                <c:pt idx="30">
                  <c:v>57.08</c:v>
                </c:pt>
                <c:pt idx="31">
                  <c:v>57.55</c:v>
                </c:pt>
                <c:pt idx="32">
                  <c:v>58.11</c:v>
                </c:pt>
                <c:pt idx="33">
                  <c:v>58.29</c:v>
                </c:pt>
                <c:pt idx="34">
                  <c:v>58.29</c:v>
                </c:pt>
                <c:pt idx="35">
                  <c:v>58.44</c:v>
                </c:pt>
                <c:pt idx="36">
                  <c:v>58.71</c:v>
                </c:pt>
                <c:pt idx="37">
                  <c:v>58.14</c:v>
                </c:pt>
                <c:pt idx="38">
                  <c:v>57.57</c:v>
                </c:pt>
                <c:pt idx="39">
                  <c:v>57.57</c:v>
                </c:pt>
                <c:pt idx="40">
                  <c:v>57.35</c:v>
                </c:pt>
                <c:pt idx="41">
                  <c:v>57.5</c:v>
                </c:pt>
                <c:pt idx="42">
                  <c:v>57.42</c:v>
                </c:pt>
                <c:pt idx="43">
                  <c:v>57.36</c:v>
                </c:pt>
                <c:pt idx="44">
                  <c:v>57.52</c:v>
                </c:pt>
                <c:pt idx="45">
                  <c:v>57.71</c:v>
                </c:pt>
                <c:pt idx="46">
                  <c:v>57.8</c:v>
                </c:pt>
                <c:pt idx="47">
                  <c:v>57.42</c:v>
                </c:pt>
                <c:pt idx="48">
                  <c:v>54.74</c:v>
                </c:pt>
                <c:pt idx="49">
                  <c:v>54.87</c:v>
                </c:pt>
                <c:pt idx="50">
                  <c:v>54.75</c:v>
                </c:pt>
                <c:pt idx="51">
                  <c:v>54.9</c:v>
                </c:pt>
                <c:pt idx="52">
                  <c:v>55.33</c:v>
                </c:pt>
                <c:pt idx="53">
                  <c:v>56.1</c:v>
                </c:pt>
                <c:pt idx="54">
                  <c:v>55.6</c:v>
                </c:pt>
                <c:pt idx="55">
                  <c:v>55.6</c:v>
                </c:pt>
                <c:pt idx="56">
                  <c:v>54.5</c:v>
                </c:pt>
                <c:pt idx="57">
                  <c:v>54.23</c:v>
                </c:pt>
                <c:pt idx="58">
                  <c:v>54.47</c:v>
                </c:pt>
                <c:pt idx="59">
                  <c:v>53.32</c:v>
                </c:pt>
                <c:pt idx="60">
                  <c:v>54.49</c:v>
                </c:pt>
                <c:pt idx="61">
                  <c:v>54.82</c:v>
                </c:pt>
                <c:pt idx="62">
                  <c:v>54.83</c:v>
                </c:pt>
                <c:pt idx="63">
                  <c:v>54.58</c:v>
                </c:pt>
                <c:pt idx="64">
                  <c:v>54.82</c:v>
                </c:pt>
                <c:pt idx="65">
                  <c:v>54.91</c:v>
                </c:pt>
                <c:pt idx="66">
                  <c:v>54.79</c:v>
                </c:pt>
                <c:pt idx="67">
                  <c:v>55.18</c:v>
                </c:pt>
                <c:pt idx="68">
                  <c:v>55.64</c:v>
                </c:pt>
                <c:pt idx="69">
                  <c:v>55.82</c:v>
                </c:pt>
                <c:pt idx="70">
                  <c:v>55.6</c:v>
                </c:pt>
                <c:pt idx="71">
                  <c:v>54.84</c:v>
                </c:pt>
                <c:pt idx="72">
                  <c:v>54.44</c:v>
                </c:pt>
                <c:pt idx="73">
                  <c:v>54.2</c:v>
                </c:pt>
                <c:pt idx="74">
                  <c:v>54.05</c:v>
                </c:pt>
                <c:pt idx="75">
                  <c:v>54.37</c:v>
                </c:pt>
                <c:pt idx="76">
                  <c:v>54.25</c:v>
                </c:pt>
                <c:pt idx="77">
                  <c:v>53.95</c:v>
                </c:pt>
                <c:pt idx="78">
                  <c:v>53.69</c:v>
                </c:pt>
                <c:pt idx="79">
                  <c:v>53.94</c:v>
                </c:pt>
                <c:pt idx="80">
                  <c:v>53.91</c:v>
                </c:pt>
                <c:pt idx="81">
                  <c:v>54.2</c:v>
                </c:pt>
                <c:pt idx="82">
                  <c:v>54.03</c:v>
                </c:pt>
                <c:pt idx="83">
                  <c:v>54.2</c:v>
                </c:pt>
                <c:pt idx="84">
                  <c:v>54.4</c:v>
                </c:pt>
                <c:pt idx="85">
                  <c:v>55.8</c:v>
                </c:pt>
                <c:pt idx="86">
                  <c:v>55.01</c:v>
                </c:pt>
                <c:pt idx="87">
                  <c:v>52.82</c:v>
                </c:pt>
                <c:pt idx="88">
                  <c:v>52.36</c:v>
                </c:pt>
                <c:pt idx="89">
                  <c:v>52.05</c:v>
                </c:pt>
                <c:pt idx="90">
                  <c:v>51.38</c:v>
                </c:pt>
                <c:pt idx="91">
                  <c:v>52.43</c:v>
                </c:pt>
                <c:pt idx="92">
                  <c:v>52.84</c:v>
                </c:pt>
                <c:pt idx="93">
                  <c:v>51.59</c:v>
                </c:pt>
                <c:pt idx="94">
                  <c:v>51.93</c:v>
                </c:pt>
                <c:pt idx="95">
                  <c:v>51.27</c:v>
                </c:pt>
                <c:pt idx="96">
                  <c:v>50.81</c:v>
                </c:pt>
                <c:pt idx="97">
                  <c:v>50.42</c:v>
                </c:pt>
                <c:pt idx="98">
                  <c:v>50.33</c:v>
                </c:pt>
                <c:pt idx="99">
                  <c:v>51.19</c:v>
                </c:pt>
                <c:pt idx="100">
                  <c:v>52.47</c:v>
                </c:pt>
                <c:pt idx="101">
                  <c:v>52.3</c:v>
                </c:pt>
                <c:pt idx="102">
                  <c:v>51.8</c:v>
                </c:pt>
                <c:pt idx="103">
                  <c:v>51.58</c:v>
                </c:pt>
                <c:pt idx="104">
                  <c:v>51.5</c:v>
                </c:pt>
                <c:pt idx="105">
                  <c:v>52</c:v>
                </c:pt>
                <c:pt idx="106">
                  <c:v>52</c:v>
                </c:pt>
                <c:pt idx="107">
                  <c:v>51.33</c:v>
                </c:pt>
                <c:pt idx="108">
                  <c:v>52.3</c:v>
                </c:pt>
                <c:pt idx="109">
                  <c:v>51.49</c:v>
                </c:pt>
                <c:pt idx="110">
                  <c:v>51.2</c:v>
                </c:pt>
                <c:pt idx="111">
                  <c:v>50.22</c:v>
                </c:pt>
                <c:pt idx="112">
                  <c:v>53.99</c:v>
                </c:pt>
                <c:pt idx="113">
                  <c:v>54.06</c:v>
                </c:pt>
                <c:pt idx="114">
                  <c:v>54.21</c:v>
                </c:pt>
                <c:pt idx="115">
                  <c:v>54.51</c:v>
                </c:pt>
                <c:pt idx="116">
                  <c:v>55.17</c:v>
                </c:pt>
                <c:pt idx="117">
                  <c:v>54.56</c:v>
                </c:pt>
                <c:pt idx="118">
                  <c:v>54.81</c:v>
                </c:pt>
                <c:pt idx="119">
                  <c:v>54.75</c:v>
                </c:pt>
                <c:pt idx="120">
                  <c:v>54.67</c:v>
                </c:pt>
                <c:pt idx="121">
                  <c:v>54.25</c:v>
                </c:pt>
                <c:pt idx="122">
                  <c:v>54.17</c:v>
                </c:pt>
                <c:pt idx="123">
                  <c:v>53.67</c:v>
                </c:pt>
                <c:pt idx="124">
                  <c:v>53.61</c:v>
                </c:pt>
                <c:pt idx="125">
                  <c:v>53.14</c:v>
                </c:pt>
                <c:pt idx="126">
                  <c:v>53</c:v>
                </c:pt>
                <c:pt idx="127">
                  <c:v>53.18</c:v>
                </c:pt>
                <c:pt idx="128">
                  <c:v>53.55</c:v>
                </c:pt>
                <c:pt idx="129">
                  <c:v>53.69</c:v>
                </c:pt>
                <c:pt idx="130">
                  <c:v>53.52</c:v>
                </c:pt>
                <c:pt idx="131">
                  <c:v>54.16</c:v>
                </c:pt>
                <c:pt idx="132">
                  <c:v>53</c:v>
                </c:pt>
                <c:pt idx="133">
                  <c:v>52.5</c:v>
                </c:pt>
                <c:pt idx="134">
                  <c:v>52.6</c:v>
                </c:pt>
                <c:pt idx="135">
                  <c:v>52.31</c:v>
                </c:pt>
                <c:pt idx="136">
                  <c:v>52.99</c:v>
                </c:pt>
                <c:pt idx="137">
                  <c:v>52.95</c:v>
                </c:pt>
                <c:pt idx="138">
                  <c:v>52.9</c:v>
                </c:pt>
                <c:pt idx="139">
                  <c:v>52.74</c:v>
                </c:pt>
                <c:pt idx="140">
                  <c:v>52.57</c:v>
                </c:pt>
                <c:pt idx="141">
                  <c:v>51.89</c:v>
                </c:pt>
                <c:pt idx="142">
                  <c:v>51.86</c:v>
                </c:pt>
                <c:pt idx="143">
                  <c:v>51.99</c:v>
                </c:pt>
                <c:pt idx="144">
                  <c:v>51.92</c:v>
                </c:pt>
                <c:pt idx="145">
                  <c:v>50.51</c:v>
                </c:pt>
                <c:pt idx="146">
                  <c:v>50.6</c:v>
                </c:pt>
                <c:pt idx="147">
                  <c:v>50.84</c:v>
                </c:pt>
                <c:pt idx="148">
                  <c:v>50.85</c:v>
                </c:pt>
                <c:pt idx="149">
                  <c:v>51.34</c:v>
                </c:pt>
                <c:pt idx="150">
                  <c:v>50.58</c:v>
                </c:pt>
                <c:pt idx="151">
                  <c:v>50.49</c:v>
                </c:pt>
                <c:pt idx="152">
                  <c:v>50.42</c:v>
                </c:pt>
                <c:pt idx="153">
                  <c:v>50.74</c:v>
                </c:pt>
                <c:pt idx="154">
                  <c:v>50.73</c:v>
                </c:pt>
                <c:pt idx="155">
                  <c:v>50.76</c:v>
                </c:pt>
                <c:pt idx="156">
                  <c:v>50.87</c:v>
                </c:pt>
                <c:pt idx="157">
                  <c:v>50.72</c:v>
                </c:pt>
                <c:pt idx="158">
                  <c:v>51.56</c:v>
                </c:pt>
                <c:pt idx="159">
                  <c:v>52.3</c:v>
                </c:pt>
                <c:pt idx="160">
                  <c:v>52.91</c:v>
                </c:pt>
                <c:pt idx="161">
                  <c:v>50.49</c:v>
                </c:pt>
                <c:pt idx="162">
                  <c:v>49.91</c:v>
                </c:pt>
                <c:pt idx="163">
                  <c:v>50.04</c:v>
                </c:pt>
                <c:pt idx="164">
                  <c:v>48.22</c:v>
                </c:pt>
                <c:pt idx="165">
                  <c:v>48.38</c:v>
                </c:pt>
                <c:pt idx="166">
                  <c:v>48.72</c:v>
                </c:pt>
                <c:pt idx="167">
                  <c:v>48.83</c:v>
                </c:pt>
                <c:pt idx="168">
                  <c:v>48.1</c:v>
                </c:pt>
                <c:pt idx="169">
                  <c:v>47.97</c:v>
                </c:pt>
                <c:pt idx="170">
                  <c:v>48.1</c:v>
                </c:pt>
                <c:pt idx="171">
                  <c:v>47.97</c:v>
                </c:pt>
                <c:pt idx="172">
                  <c:v>48.35</c:v>
                </c:pt>
                <c:pt idx="173">
                  <c:v>49.2</c:v>
                </c:pt>
                <c:pt idx="174">
                  <c:v>48.99</c:v>
                </c:pt>
                <c:pt idx="175">
                  <c:v>48.71</c:v>
                </c:pt>
                <c:pt idx="176">
                  <c:v>47.59</c:v>
                </c:pt>
                <c:pt idx="177">
                  <c:v>46.68</c:v>
                </c:pt>
                <c:pt idx="178">
                  <c:v>47.5</c:v>
                </c:pt>
                <c:pt idx="179">
                  <c:v>45.64</c:v>
                </c:pt>
                <c:pt idx="180">
                  <c:v>46.38</c:v>
                </c:pt>
                <c:pt idx="181">
                  <c:v>46.22</c:v>
                </c:pt>
                <c:pt idx="182">
                  <c:v>46.09</c:v>
                </c:pt>
                <c:pt idx="183">
                  <c:v>44.37</c:v>
                </c:pt>
                <c:pt idx="184">
                  <c:v>44.6</c:v>
                </c:pt>
                <c:pt idx="185">
                  <c:v>46.64</c:v>
                </c:pt>
                <c:pt idx="186">
                  <c:v>45.57</c:v>
                </c:pt>
                <c:pt idx="187">
                  <c:v>45.25</c:v>
                </c:pt>
                <c:pt idx="188">
                  <c:v>45.77</c:v>
                </c:pt>
                <c:pt idx="189">
                  <c:v>45.93</c:v>
                </c:pt>
                <c:pt idx="190">
                  <c:v>46.15</c:v>
                </c:pt>
                <c:pt idx="191">
                  <c:v>46.49</c:v>
                </c:pt>
                <c:pt idx="192">
                  <c:v>46.16</c:v>
                </c:pt>
                <c:pt idx="193">
                  <c:v>45.99</c:v>
                </c:pt>
                <c:pt idx="194">
                  <c:v>46.51</c:v>
                </c:pt>
                <c:pt idx="195">
                  <c:v>46.6</c:v>
                </c:pt>
                <c:pt idx="196">
                  <c:v>46.83</c:v>
                </c:pt>
                <c:pt idx="197">
                  <c:v>47.21</c:v>
                </c:pt>
                <c:pt idx="198">
                  <c:v>47.24</c:v>
                </c:pt>
                <c:pt idx="199">
                  <c:v>47.2</c:v>
                </c:pt>
                <c:pt idx="200">
                  <c:v>46.85</c:v>
                </c:pt>
                <c:pt idx="201">
                  <c:v>46.83</c:v>
                </c:pt>
                <c:pt idx="202">
                  <c:v>45.16</c:v>
                </c:pt>
                <c:pt idx="203">
                  <c:v>45.12</c:v>
                </c:pt>
                <c:pt idx="204">
                  <c:v>44.98</c:v>
                </c:pt>
                <c:pt idx="205">
                  <c:v>45.24</c:v>
                </c:pt>
                <c:pt idx="206">
                  <c:v>44.86</c:v>
                </c:pt>
                <c:pt idx="207">
                  <c:v>44.69</c:v>
                </c:pt>
                <c:pt idx="208">
                  <c:v>43.84</c:v>
                </c:pt>
                <c:pt idx="209">
                  <c:v>43.49</c:v>
                </c:pt>
                <c:pt idx="210">
                  <c:v>43.38</c:v>
                </c:pt>
                <c:pt idx="211">
                  <c:v>43.35</c:v>
                </c:pt>
                <c:pt idx="212">
                  <c:v>43.72</c:v>
                </c:pt>
                <c:pt idx="213">
                  <c:v>44.46</c:v>
                </c:pt>
                <c:pt idx="214">
                  <c:v>44.75</c:v>
                </c:pt>
                <c:pt idx="215">
                  <c:v>42.87</c:v>
                </c:pt>
                <c:pt idx="216">
                  <c:v>44.6</c:v>
                </c:pt>
                <c:pt idx="217">
                  <c:v>44.12</c:v>
                </c:pt>
                <c:pt idx="218">
                  <c:v>43.21</c:v>
                </c:pt>
                <c:pt idx="219">
                  <c:v>43.3</c:v>
                </c:pt>
                <c:pt idx="220">
                  <c:v>43.42</c:v>
                </c:pt>
                <c:pt idx="221">
                  <c:v>43.89</c:v>
                </c:pt>
                <c:pt idx="222">
                  <c:v>44.1</c:v>
                </c:pt>
                <c:pt idx="223">
                  <c:v>44</c:v>
                </c:pt>
                <c:pt idx="224">
                  <c:v>44.13</c:v>
                </c:pt>
                <c:pt idx="225">
                  <c:v>44.34</c:v>
                </c:pt>
                <c:pt idx="226">
                  <c:v>44.23</c:v>
                </c:pt>
                <c:pt idx="227">
                  <c:v>44.96</c:v>
                </c:pt>
                <c:pt idx="228">
                  <c:v>45.28</c:v>
                </c:pt>
                <c:pt idx="229">
                  <c:v>44.51</c:v>
                </c:pt>
                <c:pt idx="230">
                  <c:v>45.9</c:v>
                </c:pt>
                <c:pt idx="231">
                  <c:v>46.9</c:v>
                </c:pt>
                <c:pt idx="232">
                  <c:v>47.01</c:v>
                </c:pt>
                <c:pt idx="233">
                  <c:v>46.6</c:v>
                </c:pt>
                <c:pt idx="234">
                  <c:v>48.24</c:v>
                </c:pt>
                <c:pt idx="235">
                  <c:v>48.65</c:v>
                </c:pt>
                <c:pt idx="236">
                  <c:v>50.24</c:v>
                </c:pt>
                <c:pt idx="237">
                  <c:v>50.8</c:v>
                </c:pt>
                <c:pt idx="238">
                  <c:v>50.34</c:v>
                </c:pt>
                <c:pt idx="239">
                  <c:v>49.84</c:v>
                </c:pt>
                <c:pt idx="240">
                  <c:v>50.55</c:v>
                </c:pt>
                <c:pt idx="241">
                  <c:v>49.45</c:v>
                </c:pt>
                <c:pt idx="242">
                  <c:v>49.47</c:v>
                </c:pt>
                <c:pt idx="243">
                  <c:v>48.06</c:v>
                </c:pt>
                <c:pt idx="244">
                  <c:v>48.57</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CalculationsAndCharts!$B$33:$B$277</c:f>
              <c:numCache>
                <c:formatCode>ddd\ mm/dd/yyyy;@</c:formatCode>
                <c:ptCount val="245"/>
                <c:pt idx="0">
                  <c:v>41586</c:v>
                </c:pt>
                <c:pt idx="1">
                  <c:v>41585</c:v>
                </c:pt>
                <c:pt idx="2">
                  <c:v>41584</c:v>
                </c:pt>
                <c:pt idx="3">
                  <c:v>41583</c:v>
                </c:pt>
                <c:pt idx="4">
                  <c:v>41582</c:v>
                </c:pt>
                <c:pt idx="5">
                  <c:v>41579</c:v>
                </c:pt>
                <c:pt idx="6">
                  <c:v>41578</c:v>
                </c:pt>
                <c:pt idx="7">
                  <c:v>41577</c:v>
                </c:pt>
                <c:pt idx="8">
                  <c:v>41576</c:v>
                </c:pt>
                <c:pt idx="9">
                  <c:v>41575</c:v>
                </c:pt>
                <c:pt idx="10">
                  <c:v>41572</c:v>
                </c:pt>
                <c:pt idx="11">
                  <c:v>41571</c:v>
                </c:pt>
                <c:pt idx="12">
                  <c:v>41570</c:v>
                </c:pt>
                <c:pt idx="13">
                  <c:v>41569</c:v>
                </c:pt>
                <c:pt idx="14">
                  <c:v>41568</c:v>
                </c:pt>
                <c:pt idx="15">
                  <c:v>41565</c:v>
                </c:pt>
                <c:pt idx="16">
                  <c:v>41564</c:v>
                </c:pt>
                <c:pt idx="17">
                  <c:v>41563</c:v>
                </c:pt>
                <c:pt idx="18">
                  <c:v>41562</c:v>
                </c:pt>
                <c:pt idx="19">
                  <c:v>41561</c:v>
                </c:pt>
                <c:pt idx="20">
                  <c:v>41558</c:v>
                </c:pt>
                <c:pt idx="21">
                  <c:v>41557</c:v>
                </c:pt>
                <c:pt idx="22">
                  <c:v>41556</c:v>
                </c:pt>
                <c:pt idx="23">
                  <c:v>41555</c:v>
                </c:pt>
                <c:pt idx="24">
                  <c:v>41554</c:v>
                </c:pt>
                <c:pt idx="25">
                  <c:v>41551</c:v>
                </c:pt>
                <c:pt idx="26">
                  <c:v>41550</c:v>
                </c:pt>
                <c:pt idx="27">
                  <c:v>41549</c:v>
                </c:pt>
                <c:pt idx="28">
                  <c:v>41548</c:v>
                </c:pt>
                <c:pt idx="29">
                  <c:v>41547</c:v>
                </c:pt>
                <c:pt idx="30">
                  <c:v>41544</c:v>
                </c:pt>
                <c:pt idx="31">
                  <c:v>41543</c:v>
                </c:pt>
                <c:pt idx="32">
                  <c:v>41542</c:v>
                </c:pt>
                <c:pt idx="33">
                  <c:v>41541</c:v>
                </c:pt>
                <c:pt idx="34">
                  <c:v>41540</c:v>
                </c:pt>
                <c:pt idx="35">
                  <c:v>41537</c:v>
                </c:pt>
                <c:pt idx="36">
                  <c:v>41536</c:v>
                </c:pt>
                <c:pt idx="37">
                  <c:v>41535</c:v>
                </c:pt>
                <c:pt idx="38">
                  <c:v>41534</c:v>
                </c:pt>
                <c:pt idx="39">
                  <c:v>41533</c:v>
                </c:pt>
                <c:pt idx="40">
                  <c:v>41530</c:v>
                </c:pt>
                <c:pt idx="41">
                  <c:v>41529</c:v>
                </c:pt>
                <c:pt idx="42">
                  <c:v>41528</c:v>
                </c:pt>
                <c:pt idx="43">
                  <c:v>41527</c:v>
                </c:pt>
                <c:pt idx="44">
                  <c:v>41526</c:v>
                </c:pt>
                <c:pt idx="45">
                  <c:v>41523</c:v>
                </c:pt>
                <c:pt idx="46">
                  <c:v>41522</c:v>
                </c:pt>
                <c:pt idx="47">
                  <c:v>41521</c:v>
                </c:pt>
                <c:pt idx="48">
                  <c:v>41520</c:v>
                </c:pt>
                <c:pt idx="49">
                  <c:v>41516</c:v>
                </c:pt>
                <c:pt idx="50">
                  <c:v>41515</c:v>
                </c:pt>
                <c:pt idx="51">
                  <c:v>41514</c:v>
                </c:pt>
                <c:pt idx="52">
                  <c:v>41513</c:v>
                </c:pt>
                <c:pt idx="53">
                  <c:v>41512</c:v>
                </c:pt>
                <c:pt idx="54">
                  <c:v>41509</c:v>
                </c:pt>
                <c:pt idx="55">
                  <c:v>41508</c:v>
                </c:pt>
                <c:pt idx="56">
                  <c:v>41507</c:v>
                </c:pt>
                <c:pt idx="57">
                  <c:v>41506</c:v>
                </c:pt>
                <c:pt idx="58">
                  <c:v>41505</c:v>
                </c:pt>
                <c:pt idx="59">
                  <c:v>41502</c:v>
                </c:pt>
                <c:pt idx="60">
                  <c:v>41501</c:v>
                </c:pt>
                <c:pt idx="61">
                  <c:v>41500</c:v>
                </c:pt>
                <c:pt idx="62">
                  <c:v>41499</c:v>
                </c:pt>
                <c:pt idx="63">
                  <c:v>41498</c:v>
                </c:pt>
                <c:pt idx="64">
                  <c:v>41495</c:v>
                </c:pt>
                <c:pt idx="65">
                  <c:v>41494</c:v>
                </c:pt>
                <c:pt idx="66">
                  <c:v>41493</c:v>
                </c:pt>
                <c:pt idx="67">
                  <c:v>41492</c:v>
                </c:pt>
                <c:pt idx="68">
                  <c:v>41491</c:v>
                </c:pt>
                <c:pt idx="69">
                  <c:v>41488</c:v>
                </c:pt>
                <c:pt idx="70">
                  <c:v>41487</c:v>
                </c:pt>
                <c:pt idx="71">
                  <c:v>41486</c:v>
                </c:pt>
                <c:pt idx="72">
                  <c:v>41485</c:v>
                </c:pt>
                <c:pt idx="73">
                  <c:v>41484</c:v>
                </c:pt>
                <c:pt idx="74">
                  <c:v>41481</c:v>
                </c:pt>
                <c:pt idx="75">
                  <c:v>41480</c:v>
                </c:pt>
                <c:pt idx="76">
                  <c:v>41479</c:v>
                </c:pt>
                <c:pt idx="77">
                  <c:v>41478</c:v>
                </c:pt>
                <c:pt idx="78">
                  <c:v>41477</c:v>
                </c:pt>
                <c:pt idx="79">
                  <c:v>41474</c:v>
                </c:pt>
                <c:pt idx="80">
                  <c:v>41473</c:v>
                </c:pt>
                <c:pt idx="81">
                  <c:v>41472</c:v>
                </c:pt>
                <c:pt idx="82">
                  <c:v>41471</c:v>
                </c:pt>
                <c:pt idx="83">
                  <c:v>41470</c:v>
                </c:pt>
                <c:pt idx="84">
                  <c:v>41467</c:v>
                </c:pt>
                <c:pt idx="85">
                  <c:v>41466</c:v>
                </c:pt>
                <c:pt idx="86">
                  <c:v>41465</c:v>
                </c:pt>
                <c:pt idx="87">
                  <c:v>41464</c:v>
                </c:pt>
                <c:pt idx="88">
                  <c:v>41463</c:v>
                </c:pt>
                <c:pt idx="89">
                  <c:v>41460</c:v>
                </c:pt>
                <c:pt idx="90">
                  <c:v>41458</c:v>
                </c:pt>
                <c:pt idx="91">
                  <c:v>41457</c:v>
                </c:pt>
                <c:pt idx="92">
                  <c:v>41456</c:v>
                </c:pt>
                <c:pt idx="93">
                  <c:v>41453</c:v>
                </c:pt>
                <c:pt idx="94">
                  <c:v>41452</c:v>
                </c:pt>
                <c:pt idx="95">
                  <c:v>41451</c:v>
                </c:pt>
                <c:pt idx="96">
                  <c:v>41450</c:v>
                </c:pt>
                <c:pt idx="97">
                  <c:v>41449</c:v>
                </c:pt>
                <c:pt idx="98">
                  <c:v>41446</c:v>
                </c:pt>
                <c:pt idx="99">
                  <c:v>41445</c:v>
                </c:pt>
                <c:pt idx="100">
                  <c:v>41444</c:v>
                </c:pt>
                <c:pt idx="101">
                  <c:v>41443</c:v>
                </c:pt>
                <c:pt idx="102">
                  <c:v>41442</c:v>
                </c:pt>
                <c:pt idx="103">
                  <c:v>41439</c:v>
                </c:pt>
                <c:pt idx="104">
                  <c:v>41438</c:v>
                </c:pt>
                <c:pt idx="105">
                  <c:v>41437</c:v>
                </c:pt>
                <c:pt idx="106">
                  <c:v>41436</c:v>
                </c:pt>
                <c:pt idx="107">
                  <c:v>41435</c:v>
                </c:pt>
                <c:pt idx="108">
                  <c:v>41432</c:v>
                </c:pt>
                <c:pt idx="109">
                  <c:v>41431</c:v>
                </c:pt>
                <c:pt idx="110">
                  <c:v>41430</c:v>
                </c:pt>
                <c:pt idx="111">
                  <c:v>41429</c:v>
                </c:pt>
                <c:pt idx="112">
                  <c:v>41428</c:v>
                </c:pt>
                <c:pt idx="113">
                  <c:v>41425</c:v>
                </c:pt>
                <c:pt idx="114">
                  <c:v>41424</c:v>
                </c:pt>
                <c:pt idx="115">
                  <c:v>41423</c:v>
                </c:pt>
                <c:pt idx="116">
                  <c:v>41422</c:v>
                </c:pt>
                <c:pt idx="117">
                  <c:v>41418</c:v>
                </c:pt>
                <c:pt idx="118">
                  <c:v>41417</c:v>
                </c:pt>
                <c:pt idx="119">
                  <c:v>41416</c:v>
                </c:pt>
                <c:pt idx="120">
                  <c:v>41415</c:v>
                </c:pt>
                <c:pt idx="121">
                  <c:v>41414</c:v>
                </c:pt>
                <c:pt idx="122">
                  <c:v>41411</c:v>
                </c:pt>
                <c:pt idx="123">
                  <c:v>41410</c:v>
                </c:pt>
                <c:pt idx="124">
                  <c:v>41409</c:v>
                </c:pt>
                <c:pt idx="125">
                  <c:v>41408</c:v>
                </c:pt>
                <c:pt idx="126">
                  <c:v>41407</c:v>
                </c:pt>
                <c:pt idx="127">
                  <c:v>41404</c:v>
                </c:pt>
                <c:pt idx="128">
                  <c:v>41403</c:v>
                </c:pt>
                <c:pt idx="129">
                  <c:v>41402</c:v>
                </c:pt>
                <c:pt idx="130">
                  <c:v>41401</c:v>
                </c:pt>
                <c:pt idx="131">
                  <c:v>41400</c:v>
                </c:pt>
                <c:pt idx="132">
                  <c:v>41397</c:v>
                </c:pt>
                <c:pt idx="133">
                  <c:v>41396</c:v>
                </c:pt>
                <c:pt idx="134">
                  <c:v>41395</c:v>
                </c:pt>
                <c:pt idx="135">
                  <c:v>41394</c:v>
                </c:pt>
                <c:pt idx="136">
                  <c:v>41393</c:v>
                </c:pt>
                <c:pt idx="137">
                  <c:v>41390</c:v>
                </c:pt>
                <c:pt idx="138">
                  <c:v>41389</c:v>
                </c:pt>
                <c:pt idx="139">
                  <c:v>41388</c:v>
                </c:pt>
                <c:pt idx="140">
                  <c:v>41387</c:v>
                </c:pt>
                <c:pt idx="141">
                  <c:v>41386</c:v>
                </c:pt>
                <c:pt idx="142">
                  <c:v>41383</c:v>
                </c:pt>
                <c:pt idx="143">
                  <c:v>41382</c:v>
                </c:pt>
                <c:pt idx="144">
                  <c:v>41381</c:v>
                </c:pt>
                <c:pt idx="145">
                  <c:v>41380</c:v>
                </c:pt>
                <c:pt idx="146">
                  <c:v>41379</c:v>
                </c:pt>
                <c:pt idx="147">
                  <c:v>41376</c:v>
                </c:pt>
                <c:pt idx="148">
                  <c:v>41375</c:v>
                </c:pt>
                <c:pt idx="149">
                  <c:v>41374</c:v>
                </c:pt>
                <c:pt idx="150">
                  <c:v>41373</c:v>
                </c:pt>
                <c:pt idx="151">
                  <c:v>41372</c:v>
                </c:pt>
                <c:pt idx="152">
                  <c:v>41369</c:v>
                </c:pt>
                <c:pt idx="153">
                  <c:v>41368</c:v>
                </c:pt>
                <c:pt idx="154">
                  <c:v>41367</c:v>
                </c:pt>
                <c:pt idx="155">
                  <c:v>41366</c:v>
                </c:pt>
                <c:pt idx="156">
                  <c:v>41365</c:v>
                </c:pt>
                <c:pt idx="157">
                  <c:v>41361</c:v>
                </c:pt>
                <c:pt idx="158">
                  <c:v>41360</c:v>
                </c:pt>
                <c:pt idx="159">
                  <c:v>41359</c:v>
                </c:pt>
                <c:pt idx="160">
                  <c:v>41358</c:v>
                </c:pt>
                <c:pt idx="161">
                  <c:v>41355</c:v>
                </c:pt>
                <c:pt idx="162">
                  <c:v>41354</c:v>
                </c:pt>
                <c:pt idx="163">
                  <c:v>41353</c:v>
                </c:pt>
                <c:pt idx="164">
                  <c:v>41352</c:v>
                </c:pt>
                <c:pt idx="165">
                  <c:v>41351</c:v>
                </c:pt>
                <c:pt idx="166">
                  <c:v>41348</c:v>
                </c:pt>
                <c:pt idx="167">
                  <c:v>41347</c:v>
                </c:pt>
                <c:pt idx="168">
                  <c:v>41346</c:v>
                </c:pt>
                <c:pt idx="169">
                  <c:v>41345</c:v>
                </c:pt>
                <c:pt idx="170">
                  <c:v>41344</c:v>
                </c:pt>
                <c:pt idx="171">
                  <c:v>41341</c:v>
                </c:pt>
                <c:pt idx="172">
                  <c:v>41340</c:v>
                </c:pt>
                <c:pt idx="173">
                  <c:v>41339</c:v>
                </c:pt>
                <c:pt idx="174">
                  <c:v>41338</c:v>
                </c:pt>
                <c:pt idx="175">
                  <c:v>41337</c:v>
                </c:pt>
                <c:pt idx="176">
                  <c:v>41334</c:v>
                </c:pt>
                <c:pt idx="177">
                  <c:v>41333</c:v>
                </c:pt>
                <c:pt idx="178">
                  <c:v>41332</c:v>
                </c:pt>
                <c:pt idx="179">
                  <c:v>41331</c:v>
                </c:pt>
                <c:pt idx="180">
                  <c:v>41330</c:v>
                </c:pt>
                <c:pt idx="181">
                  <c:v>41327</c:v>
                </c:pt>
                <c:pt idx="182">
                  <c:v>41326</c:v>
                </c:pt>
                <c:pt idx="183">
                  <c:v>41325</c:v>
                </c:pt>
                <c:pt idx="184">
                  <c:v>41324</c:v>
                </c:pt>
                <c:pt idx="185">
                  <c:v>41320</c:v>
                </c:pt>
                <c:pt idx="186">
                  <c:v>41319</c:v>
                </c:pt>
                <c:pt idx="187">
                  <c:v>41318</c:v>
                </c:pt>
                <c:pt idx="188">
                  <c:v>41317</c:v>
                </c:pt>
                <c:pt idx="189">
                  <c:v>41316</c:v>
                </c:pt>
                <c:pt idx="190">
                  <c:v>41313</c:v>
                </c:pt>
                <c:pt idx="191">
                  <c:v>41312</c:v>
                </c:pt>
                <c:pt idx="192">
                  <c:v>41311</c:v>
                </c:pt>
                <c:pt idx="193">
                  <c:v>41310</c:v>
                </c:pt>
                <c:pt idx="194">
                  <c:v>41309</c:v>
                </c:pt>
                <c:pt idx="195">
                  <c:v>41306</c:v>
                </c:pt>
                <c:pt idx="196">
                  <c:v>41305</c:v>
                </c:pt>
                <c:pt idx="197">
                  <c:v>41304</c:v>
                </c:pt>
                <c:pt idx="198">
                  <c:v>41303</c:v>
                </c:pt>
                <c:pt idx="199">
                  <c:v>41302</c:v>
                </c:pt>
                <c:pt idx="200">
                  <c:v>41299</c:v>
                </c:pt>
                <c:pt idx="201">
                  <c:v>41298</c:v>
                </c:pt>
                <c:pt idx="202">
                  <c:v>41297</c:v>
                </c:pt>
                <c:pt idx="203">
                  <c:v>41296</c:v>
                </c:pt>
                <c:pt idx="204">
                  <c:v>41292</c:v>
                </c:pt>
                <c:pt idx="205">
                  <c:v>41291</c:v>
                </c:pt>
                <c:pt idx="206">
                  <c:v>41290</c:v>
                </c:pt>
                <c:pt idx="207">
                  <c:v>41289</c:v>
                </c:pt>
                <c:pt idx="208">
                  <c:v>41288</c:v>
                </c:pt>
                <c:pt idx="209">
                  <c:v>41285</c:v>
                </c:pt>
                <c:pt idx="210">
                  <c:v>41284</c:v>
                </c:pt>
                <c:pt idx="211">
                  <c:v>41283</c:v>
                </c:pt>
                <c:pt idx="212">
                  <c:v>41282</c:v>
                </c:pt>
                <c:pt idx="213">
                  <c:v>41281</c:v>
                </c:pt>
                <c:pt idx="214">
                  <c:v>41278</c:v>
                </c:pt>
                <c:pt idx="215">
                  <c:v>41277</c:v>
                </c:pt>
                <c:pt idx="216">
                  <c:v>41276</c:v>
                </c:pt>
                <c:pt idx="217">
                  <c:v>41274</c:v>
                </c:pt>
                <c:pt idx="218">
                  <c:v>41271</c:v>
                </c:pt>
                <c:pt idx="219">
                  <c:v>41270</c:v>
                </c:pt>
                <c:pt idx="220">
                  <c:v>41269</c:v>
                </c:pt>
                <c:pt idx="221">
                  <c:v>41267</c:v>
                </c:pt>
                <c:pt idx="222">
                  <c:v>41264</c:v>
                </c:pt>
                <c:pt idx="223">
                  <c:v>41263</c:v>
                </c:pt>
                <c:pt idx="224">
                  <c:v>41262</c:v>
                </c:pt>
                <c:pt idx="225">
                  <c:v>41261</c:v>
                </c:pt>
                <c:pt idx="226">
                  <c:v>41260</c:v>
                </c:pt>
                <c:pt idx="227">
                  <c:v>41257</c:v>
                </c:pt>
                <c:pt idx="228">
                  <c:v>41256</c:v>
                </c:pt>
                <c:pt idx="229">
                  <c:v>41255</c:v>
                </c:pt>
                <c:pt idx="230">
                  <c:v>41254</c:v>
                </c:pt>
                <c:pt idx="231">
                  <c:v>41253</c:v>
                </c:pt>
                <c:pt idx="232">
                  <c:v>41250</c:v>
                </c:pt>
                <c:pt idx="233">
                  <c:v>41249</c:v>
                </c:pt>
                <c:pt idx="234">
                  <c:v>41248</c:v>
                </c:pt>
                <c:pt idx="235">
                  <c:v>41247</c:v>
                </c:pt>
                <c:pt idx="236">
                  <c:v>41246</c:v>
                </c:pt>
                <c:pt idx="237">
                  <c:v>41243</c:v>
                </c:pt>
                <c:pt idx="238">
                  <c:v>41242</c:v>
                </c:pt>
                <c:pt idx="239">
                  <c:v>41241</c:v>
                </c:pt>
                <c:pt idx="240">
                  <c:v>41240</c:v>
                </c:pt>
                <c:pt idx="241">
                  <c:v>41239</c:v>
                </c:pt>
                <c:pt idx="242">
                  <c:v>41236</c:v>
                </c:pt>
                <c:pt idx="243">
                  <c:v>41234</c:v>
                </c:pt>
                <c:pt idx="244">
                  <c:v>41233</c:v>
                </c:pt>
              </c:numCache>
            </c:numRef>
          </c:cat>
          <c:val>
            <c:numRef>
              <c:f>CalculationsAndCharts!$F$33:$F$277</c:f>
              <c:numCache>
                <c:formatCode>#,##0.00</c:formatCode>
                <c:ptCount val="245"/>
                <c:pt idx="0">
                  <c:v>56.81</c:v>
                </c:pt>
                <c:pt idx="1">
                  <c:v>56.95</c:v>
                </c:pt>
                <c:pt idx="2">
                  <c:v>57.89</c:v>
                </c:pt>
                <c:pt idx="3">
                  <c:v>57.2</c:v>
                </c:pt>
                <c:pt idx="4">
                  <c:v>57.47</c:v>
                </c:pt>
                <c:pt idx="5">
                  <c:v>57.5</c:v>
                </c:pt>
                <c:pt idx="6">
                  <c:v>57.7</c:v>
                </c:pt>
                <c:pt idx="7">
                  <c:v>58.13</c:v>
                </c:pt>
                <c:pt idx="8">
                  <c:v>59.17</c:v>
                </c:pt>
                <c:pt idx="9">
                  <c:v>58.97</c:v>
                </c:pt>
                <c:pt idx="10">
                  <c:v>59.27</c:v>
                </c:pt>
                <c:pt idx="11">
                  <c:v>58.94</c:v>
                </c:pt>
                <c:pt idx="12">
                  <c:v>58.5</c:v>
                </c:pt>
                <c:pt idx="13">
                  <c:v>58.96</c:v>
                </c:pt>
                <c:pt idx="14">
                  <c:v>58.37</c:v>
                </c:pt>
                <c:pt idx="15">
                  <c:v>57.98</c:v>
                </c:pt>
                <c:pt idx="16">
                  <c:v>57.1</c:v>
                </c:pt>
                <c:pt idx="17">
                  <c:v>57.04</c:v>
                </c:pt>
                <c:pt idx="18">
                  <c:v>56.44</c:v>
                </c:pt>
                <c:pt idx="19">
                  <c:v>56.76</c:v>
                </c:pt>
                <c:pt idx="20">
                  <c:v>57.15</c:v>
                </c:pt>
                <c:pt idx="21">
                  <c:v>57.04</c:v>
                </c:pt>
                <c:pt idx="22">
                  <c:v>55.96</c:v>
                </c:pt>
                <c:pt idx="23">
                  <c:v>56.27</c:v>
                </c:pt>
                <c:pt idx="24">
                  <c:v>57.13</c:v>
                </c:pt>
                <c:pt idx="25">
                  <c:v>57.54</c:v>
                </c:pt>
                <c:pt idx="26">
                  <c:v>57.45</c:v>
                </c:pt>
                <c:pt idx="27">
                  <c:v>57.25</c:v>
                </c:pt>
                <c:pt idx="28">
                  <c:v>56.32</c:v>
                </c:pt>
                <c:pt idx="29">
                  <c:v>55.71</c:v>
                </c:pt>
                <c:pt idx="30">
                  <c:v>56.51</c:v>
                </c:pt>
                <c:pt idx="31">
                  <c:v>56.71</c:v>
                </c:pt>
                <c:pt idx="32">
                  <c:v>56.96</c:v>
                </c:pt>
                <c:pt idx="33">
                  <c:v>58</c:v>
                </c:pt>
                <c:pt idx="34">
                  <c:v>57.61</c:v>
                </c:pt>
                <c:pt idx="35">
                  <c:v>57.65</c:v>
                </c:pt>
                <c:pt idx="36">
                  <c:v>57.69</c:v>
                </c:pt>
                <c:pt idx="37">
                  <c:v>57.27</c:v>
                </c:pt>
                <c:pt idx="38">
                  <c:v>57.04</c:v>
                </c:pt>
                <c:pt idx="39">
                  <c:v>56.57</c:v>
                </c:pt>
                <c:pt idx="40">
                  <c:v>56.64</c:v>
                </c:pt>
                <c:pt idx="41">
                  <c:v>56.77</c:v>
                </c:pt>
                <c:pt idx="42">
                  <c:v>56.88</c:v>
                </c:pt>
                <c:pt idx="43">
                  <c:v>56.54</c:v>
                </c:pt>
                <c:pt idx="44">
                  <c:v>57</c:v>
                </c:pt>
                <c:pt idx="45">
                  <c:v>56.72</c:v>
                </c:pt>
                <c:pt idx="46">
                  <c:v>56.41</c:v>
                </c:pt>
                <c:pt idx="47">
                  <c:v>55.29</c:v>
                </c:pt>
                <c:pt idx="48">
                  <c:v>53.4</c:v>
                </c:pt>
                <c:pt idx="49">
                  <c:v>53.86</c:v>
                </c:pt>
                <c:pt idx="50">
                  <c:v>54.24</c:v>
                </c:pt>
                <c:pt idx="51">
                  <c:v>54.21</c:v>
                </c:pt>
                <c:pt idx="52">
                  <c:v>54.62</c:v>
                </c:pt>
                <c:pt idx="53">
                  <c:v>55.16</c:v>
                </c:pt>
                <c:pt idx="54">
                  <c:v>54.79</c:v>
                </c:pt>
                <c:pt idx="55">
                  <c:v>54</c:v>
                </c:pt>
                <c:pt idx="56">
                  <c:v>53.1</c:v>
                </c:pt>
                <c:pt idx="57">
                  <c:v>53.3</c:v>
                </c:pt>
                <c:pt idx="58">
                  <c:v>53.2</c:v>
                </c:pt>
                <c:pt idx="59">
                  <c:v>52.4</c:v>
                </c:pt>
                <c:pt idx="60">
                  <c:v>53.37</c:v>
                </c:pt>
                <c:pt idx="61">
                  <c:v>54.08</c:v>
                </c:pt>
                <c:pt idx="62">
                  <c:v>54.2</c:v>
                </c:pt>
                <c:pt idx="63">
                  <c:v>53.99</c:v>
                </c:pt>
                <c:pt idx="64">
                  <c:v>54.22</c:v>
                </c:pt>
                <c:pt idx="65">
                  <c:v>54.27</c:v>
                </c:pt>
                <c:pt idx="66">
                  <c:v>54.12</c:v>
                </c:pt>
                <c:pt idx="67">
                  <c:v>54.31</c:v>
                </c:pt>
                <c:pt idx="68">
                  <c:v>55.02</c:v>
                </c:pt>
                <c:pt idx="69">
                  <c:v>54.55</c:v>
                </c:pt>
                <c:pt idx="70">
                  <c:v>54.4</c:v>
                </c:pt>
                <c:pt idx="71">
                  <c:v>54.17</c:v>
                </c:pt>
                <c:pt idx="72">
                  <c:v>53.86</c:v>
                </c:pt>
                <c:pt idx="73">
                  <c:v>53.44</c:v>
                </c:pt>
                <c:pt idx="74">
                  <c:v>53.25</c:v>
                </c:pt>
                <c:pt idx="75">
                  <c:v>53.72</c:v>
                </c:pt>
                <c:pt idx="76">
                  <c:v>53.67</c:v>
                </c:pt>
                <c:pt idx="77">
                  <c:v>53.31</c:v>
                </c:pt>
                <c:pt idx="78">
                  <c:v>53.04</c:v>
                </c:pt>
                <c:pt idx="79">
                  <c:v>53.06</c:v>
                </c:pt>
                <c:pt idx="80">
                  <c:v>53.29</c:v>
                </c:pt>
                <c:pt idx="81">
                  <c:v>53.6</c:v>
                </c:pt>
                <c:pt idx="82">
                  <c:v>53.5</c:v>
                </c:pt>
                <c:pt idx="83">
                  <c:v>53.76</c:v>
                </c:pt>
                <c:pt idx="84">
                  <c:v>53.45</c:v>
                </c:pt>
                <c:pt idx="85">
                  <c:v>54.58</c:v>
                </c:pt>
                <c:pt idx="86">
                  <c:v>52.83</c:v>
                </c:pt>
                <c:pt idx="87">
                  <c:v>51.77</c:v>
                </c:pt>
                <c:pt idx="88">
                  <c:v>51.49</c:v>
                </c:pt>
                <c:pt idx="89">
                  <c:v>51.26</c:v>
                </c:pt>
                <c:pt idx="90">
                  <c:v>50.53</c:v>
                </c:pt>
                <c:pt idx="91">
                  <c:v>51.23</c:v>
                </c:pt>
                <c:pt idx="92">
                  <c:v>50.97</c:v>
                </c:pt>
                <c:pt idx="93">
                  <c:v>50.43</c:v>
                </c:pt>
                <c:pt idx="94">
                  <c:v>51.16</c:v>
                </c:pt>
                <c:pt idx="95">
                  <c:v>50.54</c:v>
                </c:pt>
                <c:pt idx="96">
                  <c:v>50.03</c:v>
                </c:pt>
                <c:pt idx="97">
                  <c:v>49.5</c:v>
                </c:pt>
                <c:pt idx="98">
                  <c:v>49.47</c:v>
                </c:pt>
                <c:pt idx="99">
                  <c:v>49.72</c:v>
                </c:pt>
                <c:pt idx="100">
                  <c:v>51.3</c:v>
                </c:pt>
                <c:pt idx="101">
                  <c:v>50.81</c:v>
                </c:pt>
                <c:pt idx="102">
                  <c:v>50.73</c:v>
                </c:pt>
                <c:pt idx="103">
                  <c:v>50.96</c:v>
                </c:pt>
                <c:pt idx="104">
                  <c:v>50.85</c:v>
                </c:pt>
                <c:pt idx="105">
                  <c:v>50.78</c:v>
                </c:pt>
                <c:pt idx="106">
                  <c:v>50.16</c:v>
                </c:pt>
                <c:pt idx="107">
                  <c:v>50.31</c:v>
                </c:pt>
                <c:pt idx="108">
                  <c:v>50.87</c:v>
                </c:pt>
                <c:pt idx="109">
                  <c:v>49.83</c:v>
                </c:pt>
                <c:pt idx="110">
                  <c:v>49.22</c:v>
                </c:pt>
                <c:pt idx="111">
                  <c:v>48.61</c:v>
                </c:pt>
                <c:pt idx="112">
                  <c:v>52.65</c:v>
                </c:pt>
                <c:pt idx="113">
                  <c:v>52.72</c:v>
                </c:pt>
                <c:pt idx="114">
                  <c:v>53.66</c:v>
                </c:pt>
                <c:pt idx="115">
                  <c:v>53.65</c:v>
                </c:pt>
                <c:pt idx="116">
                  <c:v>54.42</c:v>
                </c:pt>
                <c:pt idx="117">
                  <c:v>54.12</c:v>
                </c:pt>
                <c:pt idx="118">
                  <c:v>53.46</c:v>
                </c:pt>
                <c:pt idx="119">
                  <c:v>53.69</c:v>
                </c:pt>
                <c:pt idx="120">
                  <c:v>53.73</c:v>
                </c:pt>
                <c:pt idx="121">
                  <c:v>53.59</c:v>
                </c:pt>
                <c:pt idx="122">
                  <c:v>53.32</c:v>
                </c:pt>
                <c:pt idx="123">
                  <c:v>52.98</c:v>
                </c:pt>
                <c:pt idx="124">
                  <c:v>52.42</c:v>
                </c:pt>
                <c:pt idx="125">
                  <c:v>52.52</c:v>
                </c:pt>
                <c:pt idx="126">
                  <c:v>52.46</c:v>
                </c:pt>
                <c:pt idx="127">
                  <c:v>52.58</c:v>
                </c:pt>
                <c:pt idx="128">
                  <c:v>52.51</c:v>
                </c:pt>
                <c:pt idx="129">
                  <c:v>53.22</c:v>
                </c:pt>
                <c:pt idx="130">
                  <c:v>52.98</c:v>
                </c:pt>
                <c:pt idx="131">
                  <c:v>53.05</c:v>
                </c:pt>
                <c:pt idx="132">
                  <c:v>52.08</c:v>
                </c:pt>
                <c:pt idx="133">
                  <c:v>51.83</c:v>
                </c:pt>
                <c:pt idx="134">
                  <c:v>51.99</c:v>
                </c:pt>
                <c:pt idx="135">
                  <c:v>51.7</c:v>
                </c:pt>
                <c:pt idx="136">
                  <c:v>52.14</c:v>
                </c:pt>
                <c:pt idx="137">
                  <c:v>52.44</c:v>
                </c:pt>
                <c:pt idx="138">
                  <c:v>52.2</c:v>
                </c:pt>
                <c:pt idx="139">
                  <c:v>52.01</c:v>
                </c:pt>
                <c:pt idx="140">
                  <c:v>51.74</c:v>
                </c:pt>
                <c:pt idx="141">
                  <c:v>51.38</c:v>
                </c:pt>
                <c:pt idx="142">
                  <c:v>51.15</c:v>
                </c:pt>
                <c:pt idx="143">
                  <c:v>50.67</c:v>
                </c:pt>
                <c:pt idx="144">
                  <c:v>50.17</c:v>
                </c:pt>
                <c:pt idx="145">
                  <c:v>49.55</c:v>
                </c:pt>
                <c:pt idx="146">
                  <c:v>49.62</c:v>
                </c:pt>
                <c:pt idx="147">
                  <c:v>49.86</c:v>
                </c:pt>
                <c:pt idx="148">
                  <c:v>50.21</c:v>
                </c:pt>
                <c:pt idx="149">
                  <c:v>49.76</c:v>
                </c:pt>
                <c:pt idx="150">
                  <c:v>49.76</c:v>
                </c:pt>
                <c:pt idx="151">
                  <c:v>50.05</c:v>
                </c:pt>
                <c:pt idx="152">
                  <c:v>49.92</c:v>
                </c:pt>
                <c:pt idx="153">
                  <c:v>50.13</c:v>
                </c:pt>
                <c:pt idx="154">
                  <c:v>50.04</c:v>
                </c:pt>
                <c:pt idx="155">
                  <c:v>50.4</c:v>
                </c:pt>
                <c:pt idx="156">
                  <c:v>50.25</c:v>
                </c:pt>
                <c:pt idx="157">
                  <c:v>50.24</c:v>
                </c:pt>
                <c:pt idx="158">
                  <c:v>50.6</c:v>
                </c:pt>
                <c:pt idx="159">
                  <c:v>51.17</c:v>
                </c:pt>
                <c:pt idx="160">
                  <c:v>49.84</c:v>
                </c:pt>
                <c:pt idx="161">
                  <c:v>49.75</c:v>
                </c:pt>
                <c:pt idx="162">
                  <c:v>48.92</c:v>
                </c:pt>
                <c:pt idx="163">
                  <c:v>48.15</c:v>
                </c:pt>
                <c:pt idx="164">
                  <c:v>47.46</c:v>
                </c:pt>
                <c:pt idx="165">
                  <c:v>47.63</c:v>
                </c:pt>
                <c:pt idx="166">
                  <c:v>47.79</c:v>
                </c:pt>
                <c:pt idx="167">
                  <c:v>47.85</c:v>
                </c:pt>
                <c:pt idx="168">
                  <c:v>47.53</c:v>
                </c:pt>
                <c:pt idx="169">
                  <c:v>47.49</c:v>
                </c:pt>
                <c:pt idx="170">
                  <c:v>47.45</c:v>
                </c:pt>
                <c:pt idx="171">
                  <c:v>47.39</c:v>
                </c:pt>
                <c:pt idx="172">
                  <c:v>47.41</c:v>
                </c:pt>
                <c:pt idx="173">
                  <c:v>48.15</c:v>
                </c:pt>
                <c:pt idx="174">
                  <c:v>48.32</c:v>
                </c:pt>
                <c:pt idx="175">
                  <c:v>47.56</c:v>
                </c:pt>
                <c:pt idx="176">
                  <c:v>45.84</c:v>
                </c:pt>
                <c:pt idx="177">
                  <c:v>46.08</c:v>
                </c:pt>
                <c:pt idx="178">
                  <c:v>46.21</c:v>
                </c:pt>
                <c:pt idx="179">
                  <c:v>44.59</c:v>
                </c:pt>
                <c:pt idx="180">
                  <c:v>45.4</c:v>
                </c:pt>
                <c:pt idx="181">
                  <c:v>45.26</c:v>
                </c:pt>
                <c:pt idx="182">
                  <c:v>43.58</c:v>
                </c:pt>
                <c:pt idx="183">
                  <c:v>43.54</c:v>
                </c:pt>
                <c:pt idx="184">
                  <c:v>43.35</c:v>
                </c:pt>
                <c:pt idx="185">
                  <c:v>43.9</c:v>
                </c:pt>
                <c:pt idx="186">
                  <c:v>44.32</c:v>
                </c:pt>
                <c:pt idx="187">
                  <c:v>43.76</c:v>
                </c:pt>
                <c:pt idx="188">
                  <c:v>45</c:v>
                </c:pt>
                <c:pt idx="189">
                  <c:v>45.49</c:v>
                </c:pt>
                <c:pt idx="190">
                  <c:v>45.42</c:v>
                </c:pt>
                <c:pt idx="191">
                  <c:v>45.22</c:v>
                </c:pt>
                <c:pt idx="192">
                  <c:v>45.33</c:v>
                </c:pt>
                <c:pt idx="193">
                  <c:v>44.98</c:v>
                </c:pt>
                <c:pt idx="194">
                  <c:v>45.49</c:v>
                </c:pt>
                <c:pt idx="195">
                  <c:v>46.15</c:v>
                </c:pt>
                <c:pt idx="196">
                  <c:v>46.19</c:v>
                </c:pt>
                <c:pt idx="197">
                  <c:v>46.54</c:v>
                </c:pt>
                <c:pt idx="198">
                  <c:v>46.4</c:v>
                </c:pt>
                <c:pt idx="199">
                  <c:v>46.6</c:v>
                </c:pt>
                <c:pt idx="200">
                  <c:v>46.28</c:v>
                </c:pt>
                <c:pt idx="201">
                  <c:v>45.1</c:v>
                </c:pt>
                <c:pt idx="202">
                  <c:v>44.67</c:v>
                </c:pt>
                <c:pt idx="203">
                  <c:v>44.61</c:v>
                </c:pt>
                <c:pt idx="204">
                  <c:v>44.52</c:v>
                </c:pt>
                <c:pt idx="205">
                  <c:v>44.58</c:v>
                </c:pt>
                <c:pt idx="206">
                  <c:v>44.07</c:v>
                </c:pt>
                <c:pt idx="207">
                  <c:v>42.78</c:v>
                </c:pt>
                <c:pt idx="208">
                  <c:v>42.87</c:v>
                </c:pt>
                <c:pt idx="209">
                  <c:v>42.99</c:v>
                </c:pt>
                <c:pt idx="210">
                  <c:v>42.68</c:v>
                </c:pt>
                <c:pt idx="211">
                  <c:v>42.59</c:v>
                </c:pt>
                <c:pt idx="212">
                  <c:v>43.34</c:v>
                </c:pt>
                <c:pt idx="213">
                  <c:v>42.84</c:v>
                </c:pt>
                <c:pt idx="214">
                  <c:v>42.22</c:v>
                </c:pt>
                <c:pt idx="215">
                  <c:v>39.729999999999997</c:v>
                </c:pt>
                <c:pt idx="216">
                  <c:v>42.89</c:v>
                </c:pt>
                <c:pt idx="217">
                  <c:v>42.6</c:v>
                </c:pt>
                <c:pt idx="218">
                  <c:v>42.69</c:v>
                </c:pt>
                <c:pt idx="219">
                  <c:v>42.65</c:v>
                </c:pt>
                <c:pt idx="220">
                  <c:v>42.6</c:v>
                </c:pt>
                <c:pt idx="221">
                  <c:v>43.41</c:v>
                </c:pt>
                <c:pt idx="222">
                  <c:v>43.39</c:v>
                </c:pt>
                <c:pt idx="223">
                  <c:v>43.2</c:v>
                </c:pt>
                <c:pt idx="224">
                  <c:v>43.24</c:v>
                </c:pt>
                <c:pt idx="225">
                  <c:v>43.84</c:v>
                </c:pt>
                <c:pt idx="226">
                  <c:v>43.33</c:v>
                </c:pt>
                <c:pt idx="227">
                  <c:v>43.82</c:v>
                </c:pt>
                <c:pt idx="228">
                  <c:v>44.28</c:v>
                </c:pt>
                <c:pt idx="229">
                  <c:v>42.25</c:v>
                </c:pt>
                <c:pt idx="230">
                  <c:v>42.77</c:v>
                </c:pt>
                <c:pt idx="231">
                  <c:v>46.28</c:v>
                </c:pt>
                <c:pt idx="232">
                  <c:v>46.43</c:v>
                </c:pt>
                <c:pt idx="233">
                  <c:v>45.78</c:v>
                </c:pt>
                <c:pt idx="234">
                  <c:v>46.56</c:v>
                </c:pt>
                <c:pt idx="235">
                  <c:v>47.4</c:v>
                </c:pt>
                <c:pt idx="236">
                  <c:v>48.72</c:v>
                </c:pt>
                <c:pt idx="237">
                  <c:v>49.77</c:v>
                </c:pt>
                <c:pt idx="238">
                  <c:v>49.62</c:v>
                </c:pt>
                <c:pt idx="239">
                  <c:v>49.3</c:v>
                </c:pt>
                <c:pt idx="240">
                  <c:v>49.12</c:v>
                </c:pt>
                <c:pt idx="241">
                  <c:v>48.61</c:v>
                </c:pt>
                <c:pt idx="242">
                  <c:v>47.94</c:v>
                </c:pt>
                <c:pt idx="243">
                  <c:v>47.42</c:v>
                </c:pt>
                <c:pt idx="244">
                  <c:v>47.35</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CalculationsAndCharts!$B$33:$B$277</c:f>
              <c:numCache>
                <c:formatCode>ddd\ mm/dd/yyyy;@</c:formatCode>
                <c:ptCount val="245"/>
                <c:pt idx="0">
                  <c:v>41586</c:v>
                </c:pt>
                <c:pt idx="1">
                  <c:v>41585</c:v>
                </c:pt>
                <c:pt idx="2">
                  <c:v>41584</c:v>
                </c:pt>
                <c:pt idx="3">
                  <c:v>41583</c:v>
                </c:pt>
                <c:pt idx="4">
                  <c:v>41582</c:v>
                </c:pt>
                <c:pt idx="5">
                  <c:v>41579</c:v>
                </c:pt>
                <c:pt idx="6">
                  <c:v>41578</c:v>
                </c:pt>
                <c:pt idx="7">
                  <c:v>41577</c:v>
                </c:pt>
                <c:pt idx="8">
                  <c:v>41576</c:v>
                </c:pt>
                <c:pt idx="9">
                  <c:v>41575</c:v>
                </c:pt>
                <c:pt idx="10">
                  <c:v>41572</c:v>
                </c:pt>
                <c:pt idx="11">
                  <c:v>41571</c:v>
                </c:pt>
                <c:pt idx="12">
                  <c:v>41570</c:v>
                </c:pt>
                <c:pt idx="13">
                  <c:v>41569</c:v>
                </c:pt>
                <c:pt idx="14">
                  <c:v>41568</c:v>
                </c:pt>
                <c:pt idx="15">
                  <c:v>41565</c:v>
                </c:pt>
                <c:pt idx="16">
                  <c:v>41564</c:v>
                </c:pt>
                <c:pt idx="17">
                  <c:v>41563</c:v>
                </c:pt>
                <c:pt idx="18">
                  <c:v>41562</c:v>
                </c:pt>
                <c:pt idx="19">
                  <c:v>41561</c:v>
                </c:pt>
                <c:pt idx="20">
                  <c:v>41558</c:v>
                </c:pt>
                <c:pt idx="21">
                  <c:v>41557</c:v>
                </c:pt>
                <c:pt idx="22">
                  <c:v>41556</c:v>
                </c:pt>
                <c:pt idx="23">
                  <c:v>41555</c:v>
                </c:pt>
                <c:pt idx="24">
                  <c:v>41554</c:v>
                </c:pt>
                <c:pt idx="25">
                  <c:v>41551</c:v>
                </c:pt>
                <c:pt idx="26">
                  <c:v>41550</c:v>
                </c:pt>
                <c:pt idx="27">
                  <c:v>41549</c:v>
                </c:pt>
                <c:pt idx="28">
                  <c:v>41548</c:v>
                </c:pt>
                <c:pt idx="29">
                  <c:v>41547</c:v>
                </c:pt>
                <c:pt idx="30">
                  <c:v>41544</c:v>
                </c:pt>
                <c:pt idx="31">
                  <c:v>41543</c:v>
                </c:pt>
                <c:pt idx="32">
                  <c:v>41542</c:v>
                </c:pt>
                <c:pt idx="33">
                  <c:v>41541</c:v>
                </c:pt>
                <c:pt idx="34">
                  <c:v>41540</c:v>
                </c:pt>
                <c:pt idx="35">
                  <c:v>41537</c:v>
                </c:pt>
                <c:pt idx="36">
                  <c:v>41536</c:v>
                </c:pt>
                <c:pt idx="37">
                  <c:v>41535</c:v>
                </c:pt>
                <c:pt idx="38">
                  <c:v>41534</c:v>
                </c:pt>
                <c:pt idx="39">
                  <c:v>41533</c:v>
                </c:pt>
                <c:pt idx="40">
                  <c:v>41530</c:v>
                </c:pt>
                <c:pt idx="41">
                  <c:v>41529</c:v>
                </c:pt>
                <c:pt idx="42">
                  <c:v>41528</c:v>
                </c:pt>
                <c:pt idx="43">
                  <c:v>41527</c:v>
                </c:pt>
                <c:pt idx="44">
                  <c:v>41526</c:v>
                </c:pt>
                <c:pt idx="45">
                  <c:v>41523</c:v>
                </c:pt>
                <c:pt idx="46">
                  <c:v>41522</c:v>
                </c:pt>
                <c:pt idx="47">
                  <c:v>41521</c:v>
                </c:pt>
                <c:pt idx="48">
                  <c:v>41520</c:v>
                </c:pt>
                <c:pt idx="49">
                  <c:v>41516</c:v>
                </c:pt>
                <c:pt idx="50">
                  <c:v>41515</c:v>
                </c:pt>
                <c:pt idx="51">
                  <c:v>41514</c:v>
                </c:pt>
                <c:pt idx="52">
                  <c:v>41513</c:v>
                </c:pt>
                <c:pt idx="53">
                  <c:v>41512</c:v>
                </c:pt>
                <c:pt idx="54">
                  <c:v>41509</c:v>
                </c:pt>
                <c:pt idx="55">
                  <c:v>41508</c:v>
                </c:pt>
                <c:pt idx="56">
                  <c:v>41507</c:v>
                </c:pt>
                <c:pt idx="57">
                  <c:v>41506</c:v>
                </c:pt>
                <c:pt idx="58">
                  <c:v>41505</c:v>
                </c:pt>
                <c:pt idx="59">
                  <c:v>41502</c:v>
                </c:pt>
                <c:pt idx="60">
                  <c:v>41501</c:v>
                </c:pt>
                <c:pt idx="61">
                  <c:v>41500</c:v>
                </c:pt>
                <c:pt idx="62">
                  <c:v>41499</c:v>
                </c:pt>
                <c:pt idx="63">
                  <c:v>41498</c:v>
                </c:pt>
                <c:pt idx="64">
                  <c:v>41495</c:v>
                </c:pt>
                <c:pt idx="65">
                  <c:v>41494</c:v>
                </c:pt>
                <c:pt idx="66">
                  <c:v>41493</c:v>
                </c:pt>
                <c:pt idx="67">
                  <c:v>41492</c:v>
                </c:pt>
                <c:pt idx="68">
                  <c:v>41491</c:v>
                </c:pt>
                <c:pt idx="69">
                  <c:v>41488</c:v>
                </c:pt>
                <c:pt idx="70">
                  <c:v>41487</c:v>
                </c:pt>
                <c:pt idx="71">
                  <c:v>41486</c:v>
                </c:pt>
                <c:pt idx="72">
                  <c:v>41485</c:v>
                </c:pt>
                <c:pt idx="73">
                  <c:v>41484</c:v>
                </c:pt>
                <c:pt idx="74">
                  <c:v>41481</c:v>
                </c:pt>
                <c:pt idx="75">
                  <c:v>41480</c:v>
                </c:pt>
                <c:pt idx="76">
                  <c:v>41479</c:v>
                </c:pt>
                <c:pt idx="77">
                  <c:v>41478</c:v>
                </c:pt>
                <c:pt idx="78">
                  <c:v>41477</c:v>
                </c:pt>
                <c:pt idx="79">
                  <c:v>41474</c:v>
                </c:pt>
                <c:pt idx="80">
                  <c:v>41473</c:v>
                </c:pt>
                <c:pt idx="81">
                  <c:v>41472</c:v>
                </c:pt>
                <c:pt idx="82">
                  <c:v>41471</c:v>
                </c:pt>
                <c:pt idx="83">
                  <c:v>41470</c:v>
                </c:pt>
                <c:pt idx="84">
                  <c:v>41467</c:v>
                </c:pt>
                <c:pt idx="85">
                  <c:v>41466</c:v>
                </c:pt>
                <c:pt idx="86">
                  <c:v>41465</c:v>
                </c:pt>
                <c:pt idx="87">
                  <c:v>41464</c:v>
                </c:pt>
                <c:pt idx="88">
                  <c:v>41463</c:v>
                </c:pt>
                <c:pt idx="89">
                  <c:v>41460</c:v>
                </c:pt>
                <c:pt idx="90">
                  <c:v>41458</c:v>
                </c:pt>
                <c:pt idx="91">
                  <c:v>41457</c:v>
                </c:pt>
                <c:pt idx="92">
                  <c:v>41456</c:v>
                </c:pt>
                <c:pt idx="93">
                  <c:v>41453</c:v>
                </c:pt>
                <c:pt idx="94">
                  <c:v>41452</c:v>
                </c:pt>
                <c:pt idx="95">
                  <c:v>41451</c:v>
                </c:pt>
                <c:pt idx="96">
                  <c:v>41450</c:v>
                </c:pt>
                <c:pt idx="97">
                  <c:v>41449</c:v>
                </c:pt>
                <c:pt idx="98">
                  <c:v>41446</c:v>
                </c:pt>
                <c:pt idx="99">
                  <c:v>41445</c:v>
                </c:pt>
                <c:pt idx="100">
                  <c:v>41444</c:v>
                </c:pt>
                <c:pt idx="101">
                  <c:v>41443</c:v>
                </c:pt>
                <c:pt idx="102">
                  <c:v>41442</c:v>
                </c:pt>
                <c:pt idx="103">
                  <c:v>41439</c:v>
                </c:pt>
                <c:pt idx="104">
                  <c:v>41438</c:v>
                </c:pt>
                <c:pt idx="105">
                  <c:v>41437</c:v>
                </c:pt>
                <c:pt idx="106">
                  <c:v>41436</c:v>
                </c:pt>
                <c:pt idx="107">
                  <c:v>41435</c:v>
                </c:pt>
                <c:pt idx="108">
                  <c:v>41432</c:v>
                </c:pt>
                <c:pt idx="109">
                  <c:v>41431</c:v>
                </c:pt>
                <c:pt idx="110">
                  <c:v>41430</c:v>
                </c:pt>
                <c:pt idx="111">
                  <c:v>41429</c:v>
                </c:pt>
                <c:pt idx="112">
                  <c:v>41428</c:v>
                </c:pt>
                <c:pt idx="113">
                  <c:v>41425</c:v>
                </c:pt>
                <c:pt idx="114">
                  <c:v>41424</c:v>
                </c:pt>
                <c:pt idx="115">
                  <c:v>41423</c:v>
                </c:pt>
                <c:pt idx="116">
                  <c:v>41422</c:v>
                </c:pt>
                <c:pt idx="117">
                  <c:v>41418</c:v>
                </c:pt>
                <c:pt idx="118">
                  <c:v>41417</c:v>
                </c:pt>
                <c:pt idx="119">
                  <c:v>41416</c:v>
                </c:pt>
                <c:pt idx="120">
                  <c:v>41415</c:v>
                </c:pt>
                <c:pt idx="121">
                  <c:v>41414</c:v>
                </c:pt>
                <c:pt idx="122">
                  <c:v>41411</c:v>
                </c:pt>
                <c:pt idx="123">
                  <c:v>41410</c:v>
                </c:pt>
                <c:pt idx="124">
                  <c:v>41409</c:v>
                </c:pt>
                <c:pt idx="125">
                  <c:v>41408</c:v>
                </c:pt>
                <c:pt idx="126">
                  <c:v>41407</c:v>
                </c:pt>
                <c:pt idx="127">
                  <c:v>41404</c:v>
                </c:pt>
                <c:pt idx="128">
                  <c:v>41403</c:v>
                </c:pt>
                <c:pt idx="129">
                  <c:v>41402</c:v>
                </c:pt>
                <c:pt idx="130">
                  <c:v>41401</c:v>
                </c:pt>
                <c:pt idx="131">
                  <c:v>41400</c:v>
                </c:pt>
                <c:pt idx="132">
                  <c:v>41397</c:v>
                </c:pt>
                <c:pt idx="133">
                  <c:v>41396</c:v>
                </c:pt>
                <c:pt idx="134">
                  <c:v>41395</c:v>
                </c:pt>
                <c:pt idx="135">
                  <c:v>41394</c:v>
                </c:pt>
                <c:pt idx="136">
                  <c:v>41393</c:v>
                </c:pt>
                <c:pt idx="137">
                  <c:v>41390</c:v>
                </c:pt>
                <c:pt idx="138">
                  <c:v>41389</c:v>
                </c:pt>
                <c:pt idx="139">
                  <c:v>41388</c:v>
                </c:pt>
                <c:pt idx="140">
                  <c:v>41387</c:v>
                </c:pt>
                <c:pt idx="141">
                  <c:v>41386</c:v>
                </c:pt>
                <c:pt idx="142">
                  <c:v>41383</c:v>
                </c:pt>
                <c:pt idx="143">
                  <c:v>41382</c:v>
                </c:pt>
                <c:pt idx="144">
                  <c:v>41381</c:v>
                </c:pt>
                <c:pt idx="145">
                  <c:v>41380</c:v>
                </c:pt>
                <c:pt idx="146">
                  <c:v>41379</c:v>
                </c:pt>
                <c:pt idx="147">
                  <c:v>41376</c:v>
                </c:pt>
                <c:pt idx="148">
                  <c:v>41375</c:v>
                </c:pt>
                <c:pt idx="149">
                  <c:v>41374</c:v>
                </c:pt>
                <c:pt idx="150">
                  <c:v>41373</c:v>
                </c:pt>
                <c:pt idx="151">
                  <c:v>41372</c:v>
                </c:pt>
                <c:pt idx="152">
                  <c:v>41369</c:v>
                </c:pt>
                <c:pt idx="153">
                  <c:v>41368</c:v>
                </c:pt>
                <c:pt idx="154">
                  <c:v>41367</c:v>
                </c:pt>
                <c:pt idx="155">
                  <c:v>41366</c:v>
                </c:pt>
                <c:pt idx="156">
                  <c:v>41365</c:v>
                </c:pt>
                <c:pt idx="157">
                  <c:v>41361</c:v>
                </c:pt>
                <c:pt idx="158">
                  <c:v>41360</c:v>
                </c:pt>
                <c:pt idx="159">
                  <c:v>41359</c:v>
                </c:pt>
                <c:pt idx="160">
                  <c:v>41358</c:v>
                </c:pt>
                <c:pt idx="161">
                  <c:v>41355</c:v>
                </c:pt>
                <c:pt idx="162">
                  <c:v>41354</c:v>
                </c:pt>
                <c:pt idx="163">
                  <c:v>41353</c:v>
                </c:pt>
                <c:pt idx="164">
                  <c:v>41352</c:v>
                </c:pt>
                <c:pt idx="165">
                  <c:v>41351</c:v>
                </c:pt>
                <c:pt idx="166">
                  <c:v>41348</c:v>
                </c:pt>
                <c:pt idx="167">
                  <c:v>41347</c:v>
                </c:pt>
                <c:pt idx="168">
                  <c:v>41346</c:v>
                </c:pt>
                <c:pt idx="169">
                  <c:v>41345</c:v>
                </c:pt>
                <c:pt idx="170">
                  <c:v>41344</c:v>
                </c:pt>
                <c:pt idx="171">
                  <c:v>41341</c:v>
                </c:pt>
                <c:pt idx="172">
                  <c:v>41340</c:v>
                </c:pt>
                <c:pt idx="173">
                  <c:v>41339</c:v>
                </c:pt>
                <c:pt idx="174">
                  <c:v>41338</c:v>
                </c:pt>
                <c:pt idx="175">
                  <c:v>41337</c:v>
                </c:pt>
                <c:pt idx="176">
                  <c:v>41334</c:v>
                </c:pt>
                <c:pt idx="177">
                  <c:v>41333</c:v>
                </c:pt>
                <c:pt idx="178">
                  <c:v>41332</c:v>
                </c:pt>
                <c:pt idx="179">
                  <c:v>41331</c:v>
                </c:pt>
                <c:pt idx="180">
                  <c:v>41330</c:v>
                </c:pt>
                <c:pt idx="181">
                  <c:v>41327</c:v>
                </c:pt>
                <c:pt idx="182">
                  <c:v>41326</c:v>
                </c:pt>
                <c:pt idx="183">
                  <c:v>41325</c:v>
                </c:pt>
                <c:pt idx="184">
                  <c:v>41324</c:v>
                </c:pt>
                <c:pt idx="185">
                  <c:v>41320</c:v>
                </c:pt>
                <c:pt idx="186">
                  <c:v>41319</c:v>
                </c:pt>
                <c:pt idx="187">
                  <c:v>41318</c:v>
                </c:pt>
                <c:pt idx="188">
                  <c:v>41317</c:v>
                </c:pt>
                <c:pt idx="189">
                  <c:v>41316</c:v>
                </c:pt>
                <c:pt idx="190">
                  <c:v>41313</c:v>
                </c:pt>
                <c:pt idx="191">
                  <c:v>41312</c:v>
                </c:pt>
                <c:pt idx="192">
                  <c:v>41311</c:v>
                </c:pt>
                <c:pt idx="193">
                  <c:v>41310</c:v>
                </c:pt>
                <c:pt idx="194">
                  <c:v>41309</c:v>
                </c:pt>
                <c:pt idx="195">
                  <c:v>41306</c:v>
                </c:pt>
                <c:pt idx="196">
                  <c:v>41305</c:v>
                </c:pt>
                <c:pt idx="197">
                  <c:v>41304</c:v>
                </c:pt>
                <c:pt idx="198">
                  <c:v>41303</c:v>
                </c:pt>
                <c:pt idx="199">
                  <c:v>41302</c:v>
                </c:pt>
                <c:pt idx="200">
                  <c:v>41299</c:v>
                </c:pt>
                <c:pt idx="201">
                  <c:v>41298</c:v>
                </c:pt>
                <c:pt idx="202">
                  <c:v>41297</c:v>
                </c:pt>
                <c:pt idx="203">
                  <c:v>41296</c:v>
                </c:pt>
                <c:pt idx="204">
                  <c:v>41292</c:v>
                </c:pt>
                <c:pt idx="205">
                  <c:v>41291</c:v>
                </c:pt>
                <c:pt idx="206">
                  <c:v>41290</c:v>
                </c:pt>
                <c:pt idx="207">
                  <c:v>41289</c:v>
                </c:pt>
                <c:pt idx="208">
                  <c:v>41288</c:v>
                </c:pt>
                <c:pt idx="209">
                  <c:v>41285</c:v>
                </c:pt>
                <c:pt idx="210">
                  <c:v>41284</c:v>
                </c:pt>
                <c:pt idx="211">
                  <c:v>41283</c:v>
                </c:pt>
                <c:pt idx="212">
                  <c:v>41282</c:v>
                </c:pt>
                <c:pt idx="213">
                  <c:v>41281</c:v>
                </c:pt>
                <c:pt idx="214">
                  <c:v>41278</c:v>
                </c:pt>
                <c:pt idx="215">
                  <c:v>41277</c:v>
                </c:pt>
                <c:pt idx="216">
                  <c:v>41276</c:v>
                </c:pt>
                <c:pt idx="217">
                  <c:v>41274</c:v>
                </c:pt>
                <c:pt idx="218">
                  <c:v>41271</c:v>
                </c:pt>
                <c:pt idx="219">
                  <c:v>41270</c:v>
                </c:pt>
                <c:pt idx="220">
                  <c:v>41269</c:v>
                </c:pt>
                <c:pt idx="221">
                  <c:v>41267</c:v>
                </c:pt>
                <c:pt idx="222">
                  <c:v>41264</c:v>
                </c:pt>
                <c:pt idx="223">
                  <c:v>41263</c:v>
                </c:pt>
                <c:pt idx="224">
                  <c:v>41262</c:v>
                </c:pt>
                <c:pt idx="225">
                  <c:v>41261</c:v>
                </c:pt>
                <c:pt idx="226">
                  <c:v>41260</c:v>
                </c:pt>
                <c:pt idx="227">
                  <c:v>41257</c:v>
                </c:pt>
                <c:pt idx="228">
                  <c:v>41256</c:v>
                </c:pt>
                <c:pt idx="229">
                  <c:v>41255</c:v>
                </c:pt>
                <c:pt idx="230">
                  <c:v>41254</c:v>
                </c:pt>
                <c:pt idx="231">
                  <c:v>41253</c:v>
                </c:pt>
                <c:pt idx="232">
                  <c:v>41250</c:v>
                </c:pt>
                <c:pt idx="233">
                  <c:v>41249</c:v>
                </c:pt>
                <c:pt idx="234">
                  <c:v>41248</c:v>
                </c:pt>
                <c:pt idx="235">
                  <c:v>41247</c:v>
                </c:pt>
                <c:pt idx="236">
                  <c:v>41246</c:v>
                </c:pt>
                <c:pt idx="237">
                  <c:v>41243</c:v>
                </c:pt>
                <c:pt idx="238">
                  <c:v>41242</c:v>
                </c:pt>
                <c:pt idx="239">
                  <c:v>41241</c:v>
                </c:pt>
                <c:pt idx="240">
                  <c:v>41240</c:v>
                </c:pt>
                <c:pt idx="241">
                  <c:v>41239</c:v>
                </c:pt>
                <c:pt idx="242">
                  <c:v>41236</c:v>
                </c:pt>
                <c:pt idx="243">
                  <c:v>41234</c:v>
                </c:pt>
                <c:pt idx="244">
                  <c:v>41233</c:v>
                </c:pt>
              </c:numCache>
            </c:numRef>
          </c:cat>
          <c:val>
            <c:numRef>
              <c:f>CalculationsAndCharts!$G$33:$G$277</c:f>
              <c:numCache>
                <c:formatCode>#,##0.00</c:formatCode>
                <c:ptCount val="245"/>
                <c:pt idx="0">
                  <c:v>57.28</c:v>
                </c:pt>
                <c:pt idx="1">
                  <c:v>57.22</c:v>
                </c:pt>
                <c:pt idx="2">
                  <c:v>58.01</c:v>
                </c:pt>
                <c:pt idx="3">
                  <c:v>58.11</c:v>
                </c:pt>
                <c:pt idx="4">
                  <c:v>57.53</c:v>
                </c:pt>
                <c:pt idx="5">
                  <c:v>57.77</c:v>
                </c:pt>
                <c:pt idx="6">
                  <c:v>57.78</c:v>
                </c:pt>
                <c:pt idx="7">
                  <c:v>58.57</c:v>
                </c:pt>
                <c:pt idx="8">
                  <c:v>59.34</c:v>
                </c:pt>
                <c:pt idx="9">
                  <c:v>59.17</c:v>
                </c:pt>
                <c:pt idx="10">
                  <c:v>59.5</c:v>
                </c:pt>
                <c:pt idx="11">
                  <c:v>59.75</c:v>
                </c:pt>
                <c:pt idx="12">
                  <c:v>58.98</c:v>
                </c:pt>
                <c:pt idx="13">
                  <c:v>59.37</c:v>
                </c:pt>
                <c:pt idx="14">
                  <c:v>58.92</c:v>
                </c:pt>
                <c:pt idx="15">
                  <c:v>58.89</c:v>
                </c:pt>
                <c:pt idx="16">
                  <c:v>58.82</c:v>
                </c:pt>
                <c:pt idx="17">
                  <c:v>57.37</c:v>
                </c:pt>
                <c:pt idx="18">
                  <c:v>56.75</c:v>
                </c:pt>
                <c:pt idx="19">
                  <c:v>57.05</c:v>
                </c:pt>
                <c:pt idx="20">
                  <c:v>57.83</c:v>
                </c:pt>
                <c:pt idx="21">
                  <c:v>57.54</c:v>
                </c:pt>
                <c:pt idx="22">
                  <c:v>56.7</c:v>
                </c:pt>
                <c:pt idx="23">
                  <c:v>56.35</c:v>
                </c:pt>
                <c:pt idx="24">
                  <c:v>57.14</c:v>
                </c:pt>
                <c:pt idx="25">
                  <c:v>58.77</c:v>
                </c:pt>
                <c:pt idx="26">
                  <c:v>57.75</c:v>
                </c:pt>
                <c:pt idx="27">
                  <c:v>57.9</c:v>
                </c:pt>
                <c:pt idx="28">
                  <c:v>57.78</c:v>
                </c:pt>
                <c:pt idx="29">
                  <c:v>56.46</c:v>
                </c:pt>
                <c:pt idx="30">
                  <c:v>56.59</c:v>
                </c:pt>
                <c:pt idx="31">
                  <c:v>56.75</c:v>
                </c:pt>
                <c:pt idx="32">
                  <c:v>57</c:v>
                </c:pt>
                <c:pt idx="33">
                  <c:v>58.11</c:v>
                </c:pt>
                <c:pt idx="34">
                  <c:v>58.19</c:v>
                </c:pt>
                <c:pt idx="35">
                  <c:v>57.65</c:v>
                </c:pt>
                <c:pt idx="36">
                  <c:v>58.49</c:v>
                </c:pt>
                <c:pt idx="37">
                  <c:v>57.92</c:v>
                </c:pt>
                <c:pt idx="38">
                  <c:v>57.33</c:v>
                </c:pt>
                <c:pt idx="39">
                  <c:v>57</c:v>
                </c:pt>
                <c:pt idx="40">
                  <c:v>56.83</c:v>
                </c:pt>
                <c:pt idx="41">
                  <c:v>57.14</c:v>
                </c:pt>
                <c:pt idx="42">
                  <c:v>57.36</c:v>
                </c:pt>
                <c:pt idx="43">
                  <c:v>57.33</c:v>
                </c:pt>
                <c:pt idx="44">
                  <c:v>57.47</c:v>
                </c:pt>
                <c:pt idx="45">
                  <c:v>56.96</c:v>
                </c:pt>
                <c:pt idx="46">
                  <c:v>57.38</c:v>
                </c:pt>
                <c:pt idx="47">
                  <c:v>56.39</c:v>
                </c:pt>
                <c:pt idx="48">
                  <c:v>53.88</c:v>
                </c:pt>
                <c:pt idx="49">
                  <c:v>53.97</c:v>
                </c:pt>
                <c:pt idx="50">
                  <c:v>54.37</c:v>
                </c:pt>
                <c:pt idx="51">
                  <c:v>54.48</c:v>
                </c:pt>
                <c:pt idx="52">
                  <c:v>54.65</c:v>
                </c:pt>
                <c:pt idx="53">
                  <c:v>55.59</c:v>
                </c:pt>
                <c:pt idx="54">
                  <c:v>55.05</c:v>
                </c:pt>
                <c:pt idx="55">
                  <c:v>55.45</c:v>
                </c:pt>
                <c:pt idx="56">
                  <c:v>54.4</c:v>
                </c:pt>
                <c:pt idx="57">
                  <c:v>53.37</c:v>
                </c:pt>
                <c:pt idx="58">
                  <c:v>54.09</c:v>
                </c:pt>
                <c:pt idx="59">
                  <c:v>52.47</c:v>
                </c:pt>
                <c:pt idx="60">
                  <c:v>53.5</c:v>
                </c:pt>
                <c:pt idx="61">
                  <c:v>54.5</c:v>
                </c:pt>
                <c:pt idx="62">
                  <c:v>54.6</c:v>
                </c:pt>
                <c:pt idx="63">
                  <c:v>54.35</c:v>
                </c:pt>
                <c:pt idx="64">
                  <c:v>54.25</c:v>
                </c:pt>
                <c:pt idx="65">
                  <c:v>54.73</c:v>
                </c:pt>
                <c:pt idx="66">
                  <c:v>54.12</c:v>
                </c:pt>
                <c:pt idx="67">
                  <c:v>54.87</c:v>
                </c:pt>
                <c:pt idx="68">
                  <c:v>55.25</c:v>
                </c:pt>
                <c:pt idx="69">
                  <c:v>55.79</c:v>
                </c:pt>
                <c:pt idx="70">
                  <c:v>55.42</c:v>
                </c:pt>
                <c:pt idx="71">
                  <c:v>54.67</c:v>
                </c:pt>
                <c:pt idx="72">
                  <c:v>54.06</c:v>
                </c:pt>
                <c:pt idx="73">
                  <c:v>54.18</c:v>
                </c:pt>
                <c:pt idx="74">
                  <c:v>53.78</c:v>
                </c:pt>
                <c:pt idx="75">
                  <c:v>54.23</c:v>
                </c:pt>
                <c:pt idx="76">
                  <c:v>54.23</c:v>
                </c:pt>
                <c:pt idx="77">
                  <c:v>53.82</c:v>
                </c:pt>
                <c:pt idx="78">
                  <c:v>53.54</c:v>
                </c:pt>
                <c:pt idx="79">
                  <c:v>53.3</c:v>
                </c:pt>
                <c:pt idx="80">
                  <c:v>53.45</c:v>
                </c:pt>
                <c:pt idx="81">
                  <c:v>53.65</c:v>
                </c:pt>
                <c:pt idx="82">
                  <c:v>53.9</c:v>
                </c:pt>
                <c:pt idx="83">
                  <c:v>53.96</c:v>
                </c:pt>
                <c:pt idx="84">
                  <c:v>53.77</c:v>
                </c:pt>
                <c:pt idx="85">
                  <c:v>55.65</c:v>
                </c:pt>
                <c:pt idx="86">
                  <c:v>54.78</c:v>
                </c:pt>
                <c:pt idx="87">
                  <c:v>51.8</c:v>
                </c:pt>
                <c:pt idx="88">
                  <c:v>52.12</c:v>
                </c:pt>
                <c:pt idx="89">
                  <c:v>52.01</c:v>
                </c:pt>
                <c:pt idx="90">
                  <c:v>51.11</c:v>
                </c:pt>
                <c:pt idx="91">
                  <c:v>51.36</c:v>
                </c:pt>
                <c:pt idx="92">
                  <c:v>52.43</c:v>
                </c:pt>
                <c:pt idx="93">
                  <c:v>50.43</c:v>
                </c:pt>
                <c:pt idx="94">
                  <c:v>51.64</c:v>
                </c:pt>
                <c:pt idx="95">
                  <c:v>51.17</c:v>
                </c:pt>
                <c:pt idx="96">
                  <c:v>50.51</c:v>
                </c:pt>
                <c:pt idx="97">
                  <c:v>50</c:v>
                </c:pt>
                <c:pt idx="98">
                  <c:v>50.21</c:v>
                </c:pt>
                <c:pt idx="99">
                  <c:v>49.88</c:v>
                </c:pt>
                <c:pt idx="100">
                  <c:v>51.33</c:v>
                </c:pt>
                <c:pt idx="101">
                  <c:v>52.29</c:v>
                </c:pt>
                <c:pt idx="102">
                  <c:v>51.13</c:v>
                </c:pt>
                <c:pt idx="103">
                  <c:v>51.18</c:v>
                </c:pt>
                <c:pt idx="104">
                  <c:v>51.2</c:v>
                </c:pt>
                <c:pt idx="105">
                  <c:v>51.09</c:v>
                </c:pt>
                <c:pt idx="106">
                  <c:v>51.67</c:v>
                </c:pt>
                <c:pt idx="107">
                  <c:v>50.35</c:v>
                </c:pt>
                <c:pt idx="108">
                  <c:v>51.09</c:v>
                </c:pt>
                <c:pt idx="109">
                  <c:v>51.32</c:v>
                </c:pt>
                <c:pt idx="110">
                  <c:v>50.19</c:v>
                </c:pt>
                <c:pt idx="111">
                  <c:v>48.64</c:v>
                </c:pt>
                <c:pt idx="112">
                  <c:v>53.55</c:v>
                </c:pt>
                <c:pt idx="113">
                  <c:v>52.8</c:v>
                </c:pt>
                <c:pt idx="114">
                  <c:v>53.67</c:v>
                </c:pt>
                <c:pt idx="115">
                  <c:v>53.93</c:v>
                </c:pt>
                <c:pt idx="116">
                  <c:v>54.48</c:v>
                </c:pt>
                <c:pt idx="117">
                  <c:v>54.42</c:v>
                </c:pt>
                <c:pt idx="118">
                  <c:v>54.45</c:v>
                </c:pt>
                <c:pt idx="119">
                  <c:v>53.86</c:v>
                </c:pt>
                <c:pt idx="120">
                  <c:v>54.47</c:v>
                </c:pt>
                <c:pt idx="121">
                  <c:v>53.84</c:v>
                </c:pt>
                <c:pt idx="122">
                  <c:v>54.08</c:v>
                </c:pt>
                <c:pt idx="123">
                  <c:v>53.26</c:v>
                </c:pt>
                <c:pt idx="124">
                  <c:v>53.32</c:v>
                </c:pt>
                <c:pt idx="125">
                  <c:v>52.79</c:v>
                </c:pt>
                <c:pt idx="126">
                  <c:v>52.59</c:v>
                </c:pt>
                <c:pt idx="127">
                  <c:v>52.8</c:v>
                </c:pt>
                <c:pt idx="128">
                  <c:v>52.68</c:v>
                </c:pt>
                <c:pt idx="129">
                  <c:v>53.42</c:v>
                </c:pt>
                <c:pt idx="130">
                  <c:v>53.44</c:v>
                </c:pt>
                <c:pt idx="131">
                  <c:v>53.58</c:v>
                </c:pt>
                <c:pt idx="132">
                  <c:v>52.49</c:v>
                </c:pt>
                <c:pt idx="133">
                  <c:v>52.39</c:v>
                </c:pt>
                <c:pt idx="134">
                  <c:v>52.03</c:v>
                </c:pt>
                <c:pt idx="135">
                  <c:v>52.09</c:v>
                </c:pt>
                <c:pt idx="136">
                  <c:v>52.18</c:v>
                </c:pt>
                <c:pt idx="137">
                  <c:v>52.83</c:v>
                </c:pt>
                <c:pt idx="138">
                  <c:v>52.71</c:v>
                </c:pt>
                <c:pt idx="139">
                  <c:v>52.09</c:v>
                </c:pt>
                <c:pt idx="140">
                  <c:v>52.15</c:v>
                </c:pt>
                <c:pt idx="141">
                  <c:v>51.63</c:v>
                </c:pt>
                <c:pt idx="142">
                  <c:v>51.82</c:v>
                </c:pt>
                <c:pt idx="143">
                  <c:v>51.3</c:v>
                </c:pt>
                <c:pt idx="144">
                  <c:v>51.9</c:v>
                </c:pt>
                <c:pt idx="145">
                  <c:v>50.47</c:v>
                </c:pt>
                <c:pt idx="146">
                  <c:v>49.9</c:v>
                </c:pt>
                <c:pt idx="147">
                  <c:v>50.31</c:v>
                </c:pt>
                <c:pt idx="148">
                  <c:v>50.28</c:v>
                </c:pt>
                <c:pt idx="149">
                  <c:v>50.24</c:v>
                </c:pt>
                <c:pt idx="150">
                  <c:v>49.85</c:v>
                </c:pt>
                <c:pt idx="151">
                  <c:v>50.36</c:v>
                </c:pt>
                <c:pt idx="152">
                  <c:v>50.4</c:v>
                </c:pt>
                <c:pt idx="153">
                  <c:v>50.73</c:v>
                </c:pt>
                <c:pt idx="154">
                  <c:v>50.12</c:v>
                </c:pt>
                <c:pt idx="155">
                  <c:v>50.54</c:v>
                </c:pt>
                <c:pt idx="156">
                  <c:v>50.62</c:v>
                </c:pt>
                <c:pt idx="157">
                  <c:v>50.58</c:v>
                </c:pt>
                <c:pt idx="158">
                  <c:v>50.95</c:v>
                </c:pt>
                <c:pt idx="159">
                  <c:v>52.22</c:v>
                </c:pt>
                <c:pt idx="160">
                  <c:v>51.08</c:v>
                </c:pt>
                <c:pt idx="161">
                  <c:v>50.07</c:v>
                </c:pt>
                <c:pt idx="162">
                  <c:v>49.81</c:v>
                </c:pt>
                <c:pt idx="163">
                  <c:v>49.79</c:v>
                </c:pt>
                <c:pt idx="164">
                  <c:v>47.77</c:v>
                </c:pt>
                <c:pt idx="165">
                  <c:v>48.11</c:v>
                </c:pt>
                <c:pt idx="166">
                  <c:v>48.18</c:v>
                </c:pt>
                <c:pt idx="167">
                  <c:v>48.77</c:v>
                </c:pt>
                <c:pt idx="168">
                  <c:v>48.03</c:v>
                </c:pt>
                <c:pt idx="169">
                  <c:v>47.76</c:v>
                </c:pt>
                <c:pt idx="170">
                  <c:v>47.48</c:v>
                </c:pt>
                <c:pt idx="171">
                  <c:v>47.79</c:v>
                </c:pt>
                <c:pt idx="172">
                  <c:v>47.46</c:v>
                </c:pt>
                <c:pt idx="173">
                  <c:v>48.2</c:v>
                </c:pt>
                <c:pt idx="174">
                  <c:v>48.92</c:v>
                </c:pt>
                <c:pt idx="175">
                  <c:v>48.65</c:v>
                </c:pt>
                <c:pt idx="176">
                  <c:v>47.57</c:v>
                </c:pt>
                <c:pt idx="177">
                  <c:v>46.34</c:v>
                </c:pt>
                <c:pt idx="178">
                  <c:v>46.56</c:v>
                </c:pt>
                <c:pt idx="179">
                  <c:v>44.95</c:v>
                </c:pt>
                <c:pt idx="180">
                  <c:v>45.45</c:v>
                </c:pt>
                <c:pt idx="181">
                  <c:v>46.03</c:v>
                </c:pt>
                <c:pt idx="182">
                  <c:v>45.51</c:v>
                </c:pt>
                <c:pt idx="183">
                  <c:v>43.8</c:v>
                </c:pt>
                <c:pt idx="184">
                  <c:v>43.96</c:v>
                </c:pt>
                <c:pt idx="185">
                  <c:v>44.37</c:v>
                </c:pt>
                <c:pt idx="186">
                  <c:v>45.03</c:v>
                </c:pt>
                <c:pt idx="187">
                  <c:v>44.39</c:v>
                </c:pt>
                <c:pt idx="188">
                  <c:v>45.04</c:v>
                </c:pt>
                <c:pt idx="189">
                  <c:v>45.75</c:v>
                </c:pt>
                <c:pt idx="190">
                  <c:v>46</c:v>
                </c:pt>
                <c:pt idx="191">
                  <c:v>45.4</c:v>
                </c:pt>
                <c:pt idx="192">
                  <c:v>46.05</c:v>
                </c:pt>
                <c:pt idx="193">
                  <c:v>45.54</c:v>
                </c:pt>
                <c:pt idx="194">
                  <c:v>45.52</c:v>
                </c:pt>
                <c:pt idx="195">
                  <c:v>46.28</c:v>
                </c:pt>
                <c:pt idx="196">
                  <c:v>46.22</c:v>
                </c:pt>
                <c:pt idx="197">
                  <c:v>46.77</c:v>
                </c:pt>
                <c:pt idx="198">
                  <c:v>47.16</c:v>
                </c:pt>
                <c:pt idx="199">
                  <c:v>47</c:v>
                </c:pt>
                <c:pt idx="200">
                  <c:v>46.84</c:v>
                </c:pt>
                <c:pt idx="201">
                  <c:v>46.37</c:v>
                </c:pt>
                <c:pt idx="202">
                  <c:v>45.06</c:v>
                </c:pt>
                <c:pt idx="203">
                  <c:v>44.97</c:v>
                </c:pt>
                <c:pt idx="204">
                  <c:v>44.65</c:v>
                </c:pt>
                <c:pt idx="205">
                  <c:v>44.85</c:v>
                </c:pt>
                <c:pt idx="206">
                  <c:v>44.63</c:v>
                </c:pt>
                <c:pt idx="207">
                  <c:v>44.64</c:v>
                </c:pt>
                <c:pt idx="208">
                  <c:v>43.02</c:v>
                </c:pt>
                <c:pt idx="209">
                  <c:v>43.34</c:v>
                </c:pt>
                <c:pt idx="210">
                  <c:v>43.38</c:v>
                </c:pt>
                <c:pt idx="211">
                  <c:v>42.99</c:v>
                </c:pt>
                <c:pt idx="212">
                  <c:v>43.36</c:v>
                </c:pt>
                <c:pt idx="213">
                  <c:v>43.72</c:v>
                </c:pt>
                <c:pt idx="214">
                  <c:v>44.6</c:v>
                </c:pt>
                <c:pt idx="215">
                  <c:v>42.33</c:v>
                </c:pt>
                <c:pt idx="216">
                  <c:v>42.92</c:v>
                </c:pt>
                <c:pt idx="217">
                  <c:v>44.09</c:v>
                </c:pt>
                <c:pt idx="218">
                  <c:v>42.7</c:v>
                </c:pt>
                <c:pt idx="219">
                  <c:v>43.12</c:v>
                </c:pt>
                <c:pt idx="220">
                  <c:v>42.95</c:v>
                </c:pt>
                <c:pt idx="221">
                  <c:v>43.46</c:v>
                </c:pt>
                <c:pt idx="222">
                  <c:v>43.63</c:v>
                </c:pt>
                <c:pt idx="223">
                  <c:v>43.97</c:v>
                </c:pt>
                <c:pt idx="224">
                  <c:v>43.28</c:v>
                </c:pt>
                <c:pt idx="225">
                  <c:v>44.2</c:v>
                </c:pt>
                <c:pt idx="226">
                  <c:v>44.13</c:v>
                </c:pt>
                <c:pt idx="227">
                  <c:v>43.83</c:v>
                </c:pt>
                <c:pt idx="228">
                  <c:v>44.95</c:v>
                </c:pt>
                <c:pt idx="229">
                  <c:v>44.39</c:v>
                </c:pt>
                <c:pt idx="230">
                  <c:v>42.94</c:v>
                </c:pt>
                <c:pt idx="231">
                  <c:v>46.57</c:v>
                </c:pt>
                <c:pt idx="232">
                  <c:v>46.8</c:v>
                </c:pt>
                <c:pt idx="233">
                  <c:v>46.43</c:v>
                </c:pt>
                <c:pt idx="234">
                  <c:v>46.6</c:v>
                </c:pt>
                <c:pt idx="235">
                  <c:v>47.94</c:v>
                </c:pt>
                <c:pt idx="236">
                  <c:v>48.76</c:v>
                </c:pt>
                <c:pt idx="237">
                  <c:v>50</c:v>
                </c:pt>
                <c:pt idx="238">
                  <c:v>49.86</c:v>
                </c:pt>
                <c:pt idx="239">
                  <c:v>49.58</c:v>
                </c:pt>
                <c:pt idx="240">
                  <c:v>49.51</c:v>
                </c:pt>
                <c:pt idx="241">
                  <c:v>49.31</c:v>
                </c:pt>
                <c:pt idx="242">
                  <c:v>49.41</c:v>
                </c:pt>
                <c:pt idx="243">
                  <c:v>48</c:v>
                </c:pt>
                <c:pt idx="244">
                  <c:v>47.59</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48341376"/>
        <c:axId val="48342912"/>
      </c:lineChart>
      <c:scatterChart>
        <c:scatterStyle val="lineMarker"/>
        <c:varyColors val="0"/>
        <c:ser>
          <c:idx val="25"/>
          <c:order val="5"/>
          <c:tx>
            <c:strRef>
              <c:f>CalculationsAndCharts!$Z$32</c:f>
              <c:strCache>
                <c:ptCount val="1"/>
                <c:pt idx="0">
                  <c:v>Buy</c:v>
                </c:pt>
              </c:strCache>
            </c:strRef>
          </c:tx>
          <c:spPr>
            <a:ln>
              <a:noFill/>
            </a:ln>
          </c:spPr>
          <c:marker>
            <c:symbol val="circle"/>
            <c:size val="7"/>
            <c:spPr>
              <a:noFill/>
              <a:ln w="15875">
                <a:solidFill>
                  <a:srgbClr val="00B050"/>
                </a:solidFill>
              </a:ln>
            </c:spPr>
          </c:marker>
          <c:dLbls>
            <c:numFmt formatCode="#,##0.00" sourceLinked="0"/>
            <c:dLblPos val="b"/>
            <c:showLegendKey val="0"/>
            <c:showVal val="1"/>
            <c:showCatName val="0"/>
            <c:showSerName val="0"/>
            <c:showPercent val="0"/>
            <c:showBubbleSize val="0"/>
            <c:showLeaderLines val="0"/>
          </c:dLbls>
          <c:xVal>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xVal>
          <c:yVal>
            <c:numRef>
              <c:f>CalculationsAndCharts!$Z$33:$Z$277</c:f>
              <c:numCache>
                <c:formatCode>General</c:formatCode>
                <c:ptCount val="245"/>
                <c:pt idx="0">
                  <c:v>#N/A</c:v>
                </c:pt>
                <c:pt idx="1">
                  <c:v>#N/A</c:v>
                </c:pt>
                <c:pt idx="2">
                  <c:v>58.11</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56.59</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53.81</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50.43</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50.28</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45.49</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45.65</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numCache>
            </c:numRef>
          </c:yVal>
          <c:smooth val="0"/>
        </c:ser>
        <c:ser>
          <c:idx val="26"/>
          <c:order val="6"/>
          <c:tx>
            <c:strRef>
              <c:f>CalculationsAndCharts!$AA$32</c:f>
              <c:strCache>
                <c:ptCount val="1"/>
                <c:pt idx="0">
                  <c:v>Sell</c:v>
                </c:pt>
              </c:strCache>
            </c:strRef>
          </c:tx>
          <c:spPr>
            <a:ln>
              <a:noFill/>
            </a:ln>
          </c:spPr>
          <c:marker>
            <c:symbol val="circle"/>
            <c:size val="7"/>
            <c:spPr>
              <a:noFill/>
              <a:ln w="15875">
                <a:solidFill>
                  <a:srgbClr val="FF0000"/>
                </a:solidFill>
              </a:ln>
            </c:spPr>
          </c:marker>
          <c:dLbls>
            <c:dLblPos val="t"/>
            <c:showLegendKey val="0"/>
            <c:showVal val="1"/>
            <c:showCatName val="0"/>
            <c:showSerName val="0"/>
            <c:showPercent val="0"/>
            <c:showBubbleSize val="0"/>
            <c:showLeaderLines val="0"/>
          </c:dLbls>
          <c:xVal>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xVal>
          <c:yVal>
            <c:numRef>
              <c:f>CalculationsAndCharts!$AA$33:$AA$277</c:f>
              <c:numCache>
                <c:formatCode>General</c:formatCode>
                <c:ptCount val="245"/>
                <c:pt idx="0">
                  <c:v>#N/A</c:v>
                </c:pt>
                <c:pt idx="1">
                  <c:v>#N/A</c:v>
                </c:pt>
                <c:pt idx="2">
                  <c:v>#N/A</c:v>
                </c:pt>
                <c:pt idx="3">
                  <c:v>#N/A</c:v>
                </c:pt>
                <c:pt idx="4">
                  <c:v>#N/A</c:v>
                </c:pt>
                <c:pt idx="5">
                  <c:v>#N/A</c:v>
                </c:pt>
                <c:pt idx="6">
                  <c:v>#N/A</c:v>
                </c:pt>
                <c:pt idx="7">
                  <c:v>#N/A</c:v>
                </c:pt>
                <c:pt idx="8">
                  <c:v>#N/A</c:v>
                </c:pt>
                <c:pt idx="9">
                  <c:v>#N/A</c:v>
                </c:pt>
                <c:pt idx="10">
                  <c:v>#N/A</c:v>
                </c:pt>
                <c:pt idx="11">
                  <c:v>59.13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54.61</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50.3</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53.94</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49.09</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44.44</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numCache>
            </c:numRef>
          </c:yVal>
          <c:smooth val="0"/>
        </c:ser>
        <c:ser>
          <c:idx val="5"/>
          <c:order val="7"/>
          <c:tx>
            <c:strRef>
              <c:f>CalculationsAndCharts!$K$31</c:f>
              <c:strCache>
                <c:ptCount val="1"/>
                <c:pt idx="0">
                  <c:v>Super Smooth(10)</c:v>
                </c:pt>
              </c:strCache>
            </c:strRef>
          </c:tx>
          <c:spPr>
            <a:ln w="15875">
              <a:solidFill>
                <a:srgbClr val="0000FF"/>
              </a:solidFill>
            </a:ln>
          </c:spPr>
          <c:marker>
            <c:symbol val="none"/>
          </c:marker>
          <c:xVal>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xVal>
          <c:yVal>
            <c:numRef>
              <c:f>CalculationsAndCharts!$L$33:$L$277</c:f>
              <c:numCache>
                <c:formatCode>#,##0.00</c:formatCode>
                <c:ptCount val="245"/>
                <c:pt idx="0">
                  <c:v>57.592631932242128</c:v>
                </c:pt>
                <c:pt idx="1">
                  <c:v>57.750236778994946</c:v>
                </c:pt>
                <c:pt idx="2">
                  <c:v>57.825553111394463</c:v>
                </c:pt>
                <c:pt idx="3">
                  <c:v>57.87908614531564</c:v>
                </c:pt>
                <c:pt idx="4">
                  <c:v>58.120587757806049</c:v>
                </c:pt>
                <c:pt idx="5">
                  <c:v>58.522760884275698</c:v>
                </c:pt>
                <c:pt idx="6">
                  <c:v>58.96343270908271</c:v>
                </c:pt>
                <c:pt idx="7">
                  <c:v>59.303425399548999</c:v>
                </c:pt>
                <c:pt idx="8">
                  <c:v>59.43556502890636</c:v>
                </c:pt>
                <c:pt idx="9">
                  <c:v>59.461073933864427</c:v>
                </c:pt>
                <c:pt idx="10">
                  <c:v>59.396265027131079</c:v>
                </c:pt>
                <c:pt idx="11">
                  <c:v>59.200986682774442</c:v>
                </c:pt>
                <c:pt idx="12">
                  <c:v>58.987161077409873</c:v>
                </c:pt>
                <c:pt idx="13">
                  <c:v>58.699822454279619</c:v>
                </c:pt>
                <c:pt idx="14">
                  <c:v>58.293656600080041</c:v>
                </c:pt>
                <c:pt idx="15">
                  <c:v>57.830095561816727</c:v>
                </c:pt>
                <c:pt idx="16">
                  <c:v>57.364579676848642</c:v>
                </c:pt>
                <c:pt idx="17">
                  <c:v>57.150043113944051</c:v>
                </c:pt>
                <c:pt idx="18">
                  <c:v>57.210012708071886</c:v>
                </c:pt>
                <c:pt idx="19">
                  <c:v>57.263492659700425</c:v>
                </c:pt>
                <c:pt idx="20">
                  <c:v>57.169806339297899</c:v>
                </c:pt>
                <c:pt idx="21">
                  <c:v>57.108315860080339</c:v>
                </c:pt>
                <c:pt idx="22">
                  <c:v>57.313736098692281</c:v>
                </c:pt>
                <c:pt idx="23">
                  <c:v>57.693945831648719</c:v>
                </c:pt>
                <c:pt idx="24">
                  <c:v>57.89892808878588</c:v>
                </c:pt>
                <c:pt idx="25">
                  <c:v>57.687115932561099</c:v>
                </c:pt>
                <c:pt idx="26">
                  <c:v>57.337000184702475</c:v>
                </c:pt>
                <c:pt idx="27">
                  <c:v>57.053817342087733</c:v>
                </c:pt>
                <c:pt idx="28">
                  <c:v>56.839934051621022</c:v>
                </c:pt>
                <c:pt idx="29">
                  <c:v>56.935409237175094</c:v>
                </c:pt>
                <c:pt idx="30">
                  <c:v>57.281149368819925</c:v>
                </c:pt>
                <c:pt idx="31">
                  <c:v>57.656382907455068</c:v>
                </c:pt>
                <c:pt idx="32">
                  <c:v>57.961626008811166</c:v>
                </c:pt>
                <c:pt idx="33">
                  <c:v>58.035003380824705</c:v>
                </c:pt>
                <c:pt idx="34">
                  <c:v>57.91798705701288</c:v>
                </c:pt>
                <c:pt idx="35">
                  <c:v>57.776274862982248</c:v>
                </c:pt>
                <c:pt idx="36">
                  <c:v>57.520181305675038</c:v>
                </c:pt>
                <c:pt idx="37">
                  <c:v>57.235921189160692</c:v>
                </c:pt>
                <c:pt idx="38">
                  <c:v>57.141215280597507</c:v>
                </c:pt>
                <c:pt idx="39">
                  <c:v>57.208701978494645</c:v>
                </c:pt>
                <c:pt idx="40">
                  <c:v>57.345888245579062</c:v>
                </c:pt>
                <c:pt idx="41">
                  <c:v>57.414241162329134</c:v>
                </c:pt>
                <c:pt idx="42">
                  <c:v>57.316250659776429</c:v>
                </c:pt>
                <c:pt idx="43">
                  <c:v>57.037228203171381</c:v>
                </c:pt>
                <c:pt idx="44">
                  <c:v>56.548250697152099</c:v>
                </c:pt>
                <c:pt idx="45">
                  <c:v>55.88359637314457</c:v>
                </c:pt>
                <c:pt idx="46">
                  <c:v>55.087019030749019</c:v>
                </c:pt>
                <c:pt idx="47">
                  <c:v>54.43225589899658</c:v>
                </c:pt>
                <c:pt idx="48">
                  <c:v>54.349864378539202</c:v>
                </c:pt>
                <c:pt idx="49">
                  <c:v>54.632760075918867</c:v>
                </c:pt>
                <c:pt idx="50">
                  <c:v>54.884979099722202</c:v>
                </c:pt>
                <c:pt idx="51">
                  <c:v>55.058169766964184</c:v>
                </c:pt>
                <c:pt idx="52">
                  <c:v>55.089565938781234</c:v>
                </c:pt>
                <c:pt idx="53">
                  <c:v>54.843052790795397</c:v>
                </c:pt>
                <c:pt idx="54">
                  <c:v>54.414145184266019</c:v>
                </c:pt>
                <c:pt idx="55">
                  <c:v>53.92884070293843</c:v>
                </c:pt>
                <c:pt idx="56">
                  <c:v>53.562018471507002</c:v>
                </c:pt>
                <c:pt idx="57">
                  <c:v>53.509006406695732</c:v>
                </c:pt>
                <c:pt idx="58">
                  <c:v>53.611524106757251</c:v>
                </c:pt>
                <c:pt idx="59">
                  <c:v>53.93369610231607</c:v>
                </c:pt>
                <c:pt idx="60">
                  <c:v>54.314683133722163</c:v>
                </c:pt>
                <c:pt idx="61">
                  <c:v>54.422628347066571</c:v>
                </c:pt>
                <c:pt idx="62">
                  <c:v>54.424969997201465</c:v>
                </c:pt>
                <c:pt idx="63">
                  <c:v>54.507613946670645</c:v>
                </c:pt>
                <c:pt idx="64">
                  <c:v>54.68847682112176</c:v>
                </c:pt>
                <c:pt idx="65">
                  <c:v>54.889124739177468</c:v>
                </c:pt>
                <c:pt idx="66">
                  <c:v>55.13132344505356</c:v>
                </c:pt>
                <c:pt idx="67">
                  <c:v>55.285478518675895</c:v>
                </c:pt>
                <c:pt idx="68">
                  <c:v>55.17377593851937</c:v>
                </c:pt>
                <c:pt idx="69">
                  <c:v>54.832165017201895</c:v>
                </c:pt>
                <c:pt idx="70">
                  <c:v>54.424926407746327</c:v>
                </c:pt>
                <c:pt idx="71">
                  <c:v>54.161076480378014</c:v>
                </c:pt>
                <c:pt idx="72">
                  <c:v>54.063585205449399</c:v>
                </c:pt>
                <c:pt idx="73">
                  <c:v>54.012058865853732</c:v>
                </c:pt>
                <c:pt idx="74">
                  <c:v>53.953214068132368</c:v>
                </c:pt>
                <c:pt idx="75">
                  <c:v>53.826628078304168</c:v>
                </c:pt>
                <c:pt idx="76">
                  <c:v>53.628635044181166</c:v>
                </c:pt>
                <c:pt idx="77">
                  <c:v>53.517361441717327</c:v>
                </c:pt>
                <c:pt idx="78">
                  <c:v>53.559247493986504</c:v>
                </c:pt>
                <c:pt idx="79">
                  <c:v>53.735404628313027</c:v>
                </c:pt>
                <c:pt idx="80">
                  <c:v>53.969584104603683</c:v>
                </c:pt>
                <c:pt idx="81">
                  <c:v>54.173012495979286</c:v>
                </c:pt>
                <c:pt idx="82">
                  <c:v>54.28417815515644</c:v>
                </c:pt>
                <c:pt idx="83">
                  <c:v>54.241082100415035</c:v>
                </c:pt>
                <c:pt idx="84">
                  <c:v>53.944843335029205</c:v>
                </c:pt>
                <c:pt idx="85">
                  <c:v>53.175446668910581</c:v>
                </c:pt>
                <c:pt idx="86">
                  <c:v>52.249235242343737</c:v>
                </c:pt>
                <c:pt idx="87">
                  <c:v>51.822603436521547</c:v>
                </c:pt>
                <c:pt idx="88">
                  <c:v>51.688437069024474</c:v>
                </c:pt>
                <c:pt idx="89">
                  <c:v>51.529368647217296</c:v>
                </c:pt>
                <c:pt idx="90">
                  <c:v>51.472277712291955</c:v>
                </c:pt>
                <c:pt idx="91">
                  <c:v>51.387459670214596</c:v>
                </c:pt>
                <c:pt idx="92">
                  <c:v>51.08740596473519</c:v>
                </c:pt>
                <c:pt idx="93">
                  <c:v>50.854913549081679</c:v>
                </c:pt>
                <c:pt idx="94">
                  <c:v>50.643587002034693</c:v>
                </c:pt>
                <c:pt idx="95">
                  <c:v>50.370678695422214</c:v>
                </c:pt>
                <c:pt idx="96">
                  <c:v>50.343726829751205</c:v>
                </c:pt>
                <c:pt idx="97">
                  <c:v>50.583632601211995</c:v>
                </c:pt>
                <c:pt idx="98">
                  <c:v>50.964665300134236</c:v>
                </c:pt>
                <c:pt idx="99">
                  <c:v>51.361997374419261</c:v>
                </c:pt>
                <c:pt idx="100">
                  <c:v>51.517490449837197</c:v>
                </c:pt>
                <c:pt idx="101">
                  <c:v>51.333947890854347</c:v>
                </c:pt>
                <c:pt idx="102">
                  <c:v>51.180683590020521</c:v>
                </c:pt>
                <c:pt idx="103">
                  <c:v>51.133817857385395</c:v>
                </c:pt>
                <c:pt idx="104">
                  <c:v>51.032908129573791</c:v>
                </c:pt>
                <c:pt idx="105">
                  <c:v>50.884245803230812</c:v>
                </c:pt>
                <c:pt idx="106">
                  <c:v>50.6832804957875</c:v>
                </c:pt>
                <c:pt idx="107">
                  <c:v>50.623466929631178</c:v>
                </c:pt>
                <c:pt idx="108">
                  <c:v>50.715934478516623</c:v>
                </c:pt>
                <c:pt idx="109">
                  <c:v>50.943256482095109</c:v>
                </c:pt>
                <c:pt idx="110">
                  <c:v>51.657044983145184</c:v>
                </c:pt>
                <c:pt idx="111">
                  <c:v>52.837335948184432</c:v>
                </c:pt>
                <c:pt idx="112">
                  <c:v>53.600720951582858</c:v>
                </c:pt>
                <c:pt idx="113">
                  <c:v>53.914603956914021</c:v>
                </c:pt>
                <c:pt idx="114">
                  <c:v>54.22256505103617</c:v>
                </c:pt>
                <c:pt idx="115">
                  <c:v>54.363518554626715</c:v>
                </c:pt>
                <c:pt idx="116">
                  <c:v>54.359402626394271</c:v>
                </c:pt>
                <c:pt idx="117">
                  <c:v>54.254367216797363</c:v>
                </c:pt>
                <c:pt idx="118">
                  <c:v>54.119394243903585</c:v>
                </c:pt>
                <c:pt idx="119">
                  <c:v>53.985471162711562</c:v>
                </c:pt>
                <c:pt idx="120">
                  <c:v>53.764196641448521</c:v>
                </c:pt>
                <c:pt idx="121">
                  <c:v>53.472880813214715</c:v>
                </c:pt>
                <c:pt idx="122">
                  <c:v>53.184408738672005</c:v>
                </c:pt>
                <c:pt idx="123">
                  <c:v>52.960378844956111</c:v>
                </c:pt>
                <c:pt idx="124">
                  <c:v>52.852427890745147</c:v>
                </c:pt>
                <c:pt idx="125">
                  <c:v>52.859269527639768</c:v>
                </c:pt>
                <c:pt idx="126">
                  <c:v>52.996367573356736</c:v>
                </c:pt>
                <c:pt idx="127">
                  <c:v>53.141143129941696</c:v>
                </c:pt>
                <c:pt idx="128">
                  <c:v>53.218559445958846</c:v>
                </c:pt>
                <c:pt idx="129">
                  <c:v>53.112251839495741</c:v>
                </c:pt>
                <c:pt idx="130">
                  <c:v>52.815468796001923</c:v>
                </c:pt>
                <c:pt idx="131">
                  <c:v>52.472106568154331</c:v>
                </c:pt>
                <c:pt idx="132">
                  <c:v>52.276055909917915</c:v>
                </c:pt>
                <c:pt idx="133">
                  <c:v>52.266488081435597</c:v>
                </c:pt>
                <c:pt idx="134">
                  <c:v>52.350014605865532</c:v>
                </c:pt>
                <c:pt idx="135">
                  <c:v>52.466922816536481</c:v>
                </c:pt>
                <c:pt idx="136">
                  <c:v>52.500722621890148</c:v>
                </c:pt>
                <c:pt idx="137">
                  <c:v>52.357814771272714</c:v>
                </c:pt>
                <c:pt idx="138">
                  <c:v>52.100943706997278</c:v>
                </c:pt>
                <c:pt idx="139">
                  <c:v>51.888178838871788</c:v>
                </c:pt>
                <c:pt idx="140">
                  <c:v>51.685879550565865</c:v>
                </c:pt>
                <c:pt idx="141">
                  <c:v>51.461204165195674</c:v>
                </c:pt>
                <c:pt idx="142">
                  <c:v>51.178847856561376</c:v>
                </c:pt>
                <c:pt idx="143">
                  <c:v>50.828477514408739</c:v>
                </c:pt>
                <c:pt idx="144">
                  <c:v>50.426829578899927</c:v>
                </c:pt>
                <c:pt idx="145">
                  <c:v>50.172323862658573</c:v>
                </c:pt>
                <c:pt idx="146">
                  <c:v>50.176793238528134</c:v>
                </c:pt>
                <c:pt idx="147">
                  <c:v>50.192710711020759</c:v>
                </c:pt>
                <c:pt idx="148">
                  <c:v>50.177429281366443</c:v>
                </c:pt>
                <c:pt idx="149">
                  <c:v>50.212634700675778</c:v>
                </c:pt>
                <c:pt idx="150">
                  <c:v>50.327382279633966</c:v>
                </c:pt>
                <c:pt idx="151">
                  <c:v>50.43257822101571</c:v>
                </c:pt>
                <c:pt idx="152">
                  <c:v>50.486734740192546</c:v>
                </c:pt>
                <c:pt idx="153">
                  <c:v>50.552716876784388</c:v>
                </c:pt>
                <c:pt idx="154">
                  <c:v>50.720701477179276</c:v>
                </c:pt>
                <c:pt idx="155">
                  <c:v>50.947137207463754</c:v>
                </c:pt>
                <c:pt idx="156">
                  <c:v>51.117857468250186</c:v>
                </c:pt>
                <c:pt idx="157">
                  <c:v>51.201907881400572</c:v>
                </c:pt>
                <c:pt idx="158">
                  <c:v>51.035814331950462</c:v>
                </c:pt>
                <c:pt idx="159">
                  <c:v>50.465310190323052</c:v>
                </c:pt>
                <c:pt idx="160">
                  <c:v>49.767342969084197</c:v>
                </c:pt>
                <c:pt idx="161">
                  <c:v>49.229043558507698</c:v>
                </c:pt>
                <c:pt idx="162">
                  <c:v>48.748634330337076</c:v>
                </c:pt>
                <c:pt idx="163">
                  <c:v>48.313831699427588</c:v>
                </c:pt>
                <c:pt idx="164">
                  <c:v>48.171352495288744</c:v>
                </c:pt>
                <c:pt idx="165">
                  <c:v>48.199533864247918</c:v>
                </c:pt>
                <c:pt idx="166">
                  <c:v>48.108320324909087</c:v>
                </c:pt>
                <c:pt idx="167">
                  <c:v>47.909124163997376</c:v>
                </c:pt>
                <c:pt idx="168">
                  <c:v>47.773083321967128</c:v>
                </c:pt>
                <c:pt idx="169">
                  <c:v>47.828162417279628</c:v>
                </c:pt>
                <c:pt idx="170">
                  <c:v>48.003213972158044</c:v>
                </c:pt>
                <c:pt idx="171">
                  <c:v>48.1929716670397</c:v>
                </c:pt>
                <c:pt idx="172">
                  <c:v>48.310929086740643</c:v>
                </c:pt>
                <c:pt idx="173">
                  <c:v>48.175563474867857</c:v>
                </c:pt>
                <c:pt idx="174">
                  <c:v>47.633764437113157</c:v>
                </c:pt>
                <c:pt idx="175">
                  <c:v>46.886526224876818</c:v>
                </c:pt>
                <c:pt idx="176">
                  <c:v>46.238166918133309</c:v>
                </c:pt>
                <c:pt idx="177">
                  <c:v>45.813819429957086</c:v>
                </c:pt>
                <c:pt idx="178">
                  <c:v>45.484435050676474</c:v>
                </c:pt>
                <c:pt idx="179">
                  <c:v>45.277854183998244</c:v>
                </c:pt>
                <c:pt idx="180">
                  <c:v>45.069249103876402</c:v>
                </c:pt>
                <c:pt idx="181">
                  <c:v>44.642531253161266</c:v>
                </c:pt>
                <c:pt idx="182">
                  <c:v>44.280480968438376</c:v>
                </c:pt>
                <c:pt idx="183">
                  <c:v>44.316949526879434</c:v>
                </c:pt>
                <c:pt idx="184">
                  <c:v>44.613672487127239</c:v>
                </c:pt>
                <c:pt idx="185">
                  <c:v>44.883562279905711</c:v>
                </c:pt>
                <c:pt idx="186">
                  <c:v>45.097511262392686</c:v>
                </c:pt>
                <c:pt idx="187">
                  <c:v>45.373042375155826</c:v>
                </c:pt>
                <c:pt idx="188">
                  <c:v>45.634877433654729</c:v>
                </c:pt>
                <c:pt idx="189">
                  <c:v>45.705341788874868</c:v>
                </c:pt>
                <c:pt idx="190">
                  <c:v>45.685662373909722</c:v>
                </c:pt>
                <c:pt idx="191">
                  <c:v>45.754344260195168</c:v>
                </c:pt>
                <c:pt idx="192">
                  <c:v>45.88788656584682</c:v>
                </c:pt>
                <c:pt idx="193">
                  <c:v>46.1123233264654</c:v>
                </c:pt>
                <c:pt idx="194">
                  <c:v>46.462706007977658</c:v>
                </c:pt>
                <c:pt idx="195">
                  <c:v>46.740564110973651</c:v>
                </c:pt>
                <c:pt idx="196">
                  <c:v>46.898799850480529</c:v>
                </c:pt>
                <c:pt idx="197">
                  <c:v>46.884215894421629</c:v>
                </c:pt>
                <c:pt idx="198">
                  <c:v>46.609211672333046</c:v>
                </c:pt>
                <c:pt idx="199">
                  <c:v>46.159555968243367</c:v>
                </c:pt>
                <c:pt idx="200">
                  <c:v>45.632784889525837</c:v>
                </c:pt>
                <c:pt idx="201">
                  <c:v>45.144252159577789</c:v>
                </c:pt>
                <c:pt idx="202">
                  <c:v>44.855491729696745</c:v>
                </c:pt>
                <c:pt idx="203">
                  <c:v>44.682408068396967</c:v>
                </c:pt>
                <c:pt idx="204">
                  <c:v>44.466279291724106</c:v>
                </c:pt>
                <c:pt idx="205">
                  <c:v>44.152342582743799</c:v>
                </c:pt>
                <c:pt idx="206">
                  <c:v>43.756888906733359</c:v>
                </c:pt>
                <c:pt idx="207">
                  <c:v>43.40047015913062</c:v>
                </c:pt>
                <c:pt idx="208">
                  <c:v>43.293695970839082</c:v>
                </c:pt>
                <c:pt idx="209">
                  <c:v>43.364163987475266</c:v>
                </c:pt>
                <c:pt idx="210">
                  <c:v>43.422150502402715</c:v>
                </c:pt>
                <c:pt idx="211">
                  <c:v>43.524884339656879</c:v>
                </c:pt>
                <c:pt idx="212">
                  <c:v>43.565480763450793</c:v>
                </c:pt>
                <c:pt idx="213">
                  <c:v>43.423860213548664</c:v>
                </c:pt>
                <c:pt idx="214">
                  <c:v>43.151011873336898</c:v>
                </c:pt>
                <c:pt idx="215">
                  <c:v>43.108614321224103</c:v>
                </c:pt>
                <c:pt idx="216">
                  <c:v>43.22487165668862</c:v>
                </c:pt>
                <c:pt idx="217">
                  <c:v>43.138337224777203</c:v>
                </c:pt>
                <c:pt idx="218">
                  <c:v>43.153608007119033</c:v>
                </c:pt>
                <c:pt idx="219">
                  <c:v>43.339302861468028</c:v>
                </c:pt>
                <c:pt idx="220">
                  <c:v>43.526572277332818</c:v>
                </c:pt>
                <c:pt idx="221">
                  <c:v>43.679345828081594</c:v>
                </c:pt>
                <c:pt idx="222">
                  <c:v>43.758850418142593</c:v>
                </c:pt>
                <c:pt idx="223">
                  <c:v>43.820537170391844</c:v>
                </c:pt>
                <c:pt idx="224">
                  <c:v>43.957878756582204</c:v>
                </c:pt>
                <c:pt idx="225">
                  <c:v>44.086929945542522</c:v>
                </c:pt>
                <c:pt idx="226">
                  <c:v>44.187176473658837</c:v>
                </c:pt>
                <c:pt idx="227">
                  <c:v>44.417260980633358</c:v>
                </c:pt>
                <c:pt idx="228">
                  <c:v>44.707558756863122</c:v>
                </c:pt>
                <c:pt idx="229">
                  <c:v>45.217926919646466</c:v>
                </c:pt>
                <c:pt idx="230">
                  <c:v>46.121578809150293</c:v>
                </c:pt>
                <c:pt idx="231">
                  <c:v>46.80674288259749</c:v>
                </c:pt>
                <c:pt idx="232">
                  <c:v>47.209848422328406</c:v>
                </c:pt>
                <c:pt idx="233">
                  <c:v>47.86691246473498</c:v>
                </c:pt>
                <c:pt idx="234">
                  <c:v>48.693958671002179</c:v>
                </c:pt>
                <c:pt idx="235">
                  <c:v>49.363731742993387</c:v>
                </c:pt>
                <c:pt idx="236">
                  <c:v>49.703574215097859</c:v>
                </c:pt>
                <c:pt idx="237">
                  <c:v>49.696779168611386</c:v>
                </c:pt>
                <c:pt idx="238">
                  <c:v>49.485294116506466</c:v>
                </c:pt>
                <c:pt idx="239">
                  <c:v>49.244799917026398</c:v>
                </c:pt>
                <c:pt idx="240">
                  <c:v>48.952542552750693</c:v>
                </c:pt>
                <c:pt idx="241">
                  <c:v>48.606598328961695</c:v>
                </c:pt>
                <c:pt idx="242">
                  <c:v>48.259950339773141</c:v>
                </c:pt>
                <c:pt idx="243">
                  <c:v>48.094165379743998</c:v>
                </c:pt>
                <c:pt idx="244">
                  <c:v>48.067028658677543</c:v>
                </c:pt>
              </c:numCache>
            </c:numRef>
          </c:yVal>
          <c:smooth val="0"/>
        </c:ser>
        <c:dLbls>
          <c:showLegendKey val="0"/>
          <c:showVal val="0"/>
          <c:showCatName val="0"/>
          <c:showSerName val="0"/>
          <c:showPercent val="0"/>
          <c:showBubbleSize val="0"/>
        </c:dLbls>
        <c:axId val="48341376"/>
        <c:axId val="48342912"/>
      </c:scatterChart>
      <c:catAx>
        <c:axId val="48341376"/>
        <c:scaling>
          <c:orientation val="maxMin"/>
        </c:scaling>
        <c:delete val="0"/>
        <c:axPos val="b"/>
        <c:numFmt formatCode="mm/dd/yy;@" sourceLinked="0"/>
        <c:majorTickMark val="out"/>
        <c:minorTickMark val="none"/>
        <c:tickLblPos val="nextTo"/>
        <c:txPr>
          <a:bodyPr rot="-5400000" vert="horz"/>
          <a:lstStyle/>
          <a:p>
            <a:pPr>
              <a:defRPr/>
            </a:pPr>
            <a:endParaRPr lang="en-US"/>
          </a:p>
        </c:txPr>
        <c:crossAx val="48342912"/>
        <c:crosses val="autoZero"/>
        <c:auto val="0"/>
        <c:lblAlgn val="ctr"/>
        <c:lblOffset val="100"/>
        <c:tickLblSkip val="10"/>
        <c:tickMarkSkip val="10"/>
        <c:noMultiLvlLbl val="0"/>
      </c:catAx>
      <c:valAx>
        <c:axId val="48342912"/>
        <c:scaling>
          <c:orientation val="minMax"/>
          <c:max val="58"/>
          <c:min val="36.4"/>
        </c:scaling>
        <c:delete val="0"/>
        <c:axPos val="l"/>
        <c:numFmt formatCode="#,##0.0" sourceLinked="0"/>
        <c:majorTickMark val="out"/>
        <c:minorTickMark val="none"/>
        <c:tickLblPos val="nextTo"/>
        <c:txPr>
          <a:bodyPr rot="0" vert="horz"/>
          <a:lstStyle/>
          <a:p>
            <a:pPr>
              <a:defRPr/>
            </a:pPr>
            <a:endParaRPr lang="en-US"/>
          </a:p>
        </c:txPr>
        <c:crossAx val="48341376"/>
        <c:crosses val="max"/>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5.7791553261552581E-2"/>
          <c:y val="7.8982745898739534E-2"/>
          <c:w val="0.7697207899773949"/>
          <c:h val="6.1600795046250288E-2"/>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573684634598335E-3"/>
          <c:y val="8.6137712515665266E-2"/>
          <c:w val="0.98388526307308022"/>
          <c:h val="0.88504941949823834"/>
        </c:manualLayout>
      </c:layout>
      <c:barChart>
        <c:barDir val="col"/>
        <c:grouping val="stacked"/>
        <c:varyColors val="0"/>
        <c:ser>
          <c:idx val="5"/>
          <c:order val="0"/>
          <c:tx>
            <c:strRef>
              <c:f>CalculationsAndCharts!$I$31</c:f>
              <c:strCache>
                <c:ptCount val="1"/>
                <c:pt idx="0">
                  <c:v>Indicator Cursor</c:v>
                </c:pt>
              </c:strCache>
            </c:strRef>
          </c:tx>
          <c:spPr>
            <a:solidFill>
              <a:srgbClr val="C00000"/>
            </a:solidFill>
            <a:ln w="22225">
              <a:noFill/>
            </a:ln>
          </c:spPr>
          <c:invertIfNegative val="0"/>
          <c:cat>
            <c:numRef>
              <c:f>CalculationsAndCharts!$B$33:$B$277</c:f>
              <c:numCache>
                <c:formatCode>ddd\ mm/dd/yyyy;@</c:formatCode>
                <c:ptCount val="245"/>
                <c:pt idx="0">
                  <c:v>41586</c:v>
                </c:pt>
                <c:pt idx="1">
                  <c:v>41585</c:v>
                </c:pt>
                <c:pt idx="2">
                  <c:v>41584</c:v>
                </c:pt>
                <c:pt idx="3">
                  <c:v>41583</c:v>
                </c:pt>
                <c:pt idx="4">
                  <c:v>41582</c:v>
                </c:pt>
                <c:pt idx="5">
                  <c:v>41579</c:v>
                </c:pt>
                <c:pt idx="6">
                  <c:v>41578</c:v>
                </c:pt>
                <c:pt idx="7">
                  <c:v>41577</c:v>
                </c:pt>
                <c:pt idx="8">
                  <c:v>41576</c:v>
                </c:pt>
                <c:pt idx="9">
                  <c:v>41575</c:v>
                </c:pt>
                <c:pt idx="10">
                  <c:v>41572</c:v>
                </c:pt>
                <c:pt idx="11">
                  <c:v>41571</c:v>
                </c:pt>
                <c:pt idx="12">
                  <c:v>41570</c:v>
                </c:pt>
                <c:pt idx="13">
                  <c:v>41569</c:v>
                </c:pt>
                <c:pt idx="14">
                  <c:v>41568</c:v>
                </c:pt>
                <c:pt idx="15">
                  <c:v>41565</c:v>
                </c:pt>
                <c:pt idx="16">
                  <c:v>41564</c:v>
                </c:pt>
                <c:pt idx="17">
                  <c:v>41563</c:v>
                </c:pt>
                <c:pt idx="18">
                  <c:v>41562</c:v>
                </c:pt>
                <c:pt idx="19">
                  <c:v>41561</c:v>
                </c:pt>
                <c:pt idx="20">
                  <c:v>41558</c:v>
                </c:pt>
                <c:pt idx="21">
                  <c:v>41557</c:v>
                </c:pt>
                <c:pt idx="22">
                  <c:v>41556</c:v>
                </c:pt>
                <c:pt idx="23">
                  <c:v>41555</c:v>
                </c:pt>
                <c:pt idx="24">
                  <c:v>41554</c:v>
                </c:pt>
                <c:pt idx="25">
                  <c:v>41551</c:v>
                </c:pt>
                <c:pt idx="26">
                  <c:v>41550</c:v>
                </c:pt>
                <c:pt idx="27">
                  <c:v>41549</c:v>
                </c:pt>
                <c:pt idx="28">
                  <c:v>41548</c:v>
                </c:pt>
                <c:pt idx="29">
                  <c:v>41547</c:v>
                </c:pt>
                <c:pt idx="30">
                  <c:v>41544</c:v>
                </c:pt>
                <c:pt idx="31">
                  <c:v>41543</c:v>
                </c:pt>
                <c:pt idx="32">
                  <c:v>41542</c:v>
                </c:pt>
                <c:pt idx="33">
                  <c:v>41541</c:v>
                </c:pt>
                <c:pt idx="34">
                  <c:v>41540</c:v>
                </c:pt>
                <c:pt idx="35">
                  <c:v>41537</c:v>
                </c:pt>
                <c:pt idx="36">
                  <c:v>41536</c:v>
                </c:pt>
                <c:pt idx="37">
                  <c:v>41535</c:v>
                </c:pt>
                <c:pt idx="38">
                  <c:v>41534</c:v>
                </c:pt>
                <c:pt idx="39">
                  <c:v>41533</c:v>
                </c:pt>
                <c:pt idx="40">
                  <c:v>41530</c:v>
                </c:pt>
                <c:pt idx="41">
                  <c:v>41529</c:v>
                </c:pt>
                <c:pt idx="42">
                  <c:v>41528</c:v>
                </c:pt>
                <c:pt idx="43">
                  <c:v>41527</c:v>
                </c:pt>
                <c:pt idx="44">
                  <c:v>41526</c:v>
                </c:pt>
                <c:pt idx="45">
                  <c:v>41523</c:v>
                </c:pt>
                <c:pt idx="46">
                  <c:v>41522</c:v>
                </c:pt>
                <c:pt idx="47">
                  <c:v>41521</c:v>
                </c:pt>
                <c:pt idx="48">
                  <c:v>41520</c:v>
                </c:pt>
                <c:pt idx="49">
                  <c:v>41516</c:v>
                </c:pt>
                <c:pt idx="50">
                  <c:v>41515</c:v>
                </c:pt>
                <c:pt idx="51">
                  <c:v>41514</c:v>
                </c:pt>
                <c:pt idx="52">
                  <c:v>41513</c:v>
                </c:pt>
                <c:pt idx="53">
                  <c:v>41512</c:v>
                </c:pt>
                <c:pt idx="54">
                  <c:v>41509</c:v>
                </c:pt>
                <c:pt idx="55">
                  <c:v>41508</c:v>
                </c:pt>
                <c:pt idx="56">
                  <c:v>41507</c:v>
                </c:pt>
                <c:pt idx="57">
                  <c:v>41506</c:v>
                </c:pt>
                <c:pt idx="58">
                  <c:v>41505</c:v>
                </c:pt>
                <c:pt idx="59">
                  <c:v>41502</c:v>
                </c:pt>
                <c:pt idx="60">
                  <c:v>41501</c:v>
                </c:pt>
                <c:pt idx="61">
                  <c:v>41500</c:v>
                </c:pt>
                <c:pt idx="62">
                  <c:v>41499</c:v>
                </c:pt>
                <c:pt idx="63">
                  <c:v>41498</c:v>
                </c:pt>
                <c:pt idx="64">
                  <c:v>41495</c:v>
                </c:pt>
                <c:pt idx="65">
                  <c:v>41494</c:v>
                </c:pt>
                <c:pt idx="66">
                  <c:v>41493</c:v>
                </c:pt>
                <c:pt idx="67">
                  <c:v>41492</c:v>
                </c:pt>
                <c:pt idx="68">
                  <c:v>41491</c:v>
                </c:pt>
                <c:pt idx="69">
                  <c:v>41488</c:v>
                </c:pt>
                <c:pt idx="70">
                  <c:v>41487</c:v>
                </c:pt>
                <c:pt idx="71">
                  <c:v>41486</c:v>
                </c:pt>
                <c:pt idx="72">
                  <c:v>41485</c:v>
                </c:pt>
                <c:pt idx="73">
                  <c:v>41484</c:v>
                </c:pt>
                <c:pt idx="74">
                  <c:v>41481</c:v>
                </c:pt>
                <c:pt idx="75">
                  <c:v>41480</c:v>
                </c:pt>
                <c:pt idx="76">
                  <c:v>41479</c:v>
                </c:pt>
                <c:pt idx="77">
                  <c:v>41478</c:v>
                </c:pt>
                <c:pt idx="78">
                  <c:v>41477</c:v>
                </c:pt>
                <c:pt idx="79">
                  <c:v>41474</c:v>
                </c:pt>
                <c:pt idx="80">
                  <c:v>41473</c:v>
                </c:pt>
                <c:pt idx="81">
                  <c:v>41472</c:v>
                </c:pt>
                <c:pt idx="82">
                  <c:v>41471</c:v>
                </c:pt>
                <c:pt idx="83">
                  <c:v>41470</c:v>
                </c:pt>
                <c:pt idx="84">
                  <c:v>41467</c:v>
                </c:pt>
                <c:pt idx="85">
                  <c:v>41466</c:v>
                </c:pt>
                <c:pt idx="86">
                  <c:v>41465</c:v>
                </c:pt>
                <c:pt idx="87">
                  <c:v>41464</c:v>
                </c:pt>
                <c:pt idx="88">
                  <c:v>41463</c:v>
                </c:pt>
                <c:pt idx="89">
                  <c:v>41460</c:v>
                </c:pt>
                <c:pt idx="90">
                  <c:v>41458</c:v>
                </c:pt>
                <c:pt idx="91">
                  <c:v>41457</c:v>
                </c:pt>
                <c:pt idx="92">
                  <c:v>41456</c:v>
                </c:pt>
                <c:pt idx="93">
                  <c:v>41453</c:v>
                </c:pt>
                <c:pt idx="94">
                  <c:v>41452</c:v>
                </c:pt>
                <c:pt idx="95">
                  <c:v>41451</c:v>
                </c:pt>
                <c:pt idx="96">
                  <c:v>41450</c:v>
                </c:pt>
                <c:pt idx="97">
                  <c:v>41449</c:v>
                </c:pt>
                <c:pt idx="98">
                  <c:v>41446</c:v>
                </c:pt>
                <c:pt idx="99">
                  <c:v>41445</c:v>
                </c:pt>
                <c:pt idx="100">
                  <c:v>41444</c:v>
                </c:pt>
                <c:pt idx="101">
                  <c:v>41443</c:v>
                </c:pt>
                <c:pt idx="102">
                  <c:v>41442</c:v>
                </c:pt>
                <c:pt idx="103">
                  <c:v>41439</c:v>
                </c:pt>
                <c:pt idx="104">
                  <c:v>41438</c:v>
                </c:pt>
                <c:pt idx="105">
                  <c:v>41437</c:v>
                </c:pt>
                <c:pt idx="106">
                  <c:v>41436</c:v>
                </c:pt>
                <c:pt idx="107">
                  <c:v>41435</c:v>
                </c:pt>
                <c:pt idx="108">
                  <c:v>41432</c:v>
                </c:pt>
                <c:pt idx="109">
                  <c:v>41431</c:v>
                </c:pt>
                <c:pt idx="110">
                  <c:v>41430</c:v>
                </c:pt>
                <c:pt idx="111">
                  <c:v>41429</c:v>
                </c:pt>
                <c:pt idx="112">
                  <c:v>41428</c:v>
                </c:pt>
                <c:pt idx="113">
                  <c:v>41425</c:v>
                </c:pt>
                <c:pt idx="114">
                  <c:v>41424</c:v>
                </c:pt>
                <c:pt idx="115">
                  <c:v>41423</c:v>
                </c:pt>
                <c:pt idx="116">
                  <c:v>41422</c:v>
                </c:pt>
                <c:pt idx="117">
                  <c:v>41418</c:v>
                </c:pt>
                <c:pt idx="118">
                  <c:v>41417</c:v>
                </c:pt>
                <c:pt idx="119">
                  <c:v>41416</c:v>
                </c:pt>
                <c:pt idx="120">
                  <c:v>41415</c:v>
                </c:pt>
                <c:pt idx="121">
                  <c:v>41414</c:v>
                </c:pt>
                <c:pt idx="122">
                  <c:v>41411</c:v>
                </c:pt>
                <c:pt idx="123">
                  <c:v>41410</c:v>
                </c:pt>
                <c:pt idx="124">
                  <c:v>41409</c:v>
                </c:pt>
                <c:pt idx="125">
                  <c:v>41408</c:v>
                </c:pt>
                <c:pt idx="126">
                  <c:v>41407</c:v>
                </c:pt>
                <c:pt idx="127">
                  <c:v>41404</c:v>
                </c:pt>
                <c:pt idx="128">
                  <c:v>41403</c:v>
                </c:pt>
                <c:pt idx="129">
                  <c:v>41402</c:v>
                </c:pt>
                <c:pt idx="130">
                  <c:v>41401</c:v>
                </c:pt>
                <c:pt idx="131">
                  <c:v>41400</c:v>
                </c:pt>
                <c:pt idx="132">
                  <c:v>41397</c:v>
                </c:pt>
                <c:pt idx="133">
                  <c:v>41396</c:v>
                </c:pt>
                <c:pt idx="134">
                  <c:v>41395</c:v>
                </c:pt>
                <c:pt idx="135">
                  <c:v>41394</c:v>
                </c:pt>
                <c:pt idx="136">
                  <c:v>41393</c:v>
                </c:pt>
                <c:pt idx="137">
                  <c:v>41390</c:v>
                </c:pt>
                <c:pt idx="138">
                  <c:v>41389</c:v>
                </c:pt>
                <c:pt idx="139">
                  <c:v>41388</c:v>
                </c:pt>
                <c:pt idx="140">
                  <c:v>41387</c:v>
                </c:pt>
                <c:pt idx="141">
                  <c:v>41386</c:v>
                </c:pt>
                <c:pt idx="142">
                  <c:v>41383</c:v>
                </c:pt>
                <c:pt idx="143">
                  <c:v>41382</c:v>
                </c:pt>
                <c:pt idx="144">
                  <c:v>41381</c:v>
                </c:pt>
                <c:pt idx="145">
                  <c:v>41380</c:v>
                </c:pt>
                <c:pt idx="146">
                  <c:v>41379</c:v>
                </c:pt>
                <c:pt idx="147">
                  <c:v>41376</c:v>
                </c:pt>
                <c:pt idx="148">
                  <c:v>41375</c:v>
                </c:pt>
                <c:pt idx="149">
                  <c:v>41374</c:v>
                </c:pt>
                <c:pt idx="150">
                  <c:v>41373</c:v>
                </c:pt>
                <c:pt idx="151">
                  <c:v>41372</c:v>
                </c:pt>
                <c:pt idx="152">
                  <c:v>41369</c:v>
                </c:pt>
                <c:pt idx="153">
                  <c:v>41368</c:v>
                </c:pt>
                <c:pt idx="154">
                  <c:v>41367</c:v>
                </c:pt>
                <c:pt idx="155">
                  <c:v>41366</c:v>
                </c:pt>
                <c:pt idx="156">
                  <c:v>41365</c:v>
                </c:pt>
                <c:pt idx="157">
                  <c:v>41361</c:v>
                </c:pt>
                <c:pt idx="158">
                  <c:v>41360</c:v>
                </c:pt>
                <c:pt idx="159">
                  <c:v>41359</c:v>
                </c:pt>
                <c:pt idx="160">
                  <c:v>41358</c:v>
                </c:pt>
                <c:pt idx="161">
                  <c:v>41355</c:v>
                </c:pt>
                <c:pt idx="162">
                  <c:v>41354</c:v>
                </c:pt>
                <c:pt idx="163">
                  <c:v>41353</c:v>
                </c:pt>
                <c:pt idx="164">
                  <c:v>41352</c:v>
                </c:pt>
                <c:pt idx="165">
                  <c:v>41351</c:v>
                </c:pt>
                <c:pt idx="166">
                  <c:v>41348</c:v>
                </c:pt>
                <c:pt idx="167">
                  <c:v>41347</c:v>
                </c:pt>
                <c:pt idx="168">
                  <c:v>41346</c:v>
                </c:pt>
                <c:pt idx="169">
                  <c:v>41345</c:v>
                </c:pt>
                <c:pt idx="170">
                  <c:v>41344</c:v>
                </c:pt>
                <c:pt idx="171">
                  <c:v>41341</c:v>
                </c:pt>
                <c:pt idx="172">
                  <c:v>41340</c:v>
                </c:pt>
                <c:pt idx="173">
                  <c:v>41339</c:v>
                </c:pt>
                <c:pt idx="174">
                  <c:v>41338</c:v>
                </c:pt>
                <c:pt idx="175">
                  <c:v>41337</c:v>
                </c:pt>
                <c:pt idx="176">
                  <c:v>41334</c:v>
                </c:pt>
                <c:pt idx="177">
                  <c:v>41333</c:v>
                </c:pt>
                <c:pt idx="178">
                  <c:v>41332</c:v>
                </c:pt>
                <c:pt idx="179">
                  <c:v>41331</c:v>
                </c:pt>
                <c:pt idx="180">
                  <c:v>41330</c:v>
                </c:pt>
                <c:pt idx="181">
                  <c:v>41327</c:v>
                </c:pt>
                <c:pt idx="182">
                  <c:v>41326</c:v>
                </c:pt>
                <c:pt idx="183">
                  <c:v>41325</c:v>
                </c:pt>
                <c:pt idx="184">
                  <c:v>41324</c:v>
                </c:pt>
                <c:pt idx="185">
                  <c:v>41320</c:v>
                </c:pt>
                <c:pt idx="186">
                  <c:v>41319</c:v>
                </c:pt>
                <c:pt idx="187">
                  <c:v>41318</c:v>
                </c:pt>
                <c:pt idx="188">
                  <c:v>41317</c:v>
                </c:pt>
                <c:pt idx="189">
                  <c:v>41316</c:v>
                </c:pt>
                <c:pt idx="190">
                  <c:v>41313</c:v>
                </c:pt>
                <c:pt idx="191">
                  <c:v>41312</c:v>
                </c:pt>
                <c:pt idx="192">
                  <c:v>41311</c:v>
                </c:pt>
                <c:pt idx="193">
                  <c:v>41310</c:v>
                </c:pt>
                <c:pt idx="194">
                  <c:v>41309</c:v>
                </c:pt>
                <c:pt idx="195">
                  <c:v>41306</c:v>
                </c:pt>
                <c:pt idx="196">
                  <c:v>41305</c:v>
                </c:pt>
                <c:pt idx="197">
                  <c:v>41304</c:v>
                </c:pt>
                <c:pt idx="198">
                  <c:v>41303</c:v>
                </c:pt>
                <c:pt idx="199">
                  <c:v>41302</c:v>
                </c:pt>
                <c:pt idx="200">
                  <c:v>41299</c:v>
                </c:pt>
                <c:pt idx="201">
                  <c:v>41298</c:v>
                </c:pt>
                <c:pt idx="202">
                  <c:v>41297</c:v>
                </c:pt>
                <c:pt idx="203">
                  <c:v>41296</c:v>
                </c:pt>
                <c:pt idx="204">
                  <c:v>41292</c:v>
                </c:pt>
                <c:pt idx="205">
                  <c:v>41291</c:v>
                </c:pt>
                <c:pt idx="206">
                  <c:v>41290</c:v>
                </c:pt>
                <c:pt idx="207">
                  <c:v>41289</c:v>
                </c:pt>
                <c:pt idx="208">
                  <c:v>41288</c:v>
                </c:pt>
                <c:pt idx="209">
                  <c:v>41285</c:v>
                </c:pt>
                <c:pt idx="210">
                  <c:v>41284</c:v>
                </c:pt>
                <c:pt idx="211">
                  <c:v>41283</c:v>
                </c:pt>
                <c:pt idx="212">
                  <c:v>41282</c:v>
                </c:pt>
                <c:pt idx="213">
                  <c:v>41281</c:v>
                </c:pt>
                <c:pt idx="214">
                  <c:v>41278</c:v>
                </c:pt>
                <c:pt idx="215">
                  <c:v>41277</c:v>
                </c:pt>
                <c:pt idx="216">
                  <c:v>41276</c:v>
                </c:pt>
                <c:pt idx="217">
                  <c:v>41274</c:v>
                </c:pt>
                <c:pt idx="218">
                  <c:v>41271</c:v>
                </c:pt>
                <c:pt idx="219">
                  <c:v>41270</c:v>
                </c:pt>
                <c:pt idx="220">
                  <c:v>41269</c:v>
                </c:pt>
                <c:pt idx="221">
                  <c:v>41267</c:v>
                </c:pt>
                <c:pt idx="222">
                  <c:v>41264</c:v>
                </c:pt>
                <c:pt idx="223">
                  <c:v>41263</c:v>
                </c:pt>
                <c:pt idx="224">
                  <c:v>41262</c:v>
                </c:pt>
                <c:pt idx="225">
                  <c:v>41261</c:v>
                </c:pt>
                <c:pt idx="226">
                  <c:v>41260</c:v>
                </c:pt>
                <c:pt idx="227">
                  <c:v>41257</c:v>
                </c:pt>
                <c:pt idx="228">
                  <c:v>41256</c:v>
                </c:pt>
                <c:pt idx="229">
                  <c:v>41255</c:v>
                </c:pt>
                <c:pt idx="230">
                  <c:v>41254</c:v>
                </c:pt>
                <c:pt idx="231">
                  <c:v>41253</c:v>
                </c:pt>
                <c:pt idx="232">
                  <c:v>41250</c:v>
                </c:pt>
                <c:pt idx="233">
                  <c:v>41249</c:v>
                </c:pt>
                <c:pt idx="234">
                  <c:v>41248</c:v>
                </c:pt>
                <c:pt idx="235">
                  <c:v>41247</c:v>
                </c:pt>
                <c:pt idx="236">
                  <c:v>41246</c:v>
                </c:pt>
                <c:pt idx="237">
                  <c:v>41243</c:v>
                </c:pt>
                <c:pt idx="238">
                  <c:v>41242</c:v>
                </c:pt>
                <c:pt idx="239">
                  <c:v>41241</c:v>
                </c:pt>
                <c:pt idx="240">
                  <c:v>41240</c:v>
                </c:pt>
                <c:pt idx="241">
                  <c:v>41239</c:v>
                </c:pt>
                <c:pt idx="242">
                  <c:v>41236</c:v>
                </c:pt>
                <c:pt idx="243">
                  <c:v>41234</c:v>
                </c:pt>
                <c:pt idx="244">
                  <c:v>41233</c:v>
                </c:pt>
              </c:numCache>
            </c:numRef>
          </c:cat>
          <c:val>
            <c:numRef>
              <c:f>CalculationsAndCharts!$I$33:$I$277</c:f>
              <c:numCache>
                <c:formatCode>General</c:formatCode>
                <c:ptCount val="24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1.2</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numCache>
            </c:numRef>
          </c:val>
        </c:ser>
        <c:ser>
          <c:idx val="0"/>
          <c:order val="1"/>
          <c:tx>
            <c:strRef>
              <c:f>CalculationsAndCharts!$I$31</c:f>
              <c:strCache>
                <c:ptCount val="1"/>
                <c:pt idx="0">
                  <c:v>Indicator Cursor</c:v>
                </c:pt>
              </c:strCache>
            </c:strRef>
          </c:tx>
          <c:spPr>
            <a:solidFill>
              <a:srgbClr val="C00000"/>
            </a:solidFill>
          </c:spPr>
          <c:invertIfNegative val="0"/>
          <c:cat>
            <c:numRef>
              <c:f>CalculationsAndCharts!$B$33:$B$277</c:f>
              <c:numCache>
                <c:formatCode>ddd\ mm/dd/yyyy;@</c:formatCode>
                <c:ptCount val="245"/>
                <c:pt idx="0">
                  <c:v>41586</c:v>
                </c:pt>
                <c:pt idx="1">
                  <c:v>41585</c:v>
                </c:pt>
                <c:pt idx="2">
                  <c:v>41584</c:v>
                </c:pt>
                <c:pt idx="3">
                  <c:v>41583</c:v>
                </c:pt>
                <c:pt idx="4">
                  <c:v>41582</c:v>
                </c:pt>
                <c:pt idx="5">
                  <c:v>41579</c:v>
                </c:pt>
                <c:pt idx="6">
                  <c:v>41578</c:v>
                </c:pt>
                <c:pt idx="7">
                  <c:v>41577</c:v>
                </c:pt>
                <c:pt idx="8">
                  <c:v>41576</c:v>
                </c:pt>
                <c:pt idx="9">
                  <c:v>41575</c:v>
                </c:pt>
                <c:pt idx="10">
                  <c:v>41572</c:v>
                </c:pt>
                <c:pt idx="11">
                  <c:v>41571</c:v>
                </c:pt>
                <c:pt idx="12">
                  <c:v>41570</c:v>
                </c:pt>
                <c:pt idx="13">
                  <c:v>41569</c:v>
                </c:pt>
                <c:pt idx="14">
                  <c:v>41568</c:v>
                </c:pt>
                <c:pt idx="15">
                  <c:v>41565</c:v>
                </c:pt>
                <c:pt idx="16">
                  <c:v>41564</c:v>
                </c:pt>
                <c:pt idx="17">
                  <c:v>41563</c:v>
                </c:pt>
                <c:pt idx="18">
                  <c:v>41562</c:v>
                </c:pt>
                <c:pt idx="19">
                  <c:v>41561</c:v>
                </c:pt>
                <c:pt idx="20">
                  <c:v>41558</c:v>
                </c:pt>
                <c:pt idx="21">
                  <c:v>41557</c:v>
                </c:pt>
                <c:pt idx="22">
                  <c:v>41556</c:v>
                </c:pt>
                <c:pt idx="23">
                  <c:v>41555</c:v>
                </c:pt>
                <c:pt idx="24">
                  <c:v>41554</c:v>
                </c:pt>
                <c:pt idx="25">
                  <c:v>41551</c:v>
                </c:pt>
                <c:pt idx="26">
                  <c:v>41550</c:v>
                </c:pt>
                <c:pt idx="27">
                  <c:v>41549</c:v>
                </c:pt>
                <c:pt idx="28">
                  <c:v>41548</c:v>
                </c:pt>
                <c:pt idx="29">
                  <c:v>41547</c:v>
                </c:pt>
                <c:pt idx="30">
                  <c:v>41544</c:v>
                </c:pt>
                <c:pt idx="31">
                  <c:v>41543</c:v>
                </c:pt>
                <c:pt idx="32">
                  <c:v>41542</c:v>
                </c:pt>
                <c:pt idx="33">
                  <c:v>41541</c:v>
                </c:pt>
                <c:pt idx="34">
                  <c:v>41540</c:v>
                </c:pt>
                <c:pt idx="35">
                  <c:v>41537</c:v>
                </c:pt>
                <c:pt idx="36">
                  <c:v>41536</c:v>
                </c:pt>
                <c:pt idx="37">
                  <c:v>41535</c:v>
                </c:pt>
                <c:pt idx="38">
                  <c:v>41534</c:v>
                </c:pt>
                <c:pt idx="39">
                  <c:v>41533</c:v>
                </c:pt>
                <c:pt idx="40">
                  <c:v>41530</c:v>
                </c:pt>
                <c:pt idx="41">
                  <c:v>41529</c:v>
                </c:pt>
                <c:pt idx="42">
                  <c:v>41528</c:v>
                </c:pt>
                <c:pt idx="43">
                  <c:v>41527</c:v>
                </c:pt>
                <c:pt idx="44">
                  <c:v>41526</c:v>
                </c:pt>
                <c:pt idx="45">
                  <c:v>41523</c:v>
                </c:pt>
                <c:pt idx="46">
                  <c:v>41522</c:v>
                </c:pt>
                <c:pt idx="47">
                  <c:v>41521</c:v>
                </c:pt>
                <c:pt idx="48">
                  <c:v>41520</c:v>
                </c:pt>
                <c:pt idx="49">
                  <c:v>41516</c:v>
                </c:pt>
                <c:pt idx="50">
                  <c:v>41515</c:v>
                </c:pt>
                <c:pt idx="51">
                  <c:v>41514</c:v>
                </c:pt>
                <c:pt idx="52">
                  <c:v>41513</c:v>
                </c:pt>
                <c:pt idx="53">
                  <c:v>41512</c:v>
                </c:pt>
                <c:pt idx="54">
                  <c:v>41509</c:v>
                </c:pt>
                <c:pt idx="55">
                  <c:v>41508</c:v>
                </c:pt>
                <c:pt idx="56">
                  <c:v>41507</c:v>
                </c:pt>
                <c:pt idx="57">
                  <c:v>41506</c:v>
                </c:pt>
                <c:pt idx="58">
                  <c:v>41505</c:v>
                </c:pt>
                <c:pt idx="59">
                  <c:v>41502</c:v>
                </c:pt>
                <c:pt idx="60">
                  <c:v>41501</c:v>
                </c:pt>
                <c:pt idx="61">
                  <c:v>41500</c:v>
                </c:pt>
                <c:pt idx="62">
                  <c:v>41499</c:v>
                </c:pt>
                <c:pt idx="63">
                  <c:v>41498</c:v>
                </c:pt>
                <c:pt idx="64">
                  <c:v>41495</c:v>
                </c:pt>
                <c:pt idx="65">
                  <c:v>41494</c:v>
                </c:pt>
                <c:pt idx="66">
                  <c:v>41493</c:v>
                </c:pt>
                <c:pt idx="67">
                  <c:v>41492</c:v>
                </c:pt>
                <c:pt idx="68">
                  <c:v>41491</c:v>
                </c:pt>
                <c:pt idx="69">
                  <c:v>41488</c:v>
                </c:pt>
                <c:pt idx="70">
                  <c:v>41487</c:v>
                </c:pt>
                <c:pt idx="71">
                  <c:v>41486</c:v>
                </c:pt>
                <c:pt idx="72">
                  <c:v>41485</c:v>
                </c:pt>
                <c:pt idx="73">
                  <c:v>41484</c:v>
                </c:pt>
                <c:pt idx="74">
                  <c:v>41481</c:v>
                </c:pt>
                <c:pt idx="75">
                  <c:v>41480</c:v>
                </c:pt>
                <c:pt idx="76">
                  <c:v>41479</c:v>
                </c:pt>
                <c:pt idx="77">
                  <c:v>41478</c:v>
                </c:pt>
                <c:pt idx="78">
                  <c:v>41477</c:v>
                </c:pt>
                <c:pt idx="79">
                  <c:v>41474</c:v>
                </c:pt>
                <c:pt idx="80">
                  <c:v>41473</c:v>
                </c:pt>
                <c:pt idx="81">
                  <c:v>41472</c:v>
                </c:pt>
                <c:pt idx="82">
                  <c:v>41471</c:v>
                </c:pt>
                <c:pt idx="83">
                  <c:v>41470</c:v>
                </c:pt>
                <c:pt idx="84">
                  <c:v>41467</c:v>
                </c:pt>
                <c:pt idx="85">
                  <c:v>41466</c:v>
                </c:pt>
                <c:pt idx="86">
                  <c:v>41465</c:v>
                </c:pt>
                <c:pt idx="87">
                  <c:v>41464</c:v>
                </c:pt>
                <c:pt idx="88">
                  <c:v>41463</c:v>
                </c:pt>
                <c:pt idx="89">
                  <c:v>41460</c:v>
                </c:pt>
                <c:pt idx="90">
                  <c:v>41458</c:v>
                </c:pt>
                <c:pt idx="91">
                  <c:v>41457</c:v>
                </c:pt>
                <c:pt idx="92">
                  <c:v>41456</c:v>
                </c:pt>
                <c:pt idx="93">
                  <c:v>41453</c:v>
                </c:pt>
                <c:pt idx="94">
                  <c:v>41452</c:v>
                </c:pt>
                <c:pt idx="95">
                  <c:v>41451</c:v>
                </c:pt>
                <c:pt idx="96">
                  <c:v>41450</c:v>
                </c:pt>
                <c:pt idx="97">
                  <c:v>41449</c:v>
                </c:pt>
                <c:pt idx="98">
                  <c:v>41446</c:v>
                </c:pt>
                <c:pt idx="99">
                  <c:v>41445</c:v>
                </c:pt>
                <c:pt idx="100">
                  <c:v>41444</c:v>
                </c:pt>
                <c:pt idx="101">
                  <c:v>41443</c:v>
                </c:pt>
                <c:pt idx="102">
                  <c:v>41442</c:v>
                </c:pt>
                <c:pt idx="103">
                  <c:v>41439</c:v>
                </c:pt>
                <c:pt idx="104">
                  <c:v>41438</c:v>
                </c:pt>
                <c:pt idx="105">
                  <c:v>41437</c:v>
                </c:pt>
                <c:pt idx="106">
                  <c:v>41436</c:v>
                </c:pt>
                <c:pt idx="107">
                  <c:v>41435</c:v>
                </c:pt>
                <c:pt idx="108">
                  <c:v>41432</c:v>
                </c:pt>
                <c:pt idx="109">
                  <c:v>41431</c:v>
                </c:pt>
                <c:pt idx="110">
                  <c:v>41430</c:v>
                </c:pt>
                <c:pt idx="111">
                  <c:v>41429</c:v>
                </c:pt>
                <c:pt idx="112">
                  <c:v>41428</c:v>
                </c:pt>
                <c:pt idx="113">
                  <c:v>41425</c:v>
                </c:pt>
                <c:pt idx="114">
                  <c:v>41424</c:v>
                </c:pt>
                <c:pt idx="115">
                  <c:v>41423</c:v>
                </c:pt>
                <c:pt idx="116">
                  <c:v>41422</c:v>
                </c:pt>
                <c:pt idx="117">
                  <c:v>41418</c:v>
                </c:pt>
                <c:pt idx="118">
                  <c:v>41417</c:v>
                </c:pt>
                <c:pt idx="119">
                  <c:v>41416</c:v>
                </c:pt>
                <c:pt idx="120">
                  <c:v>41415</c:v>
                </c:pt>
                <c:pt idx="121">
                  <c:v>41414</c:v>
                </c:pt>
                <c:pt idx="122">
                  <c:v>41411</c:v>
                </c:pt>
                <c:pt idx="123">
                  <c:v>41410</c:v>
                </c:pt>
                <c:pt idx="124">
                  <c:v>41409</c:v>
                </c:pt>
                <c:pt idx="125">
                  <c:v>41408</c:v>
                </c:pt>
                <c:pt idx="126">
                  <c:v>41407</c:v>
                </c:pt>
                <c:pt idx="127">
                  <c:v>41404</c:v>
                </c:pt>
                <c:pt idx="128">
                  <c:v>41403</c:v>
                </c:pt>
                <c:pt idx="129">
                  <c:v>41402</c:v>
                </c:pt>
                <c:pt idx="130">
                  <c:v>41401</c:v>
                </c:pt>
                <c:pt idx="131">
                  <c:v>41400</c:v>
                </c:pt>
                <c:pt idx="132">
                  <c:v>41397</c:v>
                </c:pt>
                <c:pt idx="133">
                  <c:v>41396</c:v>
                </c:pt>
                <c:pt idx="134">
                  <c:v>41395</c:v>
                </c:pt>
                <c:pt idx="135">
                  <c:v>41394</c:v>
                </c:pt>
                <c:pt idx="136">
                  <c:v>41393</c:v>
                </c:pt>
                <c:pt idx="137">
                  <c:v>41390</c:v>
                </c:pt>
                <c:pt idx="138">
                  <c:v>41389</c:v>
                </c:pt>
                <c:pt idx="139">
                  <c:v>41388</c:v>
                </c:pt>
                <c:pt idx="140">
                  <c:v>41387</c:v>
                </c:pt>
                <c:pt idx="141">
                  <c:v>41386</c:v>
                </c:pt>
                <c:pt idx="142">
                  <c:v>41383</c:v>
                </c:pt>
                <c:pt idx="143">
                  <c:v>41382</c:v>
                </c:pt>
                <c:pt idx="144">
                  <c:v>41381</c:v>
                </c:pt>
                <c:pt idx="145">
                  <c:v>41380</c:v>
                </c:pt>
                <c:pt idx="146">
                  <c:v>41379</c:v>
                </c:pt>
                <c:pt idx="147">
                  <c:v>41376</c:v>
                </c:pt>
                <c:pt idx="148">
                  <c:v>41375</c:v>
                </c:pt>
                <c:pt idx="149">
                  <c:v>41374</c:v>
                </c:pt>
                <c:pt idx="150">
                  <c:v>41373</c:v>
                </c:pt>
                <c:pt idx="151">
                  <c:v>41372</c:v>
                </c:pt>
                <c:pt idx="152">
                  <c:v>41369</c:v>
                </c:pt>
                <c:pt idx="153">
                  <c:v>41368</c:v>
                </c:pt>
                <c:pt idx="154">
                  <c:v>41367</c:v>
                </c:pt>
                <c:pt idx="155">
                  <c:v>41366</c:v>
                </c:pt>
                <c:pt idx="156">
                  <c:v>41365</c:v>
                </c:pt>
                <c:pt idx="157">
                  <c:v>41361</c:v>
                </c:pt>
                <c:pt idx="158">
                  <c:v>41360</c:v>
                </c:pt>
                <c:pt idx="159">
                  <c:v>41359</c:v>
                </c:pt>
                <c:pt idx="160">
                  <c:v>41358</c:v>
                </c:pt>
                <c:pt idx="161">
                  <c:v>41355</c:v>
                </c:pt>
                <c:pt idx="162">
                  <c:v>41354</c:v>
                </c:pt>
                <c:pt idx="163">
                  <c:v>41353</c:v>
                </c:pt>
                <c:pt idx="164">
                  <c:v>41352</c:v>
                </c:pt>
                <c:pt idx="165">
                  <c:v>41351</c:v>
                </c:pt>
                <c:pt idx="166">
                  <c:v>41348</c:v>
                </c:pt>
                <c:pt idx="167">
                  <c:v>41347</c:v>
                </c:pt>
                <c:pt idx="168">
                  <c:v>41346</c:v>
                </c:pt>
                <c:pt idx="169">
                  <c:v>41345</c:v>
                </c:pt>
                <c:pt idx="170">
                  <c:v>41344</c:v>
                </c:pt>
                <c:pt idx="171">
                  <c:v>41341</c:v>
                </c:pt>
                <c:pt idx="172">
                  <c:v>41340</c:v>
                </c:pt>
                <c:pt idx="173">
                  <c:v>41339</c:v>
                </c:pt>
                <c:pt idx="174">
                  <c:v>41338</c:v>
                </c:pt>
                <c:pt idx="175">
                  <c:v>41337</c:v>
                </c:pt>
                <c:pt idx="176">
                  <c:v>41334</c:v>
                </c:pt>
                <c:pt idx="177">
                  <c:v>41333</c:v>
                </c:pt>
                <c:pt idx="178">
                  <c:v>41332</c:v>
                </c:pt>
                <c:pt idx="179">
                  <c:v>41331</c:v>
                </c:pt>
                <c:pt idx="180">
                  <c:v>41330</c:v>
                </c:pt>
                <c:pt idx="181">
                  <c:v>41327</c:v>
                </c:pt>
                <c:pt idx="182">
                  <c:v>41326</c:v>
                </c:pt>
                <c:pt idx="183">
                  <c:v>41325</c:v>
                </c:pt>
                <c:pt idx="184">
                  <c:v>41324</c:v>
                </c:pt>
                <c:pt idx="185">
                  <c:v>41320</c:v>
                </c:pt>
                <c:pt idx="186">
                  <c:v>41319</c:v>
                </c:pt>
                <c:pt idx="187">
                  <c:v>41318</c:v>
                </c:pt>
                <c:pt idx="188">
                  <c:v>41317</c:v>
                </c:pt>
                <c:pt idx="189">
                  <c:v>41316</c:v>
                </c:pt>
                <c:pt idx="190">
                  <c:v>41313</c:v>
                </c:pt>
                <c:pt idx="191">
                  <c:v>41312</c:v>
                </c:pt>
                <c:pt idx="192">
                  <c:v>41311</c:v>
                </c:pt>
                <c:pt idx="193">
                  <c:v>41310</c:v>
                </c:pt>
                <c:pt idx="194">
                  <c:v>41309</c:v>
                </c:pt>
                <c:pt idx="195">
                  <c:v>41306</c:v>
                </c:pt>
                <c:pt idx="196">
                  <c:v>41305</c:v>
                </c:pt>
                <c:pt idx="197">
                  <c:v>41304</c:v>
                </c:pt>
                <c:pt idx="198">
                  <c:v>41303</c:v>
                </c:pt>
                <c:pt idx="199">
                  <c:v>41302</c:v>
                </c:pt>
                <c:pt idx="200">
                  <c:v>41299</c:v>
                </c:pt>
                <c:pt idx="201">
                  <c:v>41298</c:v>
                </c:pt>
                <c:pt idx="202">
                  <c:v>41297</c:v>
                </c:pt>
                <c:pt idx="203">
                  <c:v>41296</c:v>
                </c:pt>
                <c:pt idx="204">
                  <c:v>41292</c:v>
                </c:pt>
                <c:pt idx="205">
                  <c:v>41291</c:v>
                </c:pt>
                <c:pt idx="206">
                  <c:v>41290</c:v>
                </c:pt>
                <c:pt idx="207">
                  <c:v>41289</c:v>
                </c:pt>
                <c:pt idx="208">
                  <c:v>41288</c:v>
                </c:pt>
                <c:pt idx="209">
                  <c:v>41285</c:v>
                </c:pt>
                <c:pt idx="210">
                  <c:v>41284</c:v>
                </c:pt>
                <c:pt idx="211">
                  <c:v>41283</c:v>
                </c:pt>
                <c:pt idx="212">
                  <c:v>41282</c:v>
                </c:pt>
                <c:pt idx="213">
                  <c:v>41281</c:v>
                </c:pt>
                <c:pt idx="214">
                  <c:v>41278</c:v>
                </c:pt>
                <c:pt idx="215">
                  <c:v>41277</c:v>
                </c:pt>
                <c:pt idx="216">
                  <c:v>41276</c:v>
                </c:pt>
                <c:pt idx="217">
                  <c:v>41274</c:v>
                </c:pt>
                <c:pt idx="218">
                  <c:v>41271</c:v>
                </c:pt>
                <c:pt idx="219">
                  <c:v>41270</c:v>
                </c:pt>
                <c:pt idx="220">
                  <c:v>41269</c:v>
                </c:pt>
                <c:pt idx="221">
                  <c:v>41267</c:v>
                </c:pt>
                <c:pt idx="222">
                  <c:v>41264</c:v>
                </c:pt>
                <c:pt idx="223">
                  <c:v>41263</c:v>
                </c:pt>
                <c:pt idx="224">
                  <c:v>41262</c:v>
                </c:pt>
                <c:pt idx="225">
                  <c:v>41261</c:v>
                </c:pt>
                <c:pt idx="226">
                  <c:v>41260</c:v>
                </c:pt>
                <c:pt idx="227">
                  <c:v>41257</c:v>
                </c:pt>
                <c:pt idx="228">
                  <c:v>41256</c:v>
                </c:pt>
                <c:pt idx="229">
                  <c:v>41255</c:v>
                </c:pt>
                <c:pt idx="230">
                  <c:v>41254</c:v>
                </c:pt>
                <c:pt idx="231">
                  <c:v>41253</c:v>
                </c:pt>
                <c:pt idx="232">
                  <c:v>41250</c:v>
                </c:pt>
                <c:pt idx="233">
                  <c:v>41249</c:v>
                </c:pt>
                <c:pt idx="234">
                  <c:v>41248</c:v>
                </c:pt>
                <c:pt idx="235">
                  <c:v>41247</c:v>
                </c:pt>
                <c:pt idx="236">
                  <c:v>41246</c:v>
                </c:pt>
                <c:pt idx="237">
                  <c:v>41243</c:v>
                </c:pt>
                <c:pt idx="238">
                  <c:v>41242</c:v>
                </c:pt>
                <c:pt idx="239">
                  <c:v>41241</c:v>
                </c:pt>
                <c:pt idx="240">
                  <c:v>41240</c:v>
                </c:pt>
                <c:pt idx="241">
                  <c:v>41239</c:v>
                </c:pt>
                <c:pt idx="242">
                  <c:v>41236</c:v>
                </c:pt>
                <c:pt idx="243">
                  <c:v>41234</c:v>
                </c:pt>
                <c:pt idx="244">
                  <c:v>41233</c:v>
                </c:pt>
              </c:numCache>
            </c:numRef>
          </c:cat>
          <c:val>
            <c:numRef>
              <c:f>CalculationsAndCharts!$J$33:$J$277</c:f>
              <c:numCache>
                <c:formatCode>General</c:formatCode>
                <c:ptCount val="24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0</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numCache>
            </c:numRef>
          </c:val>
        </c:ser>
        <c:dLbls>
          <c:showLegendKey val="0"/>
          <c:showVal val="0"/>
          <c:showCatName val="0"/>
          <c:showSerName val="0"/>
          <c:showPercent val="0"/>
          <c:showBubbleSize val="0"/>
        </c:dLbls>
        <c:gapWidth val="500"/>
        <c:overlap val="100"/>
        <c:axId val="189536896"/>
        <c:axId val="189895424"/>
      </c:barChart>
      <c:lineChart>
        <c:grouping val="standard"/>
        <c:varyColors val="0"/>
        <c:ser>
          <c:idx val="1"/>
          <c:order val="2"/>
          <c:tx>
            <c:strRef>
              <c:f>CalculationsAndCharts!$R$31</c:f>
              <c:strCache>
                <c:ptCount val="1"/>
                <c:pt idx="0">
                  <c:v>MyStoch (20)</c:v>
                </c:pt>
              </c:strCache>
            </c:strRef>
          </c:tx>
          <c:spPr>
            <a:ln w="22225">
              <a:solidFill>
                <a:srgbClr val="0000FF"/>
              </a:solidFill>
            </a:ln>
          </c:spPr>
          <c:marker>
            <c:symbol val="none"/>
          </c:marker>
          <c:cat>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cat>
          <c:val>
            <c:numRef>
              <c:f>CalculationsAndCharts!$R$33:$R$277</c:f>
              <c:numCache>
                <c:formatCode>0.0000</c:formatCode>
                <c:ptCount val="245"/>
                <c:pt idx="0">
                  <c:v>1.0203206538282463E-2</c:v>
                </c:pt>
                <c:pt idx="1">
                  <c:v>1.2278201627397817E-2</c:v>
                </c:pt>
                <c:pt idx="2">
                  <c:v>5.3026203224373569E-2</c:v>
                </c:pt>
                <c:pt idx="3">
                  <c:v>0.15606181716089559</c:v>
                </c:pt>
                <c:pt idx="4">
                  <c:v>0.32410464278391382</c:v>
                </c:pt>
                <c:pt idx="5">
                  <c:v>0.53320100742937671</c:v>
                </c:pt>
                <c:pt idx="6">
                  <c:v>0.72899696255498858</c:v>
                </c:pt>
                <c:pt idx="7">
                  <c:v>0.87204771210806764</c:v>
                </c:pt>
                <c:pt idx="8">
                  <c:v>0.96419416970588978</c:v>
                </c:pt>
                <c:pt idx="9">
                  <c:v>1.0096652003893354</c:v>
                </c:pt>
                <c:pt idx="10">
                  <c:v>1.0114679199021528</c:v>
                </c:pt>
                <c:pt idx="11">
                  <c:v>0.97524418732679408</c:v>
                </c:pt>
                <c:pt idx="12">
                  <c:v>0.89745809263763787</c:v>
                </c:pt>
                <c:pt idx="13">
                  <c:v>0.77106806776819714</c:v>
                </c:pt>
                <c:pt idx="14">
                  <c:v>0.60466900973330828</c:v>
                </c:pt>
                <c:pt idx="15">
                  <c:v>0.4434059629381874</c:v>
                </c:pt>
                <c:pt idx="16">
                  <c:v>0.34290032815167459</c:v>
                </c:pt>
                <c:pt idx="17">
                  <c:v>0.30009797396599347</c:v>
                </c:pt>
                <c:pt idx="18">
                  <c:v>0.27090046187077083</c:v>
                </c:pt>
                <c:pt idx="19">
                  <c:v>0.24369794492742369</c:v>
                </c:pt>
                <c:pt idx="20">
                  <c:v>0.24443923012246299</c:v>
                </c:pt>
                <c:pt idx="21">
                  <c:v>0.28126505015214237</c:v>
                </c:pt>
                <c:pt idx="22">
                  <c:v>0.31365612630397388</c:v>
                </c:pt>
                <c:pt idx="23">
                  <c:v>0.29468879174832674</c:v>
                </c:pt>
                <c:pt idx="24">
                  <c:v>0.21871155711785858</c:v>
                </c:pt>
                <c:pt idx="25">
                  <c:v>0.12257966518747698</c:v>
                </c:pt>
                <c:pt idx="26">
                  <c:v>4.9535931921127999E-2</c:v>
                </c:pt>
                <c:pt idx="27">
                  <c:v>2.2329010622870842E-2</c:v>
                </c:pt>
                <c:pt idx="28">
                  <c:v>4.7952602557478741E-2</c:v>
                </c:pt>
                <c:pt idx="29">
                  <c:v>0.11505388391661231</c:v>
                </c:pt>
                <c:pt idx="30">
                  <c:v>0.20738903412951754</c:v>
                </c:pt>
                <c:pt idx="31">
                  <c:v>0.3042479174918255</c:v>
                </c:pt>
                <c:pt idx="32">
                  <c:v>0.37002766226845152</c:v>
                </c:pt>
                <c:pt idx="33">
                  <c:v>0.40058041480930445</c:v>
                </c:pt>
                <c:pt idx="34">
                  <c:v>0.42586225351147222</c:v>
                </c:pt>
                <c:pt idx="35">
                  <c:v>0.46843592212649526</c:v>
                </c:pt>
                <c:pt idx="36">
                  <c:v>0.54357172568865764</c:v>
                </c:pt>
                <c:pt idx="37">
                  <c:v>0.64653053025515361</c:v>
                </c:pt>
                <c:pt idx="38">
                  <c:v>0.76049589773112669</c:v>
                </c:pt>
                <c:pt idx="39">
                  <c:v>0.86882659726921596</c:v>
                </c:pt>
                <c:pt idx="40">
                  <c:v>0.94674142619186097</c:v>
                </c:pt>
                <c:pt idx="41">
                  <c:v>0.97593158977133032</c:v>
                </c:pt>
                <c:pt idx="42">
                  <c:v>0.95192137170564961</c:v>
                </c:pt>
                <c:pt idx="43">
                  <c:v>0.88119777653072762</c:v>
                </c:pt>
                <c:pt idx="44">
                  <c:v>0.77480159631259327</c:v>
                </c:pt>
                <c:pt idx="45">
                  <c:v>0.65471650231847478</c:v>
                </c:pt>
                <c:pt idx="46">
                  <c:v>0.57525626197679758</c:v>
                </c:pt>
                <c:pt idx="47">
                  <c:v>0.59990952927346664</c:v>
                </c:pt>
                <c:pt idx="48">
                  <c:v>0.70434440624433114</c:v>
                </c:pt>
                <c:pt idx="49">
                  <c:v>0.79937380070198505</c:v>
                </c:pt>
                <c:pt idx="50">
                  <c:v>0.82804675734653022</c:v>
                </c:pt>
                <c:pt idx="51">
                  <c:v>0.76674810389481474</c:v>
                </c:pt>
                <c:pt idx="52">
                  <c:v>0.61851900891535538</c:v>
                </c:pt>
                <c:pt idx="53">
                  <c:v>0.42112654552579021</c:v>
                </c:pt>
                <c:pt idx="54">
                  <c:v>0.2307630770502293</c:v>
                </c:pt>
                <c:pt idx="55">
                  <c:v>9.2737656357539555E-2</c:v>
                </c:pt>
                <c:pt idx="56">
                  <c:v>2.2705696163155781E-2</c:v>
                </c:pt>
                <c:pt idx="57">
                  <c:v>-1.8401857461363596E-4</c:v>
                </c:pt>
                <c:pt idx="58">
                  <c:v>-5.0803848267831596E-3</c:v>
                </c:pt>
                <c:pt idx="59">
                  <c:v>-5.0626265805200346E-3</c:v>
                </c:pt>
                <c:pt idx="60">
                  <c:v>-1.9036206497330139E-3</c:v>
                </c:pt>
                <c:pt idx="61">
                  <c:v>6.9485868711317393E-3</c:v>
                </c:pt>
                <c:pt idx="62">
                  <c:v>2.9876582723891522E-2</c:v>
                </c:pt>
                <c:pt idx="63">
                  <c:v>7.2916376627866875E-2</c:v>
                </c:pt>
                <c:pt idx="64">
                  <c:v>0.13268375159360973</c:v>
                </c:pt>
                <c:pt idx="65">
                  <c:v>0.1963372699761784</c:v>
                </c:pt>
                <c:pt idx="66">
                  <c:v>0.23026330399344364</c:v>
                </c:pt>
                <c:pt idx="67">
                  <c:v>0.20806643832072966</c:v>
                </c:pt>
                <c:pt idx="68">
                  <c:v>0.14615861097184191</c:v>
                </c:pt>
                <c:pt idx="69">
                  <c:v>8.4647937495399908E-2</c:v>
                </c:pt>
                <c:pt idx="70">
                  <c:v>5.3079375675569931E-2</c:v>
                </c:pt>
                <c:pt idx="71">
                  <c:v>5.4944338277388823E-2</c:v>
                </c:pt>
                <c:pt idx="72">
                  <c:v>7.7396673828914353E-2</c:v>
                </c:pt>
                <c:pt idx="73">
                  <c:v>0.11270228485249444</c:v>
                </c:pt>
                <c:pt idx="74">
                  <c:v>0.16256559357853873</c:v>
                </c:pt>
                <c:pt idx="75">
                  <c:v>0.22898896782555747</c:v>
                </c:pt>
                <c:pt idx="76">
                  <c:v>0.30933090544453912</c:v>
                </c:pt>
                <c:pt idx="77">
                  <c:v>0.40995567414091477</c:v>
                </c:pt>
                <c:pt idx="78">
                  <c:v>0.53761783574293309</c:v>
                </c:pt>
                <c:pt idx="79">
                  <c:v>0.67799707480282234</c:v>
                </c:pt>
                <c:pt idx="80">
                  <c:v>0.80776623399291614</c:v>
                </c:pt>
                <c:pt idx="81">
                  <c:v>0.90835212252313102</c:v>
                </c:pt>
                <c:pt idx="82">
                  <c:v>0.9701454133267926</c:v>
                </c:pt>
                <c:pt idx="83">
                  <c:v>0.99596037077398614</c:v>
                </c:pt>
                <c:pt idx="84">
                  <c:v>1.0018691582107402</c:v>
                </c:pt>
                <c:pt idx="85">
                  <c:v>1.0036230621865201</c:v>
                </c:pt>
                <c:pt idx="86">
                  <c:v>1.0056575558061294</c:v>
                </c:pt>
                <c:pt idx="87">
                  <c:v>1.0071221140327777</c:v>
                </c:pt>
                <c:pt idx="88">
                  <c:v>1.0062995939738928</c:v>
                </c:pt>
                <c:pt idx="89">
                  <c:v>1.000422639802127</c:v>
                </c:pt>
                <c:pt idx="90">
                  <c:v>0.98391640554574344</c:v>
                </c:pt>
                <c:pt idx="91">
                  <c:v>0.95172568013768433</c:v>
                </c:pt>
                <c:pt idx="92">
                  <c:v>0.90316992621519065</c:v>
                </c:pt>
                <c:pt idx="93">
                  <c:v>0.84470924446778994</c:v>
                </c:pt>
                <c:pt idx="94">
                  <c:v>0.79814638053933085</c:v>
                </c:pt>
                <c:pt idx="95">
                  <c:v>0.79149082977851437</c:v>
                </c:pt>
                <c:pt idx="96">
                  <c:v>0.82478955381927277</c:v>
                </c:pt>
                <c:pt idx="97">
                  <c:v>0.86969970051441636</c:v>
                </c:pt>
                <c:pt idx="98">
                  <c:v>0.89211564034898116</c:v>
                </c:pt>
                <c:pt idx="99">
                  <c:v>0.86727729111761565</c:v>
                </c:pt>
                <c:pt idx="100">
                  <c:v>0.79774343418776561</c:v>
                </c:pt>
                <c:pt idx="101">
                  <c:v>0.70498838337931025</c:v>
                </c:pt>
                <c:pt idx="102">
                  <c:v>0.59842739303069237</c:v>
                </c:pt>
                <c:pt idx="103">
                  <c:v>0.47258132546567388</c:v>
                </c:pt>
                <c:pt idx="104">
                  <c:v>0.33196583469980889</c:v>
                </c:pt>
                <c:pt idx="105">
                  <c:v>0.19451451274998463</c:v>
                </c:pt>
                <c:pt idx="106">
                  <c:v>8.1942146764527241E-2</c:v>
                </c:pt>
                <c:pt idx="107">
                  <c:v>8.5684582145422392E-3</c:v>
                </c:pt>
                <c:pt idx="108">
                  <c:v>-2.0108413218787743E-2</c:v>
                </c:pt>
                <c:pt idx="109">
                  <c:v>7.0245496325865853E-5</c:v>
                </c:pt>
                <c:pt idx="110">
                  <c:v>7.1176412164471708E-2</c:v>
                </c:pt>
                <c:pt idx="111">
                  <c:v>0.20025349444013912</c:v>
                </c:pt>
                <c:pt idx="112">
                  <c:v>0.39083604585981024</c:v>
                </c:pt>
                <c:pt idx="113">
                  <c:v>0.61366378050591952</c:v>
                </c:pt>
                <c:pt idx="114">
                  <c:v>0.77774953040985184</c:v>
                </c:pt>
                <c:pt idx="115">
                  <c:v>0.8235930016997659</c:v>
                </c:pt>
                <c:pt idx="116">
                  <c:v>0.77999602971068105</c:v>
                </c:pt>
                <c:pt idx="117">
                  <c:v>0.69992716323762605</c:v>
                </c:pt>
                <c:pt idx="118">
                  <c:v>0.59620013197416732</c:v>
                </c:pt>
                <c:pt idx="119">
                  <c:v>0.45146262725546987</c:v>
                </c:pt>
                <c:pt idx="120">
                  <c:v>0.29112487096884876</c:v>
                </c:pt>
                <c:pt idx="121">
                  <c:v>0.16969924785161039</c:v>
                </c:pt>
                <c:pt idx="122">
                  <c:v>0.13367858261448515</c:v>
                </c:pt>
                <c:pt idx="123">
                  <c:v>0.20195590951057188</c:v>
                </c:pt>
                <c:pt idx="124">
                  <c:v>0.35566746451390241</c:v>
                </c:pt>
                <c:pt idx="125">
                  <c:v>0.53746048235834876</c:v>
                </c:pt>
                <c:pt idx="126">
                  <c:v>0.66185042592687671</c:v>
                </c:pt>
                <c:pt idx="127">
                  <c:v>0.69409605260097718</c:v>
                </c:pt>
                <c:pt idx="128">
                  <c:v>0.65510405129701055</c:v>
                </c:pt>
                <c:pt idx="129">
                  <c:v>0.58098933124556873</c:v>
                </c:pt>
                <c:pt idx="130">
                  <c:v>0.53271874098111605</c:v>
                </c:pt>
                <c:pt idx="131">
                  <c:v>0.55352251777130324</c:v>
                </c:pt>
                <c:pt idx="132">
                  <c:v>0.63592439022812808</c:v>
                </c:pt>
                <c:pt idx="133">
                  <c:v>0.73147558586474881</c:v>
                </c:pt>
                <c:pt idx="134">
                  <c:v>0.78539100047962951</c:v>
                </c:pt>
                <c:pt idx="135">
                  <c:v>0.76160404982089602</c:v>
                </c:pt>
                <c:pt idx="136">
                  <c:v>0.66564883061111546</c:v>
                </c:pt>
                <c:pt idx="137">
                  <c:v>0.56288986815671493</c:v>
                </c:pt>
                <c:pt idx="138">
                  <c:v>0.4965861777803483</c:v>
                </c:pt>
                <c:pt idx="139">
                  <c:v>0.44256296124489769</c:v>
                </c:pt>
                <c:pt idx="140">
                  <c:v>0.37267869176332208</c:v>
                </c:pt>
                <c:pt idx="141">
                  <c:v>0.28116618279563127</c:v>
                </c:pt>
                <c:pt idx="142">
                  <c:v>0.18045672322920811</c:v>
                </c:pt>
                <c:pt idx="143">
                  <c:v>9.158166437186005E-2</c:v>
                </c:pt>
                <c:pt idx="144">
                  <c:v>3.4206482335546726E-2</c:v>
                </c:pt>
                <c:pt idx="145">
                  <c:v>9.0589588739882071E-3</c:v>
                </c:pt>
                <c:pt idx="146">
                  <c:v>-3.5466051988346427E-3</c:v>
                </c:pt>
                <c:pt idx="147">
                  <c:v>-1.5720395778195197E-2</c:v>
                </c:pt>
                <c:pt idx="148">
                  <c:v>-2.4021870415724515E-2</c:v>
                </c:pt>
                <c:pt idx="149">
                  <c:v>-2.4289221977745259E-2</c:v>
                </c:pt>
                <c:pt idx="150">
                  <c:v>-9.9902690501943309E-3</c:v>
                </c:pt>
                <c:pt idx="151">
                  <c:v>3.0923898426958071E-2</c:v>
                </c:pt>
                <c:pt idx="152">
                  <c:v>0.11136772764787795</c:v>
                </c:pt>
                <c:pt idx="153">
                  <c:v>0.23841179035211374</c:v>
                </c:pt>
                <c:pt idx="154">
                  <c:v>0.40056658902598441</c:v>
                </c:pt>
                <c:pt idx="155">
                  <c:v>0.54828812089258527</c:v>
                </c:pt>
                <c:pt idx="156">
                  <c:v>0.62438923246349198</c:v>
                </c:pt>
                <c:pt idx="157">
                  <c:v>0.60724729307924119</c:v>
                </c:pt>
                <c:pt idx="158">
                  <c:v>0.51846750696575561</c:v>
                </c:pt>
                <c:pt idx="159">
                  <c:v>0.41948057246972137</c:v>
                </c:pt>
                <c:pt idx="160">
                  <c:v>0.36470758372064138</c:v>
                </c:pt>
                <c:pt idx="161">
                  <c:v>0.35967322631954524</c:v>
                </c:pt>
                <c:pt idx="162">
                  <c:v>0.37494322566926008</c:v>
                </c:pt>
                <c:pt idx="163">
                  <c:v>0.39220513317682804</c:v>
                </c:pt>
                <c:pt idx="164">
                  <c:v>0.41118730174482598</c:v>
                </c:pt>
                <c:pt idx="165">
                  <c:v>0.43239414539449572</c:v>
                </c:pt>
                <c:pt idx="166">
                  <c:v>0.4680589813176439</c:v>
                </c:pt>
                <c:pt idx="167">
                  <c:v>0.5375449339436088</c:v>
                </c:pt>
                <c:pt idx="168">
                  <c:v>0.64522175322589448</c:v>
                </c:pt>
                <c:pt idx="169">
                  <c:v>0.77242730820237837</c:v>
                </c:pt>
                <c:pt idx="170">
                  <c:v>0.88855956013593995</c:v>
                </c:pt>
                <c:pt idx="171">
                  <c:v>0.96448906934519085</c:v>
                </c:pt>
                <c:pt idx="172">
                  <c:v>0.98001119459212971</c:v>
                </c:pt>
                <c:pt idx="173">
                  <c:v>0.93193580669889031</c:v>
                </c:pt>
                <c:pt idx="174">
                  <c:v>0.83112779419440985</c:v>
                </c:pt>
                <c:pt idx="175">
                  <c:v>0.68996306355013504</c:v>
                </c:pt>
                <c:pt idx="176">
                  <c:v>0.5375583577554377</c:v>
                </c:pt>
                <c:pt idx="177">
                  <c:v>0.41127875163824484</c:v>
                </c:pt>
                <c:pt idx="178">
                  <c:v>0.30997853088444344</c:v>
                </c:pt>
                <c:pt idx="179">
                  <c:v>0.21076212521711585</c:v>
                </c:pt>
                <c:pt idx="180">
                  <c:v>0.11275943264562867</c:v>
                </c:pt>
                <c:pt idx="181">
                  <c:v>3.9509280080503299E-2</c:v>
                </c:pt>
                <c:pt idx="182">
                  <c:v>6.9875133076178981E-3</c:v>
                </c:pt>
                <c:pt idx="183">
                  <c:v>-2.2700596091262916E-4</c:v>
                </c:pt>
                <c:pt idx="184">
                  <c:v>-3.4882340879982118E-3</c:v>
                </c:pt>
                <c:pt idx="185">
                  <c:v>-9.2705228492281268E-3</c:v>
                </c:pt>
                <c:pt idx="186">
                  <c:v>-1.7623610838183031E-2</c:v>
                </c:pt>
                <c:pt idx="187">
                  <c:v>-2.7086212659630765E-2</c:v>
                </c:pt>
                <c:pt idx="188">
                  <c:v>-3.3422591654815891E-2</c:v>
                </c:pt>
                <c:pt idx="189">
                  <c:v>-2.8258297193755048E-2</c:v>
                </c:pt>
                <c:pt idx="190">
                  <c:v>5.1390962746273028E-3</c:v>
                </c:pt>
                <c:pt idx="191">
                  <c:v>8.6626027340997641E-2</c:v>
                </c:pt>
                <c:pt idx="192">
                  <c:v>0.23143367892773192</c:v>
                </c:pt>
                <c:pt idx="193">
                  <c:v>0.44107249164016027</c:v>
                </c:pt>
                <c:pt idx="194">
                  <c:v>0.6793140563763449</c:v>
                </c:pt>
                <c:pt idx="195">
                  <c:v>0.86349323967598268</c:v>
                </c:pt>
                <c:pt idx="196">
                  <c:v>0.9583354256386335</c:v>
                </c:pt>
                <c:pt idx="197">
                  <c:v>0.99383437465339297</c:v>
                </c:pt>
                <c:pt idx="198">
                  <c:v>0.99997236785534405</c:v>
                </c:pt>
                <c:pt idx="199">
                  <c:v>0.99941623326505902</c:v>
                </c:pt>
                <c:pt idx="200">
                  <c:v>0.9984233655990854</c:v>
                </c:pt>
                <c:pt idx="201">
                  <c:v>0.99697971977184563</c:v>
                </c:pt>
                <c:pt idx="202">
                  <c:v>0.99532858206972574</c:v>
                </c:pt>
                <c:pt idx="203">
                  <c:v>0.99041321878996347</c:v>
                </c:pt>
                <c:pt idx="204">
                  <c:v>0.9805866157731975</c:v>
                </c:pt>
                <c:pt idx="205">
                  <c:v>0.96864292992222523</c:v>
                </c:pt>
                <c:pt idx="206">
                  <c:v>0.95890272713091451</c:v>
                </c:pt>
                <c:pt idx="207">
                  <c:v>0.96051461332762533</c:v>
                </c:pt>
                <c:pt idx="208">
                  <c:v>0.97727341438493709</c:v>
                </c:pt>
                <c:pt idx="209">
                  <c:v>0.99777994528573677</c:v>
                </c:pt>
                <c:pt idx="210">
                  <c:v>1.0098444254936185</c:v>
                </c:pt>
                <c:pt idx="211">
                  <c:v>1.0043167930022447</c:v>
                </c:pt>
                <c:pt idx="212">
                  <c:v>0.97243579278138959</c:v>
                </c:pt>
                <c:pt idx="213">
                  <c:v>0.90850892039855147</c:v>
                </c:pt>
                <c:pt idx="214">
                  <c:v>0.80938993484619082</c:v>
                </c:pt>
                <c:pt idx="215">
                  <c:v>0.68571051988878173</c:v>
                </c:pt>
                <c:pt idx="216">
                  <c:v>0.57843578186771227</c:v>
                </c:pt>
                <c:pt idx="217">
                  <c:v>0.5162128121010886</c:v>
                </c:pt>
                <c:pt idx="218">
                  <c:v>0.48129213731977682</c:v>
                </c:pt>
                <c:pt idx="219">
                  <c:v>0.44623879237328723</c:v>
                </c:pt>
                <c:pt idx="220">
                  <c:v>0.39817118341649138</c:v>
                </c:pt>
                <c:pt idx="221">
                  <c:v>0.33705988014659843</c:v>
                </c:pt>
                <c:pt idx="222">
                  <c:v>0.26797796315328726</c:v>
                </c:pt>
                <c:pt idx="223">
                  <c:v>0.1964488376774641</c:v>
                </c:pt>
                <c:pt idx="224">
                  <c:v>0.12505547660227315</c:v>
                </c:pt>
                <c:pt idx="225">
                  <c:v>5.895742933146092E-2</c:v>
                </c:pt>
                <c:pt idx="226">
                  <c:v>7.421603644784119E-3</c:v>
                </c:pt>
                <c:pt idx="227">
                  <c:v>-2.5088733825731707E-2</c:v>
                </c:pt>
                <c:pt idx="228">
                  <c:v>-3.7440646558667995E-2</c:v>
                </c:pt>
                <c:pt idx="229">
                  <c:v>-2.8401915860691129E-2</c:v>
                </c:pt>
                <c:pt idx="230">
                  <c:v>1.1054453669339048E-2</c:v>
                </c:pt>
                <c:pt idx="231">
                  <c:v>0.10018267507920625</c:v>
                </c:pt>
                <c:pt idx="232">
                  <c:v>0.25522534939160063</c:v>
                </c:pt>
                <c:pt idx="233">
                  <c:v>0.47510620675267046</c:v>
                </c:pt>
                <c:pt idx="234">
                  <c:v>0.71730334938066775</c:v>
                </c:pt>
                <c:pt idx="235">
                  <c:v>0.89637736986232142</c:v>
                </c:pt>
                <c:pt idx="236">
                  <c:v>0.97820137953828734</c:v>
                </c:pt>
                <c:pt idx="237">
                  <c:v>1.0022356002558792</c:v>
                </c:pt>
                <c:pt idx="238">
                  <c:v>1.0064837185358917</c:v>
                </c:pt>
                <c:pt idx="239">
                  <c:v>1.0070417493607604</c:v>
                </c:pt>
                <c:pt idx="240">
                  <c:v>1.0040646159491449</c:v>
                </c:pt>
                <c:pt idx="241">
                  <c:v>0.99432460199492667</c:v>
                </c:pt>
                <c:pt idx="242">
                  <c:v>0.97413630180964161</c:v>
                </c:pt>
                <c:pt idx="243">
                  <c:v>0.9409697214112025</c:v>
                </c:pt>
                <c:pt idx="244">
                  <c:v>0.88998943209438175</c:v>
                </c:pt>
              </c:numCache>
            </c:numRef>
          </c:val>
          <c:smooth val="0"/>
        </c:ser>
        <c:ser>
          <c:idx val="3"/>
          <c:order val="3"/>
          <c:tx>
            <c:strRef>
              <c:f>CalculationsAndCharts!$X$32</c:f>
              <c:strCache>
                <c:ptCount val="1"/>
                <c:pt idx="0">
                  <c:v>0.20</c:v>
                </c:pt>
              </c:strCache>
            </c:strRef>
          </c:tx>
          <c:spPr>
            <a:ln w="12700">
              <a:solidFill>
                <a:schemeClr val="tx1"/>
              </a:solidFill>
              <a:prstDash val="sysDash"/>
            </a:ln>
          </c:spPr>
          <c:marker>
            <c:symbol val="none"/>
          </c:marker>
          <c:cat>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cat>
          <c:val>
            <c:numRef>
              <c:f>CalculationsAndCharts!$X$33:$X$277</c:f>
              <c:numCache>
                <c:formatCode>0.00</c:formatCode>
                <c:ptCount val="24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pt idx="102">
                  <c:v>0.2</c:v>
                </c:pt>
                <c:pt idx="103">
                  <c:v>0.2</c:v>
                </c:pt>
                <c:pt idx="104">
                  <c:v>0.2</c:v>
                </c:pt>
                <c:pt idx="105">
                  <c:v>0.2</c:v>
                </c:pt>
                <c:pt idx="106">
                  <c:v>0.2</c:v>
                </c:pt>
                <c:pt idx="107">
                  <c:v>0.2</c:v>
                </c:pt>
                <c:pt idx="108">
                  <c:v>0.2</c:v>
                </c:pt>
                <c:pt idx="109">
                  <c:v>0.2</c:v>
                </c:pt>
                <c:pt idx="110">
                  <c:v>0.2</c:v>
                </c:pt>
                <c:pt idx="111">
                  <c:v>0.2</c:v>
                </c:pt>
                <c:pt idx="112">
                  <c:v>0.2</c:v>
                </c:pt>
                <c:pt idx="113">
                  <c:v>0.2</c:v>
                </c:pt>
                <c:pt idx="114">
                  <c:v>0.2</c:v>
                </c:pt>
                <c:pt idx="115">
                  <c:v>0.2</c:v>
                </c:pt>
                <c:pt idx="116">
                  <c:v>0.2</c:v>
                </c:pt>
                <c:pt idx="117">
                  <c:v>0.2</c:v>
                </c:pt>
                <c:pt idx="118">
                  <c:v>0.2</c:v>
                </c:pt>
                <c:pt idx="119">
                  <c:v>0.2</c:v>
                </c:pt>
                <c:pt idx="120">
                  <c:v>0.2</c:v>
                </c:pt>
                <c:pt idx="121">
                  <c:v>0.2</c:v>
                </c:pt>
                <c:pt idx="122">
                  <c:v>0.2</c:v>
                </c:pt>
                <c:pt idx="123">
                  <c:v>0.2</c:v>
                </c:pt>
                <c:pt idx="124">
                  <c:v>0.2</c:v>
                </c:pt>
                <c:pt idx="125">
                  <c:v>0.2</c:v>
                </c:pt>
                <c:pt idx="126">
                  <c:v>0.2</c:v>
                </c:pt>
                <c:pt idx="127">
                  <c:v>0.2</c:v>
                </c:pt>
                <c:pt idx="128">
                  <c:v>0.2</c:v>
                </c:pt>
                <c:pt idx="129">
                  <c:v>0.2</c:v>
                </c:pt>
                <c:pt idx="130">
                  <c:v>0.2</c:v>
                </c:pt>
                <c:pt idx="131">
                  <c:v>0.2</c:v>
                </c:pt>
                <c:pt idx="132">
                  <c:v>0.2</c:v>
                </c:pt>
                <c:pt idx="133">
                  <c:v>0.2</c:v>
                </c:pt>
                <c:pt idx="134">
                  <c:v>0.2</c:v>
                </c:pt>
                <c:pt idx="135">
                  <c:v>0.2</c:v>
                </c:pt>
                <c:pt idx="136">
                  <c:v>0.2</c:v>
                </c:pt>
                <c:pt idx="137">
                  <c:v>0.2</c:v>
                </c:pt>
                <c:pt idx="138">
                  <c:v>0.2</c:v>
                </c:pt>
                <c:pt idx="139">
                  <c:v>0.2</c:v>
                </c:pt>
                <c:pt idx="140">
                  <c:v>0.2</c:v>
                </c:pt>
                <c:pt idx="141">
                  <c:v>0.2</c:v>
                </c:pt>
                <c:pt idx="142">
                  <c:v>0.2</c:v>
                </c:pt>
                <c:pt idx="143">
                  <c:v>0.2</c:v>
                </c:pt>
                <c:pt idx="144">
                  <c:v>0.2</c:v>
                </c:pt>
                <c:pt idx="145">
                  <c:v>0.2</c:v>
                </c:pt>
                <c:pt idx="146">
                  <c:v>0.2</c:v>
                </c:pt>
                <c:pt idx="147">
                  <c:v>0.2</c:v>
                </c:pt>
                <c:pt idx="148">
                  <c:v>0.2</c:v>
                </c:pt>
                <c:pt idx="149">
                  <c:v>0.2</c:v>
                </c:pt>
                <c:pt idx="150">
                  <c:v>0.2</c:v>
                </c:pt>
                <c:pt idx="151">
                  <c:v>0.2</c:v>
                </c:pt>
                <c:pt idx="152">
                  <c:v>0.2</c:v>
                </c:pt>
                <c:pt idx="153">
                  <c:v>0.2</c:v>
                </c:pt>
                <c:pt idx="154">
                  <c:v>0.2</c:v>
                </c:pt>
                <c:pt idx="155">
                  <c:v>0.2</c:v>
                </c:pt>
                <c:pt idx="156">
                  <c:v>0.2</c:v>
                </c:pt>
                <c:pt idx="157">
                  <c:v>0.2</c:v>
                </c:pt>
                <c:pt idx="158">
                  <c:v>0.2</c:v>
                </c:pt>
                <c:pt idx="159">
                  <c:v>0.2</c:v>
                </c:pt>
                <c:pt idx="160">
                  <c:v>0.2</c:v>
                </c:pt>
                <c:pt idx="161">
                  <c:v>0.2</c:v>
                </c:pt>
                <c:pt idx="162">
                  <c:v>0.2</c:v>
                </c:pt>
                <c:pt idx="163">
                  <c:v>0.2</c:v>
                </c:pt>
                <c:pt idx="164">
                  <c:v>0.2</c:v>
                </c:pt>
                <c:pt idx="165">
                  <c:v>0.2</c:v>
                </c:pt>
                <c:pt idx="166">
                  <c:v>0.2</c:v>
                </c:pt>
                <c:pt idx="167">
                  <c:v>0.2</c:v>
                </c:pt>
                <c:pt idx="168">
                  <c:v>0.2</c:v>
                </c:pt>
                <c:pt idx="169">
                  <c:v>0.2</c:v>
                </c:pt>
                <c:pt idx="170">
                  <c:v>0.2</c:v>
                </c:pt>
                <c:pt idx="171">
                  <c:v>0.2</c:v>
                </c:pt>
                <c:pt idx="172">
                  <c:v>0.2</c:v>
                </c:pt>
                <c:pt idx="173">
                  <c:v>0.2</c:v>
                </c:pt>
                <c:pt idx="174">
                  <c:v>0.2</c:v>
                </c:pt>
                <c:pt idx="175">
                  <c:v>0.2</c:v>
                </c:pt>
                <c:pt idx="176">
                  <c:v>0.2</c:v>
                </c:pt>
                <c:pt idx="177">
                  <c:v>0.2</c:v>
                </c:pt>
                <c:pt idx="178">
                  <c:v>0.2</c:v>
                </c:pt>
                <c:pt idx="179">
                  <c:v>0.2</c:v>
                </c:pt>
                <c:pt idx="180">
                  <c:v>0.2</c:v>
                </c:pt>
                <c:pt idx="181">
                  <c:v>0.2</c:v>
                </c:pt>
                <c:pt idx="182">
                  <c:v>0.2</c:v>
                </c:pt>
                <c:pt idx="183">
                  <c:v>0.2</c:v>
                </c:pt>
                <c:pt idx="184">
                  <c:v>0.2</c:v>
                </c:pt>
                <c:pt idx="185">
                  <c:v>0.2</c:v>
                </c:pt>
                <c:pt idx="186">
                  <c:v>0.2</c:v>
                </c:pt>
                <c:pt idx="187">
                  <c:v>0.2</c:v>
                </c:pt>
                <c:pt idx="188">
                  <c:v>0.2</c:v>
                </c:pt>
                <c:pt idx="189">
                  <c:v>0.2</c:v>
                </c:pt>
                <c:pt idx="190">
                  <c:v>0.2</c:v>
                </c:pt>
                <c:pt idx="191">
                  <c:v>0.2</c:v>
                </c:pt>
                <c:pt idx="192">
                  <c:v>0.2</c:v>
                </c:pt>
                <c:pt idx="193">
                  <c:v>0.2</c:v>
                </c:pt>
                <c:pt idx="194">
                  <c:v>0.2</c:v>
                </c:pt>
                <c:pt idx="195">
                  <c:v>0.2</c:v>
                </c:pt>
                <c:pt idx="196">
                  <c:v>0.2</c:v>
                </c:pt>
                <c:pt idx="197">
                  <c:v>0.2</c:v>
                </c:pt>
                <c:pt idx="198">
                  <c:v>0.2</c:v>
                </c:pt>
                <c:pt idx="199">
                  <c:v>0.2</c:v>
                </c:pt>
                <c:pt idx="200">
                  <c:v>0.2</c:v>
                </c:pt>
                <c:pt idx="201">
                  <c:v>0.2</c:v>
                </c:pt>
                <c:pt idx="202">
                  <c:v>0.2</c:v>
                </c:pt>
                <c:pt idx="203">
                  <c:v>0.2</c:v>
                </c:pt>
                <c:pt idx="204">
                  <c:v>0.2</c:v>
                </c:pt>
                <c:pt idx="205">
                  <c:v>0.2</c:v>
                </c:pt>
                <c:pt idx="206">
                  <c:v>0.2</c:v>
                </c:pt>
                <c:pt idx="207">
                  <c:v>0.2</c:v>
                </c:pt>
                <c:pt idx="208">
                  <c:v>0.2</c:v>
                </c:pt>
                <c:pt idx="209">
                  <c:v>0.2</c:v>
                </c:pt>
                <c:pt idx="210">
                  <c:v>0.2</c:v>
                </c:pt>
                <c:pt idx="211">
                  <c:v>0.2</c:v>
                </c:pt>
                <c:pt idx="212">
                  <c:v>0.2</c:v>
                </c:pt>
                <c:pt idx="213">
                  <c:v>0.2</c:v>
                </c:pt>
                <c:pt idx="214">
                  <c:v>0.2</c:v>
                </c:pt>
                <c:pt idx="215">
                  <c:v>0.2</c:v>
                </c:pt>
                <c:pt idx="216">
                  <c:v>0.2</c:v>
                </c:pt>
                <c:pt idx="217">
                  <c:v>0.2</c:v>
                </c:pt>
                <c:pt idx="218">
                  <c:v>0.2</c:v>
                </c:pt>
                <c:pt idx="219">
                  <c:v>0.2</c:v>
                </c:pt>
                <c:pt idx="220">
                  <c:v>0.2</c:v>
                </c:pt>
                <c:pt idx="221">
                  <c:v>0.2</c:v>
                </c:pt>
                <c:pt idx="222">
                  <c:v>0.2</c:v>
                </c:pt>
                <c:pt idx="223">
                  <c:v>0.2</c:v>
                </c:pt>
                <c:pt idx="224">
                  <c:v>0.2</c:v>
                </c:pt>
                <c:pt idx="225">
                  <c:v>0.2</c:v>
                </c:pt>
                <c:pt idx="226">
                  <c:v>0.2</c:v>
                </c:pt>
                <c:pt idx="227">
                  <c:v>0.2</c:v>
                </c:pt>
                <c:pt idx="228">
                  <c:v>0.2</c:v>
                </c:pt>
                <c:pt idx="229">
                  <c:v>0.2</c:v>
                </c:pt>
                <c:pt idx="230">
                  <c:v>0.2</c:v>
                </c:pt>
                <c:pt idx="231">
                  <c:v>0.2</c:v>
                </c:pt>
                <c:pt idx="232">
                  <c:v>0.2</c:v>
                </c:pt>
                <c:pt idx="233">
                  <c:v>0.2</c:v>
                </c:pt>
                <c:pt idx="234">
                  <c:v>0.2</c:v>
                </c:pt>
                <c:pt idx="235">
                  <c:v>0.2</c:v>
                </c:pt>
                <c:pt idx="236">
                  <c:v>0.2</c:v>
                </c:pt>
                <c:pt idx="237">
                  <c:v>0.2</c:v>
                </c:pt>
                <c:pt idx="238">
                  <c:v>0.2</c:v>
                </c:pt>
                <c:pt idx="239">
                  <c:v>0.2</c:v>
                </c:pt>
                <c:pt idx="240">
                  <c:v>0.2</c:v>
                </c:pt>
                <c:pt idx="241">
                  <c:v>0.2</c:v>
                </c:pt>
                <c:pt idx="242">
                  <c:v>0.2</c:v>
                </c:pt>
                <c:pt idx="243">
                  <c:v>0.2</c:v>
                </c:pt>
                <c:pt idx="244">
                  <c:v>0.2</c:v>
                </c:pt>
              </c:numCache>
            </c:numRef>
          </c:val>
          <c:smooth val="0"/>
        </c:ser>
        <c:ser>
          <c:idx val="4"/>
          <c:order val="4"/>
          <c:tx>
            <c:strRef>
              <c:f>CalculationsAndCharts!$Y$32</c:f>
              <c:strCache>
                <c:ptCount val="1"/>
                <c:pt idx="0">
                  <c:v>0.80</c:v>
                </c:pt>
              </c:strCache>
            </c:strRef>
          </c:tx>
          <c:spPr>
            <a:ln w="12700">
              <a:solidFill>
                <a:schemeClr val="tx1"/>
              </a:solidFill>
              <a:prstDash val="sysDash"/>
            </a:ln>
          </c:spPr>
          <c:marker>
            <c:symbol val="none"/>
          </c:marker>
          <c:cat>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cat>
          <c:val>
            <c:numRef>
              <c:f>CalculationsAndCharts!$Y$33:$Y$277</c:f>
              <c:numCache>
                <c:formatCode>0.00</c:formatCode>
                <c:ptCount val="245"/>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pt idx="41">
                  <c:v>0.8</c:v>
                </c:pt>
                <c:pt idx="42">
                  <c:v>0.8</c:v>
                </c:pt>
                <c:pt idx="43">
                  <c:v>0.8</c:v>
                </c:pt>
                <c:pt idx="44">
                  <c:v>0.8</c:v>
                </c:pt>
                <c:pt idx="45">
                  <c:v>0.8</c:v>
                </c:pt>
                <c:pt idx="46">
                  <c:v>0.8</c:v>
                </c:pt>
                <c:pt idx="47">
                  <c:v>0.8</c:v>
                </c:pt>
                <c:pt idx="48">
                  <c:v>0.8</c:v>
                </c:pt>
                <c:pt idx="49">
                  <c:v>0.8</c:v>
                </c:pt>
                <c:pt idx="50">
                  <c:v>0.8</c:v>
                </c:pt>
                <c:pt idx="51">
                  <c:v>0.8</c:v>
                </c:pt>
                <c:pt idx="52">
                  <c:v>0.8</c:v>
                </c:pt>
                <c:pt idx="53">
                  <c:v>0.8</c:v>
                </c:pt>
                <c:pt idx="54">
                  <c:v>0.8</c:v>
                </c:pt>
                <c:pt idx="55">
                  <c:v>0.8</c:v>
                </c:pt>
                <c:pt idx="56">
                  <c:v>0.8</c:v>
                </c:pt>
                <c:pt idx="57">
                  <c:v>0.8</c:v>
                </c:pt>
                <c:pt idx="58">
                  <c:v>0.8</c:v>
                </c:pt>
                <c:pt idx="59">
                  <c:v>0.8</c:v>
                </c:pt>
                <c:pt idx="60">
                  <c:v>0.8</c:v>
                </c:pt>
                <c:pt idx="61">
                  <c:v>0.8</c:v>
                </c:pt>
                <c:pt idx="62">
                  <c:v>0.8</c:v>
                </c:pt>
                <c:pt idx="63">
                  <c:v>0.8</c:v>
                </c:pt>
                <c:pt idx="64">
                  <c:v>0.8</c:v>
                </c:pt>
                <c:pt idx="65">
                  <c:v>0.8</c:v>
                </c:pt>
                <c:pt idx="66">
                  <c:v>0.8</c:v>
                </c:pt>
                <c:pt idx="67">
                  <c:v>0.8</c:v>
                </c:pt>
                <c:pt idx="68">
                  <c:v>0.8</c:v>
                </c:pt>
                <c:pt idx="69">
                  <c:v>0.8</c:v>
                </c:pt>
                <c:pt idx="70">
                  <c:v>0.8</c:v>
                </c:pt>
                <c:pt idx="71">
                  <c:v>0.8</c:v>
                </c:pt>
                <c:pt idx="72">
                  <c:v>0.8</c:v>
                </c:pt>
                <c:pt idx="73">
                  <c:v>0.8</c:v>
                </c:pt>
                <c:pt idx="74">
                  <c:v>0.8</c:v>
                </c:pt>
                <c:pt idx="75">
                  <c:v>0.8</c:v>
                </c:pt>
                <c:pt idx="76">
                  <c:v>0.8</c:v>
                </c:pt>
                <c:pt idx="77">
                  <c:v>0.8</c:v>
                </c:pt>
                <c:pt idx="78">
                  <c:v>0.8</c:v>
                </c:pt>
                <c:pt idx="79">
                  <c:v>0.8</c:v>
                </c:pt>
                <c:pt idx="80">
                  <c:v>0.8</c:v>
                </c:pt>
                <c:pt idx="81">
                  <c:v>0.8</c:v>
                </c:pt>
                <c:pt idx="82">
                  <c:v>0.8</c:v>
                </c:pt>
                <c:pt idx="83">
                  <c:v>0.8</c:v>
                </c:pt>
                <c:pt idx="84">
                  <c:v>0.8</c:v>
                </c:pt>
                <c:pt idx="85">
                  <c:v>0.8</c:v>
                </c:pt>
                <c:pt idx="86">
                  <c:v>0.8</c:v>
                </c:pt>
                <c:pt idx="87">
                  <c:v>0.8</c:v>
                </c:pt>
                <c:pt idx="88">
                  <c:v>0.8</c:v>
                </c:pt>
                <c:pt idx="89">
                  <c:v>0.8</c:v>
                </c:pt>
                <c:pt idx="90">
                  <c:v>0.8</c:v>
                </c:pt>
                <c:pt idx="91">
                  <c:v>0.8</c:v>
                </c:pt>
                <c:pt idx="92">
                  <c:v>0.8</c:v>
                </c:pt>
                <c:pt idx="93">
                  <c:v>0.8</c:v>
                </c:pt>
                <c:pt idx="94">
                  <c:v>0.8</c:v>
                </c:pt>
                <c:pt idx="95">
                  <c:v>0.8</c:v>
                </c:pt>
                <c:pt idx="96">
                  <c:v>0.8</c:v>
                </c:pt>
                <c:pt idx="97">
                  <c:v>0.8</c:v>
                </c:pt>
                <c:pt idx="98">
                  <c:v>0.8</c:v>
                </c:pt>
                <c:pt idx="99">
                  <c:v>0.8</c:v>
                </c:pt>
                <c:pt idx="100">
                  <c:v>0.8</c:v>
                </c:pt>
                <c:pt idx="101">
                  <c:v>0.8</c:v>
                </c:pt>
                <c:pt idx="102">
                  <c:v>0.8</c:v>
                </c:pt>
                <c:pt idx="103">
                  <c:v>0.8</c:v>
                </c:pt>
                <c:pt idx="104">
                  <c:v>0.8</c:v>
                </c:pt>
                <c:pt idx="105">
                  <c:v>0.8</c:v>
                </c:pt>
                <c:pt idx="106">
                  <c:v>0.8</c:v>
                </c:pt>
                <c:pt idx="107">
                  <c:v>0.8</c:v>
                </c:pt>
                <c:pt idx="108">
                  <c:v>0.8</c:v>
                </c:pt>
                <c:pt idx="109">
                  <c:v>0.8</c:v>
                </c:pt>
                <c:pt idx="110">
                  <c:v>0.8</c:v>
                </c:pt>
                <c:pt idx="111">
                  <c:v>0.8</c:v>
                </c:pt>
                <c:pt idx="112">
                  <c:v>0.8</c:v>
                </c:pt>
                <c:pt idx="113">
                  <c:v>0.8</c:v>
                </c:pt>
                <c:pt idx="114">
                  <c:v>0.8</c:v>
                </c:pt>
                <c:pt idx="115">
                  <c:v>0.8</c:v>
                </c:pt>
                <c:pt idx="116">
                  <c:v>0.8</c:v>
                </c:pt>
                <c:pt idx="117">
                  <c:v>0.8</c:v>
                </c:pt>
                <c:pt idx="118">
                  <c:v>0.8</c:v>
                </c:pt>
                <c:pt idx="119">
                  <c:v>0.8</c:v>
                </c:pt>
                <c:pt idx="120">
                  <c:v>0.8</c:v>
                </c:pt>
                <c:pt idx="121">
                  <c:v>0.8</c:v>
                </c:pt>
                <c:pt idx="122">
                  <c:v>0.8</c:v>
                </c:pt>
                <c:pt idx="123">
                  <c:v>0.8</c:v>
                </c:pt>
                <c:pt idx="124">
                  <c:v>0.8</c:v>
                </c:pt>
                <c:pt idx="125">
                  <c:v>0.8</c:v>
                </c:pt>
                <c:pt idx="126">
                  <c:v>0.8</c:v>
                </c:pt>
                <c:pt idx="127">
                  <c:v>0.8</c:v>
                </c:pt>
                <c:pt idx="128">
                  <c:v>0.8</c:v>
                </c:pt>
                <c:pt idx="129">
                  <c:v>0.8</c:v>
                </c:pt>
                <c:pt idx="130">
                  <c:v>0.8</c:v>
                </c:pt>
                <c:pt idx="131">
                  <c:v>0.8</c:v>
                </c:pt>
                <c:pt idx="132">
                  <c:v>0.8</c:v>
                </c:pt>
                <c:pt idx="133">
                  <c:v>0.8</c:v>
                </c:pt>
                <c:pt idx="134">
                  <c:v>0.8</c:v>
                </c:pt>
                <c:pt idx="135">
                  <c:v>0.8</c:v>
                </c:pt>
                <c:pt idx="136">
                  <c:v>0.8</c:v>
                </c:pt>
                <c:pt idx="137">
                  <c:v>0.8</c:v>
                </c:pt>
                <c:pt idx="138">
                  <c:v>0.8</c:v>
                </c:pt>
                <c:pt idx="139">
                  <c:v>0.8</c:v>
                </c:pt>
                <c:pt idx="140">
                  <c:v>0.8</c:v>
                </c:pt>
                <c:pt idx="141">
                  <c:v>0.8</c:v>
                </c:pt>
                <c:pt idx="142">
                  <c:v>0.8</c:v>
                </c:pt>
                <c:pt idx="143">
                  <c:v>0.8</c:v>
                </c:pt>
                <c:pt idx="144">
                  <c:v>0.8</c:v>
                </c:pt>
                <c:pt idx="145">
                  <c:v>0.8</c:v>
                </c:pt>
                <c:pt idx="146">
                  <c:v>0.8</c:v>
                </c:pt>
                <c:pt idx="147">
                  <c:v>0.8</c:v>
                </c:pt>
                <c:pt idx="148">
                  <c:v>0.8</c:v>
                </c:pt>
                <c:pt idx="149">
                  <c:v>0.8</c:v>
                </c:pt>
                <c:pt idx="150">
                  <c:v>0.8</c:v>
                </c:pt>
                <c:pt idx="151">
                  <c:v>0.8</c:v>
                </c:pt>
                <c:pt idx="152">
                  <c:v>0.8</c:v>
                </c:pt>
                <c:pt idx="153">
                  <c:v>0.8</c:v>
                </c:pt>
                <c:pt idx="154">
                  <c:v>0.8</c:v>
                </c:pt>
                <c:pt idx="155">
                  <c:v>0.8</c:v>
                </c:pt>
                <c:pt idx="156">
                  <c:v>0.8</c:v>
                </c:pt>
                <c:pt idx="157">
                  <c:v>0.8</c:v>
                </c:pt>
                <c:pt idx="158">
                  <c:v>0.8</c:v>
                </c:pt>
                <c:pt idx="159">
                  <c:v>0.8</c:v>
                </c:pt>
                <c:pt idx="160">
                  <c:v>0.8</c:v>
                </c:pt>
                <c:pt idx="161">
                  <c:v>0.8</c:v>
                </c:pt>
                <c:pt idx="162">
                  <c:v>0.8</c:v>
                </c:pt>
                <c:pt idx="163">
                  <c:v>0.8</c:v>
                </c:pt>
                <c:pt idx="164">
                  <c:v>0.8</c:v>
                </c:pt>
                <c:pt idx="165">
                  <c:v>0.8</c:v>
                </c:pt>
                <c:pt idx="166">
                  <c:v>0.8</c:v>
                </c:pt>
                <c:pt idx="167">
                  <c:v>0.8</c:v>
                </c:pt>
                <c:pt idx="168">
                  <c:v>0.8</c:v>
                </c:pt>
                <c:pt idx="169">
                  <c:v>0.8</c:v>
                </c:pt>
                <c:pt idx="170">
                  <c:v>0.8</c:v>
                </c:pt>
                <c:pt idx="171">
                  <c:v>0.8</c:v>
                </c:pt>
                <c:pt idx="172">
                  <c:v>0.8</c:v>
                </c:pt>
                <c:pt idx="173">
                  <c:v>0.8</c:v>
                </c:pt>
                <c:pt idx="174">
                  <c:v>0.8</c:v>
                </c:pt>
                <c:pt idx="175">
                  <c:v>0.8</c:v>
                </c:pt>
                <c:pt idx="176">
                  <c:v>0.8</c:v>
                </c:pt>
                <c:pt idx="177">
                  <c:v>0.8</c:v>
                </c:pt>
                <c:pt idx="178">
                  <c:v>0.8</c:v>
                </c:pt>
                <c:pt idx="179">
                  <c:v>0.8</c:v>
                </c:pt>
                <c:pt idx="180">
                  <c:v>0.8</c:v>
                </c:pt>
                <c:pt idx="181">
                  <c:v>0.8</c:v>
                </c:pt>
                <c:pt idx="182">
                  <c:v>0.8</c:v>
                </c:pt>
                <c:pt idx="183">
                  <c:v>0.8</c:v>
                </c:pt>
                <c:pt idx="184">
                  <c:v>0.8</c:v>
                </c:pt>
                <c:pt idx="185">
                  <c:v>0.8</c:v>
                </c:pt>
                <c:pt idx="186">
                  <c:v>0.8</c:v>
                </c:pt>
                <c:pt idx="187">
                  <c:v>0.8</c:v>
                </c:pt>
                <c:pt idx="188">
                  <c:v>0.8</c:v>
                </c:pt>
                <c:pt idx="189">
                  <c:v>0.8</c:v>
                </c:pt>
                <c:pt idx="190">
                  <c:v>0.8</c:v>
                </c:pt>
                <c:pt idx="191">
                  <c:v>0.8</c:v>
                </c:pt>
                <c:pt idx="192">
                  <c:v>0.8</c:v>
                </c:pt>
                <c:pt idx="193">
                  <c:v>0.8</c:v>
                </c:pt>
                <c:pt idx="194">
                  <c:v>0.8</c:v>
                </c:pt>
                <c:pt idx="195">
                  <c:v>0.8</c:v>
                </c:pt>
                <c:pt idx="196">
                  <c:v>0.8</c:v>
                </c:pt>
                <c:pt idx="197">
                  <c:v>0.8</c:v>
                </c:pt>
                <c:pt idx="198">
                  <c:v>0.8</c:v>
                </c:pt>
                <c:pt idx="199">
                  <c:v>0.8</c:v>
                </c:pt>
                <c:pt idx="200">
                  <c:v>0.8</c:v>
                </c:pt>
                <c:pt idx="201">
                  <c:v>0.8</c:v>
                </c:pt>
                <c:pt idx="202">
                  <c:v>0.8</c:v>
                </c:pt>
                <c:pt idx="203">
                  <c:v>0.8</c:v>
                </c:pt>
                <c:pt idx="204">
                  <c:v>0.8</c:v>
                </c:pt>
                <c:pt idx="205">
                  <c:v>0.8</c:v>
                </c:pt>
                <c:pt idx="206">
                  <c:v>0.8</c:v>
                </c:pt>
                <c:pt idx="207">
                  <c:v>0.8</c:v>
                </c:pt>
                <c:pt idx="208">
                  <c:v>0.8</c:v>
                </c:pt>
                <c:pt idx="209">
                  <c:v>0.8</c:v>
                </c:pt>
                <c:pt idx="210">
                  <c:v>0.8</c:v>
                </c:pt>
                <c:pt idx="211">
                  <c:v>0.8</c:v>
                </c:pt>
                <c:pt idx="212">
                  <c:v>0.8</c:v>
                </c:pt>
                <c:pt idx="213">
                  <c:v>0.8</c:v>
                </c:pt>
                <c:pt idx="214">
                  <c:v>0.8</c:v>
                </c:pt>
                <c:pt idx="215">
                  <c:v>0.8</c:v>
                </c:pt>
                <c:pt idx="216">
                  <c:v>0.8</c:v>
                </c:pt>
                <c:pt idx="217">
                  <c:v>0.8</c:v>
                </c:pt>
                <c:pt idx="218">
                  <c:v>0.8</c:v>
                </c:pt>
                <c:pt idx="219">
                  <c:v>0.8</c:v>
                </c:pt>
                <c:pt idx="220">
                  <c:v>0.8</c:v>
                </c:pt>
                <c:pt idx="221">
                  <c:v>0.8</c:v>
                </c:pt>
                <c:pt idx="222">
                  <c:v>0.8</c:v>
                </c:pt>
                <c:pt idx="223">
                  <c:v>0.8</c:v>
                </c:pt>
                <c:pt idx="224">
                  <c:v>0.8</c:v>
                </c:pt>
                <c:pt idx="225">
                  <c:v>0.8</c:v>
                </c:pt>
                <c:pt idx="226">
                  <c:v>0.8</c:v>
                </c:pt>
                <c:pt idx="227">
                  <c:v>0.8</c:v>
                </c:pt>
                <c:pt idx="228">
                  <c:v>0.8</c:v>
                </c:pt>
                <c:pt idx="229">
                  <c:v>0.8</c:v>
                </c:pt>
                <c:pt idx="230">
                  <c:v>0.8</c:v>
                </c:pt>
                <c:pt idx="231">
                  <c:v>0.8</c:v>
                </c:pt>
                <c:pt idx="232">
                  <c:v>0.8</c:v>
                </c:pt>
                <c:pt idx="233">
                  <c:v>0.8</c:v>
                </c:pt>
                <c:pt idx="234">
                  <c:v>0.8</c:v>
                </c:pt>
                <c:pt idx="235">
                  <c:v>0.8</c:v>
                </c:pt>
                <c:pt idx="236">
                  <c:v>0.8</c:v>
                </c:pt>
                <c:pt idx="237">
                  <c:v>0.8</c:v>
                </c:pt>
                <c:pt idx="238">
                  <c:v>0.8</c:v>
                </c:pt>
                <c:pt idx="239">
                  <c:v>0.8</c:v>
                </c:pt>
                <c:pt idx="240">
                  <c:v>0.8</c:v>
                </c:pt>
                <c:pt idx="241">
                  <c:v>0.8</c:v>
                </c:pt>
                <c:pt idx="242">
                  <c:v>0.8</c:v>
                </c:pt>
                <c:pt idx="243">
                  <c:v>0.8</c:v>
                </c:pt>
                <c:pt idx="244">
                  <c:v>0.8</c:v>
                </c:pt>
              </c:numCache>
            </c:numRef>
          </c:val>
          <c:smooth val="0"/>
        </c:ser>
        <c:ser>
          <c:idx val="6"/>
          <c:order val="5"/>
          <c:tx>
            <c:strRef>
              <c:f>CalculationsAndCharts!$AB$32</c:f>
              <c:strCache>
                <c:ptCount val="1"/>
                <c:pt idx="0">
                  <c:v>Buy Signal</c:v>
                </c:pt>
              </c:strCache>
            </c:strRef>
          </c:tx>
          <c:spPr>
            <a:ln>
              <a:noFill/>
            </a:ln>
          </c:spPr>
          <c:marker>
            <c:symbol val="circle"/>
            <c:size val="7"/>
            <c:spPr>
              <a:noFill/>
              <a:ln w="15875">
                <a:solidFill>
                  <a:srgbClr val="00B050"/>
                </a:solidFill>
              </a:ln>
            </c:spPr>
          </c:marker>
          <c:cat>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cat>
          <c:val>
            <c:numRef>
              <c:f>CalculationsAndCharts!$AB$33:$AB$277</c:f>
              <c:numCache>
                <c:formatCode>General</c:formatCode>
                <c:ptCount val="245"/>
                <c:pt idx="0">
                  <c:v>#N/A</c:v>
                </c:pt>
                <c:pt idx="1">
                  <c:v>#N/A</c:v>
                </c:pt>
                <c:pt idx="2">
                  <c:v>#N/A</c:v>
                </c:pt>
                <c:pt idx="3">
                  <c:v>0.15606181716089559</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0.11505388391661231</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0.1963372699761784</c:v>
                </c:pt>
                <c:pt idx="66">
                  <c:v>#N/A</c:v>
                </c:pt>
                <c:pt idx="67">
                  <c:v>#N/A</c:v>
                </c:pt>
                <c:pt idx="68">
                  <c:v>#N/A</c:v>
                </c:pt>
                <c:pt idx="69">
                  <c:v>#N/A</c:v>
                </c:pt>
                <c:pt idx="70">
                  <c:v>#N/A</c:v>
                </c:pt>
                <c:pt idx="71">
                  <c:v>#N/A</c:v>
                </c:pt>
                <c:pt idx="72">
                  <c:v>#N/A</c:v>
                </c:pt>
                <c:pt idx="73">
                  <c:v>#N/A</c:v>
                </c:pt>
                <c:pt idx="74">
                  <c:v>0.16256559357853873</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7.1176412164471708E-2</c:v>
                </c:pt>
                <c:pt idx="111">
                  <c:v>#N/A</c:v>
                </c:pt>
                <c:pt idx="112">
                  <c:v>#N/A</c:v>
                </c:pt>
                <c:pt idx="113">
                  <c:v>#N/A</c:v>
                </c:pt>
                <c:pt idx="114">
                  <c:v>#N/A</c:v>
                </c:pt>
                <c:pt idx="115">
                  <c:v>#N/A</c:v>
                </c:pt>
                <c:pt idx="116">
                  <c:v>#N/A</c:v>
                </c:pt>
                <c:pt idx="117">
                  <c:v>#N/A</c:v>
                </c:pt>
                <c:pt idx="118">
                  <c:v>#N/A</c:v>
                </c:pt>
                <c:pt idx="119">
                  <c:v>#N/A</c:v>
                </c:pt>
                <c:pt idx="120">
                  <c:v>#N/A</c:v>
                </c:pt>
                <c:pt idx="121">
                  <c:v>#N/A</c:v>
                </c:pt>
                <c:pt idx="122">
                  <c:v>0.13367858261448515</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0.11136772764787795</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8.6626027340997641E-2</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0.10018267507920625</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numCache>
            </c:numRef>
          </c:val>
          <c:smooth val="0"/>
        </c:ser>
        <c:ser>
          <c:idx val="7"/>
          <c:order val="6"/>
          <c:tx>
            <c:strRef>
              <c:f>CalculationsAndCharts!$AC$32</c:f>
              <c:strCache>
                <c:ptCount val="1"/>
                <c:pt idx="0">
                  <c:v>Sell Signal</c:v>
                </c:pt>
              </c:strCache>
            </c:strRef>
          </c:tx>
          <c:spPr>
            <a:ln>
              <a:noFill/>
            </a:ln>
          </c:spPr>
          <c:marker>
            <c:symbol val="circle"/>
            <c:size val="7"/>
            <c:spPr>
              <a:noFill/>
              <a:ln w="15875">
                <a:solidFill>
                  <a:srgbClr val="FF0000"/>
                </a:solidFill>
              </a:ln>
            </c:spPr>
          </c:marker>
          <c:cat>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cat>
          <c:val>
            <c:numRef>
              <c:f>CalculationsAndCharts!$AC$33:$AC$277</c:f>
              <c:numCache>
                <c:formatCode>General</c:formatCode>
                <c:ptCount val="245"/>
                <c:pt idx="0">
                  <c:v>#N/A</c:v>
                </c:pt>
                <c:pt idx="1">
                  <c:v>#N/A</c:v>
                </c:pt>
                <c:pt idx="2">
                  <c:v>#N/A</c:v>
                </c:pt>
                <c:pt idx="3">
                  <c:v>#N/A</c:v>
                </c:pt>
                <c:pt idx="4">
                  <c:v>#N/A</c:v>
                </c:pt>
                <c:pt idx="5">
                  <c:v>#N/A</c:v>
                </c:pt>
                <c:pt idx="6">
                  <c:v>#N/A</c:v>
                </c:pt>
                <c:pt idx="7">
                  <c:v>#N/A</c:v>
                </c:pt>
                <c:pt idx="8">
                  <c:v>#N/A</c:v>
                </c:pt>
                <c:pt idx="9">
                  <c:v>#N/A</c:v>
                </c:pt>
                <c:pt idx="10">
                  <c:v>#N/A</c:v>
                </c:pt>
                <c:pt idx="11">
                  <c:v>#N/A</c:v>
                </c:pt>
                <c:pt idx="12">
                  <c:v>0.89745809263763787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0.82804675734653022</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0.86727729111761565</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0.8235930016997659</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0.83112779419440985</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0.80938993484619082</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numCache>
            </c:numRef>
          </c:val>
          <c:smooth val="0"/>
        </c:ser>
        <c:ser>
          <c:idx val="2"/>
          <c:order val="7"/>
          <c:tx>
            <c:strRef>
              <c:f>CalculationsAndCharts!$AB$30</c:f>
              <c:strCache>
                <c:ptCount val="1"/>
                <c:pt idx="0">
                  <c:v>Buy2</c:v>
                </c:pt>
              </c:strCache>
            </c:strRef>
          </c:tx>
          <c:spPr>
            <a:ln>
              <a:noFill/>
            </a:ln>
          </c:spPr>
          <c:marker>
            <c:symbol val="circle"/>
            <c:size val="2"/>
            <c:spPr>
              <a:solidFill>
                <a:schemeClr val="tx1"/>
              </a:solidFill>
              <a:ln>
                <a:solidFill>
                  <a:schemeClr val="tx1"/>
                </a:solidFill>
              </a:ln>
            </c:spPr>
          </c:marker>
          <c:cat>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cat>
          <c:val>
            <c:numRef>
              <c:f>CalculationsAndCharts!$AB$33:$AB$277</c:f>
              <c:numCache>
                <c:formatCode>General</c:formatCode>
                <c:ptCount val="245"/>
                <c:pt idx="0">
                  <c:v>#N/A</c:v>
                </c:pt>
                <c:pt idx="1">
                  <c:v>#N/A</c:v>
                </c:pt>
                <c:pt idx="2">
                  <c:v>#N/A</c:v>
                </c:pt>
                <c:pt idx="3">
                  <c:v>0.15606181716089559</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0.11505388391661231</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0.1963372699761784</c:v>
                </c:pt>
                <c:pt idx="66">
                  <c:v>#N/A</c:v>
                </c:pt>
                <c:pt idx="67">
                  <c:v>#N/A</c:v>
                </c:pt>
                <c:pt idx="68">
                  <c:v>#N/A</c:v>
                </c:pt>
                <c:pt idx="69">
                  <c:v>#N/A</c:v>
                </c:pt>
                <c:pt idx="70">
                  <c:v>#N/A</c:v>
                </c:pt>
                <c:pt idx="71">
                  <c:v>#N/A</c:v>
                </c:pt>
                <c:pt idx="72">
                  <c:v>#N/A</c:v>
                </c:pt>
                <c:pt idx="73">
                  <c:v>#N/A</c:v>
                </c:pt>
                <c:pt idx="74">
                  <c:v>0.16256559357853873</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7.1176412164471708E-2</c:v>
                </c:pt>
                <c:pt idx="111">
                  <c:v>#N/A</c:v>
                </c:pt>
                <c:pt idx="112">
                  <c:v>#N/A</c:v>
                </c:pt>
                <c:pt idx="113">
                  <c:v>#N/A</c:v>
                </c:pt>
                <c:pt idx="114">
                  <c:v>#N/A</c:v>
                </c:pt>
                <c:pt idx="115">
                  <c:v>#N/A</c:v>
                </c:pt>
                <c:pt idx="116">
                  <c:v>#N/A</c:v>
                </c:pt>
                <c:pt idx="117">
                  <c:v>#N/A</c:v>
                </c:pt>
                <c:pt idx="118">
                  <c:v>#N/A</c:v>
                </c:pt>
                <c:pt idx="119">
                  <c:v>#N/A</c:v>
                </c:pt>
                <c:pt idx="120">
                  <c:v>#N/A</c:v>
                </c:pt>
                <c:pt idx="121">
                  <c:v>#N/A</c:v>
                </c:pt>
                <c:pt idx="122">
                  <c:v>0.13367858261448515</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0.11136772764787795</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8.6626027340997641E-2</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0.10018267507920625</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numCache>
            </c:numRef>
          </c:val>
          <c:smooth val="0"/>
        </c:ser>
        <c:ser>
          <c:idx val="8"/>
          <c:order val="8"/>
          <c:tx>
            <c:strRef>
              <c:f>CalculationsAndCharts!$AC$30</c:f>
              <c:strCache>
                <c:ptCount val="1"/>
                <c:pt idx="0">
                  <c:v>Sell2</c:v>
                </c:pt>
              </c:strCache>
            </c:strRef>
          </c:tx>
          <c:spPr>
            <a:ln>
              <a:noFill/>
            </a:ln>
          </c:spPr>
          <c:marker>
            <c:symbol val="circle"/>
            <c:size val="2"/>
            <c:spPr>
              <a:solidFill>
                <a:schemeClr val="tx1"/>
              </a:solidFill>
              <a:ln>
                <a:solidFill>
                  <a:schemeClr val="tx1"/>
                </a:solidFill>
              </a:ln>
            </c:spPr>
          </c:marker>
          <c:cat>
            <c:numRef>
              <c:f>CalculationsAndCharts!$A$33:$A$277</c:f>
              <c:numCache>
                <c:formatCode>General</c:formatCode>
                <c:ptCount val="24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numCache>
            </c:numRef>
          </c:cat>
          <c:val>
            <c:numRef>
              <c:f>CalculationsAndCharts!$AC$33:$AC$277</c:f>
              <c:numCache>
                <c:formatCode>General</c:formatCode>
                <c:ptCount val="245"/>
                <c:pt idx="0">
                  <c:v>#N/A</c:v>
                </c:pt>
                <c:pt idx="1">
                  <c:v>#N/A</c:v>
                </c:pt>
                <c:pt idx="2">
                  <c:v>#N/A</c:v>
                </c:pt>
                <c:pt idx="3">
                  <c:v>#N/A</c:v>
                </c:pt>
                <c:pt idx="4">
                  <c:v>#N/A</c:v>
                </c:pt>
                <c:pt idx="5">
                  <c:v>#N/A</c:v>
                </c:pt>
                <c:pt idx="6">
                  <c:v>#N/A</c:v>
                </c:pt>
                <c:pt idx="7">
                  <c:v>#N/A</c:v>
                </c:pt>
                <c:pt idx="8">
                  <c:v>#N/A</c:v>
                </c:pt>
                <c:pt idx="9">
                  <c:v>#N/A</c:v>
                </c:pt>
                <c:pt idx="10">
                  <c:v>#N/A</c:v>
                </c:pt>
                <c:pt idx="11">
                  <c:v>#N/A</c:v>
                </c:pt>
                <c:pt idx="12">
                  <c:v>0.89745809263763787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0.82804675734653022</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0.86727729111761565</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0.8235930016997659</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0.83112779419440985</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0.80938993484619082</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numCache>
            </c:numRef>
          </c:val>
          <c:smooth val="0"/>
        </c:ser>
        <c:dLbls>
          <c:showLegendKey val="0"/>
          <c:showVal val="0"/>
          <c:showCatName val="0"/>
          <c:showSerName val="0"/>
          <c:showPercent val="0"/>
          <c:showBubbleSize val="0"/>
        </c:dLbls>
        <c:marker val="1"/>
        <c:smooth val="0"/>
        <c:axId val="189536896"/>
        <c:axId val="189895424"/>
      </c:lineChart>
      <c:catAx>
        <c:axId val="189536896"/>
        <c:scaling>
          <c:orientation val="maxMin"/>
        </c:scaling>
        <c:delete val="0"/>
        <c:axPos val="b"/>
        <c:numFmt formatCode="mm/dd/yy;@" sourceLinked="0"/>
        <c:majorTickMark val="out"/>
        <c:minorTickMark val="none"/>
        <c:tickLblPos val="low"/>
        <c:txPr>
          <a:bodyPr rot="-5400000" vert="horz"/>
          <a:lstStyle/>
          <a:p>
            <a:pPr>
              <a:defRPr/>
            </a:pPr>
            <a:endParaRPr lang="en-US"/>
          </a:p>
        </c:txPr>
        <c:crossAx val="189895424"/>
        <c:crosses val="autoZero"/>
        <c:auto val="0"/>
        <c:lblAlgn val="ctr"/>
        <c:lblOffset val="100"/>
        <c:tickLblSkip val="10"/>
        <c:tickMarkSkip val="10"/>
        <c:noMultiLvlLbl val="0"/>
      </c:catAx>
      <c:valAx>
        <c:axId val="189895424"/>
        <c:scaling>
          <c:orientation val="minMax"/>
          <c:max val="1"/>
          <c:min val="0"/>
        </c:scaling>
        <c:delete val="0"/>
        <c:axPos val="l"/>
        <c:numFmt formatCode="0.00" sourceLinked="0"/>
        <c:majorTickMark val="out"/>
        <c:minorTickMark val="none"/>
        <c:tickLblPos val="nextTo"/>
        <c:crossAx val="189536896"/>
        <c:crosses val="max"/>
        <c:crossBetween val="between"/>
      </c:valAx>
    </c:plotArea>
    <c:legend>
      <c:legendPos val="t"/>
      <c:legendEntry>
        <c:idx val="0"/>
        <c:delete val="1"/>
      </c:legendEntry>
      <c:legendEntry>
        <c:idx val="1"/>
        <c:delete val="1"/>
      </c:legendEntry>
      <c:legendEntry>
        <c:idx val="3"/>
        <c:delete val="1"/>
      </c:legendEntry>
      <c:legendEntry>
        <c:idx val="4"/>
        <c:delete val="1"/>
      </c:legendEntry>
      <c:legendEntry>
        <c:idx val="7"/>
        <c:delete val="1"/>
      </c:legendEntry>
      <c:legendEntry>
        <c:idx val="8"/>
        <c:delete val="1"/>
      </c:legendEntry>
      <c:layout>
        <c:manualLayout>
          <c:xMode val="edge"/>
          <c:yMode val="edge"/>
          <c:x val="8.8858435842727776E-2"/>
          <c:y val="1.2213591544300208E-2"/>
          <c:w val="0.74892338965243554"/>
          <c:h val="0.1357576080017025"/>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20" fmlaLink="$E$24" horiz="1" max="245" min="1" page="10" val="209"/>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fmlaLink="$S$7" lockText="1" noThreeD="1"/>
</file>

<file path=xl/ctrlProps/ctrlProp7.xml><?xml version="1.0" encoding="utf-8"?>
<formControlPr xmlns="http://schemas.microsoft.com/office/spreadsheetml/2009/9/main" objectType="CheckBox" checked="Checked" fmlaLink="$S$5" lockText="1" noThreeD="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160020</xdr:rowOff>
        </xdr:from>
        <xdr:to>
          <xdr:col>10</xdr:col>
          <xdr:colOff>480060</xdr:colOff>
          <xdr:row>10</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xdr:row>
          <xdr:rowOff>160020</xdr:rowOff>
        </xdr:from>
        <xdr:to>
          <xdr:col>6</xdr:col>
          <xdr:colOff>175260</xdr:colOff>
          <xdr:row>10</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NEW!</a:t>
              </a:r>
              <a:endParaRPr lang="en-US" sz="1000" b="1" i="0" u="none" strike="noStrike" baseline="0">
                <a:solidFill>
                  <a:srgbClr val="0000FF"/>
                </a:solidFill>
                <a:latin typeface="Arial"/>
                <a:cs typeface="Arial"/>
              </a:endParaRP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22860</xdr:colOff>
      <xdr:row>0</xdr:row>
      <xdr:rowOff>20955</xdr:rowOff>
    </xdr:from>
    <xdr:to>
      <xdr:col>17</xdr:col>
      <xdr:colOff>382905</xdr:colOff>
      <xdr:row>21</xdr:row>
      <xdr:rowOff>22860</xdr:rowOff>
    </xdr:to>
    <xdr:graphicFrame macro="">
      <xdr:nvGraphicFramePr>
        <xdr:cNvPr id="258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274320</xdr:colOff>
          <xdr:row>28</xdr:row>
          <xdr:rowOff>7620</xdr:rowOff>
        </xdr:from>
        <xdr:to>
          <xdr:col>17</xdr:col>
          <xdr:colOff>434340</xdr:colOff>
          <xdr:row>29</xdr:row>
          <xdr:rowOff>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&lt;= Set Chart</a:t>
              </a:r>
              <a:endParaRPr lang="en-US"/>
            </a:p>
          </xdr:txBody>
        </xdr:sp>
        <xdr:clientData fPrintsWithSheet="0"/>
      </xdr:twoCellAnchor>
    </mc:Choice>
    <mc:Fallback/>
  </mc:AlternateContent>
  <xdr:twoCellAnchor>
    <xdr:from>
      <xdr:col>6</xdr:col>
      <xdr:colOff>22860</xdr:colOff>
      <xdr:row>17</xdr:row>
      <xdr:rowOff>129540</xdr:rowOff>
    </xdr:from>
    <xdr:to>
      <xdr:col>17</xdr:col>
      <xdr:colOff>382905</xdr:colOff>
      <xdr:row>27</xdr:row>
      <xdr:rowOff>15240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xdr:col>
          <xdr:colOff>144780</xdr:colOff>
          <xdr:row>23</xdr:row>
          <xdr:rowOff>7620</xdr:rowOff>
        </xdr:from>
        <xdr:to>
          <xdr:col>5</xdr:col>
          <xdr:colOff>472440</xdr:colOff>
          <xdr:row>24</xdr:row>
          <xdr:rowOff>144780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&lt;== Chart These Dates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563880</xdr:colOff>
          <xdr:row>6</xdr:row>
          <xdr:rowOff>15240</xdr:rowOff>
        </xdr:from>
        <xdr:to>
          <xdr:col>19</xdr:col>
          <xdr:colOff>510540</xdr:colOff>
          <xdr:row>7</xdr:row>
          <xdr:rowOff>15240</xdr:rowOff>
        </xdr:to>
        <xdr:sp macro="" textlink="">
          <xdr:nvSpPr>
            <xdr:cNvPr id="519974" name="Check Box 8998" hidden="1">
              <a:extLst>
                <a:ext uri="{63B3BB69-23CF-44E3-9099-C40C66FF867C}">
                  <a14:compatExt spid="_x0000_s5199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Buy / Sell Markers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579120</xdr:colOff>
          <xdr:row>4</xdr:row>
          <xdr:rowOff>7620</xdr:rowOff>
        </xdr:from>
        <xdr:to>
          <xdr:col>19</xdr:col>
          <xdr:colOff>525780</xdr:colOff>
          <xdr:row>5</xdr:row>
          <xdr:rowOff>7620</xdr:rowOff>
        </xdr:to>
        <xdr:sp macro="" textlink="">
          <xdr:nvSpPr>
            <xdr:cNvPr id="519975" name="Check Box 8999" hidden="1">
              <a:extLst>
                <a:ext uri="{63B3BB69-23CF-44E3-9099-C40C66FF867C}">
                  <a14:compatExt spid="_x0000_s5199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Super Smoother</a:t>
              </a:r>
              <a:endParaRPr lang="en-US"/>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32013-12%20Swing%20Trading%20With%20Three%20Indicators/1312_TTIPS_Submission_Package/SwingTrade3Indi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CalculationsAndCharts"/>
      <sheetName val="Transaction Summary"/>
    </sheetNames>
    <sheetDataSet>
      <sheetData sheetId="0"/>
      <sheetData sheetId="1">
        <row r="6">
          <cell r="E6" t="str">
            <v>d</v>
          </cell>
        </row>
      </sheetData>
      <sheetData sheetId="2"/>
      <sheetData sheetId="3"/>
    </sheetDataSet>
  </externalBook>
</externalLink>
</file>

<file path=xl/queryTables/queryTable1.xml><?xml version="1.0" encoding="utf-8"?>
<queryTable xmlns="http://schemas.openxmlformats.org/spreadsheetml/2006/main" name="GetStockHistoryData_1" growShrinkType="overwriteClear"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etLastTradeData" growShrinkType="overwriteClear" connectionId="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GetStockIdData" growShrinkType="overwriteClear"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3.xml"/><Relationship Id="rId3" Type="http://schemas.openxmlformats.org/officeDocument/2006/relationships/vmlDrawing" Target="../drawings/vmlDrawing1.vml"/><Relationship Id="rId7" Type="http://schemas.openxmlformats.org/officeDocument/2006/relationships/queryTable" Target="../queryTables/query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queryTable" Target="../queryTables/queryTable1.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56"/>
  <sheetViews>
    <sheetView tabSelected="1" workbookViewId="0">
      <selection activeCell="V17" sqref="V17"/>
    </sheetView>
  </sheetViews>
  <sheetFormatPr defaultColWidth="9.109375" defaultRowHeight="13.2" x14ac:dyDescent="0.25"/>
  <cols>
    <col min="1" max="1" width="4.109375" style="8" customWidth="1"/>
    <col min="2" max="2" width="2.44140625" style="8" customWidth="1"/>
    <col min="3" max="18" width="9.109375" style="8"/>
    <col min="19" max="19" width="11.6640625" style="8" bestFit="1" customWidth="1"/>
    <col min="20" max="16384" width="9.109375" style="8"/>
  </cols>
  <sheetData>
    <row r="1" spans="1:3" x14ac:dyDescent="0.25">
      <c r="A1" s="7" t="s">
        <v>165</v>
      </c>
    </row>
    <row r="2" spans="1:3" x14ac:dyDescent="0.25">
      <c r="A2" s="44" t="s">
        <v>182</v>
      </c>
    </row>
    <row r="3" spans="1:3" x14ac:dyDescent="0.25">
      <c r="B3" s="45"/>
    </row>
    <row r="4" spans="1:3" x14ac:dyDescent="0.25">
      <c r="A4" s="8" t="s">
        <v>7</v>
      </c>
    </row>
    <row r="5" spans="1:3" x14ac:dyDescent="0.25">
      <c r="A5" s="44" t="s">
        <v>166</v>
      </c>
    </row>
    <row r="6" spans="1:3" x14ac:dyDescent="0.25">
      <c r="A6" s="44" t="s">
        <v>167</v>
      </c>
    </row>
    <row r="7" spans="1:3" x14ac:dyDescent="0.25">
      <c r="A7" s="10" t="s">
        <v>8</v>
      </c>
    </row>
    <row r="8" spans="1:3" x14ac:dyDescent="0.25">
      <c r="A8" s="10"/>
    </row>
    <row r="9" spans="1:3" x14ac:dyDescent="0.25">
      <c r="A9" s="114" t="s">
        <v>95</v>
      </c>
    </row>
    <row r="10" spans="1:3" x14ac:dyDescent="0.25">
      <c r="A10" s="115">
        <v>1</v>
      </c>
      <c r="C10" s="45" t="s">
        <v>168</v>
      </c>
    </row>
    <row r="11" spans="1:3" x14ac:dyDescent="0.25">
      <c r="A11" s="115"/>
      <c r="C11" s="44" t="s">
        <v>169</v>
      </c>
    </row>
    <row r="12" spans="1:3" x14ac:dyDescent="0.25">
      <c r="A12" s="114"/>
      <c r="C12" s="44" t="s">
        <v>170</v>
      </c>
    </row>
    <row r="13" spans="1:3" x14ac:dyDescent="0.25">
      <c r="A13" s="114"/>
      <c r="C13" s="44" t="s">
        <v>178</v>
      </c>
    </row>
    <row r="14" spans="1:3" x14ac:dyDescent="0.25">
      <c r="A14" s="114"/>
    </row>
    <row r="15" spans="1:3" x14ac:dyDescent="0.25">
      <c r="A15" s="114"/>
      <c r="C15" s="45" t="s">
        <v>171</v>
      </c>
    </row>
    <row r="16" spans="1:3" x14ac:dyDescent="0.25">
      <c r="A16" s="114"/>
      <c r="C16" s="44" t="s">
        <v>172</v>
      </c>
    </row>
    <row r="17" spans="1:3" x14ac:dyDescent="0.25">
      <c r="A17" s="114"/>
      <c r="C17" s="44" t="s">
        <v>173</v>
      </c>
    </row>
    <row r="18" spans="1:3" x14ac:dyDescent="0.25">
      <c r="A18" s="114"/>
      <c r="C18" s="44" t="s">
        <v>174</v>
      </c>
    </row>
    <row r="19" spans="1:3" x14ac:dyDescent="0.25">
      <c r="A19" s="114"/>
      <c r="C19" s="44"/>
    </row>
    <row r="20" spans="1:3" x14ac:dyDescent="0.25">
      <c r="A20" s="114"/>
      <c r="C20" s="68" t="s">
        <v>179</v>
      </c>
    </row>
    <row r="21" spans="1:3" x14ac:dyDescent="0.25">
      <c r="A21" s="114"/>
    </row>
    <row r="22" spans="1:3" x14ac:dyDescent="0.25">
      <c r="A22" s="114"/>
      <c r="C22" s="45" t="s">
        <v>176</v>
      </c>
    </row>
    <row r="23" spans="1:3" x14ac:dyDescent="0.25">
      <c r="A23" s="114"/>
      <c r="C23" s="44" t="s">
        <v>175</v>
      </c>
    </row>
    <row r="24" spans="1:3" x14ac:dyDescent="0.25">
      <c r="A24" s="10"/>
      <c r="C24" s="94"/>
    </row>
    <row r="25" spans="1:3" x14ac:dyDescent="0.25">
      <c r="A25" s="11" t="s">
        <v>44</v>
      </c>
    </row>
    <row r="26" spans="1:3" x14ac:dyDescent="0.25">
      <c r="C26" s="45" t="s">
        <v>177</v>
      </c>
    </row>
    <row r="27" spans="1:3" x14ac:dyDescent="0.25">
      <c r="C27" s="45"/>
    </row>
    <row r="28" spans="1:3" x14ac:dyDescent="0.25">
      <c r="C28" s="45" t="s">
        <v>180</v>
      </c>
    </row>
    <row r="29" spans="1:3" x14ac:dyDescent="0.25">
      <c r="C29" s="45"/>
    </row>
    <row r="30" spans="1:3" x14ac:dyDescent="0.25">
      <c r="A30" s="10"/>
    </row>
    <row r="31" spans="1:3" customFormat="1" x14ac:dyDescent="0.25">
      <c r="A31" s="50" t="s">
        <v>43</v>
      </c>
    </row>
    <row r="32" spans="1:3" customFormat="1" x14ac:dyDescent="0.25">
      <c r="A32" s="14"/>
    </row>
    <row r="33" spans="1:3" customFormat="1" x14ac:dyDescent="0.25">
      <c r="A33" s="42"/>
    </row>
    <row r="34" spans="1:3" x14ac:dyDescent="0.25">
      <c r="A34" s="11" t="s">
        <v>9</v>
      </c>
    </row>
    <row r="35" spans="1:3" x14ac:dyDescent="0.25">
      <c r="A35" s="8">
        <v>1</v>
      </c>
      <c r="C35" s="12" t="s">
        <v>16</v>
      </c>
    </row>
    <row r="36" spans="1:3" x14ac:dyDescent="0.25">
      <c r="A36" s="8">
        <v>2</v>
      </c>
      <c r="C36" s="8" t="s">
        <v>21</v>
      </c>
    </row>
    <row r="37" spans="1:3" x14ac:dyDescent="0.25">
      <c r="B37" s="12"/>
      <c r="C37" s="44" t="s">
        <v>46</v>
      </c>
    </row>
    <row r="38" spans="1:3" x14ac:dyDescent="0.25">
      <c r="C38" s="9" t="s">
        <v>47</v>
      </c>
    </row>
    <row r="39" spans="1:3" x14ac:dyDescent="0.25">
      <c r="A39" s="11" t="s">
        <v>12</v>
      </c>
      <c r="C39" s="13"/>
    </row>
    <row r="40" spans="1:3" x14ac:dyDescent="0.25">
      <c r="A40" s="12">
        <v>1</v>
      </c>
      <c r="C40" s="15" t="s">
        <v>11</v>
      </c>
    </row>
    <row r="41" spans="1:3" x14ac:dyDescent="0.25">
      <c r="A41" s="12"/>
      <c r="C41" s="9" t="s">
        <v>17</v>
      </c>
    </row>
    <row r="42" spans="1:3" x14ac:dyDescent="0.25">
      <c r="A42" s="8">
        <v>2</v>
      </c>
      <c r="B42" s="12"/>
      <c r="C42" s="68" t="s">
        <v>48</v>
      </c>
    </row>
    <row r="43" spans="1:3" x14ac:dyDescent="0.25">
      <c r="B43" s="12"/>
      <c r="C43" s="68" t="s">
        <v>49</v>
      </c>
    </row>
    <row r="44" spans="1:3" x14ac:dyDescent="0.25">
      <c r="B44" s="12"/>
      <c r="C44" s="68" t="s">
        <v>50</v>
      </c>
    </row>
    <row r="45" spans="1:3" x14ac:dyDescent="0.25">
      <c r="B45" s="12"/>
      <c r="C45" s="44" t="s">
        <v>39</v>
      </c>
    </row>
    <row r="46" spans="1:3" x14ac:dyDescent="0.25">
      <c r="A46" s="12">
        <v>3</v>
      </c>
      <c r="C46" s="45" t="s">
        <v>51</v>
      </c>
    </row>
    <row r="47" spans="1:3" x14ac:dyDescent="0.25">
      <c r="A47" s="12"/>
      <c r="C47" s="12" t="s">
        <v>52</v>
      </c>
    </row>
    <row r="48" spans="1:3" x14ac:dyDescent="0.25">
      <c r="C48" s="44" t="s">
        <v>53</v>
      </c>
    </row>
    <row r="49" spans="1:3" x14ac:dyDescent="0.25">
      <c r="C49" s="44" t="s">
        <v>54</v>
      </c>
    </row>
    <row r="50" spans="1:3" x14ac:dyDescent="0.25">
      <c r="C50" s="9" t="s">
        <v>55</v>
      </c>
    </row>
    <row r="51" spans="1:3" x14ac:dyDescent="0.25">
      <c r="A51" s="8">
        <v>4</v>
      </c>
      <c r="C51" s="45" t="s">
        <v>56</v>
      </c>
    </row>
    <row r="52" spans="1:3" x14ac:dyDescent="0.25">
      <c r="C52" s="44" t="s">
        <v>57</v>
      </c>
    </row>
    <row r="53" spans="1:3" x14ac:dyDescent="0.25">
      <c r="C53" s="44" t="s">
        <v>58</v>
      </c>
    </row>
    <row r="54" spans="1:3" x14ac:dyDescent="0.25">
      <c r="C54" s="9" t="s">
        <v>59</v>
      </c>
    </row>
    <row r="55" spans="1:3" x14ac:dyDescent="0.25">
      <c r="C55" s="44" t="s">
        <v>60</v>
      </c>
    </row>
    <row r="56" spans="1:3" x14ac:dyDescent="0.25">
      <c r="C56" s="10" t="s">
        <v>61</v>
      </c>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12877"/>
  <sheetViews>
    <sheetView workbookViewId="0"/>
  </sheetViews>
  <sheetFormatPr defaultRowHeight="13.2" x14ac:dyDescent="0.25"/>
  <cols>
    <col min="1" max="1" width="11.88671875" customWidth="1"/>
    <col min="2" max="2" width="14.5546875" customWidth="1"/>
    <col min="3" max="6" width="8.77734375" customWidth="1"/>
    <col min="7" max="7" width="10.109375" bestFit="1" customWidth="1"/>
    <col min="8" max="8" width="9.21875" bestFit="1" customWidth="1"/>
    <col min="9" max="9" width="10.88671875" bestFit="1" customWidth="1"/>
    <col min="10" max="13" width="8.77734375" customWidth="1"/>
    <col min="15" max="15" width="10.109375" bestFit="1" customWidth="1"/>
    <col min="20" max="20" width="11.109375" bestFit="1" customWidth="1"/>
  </cols>
  <sheetData>
    <row r="1" spans="1:20" ht="19.2" x14ac:dyDescent="0.25">
      <c r="A1" s="55" t="s">
        <v>122</v>
      </c>
      <c r="P1" s="96" t="s">
        <v>67</v>
      </c>
      <c r="Q1" s="97" t="s">
        <v>83</v>
      </c>
    </row>
    <row r="2" spans="1:20" x14ac:dyDescent="0.25">
      <c r="A2" s="50" t="s">
        <v>97</v>
      </c>
      <c r="B2" s="176">
        <v>41586</v>
      </c>
      <c r="C2" s="53">
        <v>57.19</v>
      </c>
      <c r="D2" s="53">
        <v>57.41</v>
      </c>
      <c r="E2" s="53">
        <v>56.81</v>
      </c>
      <c r="F2" s="53">
        <v>57.28</v>
      </c>
      <c r="G2" s="54">
        <v>1920765</v>
      </c>
      <c r="H2" s="41" t="s">
        <v>181</v>
      </c>
      <c r="I2" s="41"/>
      <c r="J2" s="41"/>
      <c r="K2" s="41"/>
      <c r="P2" s="53"/>
      <c r="Q2" s="112" t="s">
        <v>85</v>
      </c>
    </row>
    <row r="3" spans="1:20" ht="13.8" thickBot="1" x14ac:dyDescent="0.3">
      <c r="A3" s="2" t="s">
        <v>68</v>
      </c>
      <c r="B3" s="53"/>
      <c r="G3" s="54"/>
      <c r="H3" s="41"/>
      <c r="I3" s="41"/>
      <c r="J3" s="41"/>
      <c r="K3" s="41"/>
      <c r="P3" s="53"/>
      <c r="Q3" s="112" t="s">
        <v>86</v>
      </c>
    </row>
    <row r="4" spans="1:20" x14ac:dyDescent="0.25">
      <c r="A4" s="98" t="s">
        <v>69</v>
      </c>
      <c r="B4" s="99" t="s">
        <v>121</v>
      </c>
      <c r="D4" s="103" t="s">
        <v>72</v>
      </c>
      <c r="H4" s="41"/>
      <c r="I4" s="41"/>
      <c r="J4" s="41"/>
      <c r="K4" s="41"/>
      <c r="P4" s="53"/>
      <c r="Q4" s="53"/>
    </row>
    <row r="5" spans="1:20" x14ac:dyDescent="0.25">
      <c r="A5" s="100" t="s">
        <v>30</v>
      </c>
      <c r="B5" s="171">
        <v>28132</v>
      </c>
      <c r="C5" s="6"/>
      <c r="D5" s="104" t="s">
        <v>73</v>
      </c>
      <c r="H5" s="41"/>
      <c r="I5" s="41"/>
      <c r="J5" s="41"/>
      <c r="K5" s="41"/>
      <c r="P5" s="53"/>
      <c r="Q5" s="112" t="s">
        <v>91</v>
      </c>
    </row>
    <row r="6" spans="1:20" ht="13.8" thickBot="1" x14ac:dyDescent="0.3">
      <c r="A6" s="100" t="s">
        <v>31</v>
      </c>
      <c r="B6" s="171">
        <f ca="1">TODAY()</f>
        <v>41586</v>
      </c>
      <c r="D6" s="105" t="s">
        <v>74</v>
      </c>
      <c r="E6" s="108" t="str">
        <f>VLOOKUP(B7,D7:E10,2,FALSE)</f>
        <v>d</v>
      </c>
      <c r="F6" s="2"/>
      <c r="H6" s="41"/>
      <c r="I6" s="41"/>
      <c r="J6" s="41"/>
      <c r="K6" s="41"/>
      <c r="O6" s="53"/>
      <c r="P6" s="53"/>
      <c r="Q6" s="122" t="s">
        <v>92</v>
      </c>
    </row>
    <row r="7" spans="1:20" x14ac:dyDescent="0.25">
      <c r="A7" s="101" t="s">
        <v>70</v>
      </c>
      <c r="B7" s="102" t="s">
        <v>71</v>
      </c>
      <c r="C7" s="117"/>
      <c r="D7" s="106" t="s">
        <v>71</v>
      </c>
      <c r="E7" s="109" t="s">
        <v>78</v>
      </c>
      <c r="F7" s="50"/>
      <c r="P7" s="53"/>
      <c r="Q7" s="113" t="s">
        <v>90</v>
      </c>
      <c r="R7" s="53"/>
    </row>
    <row r="8" spans="1:20" x14ac:dyDescent="0.25">
      <c r="D8" s="106" t="s">
        <v>75</v>
      </c>
      <c r="E8" s="109" t="s">
        <v>79</v>
      </c>
      <c r="F8" s="50"/>
      <c r="Q8" s="87" t="s">
        <v>87</v>
      </c>
    </row>
    <row r="9" spans="1:20" x14ac:dyDescent="0.25">
      <c r="A9" s="56" t="s">
        <v>63</v>
      </c>
      <c r="D9" s="106" t="s">
        <v>76</v>
      </c>
      <c r="E9" s="109" t="s">
        <v>80</v>
      </c>
      <c r="Q9" s="116" t="s">
        <v>82</v>
      </c>
    </row>
    <row r="10" spans="1:20" ht="13.8" thickBot="1" x14ac:dyDescent="0.3">
      <c r="A10" s="95" t="s">
        <v>64</v>
      </c>
      <c r="B10" s="2">
        <f>COUNTA(B15:B64892)-1</f>
        <v>1004</v>
      </c>
      <c r="D10" s="107" t="s">
        <v>77</v>
      </c>
      <c r="E10" s="110" t="s">
        <v>81</v>
      </c>
      <c r="Q10" s="87" t="s">
        <v>88</v>
      </c>
    </row>
    <row r="11" spans="1:20" x14ac:dyDescent="0.25">
      <c r="A11" s="95" t="s">
        <v>65</v>
      </c>
      <c r="B11" s="51">
        <f ca="1">IF(B10&lt;=0,"",OFFSET(B15,B10,IF(HistReqDataType="v",1,0),1,1))</f>
        <v>40130</v>
      </c>
      <c r="C11" s="53"/>
      <c r="D11" s="53"/>
      <c r="E11" s="53"/>
      <c r="F11" s="53"/>
      <c r="G11" s="54"/>
      <c r="H11" s="53"/>
      <c r="I11" s="59"/>
      <c r="J11" s="53"/>
      <c r="K11" s="53"/>
      <c r="P11" s="53"/>
      <c r="Q11" s="87" t="s">
        <v>84</v>
      </c>
    </row>
    <row r="12" spans="1:20" x14ac:dyDescent="0.25">
      <c r="A12" s="95" t="s">
        <v>66</v>
      </c>
      <c r="B12" s="51">
        <f ca="1">IF(B10&lt;=0,"",IF(HistReqDataType="v",OFFSET(B15,2,1,1,1),OFFSET(B15,1,0,1,1)))</f>
        <v>41586</v>
      </c>
      <c r="C12" s="53"/>
      <c r="D12" s="53"/>
      <c r="E12" s="53"/>
      <c r="F12" s="53"/>
      <c r="G12" s="54"/>
      <c r="H12" s="53"/>
      <c r="I12" s="59"/>
      <c r="J12" s="53"/>
      <c r="K12" s="53"/>
      <c r="L12" s="53"/>
      <c r="M12" s="53"/>
    </row>
    <row r="13" spans="1:20" ht="13.8" thickBot="1" x14ac:dyDescent="0.3"/>
    <row r="14" spans="1:20" x14ac:dyDescent="0.25">
      <c r="B14" s="320" t="s">
        <v>37</v>
      </c>
      <c r="C14" s="321"/>
      <c r="D14" s="321"/>
      <c r="E14" s="321"/>
      <c r="F14" s="321"/>
      <c r="G14" s="321"/>
      <c r="H14" s="62" t="s">
        <v>33</v>
      </c>
      <c r="I14" s="60" t="s">
        <v>34</v>
      </c>
      <c r="J14" s="318" t="s">
        <v>36</v>
      </c>
      <c r="K14" s="318"/>
      <c r="L14" s="318"/>
      <c r="M14" s="319"/>
      <c r="N14" s="50"/>
    </row>
    <row r="15" spans="1:20" ht="13.8" thickBot="1" x14ac:dyDescent="0.3">
      <c r="A15" s="1" t="s">
        <v>0</v>
      </c>
      <c r="B15" s="64" t="s">
        <v>1</v>
      </c>
      <c r="C15" s="65" t="s">
        <v>3</v>
      </c>
      <c r="D15" s="65" t="s">
        <v>4</v>
      </c>
      <c r="E15" s="65" t="s">
        <v>5</v>
      </c>
      <c r="F15" s="65" t="s">
        <v>6</v>
      </c>
      <c r="G15" s="65" t="s">
        <v>2</v>
      </c>
      <c r="H15" s="63" t="s">
        <v>62</v>
      </c>
      <c r="I15" s="61" t="s">
        <v>35</v>
      </c>
      <c r="J15" s="66" t="s">
        <v>3</v>
      </c>
      <c r="K15" s="66" t="s">
        <v>4</v>
      </c>
      <c r="L15" s="66" t="s">
        <v>5</v>
      </c>
      <c r="M15" s="67" t="s">
        <v>6</v>
      </c>
      <c r="O15" s="172"/>
      <c r="P15" s="172"/>
      <c r="Q15" s="172"/>
      <c r="R15" s="172"/>
      <c r="S15" s="172"/>
      <c r="T15" s="172"/>
    </row>
    <row r="16" spans="1:20" x14ac:dyDescent="0.25">
      <c r="A16">
        <v>1</v>
      </c>
      <c r="B16" s="176">
        <v>41586</v>
      </c>
      <c r="C16" s="53">
        <v>57.19</v>
      </c>
      <c r="D16" s="53">
        <v>57.41</v>
      </c>
      <c r="E16" s="53">
        <v>56.81</v>
      </c>
      <c r="F16" s="53">
        <v>57.28</v>
      </c>
      <c r="G16" s="54">
        <v>1920765</v>
      </c>
      <c r="H16" s="53">
        <v>57.28</v>
      </c>
      <c r="I16" s="59">
        <f>H16/F16</f>
        <v>1</v>
      </c>
      <c r="J16" s="53">
        <f t="shared" ref="J16:J79" si="0">ROUND($I16*C16,2)</f>
        <v>57.19</v>
      </c>
      <c r="K16" s="53">
        <f t="shared" ref="K16:K79" si="1">ROUND($I16*D16,2)</f>
        <v>57.41</v>
      </c>
      <c r="L16" s="53">
        <f t="shared" ref="L16:L79" si="2">ROUND($I16*E16,2)</f>
        <v>56.81</v>
      </c>
      <c r="M16" s="53">
        <f t="shared" ref="M16:M79" si="3">ROUND($I16*F16,2)</f>
        <v>57.28</v>
      </c>
      <c r="N16" s="53" t="s">
        <v>181</v>
      </c>
    </row>
    <row r="17" spans="1:14" x14ac:dyDescent="0.25">
      <c r="A17">
        <v>2</v>
      </c>
      <c r="B17" s="175">
        <v>41585</v>
      </c>
      <c r="C17" s="53">
        <v>58.09</v>
      </c>
      <c r="D17" s="53">
        <v>58.59</v>
      </c>
      <c r="E17" s="53">
        <v>56.95</v>
      </c>
      <c r="F17" s="53">
        <v>57.22</v>
      </c>
      <c r="G17" s="54">
        <v>2247800</v>
      </c>
      <c r="H17" s="53">
        <v>57.22</v>
      </c>
      <c r="I17" s="59">
        <f>H17/F17</f>
        <v>1</v>
      </c>
      <c r="J17" s="53">
        <f t="shared" si="0"/>
        <v>58.09</v>
      </c>
      <c r="K17" s="53">
        <f t="shared" si="1"/>
        <v>58.59</v>
      </c>
      <c r="L17" s="53">
        <f t="shared" si="2"/>
        <v>56.95</v>
      </c>
      <c r="M17" s="53">
        <f t="shared" si="3"/>
        <v>57.22</v>
      </c>
      <c r="N17" s="53"/>
    </row>
    <row r="18" spans="1:14" x14ac:dyDescent="0.25">
      <c r="A18">
        <v>3</v>
      </c>
      <c r="B18" s="175">
        <v>41584</v>
      </c>
      <c r="C18" s="53">
        <v>58.11</v>
      </c>
      <c r="D18" s="53">
        <v>58.59</v>
      </c>
      <c r="E18" s="53">
        <v>57.89</v>
      </c>
      <c r="F18" s="53">
        <v>58.01</v>
      </c>
      <c r="G18" s="54">
        <v>1629700</v>
      </c>
      <c r="H18" s="53">
        <v>58.01</v>
      </c>
      <c r="I18" s="59">
        <f t="shared" ref="I18:I81" si="4">H18/F18</f>
        <v>1</v>
      </c>
      <c r="J18" s="53">
        <f t="shared" si="0"/>
        <v>58.11</v>
      </c>
      <c r="K18" s="53">
        <f t="shared" si="1"/>
        <v>58.59</v>
      </c>
      <c r="L18" s="53">
        <f t="shared" si="2"/>
        <v>57.89</v>
      </c>
      <c r="M18" s="53">
        <f t="shared" si="3"/>
        <v>58.01</v>
      </c>
      <c r="N18" s="53"/>
    </row>
    <row r="19" spans="1:14" x14ac:dyDescent="0.25">
      <c r="A19">
        <v>4</v>
      </c>
      <c r="B19" s="175">
        <v>41583</v>
      </c>
      <c r="C19" s="53">
        <v>57.41</v>
      </c>
      <c r="D19" s="53">
        <v>58.4</v>
      </c>
      <c r="E19" s="53">
        <v>57.2</v>
      </c>
      <c r="F19" s="53">
        <v>58.11</v>
      </c>
      <c r="G19" s="54">
        <v>2864800</v>
      </c>
      <c r="H19" s="53">
        <v>58.11</v>
      </c>
      <c r="I19" s="59">
        <f t="shared" si="4"/>
        <v>1</v>
      </c>
      <c r="J19" s="53">
        <f t="shared" si="0"/>
        <v>57.41</v>
      </c>
      <c r="K19" s="53">
        <f t="shared" si="1"/>
        <v>58.4</v>
      </c>
      <c r="L19" s="53">
        <f t="shared" si="2"/>
        <v>57.2</v>
      </c>
      <c r="M19" s="53">
        <f t="shared" si="3"/>
        <v>58.11</v>
      </c>
      <c r="N19" s="53"/>
    </row>
    <row r="20" spans="1:14" x14ac:dyDescent="0.25">
      <c r="A20">
        <v>5</v>
      </c>
      <c r="B20" s="175">
        <v>41582</v>
      </c>
      <c r="C20" s="53">
        <v>57.99</v>
      </c>
      <c r="D20" s="53">
        <v>58.23</v>
      </c>
      <c r="E20" s="53">
        <v>57.47</v>
      </c>
      <c r="F20" s="53">
        <v>57.53</v>
      </c>
      <c r="G20" s="54">
        <v>2516900</v>
      </c>
      <c r="H20" s="53">
        <v>57.53</v>
      </c>
      <c r="I20" s="59">
        <f t="shared" si="4"/>
        <v>1</v>
      </c>
      <c r="J20" s="53">
        <f t="shared" si="0"/>
        <v>57.99</v>
      </c>
      <c r="K20" s="53">
        <f t="shared" si="1"/>
        <v>58.23</v>
      </c>
      <c r="L20" s="53">
        <f t="shared" si="2"/>
        <v>57.47</v>
      </c>
      <c r="M20" s="53">
        <f t="shared" si="3"/>
        <v>57.53</v>
      </c>
      <c r="N20" s="53"/>
    </row>
    <row r="21" spans="1:14" x14ac:dyDescent="0.25">
      <c r="A21">
        <v>6</v>
      </c>
      <c r="B21" s="175">
        <v>41579</v>
      </c>
      <c r="C21" s="53">
        <v>57.83</v>
      </c>
      <c r="D21" s="53">
        <v>58.14</v>
      </c>
      <c r="E21" s="53">
        <v>57.5</v>
      </c>
      <c r="F21" s="53">
        <v>57.77</v>
      </c>
      <c r="G21" s="54">
        <v>2128200</v>
      </c>
      <c r="H21" s="53">
        <v>57.77</v>
      </c>
      <c r="I21" s="59">
        <f t="shared" si="4"/>
        <v>1</v>
      </c>
      <c r="J21" s="53">
        <f t="shared" si="0"/>
        <v>57.83</v>
      </c>
      <c r="K21" s="53">
        <f t="shared" si="1"/>
        <v>58.14</v>
      </c>
      <c r="L21" s="53">
        <f t="shared" si="2"/>
        <v>57.5</v>
      </c>
      <c r="M21" s="53">
        <f t="shared" si="3"/>
        <v>57.77</v>
      </c>
      <c r="N21" s="53"/>
    </row>
    <row r="22" spans="1:14" x14ac:dyDescent="0.25">
      <c r="A22">
        <v>7</v>
      </c>
      <c r="B22" s="175">
        <v>41578</v>
      </c>
      <c r="C22" s="53">
        <v>58.5</v>
      </c>
      <c r="D22" s="53">
        <v>58.79</v>
      </c>
      <c r="E22" s="53">
        <v>57.7</v>
      </c>
      <c r="F22" s="53">
        <v>57.78</v>
      </c>
      <c r="G22" s="54">
        <v>2837700</v>
      </c>
      <c r="H22" s="53">
        <v>57.78</v>
      </c>
      <c r="I22" s="59">
        <f t="shared" si="4"/>
        <v>1</v>
      </c>
      <c r="J22" s="53">
        <f t="shared" si="0"/>
        <v>58.5</v>
      </c>
      <c r="K22" s="53">
        <f t="shared" si="1"/>
        <v>58.79</v>
      </c>
      <c r="L22" s="53">
        <f t="shared" si="2"/>
        <v>57.7</v>
      </c>
      <c r="M22" s="53">
        <f t="shared" si="3"/>
        <v>57.78</v>
      </c>
      <c r="N22" s="53"/>
    </row>
    <row r="23" spans="1:14" x14ac:dyDescent="0.25">
      <c r="A23">
        <v>8</v>
      </c>
      <c r="B23" s="175">
        <v>41577</v>
      </c>
      <c r="C23" s="53">
        <v>59.48</v>
      </c>
      <c r="D23" s="53">
        <v>59.52</v>
      </c>
      <c r="E23" s="53">
        <v>58.13</v>
      </c>
      <c r="F23" s="53">
        <v>58.57</v>
      </c>
      <c r="G23" s="54">
        <v>1879600</v>
      </c>
      <c r="H23" s="53">
        <v>58.57</v>
      </c>
      <c r="I23" s="59">
        <f t="shared" si="4"/>
        <v>1</v>
      </c>
      <c r="J23" s="53">
        <f t="shared" si="0"/>
        <v>59.48</v>
      </c>
      <c r="K23" s="53">
        <f t="shared" si="1"/>
        <v>59.52</v>
      </c>
      <c r="L23" s="53">
        <f t="shared" si="2"/>
        <v>58.13</v>
      </c>
      <c r="M23" s="53">
        <f t="shared" si="3"/>
        <v>58.57</v>
      </c>
      <c r="N23" s="53"/>
    </row>
    <row r="24" spans="1:14" x14ac:dyDescent="0.25">
      <c r="A24">
        <v>9</v>
      </c>
      <c r="B24" s="175">
        <v>41576</v>
      </c>
      <c r="C24" s="53">
        <v>59.46</v>
      </c>
      <c r="D24" s="53">
        <v>59.71</v>
      </c>
      <c r="E24" s="53">
        <v>59.17</v>
      </c>
      <c r="F24" s="53">
        <v>59.34</v>
      </c>
      <c r="G24" s="54">
        <v>1755800</v>
      </c>
      <c r="H24" s="53">
        <v>59.34</v>
      </c>
      <c r="I24" s="59">
        <f t="shared" si="4"/>
        <v>1</v>
      </c>
      <c r="J24" s="53">
        <f t="shared" si="0"/>
        <v>59.46</v>
      </c>
      <c r="K24" s="53">
        <f t="shared" si="1"/>
        <v>59.71</v>
      </c>
      <c r="L24" s="53">
        <f t="shared" si="2"/>
        <v>59.17</v>
      </c>
      <c r="M24" s="53">
        <f t="shared" si="3"/>
        <v>59.34</v>
      </c>
      <c r="N24" s="53"/>
    </row>
    <row r="25" spans="1:14" x14ac:dyDescent="0.25">
      <c r="A25">
        <v>10</v>
      </c>
      <c r="B25" s="175">
        <v>41575</v>
      </c>
      <c r="C25" s="53">
        <v>59.4</v>
      </c>
      <c r="D25" s="53">
        <v>59.57</v>
      </c>
      <c r="E25" s="53">
        <v>58.97</v>
      </c>
      <c r="F25" s="53">
        <v>59.17</v>
      </c>
      <c r="G25" s="54">
        <v>1678900</v>
      </c>
      <c r="H25" s="53">
        <v>59.17</v>
      </c>
      <c r="I25" s="59">
        <f t="shared" si="4"/>
        <v>1</v>
      </c>
      <c r="J25" s="53">
        <f t="shared" si="0"/>
        <v>59.4</v>
      </c>
      <c r="K25" s="53">
        <f t="shared" si="1"/>
        <v>59.57</v>
      </c>
      <c r="L25" s="53">
        <f t="shared" si="2"/>
        <v>58.97</v>
      </c>
      <c r="M25" s="53">
        <f t="shared" si="3"/>
        <v>59.17</v>
      </c>
      <c r="N25" s="53"/>
    </row>
    <row r="26" spans="1:14" x14ac:dyDescent="0.25">
      <c r="A26">
        <v>11</v>
      </c>
      <c r="B26" s="175">
        <v>41572</v>
      </c>
      <c r="C26" s="53">
        <v>59.74</v>
      </c>
      <c r="D26" s="53">
        <v>59.87</v>
      </c>
      <c r="E26" s="53">
        <v>59.27</v>
      </c>
      <c r="F26" s="53">
        <v>59.5</v>
      </c>
      <c r="G26" s="54">
        <v>1959800</v>
      </c>
      <c r="H26" s="53">
        <v>59.5</v>
      </c>
      <c r="I26" s="59">
        <f t="shared" si="4"/>
        <v>1</v>
      </c>
      <c r="J26" s="53">
        <f t="shared" si="0"/>
        <v>59.74</v>
      </c>
      <c r="K26" s="53">
        <f t="shared" si="1"/>
        <v>59.87</v>
      </c>
      <c r="L26" s="53">
        <f t="shared" si="2"/>
        <v>59.27</v>
      </c>
      <c r="M26" s="53">
        <f t="shared" si="3"/>
        <v>59.5</v>
      </c>
      <c r="N26" s="53"/>
    </row>
    <row r="27" spans="1:14" x14ac:dyDescent="0.25">
      <c r="A27">
        <v>12</v>
      </c>
      <c r="B27" s="175">
        <v>41571</v>
      </c>
      <c r="C27" s="53">
        <v>59.13</v>
      </c>
      <c r="D27" s="53">
        <v>59.84</v>
      </c>
      <c r="E27" s="53">
        <v>58.94</v>
      </c>
      <c r="F27" s="53">
        <v>59.75</v>
      </c>
      <c r="G27" s="54">
        <v>1930800</v>
      </c>
      <c r="H27" s="53">
        <v>59.75</v>
      </c>
      <c r="I27" s="59">
        <f t="shared" si="4"/>
        <v>1</v>
      </c>
      <c r="J27" s="53">
        <f t="shared" si="0"/>
        <v>59.13</v>
      </c>
      <c r="K27" s="53">
        <f t="shared" si="1"/>
        <v>59.84</v>
      </c>
      <c r="L27" s="53">
        <f t="shared" si="2"/>
        <v>58.94</v>
      </c>
      <c r="M27" s="53">
        <f t="shared" si="3"/>
        <v>59.75</v>
      </c>
      <c r="N27" s="53"/>
    </row>
    <row r="28" spans="1:14" x14ac:dyDescent="0.25">
      <c r="A28">
        <v>13</v>
      </c>
      <c r="B28" s="175">
        <v>41570</v>
      </c>
      <c r="C28" s="53">
        <v>59.38</v>
      </c>
      <c r="D28" s="53">
        <v>59.43</v>
      </c>
      <c r="E28" s="53">
        <v>58.5</v>
      </c>
      <c r="F28" s="53">
        <v>58.98</v>
      </c>
      <c r="G28" s="54">
        <v>1711500</v>
      </c>
      <c r="H28" s="53">
        <v>58.98</v>
      </c>
      <c r="I28" s="59">
        <f t="shared" si="4"/>
        <v>1</v>
      </c>
      <c r="J28" s="53">
        <f t="shared" si="0"/>
        <v>59.38</v>
      </c>
      <c r="K28" s="53">
        <f t="shared" si="1"/>
        <v>59.43</v>
      </c>
      <c r="L28" s="53">
        <f t="shared" si="2"/>
        <v>58.5</v>
      </c>
      <c r="M28" s="53">
        <f t="shared" si="3"/>
        <v>58.98</v>
      </c>
      <c r="N28" s="53"/>
    </row>
    <row r="29" spans="1:14" x14ac:dyDescent="0.25">
      <c r="A29">
        <v>14</v>
      </c>
      <c r="B29" s="175">
        <v>41569</v>
      </c>
      <c r="C29" s="53">
        <v>58.98</v>
      </c>
      <c r="D29" s="53">
        <v>59.59</v>
      </c>
      <c r="E29" s="53">
        <v>58.96</v>
      </c>
      <c r="F29" s="53">
        <v>59.37</v>
      </c>
      <c r="G29" s="54">
        <v>1676100</v>
      </c>
      <c r="H29" s="53">
        <v>59.37</v>
      </c>
      <c r="I29" s="59">
        <f t="shared" si="4"/>
        <v>1</v>
      </c>
      <c r="J29" s="53">
        <f t="shared" si="0"/>
        <v>58.98</v>
      </c>
      <c r="K29" s="53">
        <f t="shared" si="1"/>
        <v>59.59</v>
      </c>
      <c r="L29" s="53">
        <f t="shared" si="2"/>
        <v>58.96</v>
      </c>
      <c r="M29" s="53">
        <f t="shared" si="3"/>
        <v>59.37</v>
      </c>
      <c r="N29" s="53"/>
    </row>
    <row r="30" spans="1:14" x14ac:dyDescent="0.25">
      <c r="A30">
        <v>15</v>
      </c>
      <c r="B30" s="175">
        <v>41568</v>
      </c>
      <c r="C30" s="53">
        <v>58.88</v>
      </c>
      <c r="D30" s="53">
        <v>59.04</v>
      </c>
      <c r="E30" s="53">
        <v>58.37</v>
      </c>
      <c r="F30" s="53">
        <v>58.92</v>
      </c>
      <c r="G30" s="54">
        <v>968900</v>
      </c>
      <c r="H30" s="53">
        <v>58.92</v>
      </c>
      <c r="I30" s="59">
        <f t="shared" si="4"/>
        <v>1</v>
      </c>
      <c r="J30" s="53">
        <f t="shared" si="0"/>
        <v>58.88</v>
      </c>
      <c r="K30" s="53">
        <f t="shared" si="1"/>
        <v>59.04</v>
      </c>
      <c r="L30" s="53">
        <f t="shared" si="2"/>
        <v>58.37</v>
      </c>
      <c r="M30" s="53">
        <f t="shared" si="3"/>
        <v>58.92</v>
      </c>
      <c r="N30" s="53"/>
    </row>
    <row r="31" spans="1:14" x14ac:dyDescent="0.25">
      <c r="A31">
        <v>16</v>
      </c>
      <c r="B31" s="175">
        <v>41565</v>
      </c>
      <c r="C31" s="53">
        <v>59.13</v>
      </c>
      <c r="D31" s="53">
        <v>59.13</v>
      </c>
      <c r="E31" s="53">
        <v>57.98</v>
      </c>
      <c r="F31" s="53">
        <v>58.89</v>
      </c>
      <c r="G31" s="54">
        <v>2678100</v>
      </c>
      <c r="H31" s="53">
        <v>58.89</v>
      </c>
      <c r="I31" s="59">
        <f t="shared" si="4"/>
        <v>1</v>
      </c>
      <c r="J31" s="53">
        <f t="shared" si="0"/>
        <v>59.13</v>
      </c>
      <c r="K31" s="53">
        <f t="shared" si="1"/>
        <v>59.13</v>
      </c>
      <c r="L31" s="53">
        <f t="shared" si="2"/>
        <v>57.98</v>
      </c>
      <c r="M31" s="53">
        <f t="shared" si="3"/>
        <v>58.89</v>
      </c>
      <c r="N31" s="53"/>
    </row>
    <row r="32" spans="1:14" x14ac:dyDescent="0.25">
      <c r="A32">
        <v>17</v>
      </c>
      <c r="B32" s="175">
        <v>41564</v>
      </c>
      <c r="C32" s="53">
        <v>57.24</v>
      </c>
      <c r="D32" s="53">
        <v>58.93</v>
      </c>
      <c r="E32" s="53">
        <v>57.1</v>
      </c>
      <c r="F32" s="53">
        <v>58.82</v>
      </c>
      <c r="G32" s="54">
        <v>2379500</v>
      </c>
      <c r="H32" s="53">
        <v>58.82</v>
      </c>
      <c r="I32" s="59">
        <f t="shared" si="4"/>
        <v>1</v>
      </c>
      <c r="J32" s="53">
        <f t="shared" si="0"/>
        <v>57.24</v>
      </c>
      <c r="K32" s="53">
        <f t="shared" si="1"/>
        <v>58.93</v>
      </c>
      <c r="L32" s="53">
        <f t="shared" si="2"/>
        <v>57.1</v>
      </c>
      <c r="M32" s="53">
        <f t="shared" si="3"/>
        <v>58.82</v>
      </c>
      <c r="N32" s="53"/>
    </row>
    <row r="33" spans="1:14" x14ac:dyDescent="0.25">
      <c r="A33">
        <v>18</v>
      </c>
      <c r="B33" s="175">
        <v>41563</v>
      </c>
      <c r="C33" s="53">
        <v>57.19</v>
      </c>
      <c r="D33" s="53">
        <v>57.66</v>
      </c>
      <c r="E33" s="53">
        <v>57.04</v>
      </c>
      <c r="F33" s="53">
        <v>57.37</v>
      </c>
      <c r="G33" s="54">
        <v>2308400</v>
      </c>
      <c r="H33" s="53">
        <v>57.37</v>
      </c>
      <c r="I33" s="59">
        <f t="shared" si="4"/>
        <v>1</v>
      </c>
      <c r="J33" s="53">
        <f t="shared" si="0"/>
        <v>57.19</v>
      </c>
      <c r="K33" s="53">
        <f t="shared" si="1"/>
        <v>57.66</v>
      </c>
      <c r="L33" s="53">
        <f t="shared" si="2"/>
        <v>57.04</v>
      </c>
      <c r="M33" s="53">
        <f t="shared" si="3"/>
        <v>57.37</v>
      </c>
      <c r="N33" s="53"/>
    </row>
    <row r="34" spans="1:14" x14ac:dyDescent="0.25">
      <c r="A34">
        <v>19</v>
      </c>
      <c r="B34" s="175">
        <v>41562</v>
      </c>
      <c r="C34" s="53">
        <v>57.03</v>
      </c>
      <c r="D34" s="53">
        <v>57.23</v>
      </c>
      <c r="E34" s="53">
        <v>56.44</v>
      </c>
      <c r="F34" s="53">
        <v>56.75</v>
      </c>
      <c r="G34" s="54">
        <v>2110800</v>
      </c>
      <c r="H34" s="53">
        <v>56.75</v>
      </c>
      <c r="I34" s="59">
        <f t="shared" si="4"/>
        <v>1</v>
      </c>
      <c r="J34" s="53">
        <f t="shared" si="0"/>
        <v>57.03</v>
      </c>
      <c r="K34" s="53">
        <f t="shared" si="1"/>
        <v>57.23</v>
      </c>
      <c r="L34" s="53">
        <f t="shared" si="2"/>
        <v>56.44</v>
      </c>
      <c r="M34" s="53">
        <f t="shared" si="3"/>
        <v>56.75</v>
      </c>
      <c r="N34" s="53"/>
    </row>
    <row r="35" spans="1:14" x14ac:dyDescent="0.25">
      <c r="A35">
        <v>20</v>
      </c>
      <c r="B35" s="175">
        <v>41561</v>
      </c>
      <c r="C35" s="53">
        <v>57.52</v>
      </c>
      <c r="D35" s="53">
        <v>57.8</v>
      </c>
      <c r="E35" s="53">
        <v>56.76</v>
      </c>
      <c r="F35" s="53">
        <v>57.05</v>
      </c>
      <c r="G35" s="54">
        <v>3449400</v>
      </c>
      <c r="H35" s="53">
        <v>57.05</v>
      </c>
      <c r="I35" s="59">
        <f t="shared" si="4"/>
        <v>1</v>
      </c>
      <c r="J35" s="53">
        <f t="shared" si="0"/>
        <v>57.52</v>
      </c>
      <c r="K35" s="53">
        <f t="shared" si="1"/>
        <v>57.8</v>
      </c>
      <c r="L35" s="53">
        <f t="shared" si="2"/>
        <v>56.76</v>
      </c>
      <c r="M35" s="53">
        <f t="shared" si="3"/>
        <v>57.05</v>
      </c>
      <c r="N35" s="53"/>
    </row>
    <row r="36" spans="1:14" x14ac:dyDescent="0.25">
      <c r="A36">
        <v>21</v>
      </c>
      <c r="B36" s="175">
        <v>41558</v>
      </c>
      <c r="C36" s="53">
        <v>57.4</v>
      </c>
      <c r="D36" s="53">
        <v>57.95</v>
      </c>
      <c r="E36" s="53">
        <v>57.15</v>
      </c>
      <c r="F36" s="53">
        <v>57.83</v>
      </c>
      <c r="G36" s="54">
        <v>2580800</v>
      </c>
      <c r="H36" s="53">
        <v>57.83</v>
      </c>
      <c r="I36" s="59">
        <f t="shared" si="4"/>
        <v>1</v>
      </c>
      <c r="J36" s="53">
        <f t="shared" si="0"/>
        <v>57.4</v>
      </c>
      <c r="K36" s="53">
        <f t="shared" si="1"/>
        <v>57.95</v>
      </c>
      <c r="L36" s="53">
        <f t="shared" si="2"/>
        <v>57.15</v>
      </c>
      <c r="M36" s="53">
        <f t="shared" si="3"/>
        <v>57.83</v>
      </c>
      <c r="N36" s="53"/>
    </row>
    <row r="37" spans="1:14" x14ac:dyDescent="0.25">
      <c r="A37">
        <v>22</v>
      </c>
      <c r="B37" s="175">
        <v>41557</v>
      </c>
      <c r="C37" s="53">
        <v>57.1</v>
      </c>
      <c r="D37" s="53">
        <v>57.63</v>
      </c>
      <c r="E37" s="53">
        <v>57.04</v>
      </c>
      <c r="F37" s="53">
        <v>57.54</v>
      </c>
      <c r="G37" s="54">
        <v>2483900</v>
      </c>
      <c r="H37" s="53">
        <v>57.54</v>
      </c>
      <c r="I37" s="59">
        <f t="shared" si="4"/>
        <v>1</v>
      </c>
      <c r="J37" s="53">
        <f t="shared" si="0"/>
        <v>57.1</v>
      </c>
      <c r="K37" s="53">
        <f t="shared" si="1"/>
        <v>57.63</v>
      </c>
      <c r="L37" s="53">
        <f t="shared" si="2"/>
        <v>57.04</v>
      </c>
      <c r="M37" s="53">
        <f t="shared" si="3"/>
        <v>57.54</v>
      </c>
      <c r="N37" s="53"/>
    </row>
    <row r="38" spans="1:14" x14ac:dyDescent="0.25">
      <c r="A38">
        <v>23</v>
      </c>
      <c r="B38" s="175">
        <v>41556</v>
      </c>
      <c r="C38" s="53">
        <v>56.35</v>
      </c>
      <c r="D38" s="53">
        <v>56.78</v>
      </c>
      <c r="E38" s="53">
        <v>55.96</v>
      </c>
      <c r="F38" s="53">
        <v>56.7</v>
      </c>
      <c r="G38" s="54">
        <v>4153900</v>
      </c>
      <c r="H38" s="53">
        <v>56.7</v>
      </c>
      <c r="I38" s="59">
        <f t="shared" si="4"/>
        <v>1</v>
      </c>
      <c r="J38" s="53">
        <f t="shared" si="0"/>
        <v>56.35</v>
      </c>
      <c r="K38" s="53">
        <f t="shared" si="1"/>
        <v>56.78</v>
      </c>
      <c r="L38" s="53">
        <f t="shared" si="2"/>
        <v>55.96</v>
      </c>
      <c r="M38" s="53">
        <f t="shared" si="3"/>
        <v>56.7</v>
      </c>
      <c r="N38" s="53"/>
    </row>
    <row r="39" spans="1:14" x14ac:dyDescent="0.25">
      <c r="A39">
        <v>24</v>
      </c>
      <c r="B39" s="175">
        <v>41555</v>
      </c>
      <c r="C39" s="53">
        <v>57</v>
      </c>
      <c r="D39" s="53">
        <v>57.28</v>
      </c>
      <c r="E39" s="53">
        <v>56.27</v>
      </c>
      <c r="F39" s="53">
        <v>56.35</v>
      </c>
      <c r="G39" s="54">
        <v>2762100</v>
      </c>
      <c r="H39" s="53">
        <v>56.35</v>
      </c>
      <c r="I39" s="59">
        <f t="shared" si="4"/>
        <v>1</v>
      </c>
      <c r="J39" s="53">
        <f t="shared" si="0"/>
        <v>57</v>
      </c>
      <c r="K39" s="53">
        <f t="shared" si="1"/>
        <v>57.28</v>
      </c>
      <c r="L39" s="53">
        <f t="shared" si="2"/>
        <v>56.27</v>
      </c>
      <c r="M39" s="53">
        <f t="shared" si="3"/>
        <v>56.35</v>
      </c>
      <c r="N39" s="53"/>
    </row>
    <row r="40" spans="1:14" x14ac:dyDescent="0.25">
      <c r="A40">
        <v>25</v>
      </c>
      <c r="B40" s="175">
        <v>41554</v>
      </c>
      <c r="C40" s="53">
        <v>58.36</v>
      </c>
      <c r="D40" s="53">
        <v>58.36</v>
      </c>
      <c r="E40" s="53">
        <v>57.13</v>
      </c>
      <c r="F40" s="53">
        <v>57.14</v>
      </c>
      <c r="G40" s="54">
        <v>2790100</v>
      </c>
      <c r="H40" s="53">
        <v>57.14</v>
      </c>
      <c r="I40" s="59">
        <f t="shared" si="4"/>
        <v>1</v>
      </c>
      <c r="J40" s="53">
        <f t="shared" si="0"/>
        <v>58.36</v>
      </c>
      <c r="K40" s="53">
        <f t="shared" si="1"/>
        <v>58.36</v>
      </c>
      <c r="L40" s="53">
        <f t="shared" si="2"/>
        <v>57.13</v>
      </c>
      <c r="M40" s="53">
        <f t="shared" si="3"/>
        <v>57.14</v>
      </c>
      <c r="N40" s="53"/>
    </row>
    <row r="41" spans="1:14" x14ac:dyDescent="0.25">
      <c r="A41">
        <v>26</v>
      </c>
      <c r="B41" s="175">
        <v>41551</v>
      </c>
      <c r="C41" s="53">
        <v>57.66</v>
      </c>
      <c r="D41" s="53">
        <v>58.82</v>
      </c>
      <c r="E41" s="53">
        <v>57.54</v>
      </c>
      <c r="F41" s="53">
        <v>58.77</v>
      </c>
      <c r="G41" s="54">
        <v>2513700</v>
      </c>
      <c r="H41" s="53">
        <v>58.77</v>
      </c>
      <c r="I41" s="59">
        <f t="shared" si="4"/>
        <v>1</v>
      </c>
      <c r="J41" s="53">
        <f t="shared" si="0"/>
        <v>57.66</v>
      </c>
      <c r="K41" s="53">
        <f t="shared" si="1"/>
        <v>58.82</v>
      </c>
      <c r="L41" s="53">
        <f t="shared" si="2"/>
        <v>57.54</v>
      </c>
      <c r="M41" s="53">
        <f t="shared" si="3"/>
        <v>58.77</v>
      </c>
      <c r="N41" s="53"/>
    </row>
    <row r="42" spans="1:14" x14ac:dyDescent="0.25">
      <c r="A42">
        <v>27</v>
      </c>
      <c r="B42" s="175">
        <v>41550</v>
      </c>
      <c r="C42" s="53">
        <v>57.9</v>
      </c>
      <c r="D42" s="53">
        <v>58.02</v>
      </c>
      <c r="E42" s="53">
        <v>57.45</v>
      </c>
      <c r="F42" s="53">
        <v>57.75</v>
      </c>
      <c r="G42" s="54">
        <v>2609500</v>
      </c>
      <c r="H42" s="53">
        <v>57.75</v>
      </c>
      <c r="I42" s="59">
        <f t="shared" si="4"/>
        <v>1</v>
      </c>
      <c r="J42" s="53">
        <f t="shared" si="0"/>
        <v>57.9</v>
      </c>
      <c r="K42" s="53">
        <f t="shared" si="1"/>
        <v>58.02</v>
      </c>
      <c r="L42" s="53">
        <f t="shared" si="2"/>
        <v>57.45</v>
      </c>
      <c r="M42" s="53">
        <f t="shared" si="3"/>
        <v>57.75</v>
      </c>
      <c r="N42" s="53"/>
    </row>
    <row r="43" spans="1:14" x14ac:dyDescent="0.25">
      <c r="A43">
        <v>28</v>
      </c>
      <c r="B43" s="175">
        <v>41549</v>
      </c>
      <c r="C43" s="53">
        <v>57.44</v>
      </c>
      <c r="D43" s="53">
        <v>57.94</v>
      </c>
      <c r="E43" s="53">
        <v>57.25</v>
      </c>
      <c r="F43" s="53">
        <v>57.9</v>
      </c>
      <c r="G43" s="54">
        <v>2206400</v>
      </c>
      <c r="H43" s="53">
        <v>57.9</v>
      </c>
      <c r="I43" s="59">
        <f t="shared" si="4"/>
        <v>1</v>
      </c>
      <c r="J43" s="53">
        <f t="shared" si="0"/>
        <v>57.44</v>
      </c>
      <c r="K43" s="53">
        <f t="shared" si="1"/>
        <v>57.94</v>
      </c>
      <c r="L43" s="53">
        <f t="shared" si="2"/>
        <v>57.25</v>
      </c>
      <c r="M43" s="53">
        <f t="shared" si="3"/>
        <v>57.9</v>
      </c>
      <c r="N43" s="53"/>
    </row>
    <row r="44" spans="1:14" x14ac:dyDescent="0.25">
      <c r="A44">
        <v>29</v>
      </c>
      <c r="B44" s="175">
        <v>41548</v>
      </c>
      <c r="C44" s="53">
        <v>56.59</v>
      </c>
      <c r="D44" s="53">
        <v>57.98</v>
      </c>
      <c r="E44" s="53">
        <v>56.32</v>
      </c>
      <c r="F44" s="53">
        <v>57.78</v>
      </c>
      <c r="G44" s="54">
        <v>3575200</v>
      </c>
      <c r="H44" s="53">
        <v>57.78</v>
      </c>
      <c r="I44" s="59">
        <f t="shared" si="4"/>
        <v>1</v>
      </c>
      <c r="J44" s="53">
        <f t="shared" si="0"/>
        <v>56.59</v>
      </c>
      <c r="K44" s="53">
        <f t="shared" si="1"/>
        <v>57.98</v>
      </c>
      <c r="L44" s="53">
        <f t="shared" si="2"/>
        <v>56.32</v>
      </c>
      <c r="M44" s="53">
        <f t="shared" si="3"/>
        <v>57.78</v>
      </c>
      <c r="N44" s="53"/>
    </row>
    <row r="45" spans="1:14" x14ac:dyDescent="0.25">
      <c r="A45">
        <v>30</v>
      </c>
      <c r="B45" s="175">
        <v>41547</v>
      </c>
      <c r="C45" s="53">
        <v>56.23</v>
      </c>
      <c r="D45" s="53">
        <v>56.76</v>
      </c>
      <c r="E45" s="53">
        <v>55.71</v>
      </c>
      <c r="F45" s="53">
        <v>56.46</v>
      </c>
      <c r="G45" s="54">
        <v>1860400</v>
      </c>
      <c r="H45" s="53">
        <v>56.46</v>
      </c>
      <c r="I45" s="59">
        <f t="shared" si="4"/>
        <v>1</v>
      </c>
      <c r="J45" s="53">
        <f t="shared" si="0"/>
        <v>56.23</v>
      </c>
      <c r="K45" s="53">
        <f t="shared" si="1"/>
        <v>56.76</v>
      </c>
      <c r="L45" s="53">
        <f t="shared" si="2"/>
        <v>55.71</v>
      </c>
      <c r="M45" s="53">
        <f t="shared" si="3"/>
        <v>56.46</v>
      </c>
      <c r="N45" s="53"/>
    </row>
    <row r="46" spans="1:14" x14ac:dyDescent="0.25">
      <c r="A46">
        <v>31</v>
      </c>
      <c r="B46" s="175">
        <v>41544</v>
      </c>
      <c r="C46" s="53">
        <v>56.7</v>
      </c>
      <c r="D46" s="53">
        <v>57.08</v>
      </c>
      <c r="E46" s="53">
        <v>56.51</v>
      </c>
      <c r="F46" s="53">
        <v>56.59</v>
      </c>
      <c r="G46" s="54">
        <v>2568700</v>
      </c>
      <c r="H46" s="53">
        <v>56.59</v>
      </c>
      <c r="I46" s="59">
        <f t="shared" si="4"/>
        <v>1</v>
      </c>
      <c r="J46" s="53">
        <f t="shared" si="0"/>
        <v>56.7</v>
      </c>
      <c r="K46" s="53">
        <f t="shared" si="1"/>
        <v>57.08</v>
      </c>
      <c r="L46" s="53">
        <f t="shared" si="2"/>
        <v>56.51</v>
      </c>
      <c r="M46" s="53">
        <f t="shared" si="3"/>
        <v>56.59</v>
      </c>
      <c r="N46" s="53"/>
    </row>
    <row r="47" spans="1:14" x14ac:dyDescent="0.25">
      <c r="A47">
        <v>32</v>
      </c>
      <c r="B47" s="175">
        <v>41543</v>
      </c>
      <c r="C47" s="53">
        <v>57.15</v>
      </c>
      <c r="D47" s="53">
        <v>57.55</v>
      </c>
      <c r="E47" s="53">
        <v>56.71</v>
      </c>
      <c r="F47" s="53">
        <v>56.75</v>
      </c>
      <c r="G47" s="54">
        <v>2741900</v>
      </c>
      <c r="H47" s="53">
        <v>56.75</v>
      </c>
      <c r="I47" s="59">
        <f t="shared" si="4"/>
        <v>1</v>
      </c>
      <c r="J47" s="53">
        <f t="shared" si="0"/>
        <v>57.15</v>
      </c>
      <c r="K47" s="53">
        <f t="shared" si="1"/>
        <v>57.55</v>
      </c>
      <c r="L47" s="53">
        <f t="shared" si="2"/>
        <v>56.71</v>
      </c>
      <c r="M47" s="53">
        <f t="shared" si="3"/>
        <v>56.75</v>
      </c>
      <c r="N47" s="53"/>
    </row>
    <row r="48" spans="1:14" x14ac:dyDescent="0.25">
      <c r="A48">
        <v>33</v>
      </c>
      <c r="B48" s="175">
        <v>41542</v>
      </c>
      <c r="C48" s="53">
        <v>58.09</v>
      </c>
      <c r="D48" s="53">
        <v>58.11</v>
      </c>
      <c r="E48" s="53">
        <v>56.96</v>
      </c>
      <c r="F48" s="53">
        <v>57</v>
      </c>
      <c r="G48" s="54">
        <v>2844400</v>
      </c>
      <c r="H48" s="53">
        <v>57</v>
      </c>
      <c r="I48" s="59">
        <f t="shared" si="4"/>
        <v>1</v>
      </c>
      <c r="J48" s="53">
        <f t="shared" si="0"/>
        <v>58.09</v>
      </c>
      <c r="K48" s="53">
        <f t="shared" si="1"/>
        <v>58.11</v>
      </c>
      <c r="L48" s="53">
        <f t="shared" si="2"/>
        <v>56.96</v>
      </c>
      <c r="M48" s="53">
        <f t="shared" si="3"/>
        <v>57</v>
      </c>
      <c r="N48" s="53"/>
    </row>
    <row r="49" spans="1:14" x14ac:dyDescent="0.25">
      <c r="A49">
        <v>34</v>
      </c>
      <c r="B49" s="175">
        <v>41541</v>
      </c>
      <c r="C49" s="53">
        <v>58.22</v>
      </c>
      <c r="D49" s="53">
        <v>58.29</v>
      </c>
      <c r="E49" s="53">
        <v>58</v>
      </c>
      <c r="F49" s="53">
        <v>58.11</v>
      </c>
      <c r="G49" s="54">
        <v>1923600</v>
      </c>
      <c r="H49" s="53">
        <v>58.11</v>
      </c>
      <c r="I49" s="59">
        <f t="shared" si="4"/>
        <v>1</v>
      </c>
      <c r="J49" s="53">
        <f t="shared" si="0"/>
        <v>58.22</v>
      </c>
      <c r="K49" s="53">
        <f t="shared" si="1"/>
        <v>58.29</v>
      </c>
      <c r="L49" s="53">
        <f t="shared" si="2"/>
        <v>58</v>
      </c>
      <c r="M49" s="53">
        <f t="shared" si="3"/>
        <v>58.11</v>
      </c>
      <c r="N49" s="53"/>
    </row>
    <row r="50" spans="1:14" x14ac:dyDescent="0.25">
      <c r="A50">
        <v>35</v>
      </c>
      <c r="B50" s="175">
        <v>41540</v>
      </c>
      <c r="C50" s="53">
        <v>57.68</v>
      </c>
      <c r="D50" s="53">
        <v>58.29</v>
      </c>
      <c r="E50" s="53">
        <v>57.61</v>
      </c>
      <c r="F50" s="53">
        <v>58.19</v>
      </c>
      <c r="G50" s="54">
        <v>2416700</v>
      </c>
      <c r="H50" s="53">
        <v>58.19</v>
      </c>
      <c r="I50" s="59">
        <f t="shared" si="4"/>
        <v>1</v>
      </c>
      <c r="J50" s="53">
        <f t="shared" si="0"/>
        <v>57.68</v>
      </c>
      <c r="K50" s="53">
        <f t="shared" si="1"/>
        <v>58.29</v>
      </c>
      <c r="L50" s="53">
        <f t="shared" si="2"/>
        <v>57.61</v>
      </c>
      <c r="M50" s="53">
        <f t="shared" si="3"/>
        <v>58.19</v>
      </c>
      <c r="N50" s="53"/>
    </row>
    <row r="51" spans="1:14" x14ac:dyDescent="0.25">
      <c r="A51">
        <v>36</v>
      </c>
      <c r="B51" s="175">
        <v>41537</v>
      </c>
      <c r="C51" s="53">
        <v>58.42</v>
      </c>
      <c r="D51" s="53">
        <v>58.44</v>
      </c>
      <c r="E51" s="53">
        <v>57.65</v>
      </c>
      <c r="F51" s="53">
        <v>57.65</v>
      </c>
      <c r="G51" s="54">
        <v>4398300</v>
      </c>
      <c r="H51" s="53">
        <v>57.65</v>
      </c>
      <c r="I51" s="59">
        <f t="shared" si="4"/>
        <v>1</v>
      </c>
      <c r="J51" s="53">
        <f t="shared" si="0"/>
        <v>58.42</v>
      </c>
      <c r="K51" s="53">
        <f t="shared" si="1"/>
        <v>58.44</v>
      </c>
      <c r="L51" s="53">
        <f t="shared" si="2"/>
        <v>57.65</v>
      </c>
      <c r="M51" s="53">
        <f t="shared" si="3"/>
        <v>57.65</v>
      </c>
      <c r="N51" s="53"/>
    </row>
    <row r="52" spans="1:14" x14ac:dyDescent="0.25">
      <c r="A52">
        <v>37</v>
      </c>
      <c r="B52" s="175">
        <v>41536</v>
      </c>
      <c r="C52" s="53">
        <v>58.1</v>
      </c>
      <c r="D52" s="53">
        <v>58.71</v>
      </c>
      <c r="E52" s="53">
        <v>57.69</v>
      </c>
      <c r="F52" s="53">
        <v>58.49</v>
      </c>
      <c r="G52" s="54">
        <v>3267900</v>
      </c>
      <c r="H52" s="53">
        <v>58.49</v>
      </c>
      <c r="I52" s="59">
        <f t="shared" si="4"/>
        <v>1</v>
      </c>
      <c r="J52" s="53">
        <f t="shared" si="0"/>
        <v>58.1</v>
      </c>
      <c r="K52" s="53">
        <f t="shared" si="1"/>
        <v>58.71</v>
      </c>
      <c r="L52" s="53">
        <f t="shared" si="2"/>
        <v>57.69</v>
      </c>
      <c r="M52" s="53">
        <f t="shared" si="3"/>
        <v>58.49</v>
      </c>
      <c r="N52" s="53"/>
    </row>
    <row r="53" spans="1:14" x14ac:dyDescent="0.25">
      <c r="A53">
        <v>38</v>
      </c>
      <c r="B53" s="175">
        <v>41535</v>
      </c>
      <c r="C53" s="53">
        <v>57.35</v>
      </c>
      <c r="D53" s="53">
        <v>58.14</v>
      </c>
      <c r="E53" s="53">
        <v>57.27</v>
      </c>
      <c r="F53" s="53">
        <v>57.92</v>
      </c>
      <c r="G53" s="54">
        <v>2848800</v>
      </c>
      <c r="H53" s="53">
        <v>57.92</v>
      </c>
      <c r="I53" s="59">
        <f t="shared" si="4"/>
        <v>1</v>
      </c>
      <c r="J53" s="53">
        <f t="shared" si="0"/>
        <v>57.35</v>
      </c>
      <c r="K53" s="53">
        <f t="shared" si="1"/>
        <v>58.14</v>
      </c>
      <c r="L53" s="53">
        <f t="shared" si="2"/>
        <v>57.27</v>
      </c>
      <c r="M53" s="53">
        <f t="shared" si="3"/>
        <v>57.92</v>
      </c>
      <c r="N53" s="53"/>
    </row>
    <row r="54" spans="1:14" x14ac:dyDescent="0.25">
      <c r="A54">
        <v>39</v>
      </c>
      <c r="B54" s="175">
        <v>41534</v>
      </c>
      <c r="C54" s="53">
        <v>57.07</v>
      </c>
      <c r="D54" s="53">
        <v>57.57</v>
      </c>
      <c r="E54" s="53">
        <v>57.04</v>
      </c>
      <c r="F54" s="53">
        <v>57.33</v>
      </c>
      <c r="G54" s="54">
        <v>2038300</v>
      </c>
      <c r="H54" s="53">
        <v>57.33</v>
      </c>
      <c r="I54" s="59">
        <f t="shared" si="4"/>
        <v>1</v>
      </c>
      <c r="J54" s="53">
        <f t="shared" si="0"/>
        <v>57.07</v>
      </c>
      <c r="K54" s="53">
        <f t="shared" si="1"/>
        <v>57.57</v>
      </c>
      <c r="L54" s="53">
        <f t="shared" si="2"/>
        <v>57.04</v>
      </c>
      <c r="M54" s="53">
        <f t="shared" si="3"/>
        <v>57.33</v>
      </c>
      <c r="N54" s="53"/>
    </row>
    <row r="55" spans="1:14" x14ac:dyDescent="0.25">
      <c r="A55">
        <v>40</v>
      </c>
      <c r="B55" s="175">
        <v>41533</v>
      </c>
      <c r="C55" s="53">
        <v>57.4</v>
      </c>
      <c r="D55" s="53">
        <v>57.57</v>
      </c>
      <c r="E55" s="53">
        <v>56.57</v>
      </c>
      <c r="F55" s="53">
        <v>57</v>
      </c>
      <c r="G55" s="54">
        <v>2618500</v>
      </c>
      <c r="H55" s="53">
        <v>57</v>
      </c>
      <c r="I55" s="59">
        <f t="shared" si="4"/>
        <v>1</v>
      </c>
      <c r="J55" s="53">
        <f t="shared" si="0"/>
        <v>57.4</v>
      </c>
      <c r="K55" s="53">
        <f t="shared" si="1"/>
        <v>57.57</v>
      </c>
      <c r="L55" s="53">
        <f t="shared" si="2"/>
        <v>56.57</v>
      </c>
      <c r="M55" s="53">
        <f t="shared" si="3"/>
        <v>57</v>
      </c>
      <c r="N55" s="53"/>
    </row>
    <row r="56" spans="1:14" x14ac:dyDescent="0.25">
      <c r="A56">
        <v>41</v>
      </c>
      <c r="B56" s="175">
        <v>41530</v>
      </c>
      <c r="C56" s="53">
        <v>57.25</v>
      </c>
      <c r="D56" s="53">
        <v>57.35</v>
      </c>
      <c r="E56" s="53">
        <v>56.64</v>
      </c>
      <c r="F56" s="53">
        <v>56.83</v>
      </c>
      <c r="G56" s="54">
        <v>1366800</v>
      </c>
      <c r="H56" s="53">
        <v>56.83</v>
      </c>
      <c r="I56" s="59">
        <f t="shared" si="4"/>
        <v>1</v>
      </c>
      <c r="J56" s="53">
        <f t="shared" si="0"/>
        <v>57.25</v>
      </c>
      <c r="K56" s="53">
        <f t="shared" si="1"/>
        <v>57.35</v>
      </c>
      <c r="L56" s="53">
        <f t="shared" si="2"/>
        <v>56.64</v>
      </c>
      <c r="M56" s="53">
        <f t="shared" si="3"/>
        <v>56.83</v>
      </c>
      <c r="N56" s="53"/>
    </row>
    <row r="57" spans="1:14" x14ac:dyDescent="0.25">
      <c r="A57">
        <v>42</v>
      </c>
      <c r="B57" s="175">
        <v>41529</v>
      </c>
      <c r="C57" s="53">
        <v>57.46</v>
      </c>
      <c r="D57" s="53">
        <v>57.5</v>
      </c>
      <c r="E57" s="53">
        <v>56.77</v>
      </c>
      <c r="F57" s="53">
        <v>57.14</v>
      </c>
      <c r="G57" s="54">
        <v>1261100</v>
      </c>
      <c r="H57" s="53">
        <v>57.14</v>
      </c>
      <c r="I57" s="59">
        <f t="shared" si="4"/>
        <v>1</v>
      </c>
      <c r="J57" s="53">
        <f t="shared" si="0"/>
        <v>57.46</v>
      </c>
      <c r="K57" s="53">
        <f t="shared" si="1"/>
        <v>57.5</v>
      </c>
      <c r="L57" s="53">
        <f t="shared" si="2"/>
        <v>56.77</v>
      </c>
      <c r="M57" s="53">
        <f t="shared" si="3"/>
        <v>57.14</v>
      </c>
      <c r="N57" s="53"/>
    </row>
    <row r="58" spans="1:14" x14ac:dyDescent="0.25">
      <c r="A58">
        <v>43</v>
      </c>
      <c r="B58" s="175">
        <v>41528</v>
      </c>
      <c r="C58" s="53">
        <v>57.4</v>
      </c>
      <c r="D58" s="53">
        <v>57.42</v>
      </c>
      <c r="E58" s="53">
        <v>56.88</v>
      </c>
      <c r="F58" s="53">
        <v>57.36</v>
      </c>
      <c r="G58" s="54">
        <v>1579500</v>
      </c>
      <c r="H58" s="53">
        <v>57.36</v>
      </c>
      <c r="I58" s="59">
        <f t="shared" si="4"/>
        <v>1</v>
      </c>
      <c r="J58" s="53">
        <f t="shared" si="0"/>
        <v>57.4</v>
      </c>
      <c r="K58" s="53">
        <f t="shared" si="1"/>
        <v>57.42</v>
      </c>
      <c r="L58" s="53">
        <f t="shared" si="2"/>
        <v>56.88</v>
      </c>
      <c r="M58" s="53">
        <f t="shared" si="3"/>
        <v>57.36</v>
      </c>
      <c r="N58" s="53"/>
    </row>
    <row r="59" spans="1:14" x14ac:dyDescent="0.25">
      <c r="A59">
        <v>44</v>
      </c>
      <c r="B59" s="175">
        <v>41527</v>
      </c>
      <c r="C59" s="53">
        <v>57.24</v>
      </c>
      <c r="D59" s="53">
        <v>57.36</v>
      </c>
      <c r="E59" s="53">
        <v>56.54</v>
      </c>
      <c r="F59" s="53">
        <v>57.33</v>
      </c>
      <c r="G59" s="54">
        <v>2373900</v>
      </c>
      <c r="H59" s="53">
        <v>57.33</v>
      </c>
      <c r="I59" s="59">
        <f t="shared" si="4"/>
        <v>1</v>
      </c>
      <c r="J59" s="53">
        <f t="shared" si="0"/>
        <v>57.24</v>
      </c>
      <c r="K59" s="53">
        <f t="shared" si="1"/>
        <v>57.36</v>
      </c>
      <c r="L59" s="53">
        <f t="shared" si="2"/>
        <v>56.54</v>
      </c>
      <c r="M59" s="53">
        <f t="shared" si="3"/>
        <v>57.33</v>
      </c>
      <c r="N59" s="53"/>
    </row>
    <row r="60" spans="1:14" x14ac:dyDescent="0.25">
      <c r="A60">
        <v>45</v>
      </c>
      <c r="B60" s="175">
        <v>41526</v>
      </c>
      <c r="C60" s="53">
        <v>57.2</v>
      </c>
      <c r="D60" s="53">
        <v>57.52</v>
      </c>
      <c r="E60" s="53">
        <v>57</v>
      </c>
      <c r="F60" s="53">
        <v>57.47</v>
      </c>
      <c r="G60" s="54">
        <v>3070700</v>
      </c>
      <c r="H60" s="53">
        <v>57.47</v>
      </c>
      <c r="I60" s="59">
        <f t="shared" si="4"/>
        <v>1</v>
      </c>
      <c r="J60" s="53">
        <f t="shared" si="0"/>
        <v>57.2</v>
      </c>
      <c r="K60" s="53">
        <f t="shared" si="1"/>
        <v>57.52</v>
      </c>
      <c r="L60" s="53">
        <f t="shared" si="2"/>
        <v>57</v>
      </c>
      <c r="M60" s="53">
        <f t="shared" si="3"/>
        <v>57.47</v>
      </c>
      <c r="N60" s="53"/>
    </row>
    <row r="61" spans="1:14" x14ac:dyDescent="0.25">
      <c r="A61">
        <v>46</v>
      </c>
      <c r="B61" s="175">
        <v>41523</v>
      </c>
      <c r="C61" s="53">
        <v>57.61</v>
      </c>
      <c r="D61" s="53">
        <v>57.71</v>
      </c>
      <c r="E61" s="53">
        <v>56.72</v>
      </c>
      <c r="F61" s="53">
        <v>56.96</v>
      </c>
      <c r="G61" s="54">
        <v>2302300</v>
      </c>
      <c r="H61" s="53">
        <v>56.96</v>
      </c>
      <c r="I61" s="59">
        <f t="shared" si="4"/>
        <v>1</v>
      </c>
      <c r="J61" s="53">
        <f t="shared" si="0"/>
        <v>57.61</v>
      </c>
      <c r="K61" s="53">
        <f t="shared" si="1"/>
        <v>57.71</v>
      </c>
      <c r="L61" s="53">
        <f t="shared" si="2"/>
        <v>56.72</v>
      </c>
      <c r="M61" s="53">
        <f t="shared" si="3"/>
        <v>56.96</v>
      </c>
      <c r="N61" s="53"/>
    </row>
    <row r="62" spans="1:14" x14ac:dyDescent="0.25">
      <c r="A62">
        <v>47</v>
      </c>
      <c r="B62" s="175">
        <v>41522</v>
      </c>
      <c r="C62" s="53">
        <v>56.58</v>
      </c>
      <c r="D62" s="53">
        <v>57.8</v>
      </c>
      <c r="E62" s="53">
        <v>56.41</v>
      </c>
      <c r="F62" s="53">
        <v>57.38</v>
      </c>
      <c r="G62" s="54">
        <v>4013800</v>
      </c>
      <c r="H62" s="53">
        <v>57.38</v>
      </c>
      <c r="I62" s="59">
        <f t="shared" si="4"/>
        <v>1</v>
      </c>
      <c r="J62" s="53">
        <f t="shared" si="0"/>
        <v>56.58</v>
      </c>
      <c r="K62" s="53">
        <f t="shared" si="1"/>
        <v>57.8</v>
      </c>
      <c r="L62" s="53">
        <f t="shared" si="2"/>
        <v>56.41</v>
      </c>
      <c r="M62" s="53">
        <f t="shared" si="3"/>
        <v>57.38</v>
      </c>
      <c r="N62" s="53"/>
    </row>
    <row r="63" spans="1:14" x14ac:dyDescent="0.25">
      <c r="A63">
        <v>48</v>
      </c>
      <c r="B63" s="175">
        <v>41521</v>
      </c>
      <c r="C63" s="53">
        <v>56.06</v>
      </c>
      <c r="D63" s="53">
        <v>57.42</v>
      </c>
      <c r="E63" s="53">
        <v>55.29</v>
      </c>
      <c r="F63" s="53">
        <v>56.39</v>
      </c>
      <c r="G63" s="54">
        <v>9699000</v>
      </c>
      <c r="H63" s="53">
        <v>56.39</v>
      </c>
      <c r="I63" s="59">
        <f t="shared" si="4"/>
        <v>1</v>
      </c>
      <c r="J63" s="53">
        <f t="shared" si="0"/>
        <v>56.06</v>
      </c>
      <c r="K63" s="53">
        <f t="shared" si="1"/>
        <v>57.42</v>
      </c>
      <c r="L63" s="53">
        <f t="shared" si="2"/>
        <v>55.29</v>
      </c>
      <c r="M63" s="53">
        <f t="shared" si="3"/>
        <v>56.39</v>
      </c>
      <c r="N63" s="53"/>
    </row>
    <row r="64" spans="1:14" x14ac:dyDescent="0.25">
      <c r="A64">
        <v>49</v>
      </c>
      <c r="B64" s="175">
        <v>41520</v>
      </c>
      <c r="C64" s="53">
        <v>54.47</v>
      </c>
      <c r="D64" s="53">
        <v>54.74</v>
      </c>
      <c r="E64" s="53">
        <v>53.4</v>
      </c>
      <c r="F64" s="53">
        <v>53.88</v>
      </c>
      <c r="G64" s="54">
        <v>4268700</v>
      </c>
      <c r="H64" s="53">
        <v>53.88</v>
      </c>
      <c r="I64" s="59">
        <f t="shared" si="4"/>
        <v>1</v>
      </c>
      <c r="J64" s="53">
        <f t="shared" si="0"/>
        <v>54.47</v>
      </c>
      <c r="K64" s="53">
        <f t="shared" si="1"/>
        <v>54.74</v>
      </c>
      <c r="L64" s="53">
        <f t="shared" si="2"/>
        <v>53.4</v>
      </c>
      <c r="M64" s="53">
        <f t="shared" si="3"/>
        <v>53.88</v>
      </c>
      <c r="N64" s="53"/>
    </row>
    <row r="65" spans="1:14" x14ac:dyDescent="0.25">
      <c r="A65">
        <v>50</v>
      </c>
      <c r="B65" s="175">
        <v>41516</v>
      </c>
      <c r="C65" s="53">
        <v>54.61</v>
      </c>
      <c r="D65" s="53">
        <v>54.87</v>
      </c>
      <c r="E65" s="53">
        <v>53.86</v>
      </c>
      <c r="F65" s="53">
        <v>53.97</v>
      </c>
      <c r="G65" s="54">
        <v>1887400</v>
      </c>
      <c r="H65" s="53">
        <v>53.97</v>
      </c>
      <c r="I65" s="59">
        <f t="shared" si="4"/>
        <v>1</v>
      </c>
      <c r="J65" s="53">
        <f t="shared" si="0"/>
        <v>54.61</v>
      </c>
      <c r="K65" s="53">
        <f t="shared" si="1"/>
        <v>54.87</v>
      </c>
      <c r="L65" s="53">
        <f t="shared" si="2"/>
        <v>53.86</v>
      </c>
      <c r="M65" s="53">
        <f t="shared" si="3"/>
        <v>53.97</v>
      </c>
      <c r="N65" s="53"/>
    </row>
    <row r="66" spans="1:14" x14ac:dyDescent="0.25">
      <c r="A66">
        <v>51</v>
      </c>
      <c r="B66" s="175">
        <v>41515</v>
      </c>
      <c r="C66" s="53">
        <v>54.4</v>
      </c>
      <c r="D66" s="53">
        <v>54.75</v>
      </c>
      <c r="E66" s="53">
        <v>54.24</v>
      </c>
      <c r="F66" s="53">
        <v>54.37</v>
      </c>
      <c r="G66" s="54">
        <v>1346300</v>
      </c>
      <c r="H66" s="53">
        <v>54.37</v>
      </c>
      <c r="I66" s="59">
        <f t="shared" si="4"/>
        <v>1</v>
      </c>
      <c r="J66" s="53">
        <f t="shared" si="0"/>
        <v>54.4</v>
      </c>
      <c r="K66" s="53">
        <f t="shared" si="1"/>
        <v>54.75</v>
      </c>
      <c r="L66" s="53">
        <f t="shared" si="2"/>
        <v>54.24</v>
      </c>
      <c r="M66" s="53">
        <f t="shared" si="3"/>
        <v>54.37</v>
      </c>
      <c r="N66" s="53"/>
    </row>
    <row r="67" spans="1:14" x14ac:dyDescent="0.25">
      <c r="A67">
        <v>52</v>
      </c>
      <c r="B67" s="175">
        <v>41514</v>
      </c>
      <c r="C67" s="53">
        <v>54.65</v>
      </c>
      <c r="D67" s="53">
        <v>54.9</v>
      </c>
      <c r="E67" s="53">
        <v>54.21</v>
      </c>
      <c r="F67" s="53">
        <v>54.48</v>
      </c>
      <c r="G67" s="54">
        <v>1777200</v>
      </c>
      <c r="H67" s="53">
        <v>54.48</v>
      </c>
      <c r="I67" s="59">
        <f t="shared" si="4"/>
        <v>1</v>
      </c>
      <c r="J67" s="53">
        <f t="shared" si="0"/>
        <v>54.65</v>
      </c>
      <c r="K67" s="53">
        <f t="shared" si="1"/>
        <v>54.9</v>
      </c>
      <c r="L67" s="53">
        <f t="shared" si="2"/>
        <v>54.21</v>
      </c>
      <c r="M67" s="53">
        <f t="shared" si="3"/>
        <v>54.48</v>
      </c>
      <c r="N67" s="53"/>
    </row>
    <row r="68" spans="1:14" x14ac:dyDescent="0.25">
      <c r="A68">
        <v>53</v>
      </c>
      <c r="B68" s="175">
        <v>41513</v>
      </c>
      <c r="C68" s="53">
        <v>55</v>
      </c>
      <c r="D68" s="53">
        <v>55.33</v>
      </c>
      <c r="E68" s="53">
        <v>54.62</v>
      </c>
      <c r="F68" s="53">
        <v>54.65</v>
      </c>
      <c r="G68" s="54">
        <v>1908400</v>
      </c>
      <c r="H68" s="53">
        <v>54.65</v>
      </c>
      <c r="I68" s="59">
        <f t="shared" si="4"/>
        <v>1</v>
      </c>
      <c r="J68" s="53">
        <f t="shared" si="0"/>
        <v>55</v>
      </c>
      <c r="K68" s="53">
        <f t="shared" si="1"/>
        <v>55.33</v>
      </c>
      <c r="L68" s="53">
        <f t="shared" si="2"/>
        <v>54.62</v>
      </c>
      <c r="M68" s="53">
        <f t="shared" si="3"/>
        <v>54.65</v>
      </c>
      <c r="N68" s="53"/>
    </row>
    <row r="69" spans="1:14" x14ac:dyDescent="0.25">
      <c r="A69">
        <v>54</v>
      </c>
      <c r="B69" s="175">
        <v>41512</v>
      </c>
      <c r="C69" s="53">
        <v>55.43</v>
      </c>
      <c r="D69" s="53">
        <v>56.1</v>
      </c>
      <c r="E69" s="53">
        <v>55.16</v>
      </c>
      <c r="F69" s="53">
        <v>55.59</v>
      </c>
      <c r="G69" s="54">
        <v>1744600</v>
      </c>
      <c r="H69" s="53">
        <v>55.59</v>
      </c>
      <c r="I69" s="59">
        <f t="shared" si="4"/>
        <v>1</v>
      </c>
      <c r="J69" s="53">
        <f t="shared" si="0"/>
        <v>55.43</v>
      </c>
      <c r="K69" s="53">
        <f t="shared" si="1"/>
        <v>56.1</v>
      </c>
      <c r="L69" s="53">
        <f t="shared" si="2"/>
        <v>55.16</v>
      </c>
      <c r="M69" s="53">
        <f t="shared" si="3"/>
        <v>55.59</v>
      </c>
      <c r="N69" s="53"/>
    </row>
    <row r="70" spans="1:14" x14ac:dyDescent="0.25">
      <c r="A70">
        <v>55</v>
      </c>
      <c r="B70" s="175">
        <v>41509</v>
      </c>
      <c r="C70" s="53">
        <v>55.51</v>
      </c>
      <c r="D70" s="53">
        <v>55.6</v>
      </c>
      <c r="E70" s="53">
        <v>54.79</v>
      </c>
      <c r="F70" s="53">
        <v>55.05</v>
      </c>
      <c r="G70" s="54">
        <v>2263300</v>
      </c>
      <c r="H70" s="53">
        <v>55.05</v>
      </c>
      <c r="I70" s="59">
        <f t="shared" si="4"/>
        <v>1</v>
      </c>
      <c r="J70" s="53">
        <f t="shared" si="0"/>
        <v>55.51</v>
      </c>
      <c r="K70" s="53">
        <f t="shared" si="1"/>
        <v>55.6</v>
      </c>
      <c r="L70" s="53">
        <f t="shared" si="2"/>
        <v>54.79</v>
      </c>
      <c r="M70" s="53">
        <f t="shared" si="3"/>
        <v>55.05</v>
      </c>
      <c r="N70" s="53"/>
    </row>
    <row r="71" spans="1:14" x14ac:dyDescent="0.25">
      <c r="A71">
        <v>56</v>
      </c>
      <c r="B71" s="175">
        <v>41508</v>
      </c>
      <c r="C71" s="53">
        <v>54.34</v>
      </c>
      <c r="D71" s="53">
        <v>55.6</v>
      </c>
      <c r="E71" s="53">
        <v>54</v>
      </c>
      <c r="F71" s="53">
        <v>55.45</v>
      </c>
      <c r="G71" s="54">
        <v>3108500</v>
      </c>
      <c r="H71" s="53">
        <v>55.45</v>
      </c>
      <c r="I71" s="59">
        <f t="shared" si="4"/>
        <v>1</v>
      </c>
      <c r="J71" s="53">
        <f t="shared" si="0"/>
        <v>54.34</v>
      </c>
      <c r="K71" s="53">
        <f t="shared" si="1"/>
        <v>55.6</v>
      </c>
      <c r="L71" s="53">
        <f t="shared" si="2"/>
        <v>54</v>
      </c>
      <c r="M71" s="53">
        <f t="shared" si="3"/>
        <v>55.45</v>
      </c>
      <c r="N71" s="53"/>
    </row>
    <row r="72" spans="1:14" x14ac:dyDescent="0.25">
      <c r="A72">
        <v>57</v>
      </c>
      <c r="B72" s="175">
        <v>41507</v>
      </c>
      <c r="C72" s="53">
        <v>53.4</v>
      </c>
      <c r="D72" s="53">
        <v>54.5</v>
      </c>
      <c r="E72" s="53">
        <v>53.1</v>
      </c>
      <c r="F72" s="53">
        <v>54.4</v>
      </c>
      <c r="G72" s="54">
        <v>3274300</v>
      </c>
      <c r="H72" s="53">
        <v>54.4</v>
      </c>
      <c r="I72" s="59">
        <f t="shared" si="4"/>
        <v>1</v>
      </c>
      <c r="J72" s="53">
        <f t="shared" si="0"/>
        <v>53.4</v>
      </c>
      <c r="K72" s="53">
        <f t="shared" si="1"/>
        <v>54.5</v>
      </c>
      <c r="L72" s="53">
        <f t="shared" si="2"/>
        <v>53.1</v>
      </c>
      <c r="M72" s="53">
        <f t="shared" si="3"/>
        <v>54.4</v>
      </c>
      <c r="N72" s="53"/>
    </row>
    <row r="73" spans="1:14" x14ac:dyDescent="0.25">
      <c r="A73">
        <v>58</v>
      </c>
      <c r="B73" s="175">
        <v>41506</v>
      </c>
      <c r="C73" s="53">
        <v>54.16</v>
      </c>
      <c r="D73" s="53">
        <v>54.23</v>
      </c>
      <c r="E73" s="53">
        <v>53.3</v>
      </c>
      <c r="F73" s="53">
        <v>53.37</v>
      </c>
      <c r="G73" s="54">
        <v>2663400</v>
      </c>
      <c r="H73" s="53">
        <v>53.37</v>
      </c>
      <c r="I73" s="59">
        <f t="shared" si="4"/>
        <v>1</v>
      </c>
      <c r="J73" s="53">
        <f t="shared" si="0"/>
        <v>54.16</v>
      </c>
      <c r="K73" s="53">
        <f t="shared" si="1"/>
        <v>54.23</v>
      </c>
      <c r="L73" s="53">
        <f t="shared" si="2"/>
        <v>53.3</v>
      </c>
      <c r="M73" s="53">
        <f t="shared" si="3"/>
        <v>53.37</v>
      </c>
      <c r="N73" s="53"/>
    </row>
    <row r="74" spans="1:14" x14ac:dyDescent="0.25">
      <c r="A74">
        <v>59</v>
      </c>
      <c r="B74" s="175">
        <v>41505</v>
      </c>
      <c r="C74" s="53">
        <v>53.5</v>
      </c>
      <c r="D74" s="53">
        <v>54.47</v>
      </c>
      <c r="E74" s="53">
        <v>53.2</v>
      </c>
      <c r="F74" s="53">
        <v>54.09</v>
      </c>
      <c r="G74" s="54">
        <v>4538700</v>
      </c>
      <c r="H74" s="53">
        <v>54.09</v>
      </c>
      <c r="I74" s="59">
        <f t="shared" si="4"/>
        <v>1</v>
      </c>
      <c r="J74" s="53">
        <f t="shared" si="0"/>
        <v>53.5</v>
      </c>
      <c r="K74" s="53">
        <f t="shared" si="1"/>
        <v>54.47</v>
      </c>
      <c r="L74" s="53">
        <f t="shared" si="2"/>
        <v>53.2</v>
      </c>
      <c r="M74" s="53">
        <f t="shared" si="3"/>
        <v>54.09</v>
      </c>
      <c r="N74" s="53"/>
    </row>
    <row r="75" spans="1:14" x14ac:dyDescent="0.25">
      <c r="A75">
        <v>60</v>
      </c>
      <c r="B75" s="175">
        <v>41502</v>
      </c>
      <c r="C75" s="53">
        <v>53.23</v>
      </c>
      <c r="D75" s="53">
        <v>53.32</v>
      </c>
      <c r="E75" s="53">
        <v>52.4</v>
      </c>
      <c r="F75" s="53">
        <v>52.47</v>
      </c>
      <c r="G75" s="54">
        <v>3489900</v>
      </c>
      <c r="H75" s="53">
        <v>52.47</v>
      </c>
      <c r="I75" s="59">
        <f t="shared" si="4"/>
        <v>1</v>
      </c>
      <c r="J75" s="53">
        <f t="shared" si="0"/>
        <v>53.23</v>
      </c>
      <c r="K75" s="53">
        <f t="shared" si="1"/>
        <v>53.32</v>
      </c>
      <c r="L75" s="53">
        <f t="shared" si="2"/>
        <v>52.4</v>
      </c>
      <c r="M75" s="53">
        <f t="shared" si="3"/>
        <v>52.47</v>
      </c>
      <c r="N75" s="53"/>
    </row>
    <row r="76" spans="1:14" x14ac:dyDescent="0.25">
      <c r="A76">
        <v>61</v>
      </c>
      <c r="B76" s="175">
        <v>41501</v>
      </c>
      <c r="C76" s="53">
        <v>54.19</v>
      </c>
      <c r="D76" s="53">
        <v>54.49</v>
      </c>
      <c r="E76" s="53">
        <v>53.37</v>
      </c>
      <c r="F76" s="53">
        <v>53.5</v>
      </c>
      <c r="G76" s="54">
        <v>2987200</v>
      </c>
      <c r="H76" s="53">
        <v>53.5</v>
      </c>
      <c r="I76" s="59">
        <f t="shared" si="4"/>
        <v>1</v>
      </c>
      <c r="J76" s="53">
        <f t="shared" si="0"/>
        <v>54.19</v>
      </c>
      <c r="K76" s="53">
        <f t="shared" si="1"/>
        <v>54.49</v>
      </c>
      <c r="L76" s="53">
        <f t="shared" si="2"/>
        <v>53.37</v>
      </c>
      <c r="M76" s="53">
        <f t="shared" si="3"/>
        <v>53.5</v>
      </c>
      <c r="N76" s="53"/>
    </row>
    <row r="77" spans="1:14" x14ac:dyDescent="0.25">
      <c r="A77">
        <v>62</v>
      </c>
      <c r="B77" s="175">
        <v>41500</v>
      </c>
      <c r="C77" s="53">
        <v>54.41</v>
      </c>
      <c r="D77" s="53">
        <v>54.82</v>
      </c>
      <c r="E77" s="53">
        <v>54.08</v>
      </c>
      <c r="F77" s="53">
        <v>54.5</v>
      </c>
      <c r="G77" s="54">
        <v>1792300</v>
      </c>
      <c r="H77" s="53">
        <v>54.5</v>
      </c>
      <c r="I77" s="59">
        <f t="shared" si="4"/>
        <v>1</v>
      </c>
      <c r="J77" s="53">
        <f t="shared" si="0"/>
        <v>54.41</v>
      </c>
      <c r="K77" s="53">
        <f t="shared" si="1"/>
        <v>54.82</v>
      </c>
      <c r="L77" s="53">
        <f t="shared" si="2"/>
        <v>54.08</v>
      </c>
      <c r="M77" s="53">
        <f t="shared" si="3"/>
        <v>54.5</v>
      </c>
      <c r="N77" s="53"/>
    </row>
    <row r="78" spans="1:14" x14ac:dyDescent="0.25">
      <c r="A78">
        <v>63</v>
      </c>
      <c r="B78" s="175">
        <v>41499</v>
      </c>
      <c r="C78" s="53">
        <v>54.36</v>
      </c>
      <c r="D78" s="53">
        <v>54.83</v>
      </c>
      <c r="E78" s="53">
        <v>54.2</v>
      </c>
      <c r="F78" s="53">
        <v>54.6</v>
      </c>
      <c r="G78" s="54">
        <v>2171300</v>
      </c>
      <c r="H78" s="53">
        <v>54.6</v>
      </c>
      <c r="I78" s="59">
        <f t="shared" si="4"/>
        <v>1</v>
      </c>
      <c r="J78" s="53">
        <f t="shared" si="0"/>
        <v>54.36</v>
      </c>
      <c r="K78" s="53">
        <f t="shared" si="1"/>
        <v>54.83</v>
      </c>
      <c r="L78" s="53">
        <f t="shared" si="2"/>
        <v>54.2</v>
      </c>
      <c r="M78" s="53">
        <f t="shared" si="3"/>
        <v>54.6</v>
      </c>
      <c r="N78" s="53"/>
    </row>
    <row r="79" spans="1:14" x14ac:dyDescent="0.25">
      <c r="A79">
        <v>64</v>
      </c>
      <c r="B79" s="175">
        <v>41498</v>
      </c>
      <c r="C79" s="53">
        <v>54.14</v>
      </c>
      <c r="D79" s="53">
        <v>54.58</v>
      </c>
      <c r="E79" s="53">
        <v>53.99</v>
      </c>
      <c r="F79" s="53">
        <v>54.35</v>
      </c>
      <c r="G79" s="54">
        <v>2295500</v>
      </c>
      <c r="H79" s="53">
        <v>54.35</v>
      </c>
      <c r="I79" s="59">
        <f t="shared" si="4"/>
        <v>1</v>
      </c>
      <c r="J79" s="53">
        <f t="shared" si="0"/>
        <v>54.14</v>
      </c>
      <c r="K79" s="53">
        <f t="shared" si="1"/>
        <v>54.58</v>
      </c>
      <c r="L79" s="53">
        <f t="shared" si="2"/>
        <v>53.99</v>
      </c>
      <c r="M79" s="53">
        <f t="shared" si="3"/>
        <v>54.35</v>
      </c>
      <c r="N79" s="53"/>
    </row>
    <row r="80" spans="1:14" x14ac:dyDescent="0.25">
      <c r="A80">
        <v>65</v>
      </c>
      <c r="B80" s="175">
        <v>41495</v>
      </c>
      <c r="C80" s="53">
        <v>54.7</v>
      </c>
      <c r="D80" s="53">
        <v>54.82</v>
      </c>
      <c r="E80" s="53">
        <v>54.22</v>
      </c>
      <c r="F80" s="53">
        <v>54.25</v>
      </c>
      <c r="G80" s="54">
        <v>1201100</v>
      </c>
      <c r="H80" s="53">
        <v>54.25</v>
      </c>
      <c r="I80" s="59">
        <f t="shared" si="4"/>
        <v>1</v>
      </c>
      <c r="J80" s="53">
        <f t="shared" ref="J80:J143" si="5">ROUND($I80*C80,2)</f>
        <v>54.7</v>
      </c>
      <c r="K80" s="53">
        <f t="shared" ref="K80:K143" si="6">ROUND($I80*D80,2)</f>
        <v>54.82</v>
      </c>
      <c r="L80" s="53">
        <f t="shared" ref="L80:L143" si="7">ROUND($I80*E80,2)</f>
        <v>54.22</v>
      </c>
      <c r="M80" s="53">
        <f t="shared" ref="M80:M143" si="8">ROUND($I80*F80,2)</f>
        <v>54.25</v>
      </c>
      <c r="N80" s="53"/>
    </row>
    <row r="81" spans="1:14" x14ac:dyDescent="0.25">
      <c r="A81">
        <v>66</v>
      </c>
      <c r="B81" s="175">
        <v>41494</v>
      </c>
      <c r="C81" s="53">
        <v>54.36</v>
      </c>
      <c r="D81" s="53">
        <v>54.91</v>
      </c>
      <c r="E81" s="53">
        <v>54.27</v>
      </c>
      <c r="F81" s="53">
        <v>54.73</v>
      </c>
      <c r="G81" s="54">
        <v>2739700</v>
      </c>
      <c r="H81" s="53">
        <v>54.73</v>
      </c>
      <c r="I81" s="59">
        <f t="shared" si="4"/>
        <v>1</v>
      </c>
      <c r="J81" s="53">
        <f t="shared" si="5"/>
        <v>54.36</v>
      </c>
      <c r="K81" s="53">
        <f t="shared" si="6"/>
        <v>54.91</v>
      </c>
      <c r="L81" s="53">
        <f t="shared" si="7"/>
        <v>54.27</v>
      </c>
      <c r="M81" s="53">
        <f t="shared" si="8"/>
        <v>54.73</v>
      </c>
      <c r="N81" s="53"/>
    </row>
    <row r="82" spans="1:14" x14ac:dyDescent="0.25">
      <c r="A82">
        <v>67</v>
      </c>
      <c r="B82" s="175">
        <v>41493</v>
      </c>
      <c r="C82" s="53">
        <v>54.76</v>
      </c>
      <c r="D82" s="53">
        <v>54.79</v>
      </c>
      <c r="E82" s="53">
        <v>54.12</v>
      </c>
      <c r="F82" s="53">
        <v>54.12</v>
      </c>
      <c r="G82" s="54">
        <v>3007200</v>
      </c>
      <c r="H82" s="53">
        <v>54.12</v>
      </c>
      <c r="I82" s="59">
        <f t="shared" ref="I82:I145" si="9">H82/F82</f>
        <v>1</v>
      </c>
      <c r="J82" s="53">
        <f t="shared" si="5"/>
        <v>54.76</v>
      </c>
      <c r="K82" s="53">
        <f t="shared" si="6"/>
        <v>54.79</v>
      </c>
      <c r="L82" s="53">
        <f t="shared" si="7"/>
        <v>54.12</v>
      </c>
      <c r="M82" s="53">
        <f t="shared" si="8"/>
        <v>54.12</v>
      </c>
      <c r="N82" s="53"/>
    </row>
    <row r="83" spans="1:14" x14ac:dyDescent="0.25">
      <c r="A83">
        <v>68</v>
      </c>
      <c r="B83" s="175">
        <v>41492</v>
      </c>
      <c r="C83" s="53">
        <v>55.04</v>
      </c>
      <c r="D83" s="53">
        <v>55.18</v>
      </c>
      <c r="E83" s="53">
        <v>54.31</v>
      </c>
      <c r="F83" s="53">
        <v>54.87</v>
      </c>
      <c r="G83" s="54">
        <v>2533700</v>
      </c>
      <c r="H83" s="53">
        <v>54.87</v>
      </c>
      <c r="I83" s="59">
        <f t="shared" si="9"/>
        <v>1</v>
      </c>
      <c r="J83" s="53">
        <f t="shared" si="5"/>
        <v>55.04</v>
      </c>
      <c r="K83" s="53">
        <f t="shared" si="6"/>
        <v>55.18</v>
      </c>
      <c r="L83" s="53">
        <f t="shared" si="7"/>
        <v>54.31</v>
      </c>
      <c r="M83" s="53">
        <f t="shared" si="8"/>
        <v>54.87</v>
      </c>
      <c r="N83" s="53"/>
    </row>
    <row r="84" spans="1:14" x14ac:dyDescent="0.25">
      <c r="A84">
        <v>69</v>
      </c>
      <c r="B84" s="175">
        <v>41491</v>
      </c>
      <c r="C84" s="53">
        <v>55.52</v>
      </c>
      <c r="D84" s="53">
        <v>55.64</v>
      </c>
      <c r="E84" s="53">
        <v>55.02</v>
      </c>
      <c r="F84" s="53">
        <v>55.25</v>
      </c>
      <c r="G84" s="54">
        <v>1875900</v>
      </c>
      <c r="H84" s="53">
        <v>55.25</v>
      </c>
      <c r="I84" s="59">
        <f t="shared" si="9"/>
        <v>1</v>
      </c>
      <c r="J84" s="53">
        <f t="shared" si="5"/>
        <v>55.52</v>
      </c>
      <c r="K84" s="53">
        <f t="shared" si="6"/>
        <v>55.64</v>
      </c>
      <c r="L84" s="53">
        <f t="shared" si="7"/>
        <v>55.02</v>
      </c>
      <c r="M84" s="53">
        <f t="shared" si="8"/>
        <v>55.25</v>
      </c>
      <c r="N84" s="53"/>
    </row>
    <row r="85" spans="1:14" x14ac:dyDescent="0.25">
      <c r="A85">
        <v>70</v>
      </c>
      <c r="B85" s="175">
        <v>41488</v>
      </c>
      <c r="C85" s="53">
        <v>55.4</v>
      </c>
      <c r="D85" s="53">
        <v>55.82</v>
      </c>
      <c r="E85" s="53">
        <v>54.55</v>
      </c>
      <c r="F85" s="53">
        <v>55.79</v>
      </c>
      <c r="G85" s="54">
        <v>3049700</v>
      </c>
      <c r="H85" s="53">
        <v>55.79</v>
      </c>
      <c r="I85" s="59">
        <f t="shared" si="9"/>
        <v>1</v>
      </c>
      <c r="J85" s="53">
        <f t="shared" si="5"/>
        <v>55.4</v>
      </c>
      <c r="K85" s="53">
        <f t="shared" si="6"/>
        <v>55.82</v>
      </c>
      <c r="L85" s="53">
        <f t="shared" si="7"/>
        <v>54.55</v>
      </c>
      <c r="M85" s="53">
        <f t="shared" si="8"/>
        <v>55.79</v>
      </c>
      <c r="N85" s="53"/>
    </row>
    <row r="86" spans="1:14" x14ac:dyDescent="0.25">
      <c r="A86">
        <v>71</v>
      </c>
      <c r="B86" s="175">
        <v>41487</v>
      </c>
      <c r="C86" s="53">
        <v>54.97</v>
      </c>
      <c r="D86" s="53">
        <v>55.6</v>
      </c>
      <c r="E86" s="53">
        <v>54.4</v>
      </c>
      <c r="F86" s="53">
        <v>55.42</v>
      </c>
      <c r="G86" s="54">
        <v>4140100</v>
      </c>
      <c r="H86" s="53">
        <v>55.42</v>
      </c>
      <c r="I86" s="59">
        <f t="shared" si="9"/>
        <v>1</v>
      </c>
      <c r="J86" s="53">
        <f t="shared" si="5"/>
        <v>54.97</v>
      </c>
      <c r="K86" s="53">
        <f t="shared" si="6"/>
        <v>55.6</v>
      </c>
      <c r="L86" s="53">
        <f t="shared" si="7"/>
        <v>54.4</v>
      </c>
      <c r="M86" s="53">
        <f t="shared" si="8"/>
        <v>55.42</v>
      </c>
      <c r="N86" s="53"/>
    </row>
    <row r="87" spans="1:14" x14ac:dyDescent="0.25">
      <c r="A87">
        <v>72</v>
      </c>
      <c r="B87" s="175">
        <v>41486</v>
      </c>
      <c r="C87" s="53">
        <v>54.2</v>
      </c>
      <c r="D87" s="53">
        <v>54.84</v>
      </c>
      <c r="E87" s="53">
        <v>54.17</v>
      </c>
      <c r="F87" s="53">
        <v>54.67</v>
      </c>
      <c r="G87" s="54">
        <v>2868800</v>
      </c>
      <c r="H87" s="53">
        <v>54.67</v>
      </c>
      <c r="I87" s="59">
        <f t="shared" si="9"/>
        <v>1</v>
      </c>
      <c r="J87" s="53">
        <f t="shared" si="5"/>
        <v>54.2</v>
      </c>
      <c r="K87" s="53">
        <f t="shared" si="6"/>
        <v>54.84</v>
      </c>
      <c r="L87" s="53">
        <f t="shared" si="7"/>
        <v>54.17</v>
      </c>
      <c r="M87" s="53">
        <f t="shared" si="8"/>
        <v>54.67</v>
      </c>
      <c r="N87" s="53"/>
    </row>
    <row r="88" spans="1:14" x14ac:dyDescent="0.25">
      <c r="A88">
        <v>73</v>
      </c>
      <c r="B88" s="175">
        <v>41485</v>
      </c>
      <c r="C88" s="53">
        <v>54.15</v>
      </c>
      <c r="D88" s="53">
        <v>54.44</v>
      </c>
      <c r="E88" s="53">
        <v>53.86</v>
      </c>
      <c r="F88" s="53">
        <v>54.06</v>
      </c>
      <c r="G88" s="54">
        <v>2051100</v>
      </c>
      <c r="H88" s="53">
        <v>54.06</v>
      </c>
      <c r="I88" s="59">
        <f t="shared" si="9"/>
        <v>1</v>
      </c>
      <c r="J88" s="53">
        <f t="shared" si="5"/>
        <v>54.15</v>
      </c>
      <c r="K88" s="53">
        <f t="shared" si="6"/>
        <v>54.44</v>
      </c>
      <c r="L88" s="53">
        <f t="shared" si="7"/>
        <v>53.86</v>
      </c>
      <c r="M88" s="53">
        <f t="shared" si="8"/>
        <v>54.06</v>
      </c>
      <c r="N88" s="53"/>
    </row>
    <row r="89" spans="1:14" x14ac:dyDescent="0.25">
      <c r="A89">
        <v>74</v>
      </c>
      <c r="B89" s="175">
        <v>41484</v>
      </c>
      <c r="C89" s="53">
        <v>53.81</v>
      </c>
      <c r="D89" s="53">
        <v>54.2</v>
      </c>
      <c r="E89" s="53">
        <v>53.44</v>
      </c>
      <c r="F89" s="53">
        <v>54.18</v>
      </c>
      <c r="G89" s="54">
        <v>2497900</v>
      </c>
      <c r="H89" s="53">
        <v>54.18</v>
      </c>
      <c r="I89" s="59">
        <f t="shared" si="9"/>
        <v>1</v>
      </c>
      <c r="J89" s="53">
        <f t="shared" si="5"/>
        <v>53.81</v>
      </c>
      <c r="K89" s="53">
        <f t="shared" si="6"/>
        <v>54.2</v>
      </c>
      <c r="L89" s="53">
        <f t="shared" si="7"/>
        <v>53.44</v>
      </c>
      <c r="M89" s="53">
        <f t="shared" si="8"/>
        <v>54.18</v>
      </c>
      <c r="N89" s="53"/>
    </row>
    <row r="90" spans="1:14" x14ac:dyDescent="0.25">
      <c r="A90">
        <v>75</v>
      </c>
      <c r="B90" s="175">
        <v>41481</v>
      </c>
      <c r="C90" s="53">
        <v>54.03</v>
      </c>
      <c r="D90" s="53">
        <v>54.05</v>
      </c>
      <c r="E90" s="53">
        <v>53.25</v>
      </c>
      <c r="F90" s="53">
        <v>53.78</v>
      </c>
      <c r="G90" s="54">
        <v>2808400</v>
      </c>
      <c r="H90" s="53">
        <v>53.78</v>
      </c>
      <c r="I90" s="59">
        <f t="shared" si="9"/>
        <v>1</v>
      </c>
      <c r="J90" s="53">
        <f t="shared" si="5"/>
        <v>54.03</v>
      </c>
      <c r="K90" s="53">
        <f t="shared" si="6"/>
        <v>54.05</v>
      </c>
      <c r="L90" s="53">
        <f t="shared" si="7"/>
        <v>53.25</v>
      </c>
      <c r="M90" s="53">
        <f t="shared" si="8"/>
        <v>53.78</v>
      </c>
      <c r="N90" s="53"/>
    </row>
    <row r="91" spans="1:14" x14ac:dyDescent="0.25">
      <c r="A91">
        <v>76</v>
      </c>
      <c r="B91" s="175">
        <v>41480</v>
      </c>
      <c r="C91" s="53">
        <v>54.1</v>
      </c>
      <c r="D91" s="53">
        <v>54.37</v>
      </c>
      <c r="E91" s="53">
        <v>53.72</v>
      </c>
      <c r="F91" s="53">
        <v>54.23</v>
      </c>
      <c r="G91" s="54">
        <v>2688000</v>
      </c>
      <c r="H91" s="53">
        <v>54.23</v>
      </c>
      <c r="I91" s="59">
        <f t="shared" si="9"/>
        <v>1</v>
      </c>
      <c r="J91" s="53">
        <f t="shared" si="5"/>
        <v>54.1</v>
      </c>
      <c r="K91" s="53">
        <f t="shared" si="6"/>
        <v>54.37</v>
      </c>
      <c r="L91" s="53">
        <f t="shared" si="7"/>
        <v>53.72</v>
      </c>
      <c r="M91" s="53">
        <f t="shared" si="8"/>
        <v>54.23</v>
      </c>
      <c r="N91" s="53"/>
    </row>
    <row r="92" spans="1:14" x14ac:dyDescent="0.25">
      <c r="A92">
        <v>77</v>
      </c>
      <c r="B92" s="175">
        <v>41479</v>
      </c>
      <c r="C92" s="53">
        <v>53.76</v>
      </c>
      <c r="D92" s="53">
        <v>54.25</v>
      </c>
      <c r="E92" s="53">
        <v>53.67</v>
      </c>
      <c r="F92" s="53">
        <v>54.23</v>
      </c>
      <c r="G92" s="54">
        <v>2924700</v>
      </c>
      <c r="H92" s="53">
        <v>54.23</v>
      </c>
      <c r="I92" s="59">
        <f t="shared" si="9"/>
        <v>1</v>
      </c>
      <c r="J92" s="53">
        <f t="shared" si="5"/>
        <v>53.76</v>
      </c>
      <c r="K92" s="53">
        <f t="shared" si="6"/>
        <v>54.25</v>
      </c>
      <c r="L92" s="53">
        <f t="shared" si="7"/>
        <v>53.67</v>
      </c>
      <c r="M92" s="53">
        <f t="shared" si="8"/>
        <v>54.23</v>
      </c>
      <c r="N92" s="53"/>
    </row>
    <row r="93" spans="1:14" x14ac:dyDescent="0.25">
      <c r="A93">
        <v>78</v>
      </c>
      <c r="B93" s="175">
        <v>41478</v>
      </c>
      <c r="C93" s="53">
        <v>53.63</v>
      </c>
      <c r="D93" s="53">
        <v>53.95</v>
      </c>
      <c r="E93" s="53">
        <v>53.31</v>
      </c>
      <c r="F93" s="53">
        <v>53.82</v>
      </c>
      <c r="G93" s="54">
        <v>2915400</v>
      </c>
      <c r="H93" s="53">
        <v>53.82</v>
      </c>
      <c r="I93" s="59">
        <f t="shared" si="9"/>
        <v>1</v>
      </c>
      <c r="J93" s="53">
        <f t="shared" si="5"/>
        <v>53.63</v>
      </c>
      <c r="K93" s="53">
        <f t="shared" si="6"/>
        <v>53.95</v>
      </c>
      <c r="L93" s="53">
        <f t="shared" si="7"/>
        <v>53.31</v>
      </c>
      <c r="M93" s="53">
        <f t="shared" si="8"/>
        <v>53.82</v>
      </c>
      <c r="N93" s="53"/>
    </row>
    <row r="94" spans="1:14" x14ac:dyDescent="0.25">
      <c r="A94">
        <v>79</v>
      </c>
      <c r="B94" s="175">
        <v>41477</v>
      </c>
      <c r="C94" s="53">
        <v>53.37</v>
      </c>
      <c r="D94" s="53">
        <v>53.69</v>
      </c>
      <c r="E94" s="53">
        <v>53.04</v>
      </c>
      <c r="F94" s="53">
        <v>53.54</v>
      </c>
      <c r="G94" s="54">
        <v>2225000</v>
      </c>
      <c r="H94" s="53">
        <v>53.54</v>
      </c>
      <c r="I94" s="59">
        <f t="shared" si="9"/>
        <v>1</v>
      </c>
      <c r="J94" s="53">
        <f t="shared" si="5"/>
        <v>53.37</v>
      </c>
      <c r="K94" s="53">
        <f t="shared" si="6"/>
        <v>53.69</v>
      </c>
      <c r="L94" s="53">
        <f t="shared" si="7"/>
        <v>53.04</v>
      </c>
      <c r="M94" s="53">
        <f t="shared" si="8"/>
        <v>53.54</v>
      </c>
      <c r="N94" s="53"/>
    </row>
    <row r="95" spans="1:14" x14ac:dyDescent="0.25">
      <c r="A95">
        <v>80</v>
      </c>
      <c r="B95" s="175">
        <v>41474</v>
      </c>
      <c r="C95" s="53">
        <v>53.51</v>
      </c>
      <c r="D95" s="53">
        <v>53.94</v>
      </c>
      <c r="E95" s="53">
        <v>53.06</v>
      </c>
      <c r="F95" s="53">
        <v>53.3</v>
      </c>
      <c r="G95" s="54">
        <v>2474400</v>
      </c>
      <c r="H95" s="53">
        <v>53.3</v>
      </c>
      <c r="I95" s="59">
        <f t="shared" si="9"/>
        <v>1</v>
      </c>
      <c r="J95" s="53">
        <f t="shared" si="5"/>
        <v>53.51</v>
      </c>
      <c r="K95" s="53">
        <f t="shared" si="6"/>
        <v>53.94</v>
      </c>
      <c r="L95" s="53">
        <f t="shared" si="7"/>
        <v>53.06</v>
      </c>
      <c r="M95" s="53">
        <f t="shared" si="8"/>
        <v>53.3</v>
      </c>
      <c r="N95" s="53"/>
    </row>
    <row r="96" spans="1:14" x14ac:dyDescent="0.25">
      <c r="A96">
        <v>81</v>
      </c>
      <c r="B96" s="175">
        <v>41473</v>
      </c>
      <c r="C96" s="53">
        <v>53.71</v>
      </c>
      <c r="D96" s="53">
        <v>53.91</v>
      </c>
      <c r="E96" s="53">
        <v>53.29</v>
      </c>
      <c r="F96" s="53">
        <v>53.45</v>
      </c>
      <c r="G96" s="54">
        <v>2050400</v>
      </c>
      <c r="H96" s="53">
        <v>53.45</v>
      </c>
      <c r="I96" s="59">
        <f t="shared" si="9"/>
        <v>1</v>
      </c>
      <c r="J96" s="53">
        <f t="shared" si="5"/>
        <v>53.71</v>
      </c>
      <c r="K96" s="53">
        <f t="shared" si="6"/>
        <v>53.91</v>
      </c>
      <c r="L96" s="53">
        <f t="shared" si="7"/>
        <v>53.29</v>
      </c>
      <c r="M96" s="53">
        <f t="shared" si="8"/>
        <v>53.45</v>
      </c>
      <c r="N96" s="53"/>
    </row>
    <row r="97" spans="1:14" x14ac:dyDescent="0.25">
      <c r="A97">
        <v>82</v>
      </c>
      <c r="B97" s="175">
        <v>41472</v>
      </c>
      <c r="C97" s="53">
        <v>54.15</v>
      </c>
      <c r="D97" s="53">
        <v>54.2</v>
      </c>
      <c r="E97" s="53">
        <v>53.6</v>
      </c>
      <c r="F97" s="53">
        <v>53.65</v>
      </c>
      <c r="G97" s="54">
        <v>1784300</v>
      </c>
      <c r="H97" s="53">
        <v>53.65</v>
      </c>
      <c r="I97" s="59">
        <f t="shared" si="9"/>
        <v>1</v>
      </c>
      <c r="J97" s="53">
        <f t="shared" si="5"/>
        <v>54.15</v>
      </c>
      <c r="K97" s="53">
        <f t="shared" si="6"/>
        <v>54.2</v>
      </c>
      <c r="L97" s="53">
        <f t="shared" si="7"/>
        <v>53.6</v>
      </c>
      <c r="M97" s="53">
        <f t="shared" si="8"/>
        <v>53.65</v>
      </c>
      <c r="N97" s="53"/>
    </row>
    <row r="98" spans="1:14" x14ac:dyDescent="0.25">
      <c r="A98">
        <v>83</v>
      </c>
      <c r="B98" s="175">
        <v>41471</v>
      </c>
      <c r="C98" s="53">
        <v>53.71</v>
      </c>
      <c r="D98" s="53">
        <v>54.03</v>
      </c>
      <c r="E98" s="53">
        <v>53.5</v>
      </c>
      <c r="F98" s="53">
        <v>53.9</v>
      </c>
      <c r="G98" s="54">
        <v>2169100</v>
      </c>
      <c r="H98" s="53">
        <v>53.9</v>
      </c>
      <c r="I98" s="59">
        <f t="shared" si="9"/>
        <v>1</v>
      </c>
      <c r="J98" s="53">
        <f t="shared" si="5"/>
        <v>53.71</v>
      </c>
      <c r="K98" s="53">
        <f t="shared" si="6"/>
        <v>54.03</v>
      </c>
      <c r="L98" s="53">
        <f t="shared" si="7"/>
        <v>53.5</v>
      </c>
      <c r="M98" s="53">
        <f t="shared" si="8"/>
        <v>53.9</v>
      </c>
      <c r="N98" s="53"/>
    </row>
    <row r="99" spans="1:14" x14ac:dyDescent="0.25">
      <c r="A99">
        <v>84</v>
      </c>
      <c r="B99" s="175">
        <v>41470</v>
      </c>
      <c r="C99" s="53">
        <v>53.93</v>
      </c>
      <c r="D99" s="53">
        <v>54.2</v>
      </c>
      <c r="E99" s="53">
        <v>53.76</v>
      </c>
      <c r="F99" s="53">
        <v>53.96</v>
      </c>
      <c r="G99" s="54">
        <v>2538100</v>
      </c>
      <c r="H99" s="53">
        <v>53.96</v>
      </c>
      <c r="I99" s="59">
        <f t="shared" si="9"/>
        <v>1</v>
      </c>
      <c r="J99" s="53">
        <f t="shared" si="5"/>
        <v>53.93</v>
      </c>
      <c r="K99" s="53">
        <f t="shared" si="6"/>
        <v>54.2</v>
      </c>
      <c r="L99" s="53">
        <f t="shared" si="7"/>
        <v>53.76</v>
      </c>
      <c r="M99" s="53">
        <f t="shared" si="8"/>
        <v>53.96</v>
      </c>
      <c r="N99" s="53"/>
    </row>
    <row r="100" spans="1:14" x14ac:dyDescent="0.25">
      <c r="A100">
        <v>85</v>
      </c>
      <c r="B100" s="175">
        <v>41467</v>
      </c>
      <c r="C100" s="53">
        <v>54.14</v>
      </c>
      <c r="D100" s="53">
        <v>54.4</v>
      </c>
      <c r="E100" s="53">
        <v>53.45</v>
      </c>
      <c r="F100" s="53">
        <v>53.77</v>
      </c>
      <c r="G100" s="54">
        <v>7579900</v>
      </c>
      <c r="H100" s="53">
        <v>53.77</v>
      </c>
      <c r="I100" s="59">
        <f t="shared" si="9"/>
        <v>1</v>
      </c>
      <c r="J100" s="53">
        <f t="shared" si="5"/>
        <v>54.14</v>
      </c>
      <c r="K100" s="53">
        <f t="shared" si="6"/>
        <v>54.4</v>
      </c>
      <c r="L100" s="53">
        <f t="shared" si="7"/>
        <v>53.45</v>
      </c>
      <c r="M100" s="53">
        <f t="shared" si="8"/>
        <v>53.77</v>
      </c>
      <c r="N100" s="53"/>
    </row>
    <row r="101" spans="1:14" x14ac:dyDescent="0.25">
      <c r="A101">
        <v>86</v>
      </c>
      <c r="B101" s="175">
        <v>41466</v>
      </c>
      <c r="C101" s="53">
        <v>55.05</v>
      </c>
      <c r="D101" s="53">
        <v>55.8</v>
      </c>
      <c r="E101" s="53">
        <v>54.58</v>
      </c>
      <c r="F101" s="53">
        <v>55.65</v>
      </c>
      <c r="G101" s="54">
        <v>4215300</v>
      </c>
      <c r="H101" s="53">
        <v>55.65</v>
      </c>
      <c r="I101" s="59">
        <f t="shared" si="9"/>
        <v>1</v>
      </c>
      <c r="J101" s="53">
        <f t="shared" si="5"/>
        <v>55.05</v>
      </c>
      <c r="K101" s="53">
        <f t="shared" si="6"/>
        <v>55.8</v>
      </c>
      <c r="L101" s="53">
        <f t="shared" si="7"/>
        <v>54.58</v>
      </c>
      <c r="M101" s="53">
        <f t="shared" si="8"/>
        <v>55.65</v>
      </c>
      <c r="N101" s="53"/>
    </row>
    <row r="102" spans="1:14" x14ac:dyDescent="0.25">
      <c r="A102">
        <v>87</v>
      </c>
      <c r="B102" s="175">
        <v>41465</v>
      </c>
      <c r="C102" s="53">
        <v>52.87</v>
      </c>
      <c r="D102" s="53">
        <v>55.01</v>
      </c>
      <c r="E102" s="53">
        <v>52.83</v>
      </c>
      <c r="F102" s="53">
        <v>54.78</v>
      </c>
      <c r="G102" s="54">
        <v>8237500</v>
      </c>
      <c r="H102" s="53">
        <v>54.78</v>
      </c>
      <c r="I102" s="59">
        <f t="shared" si="9"/>
        <v>1</v>
      </c>
      <c r="J102" s="53">
        <f t="shared" si="5"/>
        <v>52.87</v>
      </c>
      <c r="K102" s="53">
        <f t="shared" si="6"/>
        <v>55.01</v>
      </c>
      <c r="L102" s="53">
        <f t="shared" si="7"/>
        <v>52.83</v>
      </c>
      <c r="M102" s="53">
        <f t="shared" si="8"/>
        <v>54.78</v>
      </c>
      <c r="N102" s="53"/>
    </row>
    <row r="103" spans="1:14" x14ac:dyDescent="0.25">
      <c r="A103">
        <v>88</v>
      </c>
      <c r="B103" s="175">
        <v>41464</v>
      </c>
      <c r="C103" s="53">
        <v>52.32</v>
      </c>
      <c r="D103" s="53">
        <v>52.82</v>
      </c>
      <c r="E103" s="53">
        <v>51.77</v>
      </c>
      <c r="F103" s="53">
        <v>51.8</v>
      </c>
      <c r="G103" s="54">
        <v>2370100</v>
      </c>
      <c r="H103" s="53">
        <v>51.8</v>
      </c>
      <c r="I103" s="59">
        <f t="shared" si="9"/>
        <v>1</v>
      </c>
      <c r="J103" s="53">
        <f t="shared" si="5"/>
        <v>52.32</v>
      </c>
      <c r="K103" s="53">
        <f t="shared" si="6"/>
        <v>52.82</v>
      </c>
      <c r="L103" s="53">
        <f t="shared" si="7"/>
        <v>51.77</v>
      </c>
      <c r="M103" s="53">
        <f t="shared" si="8"/>
        <v>51.8</v>
      </c>
      <c r="N103" s="53"/>
    </row>
    <row r="104" spans="1:14" x14ac:dyDescent="0.25">
      <c r="A104">
        <v>89</v>
      </c>
      <c r="B104" s="175">
        <v>41463</v>
      </c>
      <c r="C104" s="53">
        <v>52</v>
      </c>
      <c r="D104" s="53">
        <v>52.36</v>
      </c>
      <c r="E104" s="53">
        <v>51.49</v>
      </c>
      <c r="F104" s="53">
        <v>52.12</v>
      </c>
      <c r="G104" s="54">
        <v>2309500</v>
      </c>
      <c r="H104" s="53">
        <v>52.12</v>
      </c>
      <c r="I104" s="59">
        <f t="shared" si="9"/>
        <v>1</v>
      </c>
      <c r="J104" s="53">
        <f t="shared" si="5"/>
        <v>52</v>
      </c>
      <c r="K104" s="53">
        <f t="shared" si="6"/>
        <v>52.36</v>
      </c>
      <c r="L104" s="53">
        <f t="shared" si="7"/>
        <v>51.49</v>
      </c>
      <c r="M104" s="53">
        <f t="shared" si="8"/>
        <v>52.12</v>
      </c>
      <c r="N104" s="53"/>
    </row>
    <row r="105" spans="1:14" x14ac:dyDescent="0.25">
      <c r="A105">
        <v>90</v>
      </c>
      <c r="B105" s="175">
        <v>41460</v>
      </c>
      <c r="C105" s="53">
        <v>51.46</v>
      </c>
      <c r="D105" s="53">
        <v>52.05</v>
      </c>
      <c r="E105" s="53">
        <v>51.26</v>
      </c>
      <c r="F105" s="53">
        <v>52.01</v>
      </c>
      <c r="G105" s="54">
        <v>1673500</v>
      </c>
      <c r="H105" s="53">
        <v>52.01</v>
      </c>
      <c r="I105" s="59">
        <f t="shared" si="9"/>
        <v>1</v>
      </c>
      <c r="J105" s="53">
        <f t="shared" si="5"/>
        <v>51.46</v>
      </c>
      <c r="K105" s="53">
        <f t="shared" si="6"/>
        <v>52.05</v>
      </c>
      <c r="L105" s="53">
        <f t="shared" si="7"/>
        <v>51.26</v>
      </c>
      <c r="M105" s="53">
        <f t="shared" si="8"/>
        <v>52.01</v>
      </c>
      <c r="N105" s="53"/>
    </row>
    <row r="106" spans="1:14" x14ac:dyDescent="0.25">
      <c r="A106">
        <v>91</v>
      </c>
      <c r="B106" s="175">
        <v>41458</v>
      </c>
      <c r="C106" s="53">
        <v>51.25</v>
      </c>
      <c r="D106" s="53">
        <v>51.38</v>
      </c>
      <c r="E106" s="53">
        <v>50.53</v>
      </c>
      <c r="F106" s="53">
        <v>51.11</v>
      </c>
      <c r="G106" s="54">
        <v>1860000</v>
      </c>
      <c r="H106" s="53">
        <v>51.11</v>
      </c>
      <c r="I106" s="59">
        <f t="shared" si="9"/>
        <v>1</v>
      </c>
      <c r="J106" s="53">
        <f t="shared" si="5"/>
        <v>51.25</v>
      </c>
      <c r="K106" s="53">
        <f t="shared" si="6"/>
        <v>51.38</v>
      </c>
      <c r="L106" s="53">
        <f t="shared" si="7"/>
        <v>50.53</v>
      </c>
      <c r="M106" s="53">
        <f t="shared" si="8"/>
        <v>51.11</v>
      </c>
      <c r="N106" s="53"/>
    </row>
    <row r="107" spans="1:14" x14ac:dyDescent="0.25">
      <c r="A107">
        <v>92</v>
      </c>
      <c r="B107" s="175">
        <v>41457</v>
      </c>
      <c r="C107" s="53">
        <v>52.19</v>
      </c>
      <c r="D107" s="53">
        <v>52.43</v>
      </c>
      <c r="E107" s="53">
        <v>51.23</v>
      </c>
      <c r="F107" s="53">
        <v>51.36</v>
      </c>
      <c r="G107" s="54">
        <v>3334300</v>
      </c>
      <c r="H107" s="53">
        <v>51.36</v>
      </c>
      <c r="I107" s="59">
        <f t="shared" si="9"/>
        <v>1</v>
      </c>
      <c r="J107" s="53">
        <f t="shared" si="5"/>
        <v>52.19</v>
      </c>
      <c r="K107" s="53">
        <f t="shared" si="6"/>
        <v>52.43</v>
      </c>
      <c r="L107" s="53">
        <f t="shared" si="7"/>
        <v>51.23</v>
      </c>
      <c r="M107" s="53">
        <f t="shared" si="8"/>
        <v>51.36</v>
      </c>
      <c r="N107" s="53"/>
    </row>
    <row r="108" spans="1:14" x14ac:dyDescent="0.25">
      <c r="A108">
        <v>93</v>
      </c>
      <c r="B108" s="175">
        <v>41456</v>
      </c>
      <c r="C108" s="53">
        <v>51.03</v>
      </c>
      <c r="D108" s="53">
        <v>52.84</v>
      </c>
      <c r="E108" s="53">
        <v>50.97</v>
      </c>
      <c r="F108" s="53">
        <v>52.43</v>
      </c>
      <c r="G108" s="54">
        <v>4290300</v>
      </c>
      <c r="H108" s="53">
        <v>52.43</v>
      </c>
      <c r="I108" s="59">
        <f t="shared" si="9"/>
        <v>1</v>
      </c>
      <c r="J108" s="53">
        <f t="shared" si="5"/>
        <v>51.03</v>
      </c>
      <c r="K108" s="53">
        <f t="shared" si="6"/>
        <v>52.84</v>
      </c>
      <c r="L108" s="53">
        <f t="shared" si="7"/>
        <v>50.97</v>
      </c>
      <c r="M108" s="53">
        <f t="shared" si="8"/>
        <v>52.43</v>
      </c>
      <c r="N108" s="53"/>
    </row>
    <row r="109" spans="1:14" x14ac:dyDescent="0.25">
      <c r="A109">
        <v>94</v>
      </c>
      <c r="B109" s="175">
        <v>41453</v>
      </c>
      <c r="C109" s="53">
        <v>51.45</v>
      </c>
      <c r="D109" s="53">
        <v>51.59</v>
      </c>
      <c r="E109" s="53">
        <v>50.43</v>
      </c>
      <c r="F109" s="53">
        <v>50.43</v>
      </c>
      <c r="G109" s="54">
        <v>8498100</v>
      </c>
      <c r="H109" s="53">
        <v>50.43</v>
      </c>
      <c r="I109" s="59">
        <f t="shared" si="9"/>
        <v>1</v>
      </c>
      <c r="J109" s="53">
        <f t="shared" si="5"/>
        <v>51.45</v>
      </c>
      <c r="K109" s="53">
        <f t="shared" si="6"/>
        <v>51.59</v>
      </c>
      <c r="L109" s="53">
        <f t="shared" si="7"/>
        <v>50.43</v>
      </c>
      <c r="M109" s="53">
        <f t="shared" si="8"/>
        <v>50.43</v>
      </c>
      <c r="N109" s="53"/>
    </row>
    <row r="110" spans="1:14" x14ac:dyDescent="0.25">
      <c r="A110">
        <v>95</v>
      </c>
      <c r="B110" s="175">
        <v>41452</v>
      </c>
      <c r="C110" s="53">
        <v>51.28</v>
      </c>
      <c r="D110" s="53">
        <v>51.93</v>
      </c>
      <c r="E110" s="53">
        <v>51.16</v>
      </c>
      <c r="F110" s="53">
        <v>51.64</v>
      </c>
      <c r="G110" s="54">
        <v>2268900</v>
      </c>
      <c r="H110" s="53">
        <v>51.64</v>
      </c>
      <c r="I110" s="59">
        <f t="shared" si="9"/>
        <v>1</v>
      </c>
      <c r="J110" s="53">
        <f t="shared" si="5"/>
        <v>51.28</v>
      </c>
      <c r="K110" s="53">
        <f t="shared" si="6"/>
        <v>51.93</v>
      </c>
      <c r="L110" s="53">
        <f t="shared" si="7"/>
        <v>51.16</v>
      </c>
      <c r="M110" s="53">
        <f t="shared" si="8"/>
        <v>51.64</v>
      </c>
      <c r="N110" s="53"/>
    </row>
    <row r="111" spans="1:14" x14ac:dyDescent="0.25">
      <c r="A111">
        <v>96</v>
      </c>
      <c r="B111" s="175">
        <v>41451</v>
      </c>
      <c r="C111" s="53">
        <v>50.54</v>
      </c>
      <c r="D111" s="53">
        <v>51.27</v>
      </c>
      <c r="E111" s="53">
        <v>50.54</v>
      </c>
      <c r="F111" s="53">
        <v>51.17</v>
      </c>
      <c r="G111" s="54">
        <v>1980700</v>
      </c>
      <c r="H111" s="53">
        <v>51.17</v>
      </c>
      <c r="I111" s="59">
        <f t="shared" si="9"/>
        <v>1</v>
      </c>
      <c r="J111" s="53">
        <f t="shared" si="5"/>
        <v>50.54</v>
      </c>
      <c r="K111" s="53">
        <f t="shared" si="6"/>
        <v>51.27</v>
      </c>
      <c r="L111" s="53">
        <f t="shared" si="7"/>
        <v>50.54</v>
      </c>
      <c r="M111" s="53">
        <f t="shared" si="8"/>
        <v>51.17</v>
      </c>
      <c r="N111" s="53"/>
    </row>
    <row r="112" spans="1:14" x14ac:dyDescent="0.25">
      <c r="A112">
        <v>97</v>
      </c>
      <c r="B112" s="175">
        <v>41450</v>
      </c>
      <c r="C112" s="53">
        <v>50.16</v>
      </c>
      <c r="D112" s="53">
        <v>50.81</v>
      </c>
      <c r="E112" s="53">
        <v>50.03</v>
      </c>
      <c r="F112" s="53">
        <v>50.51</v>
      </c>
      <c r="G112" s="54">
        <v>2966100</v>
      </c>
      <c r="H112" s="53">
        <v>50.51</v>
      </c>
      <c r="I112" s="59">
        <f t="shared" si="9"/>
        <v>1</v>
      </c>
      <c r="J112" s="53">
        <f t="shared" si="5"/>
        <v>50.16</v>
      </c>
      <c r="K112" s="53">
        <f t="shared" si="6"/>
        <v>50.81</v>
      </c>
      <c r="L112" s="53">
        <f t="shared" si="7"/>
        <v>50.03</v>
      </c>
      <c r="M112" s="53">
        <f t="shared" si="8"/>
        <v>50.51</v>
      </c>
      <c r="N112" s="53"/>
    </row>
    <row r="113" spans="1:14" x14ac:dyDescent="0.25">
      <c r="A113">
        <v>98</v>
      </c>
      <c r="B113" s="175">
        <v>41449</v>
      </c>
      <c r="C113" s="53">
        <v>49.78</v>
      </c>
      <c r="D113" s="53">
        <v>50.42</v>
      </c>
      <c r="E113" s="53">
        <v>49.5</v>
      </c>
      <c r="F113" s="53">
        <v>50</v>
      </c>
      <c r="G113" s="54">
        <v>3669000</v>
      </c>
      <c r="H113" s="53">
        <v>50</v>
      </c>
      <c r="I113" s="59">
        <f t="shared" si="9"/>
        <v>1</v>
      </c>
      <c r="J113" s="53">
        <f t="shared" si="5"/>
        <v>49.78</v>
      </c>
      <c r="K113" s="53">
        <f t="shared" si="6"/>
        <v>50.42</v>
      </c>
      <c r="L113" s="53">
        <f t="shared" si="7"/>
        <v>49.5</v>
      </c>
      <c r="M113" s="53">
        <f t="shared" si="8"/>
        <v>50</v>
      </c>
      <c r="N113" s="53"/>
    </row>
    <row r="114" spans="1:14" x14ac:dyDescent="0.25">
      <c r="A114">
        <v>99</v>
      </c>
      <c r="B114" s="175">
        <v>41446</v>
      </c>
      <c r="C114" s="53">
        <v>50.3</v>
      </c>
      <c r="D114" s="53">
        <v>50.33</v>
      </c>
      <c r="E114" s="53">
        <v>49.47</v>
      </c>
      <c r="F114" s="53">
        <v>50.21</v>
      </c>
      <c r="G114" s="54">
        <v>4118300</v>
      </c>
      <c r="H114" s="53">
        <v>50.21</v>
      </c>
      <c r="I114" s="59">
        <f t="shared" si="9"/>
        <v>1</v>
      </c>
      <c r="J114" s="53">
        <f t="shared" si="5"/>
        <v>50.3</v>
      </c>
      <c r="K114" s="53">
        <f t="shared" si="6"/>
        <v>50.33</v>
      </c>
      <c r="L114" s="53">
        <f t="shared" si="7"/>
        <v>49.47</v>
      </c>
      <c r="M114" s="53">
        <f t="shared" si="8"/>
        <v>50.21</v>
      </c>
      <c r="N114" s="53"/>
    </row>
    <row r="115" spans="1:14" x14ac:dyDescent="0.25">
      <c r="A115">
        <v>100</v>
      </c>
      <c r="B115" s="175">
        <v>41445</v>
      </c>
      <c r="C115" s="53">
        <v>51.17</v>
      </c>
      <c r="D115" s="53">
        <v>51.19</v>
      </c>
      <c r="E115" s="53">
        <v>49.72</v>
      </c>
      <c r="F115" s="53">
        <v>49.88</v>
      </c>
      <c r="G115" s="54">
        <v>4553000</v>
      </c>
      <c r="H115" s="53">
        <v>49.88</v>
      </c>
      <c r="I115" s="59">
        <f t="shared" si="9"/>
        <v>1</v>
      </c>
      <c r="J115" s="53">
        <f t="shared" si="5"/>
        <v>51.17</v>
      </c>
      <c r="K115" s="53">
        <f t="shared" si="6"/>
        <v>51.19</v>
      </c>
      <c r="L115" s="53">
        <f t="shared" si="7"/>
        <v>49.72</v>
      </c>
      <c r="M115" s="53">
        <f t="shared" si="8"/>
        <v>49.88</v>
      </c>
      <c r="N115" s="53"/>
    </row>
    <row r="116" spans="1:14" x14ac:dyDescent="0.25">
      <c r="A116">
        <v>101</v>
      </c>
      <c r="B116" s="175">
        <v>41444</v>
      </c>
      <c r="C116" s="53">
        <v>52.36</v>
      </c>
      <c r="D116" s="53">
        <v>52.47</v>
      </c>
      <c r="E116" s="53">
        <v>51.3</v>
      </c>
      <c r="F116" s="53">
        <v>51.33</v>
      </c>
      <c r="G116" s="54">
        <v>2913500</v>
      </c>
      <c r="H116" s="53">
        <v>51.33</v>
      </c>
      <c r="I116" s="59">
        <f t="shared" si="9"/>
        <v>1</v>
      </c>
      <c r="J116" s="53">
        <f t="shared" si="5"/>
        <v>52.36</v>
      </c>
      <c r="K116" s="53">
        <f t="shared" si="6"/>
        <v>52.47</v>
      </c>
      <c r="L116" s="53">
        <f t="shared" si="7"/>
        <v>51.3</v>
      </c>
      <c r="M116" s="53">
        <f t="shared" si="8"/>
        <v>51.33</v>
      </c>
      <c r="N116" s="53"/>
    </row>
    <row r="117" spans="1:14" x14ac:dyDescent="0.25">
      <c r="A117">
        <v>102</v>
      </c>
      <c r="B117" s="175">
        <v>41443</v>
      </c>
      <c r="C117" s="53">
        <v>51.1</v>
      </c>
      <c r="D117" s="53">
        <v>52.3</v>
      </c>
      <c r="E117" s="53">
        <v>50.81</v>
      </c>
      <c r="F117" s="53">
        <v>52.29</v>
      </c>
      <c r="G117" s="54">
        <v>2988500</v>
      </c>
      <c r="H117" s="53">
        <v>52.29</v>
      </c>
      <c r="I117" s="59">
        <f t="shared" si="9"/>
        <v>1</v>
      </c>
      <c r="J117" s="53">
        <f t="shared" si="5"/>
        <v>51.1</v>
      </c>
      <c r="K117" s="53">
        <f t="shared" si="6"/>
        <v>52.3</v>
      </c>
      <c r="L117" s="53">
        <f t="shared" si="7"/>
        <v>50.81</v>
      </c>
      <c r="M117" s="53">
        <f t="shared" si="8"/>
        <v>52.29</v>
      </c>
      <c r="N117" s="53"/>
    </row>
    <row r="118" spans="1:14" x14ac:dyDescent="0.25">
      <c r="A118">
        <v>103</v>
      </c>
      <c r="B118" s="175">
        <v>41442</v>
      </c>
      <c r="C118" s="53">
        <v>51.37</v>
      </c>
      <c r="D118" s="53">
        <v>51.8</v>
      </c>
      <c r="E118" s="53">
        <v>50.73</v>
      </c>
      <c r="F118" s="53">
        <v>51.13</v>
      </c>
      <c r="G118" s="54">
        <v>2745200</v>
      </c>
      <c r="H118" s="53">
        <v>51.13</v>
      </c>
      <c r="I118" s="59">
        <f t="shared" si="9"/>
        <v>1</v>
      </c>
      <c r="J118" s="53">
        <f t="shared" si="5"/>
        <v>51.37</v>
      </c>
      <c r="K118" s="53">
        <f t="shared" si="6"/>
        <v>51.8</v>
      </c>
      <c r="L118" s="53">
        <f t="shared" si="7"/>
        <v>50.73</v>
      </c>
      <c r="M118" s="53">
        <f t="shared" si="8"/>
        <v>51.13</v>
      </c>
      <c r="N118" s="53"/>
    </row>
    <row r="119" spans="1:14" x14ac:dyDescent="0.25">
      <c r="A119">
        <v>104</v>
      </c>
      <c r="B119" s="175">
        <v>41439</v>
      </c>
      <c r="C119" s="53">
        <v>51.15</v>
      </c>
      <c r="D119" s="53">
        <v>51.58</v>
      </c>
      <c r="E119" s="53">
        <v>50.96</v>
      </c>
      <c r="F119" s="53">
        <v>51.18</v>
      </c>
      <c r="G119" s="54">
        <v>1600000</v>
      </c>
      <c r="H119" s="53">
        <v>51.18</v>
      </c>
      <c r="I119" s="59">
        <f t="shared" si="9"/>
        <v>1</v>
      </c>
      <c r="J119" s="53">
        <f t="shared" si="5"/>
        <v>51.15</v>
      </c>
      <c r="K119" s="53">
        <f t="shared" si="6"/>
        <v>51.58</v>
      </c>
      <c r="L119" s="53">
        <f t="shared" si="7"/>
        <v>50.96</v>
      </c>
      <c r="M119" s="53">
        <f t="shared" si="8"/>
        <v>51.18</v>
      </c>
      <c r="N119" s="53"/>
    </row>
    <row r="120" spans="1:14" x14ac:dyDescent="0.25">
      <c r="A120">
        <v>105</v>
      </c>
      <c r="B120" s="175">
        <v>41438</v>
      </c>
      <c r="C120" s="53">
        <v>51.18</v>
      </c>
      <c r="D120" s="53">
        <v>51.5</v>
      </c>
      <c r="E120" s="53">
        <v>50.85</v>
      </c>
      <c r="F120" s="53">
        <v>51.2</v>
      </c>
      <c r="G120" s="54">
        <v>2163900</v>
      </c>
      <c r="H120" s="53">
        <v>51.2</v>
      </c>
      <c r="I120" s="59">
        <f t="shared" si="9"/>
        <v>1</v>
      </c>
      <c r="J120" s="53">
        <f t="shared" si="5"/>
        <v>51.18</v>
      </c>
      <c r="K120" s="53">
        <f t="shared" si="6"/>
        <v>51.5</v>
      </c>
      <c r="L120" s="53">
        <f t="shared" si="7"/>
        <v>50.85</v>
      </c>
      <c r="M120" s="53">
        <f t="shared" si="8"/>
        <v>51.2</v>
      </c>
      <c r="N120" s="53"/>
    </row>
    <row r="121" spans="1:14" x14ac:dyDescent="0.25">
      <c r="A121">
        <v>106</v>
      </c>
      <c r="B121" s="175">
        <v>41437</v>
      </c>
      <c r="C121" s="53">
        <v>51.75</v>
      </c>
      <c r="D121" s="53">
        <v>52</v>
      </c>
      <c r="E121" s="53">
        <v>50.78</v>
      </c>
      <c r="F121" s="53">
        <v>51.09</v>
      </c>
      <c r="G121" s="54">
        <v>3171300</v>
      </c>
      <c r="H121" s="53">
        <v>51.09</v>
      </c>
      <c r="I121" s="59">
        <f t="shared" si="9"/>
        <v>1</v>
      </c>
      <c r="J121" s="53">
        <f t="shared" si="5"/>
        <v>51.75</v>
      </c>
      <c r="K121" s="53">
        <f t="shared" si="6"/>
        <v>52</v>
      </c>
      <c r="L121" s="53">
        <f t="shared" si="7"/>
        <v>50.78</v>
      </c>
      <c r="M121" s="53">
        <f t="shared" si="8"/>
        <v>51.09</v>
      </c>
      <c r="N121" s="53"/>
    </row>
    <row r="122" spans="1:14" x14ac:dyDescent="0.25">
      <c r="A122">
        <v>107</v>
      </c>
      <c r="B122" s="175">
        <v>41436</v>
      </c>
      <c r="C122" s="53">
        <v>50.33</v>
      </c>
      <c r="D122" s="53">
        <v>52</v>
      </c>
      <c r="E122" s="53">
        <v>50.16</v>
      </c>
      <c r="F122" s="53">
        <v>51.67</v>
      </c>
      <c r="G122" s="54">
        <v>4824900</v>
      </c>
      <c r="H122" s="53">
        <v>51.67</v>
      </c>
      <c r="I122" s="59">
        <f t="shared" si="9"/>
        <v>1</v>
      </c>
      <c r="J122" s="53">
        <f t="shared" si="5"/>
        <v>50.33</v>
      </c>
      <c r="K122" s="53">
        <f t="shared" si="6"/>
        <v>52</v>
      </c>
      <c r="L122" s="53">
        <f t="shared" si="7"/>
        <v>50.16</v>
      </c>
      <c r="M122" s="53">
        <f t="shared" si="8"/>
        <v>51.67</v>
      </c>
      <c r="N122" s="53"/>
    </row>
    <row r="123" spans="1:14" x14ac:dyDescent="0.25">
      <c r="A123">
        <v>108</v>
      </c>
      <c r="B123" s="175">
        <v>41435</v>
      </c>
      <c r="C123" s="53">
        <v>51.11</v>
      </c>
      <c r="D123" s="53">
        <v>51.33</v>
      </c>
      <c r="E123" s="53">
        <v>50.31</v>
      </c>
      <c r="F123" s="53">
        <v>50.35</v>
      </c>
      <c r="G123" s="54">
        <v>5033200</v>
      </c>
      <c r="H123" s="53">
        <v>50.35</v>
      </c>
      <c r="I123" s="59">
        <f t="shared" si="9"/>
        <v>1</v>
      </c>
      <c r="J123" s="53">
        <f t="shared" si="5"/>
        <v>51.11</v>
      </c>
      <c r="K123" s="53">
        <f t="shared" si="6"/>
        <v>51.33</v>
      </c>
      <c r="L123" s="53">
        <f t="shared" si="7"/>
        <v>50.31</v>
      </c>
      <c r="M123" s="53">
        <f t="shared" si="8"/>
        <v>50.35</v>
      </c>
      <c r="N123" s="53"/>
    </row>
    <row r="124" spans="1:14" x14ac:dyDescent="0.25">
      <c r="A124">
        <v>109</v>
      </c>
      <c r="B124" s="175">
        <v>41432</v>
      </c>
      <c r="C124" s="53">
        <v>51.49</v>
      </c>
      <c r="D124" s="53">
        <v>52.3</v>
      </c>
      <c r="E124" s="53">
        <v>50.87</v>
      </c>
      <c r="F124" s="53">
        <v>51.09</v>
      </c>
      <c r="G124" s="54">
        <v>4334600</v>
      </c>
      <c r="H124" s="53">
        <v>51.09</v>
      </c>
      <c r="I124" s="59">
        <f t="shared" si="9"/>
        <v>1</v>
      </c>
      <c r="J124" s="53">
        <f t="shared" si="5"/>
        <v>51.49</v>
      </c>
      <c r="K124" s="53">
        <f t="shared" si="6"/>
        <v>52.3</v>
      </c>
      <c r="L124" s="53">
        <f t="shared" si="7"/>
        <v>50.87</v>
      </c>
      <c r="M124" s="53">
        <f t="shared" si="8"/>
        <v>51.09</v>
      </c>
      <c r="N124" s="53"/>
    </row>
    <row r="125" spans="1:14" x14ac:dyDescent="0.25">
      <c r="A125">
        <v>110</v>
      </c>
      <c r="B125" s="175">
        <v>41431</v>
      </c>
      <c r="C125" s="53">
        <v>50.43</v>
      </c>
      <c r="D125" s="53">
        <v>51.49</v>
      </c>
      <c r="E125" s="53">
        <v>49.83</v>
      </c>
      <c r="F125" s="53">
        <v>51.32</v>
      </c>
      <c r="G125" s="54">
        <v>5672300</v>
      </c>
      <c r="H125" s="53">
        <v>51.32</v>
      </c>
      <c r="I125" s="59">
        <f t="shared" si="9"/>
        <v>1</v>
      </c>
      <c r="J125" s="53">
        <f t="shared" si="5"/>
        <v>50.43</v>
      </c>
      <c r="K125" s="53">
        <f t="shared" si="6"/>
        <v>51.49</v>
      </c>
      <c r="L125" s="53">
        <f t="shared" si="7"/>
        <v>49.83</v>
      </c>
      <c r="M125" s="53">
        <f t="shared" si="8"/>
        <v>51.32</v>
      </c>
      <c r="N125" s="53"/>
    </row>
    <row r="126" spans="1:14" x14ac:dyDescent="0.25">
      <c r="A126">
        <v>111</v>
      </c>
      <c r="B126" s="175">
        <v>41430</v>
      </c>
      <c r="C126" s="53">
        <v>49.3</v>
      </c>
      <c r="D126" s="53">
        <v>51.2</v>
      </c>
      <c r="E126" s="53">
        <v>49.22</v>
      </c>
      <c r="F126" s="53">
        <v>50.19</v>
      </c>
      <c r="G126" s="54">
        <v>8192600</v>
      </c>
      <c r="H126" s="53">
        <v>50.19</v>
      </c>
      <c r="I126" s="59">
        <f t="shared" si="9"/>
        <v>1</v>
      </c>
      <c r="J126" s="53">
        <f t="shared" si="5"/>
        <v>49.3</v>
      </c>
      <c r="K126" s="53">
        <f t="shared" si="6"/>
        <v>51.2</v>
      </c>
      <c r="L126" s="53">
        <f t="shared" si="7"/>
        <v>49.22</v>
      </c>
      <c r="M126" s="53">
        <f t="shared" si="8"/>
        <v>50.19</v>
      </c>
      <c r="N126" s="53"/>
    </row>
    <row r="127" spans="1:14" x14ac:dyDescent="0.25">
      <c r="A127">
        <v>112</v>
      </c>
      <c r="B127" s="175">
        <v>41429</v>
      </c>
      <c r="C127" s="53">
        <v>50</v>
      </c>
      <c r="D127" s="53">
        <v>50.22</v>
      </c>
      <c r="E127" s="53">
        <v>48.61</v>
      </c>
      <c r="F127" s="53">
        <v>48.64</v>
      </c>
      <c r="G127" s="54">
        <v>16091900</v>
      </c>
      <c r="H127" s="53">
        <v>48.64</v>
      </c>
      <c r="I127" s="59">
        <f t="shared" si="9"/>
        <v>1</v>
      </c>
      <c r="J127" s="53">
        <f t="shared" si="5"/>
        <v>50</v>
      </c>
      <c r="K127" s="53">
        <f t="shared" si="6"/>
        <v>50.22</v>
      </c>
      <c r="L127" s="53">
        <f t="shared" si="7"/>
        <v>48.61</v>
      </c>
      <c r="M127" s="53">
        <f t="shared" si="8"/>
        <v>48.64</v>
      </c>
      <c r="N127" s="53"/>
    </row>
    <row r="128" spans="1:14" x14ac:dyDescent="0.25">
      <c r="A128">
        <v>113</v>
      </c>
      <c r="B128" s="175">
        <v>41428</v>
      </c>
      <c r="C128" s="53">
        <v>53.06</v>
      </c>
      <c r="D128" s="53">
        <v>53.99</v>
      </c>
      <c r="E128" s="53">
        <v>52.65</v>
      </c>
      <c r="F128" s="53">
        <v>53.55</v>
      </c>
      <c r="G128" s="54">
        <v>4486900</v>
      </c>
      <c r="H128" s="53">
        <v>53.55</v>
      </c>
      <c r="I128" s="59">
        <f t="shared" si="9"/>
        <v>1</v>
      </c>
      <c r="J128" s="53">
        <f t="shared" si="5"/>
        <v>53.06</v>
      </c>
      <c r="K128" s="53">
        <f t="shared" si="6"/>
        <v>53.99</v>
      </c>
      <c r="L128" s="53">
        <f t="shared" si="7"/>
        <v>52.65</v>
      </c>
      <c r="M128" s="53">
        <f t="shared" si="8"/>
        <v>53.55</v>
      </c>
      <c r="N128" s="53"/>
    </row>
    <row r="129" spans="1:14" x14ac:dyDescent="0.25">
      <c r="A129">
        <v>114</v>
      </c>
      <c r="B129" s="175">
        <v>41425</v>
      </c>
      <c r="C129" s="53">
        <v>53.7</v>
      </c>
      <c r="D129" s="53">
        <v>54.06</v>
      </c>
      <c r="E129" s="53">
        <v>52.72</v>
      </c>
      <c r="F129" s="53">
        <v>52.8</v>
      </c>
      <c r="G129" s="54">
        <v>3723900</v>
      </c>
      <c r="H129" s="53">
        <v>52.8</v>
      </c>
      <c r="I129" s="59">
        <f t="shared" si="9"/>
        <v>1</v>
      </c>
      <c r="J129" s="53">
        <f t="shared" si="5"/>
        <v>53.7</v>
      </c>
      <c r="K129" s="53">
        <f t="shared" si="6"/>
        <v>54.06</v>
      </c>
      <c r="L129" s="53">
        <f t="shared" si="7"/>
        <v>52.72</v>
      </c>
      <c r="M129" s="53">
        <f t="shared" si="8"/>
        <v>52.8</v>
      </c>
      <c r="N129" s="53"/>
    </row>
    <row r="130" spans="1:14" x14ac:dyDescent="0.25">
      <c r="A130">
        <v>115</v>
      </c>
      <c r="B130" s="175">
        <v>41424</v>
      </c>
      <c r="C130" s="53">
        <v>53.94</v>
      </c>
      <c r="D130" s="53">
        <v>54.21</v>
      </c>
      <c r="E130" s="53">
        <v>53.66</v>
      </c>
      <c r="F130" s="53">
        <v>53.67</v>
      </c>
      <c r="G130" s="54">
        <v>1145400</v>
      </c>
      <c r="H130" s="53">
        <v>53.67</v>
      </c>
      <c r="I130" s="59">
        <f t="shared" si="9"/>
        <v>1</v>
      </c>
      <c r="J130" s="53">
        <f t="shared" si="5"/>
        <v>53.94</v>
      </c>
      <c r="K130" s="53">
        <f t="shared" si="6"/>
        <v>54.21</v>
      </c>
      <c r="L130" s="53">
        <f t="shared" si="7"/>
        <v>53.66</v>
      </c>
      <c r="M130" s="53">
        <f t="shared" si="8"/>
        <v>53.67</v>
      </c>
      <c r="N130" s="53"/>
    </row>
    <row r="131" spans="1:14" x14ac:dyDescent="0.25">
      <c r="A131">
        <v>116</v>
      </c>
      <c r="B131" s="175">
        <v>41423</v>
      </c>
      <c r="C131" s="53">
        <v>54.23</v>
      </c>
      <c r="D131" s="53">
        <v>54.51</v>
      </c>
      <c r="E131" s="53">
        <v>53.65</v>
      </c>
      <c r="F131" s="53">
        <v>53.93</v>
      </c>
      <c r="G131" s="54">
        <v>2206800</v>
      </c>
      <c r="H131" s="53">
        <v>53.93</v>
      </c>
      <c r="I131" s="59">
        <f t="shared" si="9"/>
        <v>1</v>
      </c>
      <c r="J131" s="53">
        <f t="shared" si="5"/>
        <v>54.23</v>
      </c>
      <c r="K131" s="53">
        <f t="shared" si="6"/>
        <v>54.51</v>
      </c>
      <c r="L131" s="53">
        <f t="shared" si="7"/>
        <v>53.65</v>
      </c>
      <c r="M131" s="53">
        <f t="shared" si="8"/>
        <v>53.93</v>
      </c>
      <c r="N131" s="53"/>
    </row>
    <row r="132" spans="1:14" x14ac:dyDescent="0.25">
      <c r="A132">
        <v>117</v>
      </c>
      <c r="B132" s="175">
        <v>41422</v>
      </c>
      <c r="C132" s="53">
        <v>54.87</v>
      </c>
      <c r="D132" s="53">
        <v>55.17</v>
      </c>
      <c r="E132" s="53">
        <v>54.42</v>
      </c>
      <c r="F132" s="53">
        <v>54.48</v>
      </c>
      <c r="G132" s="54">
        <v>2262800</v>
      </c>
      <c r="H132" s="53">
        <v>54.48</v>
      </c>
      <c r="I132" s="59">
        <f t="shared" si="9"/>
        <v>1</v>
      </c>
      <c r="J132" s="53">
        <f t="shared" si="5"/>
        <v>54.87</v>
      </c>
      <c r="K132" s="53">
        <f t="shared" si="6"/>
        <v>55.17</v>
      </c>
      <c r="L132" s="53">
        <f t="shared" si="7"/>
        <v>54.42</v>
      </c>
      <c r="M132" s="53">
        <f t="shared" si="8"/>
        <v>54.48</v>
      </c>
      <c r="N132" s="53"/>
    </row>
    <row r="133" spans="1:14" x14ac:dyDescent="0.25">
      <c r="A133">
        <v>118</v>
      </c>
      <c r="B133" s="175">
        <v>41418</v>
      </c>
      <c r="C133" s="53">
        <v>54.22</v>
      </c>
      <c r="D133" s="53">
        <v>54.56</v>
      </c>
      <c r="E133" s="53">
        <v>54.12</v>
      </c>
      <c r="F133" s="53">
        <v>54.42</v>
      </c>
      <c r="G133" s="54">
        <v>1839400</v>
      </c>
      <c r="H133" s="53">
        <v>54.42</v>
      </c>
      <c r="I133" s="59">
        <f t="shared" si="9"/>
        <v>1</v>
      </c>
      <c r="J133" s="53">
        <f t="shared" si="5"/>
        <v>54.22</v>
      </c>
      <c r="K133" s="53">
        <f t="shared" si="6"/>
        <v>54.56</v>
      </c>
      <c r="L133" s="53">
        <f t="shared" si="7"/>
        <v>54.12</v>
      </c>
      <c r="M133" s="53">
        <f t="shared" si="8"/>
        <v>54.42</v>
      </c>
      <c r="N133" s="53"/>
    </row>
    <row r="134" spans="1:14" x14ac:dyDescent="0.25">
      <c r="A134">
        <v>119</v>
      </c>
      <c r="B134" s="175">
        <v>41417</v>
      </c>
      <c r="C134" s="53">
        <v>53.64</v>
      </c>
      <c r="D134" s="53">
        <v>54.81</v>
      </c>
      <c r="E134" s="53">
        <v>53.46</v>
      </c>
      <c r="F134" s="53">
        <v>54.45</v>
      </c>
      <c r="G134" s="54">
        <v>3714100</v>
      </c>
      <c r="H134" s="53">
        <v>54.45</v>
      </c>
      <c r="I134" s="59">
        <f t="shared" si="9"/>
        <v>1</v>
      </c>
      <c r="J134" s="53">
        <f t="shared" si="5"/>
        <v>53.64</v>
      </c>
      <c r="K134" s="53">
        <f t="shared" si="6"/>
        <v>54.81</v>
      </c>
      <c r="L134" s="53">
        <f t="shared" si="7"/>
        <v>53.46</v>
      </c>
      <c r="M134" s="53">
        <f t="shared" si="8"/>
        <v>54.45</v>
      </c>
      <c r="N134" s="53"/>
    </row>
    <row r="135" spans="1:14" x14ac:dyDescent="0.25">
      <c r="A135">
        <v>120</v>
      </c>
      <c r="B135" s="175">
        <v>41416</v>
      </c>
      <c r="C135" s="53">
        <v>54.34</v>
      </c>
      <c r="D135" s="53">
        <v>54.75</v>
      </c>
      <c r="E135" s="53">
        <v>53.69</v>
      </c>
      <c r="F135" s="53">
        <v>53.86</v>
      </c>
      <c r="G135" s="54">
        <v>2634200</v>
      </c>
      <c r="H135" s="53">
        <v>53.86</v>
      </c>
      <c r="I135" s="59">
        <f t="shared" si="9"/>
        <v>1</v>
      </c>
      <c r="J135" s="53">
        <f t="shared" si="5"/>
        <v>54.34</v>
      </c>
      <c r="K135" s="53">
        <f t="shared" si="6"/>
        <v>54.75</v>
      </c>
      <c r="L135" s="53">
        <f t="shared" si="7"/>
        <v>53.69</v>
      </c>
      <c r="M135" s="53">
        <f t="shared" si="8"/>
        <v>53.86</v>
      </c>
      <c r="N135" s="53"/>
    </row>
    <row r="136" spans="1:14" x14ac:dyDescent="0.25">
      <c r="A136">
        <v>121</v>
      </c>
      <c r="B136" s="175">
        <v>41415</v>
      </c>
      <c r="C136" s="53">
        <v>53.9</v>
      </c>
      <c r="D136" s="53">
        <v>54.67</v>
      </c>
      <c r="E136" s="53">
        <v>53.73</v>
      </c>
      <c r="F136" s="53">
        <v>54.47</v>
      </c>
      <c r="G136" s="54">
        <v>2313000</v>
      </c>
      <c r="H136" s="53">
        <v>54.47</v>
      </c>
      <c r="I136" s="59">
        <f t="shared" si="9"/>
        <v>1</v>
      </c>
      <c r="J136" s="53">
        <f t="shared" si="5"/>
        <v>53.9</v>
      </c>
      <c r="K136" s="53">
        <f t="shared" si="6"/>
        <v>54.67</v>
      </c>
      <c r="L136" s="53">
        <f t="shared" si="7"/>
        <v>53.73</v>
      </c>
      <c r="M136" s="53">
        <f t="shared" si="8"/>
        <v>54.47</v>
      </c>
      <c r="N136" s="53"/>
    </row>
    <row r="137" spans="1:14" x14ac:dyDescent="0.25">
      <c r="A137">
        <v>122</v>
      </c>
      <c r="B137" s="175">
        <v>41414</v>
      </c>
      <c r="C137" s="53">
        <v>53.98</v>
      </c>
      <c r="D137" s="53">
        <v>54.25</v>
      </c>
      <c r="E137" s="53">
        <v>53.59</v>
      </c>
      <c r="F137" s="53">
        <v>53.84</v>
      </c>
      <c r="G137" s="54">
        <v>1953600</v>
      </c>
      <c r="H137" s="53">
        <v>53.84</v>
      </c>
      <c r="I137" s="59">
        <f t="shared" si="9"/>
        <v>1</v>
      </c>
      <c r="J137" s="53">
        <f t="shared" si="5"/>
        <v>53.98</v>
      </c>
      <c r="K137" s="53">
        <f t="shared" si="6"/>
        <v>54.25</v>
      </c>
      <c r="L137" s="53">
        <f t="shared" si="7"/>
        <v>53.59</v>
      </c>
      <c r="M137" s="53">
        <f t="shared" si="8"/>
        <v>53.84</v>
      </c>
      <c r="N137" s="53"/>
    </row>
    <row r="138" spans="1:14" x14ac:dyDescent="0.25">
      <c r="A138">
        <v>123</v>
      </c>
      <c r="B138" s="175">
        <v>41411</v>
      </c>
      <c r="C138" s="53">
        <v>53.5</v>
      </c>
      <c r="D138" s="53">
        <v>54.17</v>
      </c>
      <c r="E138" s="53">
        <v>53.32</v>
      </c>
      <c r="F138" s="53">
        <v>54.08</v>
      </c>
      <c r="G138" s="54">
        <v>2350900</v>
      </c>
      <c r="H138" s="53">
        <v>54.08</v>
      </c>
      <c r="I138" s="59">
        <f t="shared" si="9"/>
        <v>1</v>
      </c>
      <c r="J138" s="53">
        <f t="shared" si="5"/>
        <v>53.5</v>
      </c>
      <c r="K138" s="53">
        <f t="shared" si="6"/>
        <v>54.17</v>
      </c>
      <c r="L138" s="53">
        <f t="shared" si="7"/>
        <v>53.32</v>
      </c>
      <c r="M138" s="53">
        <f t="shared" si="8"/>
        <v>54.08</v>
      </c>
      <c r="N138" s="53"/>
    </row>
    <row r="139" spans="1:14" x14ac:dyDescent="0.25">
      <c r="A139">
        <v>124</v>
      </c>
      <c r="B139" s="175">
        <v>41410</v>
      </c>
      <c r="C139" s="53">
        <v>53.15</v>
      </c>
      <c r="D139" s="53">
        <v>53.67</v>
      </c>
      <c r="E139" s="53">
        <v>52.98</v>
      </c>
      <c r="F139" s="53">
        <v>53.26</v>
      </c>
      <c r="G139" s="54">
        <v>2215600</v>
      </c>
      <c r="H139" s="53">
        <v>53.26</v>
      </c>
      <c r="I139" s="59">
        <f t="shared" si="9"/>
        <v>1</v>
      </c>
      <c r="J139" s="53">
        <f t="shared" si="5"/>
        <v>53.15</v>
      </c>
      <c r="K139" s="53">
        <f t="shared" si="6"/>
        <v>53.67</v>
      </c>
      <c r="L139" s="53">
        <f t="shared" si="7"/>
        <v>52.98</v>
      </c>
      <c r="M139" s="53">
        <f t="shared" si="8"/>
        <v>53.26</v>
      </c>
      <c r="N139" s="53"/>
    </row>
    <row r="140" spans="1:14" x14ac:dyDescent="0.25">
      <c r="A140">
        <v>125</v>
      </c>
      <c r="B140" s="175">
        <v>41409</v>
      </c>
      <c r="C140" s="53">
        <v>52.85</v>
      </c>
      <c r="D140" s="53">
        <v>53.61</v>
      </c>
      <c r="E140" s="53">
        <v>52.42</v>
      </c>
      <c r="F140" s="53">
        <v>53.32</v>
      </c>
      <c r="G140" s="54">
        <v>2836400</v>
      </c>
      <c r="H140" s="53">
        <v>53.32</v>
      </c>
      <c r="I140" s="59">
        <f t="shared" si="9"/>
        <v>1</v>
      </c>
      <c r="J140" s="53">
        <f t="shared" si="5"/>
        <v>52.85</v>
      </c>
      <c r="K140" s="53">
        <f t="shared" si="6"/>
        <v>53.61</v>
      </c>
      <c r="L140" s="53">
        <f t="shared" si="7"/>
        <v>52.42</v>
      </c>
      <c r="M140" s="53">
        <f t="shared" si="8"/>
        <v>53.32</v>
      </c>
      <c r="N140" s="53"/>
    </row>
    <row r="141" spans="1:14" x14ac:dyDescent="0.25">
      <c r="A141">
        <v>126</v>
      </c>
      <c r="B141" s="175">
        <v>41408</v>
      </c>
      <c r="C141" s="53">
        <v>52.67</v>
      </c>
      <c r="D141" s="53">
        <v>53.14</v>
      </c>
      <c r="E141" s="53">
        <v>52.52</v>
      </c>
      <c r="F141" s="53">
        <v>52.79</v>
      </c>
      <c r="G141" s="54">
        <v>1390200</v>
      </c>
      <c r="H141" s="53">
        <v>52.79</v>
      </c>
      <c r="I141" s="59">
        <f t="shared" si="9"/>
        <v>1</v>
      </c>
      <c r="J141" s="53">
        <f t="shared" si="5"/>
        <v>52.67</v>
      </c>
      <c r="K141" s="53">
        <f t="shared" si="6"/>
        <v>53.14</v>
      </c>
      <c r="L141" s="53">
        <f t="shared" si="7"/>
        <v>52.52</v>
      </c>
      <c r="M141" s="53">
        <f t="shared" si="8"/>
        <v>52.79</v>
      </c>
      <c r="N141" s="53"/>
    </row>
    <row r="142" spans="1:14" x14ac:dyDescent="0.25">
      <c r="A142">
        <v>127</v>
      </c>
      <c r="B142" s="175">
        <v>41407</v>
      </c>
      <c r="C142" s="53">
        <v>52.84</v>
      </c>
      <c r="D142" s="53">
        <v>53</v>
      </c>
      <c r="E142" s="53">
        <v>52.46</v>
      </c>
      <c r="F142" s="53">
        <v>52.59</v>
      </c>
      <c r="G142" s="54">
        <v>1386600</v>
      </c>
      <c r="H142" s="53">
        <v>52.59</v>
      </c>
      <c r="I142" s="59">
        <f t="shared" si="9"/>
        <v>1</v>
      </c>
      <c r="J142" s="53">
        <f t="shared" si="5"/>
        <v>52.84</v>
      </c>
      <c r="K142" s="53">
        <f t="shared" si="6"/>
        <v>53</v>
      </c>
      <c r="L142" s="53">
        <f t="shared" si="7"/>
        <v>52.46</v>
      </c>
      <c r="M142" s="53">
        <f t="shared" si="8"/>
        <v>52.59</v>
      </c>
      <c r="N142" s="53"/>
    </row>
    <row r="143" spans="1:14" x14ac:dyDescent="0.25">
      <c r="A143">
        <v>128</v>
      </c>
      <c r="B143" s="175">
        <v>41404</v>
      </c>
      <c r="C143" s="53">
        <v>52.58</v>
      </c>
      <c r="D143" s="53">
        <v>53.18</v>
      </c>
      <c r="E143" s="53">
        <v>52.58</v>
      </c>
      <c r="F143" s="53">
        <v>52.8</v>
      </c>
      <c r="G143" s="54">
        <v>1327400</v>
      </c>
      <c r="H143" s="53">
        <v>52.8</v>
      </c>
      <c r="I143" s="59">
        <f t="shared" si="9"/>
        <v>1</v>
      </c>
      <c r="J143" s="53">
        <f t="shared" si="5"/>
        <v>52.58</v>
      </c>
      <c r="K143" s="53">
        <f t="shared" si="6"/>
        <v>53.18</v>
      </c>
      <c r="L143" s="53">
        <f t="shared" si="7"/>
        <v>52.58</v>
      </c>
      <c r="M143" s="53">
        <f t="shared" si="8"/>
        <v>52.8</v>
      </c>
      <c r="N143" s="53"/>
    </row>
    <row r="144" spans="1:14" x14ac:dyDescent="0.25">
      <c r="A144">
        <v>129</v>
      </c>
      <c r="B144" s="175">
        <v>41403</v>
      </c>
      <c r="C144" s="53">
        <v>53.53</v>
      </c>
      <c r="D144" s="53">
        <v>53.55</v>
      </c>
      <c r="E144" s="53">
        <v>52.51</v>
      </c>
      <c r="F144" s="53">
        <v>52.68</v>
      </c>
      <c r="G144" s="54">
        <v>1881000</v>
      </c>
      <c r="H144" s="53">
        <v>52.68</v>
      </c>
      <c r="I144" s="59">
        <f t="shared" si="9"/>
        <v>1</v>
      </c>
      <c r="J144" s="53">
        <f t="shared" ref="J144:J207" si="10">ROUND($I144*C144,2)</f>
        <v>53.53</v>
      </c>
      <c r="K144" s="53">
        <f t="shared" ref="K144:K207" si="11">ROUND($I144*D144,2)</f>
        <v>53.55</v>
      </c>
      <c r="L144" s="53">
        <f t="shared" ref="L144:L207" si="12">ROUND($I144*E144,2)</f>
        <v>52.51</v>
      </c>
      <c r="M144" s="53">
        <f t="shared" ref="M144:M207" si="13">ROUND($I144*F144,2)</f>
        <v>52.68</v>
      </c>
      <c r="N144" s="53"/>
    </row>
    <row r="145" spans="1:14" x14ac:dyDescent="0.25">
      <c r="A145">
        <v>130</v>
      </c>
      <c r="B145" s="175">
        <v>41402</v>
      </c>
      <c r="C145" s="53">
        <v>53.42</v>
      </c>
      <c r="D145" s="53">
        <v>53.69</v>
      </c>
      <c r="E145" s="53">
        <v>53.22</v>
      </c>
      <c r="F145" s="53">
        <v>53.42</v>
      </c>
      <c r="G145" s="54">
        <v>1297800</v>
      </c>
      <c r="H145" s="53">
        <v>53.42</v>
      </c>
      <c r="I145" s="59">
        <f t="shared" si="9"/>
        <v>1</v>
      </c>
      <c r="J145" s="53">
        <f t="shared" si="10"/>
        <v>53.42</v>
      </c>
      <c r="K145" s="53">
        <f t="shared" si="11"/>
        <v>53.69</v>
      </c>
      <c r="L145" s="53">
        <f t="shared" si="12"/>
        <v>53.22</v>
      </c>
      <c r="M145" s="53">
        <f t="shared" si="13"/>
        <v>53.42</v>
      </c>
      <c r="N145" s="53"/>
    </row>
    <row r="146" spans="1:14" x14ac:dyDescent="0.25">
      <c r="A146">
        <v>131</v>
      </c>
      <c r="B146" s="175">
        <v>41401</v>
      </c>
      <c r="C146" s="53">
        <v>53.43</v>
      </c>
      <c r="D146" s="53">
        <v>53.52</v>
      </c>
      <c r="E146" s="53">
        <v>52.98</v>
      </c>
      <c r="F146" s="53">
        <v>53.44</v>
      </c>
      <c r="G146" s="54">
        <v>4557600</v>
      </c>
      <c r="H146" s="53">
        <v>53.44</v>
      </c>
      <c r="I146" s="59">
        <f t="shared" ref="I146:I209" si="14">H146/F146</f>
        <v>1</v>
      </c>
      <c r="J146" s="53">
        <f t="shared" si="10"/>
        <v>53.43</v>
      </c>
      <c r="K146" s="53">
        <f t="shared" si="11"/>
        <v>53.52</v>
      </c>
      <c r="L146" s="53">
        <f t="shared" si="12"/>
        <v>52.98</v>
      </c>
      <c r="M146" s="53">
        <f t="shared" si="13"/>
        <v>53.44</v>
      </c>
      <c r="N146" s="53"/>
    </row>
    <row r="147" spans="1:14" x14ac:dyDescent="0.25">
      <c r="A147">
        <v>132</v>
      </c>
      <c r="B147" s="175">
        <v>41400</v>
      </c>
      <c r="C147" s="53">
        <v>53.11</v>
      </c>
      <c r="D147" s="53">
        <v>54.16</v>
      </c>
      <c r="E147" s="53">
        <v>53.05</v>
      </c>
      <c r="F147" s="53">
        <v>53.58</v>
      </c>
      <c r="G147" s="54">
        <v>4635600</v>
      </c>
      <c r="H147" s="53">
        <v>53.58</v>
      </c>
      <c r="I147" s="59">
        <f t="shared" si="14"/>
        <v>1</v>
      </c>
      <c r="J147" s="53">
        <f t="shared" si="10"/>
        <v>53.11</v>
      </c>
      <c r="K147" s="53">
        <f t="shared" si="11"/>
        <v>54.16</v>
      </c>
      <c r="L147" s="53">
        <f t="shared" si="12"/>
        <v>53.05</v>
      </c>
      <c r="M147" s="53">
        <f t="shared" si="13"/>
        <v>53.58</v>
      </c>
      <c r="N147" s="53"/>
    </row>
    <row r="148" spans="1:14" x14ac:dyDescent="0.25">
      <c r="A148">
        <v>133</v>
      </c>
      <c r="B148" s="175">
        <v>41397</v>
      </c>
      <c r="C148" s="53">
        <v>52.49</v>
      </c>
      <c r="D148" s="53">
        <v>53</v>
      </c>
      <c r="E148" s="53">
        <v>52.08</v>
      </c>
      <c r="F148" s="53">
        <v>52.49</v>
      </c>
      <c r="G148" s="54">
        <v>2925200</v>
      </c>
      <c r="H148" s="53">
        <v>52.49</v>
      </c>
      <c r="I148" s="59">
        <f t="shared" si="14"/>
        <v>1</v>
      </c>
      <c r="J148" s="53">
        <f t="shared" si="10"/>
        <v>52.49</v>
      </c>
      <c r="K148" s="53">
        <f t="shared" si="11"/>
        <v>53</v>
      </c>
      <c r="L148" s="53">
        <f t="shared" si="12"/>
        <v>52.08</v>
      </c>
      <c r="M148" s="53">
        <f t="shared" si="13"/>
        <v>52.49</v>
      </c>
      <c r="N148" s="53"/>
    </row>
    <row r="149" spans="1:14" x14ac:dyDescent="0.25">
      <c r="A149">
        <v>134</v>
      </c>
      <c r="B149" s="175">
        <v>41396</v>
      </c>
      <c r="C149" s="53">
        <v>52.02</v>
      </c>
      <c r="D149" s="53">
        <v>52.5</v>
      </c>
      <c r="E149" s="53">
        <v>51.83</v>
      </c>
      <c r="F149" s="53">
        <v>52.39</v>
      </c>
      <c r="G149" s="54">
        <v>1485700</v>
      </c>
      <c r="H149" s="53">
        <v>52.39</v>
      </c>
      <c r="I149" s="59">
        <f t="shared" si="14"/>
        <v>1</v>
      </c>
      <c r="J149" s="53">
        <f t="shared" si="10"/>
        <v>52.02</v>
      </c>
      <c r="K149" s="53">
        <f t="shared" si="11"/>
        <v>52.5</v>
      </c>
      <c r="L149" s="53">
        <f t="shared" si="12"/>
        <v>51.83</v>
      </c>
      <c r="M149" s="53">
        <f t="shared" si="13"/>
        <v>52.39</v>
      </c>
      <c r="N149" s="53"/>
    </row>
    <row r="150" spans="1:14" x14ac:dyDescent="0.25">
      <c r="A150">
        <v>135</v>
      </c>
      <c r="B150" s="175">
        <v>41395</v>
      </c>
      <c r="C150" s="53">
        <v>52</v>
      </c>
      <c r="D150" s="53">
        <v>52.6</v>
      </c>
      <c r="E150" s="53">
        <v>51.99</v>
      </c>
      <c r="F150" s="53">
        <v>52.03</v>
      </c>
      <c r="G150" s="54">
        <v>1579600</v>
      </c>
      <c r="H150" s="53">
        <v>52.03</v>
      </c>
      <c r="I150" s="59">
        <f t="shared" si="14"/>
        <v>1</v>
      </c>
      <c r="J150" s="53">
        <f t="shared" si="10"/>
        <v>52</v>
      </c>
      <c r="K150" s="53">
        <f t="shared" si="11"/>
        <v>52.6</v>
      </c>
      <c r="L150" s="53">
        <f t="shared" si="12"/>
        <v>51.99</v>
      </c>
      <c r="M150" s="53">
        <f t="shared" si="13"/>
        <v>52.03</v>
      </c>
      <c r="N150" s="53"/>
    </row>
    <row r="151" spans="1:14" x14ac:dyDescent="0.25">
      <c r="A151">
        <v>136</v>
      </c>
      <c r="B151" s="175">
        <v>41394</v>
      </c>
      <c r="C151" s="53">
        <v>52.24</v>
      </c>
      <c r="D151" s="53">
        <v>52.31</v>
      </c>
      <c r="E151" s="53">
        <v>51.7</v>
      </c>
      <c r="F151" s="53">
        <v>52.09</v>
      </c>
      <c r="G151" s="54">
        <v>1553400</v>
      </c>
      <c r="H151" s="53">
        <v>52.09</v>
      </c>
      <c r="I151" s="59">
        <f t="shared" si="14"/>
        <v>1</v>
      </c>
      <c r="J151" s="53">
        <f t="shared" si="10"/>
        <v>52.24</v>
      </c>
      <c r="K151" s="53">
        <f t="shared" si="11"/>
        <v>52.31</v>
      </c>
      <c r="L151" s="53">
        <f t="shared" si="12"/>
        <v>51.7</v>
      </c>
      <c r="M151" s="53">
        <f t="shared" si="13"/>
        <v>52.09</v>
      </c>
      <c r="N151" s="53"/>
    </row>
    <row r="152" spans="1:14" x14ac:dyDescent="0.25">
      <c r="A152">
        <v>137</v>
      </c>
      <c r="B152" s="175">
        <v>41393</v>
      </c>
      <c r="C152" s="53">
        <v>52.82</v>
      </c>
      <c r="D152" s="53">
        <v>52.99</v>
      </c>
      <c r="E152" s="53">
        <v>52.14</v>
      </c>
      <c r="F152" s="53">
        <v>52.18</v>
      </c>
      <c r="G152" s="54">
        <v>1231300</v>
      </c>
      <c r="H152" s="53">
        <v>52.18</v>
      </c>
      <c r="I152" s="59">
        <f t="shared" si="14"/>
        <v>1</v>
      </c>
      <c r="J152" s="53">
        <f t="shared" si="10"/>
        <v>52.82</v>
      </c>
      <c r="K152" s="53">
        <f t="shared" si="11"/>
        <v>52.99</v>
      </c>
      <c r="L152" s="53">
        <f t="shared" si="12"/>
        <v>52.14</v>
      </c>
      <c r="M152" s="53">
        <f t="shared" si="13"/>
        <v>52.18</v>
      </c>
      <c r="N152" s="53"/>
    </row>
    <row r="153" spans="1:14" x14ac:dyDescent="0.25">
      <c r="A153">
        <v>138</v>
      </c>
      <c r="B153" s="175">
        <v>41390</v>
      </c>
      <c r="C153" s="53">
        <v>52.57</v>
      </c>
      <c r="D153" s="53">
        <v>52.95</v>
      </c>
      <c r="E153" s="53">
        <v>52.44</v>
      </c>
      <c r="F153" s="53">
        <v>52.83</v>
      </c>
      <c r="G153" s="54">
        <v>2082000</v>
      </c>
      <c r="H153" s="53">
        <v>52.83</v>
      </c>
      <c r="I153" s="59">
        <f t="shared" si="14"/>
        <v>1</v>
      </c>
      <c r="J153" s="53">
        <f t="shared" si="10"/>
        <v>52.57</v>
      </c>
      <c r="K153" s="53">
        <f t="shared" si="11"/>
        <v>52.95</v>
      </c>
      <c r="L153" s="53">
        <f t="shared" si="12"/>
        <v>52.44</v>
      </c>
      <c r="M153" s="53">
        <f t="shared" si="13"/>
        <v>52.83</v>
      </c>
      <c r="N153" s="53"/>
    </row>
    <row r="154" spans="1:14" x14ac:dyDescent="0.25">
      <c r="A154">
        <v>139</v>
      </c>
      <c r="B154" s="175">
        <v>41389</v>
      </c>
      <c r="C154" s="53">
        <v>52.24</v>
      </c>
      <c r="D154" s="53">
        <v>52.9</v>
      </c>
      <c r="E154" s="53">
        <v>52.2</v>
      </c>
      <c r="F154" s="53">
        <v>52.71</v>
      </c>
      <c r="G154" s="54">
        <v>2071000</v>
      </c>
      <c r="H154" s="53">
        <v>52.71</v>
      </c>
      <c r="I154" s="59">
        <f t="shared" si="14"/>
        <v>1</v>
      </c>
      <c r="J154" s="53">
        <f t="shared" si="10"/>
        <v>52.24</v>
      </c>
      <c r="K154" s="53">
        <f t="shared" si="11"/>
        <v>52.9</v>
      </c>
      <c r="L154" s="53">
        <f t="shared" si="12"/>
        <v>52.2</v>
      </c>
      <c r="M154" s="53">
        <f t="shared" si="13"/>
        <v>52.71</v>
      </c>
      <c r="N154" s="53"/>
    </row>
    <row r="155" spans="1:14" x14ac:dyDescent="0.25">
      <c r="A155">
        <v>140</v>
      </c>
      <c r="B155" s="175">
        <v>41388</v>
      </c>
      <c r="C155" s="53">
        <v>52.33</v>
      </c>
      <c r="D155" s="53">
        <v>52.74</v>
      </c>
      <c r="E155" s="53">
        <v>52.01</v>
      </c>
      <c r="F155" s="53">
        <v>52.09</v>
      </c>
      <c r="G155" s="54">
        <v>1604700</v>
      </c>
      <c r="H155" s="53">
        <v>52.09</v>
      </c>
      <c r="I155" s="59">
        <f t="shared" si="14"/>
        <v>1</v>
      </c>
      <c r="J155" s="53">
        <f t="shared" si="10"/>
        <v>52.33</v>
      </c>
      <c r="K155" s="53">
        <f t="shared" si="11"/>
        <v>52.74</v>
      </c>
      <c r="L155" s="53">
        <f t="shared" si="12"/>
        <v>52.01</v>
      </c>
      <c r="M155" s="53">
        <f t="shared" si="13"/>
        <v>52.09</v>
      </c>
      <c r="N155" s="53"/>
    </row>
    <row r="156" spans="1:14" x14ac:dyDescent="0.25">
      <c r="A156">
        <v>141</v>
      </c>
      <c r="B156" s="175">
        <v>41387</v>
      </c>
      <c r="C156" s="53">
        <v>51.81</v>
      </c>
      <c r="D156" s="53">
        <v>52.57</v>
      </c>
      <c r="E156" s="53">
        <v>51.74</v>
      </c>
      <c r="F156" s="53">
        <v>52.15</v>
      </c>
      <c r="G156" s="54">
        <v>2936300</v>
      </c>
      <c r="H156" s="53">
        <v>52.15</v>
      </c>
      <c r="I156" s="59">
        <f t="shared" si="14"/>
        <v>1</v>
      </c>
      <c r="J156" s="53">
        <f t="shared" si="10"/>
        <v>51.81</v>
      </c>
      <c r="K156" s="53">
        <f t="shared" si="11"/>
        <v>52.57</v>
      </c>
      <c r="L156" s="53">
        <f t="shared" si="12"/>
        <v>51.74</v>
      </c>
      <c r="M156" s="53">
        <f t="shared" si="13"/>
        <v>52.15</v>
      </c>
      <c r="N156" s="53"/>
    </row>
    <row r="157" spans="1:14" x14ac:dyDescent="0.25">
      <c r="A157">
        <v>142</v>
      </c>
      <c r="B157" s="175">
        <v>41386</v>
      </c>
      <c r="C157" s="53">
        <v>51.74</v>
      </c>
      <c r="D157" s="53">
        <v>51.89</v>
      </c>
      <c r="E157" s="53">
        <v>51.38</v>
      </c>
      <c r="F157" s="53">
        <v>51.63</v>
      </c>
      <c r="G157" s="54">
        <v>1895800</v>
      </c>
      <c r="H157" s="53">
        <v>51.63</v>
      </c>
      <c r="I157" s="59">
        <f t="shared" si="14"/>
        <v>1</v>
      </c>
      <c r="J157" s="53">
        <f t="shared" si="10"/>
        <v>51.74</v>
      </c>
      <c r="K157" s="53">
        <f t="shared" si="11"/>
        <v>51.89</v>
      </c>
      <c r="L157" s="53">
        <f t="shared" si="12"/>
        <v>51.38</v>
      </c>
      <c r="M157" s="53">
        <f t="shared" si="13"/>
        <v>51.63</v>
      </c>
      <c r="N157" s="53"/>
    </row>
    <row r="158" spans="1:14" x14ac:dyDescent="0.25">
      <c r="A158">
        <v>143</v>
      </c>
      <c r="B158" s="175">
        <v>41383</v>
      </c>
      <c r="C158" s="53">
        <v>51.47</v>
      </c>
      <c r="D158" s="53">
        <v>51.86</v>
      </c>
      <c r="E158" s="53">
        <v>51.15</v>
      </c>
      <c r="F158" s="53">
        <v>51.82</v>
      </c>
      <c r="G158" s="54">
        <v>4407800</v>
      </c>
      <c r="H158" s="53">
        <v>51.82</v>
      </c>
      <c r="I158" s="59">
        <f t="shared" si="14"/>
        <v>1</v>
      </c>
      <c r="J158" s="53">
        <f t="shared" si="10"/>
        <v>51.47</v>
      </c>
      <c r="K158" s="53">
        <f t="shared" si="11"/>
        <v>51.86</v>
      </c>
      <c r="L158" s="53">
        <f t="shared" si="12"/>
        <v>51.15</v>
      </c>
      <c r="M158" s="53">
        <f t="shared" si="13"/>
        <v>51.82</v>
      </c>
      <c r="N158" s="53"/>
    </row>
    <row r="159" spans="1:14" x14ac:dyDescent="0.25">
      <c r="A159">
        <v>144</v>
      </c>
      <c r="B159" s="175">
        <v>41382</v>
      </c>
      <c r="C159" s="53">
        <v>51.9</v>
      </c>
      <c r="D159" s="53">
        <v>51.99</v>
      </c>
      <c r="E159" s="53">
        <v>50.67</v>
      </c>
      <c r="F159" s="53">
        <v>51.3</v>
      </c>
      <c r="G159" s="54">
        <v>4107100</v>
      </c>
      <c r="H159" s="53">
        <v>51.3</v>
      </c>
      <c r="I159" s="59">
        <f t="shared" si="14"/>
        <v>1</v>
      </c>
      <c r="J159" s="53">
        <f t="shared" si="10"/>
        <v>51.9</v>
      </c>
      <c r="K159" s="53">
        <f t="shared" si="11"/>
        <v>51.99</v>
      </c>
      <c r="L159" s="53">
        <f t="shared" si="12"/>
        <v>50.67</v>
      </c>
      <c r="M159" s="53">
        <f t="shared" si="13"/>
        <v>51.3</v>
      </c>
      <c r="N159" s="53"/>
    </row>
    <row r="160" spans="1:14" x14ac:dyDescent="0.25">
      <c r="A160">
        <v>145</v>
      </c>
      <c r="B160" s="175">
        <v>41381</v>
      </c>
      <c r="C160" s="53">
        <v>50.18</v>
      </c>
      <c r="D160" s="53">
        <v>51.92</v>
      </c>
      <c r="E160" s="53">
        <v>50.17</v>
      </c>
      <c r="F160" s="53">
        <v>51.9</v>
      </c>
      <c r="G160" s="54">
        <v>6858300</v>
      </c>
      <c r="H160" s="53">
        <v>51.9</v>
      </c>
      <c r="I160" s="59">
        <f t="shared" si="14"/>
        <v>1</v>
      </c>
      <c r="J160" s="53">
        <f t="shared" si="10"/>
        <v>50.18</v>
      </c>
      <c r="K160" s="53">
        <f t="shared" si="11"/>
        <v>51.92</v>
      </c>
      <c r="L160" s="53">
        <f t="shared" si="12"/>
        <v>50.17</v>
      </c>
      <c r="M160" s="53">
        <f t="shared" si="13"/>
        <v>51.9</v>
      </c>
      <c r="N160" s="53"/>
    </row>
    <row r="161" spans="1:14" x14ac:dyDescent="0.25">
      <c r="A161">
        <v>146</v>
      </c>
      <c r="B161" s="175">
        <v>41380</v>
      </c>
      <c r="C161" s="53">
        <v>49.98</v>
      </c>
      <c r="D161" s="53">
        <v>50.51</v>
      </c>
      <c r="E161" s="53">
        <v>49.55</v>
      </c>
      <c r="F161" s="53">
        <v>50.47</v>
      </c>
      <c r="G161" s="54">
        <v>3536500</v>
      </c>
      <c r="H161" s="53">
        <v>50.47</v>
      </c>
      <c r="I161" s="59">
        <f t="shared" si="14"/>
        <v>1</v>
      </c>
      <c r="J161" s="53">
        <f t="shared" si="10"/>
        <v>49.98</v>
      </c>
      <c r="K161" s="53">
        <f t="shared" si="11"/>
        <v>50.51</v>
      </c>
      <c r="L161" s="53">
        <f t="shared" si="12"/>
        <v>49.55</v>
      </c>
      <c r="M161" s="53">
        <f t="shared" si="13"/>
        <v>50.47</v>
      </c>
      <c r="N161" s="53"/>
    </row>
    <row r="162" spans="1:14" x14ac:dyDescent="0.25">
      <c r="A162">
        <v>147</v>
      </c>
      <c r="B162" s="175">
        <v>41379</v>
      </c>
      <c r="C162" s="53">
        <v>50.01</v>
      </c>
      <c r="D162" s="53">
        <v>50.6</v>
      </c>
      <c r="E162" s="53">
        <v>49.62</v>
      </c>
      <c r="F162" s="53">
        <v>49.9</v>
      </c>
      <c r="G162" s="54">
        <v>3509300</v>
      </c>
      <c r="H162" s="53">
        <v>49.9</v>
      </c>
      <c r="I162" s="59">
        <f t="shared" si="14"/>
        <v>1</v>
      </c>
      <c r="J162" s="53">
        <f t="shared" si="10"/>
        <v>50.01</v>
      </c>
      <c r="K162" s="53">
        <f t="shared" si="11"/>
        <v>50.6</v>
      </c>
      <c r="L162" s="53">
        <f t="shared" si="12"/>
        <v>49.62</v>
      </c>
      <c r="M162" s="53">
        <f t="shared" si="13"/>
        <v>49.9</v>
      </c>
      <c r="N162" s="53"/>
    </row>
    <row r="163" spans="1:14" x14ac:dyDescent="0.25">
      <c r="A163">
        <v>148</v>
      </c>
      <c r="B163" s="175">
        <v>41376</v>
      </c>
      <c r="C163" s="53">
        <v>50.24</v>
      </c>
      <c r="D163" s="53">
        <v>50.84</v>
      </c>
      <c r="E163" s="53">
        <v>49.86</v>
      </c>
      <c r="F163" s="53">
        <v>50.31</v>
      </c>
      <c r="G163" s="54">
        <v>2347800</v>
      </c>
      <c r="H163" s="53">
        <v>50.31</v>
      </c>
      <c r="I163" s="59">
        <f t="shared" si="14"/>
        <v>1</v>
      </c>
      <c r="J163" s="53">
        <f t="shared" si="10"/>
        <v>50.24</v>
      </c>
      <c r="K163" s="53">
        <f t="shared" si="11"/>
        <v>50.84</v>
      </c>
      <c r="L163" s="53">
        <f t="shared" si="12"/>
        <v>49.86</v>
      </c>
      <c r="M163" s="53">
        <f t="shared" si="13"/>
        <v>50.31</v>
      </c>
      <c r="N163" s="53"/>
    </row>
    <row r="164" spans="1:14" x14ac:dyDescent="0.25">
      <c r="A164">
        <v>149</v>
      </c>
      <c r="B164" s="175">
        <v>41375</v>
      </c>
      <c r="C164" s="53">
        <v>50.31</v>
      </c>
      <c r="D164" s="53">
        <v>50.85</v>
      </c>
      <c r="E164" s="53">
        <v>50.21</v>
      </c>
      <c r="F164" s="53">
        <v>50.28</v>
      </c>
      <c r="G164" s="54">
        <v>5470800</v>
      </c>
      <c r="H164" s="53">
        <v>50.28</v>
      </c>
      <c r="I164" s="59">
        <f t="shared" si="14"/>
        <v>1</v>
      </c>
      <c r="J164" s="53">
        <f t="shared" si="10"/>
        <v>50.31</v>
      </c>
      <c r="K164" s="53">
        <f t="shared" si="11"/>
        <v>50.85</v>
      </c>
      <c r="L164" s="53">
        <f t="shared" si="12"/>
        <v>50.21</v>
      </c>
      <c r="M164" s="53">
        <f t="shared" si="13"/>
        <v>50.28</v>
      </c>
      <c r="N164" s="53"/>
    </row>
    <row r="165" spans="1:14" x14ac:dyDescent="0.25">
      <c r="A165">
        <v>150</v>
      </c>
      <c r="B165" s="175">
        <v>41374</v>
      </c>
      <c r="C165" s="53">
        <v>49.9</v>
      </c>
      <c r="D165" s="53">
        <v>51.34</v>
      </c>
      <c r="E165" s="53">
        <v>49.76</v>
      </c>
      <c r="F165" s="53">
        <v>50.24</v>
      </c>
      <c r="G165" s="54">
        <v>6801000</v>
      </c>
      <c r="H165" s="53">
        <v>50.24</v>
      </c>
      <c r="I165" s="59">
        <f t="shared" si="14"/>
        <v>1</v>
      </c>
      <c r="J165" s="53">
        <f t="shared" si="10"/>
        <v>49.9</v>
      </c>
      <c r="K165" s="53">
        <f t="shared" si="11"/>
        <v>51.34</v>
      </c>
      <c r="L165" s="53">
        <f t="shared" si="12"/>
        <v>49.76</v>
      </c>
      <c r="M165" s="53">
        <f t="shared" si="13"/>
        <v>50.24</v>
      </c>
      <c r="N165" s="53"/>
    </row>
    <row r="166" spans="1:14" x14ac:dyDescent="0.25">
      <c r="A166">
        <v>151</v>
      </c>
      <c r="B166" s="175">
        <v>41373</v>
      </c>
      <c r="C166" s="53">
        <v>50.48</v>
      </c>
      <c r="D166" s="53">
        <v>50.58</v>
      </c>
      <c r="E166" s="53">
        <v>49.76</v>
      </c>
      <c r="F166" s="53">
        <v>49.85</v>
      </c>
      <c r="G166" s="54">
        <v>7493300</v>
      </c>
      <c r="H166" s="53">
        <v>49.85</v>
      </c>
      <c r="I166" s="59">
        <f t="shared" si="14"/>
        <v>1</v>
      </c>
      <c r="J166" s="53">
        <f t="shared" si="10"/>
        <v>50.48</v>
      </c>
      <c r="K166" s="53">
        <f t="shared" si="11"/>
        <v>50.58</v>
      </c>
      <c r="L166" s="53">
        <f t="shared" si="12"/>
        <v>49.76</v>
      </c>
      <c r="M166" s="53">
        <f t="shared" si="13"/>
        <v>49.85</v>
      </c>
      <c r="N166" s="53"/>
    </row>
    <row r="167" spans="1:14" x14ac:dyDescent="0.25">
      <c r="A167">
        <v>152</v>
      </c>
      <c r="B167" s="175">
        <v>41372</v>
      </c>
      <c r="C167" s="53">
        <v>50.28</v>
      </c>
      <c r="D167" s="53">
        <v>50.49</v>
      </c>
      <c r="E167" s="53">
        <v>50.05</v>
      </c>
      <c r="F167" s="53">
        <v>50.36</v>
      </c>
      <c r="G167" s="54">
        <v>3150200</v>
      </c>
      <c r="H167" s="53">
        <v>50.36</v>
      </c>
      <c r="I167" s="59">
        <f t="shared" si="14"/>
        <v>1</v>
      </c>
      <c r="J167" s="53">
        <f t="shared" si="10"/>
        <v>50.28</v>
      </c>
      <c r="K167" s="53">
        <f t="shared" si="11"/>
        <v>50.49</v>
      </c>
      <c r="L167" s="53">
        <f t="shared" si="12"/>
        <v>50.05</v>
      </c>
      <c r="M167" s="53">
        <f t="shared" si="13"/>
        <v>50.36</v>
      </c>
      <c r="N167" s="53"/>
    </row>
    <row r="168" spans="1:14" x14ac:dyDescent="0.25">
      <c r="A168">
        <v>153</v>
      </c>
      <c r="B168" s="175">
        <v>41369</v>
      </c>
      <c r="C168" s="53">
        <v>50.23</v>
      </c>
      <c r="D168" s="53">
        <v>50.42</v>
      </c>
      <c r="E168" s="53">
        <v>49.92</v>
      </c>
      <c r="F168" s="53">
        <v>50.4</v>
      </c>
      <c r="G168" s="54">
        <v>3662400</v>
      </c>
      <c r="H168" s="53">
        <v>50.4</v>
      </c>
      <c r="I168" s="59">
        <f t="shared" si="14"/>
        <v>1</v>
      </c>
      <c r="J168" s="53">
        <f t="shared" si="10"/>
        <v>50.23</v>
      </c>
      <c r="K168" s="53">
        <f t="shared" si="11"/>
        <v>50.42</v>
      </c>
      <c r="L168" s="53">
        <f t="shared" si="12"/>
        <v>49.92</v>
      </c>
      <c r="M168" s="53">
        <f t="shared" si="13"/>
        <v>50.4</v>
      </c>
      <c r="N168" s="53"/>
    </row>
    <row r="169" spans="1:14" x14ac:dyDescent="0.25">
      <c r="A169">
        <v>154</v>
      </c>
      <c r="B169" s="175">
        <v>41368</v>
      </c>
      <c r="C169" s="53">
        <v>50.22</v>
      </c>
      <c r="D169" s="53">
        <v>50.74</v>
      </c>
      <c r="E169" s="53">
        <v>50.13</v>
      </c>
      <c r="F169" s="53">
        <v>50.73</v>
      </c>
      <c r="G169" s="54">
        <v>2929400</v>
      </c>
      <c r="H169" s="53">
        <v>50.73</v>
      </c>
      <c r="I169" s="59">
        <f t="shared" si="14"/>
        <v>1</v>
      </c>
      <c r="J169" s="53">
        <f t="shared" si="10"/>
        <v>50.22</v>
      </c>
      <c r="K169" s="53">
        <f t="shared" si="11"/>
        <v>50.74</v>
      </c>
      <c r="L169" s="53">
        <f t="shared" si="12"/>
        <v>50.13</v>
      </c>
      <c r="M169" s="53">
        <f t="shared" si="13"/>
        <v>50.73</v>
      </c>
      <c r="N169" s="53"/>
    </row>
    <row r="170" spans="1:14" x14ac:dyDescent="0.25">
      <c r="A170">
        <v>155</v>
      </c>
      <c r="B170" s="175">
        <v>41367</v>
      </c>
      <c r="C170" s="53">
        <v>50.68</v>
      </c>
      <c r="D170" s="53">
        <v>50.73</v>
      </c>
      <c r="E170" s="53">
        <v>50.04</v>
      </c>
      <c r="F170" s="53">
        <v>50.12</v>
      </c>
      <c r="G170" s="54">
        <v>2804700</v>
      </c>
      <c r="H170" s="53">
        <v>50.12</v>
      </c>
      <c r="I170" s="59">
        <f t="shared" si="14"/>
        <v>1</v>
      </c>
      <c r="J170" s="53">
        <f t="shared" si="10"/>
        <v>50.68</v>
      </c>
      <c r="K170" s="53">
        <f t="shared" si="11"/>
        <v>50.73</v>
      </c>
      <c r="L170" s="53">
        <f t="shared" si="12"/>
        <v>50.04</v>
      </c>
      <c r="M170" s="53">
        <f t="shared" si="13"/>
        <v>50.12</v>
      </c>
      <c r="N170" s="53"/>
    </row>
    <row r="171" spans="1:14" x14ac:dyDescent="0.25">
      <c r="A171">
        <v>156</v>
      </c>
      <c r="B171" s="175">
        <v>41366</v>
      </c>
      <c r="C171" s="53">
        <v>50.73</v>
      </c>
      <c r="D171" s="53">
        <v>50.76</v>
      </c>
      <c r="E171" s="53">
        <v>50.4</v>
      </c>
      <c r="F171" s="53">
        <v>50.54</v>
      </c>
      <c r="G171" s="54">
        <v>2790300</v>
      </c>
      <c r="H171" s="53">
        <v>50.54</v>
      </c>
      <c r="I171" s="59">
        <f t="shared" si="14"/>
        <v>1</v>
      </c>
      <c r="J171" s="53">
        <f t="shared" si="10"/>
        <v>50.73</v>
      </c>
      <c r="K171" s="53">
        <f t="shared" si="11"/>
        <v>50.76</v>
      </c>
      <c r="L171" s="53">
        <f t="shared" si="12"/>
        <v>50.4</v>
      </c>
      <c r="M171" s="53">
        <f t="shared" si="13"/>
        <v>50.54</v>
      </c>
      <c r="N171" s="53"/>
    </row>
    <row r="172" spans="1:14" x14ac:dyDescent="0.25">
      <c r="A172">
        <v>157</v>
      </c>
      <c r="B172" s="175">
        <v>41365</v>
      </c>
      <c r="C172" s="53">
        <v>50.77</v>
      </c>
      <c r="D172" s="53">
        <v>50.87</v>
      </c>
      <c r="E172" s="53">
        <v>50.25</v>
      </c>
      <c r="F172" s="53">
        <v>50.62</v>
      </c>
      <c r="G172" s="54">
        <v>4970100</v>
      </c>
      <c r="H172" s="53">
        <v>50.62</v>
      </c>
      <c r="I172" s="59">
        <f t="shared" si="14"/>
        <v>1</v>
      </c>
      <c r="J172" s="53">
        <f t="shared" si="10"/>
        <v>50.77</v>
      </c>
      <c r="K172" s="53">
        <f t="shared" si="11"/>
        <v>50.87</v>
      </c>
      <c r="L172" s="53">
        <f t="shared" si="12"/>
        <v>50.25</v>
      </c>
      <c r="M172" s="53">
        <f t="shared" si="13"/>
        <v>50.62</v>
      </c>
      <c r="N172" s="53"/>
    </row>
    <row r="173" spans="1:14" x14ac:dyDescent="0.25">
      <c r="A173">
        <v>158</v>
      </c>
      <c r="B173" s="175">
        <v>41361</v>
      </c>
      <c r="C173" s="53">
        <v>50.3</v>
      </c>
      <c r="D173" s="53">
        <v>50.72</v>
      </c>
      <c r="E173" s="53">
        <v>50.24</v>
      </c>
      <c r="F173" s="53">
        <v>50.58</v>
      </c>
      <c r="G173" s="54">
        <v>33355800</v>
      </c>
      <c r="H173" s="53">
        <v>50.58</v>
      </c>
      <c r="I173" s="59">
        <f t="shared" si="14"/>
        <v>1</v>
      </c>
      <c r="J173" s="53">
        <f t="shared" si="10"/>
        <v>50.3</v>
      </c>
      <c r="K173" s="53">
        <f t="shared" si="11"/>
        <v>50.72</v>
      </c>
      <c r="L173" s="53">
        <f t="shared" si="12"/>
        <v>50.24</v>
      </c>
      <c r="M173" s="53">
        <f t="shared" si="13"/>
        <v>50.58</v>
      </c>
      <c r="N173" s="53"/>
    </row>
    <row r="174" spans="1:14" x14ac:dyDescent="0.25">
      <c r="A174">
        <v>159</v>
      </c>
      <c r="B174" s="175">
        <v>41360</v>
      </c>
      <c r="C174" s="53">
        <v>50.88</v>
      </c>
      <c r="D174" s="53">
        <v>51.56</v>
      </c>
      <c r="E174" s="53">
        <v>50.6</v>
      </c>
      <c r="F174" s="53">
        <v>50.95</v>
      </c>
      <c r="G174" s="54">
        <v>7721400</v>
      </c>
      <c r="H174" s="53">
        <v>50.95</v>
      </c>
      <c r="I174" s="59">
        <f t="shared" si="14"/>
        <v>1</v>
      </c>
      <c r="J174" s="53">
        <f t="shared" si="10"/>
        <v>50.88</v>
      </c>
      <c r="K174" s="53">
        <f t="shared" si="11"/>
        <v>51.56</v>
      </c>
      <c r="L174" s="53">
        <f t="shared" si="12"/>
        <v>50.6</v>
      </c>
      <c r="M174" s="53">
        <f t="shared" si="13"/>
        <v>50.95</v>
      </c>
      <c r="N174" s="53"/>
    </row>
    <row r="175" spans="1:14" x14ac:dyDescent="0.25">
      <c r="A175">
        <v>160</v>
      </c>
      <c r="B175" s="175">
        <v>41359</v>
      </c>
      <c r="C175" s="53">
        <v>51.23</v>
      </c>
      <c r="D175" s="53">
        <v>52.3</v>
      </c>
      <c r="E175" s="53">
        <v>51.17</v>
      </c>
      <c r="F175" s="53">
        <v>52.22</v>
      </c>
      <c r="G175" s="54">
        <v>4110500</v>
      </c>
      <c r="H175" s="53">
        <v>52.22</v>
      </c>
      <c r="I175" s="59">
        <f t="shared" si="14"/>
        <v>1</v>
      </c>
      <c r="J175" s="53">
        <f t="shared" si="10"/>
        <v>51.23</v>
      </c>
      <c r="K175" s="53">
        <f t="shared" si="11"/>
        <v>52.3</v>
      </c>
      <c r="L175" s="53">
        <f t="shared" si="12"/>
        <v>51.17</v>
      </c>
      <c r="M175" s="53">
        <f t="shared" si="13"/>
        <v>52.22</v>
      </c>
      <c r="N175" s="53"/>
    </row>
    <row r="176" spans="1:14" x14ac:dyDescent="0.25">
      <c r="A176">
        <v>161</v>
      </c>
      <c r="B176" s="175">
        <v>41358</v>
      </c>
      <c r="C176" s="53">
        <v>52.53</v>
      </c>
      <c r="D176" s="53">
        <v>52.91</v>
      </c>
      <c r="E176" s="53">
        <v>49.84</v>
      </c>
      <c r="F176" s="53">
        <v>51.08</v>
      </c>
      <c r="G176" s="54">
        <v>10543200</v>
      </c>
      <c r="H176" s="53">
        <v>51.08</v>
      </c>
      <c r="I176" s="59">
        <f t="shared" si="14"/>
        <v>1</v>
      </c>
      <c r="J176" s="53">
        <f t="shared" si="10"/>
        <v>52.53</v>
      </c>
      <c r="K176" s="53">
        <f t="shared" si="11"/>
        <v>52.91</v>
      </c>
      <c r="L176" s="53">
        <f t="shared" si="12"/>
        <v>49.84</v>
      </c>
      <c r="M176" s="53">
        <f t="shared" si="13"/>
        <v>51.08</v>
      </c>
      <c r="N176" s="53"/>
    </row>
    <row r="177" spans="1:14" x14ac:dyDescent="0.25">
      <c r="A177">
        <v>162</v>
      </c>
      <c r="B177" s="175">
        <v>41355</v>
      </c>
      <c r="C177" s="53">
        <v>50.09</v>
      </c>
      <c r="D177" s="53">
        <v>50.49</v>
      </c>
      <c r="E177" s="53">
        <v>49.75</v>
      </c>
      <c r="F177" s="53">
        <v>50.07</v>
      </c>
      <c r="G177" s="54">
        <v>6403900</v>
      </c>
      <c r="H177" s="53">
        <v>50.07</v>
      </c>
      <c r="I177" s="59">
        <f t="shared" si="14"/>
        <v>1</v>
      </c>
      <c r="J177" s="53">
        <f t="shared" si="10"/>
        <v>50.09</v>
      </c>
      <c r="K177" s="53">
        <f t="shared" si="11"/>
        <v>50.49</v>
      </c>
      <c r="L177" s="53">
        <f t="shared" si="12"/>
        <v>49.75</v>
      </c>
      <c r="M177" s="53">
        <f t="shared" si="13"/>
        <v>50.07</v>
      </c>
      <c r="N177" s="53"/>
    </row>
    <row r="178" spans="1:14" x14ac:dyDescent="0.25">
      <c r="A178">
        <v>163</v>
      </c>
      <c r="B178" s="175">
        <v>41354</v>
      </c>
      <c r="C178" s="53">
        <v>49.41</v>
      </c>
      <c r="D178" s="53">
        <v>49.91</v>
      </c>
      <c r="E178" s="53">
        <v>48.92</v>
      </c>
      <c r="F178" s="53">
        <v>49.81</v>
      </c>
      <c r="G178" s="54">
        <v>3240000</v>
      </c>
      <c r="H178" s="53">
        <v>49.81</v>
      </c>
      <c r="I178" s="59">
        <f t="shared" si="14"/>
        <v>1</v>
      </c>
      <c r="J178" s="53">
        <f t="shared" si="10"/>
        <v>49.41</v>
      </c>
      <c r="K178" s="53">
        <f t="shared" si="11"/>
        <v>49.91</v>
      </c>
      <c r="L178" s="53">
        <f t="shared" si="12"/>
        <v>48.92</v>
      </c>
      <c r="M178" s="53">
        <f t="shared" si="13"/>
        <v>49.81</v>
      </c>
      <c r="N178" s="53"/>
    </row>
    <row r="179" spans="1:14" x14ac:dyDescent="0.25">
      <c r="A179">
        <v>164</v>
      </c>
      <c r="B179" s="175">
        <v>41353</v>
      </c>
      <c r="C179" s="53">
        <v>48.26</v>
      </c>
      <c r="D179" s="53">
        <v>50.04</v>
      </c>
      <c r="E179" s="53">
        <v>48.15</v>
      </c>
      <c r="F179" s="53">
        <v>49.79</v>
      </c>
      <c r="G179" s="54">
        <v>5946300</v>
      </c>
      <c r="H179" s="53">
        <v>49.79</v>
      </c>
      <c r="I179" s="59">
        <f t="shared" si="14"/>
        <v>1</v>
      </c>
      <c r="J179" s="53">
        <f t="shared" si="10"/>
        <v>48.26</v>
      </c>
      <c r="K179" s="53">
        <f t="shared" si="11"/>
        <v>50.04</v>
      </c>
      <c r="L179" s="53">
        <f t="shared" si="12"/>
        <v>48.15</v>
      </c>
      <c r="M179" s="53">
        <f t="shared" si="13"/>
        <v>49.79</v>
      </c>
      <c r="N179" s="53"/>
    </row>
    <row r="180" spans="1:14" x14ac:dyDescent="0.25">
      <c r="A180">
        <v>165</v>
      </c>
      <c r="B180" s="175">
        <v>41352</v>
      </c>
      <c r="C180" s="53">
        <v>48.12</v>
      </c>
      <c r="D180" s="53">
        <v>48.22</v>
      </c>
      <c r="E180" s="53">
        <v>47.46</v>
      </c>
      <c r="F180" s="53">
        <v>47.77</v>
      </c>
      <c r="G180" s="54">
        <v>5279300</v>
      </c>
      <c r="H180" s="53">
        <v>47.77</v>
      </c>
      <c r="I180" s="59">
        <f t="shared" si="14"/>
        <v>1</v>
      </c>
      <c r="J180" s="53">
        <f t="shared" si="10"/>
        <v>48.12</v>
      </c>
      <c r="K180" s="53">
        <f t="shared" si="11"/>
        <v>48.22</v>
      </c>
      <c r="L180" s="53">
        <f t="shared" si="12"/>
        <v>47.46</v>
      </c>
      <c r="M180" s="53">
        <f t="shared" si="13"/>
        <v>47.77</v>
      </c>
      <c r="N180" s="53"/>
    </row>
    <row r="181" spans="1:14" x14ac:dyDescent="0.25">
      <c r="A181">
        <v>166</v>
      </c>
      <c r="B181" s="175">
        <v>41351</v>
      </c>
      <c r="C181" s="53">
        <v>47.74</v>
      </c>
      <c r="D181" s="53">
        <v>48.38</v>
      </c>
      <c r="E181" s="53">
        <v>47.63</v>
      </c>
      <c r="F181" s="53">
        <v>48.11</v>
      </c>
      <c r="G181" s="54">
        <v>1830700</v>
      </c>
      <c r="H181" s="53">
        <v>48.11</v>
      </c>
      <c r="I181" s="59">
        <f t="shared" si="14"/>
        <v>1</v>
      </c>
      <c r="J181" s="53">
        <f t="shared" si="10"/>
        <v>47.74</v>
      </c>
      <c r="K181" s="53">
        <f t="shared" si="11"/>
        <v>48.38</v>
      </c>
      <c r="L181" s="53">
        <f t="shared" si="12"/>
        <v>47.63</v>
      </c>
      <c r="M181" s="53">
        <f t="shared" si="13"/>
        <v>48.11</v>
      </c>
      <c r="N181" s="53"/>
    </row>
    <row r="182" spans="1:14" x14ac:dyDescent="0.25">
      <c r="A182">
        <v>167</v>
      </c>
      <c r="B182" s="175">
        <v>41348</v>
      </c>
      <c r="C182" s="53">
        <v>48.64</v>
      </c>
      <c r="D182" s="53">
        <v>48.72</v>
      </c>
      <c r="E182" s="53">
        <v>47.79</v>
      </c>
      <c r="F182" s="53">
        <v>48.18</v>
      </c>
      <c r="G182" s="54">
        <v>3069900</v>
      </c>
      <c r="H182" s="53">
        <v>48.18</v>
      </c>
      <c r="I182" s="59">
        <f t="shared" si="14"/>
        <v>1</v>
      </c>
      <c r="J182" s="53">
        <f t="shared" si="10"/>
        <v>48.64</v>
      </c>
      <c r="K182" s="53">
        <f t="shared" si="11"/>
        <v>48.72</v>
      </c>
      <c r="L182" s="53">
        <f t="shared" si="12"/>
        <v>47.79</v>
      </c>
      <c r="M182" s="53">
        <f t="shared" si="13"/>
        <v>48.18</v>
      </c>
      <c r="N182" s="53"/>
    </row>
    <row r="183" spans="1:14" x14ac:dyDescent="0.25">
      <c r="A183">
        <v>168</v>
      </c>
      <c r="B183" s="175">
        <v>41347</v>
      </c>
      <c r="C183" s="53">
        <v>48.01</v>
      </c>
      <c r="D183" s="53">
        <v>48.83</v>
      </c>
      <c r="E183" s="53">
        <v>47.85</v>
      </c>
      <c r="F183" s="53">
        <v>48.77</v>
      </c>
      <c r="G183" s="54">
        <v>3169600</v>
      </c>
      <c r="H183" s="53">
        <v>48.77</v>
      </c>
      <c r="I183" s="59">
        <f t="shared" si="14"/>
        <v>1</v>
      </c>
      <c r="J183" s="53">
        <f t="shared" si="10"/>
        <v>48.01</v>
      </c>
      <c r="K183" s="53">
        <f t="shared" si="11"/>
        <v>48.83</v>
      </c>
      <c r="L183" s="53">
        <f t="shared" si="12"/>
        <v>47.85</v>
      </c>
      <c r="M183" s="53">
        <f t="shared" si="13"/>
        <v>48.77</v>
      </c>
      <c r="N183" s="53"/>
    </row>
    <row r="184" spans="1:14" x14ac:dyDescent="0.25">
      <c r="A184">
        <v>169</v>
      </c>
      <c r="B184" s="175">
        <v>41346</v>
      </c>
      <c r="C184" s="53">
        <v>47.71</v>
      </c>
      <c r="D184" s="53">
        <v>48.1</v>
      </c>
      <c r="E184" s="53">
        <v>47.53</v>
      </c>
      <c r="F184" s="53">
        <v>48.03</v>
      </c>
      <c r="G184" s="54">
        <v>2340700</v>
      </c>
      <c r="H184" s="53">
        <v>48.03</v>
      </c>
      <c r="I184" s="59">
        <f t="shared" si="14"/>
        <v>1</v>
      </c>
      <c r="J184" s="53">
        <f t="shared" si="10"/>
        <v>47.71</v>
      </c>
      <c r="K184" s="53">
        <f t="shared" si="11"/>
        <v>48.1</v>
      </c>
      <c r="L184" s="53">
        <f t="shared" si="12"/>
        <v>47.53</v>
      </c>
      <c r="M184" s="53">
        <f t="shared" si="13"/>
        <v>48.03</v>
      </c>
      <c r="N184" s="53"/>
    </row>
    <row r="185" spans="1:14" x14ac:dyDescent="0.25">
      <c r="A185">
        <v>170</v>
      </c>
      <c r="B185" s="175">
        <v>41345</v>
      </c>
      <c r="C185" s="53">
        <v>47.5</v>
      </c>
      <c r="D185" s="53">
        <v>47.97</v>
      </c>
      <c r="E185" s="53">
        <v>47.49</v>
      </c>
      <c r="F185" s="53">
        <v>47.76</v>
      </c>
      <c r="G185" s="54">
        <v>2714400</v>
      </c>
      <c r="H185" s="53">
        <v>47.76</v>
      </c>
      <c r="I185" s="59">
        <f t="shared" si="14"/>
        <v>1</v>
      </c>
      <c r="J185" s="53">
        <f t="shared" si="10"/>
        <v>47.5</v>
      </c>
      <c r="K185" s="53">
        <f t="shared" si="11"/>
        <v>47.97</v>
      </c>
      <c r="L185" s="53">
        <f t="shared" si="12"/>
        <v>47.49</v>
      </c>
      <c r="M185" s="53">
        <f t="shared" si="13"/>
        <v>47.76</v>
      </c>
      <c r="N185" s="53"/>
    </row>
    <row r="186" spans="1:14" x14ac:dyDescent="0.25">
      <c r="A186">
        <v>171</v>
      </c>
      <c r="B186" s="175">
        <v>41344</v>
      </c>
      <c r="C186" s="53">
        <v>47.79</v>
      </c>
      <c r="D186" s="53">
        <v>48.1</v>
      </c>
      <c r="E186" s="53">
        <v>47.45</v>
      </c>
      <c r="F186" s="53">
        <v>47.48</v>
      </c>
      <c r="G186" s="54">
        <v>2743800</v>
      </c>
      <c r="H186" s="53">
        <v>47.48</v>
      </c>
      <c r="I186" s="59">
        <f t="shared" si="14"/>
        <v>1</v>
      </c>
      <c r="J186" s="53">
        <f t="shared" si="10"/>
        <v>47.79</v>
      </c>
      <c r="K186" s="53">
        <f t="shared" si="11"/>
        <v>48.1</v>
      </c>
      <c r="L186" s="53">
        <f t="shared" si="12"/>
        <v>47.45</v>
      </c>
      <c r="M186" s="53">
        <f t="shared" si="13"/>
        <v>47.48</v>
      </c>
      <c r="N186" s="53"/>
    </row>
    <row r="187" spans="1:14" x14ac:dyDescent="0.25">
      <c r="A187">
        <v>172</v>
      </c>
      <c r="B187" s="175">
        <v>41341</v>
      </c>
      <c r="C187" s="53">
        <v>47.72</v>
      </c>
      <c r="D187" s="53">
        <v>47.97</v>
      </c>
      <c r="E187" s="53">
        <v>47.39</v>
      </c>
      <c r="F187" s="53">
        <v>47.79</v>
      </c>
      <c r="G187" s="54">
        <v>2538600</v>
      </c>
      <c r="H187" s="53">
        <v>47.79</v>
      </c>
      <c r="I187" s="59">
        <f t="shared" si="14"/>
        <v>1</v>
      </c>
      <c r="J187" s="53">
        <f t="shared" si="10"/>
        <v>47.72</v>
      </c>
      <c r="K187" s="53">
        <f t="shared" si="11"/>
        <v>47.97</v>
      </c>
      <c r="L187" s="53">
        <f t="shared" si="12"/>
        <v>47.39</v>
      </c>
      <c r="M187" s="53">
        <f t="shared" si="13"/>
        <v>47.79</v>
      </c>
      <c r="N187" s="53"/>
    </row>
    <row r="188" spans="1:14" x14ac:dyDescent="0.25">
      <c r="A188">
        <v>173</v>
      </c>
      <c r="B188" s="175">
        <v>41340</v>
      </c>
      <c r="C188" s="53">
        <v>47.85</v>
      </c>
      <c r="D188" s="53">
        <v>48.35</v>
      </c>
      <c r="E188" s="53">
        <v>47.41</v>
      </c>
      <c r="F188" s="53">
        <v>47.46</v>
      </c>
      <c r="G188" s="54">
        <v>3482800</v>
      </c>
      <c r="H188" s="53">
        <v>47.46</v>
      </c>
      <c r="I188" s="59">
        <f t="shared" si="14"/>
        <v>1</v>
      </c>
      <c r="J188" s="53">
        <f t="shared" si="10"/>
        <v>47.85</v>
      </c>
      <c r="K188" s="53">
        <f t="shared" si="11"/>
        <v>48.35</v>
      </c>
      <c r="L188" s="53">
        <f t="shared" si="12"/>
        <v>47.41</v>
      </c>
      <c r="M188" s="53">
        <f t="shared" si="13"/>
        <v>47.46</v>
      </c>
      <c r="N188" s="53"/>
    </row>
    <row r="189" spans="1:14" x14ac:dyDescent="0.25">
      <c r="A189">
        <v>174</v>
      </c>
      <c r="B189" s="175">
        <v>41339</v>
      </c>
      <c r="C189" s="53">
        <v>49.09</v>
      </c>
      <c r="D189" s="53">
        <v>49.2</v>
      </c>
      <c r="E189" s="53">
        <v>48.15</v>
      </c>
      <c r="F189" s="53">
        <v>48.2</v>
      </c>
      <c r="G189" s="54">
        <v>3143400</v>
      </c>
      <c r="H189" s="53">
        <v>48.2</v>
      </c>
      <c r="I189" s="59">
        <f t="shared" si="14"/>
        <v>1</v>
      </c>
      <c r="J189" s="53">
        <f t="shared" si="10"/>
        <v>49.09</v>
      </c>
      <c r="K189" s="53">
        <f t="shared" si="11"/>
        <v>49.2</v>
      </c>
      <c r="L189" s="53">
        <f t="shared" si="12"/>
        <v>48.15</v>
      </c>
      <c r="M189" s="53">
        <f t="shared" si="13"/>
        <v>48.2</v>
      </c>
      <c r="N189" s="53"/>
    </row>
    <row r="190" spans="1:14" x14ac:dyDescent="0.25">
      <c r="A190">
        <v>175</v>
      </c>
      <c r="B190" s="175">
        <v>41338</v>
      </c>
      <c r="C190" s="53">
        <v>48.75</v>
      </c>
      <c r="D190" s="53">
        <v>48.99</v>
      </c>
      <c r="E190" s="53">
        <v>48.32</v>
      </c>
      <c r="F190" s="53">
        <v>48.92</v>
      </c>
      <c r="G190" s="54">
        <v>2875000</v>
      </c>
      <c r="H190" s="53">
        <v>48.92</v>
      </c>
      <c r="I190" s="59">
        <f t="shared" si="14"/>
        <v>1</v>
      </c>
      <c r="J190" s="53">
        <f t="shared" si="10"/>
        <v>48.75</v>
      </c>
      <c r="K190" s="53">
        <f t="shared" si="11"/>
        <v>48.99</v>
      </c>
      <c r="L190" s="53">
        <f t="shared" si="12"/>
        <v>48.32</v>
      </c>
      <c r="M190" s="53">
        <f t="shared" si="13"/>
        <v>48.92</v>
      </c>
      <c r="N190" s="53"/>
    </row>
    <row r="191" spans="1:14" x14ac:dyDescent="0.25">
      <c r="A191">
        <v>176</v>
      </c>
      <c r="B191" s="175">
        <v>41337</v>
      </c>
      <c r="C191" s="53">
        <v>47.6</v>
      </c>
      <c r="D191" s="53">
        <v>48.71</v>
      </c>
      <c r="E191" s="53">
        <v>47.56</v>
      </c>
      <c r="F191" s="53">
        <v>48.65</v>
      </c>
      <c r="G191" s="54">
        <v>5396300</v>
      </c>
      <c r="H191" s="53">
        <v>48.65</v>
      </c>
      <c r="I191" s="59">
        <f t="shared" si="14"/>
        <v>1</v>
      </c>
      <c r="J191" s="53">
        <f t="shared" si="10"/>
        <v>47.6</v>
      </c>
      <c r="K191" s="53">
        <f t="shared" si="11"/>
        <v>48.71</v>
      </c>
      <c r="L191" s="53">
        <f t="shared" si="12"/>
        <v>47.56</v>
      </c>
      <c r="M191" s="53">
        <f t="shared" si="13"/>
        <v>48.65</v>
      </c>
      <c r="N191" s="53"/>
    </row>
    <row r="192" spans="1:14" x14ac:dyDescent="0.25">
      <c r="A192">
        <v>177</v>
      </c>
      <c r="B192" s="175">
        <v>41334</v>
      </c>
      <c r="C192" s="53">
        <v>46.26</v>
      </c>
      <c r="D192" s="53">
        <v>47.59</v>
      </c>
      <c r="E192" s="53">
        <v>45.84</v>
      </c>
      <c r="F192" s="53">
        <v>47.57</v>
      </c>
      <c r="G192" s="54">
        <v>4134700</v>
      </c>
      <c r="H192" s="53">
        <v>47.57</v>
      </c>
      <c r="I192" s="59">
        <f t="shared" si="14"/>
        <v>1</v>
      </c>
      <c r="J192" s="53">
        <f t="shared" si="10"/>
        <v>46.26</v>
      </c>
      <c r="K192" s="53">
        <f t="shared" si="11"/>
        <v>47.59</v>
      </c>
      <c r="L192" s="53">
        <f t="shared" si="12"/>
        <v>45.84</v>
      </c>
      <c r="M192" s="53">
        <f t="shared" si="13"/>
        <v>47.57</v>
      </c>
      <c r="N192" s="53"/>
    </row>
    <row r="193" spans="1:14" x14ac:dyDescent="0.25">
      <c r="A193">
        <v>178</v>
      </c>
      <c r="B193" s="175">
        <v>41333</v>
      </c>
      <c r="C193" s="53">
        <v>46.37</v>
      </c>
      <c r="D193" s="53">
        <v>46.68</v>
      </c>
      <c r="E193" s="53">
        <v>46.08</v>
      </c>
      <c r="F193" s="53">
        <v>46.34</v>
      </c>
      <c r="G193" s="54">
        <v>5017900</v>
      </c>
      <c r="H193" s="53">
        <v>46.34</v>
      </c>
      <c r="I193" s="59">
        <f t="shared" si="14"/>
        <v>1</v>
      </c>
      <c r="J193" s="53">
        <f t="shared" si="10"/>
        <v>46.37</v>
      </c>
      <c r="K193" s="53">
        <f t="shared" si="11"/>
        <v>46.68</v>
      </c>
      <c r="L193" s="53">
        <f t="shared" si="12"/>
        <v>46.08</v>
      </c>
      <c r="M193" s="53">
        <f t="shared" si="13"/>
        <v>46.34</v>
      </c>
      <c r="N193" s="53"/>
    </row>
    <row r="194" spans="1:14" x14ac:dyDescent="0.25">
      <c r="A194">
        <v>179</v>
      </c>
      <c r="B194" s="175">
        <v>41332</v>
      </c>
      <c r="C194" s="53">
        <v>46.28</v>
      </c>
      <c r="D194" s="53">
        <v>47.5</v>
      </c>
      <c r="E194" s="53">
        <v>46.21</v>
      </c>
      <c r="F194" s="53">
        <v>46.56</v>
      </c>
      <c r="G194" s="54">
        <v>6093000</v>
      </c>
      <c r="H194" s="53">
        <v>46.56</v>
      </c>
      <c r="I194" s="59">
        <f t="shared" si="14"/>
        <v>1</v>
      </c>
      <c r="J194" s="53">
        <f t="shared" si="10"/>
        <v>46.28</v>
      </c>
      <c r="K194" s="53">
        <f t="shared" si="11"/>
        <v>47.5</v>
      </c>
      <c r="L194" s="53">
        <f t="shared" si="12"/>
        <v>46.21</v>
      </c>
      <c r="M194" s="53">
        <f t="shared" si="13"/>
        <v>46.56</v>
      </c>
      <c r="N194" s="53"/>
    </row>
    <row r="195" spans="1:14" x14ac:dyDescent="0.25">
      <c r="A195">
        <v>180</v>
      </c>
      <c r="B195" s="175">
        <v>41331</v>
      </c>
      <c r="C195" s="53">
        <v>45.6</v>
      </c>
      <c r="D195" s="53">
        <v>45.64</v>
      </c>
      <c r="E195" s="53">
        <v>44.59</v>
      </c>
      <c r="F195" s="53">
        <v>44.95</v>
      </c>
      <c r="G195" s="54">
        <v>4375900</v>
      </c>
      <c r="H195" s="53">
        <v>44.95</v>
      </c>
      <c r="I195" s="59">
        <f t="shared" si="14"/>
        <v>1</v>
      </c>
      <c r="J195" s="53">
        <f t="shared" si="10"/>
        <v>45.6</v>
      </c>
      <c r="K195" s="53">
        <f t="shared" si="11"/>
        <v>45.64</v>
      </c>
      <c r="L195" s="53">
        <f t="shared" si="12"/>
        <v>44.59</v>
      </c>
      <c r="M195" s="53">
        <f t="shared" si="13"/>
        <v>44.95</v>
      </c>
      <c r="N195" s="53"/>
    </row>
    <row r="196" spans="1:14" x14ac:dyDescent="0.25">
      <c r="A196">
        <v>181</v>
      </c>
      <c r="B196" s="175">
        <v>41330</v>
      </c>
      <c r="C196" s="53">
        <v>46.17</v>
      </c>
      <c r="D196" s="53">
        <v>46.38</v>
      </c>
      <c r="E196" s="53">
        <v>45.4</v>
      </c>
      <c r="F196" s="53">
        <v>45.45</v>
      </c>
      <c r="G196" s="54">
        <v>4008000</v>
      </c>
      <c r="H196" s="53">
        <v>45.45</v>
      </c>
      <c r="I196" s="59">
        <f t="shared" si="14"/>
        <v>1</v>
      </c>
      <c r="J196" s="53">
        <f t="shared" si="10"/>
        <v>46.17</v>
      </c>
      <c r="K196" s="53">
        <f t="shared" si="11"/>
        <v>46.38</v>
      </c>
      <c r="L196" s="53">
        <f t="shared" si="12"/>
        <v>45.4</v>
      </c>
      <c r="M196" s="53">
        <f t="shared" si="13"/>
        <v>45.45</v>
      </c>
      <c r="N196" s="53"/>
    </row>
    <row r="197" spans="1:14" x14ac:dyDescent="0.25">
      <c r="A197">
        <v>182</v>
      </c>
      <c r="B197" s="175">
        <v>41327</v>
      </c>
      <c r="C197" s="53">
        <v>45.59</v>
      </c>
      <c r="D197" s="53">
        <v>46.22</v>
      </c>
      <c r="E197" s="53">
        <v>45.26</v>
      </c>
      <c r="F197" s="53">
        <v>46.03</v>
      </c>
      <c r="G197" s="54">
        <v>3691600</v>
      </c>
      <c r="H197" s="53">
        <v>46.03</v>
      </c>
      <c r="I197" s="59">
        <f t="shared" si="14"/>
        <v>1</v>
      </c>
      <c r="J197" s="53">
        <f t="shared" si="10"/>
        <v>45.59</v>
      </c>
      <c r="K197" s="53">
        <f t="shared" si="11"/>
        <v>46.22</v>
      </c>
      <c r="L197" s="53">
        <f t="shared" si="12"/>
        <v>45.26</v>
      </c>
      <c r="M197" s="53">
        <f t="shared" si="13"/>
        <v>46.03</v>
      </c>
      <c r="N197" s="53"/>
    </row>
    <row r="198" spans="1:14" x14ac:dyDescent="0.25">
      <c r="A198">
        <v>183</v>
      </c>
      <c r="B198" s="175">
        <v>41326</v>
      </c>
      <c r="C198" s="53">
        <v>43.61</v>
      </c>
      <c r="D198" s="53">
        <v>46.09</v>
      </c>
      <c r="E198" s="53">
        <v>43.58</v>
      </c>
      <c r="F198" s="53">
        <v>45.51</v>
      </c>
      <c r="G198" s="54">
        <v>6922500</v>
      </c>
      <c r="H198" s="53">
        <v>45.51</v>
      </c>
      <c r="I198" s="59">
        <f t="shared" si="14"/>
        <v>1</v>
      </c>
      <c r="J198" s="53">
        <f t="shared" si="10"/>
        <v>43.61</v>
      </c>
      <c r="K198" s="53">
        <f t="shared" si="11"/>
        <v>46.09</v>
      </c>
      <c r="L198" s="53">
        <f t="shared" si="12"/>
        <v>43.58</v>
      </c>
      <c r="M198" s="53">
        <f t="shared" si="13"/>
        <v>45.51</v>
      </c>
      <c r="N198" s="53"/>
    </row>
    <row r="199" spans="1:14" x14ac:dyDescent="0.25">
      <c r="A199">
        <v>184</v>
      </c>
      <c r="B199" s="175">
        <v>41325</v>
      </c>
      <c r="C199" s="53">
        <v>43.9</v>
      </c>
      <c r="D199" s="53">
        <v>44.37</v>
      </c>
      <c r="E199" s="53">
        <v>43.54</v>
      </c>
      <c r="F199" s="53">
        <v>43.8</v>
      </c>
      <c r="G199" s="54">
        <v>4446700</v>
      </c>
      <c r="H199" s="53">
        <v>43.8</v>
      </c>
      <c r="I199" s="59">
        <f t="shared" si="14"/>
        <v>1</v>
      </c>
      <c r="J199" s="53">
        <f t="shared" si="10"/>
        <v>43.9</v>
      </c>
      <c r="K199" s="53">
        <f t="shared" si="11"/>
        <v>44.37</v>
      </c>
      <c r="L199" s="53">
        <f t="shared" si="12"/>
        <v>43.54</v>
      </c>
      <c r="M199" s="53">
        <f t="shared" si="13"/>
        <v>43.8</v>
      </c>
      <c r="N199" s="53"/>
    </row>
    <row r="200" spans="1:14" x14ac:dyDescent="0.25">
      <c r="A200">
        <v>185</v>
      </c>
      <c r="B200" s="175">
        <v>41324</v>
      </c>
      <c r="C200" s="53">
        <v>44.11</v>
      </c>
      <c r="D200" s="53">
        <v>44.6</v>
      </c>
      <c r="E200" s="53">
        <v>43.35</v>
      </c>
      <c r="F200" s="53">
        <v>43.96</v>
      </c>
      <c r="G200" s="54">
        <v>6584100</v>
      </c>
      <c r="H200" s="53">
        <v>43.96</v>
      </c>
      <c r="I200" s="59">
        <f t="shared" si="14"/>
        <v>1</v>
      </c>
      <c r="J200" s="53">
        <f t="shared" si="10"/>
        <v>44.11</v>
      </c>
      <c r="K200" s="53">
        <f t="shared" si="11"/>
        <v>44.6</v>
      </c>
      <c r="L200" s="53">
        <f t="shared" si="12"/>
        <v>43.35</v>
      </c>
      <c r="M200" s="53">
        <f t="shared" si="13"/>
        <v>43.96</v>
      </c>
      <c r="N200" s="53"/>
    </row>
    <row r="201" spans="1:14" x14ac:dyDescent="0.25">
      <c r="A201">
        <v>186</v>
      </c>
      <c r="B201" s="175">
        <v>41320</v>
      </c>
      <c r="C201" s="53">
        <v>45.12</v>
      </c>
      <c r="D201" s="53">
        <v>46.64</v>
      </c>
      <c r="E201" s="53">
        <v>43.9</v>
      </c>
      <c r="F201" s="53">
        <v>44.37</v>
      </c>
      <c r="G201" s="54">
        <v>14019600</v>
      </c>
      <c r="H201" s="53">
        <v>44.37</v>
      </c>
      <c r="I201" s="59">
        <f t="shared" si="14"/>
        <v>1</v>
      </c>
      <c r="J201" s="53">
        <f t="shared" si="10"/>
        <v>45.12</v>
      </c>
      <c r="K201" s="53">
        <f t="shared" si="11"/>
        <v>46.64</v>
      </c>
      <c r="L201" s="53">
        <f t="shared" si="12"/>
        <v>43.9</v>
      </c>
      <c r="M201" s="53">
        <f t="shared" si="13"/>
        <v>44.37</v>
      </c>
      <c r="N201" s="53"/>
    </row>
    <row r="202" spans="1:14" x14ac:dyDescent="0.25">
      <c r="A202">
        <v>187</v>
      </c>
      <c r="B202" s="175">
        <v>41319</v>
      </c>
      <c r="C202" s="53">
        <v>44.39</v>
      </c>
      <c r="D202" s="53">
        <v>45.57</v>
      </c>
      <c r="E202" s="53">
        <v>44.32</v>
      </c>
      <c r="F202" s="53">
        <v>45.03</v>
      </c>
      <c r="G202" s="54">
        <v>5687200</v>
      </c>
      <c r="H202" s="53">
        <v>45.03</v>
      </c>
      <c r="I202" s="59">
        <f t="shared" si="14"/>
        <v>1</v>
      </c>
      <c r="J202" s="53">
        <f t="shared" si="10"/>
        <v>44.39</v>
      </c>
      <c r="K202" s="53">
        <f t="shared" si="11"/>
        <v>45.57</v>
      </c>
      <c r="L202" s="53">
        <f t="shared" si="12"/>
        <v>44.32</v>
      </c>
      <c r="M202" s="53">
        <f t="shared" si="13"/>
        <v>45.03</v>
      </c>
      <c r="N202" s="53"/>
    </row>
    <row r="203" spans="1:14" x14ac:dyDescent="0.25">
      <c r="A203">
        <v>188</v>
      </c>
      <c r="B203" s="175">
        <v>41318</v>
      </c>
      <c r="C203" s="53">
        <v>45.13</v>
      </c>
      <c r="D203" s="53">
        <v>45.25</v>
      </c>
      <c r="E203" s="53">
        <v>43.76</v>
      </c>
      <c r="F203" s="53">
        <v>44.39</v>
      </c>
      <c r="G203" s="54">
        <v>7877100</v>
      </c>
      <c r="H203" s="53">
        <v>44.39</v>
      </c>
      <c r="I203" s="59">
        <f t="shared" si="14"/>
        <v>1</v>
      </c>
      <c r="J203" s="53">
        <f t="shared" si="10"/>
        <v>45.13</v>
      </c>
      <c r="K203" s="53">
        <f t="shared" si="11"/>
        <v>45.25</v>
      </c>
      <c r="L203" s="53">
        <f t="shared" si="12"/>
        <v>43.76</v>
      </c>
      <c r="M203" s="53">
        <f t="shared" si="13"/>
        <v>44.39</v>
      </c>
      <c r="N203" s="53"/>
    </row>
    <row r="204" spans="1:14" x14ac:dyDescent="0.25">
      <c r="A204">
        <v>189</v>
      </c>
      <c r="B204" s="175">
        <v>41317</v>
      </c>
      <c r="C204" s="53">
        <v>45.74</v>
      </c>
      <c r="D204" s="53">
        <v>45.77</v>
      </c>
      <c r="E204" s="53">
        <v>45</v>
      </c>
      <c r="F204" s="53">
        <v>45.04</v>
      </c>
      <c r="G204" s="54">
        <v>3204600</v>
      </c>
      <c r="H204" s="53">
        <v>45.04</v>
      </c>
      <c r="I204" s="59">
        <f t="shared" si="14"/>
        <v>1</v>
      </c>
      <c r="J204" s="53">
        <f t="shared" si="10"/>
        <v>45.74</v>
      </c>
      <c r="K204" s="53">
        <f t="shared" si="11"/>
        <v>45.77</v>
      </c>
      <c r="L204" s="53">
        <f t="shared" si="12"/>
        <v>45</v>
      </c>
      <c r="M204" s="53">
        <f t="shared" si="13"/>
        <v>45.04</v>
      </c>
      <c r="N204" s="53"/>
    </row>
    <row r="205" spans="1:14" x14ac:dyDescent="0.25">
      <c r="A205">
        <v>190</v>
      </c>
      <c r="B205" s="175">
        <v>41316</v>
      </c>
      <c r="C205" s="53">
        <v>45.85</v>
      </c>
      <c r="D205" s="53">
        <v>45.93</v>
      </c>
      <c r="E205" s="53">
        <v>45.49</v>
      </c>
      <c r="F205" s="53">
        <v>45.75</v>
      </c>
      <c r="G205" s="54">
        <v>2223700</v>
      </c>
      <c r="H205" s="53">
        <v>45.75</v>
      </c>
      <c r="I205" s="59">
        <f t="shared" si="14"/>
        <v>1</v>
      </c>
      <c r="J205" s="53">
        <f t="shared" si="10"/>
        <v>45.85</v>
      </c>
      <c r="K205" s="53">
        <f t="shared" si="11"/>
        <v>45.93</v>
      </c>
      <c r="L205" s="53">
        <f t="shared" si="12"/>
        <v>45.49</v>
      </c>
      <c r="M205" s="53">
        <f t="shared" si="13"/>
        <v>45.75</v>
      </c>
      <c r="N205" s="53"/>
    </row>
    <row r="206" spans="1:14" x14ac:dyDescent="0.25">
      <c r="A206">
        <v>191</v>
      </c>
      <c r="B206" s="175">
        <v>41313</v>
      </c>
      <c r="C206" s="53">
        <v>45.49</v>
      </c>
      <c r="D206" s="53">
        <v>46.15</v>
      </c>
      <c r="E206" s="53">
        <v>45.42</v>
      </c>
      <c r="F206" s="53">
        <v>46</v>
      </c>
      <c r="G206" s="54">
        <v>1801700</v>
      </c>
      <c r="H206" s="53">
        <v>46</v>
      </c>
      <c r="I206" s="59">
        <f t="shared" si="14"/>
        <v>1</v>
      </c>
      <c r="J206" s="53">
        <f t="shared" si="10"/>
        <v>45.49</v>
      </c>
      <c r="K206" s="53">
        <f t="shared" si="11"/>
        <v>46.15</v>
      </c>
      <c r="L206" s="53">
        <f t="shared" si="12"/>
        <v>45.42</v>
      </c>
      <c r="M206" s="53">
        <f t="shared" si="13"/>
        <v>46</v>
      </c>
      <c r="N206" s="53"/>
    </row>
    <row r="207" spans="1:14" x14ac:dyDescent="0.25">
      <c r="A207">
        <v>192</v>
      </c>
      <c r="B207" s="175">
        <v>41312</v>
      </c>
      <c r="C207" s="53">
        <v>46.14</v>
      </c>
      <c r="D207" s="53">
        <v>46.49</v>
      </c>
      <c r="E207" s="53">
        <v>45.22</v>
      </c>
      <c r="F207" s="53">
        <v>45.4</v>
      </c>
      <c r="G207" s="54">
        <v>4865100</v>
      </c>
      <c r="H207" s="53">
        <v>45.4</v>
      </c>
      <c r="I207" s="59">
        <f t="shared" si="14"/>
        <v>1</v>
      </c>
      <c r="J207" s="53">
        <f t="shared" si="10"/>
        <v>46.14</v>
      </c>
      <c r="K207" s="53">
        <f t="shared" si="11"/>
        <v>46.49</v>
      </c>
      <c r="L207" s="53">
        <f t="shared" si="12"/>
        <v>45.22</v>
      </c>
      <c r="M207" s="53">
        <f t="shared" si="13"/>
        <v>45.4</v>
      </c>
      <c r="N207" s="53"/>
    </row>
    <row r="208" spans="1:14" x14ac:dyDescent="0.25">
      <c r="A208">
        <v>193</v>
      </c>
      <c r="B208" s="175">
        <v>41311</v>
      </c>
      <c r="C208" s="53">
        <v>45.58</v>
      </c>
      <c r="D208" s="53">
        <v>46.16</v>
      </c>
      <c r="E208" s="53">
        <v>45.33</v>
      </c>
      <c r="F208" s="53">
        <v>46.05</v>
      </c>
      <c r="G208" s="54">
        <v>4506900</v>
      </c>
      <c r="H208" s="53">
        <v>46.05</v>
      </c>
      <c r="I208" s="59">
        <f t="shared" si="14"/>
        <v>1</v>
      </c>
      <c r="J208" s="53">
        <f t="shared" ref="J208:J271" si="15">ROUND($I208*C208,2)</f>
        <v>45.58</v>
      </c>
      <c r="K208" s="53">
        <f t="shared" ref="K208:K271" si="16">ROUND($I208*D208,2)</f>
        <v>46.16</v>
      </c>
      <c r="L208" s="53">
        <f t="shared" ref="L208:L271" si="17">ROUND($I208*E208,2)</f>
        <v>45.33</v>
      </c>
      <c r="M208" s="53">
        <f t="shared" ref="M208:M271" si="18">ROUND($I208*F208,2)</f>
        <v>46.05</v>
      </c>
      <c r="N208" s="53"/>
    </row>
    <row r="209" spans="1:14" x14ac:dyDescent="0.25">
      <c r="A209">
        <v>194</v>
      </c>
      <c r="B209" s="175">
        <v>41310</v>
      </c>
      <c r="C209" s="53">
        <v>45.71</v>
      </c>
      <c r="D209" s="53">
        <v>45.99</v>
      </c>
      <c r="E209" s="53">
        <v>44.98</v>
      </c>
      <c r="F209" s="53">
        <v>45.54</v>
      </c>
      <c r="G209" s="54">
        <v>9746500</v>
      </c>
      <c r="H209" s="53">
        <v>45.54</v>
      </c>
      <c r="I209" s="59">
        <f t="shared" si="14"/>
        <v>1</v>
      </c>
      <c r="J209" s="53">
        <f t="shared" si="15"/>
        <v>45.71</v>
      </c>
      <c r="K209" s="53">
        <f t="shared" si="16"/>
        <v>45.99</v>
      </c>
      <c r="L209" s="53">
        <f t="shared" si="17"/>
        <v>44.98</v>
      </c>
      <c r="M209" s="53">
        <f t="shared" si="18"/>
        <v>45.54</v>
      </c>
      <c r="N209" s="53"/>
    </row>
    <row r="210" spans="1:14" x14ac:dyDescent="0.25">
      <c r="A210">
        <v>195</v>
      </c>
      <c r="B210" s="175">
        <v>41309</v>
      </c>
      <c r="C210" s="53">
        <v>46.25</v>
      </c>
      <c r="D210" s="53">
        <v>46.51</v>
      </c>
      <c r="E210" s="53">
        <v>45.49</v>
      </c>
      <c r="F210" s="53">
        <v>45.52</v>
      </c>
      <c r="G210" s="54">
        <v>4877200</v>
      </c>
      <c r="H210" s="53">
        <v>45.52</v>
      </c>
      <c r="I210" s="59">
        <f t="shared" ref="I210:I273" si="19">H210/F210</f>
        <v>1</v>
      </c>
      <c r="J210" s="53">
        <f t="shared" si="15"/>
        <v>46.25</v>
      </c>
      <c r="K210" s="53">
        <f t="shared" si="16"/>
        <v>46.51</v>
      </c>
      <c r="L210" s="53">
        <f t="shared" si="17"/>
        <v>45.49</v>
      </c>
      <c r="M210" s="53">
        <f t="shared" si="18"/>
        <v>45.52</v>
      </c>
      <c r="N210" s="53"/>
    </row>
    <row r="211" spans="1:14" x14ac:dyDescent="0.25">
      <c r="A211">
        <v>196</v>
      </c>
      <c r="B211" s="175">
        <v>41306</v>
      </c>
      <c r="C211" s="53">
        <v>46.46</v>
      </c>
      <c r="D211" s="53">
        <v>46.6</v>
      </c>
      <c r="E211" s="53">
        <v>46.15</v>
      </c>
      <c r="F211" s="53">
        <v>46.28</v>
      </c>
      <c r="G211" s="54">
        <v>3421100</v>
      </c>
      <c r="H211" s="53">
        <v>46.28</v>
      </c>
      <c r="I211" s="59">
        <f t="shared" si="19"/>
        <v>1</v>
      </c>
      <c r="J211" s="53">
        <f t="shared" si="15"/>
        <v>46.46</v>
      </c>
      <c r="K211" s="53">
        <f t="shared" si="16"/>
        <v>46.6</v>
      </c>
      <c r="L211" s="53">
        <f t="shared" si="17"/>
        <v>46.15</v>
      </c>
      <c r="M211" s="53">
        <f t="shared" si="18"/>
        <v>46.28</v>
      </c>
      <c r="N211" s="53"/>
    </row>
    <row r="212" spans="1:14" x14ac:dyDescent="0.25">
      <c r="A212">
        <v>197</v>
      </c>
      <c r="B212" s="175">
        <v>41305</v>
      </c>
      <c r="C212" s="53">
        <v>46.63</v>
      </c>
      <c r="D212" s="53">
        <v>46.83</v>
      </c>
      <c r="E212" s="53">
        <v>46.19</v>
      </c>
      <c r="F212" s="53">
        <v>46.22</v>
      </c>
      <c r="G212" s="54">
        <v>3008800</v>
      </c>
      <c r="H212" s="53">
        <v>46.22</v>
      </c>
      <c r="I212" s="59">
        <f t="shared" si="19"/>
        <v>1</v>
      </c>
      <c r="J212" s="53">
        <f t="shared" si="15"/>
        <v>46.63</v>
      </c>
      <c r="K212" s="53">
        <f t="shared" si="16"/>
        <v>46.83</v>
      </c>
      <c r="L212" s="53">
        <f t="shared" si="17"/>
        <v>46.19</v>
      </c>
      <c r="M212" s="53">
        <f t="shared" si="18"/>
        <v>46.22</v>
      </c>
      <c r="N212" s="53"/>
    </row>
    <row r="213" spans="1:14" x14ac:dyDescent="0.25">
      <c r="A213">
        <v>198</v>
      </c>
      <c r="B213" s="175">
        <v>41304</v>
      </c>
      <c r="C213" s="53">
        <v>47.03</v>
      </c>
      <c r="D213" s="53">
        <v>47.21</v>
      </c>
      <c r="E213" s="53">
        <v>46.54</v>
      </c>
      <c r="F213" s="53">
        <v>46.77</v>
      </c>
      <c r="G213" s="54">
        <v>4138800</v>
      </c>
      <c r="H213" s="53">
        <v>46.77</v>
      </c>
      <c r="I213" s="59">
        <f t="shared" si="19"/>
        <v>1</v>
      </c>
      <c r="J213" s="53">
        <f t="shared" si="15"/>
        <v>47.03</v>
      </c>
      <c r="K213" s="53">
        <f t="shared" si="16"/>
        <v>47.21</v>
      </c>
      <c r="L213" s="53">
        <f t="shared" si="17"/>
        <v>46.54</v>
      </c>
      <c r="M213" s="53">
        <f t="shared" si="18"/>
        <v>46.77</v>
      </c>
      <c r="N213" s="53"/>
    </row>
    <row r="214" spans="1:14" x14ac:dyDescent="0.25">
      <c r="A214">
        <v>199</v>
      </c>
      <c r="B214" s="175">
        <v>41303</v>
      </c>
      <c r="C214" s="53">
        <v>46.89</v>
      </c>
      <c r="D214" s="53">
        <v>47.24</v>
      </c>
      <c r="E214" s="53">
        <v>46.4</v>
      </c>
      <c r="F214" s="53">
        <v>47.16</v>
      </c>
      <c r="G214" s="54">
        <v>2838600</v>
      </c>
      <c r="H214" s="53">
        <v>47.16</v>
      </c>
      <c r="I214" s="59">
        <f t="shared" si="19"/>
        <v>1</v>
      </c>
      <c r="J214" s="53">
        <f t="shared" si="15"/>
        <v>46.89</v>
      </c>
      <c r="K214" s="53">
        <f t="shared" si="16"/>
        <v>47.24</v>
      </c>
      <c r="L214" s="53">
        <f t="shared" si="17"/>
        <v>46.4</v>
      </c>
      <c r="M214" s="53">
        <f t="shared" si="18"/>
        <v>47.16</v>
      </c>
      <c r="N214" s="53"/>
    </row>
    <row r="215" spans="1:14" x14ac:dyDescent="0.25">
      <c r="A215">
        <v>200</v>
      </c>
      <c r="B215" s="175">
        <v>41302</v>
      </c>
      <c r="C215" s="53">
        <v>46.77</v>
      </c>
      <c r="D215" s="53">
        <v>47.2</v>
      </c>
      <c r="E215" s="53">
        <v>46.6</v>
      </c>
      <c r="F215" s="53">
        <v>47</v>
      </c>
      <c r="G215" s="54">
        <v>4163600</v>
      </c>
      <c r="H215" s="53">
        <v>47</v>
      </c>
      <c r="I215" s="59">
        <f t="shared" si="19"/>
        <v>1</v>
      </c>
      <c r="J215" s="53">
        <f t="shared" si="15"/>
        <v>46.77</v>
      </c>
      <c r="K215" s="53">
        <f t="shared" si="16"/>
        <v>47.2</v>
      </c>
      <c r="L215" s="53">
        <f t="shared" si="17"/>
        <v>46.6</v>
      </c>
      <c r="M215" s="53">
        <f t="shared" si="18"/>
        <v>47</v>
      </c>
      <c r="N215" s="53"/>
    </row>
    <row r="216" spans="1:14" x14ac:dyDescent="0.25">
      <c r="A216">
        <v>201</v>
      </c>
      <c r="B216" s="175">
        <v>41299</v>
      </c>
      <c r="C216" s="53">
        <v>46.42</v>
      </c>
      <c r="D216" s="53">
        <v>46.85</v>
      </c>
      <c r="E216" s="53">
        <v>46.28</v>
      </c>
      <c r="F216" s="53">
        <v>46.84</v>
      </c>
      <c r="G216" s="54">
        <v>3589600</v>
      </c>
      <c r="H216" s="53">
        <v>46.84</v>
      </c>
      <c r="I216" s="59">
        <f t="shared" si="19"/>
        <v>1</v>
      </c>
      <c r="J216" s="53">
        <f t="shared" si="15"/>
        <v>46.42</v>
      </c>
      <c r="K216" s="53">
        <f t="shared" si="16"/>
        <v>46.85</v>
      </c>
      <c r="L216" s="53">
        <f t="shared" si="17"/>
        <v>46.28</v>
      </c>
      <c r="M216" s="53">
        <f t="shared" si="18"/>
        <v>46.84</v>
      </c>
      <c r="N216" s="53"/>
    </row>
    <row r="217" spans="1:14" x14ac:dyDescent="0.25">
      <c r="A217">
        <v>202</v>
      </c>
      <c r="B217" s="175">
        <v>41298</v>
      </c>
      <c r="C217" s="53">
        <v>45.16</v>
      </c>
      <c r="D217" s="53">
        <v>46.83</v>
      </c>
      <c r="E217" s="53">
        <v>45.1</v>
      </c>
      <c r="F217" s="53">
        <v>46.37</v>
      </c>
      <c r="G217" s="54">
        <v>8393700</v>
      </c>
      <c r="H217" s="53">
        <v>46.37</v>
      </c>
      <c r="I217" s="59">
        <f t="shared" si="19"/>
        <v>1</v>
      </c>
      <c r="J217" s="53">
        <f t="shared" si="15"/>
        <v>45.16</v>
      </c>
      <c r="K217" s="53">
        <f t="shared" si="16"/>
        <v>46.83</v>
      </c>
      <c r="L217" s="53">
        <f t="shared" si="17"/>
        <v>45.1</v>
      </c>
      <c r="M217" s="53">
        <f t="shared" si="18"/>
        <v>46.37</v>
      </c>
      <c r="N217" s="53"/>
    </row>
    <row r="218" spans="1:14" x14ac:dyDescent="0.25">
      <c r="A218">
        <v>203</v>
      </c>
      <c r="B218" s="175">
        <v>41297</v>
      </c>
      <c r="C218" s="53">
        <v>44.73</v>
      </c>
      <c r="D218" s="53">
        <v>45.16</v>
      </c>
      <c r="E218" s="53">
        <v>44.67</v>
      </c>
      <c r="F218" s="53">
        <v>45.06</v>
      </c>
      <c r="G218" s="54">
        <v>2224300</v>
      </c>
      <c r="H218" s="53">
        <v>45.06</v>
      </c>
      <c r="I218" s="59">
        <f t="shared" si="19"/>
        <v>1</v>
      </c>
      <c r="J218" s="53">
        <f t="shared" si="15"/>
        <v>44.73</v>
      </c>
      <c r="K218" s="53">
        <f t="shared" si="16"/>
        <v>45.16</v>
      </c>
      <c r="L218" s="53">
        <f t="shared" si="17"/>
        <v>44.67</v>
      </c>
      <c r="M218" s="53">
        <f t="shared" si="18"/>
        <v>45.06</v>
      </c>
      <c r="N218" s="53"/>
    </row>
    <row r="219" spans="1:14" x14ac:dyDescent="0.25">
      <c r="A219">
        <v>204</v>
      </c>
      <c r="B219" s="175">
        <v>41296</v>
      </c>
      <c r="C219" s="53">
        <v>44.83</v>
      </c>
      <c r="D219" s="53">
        <v>45.12</v>
      </c>
      <c r="E219" s="53">
        <v>44.61</v>
      </c>
      <c r="F219" s="53">
        <v>44.97</v>
      </c>
      <c r="G219" s="54">
        <v>2552600</v>
      </c>
      <c r="H219" s="53">
        <v>44.97</v>
      </c>
      <c r="I219" s="59">
        <f t="shared" si="19"/>
        <v>1</v>
      </c>
      <c r="J219" s="53">
        <f t="shared" si="15"/>
        <v>44.83</v>
      </c>
      <c r="K219" s="53">
        <f t="shared" si="16"/>
        <v>45.12</v>
      </c>
      <c r="L219" s="53">
        <f t="shared" si="17"/>
        <v>44.61</v>
      </c>
      <c r="M219" s="53">
        <f t="shared" si="18"/>
        <v>44.97</v>
      </c>
      <c r="N219" s="53"/>
    </row>
    <row r="220" spans="1:14" x14ac:dyDescent="0.25">
      <c r="A220">
        <v>205</v>
      </c>
      <c r="B220" s="175">
        <v>41292</v>
      </c>
      <c r="C220" s="53">
        <v>44.74</v>
      </c>
      <c r="D220" s="53">
        <v>44.98</v>
      </c>
      <c r="E220" s="53">
        <v>44.52</v>
      </c>
      <c r="F220" s="53">
        <v>44.65</v>
      </c>
      <c r="G220" s="54">
        <v>1766000</v>
      </c>
      <c r="H220" s="53">
        <v>44.65</v>
      </c>
      <c r="I220" s="59">
        <f t="shared" si="19"/>
        <v>1</v>
      </c>
      <c r="J220" s="53">
        <f t="shared" si="15"/>
        <v>44.74</v>
      </c>
      <c r="K220" s="53">
        <f t="shared" si="16"/>
        <v>44.98</v>
      </c>
      <c r="L220" s="53">
        <f t="shared" si="17"/>
        <v>44.52</v>
      </c>
      <c r="M220" s="53">
        <f t="shared" si="18"/>
        <v>44.65</v>
      </c>
      <c r="N220" s="53"/>
    </row>
    <row r="221" spans="1:14" x14ac:dyDescent="0.25">
      <c r="A221">
        <v>206</v>
      </c>
      <c r="B221" s="175">
        <v>41291</v>
      </c>
      <c r="C221" s="53">
        <v>44.58</v>
      </c>
      <c r="D221" s="53">
        <v>45.24</v>
      </c>
      <c r="E221" s="53">
        <v>44.58</v>
      </c>
      <c r="F221" s="53">
        <v>44.85</v>
      </c>
      <c r="G221" s="54">
        <v>3651200</v>
      </c>
      <c r="H221" s="53">
        <v>44.85</v>
      </c>
      <c r="I221" s="59">
        <f t="shared" si="19"/>
        <v>1</v>
      </c>
      <c r="J221" s="53">
        <f t="shared" si="15"/>
        <v>44.58</v>
      </c>
      <c r="K221" s="53">
        <f t="shared" si="16"/>
        <v>45.24</v>
      </c>
      <c r="L221" s="53">
        <f t="shared" si="17"/>
        <v>44.58</v>
      </c>
      <c r="M221" s="53">
        <f t="shared" si="18"/>
        <v>44.85</v>
      </c>
      <c r="N221" s="53"/>
    </row>
    <row r="222" spans="1:14" x14ac:dyDescent="0.25">
      <c r="A222">
        <v>207</v>
      </c>
      <c r="B222" s="175">
        <v>41290</v>
      </c>
      <c r="C222" s="53">
        <v>44.53</v>
      </c>
      <c r="D222" s="53">
        <v>44.86</v>
      </c>
      <c r="E222" s="53">
        <v>44.07</v>
      </c>
      <c r="F222" s="53">
        <v>44.63</v>
      </c>
      <c r="G222" s="54">
        <v>2348300</v>
      </c>
      <c r="H222" s="53">
        <v>44.63</v>
      </c>
      <c r="I222" s="59">
        <f t="shared" si="19"/>
        <v>1</v>
      </c>
      <c r="J222" s="53">
        <f t="shared" si="15"/>
        <v>44.53</v>
      </c>
      <c r="K222" s="53">
        <f t="shared" si="16"/>
        <v>44.86</v>
      </c>
      <c r="L222" s="53">
        <f t="shared" si="17"/>
        <v>44.07</v>
      </c>
      <c r="M222" s="53">
        <f t="shared" si="18"/>
        <v>44.63</v>
      </c>
      <c r="N222" s="53"/>
    </row>
    <row r="223" spans="1:14" x14ac:dyDescent="0.25">
      <c r="A223">
        <v>208</v>
      </c>
      <c r="B223" s="175">
        <v>41289</v>
      </c>
      <c r="C223" s="53">
        <v>43</v>
      </c>
      <c r="D223" s="53">
        <v>44.69</v>
      </c>
      <c r="E223" s="53">
        <v>42.78</v>
      </c>
      <c r="F223" s="53">
        <v>44.64</v>
      </c>
      <c r="G223" s="54">
        <v>3542700</v>
      </c>
      <c r="H223" s="53">
        <v>44.64</v>
      </c>
      <c r="I223" s="59">
        <f t="shared" si="19"/>
        <v>1</v>
      </c>
      <c r="J223" s="53">
        <f t="shared" si="15"/>
        <v>43</v>
      </c>
      <c r="K223" s="53">
        <f t="shared" si="16"/>
        <v>44.69</v>
      </c>
      <c r="L223" s="53">
        <f t="shared" si="17"/>
        <v>42.78</v>
      </c>
      <c r="M223" s="53">
        <f t="shared" si="18"/>
        <v>44.64</v>
      </c>
      <c r="N223" s="53"/>
    </row>
    <row r="224" spans="1:14" x14ac:dyDescent="0.25">
      <c r="A224">
        <v>209</v>
      </c>
      <c r="B224" s="175">
        <v>41288</v>
      </c>
      <c r="C224" s="53">
        <v>43.24</v>
      </c>
      <c r="D224" s="53">
        <v>43.84</v>
      </c>
      <c r="E224" s="53">
        <v>42.87</v>
      </c>
      <c r="F224" s="53">
        <v>43.02</v>
      </c>
      <c r="G224" s="54">
        <v>4359200</v>
      </c>
      <c r="H224" s="53">
        <v>43.02</v>
      </c>
      <c r="I224" s="59">
        <f t="shared" si="19"/>
        <v>1</v>
      </c>
      <c r="J224" s="53">
        <f t="shared" si="15"/>
        <v>43.24</v>
      </c>
      <c r="K224" s="53">
        <f t="shared" si="16"/>
        <v>43.84</v>
      </c>
      <c r="L224" s="53">
        <f t="shared" si="17"/>
        <v>42.87</v>
      </c>
      <c r="M224" s="53">
        <f t="shared" si="18"/>
        <v>43.02</v>
      </c>
      <c r="N224" s="53"/>
    </row>
    <row r="225" spans="1:14" x14ac:dyDescent="0.25">
      <c r="A225">
        <v>210</v>
      </c>
      <c r="B225" s="175">
        <v>41285</v>
      </c>
      <c r="C225" s="53">
        <v>43.31</v>
      </c>
      <c r="D225" s="53">
        <v>43.49</v>
      </c>
      <c r="E225" s="53">
        <v>42.99</v>
      </c>
      <c r="F225" s="53">
        <v>43.34</v>
      </c>
      <c r="G225" s="54">
        <v>2240200</v>
      </c>
      <c r="H225" s="53">
        <v>43.34</v>
      </c>
      <c r="I225" s="59">
        <f t="shared" si="19"/>
        <v>1</v>
      </c>
      <c r="J225" s="53">
        <f t="shared" si="15"/>
        <v>43.31</v>
      </c>
      <c r="K225" s="53">
        <f t="shared" si="16"/>
        <v>43.49</v>
      </c>
      <c r="L225" s="53">
        <f t="shared" si="17"/>
        <v>42.99</v>
      </c>
      <c r="M225" s="53">
        <f t="shared" si="18"/>
        <v>43.34</v>
      </c>
      <c r="N225" s="53"/>
    </row>
    <row r="226" spans="1:14" x14ac:dyDescent="0.25">
      <c r="A226">
        <v>211</v>
      </c>
      <c r="B226" s="175">
        <v>41284</v>
      </c>
      <c r="C226" s="53">
        <v>42.99</v>
      </c>
      <c r="D226" s="53">
        <v>43.38</v>
      </c>
      <c r="E226" s="53">
        <v>42.68</v>
      </c>
      <c r="F226" s="53">
        <v>43.38</v>
      </c>
      <c r="G226" s="54">
        <v>2946200</v>
      </c>
      <c r="H226" s="53">
        <v>43.38</v>
      </c>
      <c r="I226" s="59">
        <f t="shared" si="19"/>
        <v>1</v>
      </c>
      <c r="J226" s="53">
        <f t="shared" si="15"/>
        <v>42.99</v>
      </c>
      <c r="K226" s="53">
        <f t="shared" si="16"/>
        <v>43.38</v>
      </c>
      <c r="L226" s="53">
        <f t="shared" si="17"/>
        <v>42.68</v>
      </c>
      <c r="M226" s="53">
        <f t="shared" si="18"/>
        <v>43.38</v>
      </c>
      <c r="N226" s="53"/>
    </row>
    <row r="227" spans="1:14" x14ac:dyDescent="0.25">
      <c r="A227">
        <v>212</v>
      </c>
      <c r="B227" s="175">
        <v>41283</v>
      </c>
      <c r="C227" s="53">
        <v>43.18</v>
      </c>
      <c r="D227" s="53">
        <v>43.35</v>
      </c>
      <c r="E227" s="53">
        <v>42.59</v>
      </c>
      <c r="F227" s="53">
        <v>42.99</v>
      </c>
      <c r="G227" s="54">
        <v>4621800</v>
      </c>
      <c r="H227" s="53">
        <v>42.99</v>
      </c>
      <c r="I227" s="59">
        <f t="shared" si="19"/>
        <v>1</v>
      </c>
      <c r="J227" s="53">
        <f t="shared" si="15"/>
        <v>43.18</v>
      </c>
      <c r="K227" s="53">
        <f t="shared" si="16"/>
        <v>43.35</v>
      </c>
      <c r="L227" s="53">
        <f t="shared" si="17"/>
        <v>42.59</v>
      </c>
      <c r="M227" s="53">
        <f t="shared" si="18"/>
        <v>42.99</v>
      </c>
      <c r="N227" s="53"/>
    </row>
    <row r="228" spans="1:14" x14ac:dyDescent="0.25">
      <c r="A228">
        <v>213</v>
      </c>
      <c r="B228" s="175">
        <v>41282</v>
      </c>
      <c r="C228" s="53">
        <v>43.63</v>
      </c>
      <c r="D228" s="53">
        <v>43.72</v>
      </c>
      <c r="E228" s="53">
        <v>43.34</v>
      </c>
      <c r="F228" s="53">
        <v>43.36</v>
      </c>
      <c r="G228" s="54">
        <v>2340000</v>
      </c>
      <c r="H228" s="53">
        <v>43.36</v>
      </c>
      <c r="I228" s="59">
        <f t="shared" si="19"/>
        <v>1</v>
      </c>
      <c r="J228" s="53">
        <f t="shared" si="15"/>
        <v>43.63</v>
      </c>
      <c r="K228" s="53">
        <f t="shared" si="16"/>
        <v>43.72</v>
      </c>
      <c r="L228" s="53">
        <f t="shared" si="17"/>
        <v>43.34</v>
      </c>
      <c r="M228" s="53">
        <f t="shared" si="18"/>
        <v>43.36</v>
      </c>
      <c r="N228" s="53"/>
    </row>
    <row r="229" spans="1:14" x14ac:dyDescent="0.25">
      <c r="A229">
        <v>214</v>
      </c>
      <c r="B229" s="175">
        <v>41281</v>
      </c>
      <c r="C229" s="53">
        <v>44.44</v>
      </c>
      <c r="D229" s="53">
        <v>44.46</v>
      </c>
      <c r="E229" s="53">
        <v>42.84</v>
      </c>
      <c r="F229" s="53">
        <v>43.72</v>
      </c>
      <c r="G229" s="54">
        <v>5862400</v>
      </c>
      <c r="H229" s="53">
        <v>43.72</v>
      </c>
      <c r="I229" s="59">
        <f t="shared" si="19"/>
        <v>1</v>
      </c>
      <c r="J229" s="53">
        <f t="shared" si="15"/>
        <v>44.44</v>
      </c>
      <c r="K229" s="53">
        <f t="shared" si="16"/>
        <v>44.46</v>
      </c>
      <c r="L229" s="53">
        <f t="shared" si="17"/>
        <v>42.84</v>
      </c>
      <c r="M229" s="53">
        <f t="shared" si="18"/>
        <v>43.72</v>
      </c>
      <c r="N229" s="53"/>
    </row>
    <row r="230" spans="1:14" x14ac:dyDescent="0.25">
      <c r="A230">
        <v>215</v>
      </c>
      <c r="B230" s="175">
        <v>41278</v>
      </c>
      <c r="C230" s="53">
        <v>42.41</v>
      </c>
      <c r="D230" s="53">
        <v>44.75</v>
      </c>
      <c r="E230" s="53">
        <v>42.22</v>
      </c>
      <c r="F230" s="53">
        <v>44.6</v>
      </c>
      <c r="G230" s="54">
        <v>8772500</v>
      </c>
      <c r="H230" s="53">
        <v>44.6</v>
      </c>
      <c r="I230" s="59">
        <f t="shared" si="19"/>
        <v>1</v>
      </c>
      <c r="J230" s="53">
        <f t="shared" si="15"/>
        <v>42.41</v>
      </c>
      <c r="K230" s="53">
        <f t="shared" si="16"/>
        <v>44.75</v>
      </c>
      <c r="L230" s="53">
        <f t="shared" si="17"/>
        <v>42.22</v>
      </c>
      <c r="M230" s="53">
        <f t="shared" si="18"/>
        <v>44.6</v>
      </c>
      <c r="N230" s="53"/>
    </row>
    <row r="231" spans="1:14" x14ac:dyDescent="0.25">
      <c r="A231">
        <v>216</v>
      </c>
      <c r="B231" s="175">
        <v>41277</v>
      </c>
      <c r="C231" s="53">
        <v>40.76</v>
      </c>
      <c r="D231" s="53">
        <v>42.87</v>
      </c>
      <c r="E231" s="53">
        <v>39.729999999999997</v>
      </c>
      <c r="F231" s="53">
        <v>42.33</v>
      </c>
      <c r="G231" s="54">
        <v>18764800</v>
      </c>
      <c r="H231" s="53">
        <v>42.33</v>
      </c>
      <c r="I231" s="59">
        <f t="shared" si="19"/>
        <v>1</v>
      </c>
      <c r="J231" s="53">
        <f t="shared" si="15"/>
        <v>40.76</v>
      </c>
      <c r="K231" s="53">
        <f t="shared" si="16"/>
        <v>42.87</v>
      </c>
      <c r="L231" s="53">
        <f t="shared" si="17"/>
        <v>39.729999999999997</v>
      </c>
      <c r="M231" s="53">
        <f t="shared" si="18"/>
        <v>42.33</v>
      </c>
      <c r="N231" s="53"/>
    </row>
    <row r="232" spans="1:14" x14ac:dyDescent="0.25">
      <c r="A232">
        <v>217</v>
      </c>
      <c r="B232" s="175">
        <v>41276</v>
      </c>
      <c r="C232" s="53">
        <v>44.41</v>
      </c>
      <c r="D232" s="53">
        <v>44.6</v>
      </c>
      <c r="E232" s="53">
        <v>42.89</v>
      </c>
      <c r="F232" s="53">
        <v>42.92</v>
      </c>
      <c r="G232" s="54">
        <v>7058300</v>
      </c>
      <c r="H232" s="53">
        <v>42.92</v>
      </c>
      <c r="I232" s="59">
        <f t="shared" si="19"/>
        <v>1</v>
      </c>
      <c r="J232" s="53">
        <f t="shared" si="15"/>
        <v>44.41</v>
      </c>
      <c r="K232" s="53">
        <f t="shared" si="16"/>
        <v>44.6</v>
      </c>
      <c r="L232" s="53">
        <f t="shared" si="17"/>
        <v>42.89</v>
      </c>
      <c r="M232" s="53">
        <f t="shared" si="18"/>
        <v>42.92</v>
      </c>
      <c r="N232" s="53"/>
    </row>
    <row r="233" spans="1:14" x14ac:dyDescent="0.25">
      <c r="A233">
        <v>218</v>
      </c>
      <c r="B233" s="175">
        <v>41274</v>
      </c>
      <c r="C233" s="53">
        <v>42.6</v>
      </c>
      <c r="D233" s="53">
        <v>44.12</v>
      </c>
      <c r="E233" s="53">
        <v>42.6</v>
      </c>
      <c r="F233" s="53">
        <v>44.09</v>
      </c>
      <c r="G233" s="54">
        <v>3404100</v>
      </c>
      <c r="H233" s="53">
        <v>44.09</v>
      </c>
      <c r="I233" s="59">
        <f t="shared" si="19"/>
        <v>1</v>
      </c>
      <c r="J233" s="53">
        <f t="shared" si="15"/>
        <v>42.6</v>
      </c>
      <c r="K233" s="53">
        <f t="shared" si="16"/>
        <v>44.12</v>
      </c>
      <c r="L233" s="53">
        <f t="shared" si="17"/>
        <v>42.6</v>
      </c>
      <c r="M233" s="53">
        <f t="shared" si="18"/>
        <v>44.09</v>
      </c>
      <c r="N233" s="53"/>
    </row>
    <row r="234" spans="1:14" x14ac:dyDescent="0.25">
      <c r="A234">
        <v>219</v>
      </c>
      <c r="B234" s="175">
        <v>41271</v>
      </c>
      <c r="C234" s="53">
        <v>43.1</v>
      </c>
      <c r="D234" s="53">
        <v>43.21</v>
      </c>
      <c r="E234" s="53">
        <v>42.69</v>
      </c>
      <c r="F234" s="53">
        <v>42.7</v>
      </c>
      <c r="G234" s="54">
        <v>2114300</v>
      </c>
      <c r="H234" s="53">
        <v>42.7</v>
      </c>
      <c r="I234" s="59">
        <f t="shared" si="19"/>
        <v>1</v>
      </c>
      <c r="J234" s="53">
        <f t="shared" si="15"/>
        <v>43.1</v>
      </c>
      <c r="K234" s="53">
        <f t="shared" si="16"/>
        <v>43.21</v>
      </c>
      <c r="L234" s="53">
        <f t="shared" si="17"/>
        <v>42.69</v>
      </c>
      <c r="M234" s="53">
        <f t="shared" si="18"/>
        <v>42.7</v>
      </c>
      <c r="N234" s="53"/>
    </row>
    <row r="235" spans="1:14" x14ac:dyDescent="0.25">
      <c r="A235">
        <v>220</v>
      </c>
      <c r="B235" s="175">
        <v>41270</v>
      </c>
      <c r="C235" s="53">
        <v>42.96</v>
      </c>
      <c r="D235" s="53">
        <v>43.3</v>
      </c>
      <c r="E235" s="53">
        <v>42.65</v>
      </c>
      <c r="F235" s="53">
        <v>43.12</v>
      </c>
      <c r="G235" s="54">
        <v>2227900</v>
      </c>
      <c r="H235" s="53">
        <v>43.12</v>
      </c>
      <c r="I235" s="59">
        <f t="shared" si="19"/>
        <v>1</v>
      </c>
      <c r="J235" s="53">
        <f t="shared" si="15"/>
        <v>42.96</v>
      </c>
      <c r="K235" s="53">
        <f t="shared" si="16"/>
        <v>43.3</v>
      </c>
      <c r="L235" s="53">
        <f t="shared" si="17"/>
        <v>42.65</v>
      </c>
      <c r="M235" s="53">
        <f t="shared" si="18"/>
        <v>43.12</v>
      </c>
      <c r="N235" s="53"/>
    </row>
    <row r="236" spans="1:14" x14ac:dyDescent="0.25">
      <c r="A236">
        <v>221</v>
      </c>
      <c r="B236" s="175">
        <v>41269</v>
      </c>
      <c r="C236" s="53">
        <v>43.4</v>
      </c>
      <c r="D236" s="53">
        <v>43.42</v>
      </c>
      <c r="E236" s="53">
        <v>42.6</v>
      </c>
      <c r="F236" s="53">
        <v>42.95</v>
      </c>
      <c r="G236" s="54">
        <v>2623500</v>
      </c>
      <c r="H236" s="53">
        <v>42.95</v>
      </c>
      <c r="I236" s="59">
        <f t="shared" si="19"/>
        <v>1</v>
      </c>
      <c r="J236" s="53">
        <f t="shared" si="15"/>
        <v>43.4</v>
      </c>
      <c r="K236" s="53">
        <f t="shared" si="16"/>
        <v>43.42</v>
      </c>
      <c r="L236" s="53">
        <f t="shared" si="17"/>
        <v>42.6</v>
      </c>
      <c r="M236" s="53">
        <f t="shared" si="18"/>
        <v>42.95</v>
      </c>
      <c r="N236" s="53"/>
    </row>
    <row r="237" spans="1:14" x14ac:dyDescent="0.25">
      <c r="A237">
        <v>222</v>
      </c>
      <c r="B237" s="175">
        <v>41267</v>
      </c>
      <c r="C237" s="53">
        <v>43.58</v>
      </c>
      <c r="D237" s="53">
        <v>43.89</v>
      </c>
      <c r="E237" s="53">
        <v>43.41</v>
      </c>
      <c r="F237" s="53">
        <v>43.46</v>
      </c>
      <c r="G237" s="54">
        <v>1587500</v>
      </c>
      <c r="H237" s="53">
        <v>43.46</v>
      </c>
      <c r="I237" s="59">
        <f t="shared" si="19"/>
        <v>1</v>
      </c>
      <c r="J237" s="53">
        <f t="shared" si="15"/>
        <v>43.58</v>
      </c>
      <c r="K237" s="53">
        <f t="shared" si="16"/>
        <v>43.89</v>
      </c>
      <c r="L237" s="53">
        <f t="shared" si="17"/>
        <v>43.41</v>
      </c>
      <c r="M237" s="53">
        <f t="shared" si="18"/>
        <v>43.46</v>
      </c>
      <c r="N237" s="53"/>
    </row>
    <row r="238" spans="1:14" x14ac:dyDescent="0.25">
      <c r="A238">
        <v>223</v>
      </c>
      <c r="B238" s="175">
        <v>41264</v>
      </c>
      <c r="C238" s="53">
        <v>43.71</v>
      </c>
      <c r="D238" s="53">
        <v>44.1</v>
      </c>
      <c r="E238" s="53">
        <v>43.39</v>
      </c>
      <c r="F238" s="53">
        <v>43.63</v>
      </c>
      <c r="G238" s="54">
        <v>5483500</v>
      </c>
      <c r="H238" s="53">
        <v>43.63</v>
      </c>
      <c r="I238" s="59">
        <f t="shared" si="19"/>
        <v>1</v>
      </c>
      <c r="J238" s="53">
        <f t="shared" si="15"/>
        <v>43.71</v>
      </c>
      <c r="K238" s="53">
        <f t="shared" si="16"/>
        <v>44.1</v>
      </c>
      <c r="L238" s="53">
        <f t="shared" si="17"/>
        <v>43.39</v>
      </c>
      <c r="M238" s="53">
        <f t="shared" si="18"/>
        <v>43.63</v>
      </c>
      <c r="N238" s="53"/>
    </row>
    <row r="239" spans="1:14" x14ac:dyDescent="0.25">
      <c r="A239">
        <v>224</v>
      </c>
      <c r="B239" s="175">
        <v>41263</v>
      </c>
      <c r="C239" s="53">
        <v>43.22</v>
      </c>
      <c r="D239" s="53">
        <v>44</v>
      </c>
      <c r="E239" s="53">
        <v>43.2</v>
      </c>
      <c r="F239" s="53">
        <v>43.97</v>
      </c>
      <c r="G239" s="54">
        <v>5205100</v>
      </c>
      <c r="H239" s="53">
        <v>43.97</v>
      </c>
      <c r="I239" s="59">
        <f t="shared" si="19"/>
        <v>1</v>
      </c>
      <c r="J239" s="53">
        <f t="shared" si="15"/>
        <v>43.22</v>
      </c>
      <c r="K239" s="53">
        <f t="shared" si="16"/>
        <v>44</v>
      </c>
      <c r="L239" s="53">
        <f t="shared" si="17"/>
        <v>43.2</v>
      </c>
      <c r="M239" s="53">
        <f t="shared" si="18"/>
        <v>43.97</v>
      </c>
      <c r="N239" s="53"/>
    </row>
    <row r="240" spans="1:14" x14ac:dyDescent="0.25">
      <c r="A240">
        <v>225</v>
      </c>
      <c r="B240" s="175">
        <v>41262</v>
      </c>
      <c r="C240" s="53">
        <v>44.04</v>
      </c>
      <c r="D240" s="53">
        <v>44.13</v>
      </c>
      <c r="E240" s="53">
        <v>43.24</v>
      </c>
      <c r="F240" s="53">
        <v>43.28</v>
      </c>
      <c r="G240" s="54">
        <v>5994500</v>
      </c>
      <c r="H240" s="53">
        <v>43.28</v>
      </c>
      <c r="I240" s="59">
        <f t="shared" si="19"/>
        <v>1</v>
      </c>
      <c r="J240" s="53">
        <f t="shared" si="15"/>
        <v>44.04</v>
      </c>
      <c r="K240" s="53">
        <f t="shared" si="16"/>
        <v>44.13</v>
      </c>
      <c r="L240" s="53">
        <f t="shared" si="17"/>
        <v>43.24</v>
      </c>
      <c r="M240" s="53">
        <f t="shared" si="18"/>
        <v>43.28</v>
      </c>
      <c r="N240" s="53"/>
    </row>
    <row r="241" spans="1:14" x14ac:dyDescent="0.25">
      <c r="A241">
        <v>226</v>
      </c>
      <c r="B241" s="175">
        <v>41261</v>
      </c>
      <c r="C241" s="53">
        <v>44.05</v>
      </c>
      <c r="D241" s="53">
        <v>44.34</v>
      </c>
      <c r="E241" s="53">
        <v>43.84</v>
      </c>
      <c r="F241" s="53">
        <v>44.2</v>
      </c>
      <c r="G241" s="54">
        <v>5519800</v>
      </c>
      <c r="H241" s="53">
        <v>44.2</v>
      </c>
      <c r="I241" s="59">
        <f t="shared" si="19"/>
        <v>1</v>
      </c>
      <c r="J241" s="53">
        <f t="shared" si="15"/>
        <v>44.05</v>
      </c>
      <c r="K241" s="53">
        <f t="shared" si="16"/>
        <v>44.34</v>
      </c>
      <c r="L241" s="53">
        <f t="shared" si="17"/>
        <v>43.84</v>
      </c>
      <c r="M241" s="53">
        <f t="shared" si="18"/>
        <v>44.2</v>
      </c>
      <c r="N241" s="53"/>
    </row>
    <row r="242" spans="1:14" x14ac:dyDescent="0.25">
      <c r="A242">
        <v>227</v>
      </c>
      <c r="B242" s="175">
        <v>41260</v>
      </c>
      <c r="C242" s="53">
        <v>43.79</v>
      </c>
      <c r="D242" s="53">
        <v>44.23</v>
      </c>
      <c r="E242" s="53">
        <v>43.33</v>
      </c>
      <c r="F242" s="53">
        <v>44.13</v>
      </c>
      <c r="G242" s="54">
        <v>4976200</v>
      </c>
      <c r="H242" s="53">
        <v>44.13</v>
      </c>
      <c r="I242" s="59">
        <f t="shared" si="19"/>
        <v>1</v>
      </c>
      <c r="J242" s="53">
        <f t="shared" si="15"/>
        <v>43.79</v>
      </c>
      <c r="K242" s="53">
        <f t="shared" si="16"/>
        <v>44.23</v>
      </c>
      <c r="L242" s="53">
        <f t="shared" si="17"/>
        <v>43.33</v>
      </c>
      <c r="M242" s="53">
        <f t="shared" si="18"/>
        <v>44.13</v>
      </c>
      <c r="N242" s="53"/>
    </row>
    <row r="243" spans="1:14" x14ac:dyDescent="0.25">
      <c r="A243">
        <v>228</v>
      </c>
      <c r="B243" s="175">
        <v>41257</v>
      </c>
      <c r="C243" s="53">
        <v>44.9</v>
      </c>
      <c r="D243" s="53">
        <v>44.96</v>
      </c>
      <c r="E243" s="53">
        <v>43.82</v>
      </c>
      <c r="F243" s="53">
        <v>43.83</v>
      </c>
      <c r="G243" s="54">
        <v>3904200</v>
      </c>
      <c r="H243" s="53">
        <v>43.83</v>
      </c>
      <c r="I243" s="59">
        <f t="shared" si="19"/>
        <v>1</v>
      </c>
      <c r="J243" s="53">
        <f t="shared" si="15"/>
        <v>44.9</v>
      </c>
      <c r="K243" s="53">
        <f t="shared" si="16"/>
        <v>44.96</v>
      </c>
      <c r="L243" s="53">
        <f t="shared" si="17"/>
        <v>43.82</v>
      </c>
      <c r="M243" s="53">
        <f t="shared" si="18"/>
        <v>43.83</v>
      </c>
      <c r="N243" s="53"/>
    </row>
    <row r="244" spans="1:14" x14ac:dyDescent="0.25">
      <c r="A244">
        <v>229</v>
      </c>
      <c r="B244" s="175">
        <v>41256</v>
      </c>
      <c r="C244" s="53">
        <v>44.32</v>
      </c>
      <c r="D244" s="53">
        <v>45.28</v>
      </c>
      <c r="E244" s="53">
        <v>44.28</v>
      </c>
      <c r="F244" s="53">
        <v>44.95</v>
      </c>
      <c r="G244" s="54">
        <v>10397300</v>
      </c>
      <c r="H244" s="53">
        <v>44.95</v>
      </c>
      <c r="I244" s="59">
        <f t="shared" si="19"/>
        <v>1</v>
      </c>
      <c r="J244" s="53">
        <f t="shared" si="15"/>
        <v>44.32</v>
      </c>
      <c r="K244" s="53">
        <f t="shared" si="16"/>
        <v>45.28</v>
      </c>
      <c r="L244" s="53">
        <f t="shared" si="17"/>
        <v>44.28</v>
      </c>
      <c r="M244" s="53">
        <f t="shared" si="18"/>
        <v>44.95</v>
      </c>
      <c r="N244" s="53"/>
    </row>
    <row r="245" spans="1:14" x14ac:dyDescent="0.25">
      <c r="A245">
        <v>230</v>
      </c>
      <c r="B245" s="175">
        <v>41255</v>
      </c>
      <c r="C245" s="53">
        <v>42.75</v>
      </c>
      <c r="D245" s="53">
        <v>44.51</v>
      </c>
      <c r="E245" s="53">
        <v>42.25</v>
      </c>
      <c r="F245" s="53">
        <v>44.39</v>
      </c>
      <c r="G245" s="54">
        <v>17707500</v>
      </c>
      <c r="H245" s="53">
        <v>44.39</v>
      </c>
      <c r="I245" s="59">
        <f t="shared" si="19"/>
        <v>1</v>
      </c>
      <c r="J245" s="53">
        <f t="shared" si="15"/>
        <v>42.75</v>
      </c>
      <c r="K245" s="53">
        <f t="shared" si="16"/>
        <v>44.51</v>
      </c>
      <c r="L245" s="53">
        <f t="shared" si="17"/>
        <v>42.25</v>
      </c>
      <c r="M245" s="53">
        <f t="shared" si="18"/>
        <v>44.39</v>
      </c>
      <c r="N245" s="53"/>
    </row>
    <row r="246" spans="1:14" x14ac:dyDescent="0.25">
      <c r="A246">
        <v>231</v>
      </c>
      <c r="B246" s="175">
        <v>41254</v>
      </c>
      <c r="C246" s="53">
        <v>45.65</v>
      </c>
      <c r="D246" s="53">
        <v>45.9</v>
      </c>
      <c r="E246" s="53">
        <v>42.77</v>
      </c>
      <c r="F246" s="53">
        <v>42.94</v>
      </c>
      <c r="G246" s="54">
        <v>28375200</v>
      </c>
      <c r="H246" s="53">
        <v>42.94</v>
      </c>
      <c r="I246" s="59">
        <f t="shared" si="19"/>
        <v>1</v>
      </c>
      <c r="J246" s="53">
        <f t="shared" si="15"/>
        <v>45.65</v>
      </c>
      <c r="K246" s="53">
        <f t="shared" si="16"/>
        <v>45.9</v>
      </c>
      <c r="L246" s="53">
        <f t="shared" si="17"/>
        <v>42.77</v>
      </c>
      <c r="M246" s="53">
        <f t="shared" si="18"/>
        <v>42.94</v>
      </c>
      <c r="N246" s="53"/>
    </row>
    <row r="247" spans="1:14" x14ac:dyDescent="0.25">
      <c r="A247">
        <v>232</v>
      </c>
      <c r="B247" s="175">
        <v>41253</v>
      </c>
      <c r="C247" s="53">
        <v>46.8</v>
      </c>
      <c r="D247" s="53">
        <v>46.9</v>
      </c>
      <c r="E247" s="53">
        <v>46.28</v>
      </c>
      <c r="F247" s="53">
        <v>46.57</v>
      </c>
      <c r="G247" s="54">
        <v>5670900</v>
      </c>
      <c r="H247" s="53">
        <v>46.57</v>
      </c>
      <c r="I247" s="59">
        <f t="shared" si="19"/>
        <v>1</v>
      </c>
      <c r="J247" s="53">
        <f t="shared" si="15"/>
        <v>46.8</v>
      </c>
      <c r="K247" s="53">
        <f t="shared" si="16"/>
        <v>46.9</v>
      </c>
      <c r="L247" s="53">
        <f t="shared" si="17"/>
        <v>46.28</v>
      </c>
      <c r="M247" s="53">
        <f t="shared" si="18"/>
        <v>46.57</v>
      </c>
      <c r="N247" s="53"/>
    </row>
    <row r="248" spans="1:14" x14ac:dyDescent="0.25">
      <c r="A248">
        <v>233</v>
      </c>
      <c r="B248" s="175">
        <v>41250</v>
      </c>
      <c r="C248" s="53">
        <v>46.56</v>
      </c>
      <c r="D248" s="53">
        <v>47.01</v>
      </c>
      <c r="E248" s="53">
        <v>46.43</v>
      </c>
      <c r="F248" s="53">
        <v>46.8</v>
      </c>
      <c r="G248" s="54">
        <v>3985000</v>
      </c>
      <c r="H248" s="53">
        <v>46.8</v>
      </c>
      <c r="I248" s="59">
        <f t="shared" si="19"/>
        <v>1</v>
      </c>
      <c r="J248" s="53">
        <f t="shared" si="15"/>
        <v>46.56</v>
      </c>
      <c r="K248" s="53">
        <f t="shared" si="16"/>
        <v>47.01</v>
      </c>
      <c r="L248" s="53">
        <f t="shared" si="17"/>
        <v>46.43</v>
      </c>
      <c r="M248" s="53">
        <f t="shared" si="18"/>
        <v>46.8</v>
      </c>
      <c r="N248" s="53"/>
    </row>
    <row r="249" spans="1:14" x14ac:dyDescent="0.25">
      <c r="A249">
        <v>234</v>
      </c>
      <c r="B249" s="175">
        <v>41249</v>
      </c>
      <c r="C249" s="53">
        <v>46.58</v>
      </c>
      <c r="D249" s="53">
        <v>46.6</v>
      </c>
      <c r="E249" s="53">
        <v>45.78</v>
      </c>
      <c r="F249" s="53">
        <v>46.43</v>
      </c>
      <c r="G249" s="54">
        <v>5114300</v>
      </c>
      <c r="H249" s="53">
        <v>46.43</v>
      </c>
      <c r="I249" s="59">
        <f t="shared" si="19"/>
        <v>1</v>
      </c>
      <c r="J249" s="53">
        <f t="shared" si="15"/>
        <v>46.58</v>
      </c>
      <c r="K249" s="53">
        <f t="shared" si="16"/>
        <v>46.6</v>
      </c>
      <c r="L249" s="53">
        <f t="shared" si="17"/>
        <v>45.78</v>
      </c>
      <c r="M249" s="53">
        <f t="shared" si="18"/>
        <v>46.43</v>
      </c>
      <c r="N249" s="53"/>
    </row>
    <row r="250" spans="1:14" x14ac:dyDescent="0.25">
      <c r="A250">
        <v>235</v>
      </c>
      <c r="B250" s="175">
        <v>41248</v>
      </c>
      <c r="C250" s="53">
        <v>48.08</v>
      </c>
      <c r="D250" s="53">
        <v>48.24</v>
      </c>
      <c r="E250" s="53">
        <v>46.56</v>
      </c>
      <c r="F250" s="53">
        <v>46.6</v>
      </c>
      <c r="G250" s="54">
        <v>5788400</v>
      </c>
      <c r="H250" s="53">
        <v>46.6</v>
      </c>
      <c r="I250" s="59">
        <f t="shared" si="19"/>
        <v>1</v>
      </c>
      <c r="J250" s="53">
        <f t="shared" si="15"/>
        <v>48.08</v>
      </c>
      <c r="K250" s="53">
        <f t="shared" si="16"/>
        <v>48.24</v>
      </c>
      <c r="L250" s="53">
        <f t="shared" si="17"/>
        <v>46.56</v>
      </c>
      <c r="M250" s="53">
        <f t="shared" si="18"/>
        <v>46.6</v>
      </c>
      <c r="N250" s="53"/>
    </row>
    <row r="251" spans="1:14" x14ac:dyDescent="0.25">
      <c r="A251">
        <v>236</v>
      </c>
      <c r="B251" s="175">
        <v>41247</v>
      </c>
      <c r="C251" s="53">
        <v>48.65</v>
      </c>
      <c r="D251" s="53">
        <v>48.65</v>
      </c>
      <c r="E251" s="53">
        <v>47.4</v>
      </c>
      <c r="F251" s="53">
        <v>47.94</v>
      </c>
      <c r="G251" s="54">
        <v>5949500</v>
      </c>
      <c r="H251" s="53">
        <v>47.94</v>
      </c>
      <c r="I251" s="59">
        <f t="shared" si="19"/>
        <v>1</v>
      </c>
      <c r="J251" s="53">
        <f t="shared" si="15"/>
        <v>48.65</v>
      </c>
      <c r="K251" s="53">
        <f t="shared" si="16"/>
        <v>48.65</v>
      </c>
      <c r="L251" s="53">
        <f t="shared" si="17"/>
        <v>47.4</v>
      </c>
      <c r="M251" s="53">
        <f t="shared" si="18"/>
        <v>47.94</v>
      </c>
      <c r="N251" s="53"/>
    </row>
    <row r="252" spans="1:14" x14ac:dyDescent="0.25">
      <c r="A252">
        <v>237</v>
      </c>
      <c r="B252" s="175">
        <v>41246</v>
      </c>
      <c r="C252" s="53">
        <v>50.04</v>
      </c>
      <c r="D252" s="53">
        <v>50.24</v>
      </c>
      <c r="E252" s="53">
        <v>48.72</v>
      </c>
      <c r="F252" s="53">
        <v>48.76</v>
      </c>
      <c r="G252" s="54">
        <v>8317400</v>
      </c>
      <c r="H252" s="53">
        <v>48.76</v>
      </c>
      <c r="I252" s="59">
        <f t="shared" si="19"/>
        <v>1</v>
      </c>
      <c r="J252" s="53">
        <f t="shared" si="15"/>
        <v>50.04</v>
      </c>
      <c r="K252" s="53">
        <f t="shared" si="16"/>
        <v>50.24</v>
      </c>
      <c r="L252" s="53">
        <f t="shared" si="17"/>
        <v>48.72</v>
      </c>
      <c r="M252" s="53">
        <f t="shared" si="18"/>
        <v>48.76</v>
      </c>
      <c r="N252" s="53"/>
    </row>
    <row r="253" spans="1:14" x14ac:dyDescent="0.25">
      <c r="A253">
        <v>238</v>
      </c>
      <c r="B253" s="175">
        <v>41243</v>
      </c>
      <c r="C253" s="53">
        <v>50.68</v>
      </c>
      <c r="D253" s="53">
        <v>50.8</v>
      </c>
      <c r="E253" s="53">
        <v>49.77</v>
      </c>
      <c r="F253" s="53">
        <v>50</v>
      </c>
      <c r="G253" s="54">
        <v>66137200</v>
      </c>
      <c r="H253" s="53">
        <v>50</v>
      </c>
      <c r="I253" s="59">
        <f t="shared" si="19"/>
        <v>1</v>
      </c>
      <c r="J253" s="53">
        <f t="shared" si="15"/>
        <v>50.68</v>
      </c>
      <c r="K253" s="53">
        <f t="shared" si="16"/>
        <v>50.8</v>
      </c>
      <c r="L253" s="53">
        <f t="shared" si="17"/>
        <v>49.77</v>
      </c>
      <c r="M253" s="53">
        <f t="shared" si="18"/>
        <v>50</v>
      </c>
      <c r="N253" s="53"/>
    </row>
    <row r="254" spans="1:14" x14ac:dyDescent="0.25">
      <c r="A254">
        <v>239</v>
      </c>
      <c r="B254" s="175">
        <v>41242</v>
      </c>
      <c r="C254" s="53">
        <v>49.71</v>
      </c>
      <c r="D254" s="53">
        <v>50.34</v>
      </c>
      <c r="E254" s="53">
        <v>49.62</v>
      </c>
      <c r="F254" s="53">
        <v>49.86</v>
      </c>
      <c r="G254" s="54">
        <v>11412300</v>
      </c>
      <c r="H254" s="53">
        <v>49.86</v>
      </c>
      <c r="I254" s="59">
        <f t="shared" si="19"/>
        <v>1</v>
      </c>
      <c r="J254" s="53">
        <f t="shared" si="15"/>
        <v>49.71</v>
      </c>
      <c r="K254" s="53">
        <f t="shared" si="16"/>
        <v>50.34</v>
      </c>
      <c r="L254" s="53">
        <f t="shared" si="17"/>
        <v>49.62</v>
      </c>
      <c r="M254" s="53">
        <f t="shared" si="18"/>
        <v>49.86</v>
      </c>
      <c r="N254" s="53"/>
    </row>
    <row r="255" spans="1:14" x14ac:dyDescent="0.25">
      <c r="A255">
        <v>240</v>
      </c>
      <c r="B255" s="175">
        <v>41241</v>
      </c>
      <c r="C255" s="53">
        <v>49.51</v>
      </c>
      <c r="D255" s="53">
        <v>49.84</v>
      </c>
      <c r="E255" s="53">
        <v>49.3</v>
      </c>
      <c r="F255" s="53">
        <v>49.58</v>
      </c>
      <c r="G255" s="54">
        <v>4484200</v>
      </c>
      <c r="H255" s="53">
        <v>49.58</v>
      </c>
      <c r="I255" s="59">
        <f t="shared" si="19"/>
        <v>1</v>
      </c>
      <c r="J255" s="53">
        <f t="shared" si="15"/>
        <v>49.51</v>
      </c>
      <c r="K255" s="53">
        <f t="shared" si="16"/>
        <v>49.84</v>
      </c>
      <c r="L255" s="53">
        <f t="shared" si="17"/>
        <v>49.3</v>
      </c>
      <c r="M255" s="53">
        <f t="shared" si="18"/>
        <v>49.58</v>
      </c>
      <c r="N255" s="53"/>
    </row>
    <row r="256" spans="1:14" x14ac:dyDescent="0.25">
      <c r="A256">
        <v>241</v>
      </c>
      <c r="B256" s="175">
        <v>41240</v>
      </c>
      <c r="C256" s="53">
        <v>50.36</v>
      </c>
      <c r="D256" s="53">
        <v>50.55</v>
      </c>
      <c r="E256" s="53">
        <v>49.12</v>
      </c>
      <c r="F256" s="53">
        <v>49.51</v>
      </c>
      <c r="G256" s="54">
        <v>10802400</v>
      </c>
      <c r="H256" s="53">
        <v>49.51</v>
      </c>
      <c r="I256" s="59">
        <f t="shared" si="19"/>
        <v>1</v>
      </c>
      <c r="J256" s="53">
        <f t="shared" si="15"/>
        <v>50.36</v>
      </c>
      <c r="K256" s="53">
        <f t="shared" si="16"/>
        <v>50.55</v>
      </c>
      <c r="L256" s="53">
        <f t="shared" si="17"/>
        <v>49.12</v>
      </c>
      <c r="M256" s="53">
        <f t="shared" si="18"/>
        <v>49.51</v>
      </c>
      <c r="N256" s="53"/>
    </row>
    <row r="257" spans="1:14" x14ac:dyDescent="0.25">
      <c r="A257">
        <v>242</v>
      </c>
      <c r="B257" s="175">
        <v>41239</v>
      </c>
      <c r="C257" s="53">
        <v>49.31</v>
      </c>
      <c r="D257" s="53">
        <v>49.45</v>
      </c>
      <c r="E257" s="53">
        <v>48.61</v>
      </c>
      <c r="F257" s="53">
        <v>49.31</v>
      </c>
      <c r="G257" s="54">
        <v>4008800</v>
      </c>
      <c r="H257" s="53">
        <v>49.31</v>
      </c>
      <c r="I257" s="59">
        <f t="shared" si="19"/>
        <v>1</v>
      </c>
      <c r="J257" s="53">
        <f t="shared" si="15"/>
        <v>49.31</v>
      </c>
      <c r="K257" s="53">
        <f t="shared" si="16"/>
        <v>49.45</v>
      </c>
      <c r="L257" s="53">
        <f t="shared" si="17"/>
        <v>48.61</v>
      </c>
      <c r="M257" s="53">
        <f t="shared" si="18"/>
        <v>49.31</v>
      </c>
      <c r="N257" s="53"/>
    </row>
    <row r="258" spans="1:14" x14ac:dyDescent="0.25">
      <c r="A258">
        <v>243</v>
      </c>
      <c r="B258" s="175">
        <v>41236</v>
      </c>
      <c r="C258" s="53">
        <v>48.1</v>
      </c>
      <c r="D258" s="53">
        <v>49.47</v>
      </c>
      <c r="E258" s="53">
        <v>47.94</v>
      </c>
      <c r="F258" s="53">
        <v>49.41</v>
      </c>
      <c r="G258" s="54">
        <v>1407100</v>
      </c>
      <c r="H258" s="53">
        <v>49.41</v>
      </c>
      <c r="I258" s="59">
        <f t="shared" si="19"/>
        <v>1</v>
      </c>
      <c r="J258" s="53">
        <f t="shared" si="15"/>
        <v>48.1</v>
      </c>
      <c r="K258" s="53">
        <f t="shared" si="16"/>
        <v>49.47</v>
      </c>
      <c r="L258" s="53">
        <f t="shared" si="17"/>
        <v>47.94</v>
      </c>
      <c r="M258" s="53">
        <f t="shared" si="18"/>
        <v>49.41</v>
      </c>
      <c r="N258" s="53"/>
    </row>
    <row r="259" spans="1:14" x14ac:dyDescent="0.25">
      <c r="A259">
        <v>244</v>
      </c>
      <c r="B259" s="175">
        <v>41234</v>
      </c>
      <c r="C259" s="53">
        <v>47.47</v>
      </c>
      <c r="D259" s="53">
        <v>48.06</v>
      </c>
      <c r="E259" s="53">
        <v>47.42</v>
      </c>
      <c r="F259" s="53">
        <v>48</v>
      </c>
      <c r="G259" s="54">
        <v>1617000</v>
      </c>
      <c r="H259" s="53">
        <v>48</v>
      </c>
      <c r="I259" s="59">
        <f t="shared" si="19"/>
        <v>1</v>
      </c>
      <c r="J259" s="53">
        <f t="shared" si="15"/>
        <v>47.47</v>
      </c>
      <c r="K259" s="53">
        <f t="shared" si="16"/>
        <v>48.06</v>
      </c>
      <c r="L259" s="53">
        <f t="shared" si="17"/>
        <v>47.42</v>
      </c>
      <c r="M259" s="53">
        <f t="shared" si="18"/>
        <v>48</v>
      </c>
      <c r="N259" s="53"/>
    </row>
    <row r="260" spans="1:14" x14ac:dyDescent="0.25">
      <c r="A260">
        <v>245</v>
      </c>
      <c r="B260" s="175">
        <v>41233</v>
      </c>
      <c r="C260" s="53">
        <v>48.43</v>
      </c>
      <c r="D260" s="53">
        <v>48.57</v>
      </c>
      <c r="E260" s="53">
        <v>47.35</v>
      </c>
      <c r="F260" s="53">
        <v>47.59</v>
      </c>
      <c r="G260" s="54">
        <v>3612400</v>
      </c>
      <c r="H260" s="53">
        <v>47.59</v>
      </c>
      <c r="I260" s="59">
        <f t="shared" si="19"/>
        <v>1</v>
      </c>
      <c r="J260" s="53">
        <f t="shared" si="15"/>
        <v>48.43</v>
      </c>
      <c r="K260" s="53">
        <f t="shared" si="16"/>
        <v>48.57</v>
      </c>
      <c r="L260" s="53">
        <f t="shared" si="17"/>
        <v>47.35</v>
      </c>
      <c r="M260" s="53">
        <f t="shared" si="18"/>
        <v>47.59</v>
      </c>
      <c r="N260" s="53"/>
    </row>
    <row r="261" spans="1:14" x14ac:dyDescent="0.25">
      <c r="A261">
        <v>246</v>
      </c>
      <c r="B261" s="175">
        <v>41232</v>
      </c>
      <c r="C261" s="53">
        <v>48.7</v>
      </c>
      <c r="D261" s="53">
        <v>48.95</v>
      </c>
      <c r="E261" s="53">
        <v>48.31</v>
      </c>
      <c r="F261" s="53">
        <v>48.47</v>
      </c>
      <c r="G261" s="54">
        <v>2406600</v>
      </c>
      <c r="H261" s="53">
        <v>48.47</v>
      </c>
      <c r="I261" s="59">
        <f t="shared" si="19"/>
        <v>1</v>
      </c>
      <c r="J261" s="53">
        <f t="shared" si="15"/>
        <v>48.7</v>
      </c>
      <c r="K261" s="53">
        <f t="shared" si="16"/>
        <v>48.95</v>
      </c>
      <c r="L261" s="53">
        <f t="shared" si="17"/>
        <v>48.31</v>
      </c>
      <c r="M261" s="53">
        <f t="shared" si="18"/>
        <v>48.47</v>
      </c>
      <c r="N261" s="53"/>
    </row>
    <row r="262" spans="1:14" x14ac:dyDescent="0.25">
      <c r="A262">
        <v>247</v>
      </c>
      <c r="B262" s="175">
        <v>41229</v>
      </c>
      <c r="C262" s="53">
        <v>47.82</v>
      </c>
      <c r="D262" s="53">
        <v>48.81</v>
      </c>
      <c r="E262" s="53">
        <v>47.81</v>
      </c>
      <c r="F262" s="53">
        <v>48.7</v>
      </c>
      <c r="G262" s="54">
        <v>4520600</v>
      </c>
      <c r="H262" s="53">
        <v>48.7</v>
      </c>
      <c r="I262" s="59">
        <f t="shared" si="19"/>
        <v>1</v>
      </c>
      <c r="J262" s="53">
        <f t="shared" si="15"/>
        <v>47.82</v>
      </c>
      <c r="K262" s="53">
        <f t="shared" si="16"/>
        <v>48.81</v>
      </c>
      <c r="L262" s="53">
        <f t="shared" si="17"/>
        <v>47.81</v>
      </c>
      <c r="M262" s="53">
        <f t="shared" si="18"/>
        <v>48.7</v>
      </c>
      <c r="N262" s="53"/>
    </row>
    <row r="263" spans="1:14" x14ac:dyDescent="0.25">
      <c r="A263">
        <v>248</v>
      </c>
      <c r="B263" s="175">
        <v>41228</v>
      </c>
      <c r="C263" s="53">
        <v>47.4</v>
      </c>
      <c r="D263" s="53">
        <v>48.1</v>
      </c>
      <c r="E263" s="53">
        <v>47.25</v>
      </c>
      <c r="F263" s="53">
        <v>47.96</v>
      </c>
      <c r="G263" s="54">
        <v>4318300</v>
      </c>
      <c r="H263" s="53">
        <v>47.96</v>
      </c>
      <c r="I263" s="59">
        <f t="shared" si="19"/>
        <v>1</v>
      </c>
      <c r="J263" s="53">
        <f t="shared" si="15"/>
        <v>47.4</v>
      </c>
      <c r="K263" s="53">
        <f t="shared" si="16"/>
        <v>48.1</v>
      </c>
      <c r="L263" s="53">
        <f t="shared" si="17"/>
        <v>47.25</v>
      </c>
      <c r="M263" s="53">
        <f t="shared" si="18"/>
        <v>47.96</v>
      </c>
      <c r="N263" s="53"/>
    </row>
    <row r="264" spans="1:14" x14ac:dyDescent="0.25">
      <c r="A264">
        <v>249</v>
      </c>
      <c r="B264" s="175">
        <v>41227</v>
      </c>
      <c r="C264" s="53">
        <v>46.93</v>
      </c>
      <c r="D264" s="53">
        <v>47.73</v>
      </c>
      <c r="E264" s="53">
        <v>46.81</v>
      </c>
      <c r="F264" s="53">
        <v>47.18</v>
      </c>
      <c r="G264" s="54">
        <v>3427300</v>
      </c>
      <c r="H264" s="53">
        <v>47.18</v>
      </c>
      <c r="I264" s="59">
        <f t="shared" si="19"/>
        <v>1</v>
      </c>
      <c r="J264" s="53">
        <f t="shared" si="15"/>
        <v>46.93</v>
      </c>
      <c r="K264" s="53">
        <f t="shared" si="16"/>
        <v>47.73</v>
      </c>
      <c r="L264" s="53">
        <f t="shared" si="17"/>
        <v>46.81</v>
      </c>
      <c r="M264" s="53">
        <f t="shared" si="18"/>
        <v>47.18</v>
      </c>
      <c r="N264" s="53"/>
    </row>
    <row r="265" spans="1:14" x14ac:dyDescent="0.25">
      <c r="A265">
        <v>250</v>
      </c>
      <c r="B265" s="175">
        <v>41226</v>
      </c>
      <c r="C265" s="53">
        <v>46.73</v>
      </c>
      <c r="D265" s="53">
        <v>47.47</v>
      </c>
      <c r="E265" s="53">
        <v>46.45</v>
      </c>
      <c r="F265" s="53">
        <v>46.6</v>
      </c>
      <c r="G265" s="54">
        <v>3472400</v>
      </c>
      <c r="H265" s="53">
        <v>46.6</v>
      </c>
      <c r="I265" s="59">
        <f t="shared" si="19"/>
        <v>1</v>
      </c>
      <c r="J265" s="53">
        <f t="shared" si="15"/>
        <v>46.73</v>
      </c>
      <c r="K265" s="53">
        <f t="shared" si="16"/>
        <v>47.47</v>
      </c>
      <c r="L265" s="53">
        <f t="shared" si="17"/>
        <v>46.45</v>
      </c>
      <c r="M265" s="53">
        <f t="shared" si="18"/>
        <v>46.6</v>
      </c>
      <c r="N265" s="53"/>
    </row>
    <row r="266" spans="1:14" x14ac:dyDescent="0.25">
      <c r="A266">
        <v>251</v>
      </c>
      <c r="B266" s="175">
        <v>41225</v>
      </c>
      <c r="C266" s="53">
        <v>46.83</v>
      </c>
      <c r="D266" s="53">
        <v>46.96</v>
      </c>
      <c r="E266" s="53">
        <v>46.46</v>
      </c>
      <c r="F266" s="53">
        <v>46.71</v>
      </c>
      <c r="G266" s="54">
        <v>1644600</v>
      </c>
      <c r="H266" s="53">
        <v>46.71</v>
      </c>
      <c r="I266" s="59">
        <f t="shared" si="19"/>
        <v>1</v>
      </c>
      <c r="J266" s="53">
        <f t="shared" si="15"/>
        <v>46.83</v>
      </c>
      <c r="K266" s="53">
        <f t="shared" si="16"/>
        <v>46.96</v>
      </c>
      <c r="L266" s="53">
        <f t="shared" si="17"/>
        <v>46.46</v>
      </c>
      <c r="M266" s="53">
        <f t="shared" si="18"/>
        <v>46.71</v>
      </c>
      <c r="N266" s="53"/>
    </row>
    <row r="267" spans="1:14" x14ac:dyDescent="0.25">
      <c r="A267">
        <v>252</v>
      </c>
      <c r="B267" s="175">
        <v>41222</v>
      </c>
      <c r="C267" s="53">
        <v>47.87</v>
      </c>
      <c r="D267" s="53">
        <v>48.06</v>
      </c>
      <c r="E267" s="53">
        <v>46.87</v>
      </c>
      <c r="F267" s="53">
        <v>46.99</v>
      </c>
      <c r="G267" s="54">
        <v>4125300</v>
      </c>
      <c r="H267" s="53">
        <v>46.99</v>
      </c>
      <c r="I267" s="59">
        <f t="shared" si="19"/>
        <v>1</v>
      </c>
      <c r="J267" s="53">
        <f t="shared" si="15"/>
        <v>47.87</v>
      </c>
      <c r="K267" s="53">
        <f t="shared" si="16"/>
        <v>48.06</v>
      </c>
      <c r="L267" s="53">
        <f t="shared" si="17"/>
        <v>46.87</v>
      </c>
      <c r="M267" s="53">
        <f t="shared" si="18"/>
        <v>46.99</v>
      </c>
      <c r="N267" s="53"/>
    </row>
    <row r="268" spans="1:14" x14ac:dyDescent="0.25">
      <c r="A268">
        <v>253</v>
      </c>
      <c r="B268" s="175">
        <v>41221</v>
      </c>
      <c r="C268" s="53">
        <v>47.68</v>
      </c>
      <c r="D268" s="53">
        <v>48.18</v>
      </c>
      <c r="E268" s="53">
        <v>47.68</v>
      </c>
      <c r="F268" s="53">
        <v>48.12</v>
      </c>
      <c r="G268" s="54">
        <v>2261800</v>
      </c>
      <c r="H268" s="53">
        <v>48.12</v>
      </c>
      <c r="I268" s="59">
        <f t="shared" si="19"/>
        <v>1</v>
      </c>
      <c r="J268" s="53">
        <f t="shared" si="15"/>
        <v>47.68</v>
      </c>
      <c r="K268" s="53">
        <f t="shared" si="16"/>
        <v>48.18</v>
      </c>
      <c r="L268" s="53">
        <f t="shared" si="17"/>
        <v>47.68</v>
      </c>
      <c r="M268" s="53">
        <f t="shared" si="18"/>
        <v>48.12</v>
      </c>
      <c r="N268" s="53"/>
    </row>
    <row r="269" spans="1:14" x14ac:dyDescent="0.25">
      <c r="A269">
        <v>254</v>
      </c>
      <c r="B269" s="175">
        <v>41220</v>
      </c>
      <c r="C269" s="53">
        <v>48.01</v>
      </c>
      <c r="D269" s="53">
        <v>48.28</v>
      </c>
      <c r="E269" s="53">
        <v>47.4</v>
      </c>
      <c r="F269" s="53">
        <v>47.98</v>
      </c>
      <c r="G269" s="54">
        <v>2211300</v>
      </c>
      <c r="H269" s="53">
        <v>47.98</v>
      </c>
      <c r="I269" s="59">
        <f t="shared" si="19"/>
        <v>1</v>
      </c>
      <c r="J269" s="53">
        <f t="shared" si="15"/>
        <v>48.01</v>
      </c>
      <c r="K269" s="53">
        <f t="shared" si="16"/>
        <v>48.28</v>
      </c>
      <c r="L269" s="53">
        <f t="shared" si="17"/>
        <v>47.4</v>
      </c>
      <c r="M269" s="53">
        <f t="shared" si="18"/>
        <v>47.98</v>
      </c>
      <c r="N269" s="53"/>
    </row>
    <row r="270" spans="1:14" x14ac:dyDescent="0.25">
      <c r="A270">
        <v>255</v>
      </c>
      <c r="B270" s="175">
        <v>41219</v>
      </c>
      <c r="C270" s="53">
        <v>47.89</v>
      </c>
      <c r="D270" s="53">
        <v>48.31</v>
      </c>
      <c r="E270" s="53">
        <v>47.49</v>
      </c>
      <c r="F270" s="53">
        <v>48</v>
      </c>
      <c r="G270" s="54">
        <v>2254500</v>
      </c>
      <c r="H270" s="53">
        <v>48</v>
      </c>
      <c r="I270" s="59">
        <f t="shared" si="19"/>
        <v>1</v>
      </c>
      <c r="J270" s="53">
        <f t="shared" si="15"/>
        <v>47.89</v>
      </c>
      <c r="K270" s="53">
        <f t="shared" si="16"/>
        <v>48.31</v>
      </c>
      <c r="L270" s="53">
        <f t="shared" si="17"/>
        <v>47.49</v>
      </c>
      <c r="M270" s="53">
        <f t="shared" si="18"/>
        <v>48</v>
      </c>
      <c r="N270" s="53"/>
    </row>
    <row r="271" spans="1:14" x14ac:dyDescent="0.25">
      <c r="A271">
        <v>256</v>
      </c>
      <c r="B271" s="175">
        <v>41218</v>
      </c>
      <c r="C271" s="53">
        <v>47.5</v>
      </c>
      <c r="D271" s="53">
        <v>47.86</v>
      </c>
      <c r="E271" s="53">
        <v>47.38</v>
      </c>
      <c r="F271" s="53">
        <v>47.73</v>
      </c>
      <c r="G271" s="54">
        <v>1853400</v>
      </c>
      <c r="H271" s="53">
        <v>47.73</v>
      </c>
      <c r="I271" s="59">
        <f t="shared" si="19"/>
        <v>1</v>
      </c>
      <c r="J271" s="53">
        <f t="shared" si="15"/>
        <v>47.5</v>
      </c>
      <c r="K271" s="53">
        <f t="shared" si="16"/>
        <v>47.86</v>
      </c>
      <c r="L271" s="53">
        <f t="shared" si="17"/>
        <v>47.38</v>
      </c>
      <c r="M271" s="53">
        <f t="shared" si="18"/>
        <v>47.73</v>
      </c>
      <c r="N271" s="53"/>
    </row>
    <row r="272" spans="1:14" x14ac:dyDescent="0.25">
      <c r="A272">
        <v>257</v>
      </c>
      <c r="B272" s="175">
        <v>41215</v>
      </c>
      <c r="C272" s="53">
        <v>48.46</v>
      </c>
      <c r="D272" s="53">
        <v>48.65</v>
      </c>
      <c r="E272" s="53">
        <v>47.67</v>
      </c>
      <c r="F272" s="53">
        <v>47.77</v>
      </c>
      <c r="G272" s="54">
        <v>1885100</v>
      </c>
      <c r="H272" s="53">
        <v>47.77</v>
      </c>
      <c r="I272" s="59">
        <f t="shared" si="19"/>
        <v>1</v>
      </c>
      <c r="J272" s="53">
        <f t="shared" ref="J272:J335" si="20">ROUND($I272*C272,2)</f>
        <v>48.46</v>
      </c>
      <c r="K272" s="53">
        <f t="shared" ref="K272:K335" si="21">ROUND($I272*D272,2)</f>
        <v>48.65</v>
      </c>
      <c r="L272" s="53">
        <f t="shared" ref="L272:L335" si="22">ROUND($I272*E272,2)</f>
        <v>47.67</v>
      </c>
      <c r="M272" s="53">
        <f t="shared" ref="M272:M335" si="23">ROUND($I272*F272,2)</f>
        <v>47.77</v>
      </c>
      <c r="N272" s="53"/>
    </row>
    <row r="273" spans="1:14" x14ac:dyDescent="0.25">
      <c r="A273">
        <v>258</v>
      </c>
      <c r="B273" s="175">
        <v>41214</v>
      </c>
      <c r="C273" s="53">
        <v>48.4</v>
      </c>
      <c r="D273" s="53">
        <v>48.75</v>
      </c>
      <c r="E273" s="53">
        <v>48.03</v>
      </c>
      <c r="F273" s="53">
        <v>48.5</v>
      </c>
      <c r="G273" s="54">
        <v>3580500</v>
      </c>
      <c r="H273" s="53">
        <v>48.5</v>
      </c>
      <c r="I273" s="59">
        <f t="shared" si="19"/>
        <v>1</v>
      </c>
      <c r="J273" s="53">
        <f t="shared" si="20"/>
        <v>48.4</v>
      </c>
      <c r="K273" s="53">
        <f t="shared" si="21"/>
        <v>48.75</v>
      </c>
      <c r="L273" s="53">
        <f t="shared" si="22"/>
        <v>48.03</v>
      </c>
      <c r="M273" s="53">
        <f t="shared" si="23"/>
        <v>48.5</v>
      </c>
      <c r="N273" s="53"/>
    </row>
    <row r="274" spans="1:14" x14ac:dyDescent="0.25">
      <c r="A274">
        <v>259</v>
      </c>
      <c r="B274" s="175">
        <v>41213</v>
      </c>
      <c r="C274" s="53">
        <v>48.4</v>
      </c>
      <c r="D274" s="53">
        <v>49</v>
      </c>
      <c r="E274" s="53">
        <v>47.92</v>
      </c>
      <c r="F274" s="53">
        <v>48.62</v>
      </c>
      <c r="G274" s="54">
        <v>4080400</v>
      </c>
      <c r="H274" s="53">
        <v>48.62</v>
      </c>
      <c r="I274" s="59">
        <f t="shared" ref="I274:I337" si="24">H274/F274</f>
        <v>1</v>
      </c>
      <c r="J274" s="53">
        <f t="shared" si="20"/>
        <v>48.4</v>
      </c>
      <c r="K274" s="53">
        <f t="shared" si="21"/>
        <v>49</v>
      </c>
      <c r="L274" s="53">
        <f t="shared" si="22"/>
        <v>47.92</v>
      </c>
      <c r="M274" s="53">
        <f t="shared" si="23"/>
        <v>48.62</v>
      </c>
      <c r="N274" s="53"/>
    </row>
    <row r="275" spans="1:14" x14ac:dyDescent="0.25">
      <c r="A275">
        <v>260</v>
      </c>
      <c r="B275" s="175">
        <v>41208</v>
      </c>
      <c r="C275" s="53">
        <v>47.3</v>
      </c>
      <c r="D275" s="53">
        <v>47.96</v>
      </c>
      <c r="E275" s="53">
        <v>47.28</v>
      </c>
      <c r="F275" s="53">
        <v>47.63</v>
      </c>
      <c r="G275" s="54">
        <v>2281600</v>
      </c>
      <c r="H275" s="53">
        <v>47.63</v>
      </c>
      <c r="I275" s="59">
        <f t="shared" si="24"/>
        <v>1</v>
      </c>
      <c r="J275" s="53">
        <f t="shared" si="20"/>
        <v>47.3</v>
      </c>
      <c r="K275" s="53">
        <f t="shared" si="21"/>
        <v>47.96</v>
      </c>
      <c r="L275" s="53">
        <f t="shared" si="22"/>
        <v>47.28</v>
      </c>
      <c r="M275" s="53">
        <f t="shared" si="23"/>
        <v>47.63</v>
      </c>
      <c r="N275" s="53"/>
    </row>
    <row r="276" spans="1:14" x14ac:dyDescent="0.25">
      <c r="A276">
        <v>261</v>
      </c>
      <c r="B276" s="175">
        <v>41207</v>
      </c>
      <c r="C276" s="53">
        <v>47.42</v>
      </c>
      <c r="D276" s="53">
        <v>47.65</v>
      </c>
      <c r="E276" s="53">
        <v>47.05</v>
      </c>
      <c r="F276" s="53">
        <v>47.3</v>
      </c>
      <c r="G276" s="54">
        <v>2708200</v>
      </c>
      <c r="H276" s="53">
        <v>47.3</v>
      </c>
      <c r="I276" s="59">
        <f t="shared" si="24"/>
        <v>1</v>
      </c>
      <c r="J276" s="53">
        <f t="shared" si="20"/>
        <v>47.42</v>
      </c>
      <c r="K276" s="53">
        <f t="shared" si="21"/>
        <v>47.65</v>
      </c>
      <c r="L276" s="53">
        <f t="shared" si="22"/>
        <v>47.05</v>
      </c>
      <c r="M276" s="53">
        <f t="shared" si="23"/>
        <v>47.3</v>
      </c>
      <c r="N276" s="53"/>
    </row>
    <row r="277" spans="1:14" x14ac:dyDescent="0.25">
      <c r="A277">
        <v>262</v>
      </c>
      <c r="B277" s="175">
        <v>41206</v>
      </c>
      <c r="C277" s="53">
        <v>47.36</v>
      </c>
      <c r="D277" s="53">
        <v>47.53</v>
      </c>
      <c r="E277" s="53">
        <v>46.85</v>
      </c>
      <c r="F277" s="53">
        <v>47.22</v>
      </c>
      <c r="G277" s="54">
        <v>4638900</v>
      </c>
      <c r="H277" s="53">
        <v>47.22</v>
      </c>
      <c r="I277" s="59">
        <f t="shared" si="24"/>
        <v>1</v>
      </c>
      <c r="J277" s="53">
        <f t="shared" si="20"/>
        <v>47.36</v>
      </c>
      <c r="K277" s="53">
        <f t="shared" si="21"/>
        <v>47.53</v>
      </c>
      <c r="L277" s="53">
        <f t="shared" si="22"/>
        <v>46.85</v>
      </c>
      <c r="M277" s="53">
        <f t="shared" si="23"/>
        <v>47.22</v>
      </c>
      <c r="N277" s="53"/>
    </row>
    <row r="278" spans="1:14" x14ac:dyDescent="0.25">
      <c r="A278">
        <v>263</v>
      </c>
      <c r="B278" s="175">
        <v>41205</v>
      </c>
      <c r="C278" s="53">
        <v>46.76</v>
      </c>
      <c r="D278" s="53">
        <v>47.38</v>
      </c>
      <c r="E278" s="53">
        <v>46.52</v>
      </c>
      <c r="F278" s="53">
        <v>47.11</v>
      </c>
      <c r="G278" s="54">
        <v>3349200</v>
      </c>
      <c r="H278" s="53">
        <v>47.11</v>
      </c>
      <c r="I278" s="59">
        <f t="shared" si="24"/>
        <v>1</v>
      </c>
      <c r="J278" s="53">
        <f t="shared" si="20"/>
        <v>46.76</v>
      </c>
      <c r="K278" s="53">
        <f t="shared" si="21"/>
        <v>47.38</v>
      </c>
      <c r="L278" s="53">
        <f t="shared" si="22"/>
        <v>46.52</v>
      </c>
      <c r="M278" s="53">
        <f t="shared" si="23"/>
        <v>47.11</v>
      </c>
      <c r="N278" s="53"/>
    </row>
    <row r="279" spans="1:14" x14ac:dyDescent="0.25">
      <c r="A279">
        <v>264</v>
      </c>
      <c r="B279" s="175">
        <v>41204</v>
      </c>
      <c r="C279" s="53">
        <v>47.2</v>
      </c>
      <c r="D279" s="53">
        <v>47.66</v>
      </c>
      <c r="E279" s="53">
        <v>46.56</v>
      </c>
      <c r="F279" s="53">
        <v>46.95</v>
      </c>
      <c r="G279" s="54">
        <v>2506600</v>
      </c>
      <c r="H279" s="53">
        <v>46.95</v>
      </c>
      <c r="I279" s="59">
        <f t="shared" si="24"/>
        <v>1</v>
      </c>
      <c r="J279" s="53">
        <f t="shared" si="20"/>
        <v>47.2</v>
      </c>
      <c r="K279" s="53">
        <f t="shared" si="21"/>
        <v>47.66</v>
      </c>
      <c r="L279" s="53">
        <f t="shared" si="22"/>
        <v>46.56</v>
      </c>
      <c r="M279" s="53">
        <f t="shared" si="23"/>
        <v>46.95</v>
      </c>
      <c r="N279" s="53"/>
    </row>
    <row r="280" spans="1:14" x14ac:dyDescent="0.25">
      <c r="A280">
        <v>265</v>
      </c>
      <c r="B280" s="175">
        <v>41201</v>
      </c>
      <c r="C280" s="53">
        <v>47.33</v>
      </c>
      <c r="D280" s="53">
        <v>48.4</v>
      </c>
      <c r="E280" s="53">
        <v>47.08</v>
      </c>
      <c r="F280" s="53">
        <v>47.17</v>
      </c>
      <c r="G280" s="54">
        <v>4034100</v>
      </c>
      <c r="H280" s="53">
        <v>47.17</v>
      </c>
      <c r="I280" s="59">
        <f t="shared" si="24"/>
        <v>1</v>
      </c>
      <c r="J280" s="53">
        <f t="shared" si="20"/>
        <v>47.33</v>
      </c>
      <c r="K280" s="53">
        <f t="shared" si="21"/>
        <v>48.4</v>
      </c>
      <c r="L280" s="53">
        <f t="shared" si="22"/>
        <v>47.08</v>
      </c>
      <c r="M280" s="53">
        <f t="shared" si="23"/>
        <v>47.17</v>
      </c>
      <c r="N280" s="53"/>
    </row>
    <row r="281" spans="1:14" x14ac:dyDescent="0.25">
      <c r="A281">
        <v>266</v>
      </c>
      <c r="B281" s="175">
        <v>41200</v>
      </c>
      <c r="C281" s="53">
        <v>48.58</v>
      </c>
      <c r="D281" s="53">
        <v>48.9</v>
      </c>
      <c r="E281" s="53">
        <v>46.06</v>
      </c>
      <c r="F281" s="53">
        <v>47.29</v>
      </c>
      <c r="G281" s="54">
        <v>10520600</v>
      </c>
      <c r="H281" s="53">
        <v>47.29</v>
      </c>
      <c r="I281" s="59">
        <f t="shared" si="24"/>
        <v>1</v>
      </c>
      <c r="J281" s="53">
        <f t="shared" si="20"/>
        <v>48.58</v>
      </c>
      <c r="K281" s="53">
        <f t="shared" si="21"/>
        <v>48.9</v>
      </c>
      <c r="L281" s="53">
        <f t="shared" si="22"/>
        <v>46.06</v>
      </c>
      <c r="M281" s="53">
        <f t="shared" si="23"/>
        <v>47.29</v>
      </c>
      <c r="N281" s="53"/>
    </row>
    <row r="282" spans="1:14" x14ac:dyDescent="0.25">
      <c r="A282">
        <v>267</v>
      </c>
      <c r="B282" s="175">
        <v>41199</v>
      </c>
      <c r="C282" s="53">
        <v>50.34</v>
      </c>
      <c r="D282" s="53">
        <v>50.82</v>
      </c>
      <c r="E282" s="53">
        <v>45.58</v>
      </c>
      <c r="F282" s="53">
        <v>48.24</v>
      </c>
      <c r="G282" s="54">
        <v>16966500</v>
      </c>
      <c r="H282" s="53">
        <v>48.24</v>
      </c>
      <c r="I282" s="59">
        <f t="shared" si="24"/>
        <v>1</v>
      </c>
      <c r="J282" s="53">
        <f t="shared" si="20"/>
        <v>50.34</v>
      </c>
      <c r="K282" s="53">
        <f t="shared" si="21"/>
        <v>50.82</v>
      </c>
      <c r="L282" s="53">
        <f t="shared" si="22"/>
        <v>45.58</v>
      </c>
      <c r="M282" s="53">
        <f t="shared" si="23"/>
        <v>48.24</v>
      </c>
      <c r="N282" s="53"/>
    </row>
    <row r="283" spans="1:14" x14ac:dyDescent="0.25">
      <c r="A283">
        <v>268</v>
      </c>
      <c r="B283" s="175">
        <v>41198</v>
      </c>
      <c r="C283" s="53">
        <v>49.41</v>
      </c>
      <c r="D283" s="53">
        <v>50.42</v>
      </c>
      <c r="E283" s="53">
        <v>49.24</v>
      </c>
      <c r="F283" s="53">
        <v>50.29</v>
      </c>
      <c r="G283" s="54">
        <v>3814700</v>
      </c>
      <c r="H283" s="53">
        <v>50.29</v>
      </c>
      <c r="I283" s="59">
        <f t="shared" si="24"/>
        <v>1</v>
      </c>
      <c r="J283" s="53">
        <f t="shared" si="20"/>
        <v>49.41</v>
      </c>
      <c r="K283" s="53">
        <f t="shared" si="21"/>
        <v>50.42</v>
      </c>
      <c r="L283" s="53">
        <f t="shared" si="22"/>
        <v>49.24</v>
      </c>
      <c r="M283" s="53">
        <f t="shared" si="23"/>
        <v>50.29</v>
      </c>
      <c r="N283" s="53"/>
    </row>
    <row r="284" spans="1:14" x14ac:dyDescent="0.25">
      <c r="A284">
        <v>269</v>
      </c>
      <c r="B284" s="175">
        <v>41197</v>
      </c>
      <c r="C284" s="53">
        <v>49.56</v>
      </c>
      <c r="D284" s="53">
        <v>49.72</v>
      </c>
      <c r="E284" s="53">
        <v>49.05</v>
      </c>
      <c r="F284" s="53">
        <v>49.33</v>
      </c>
      <c r="G284" s="54">
        <v>4158400</v>
      </c>
      <c r="H284" s="53">
        <v>49.33</v>
      </c>
      <c r="I284" s="59">
        <f t="shared" si="24"/>
        <v>1</v>
      </c>
      <c r="J284" s="53">
        <f t="shared" si="20"/>
        <v>49.56</v>
      </c>
      <c r="K284" s="53">
        <f t="shared" si="21"/>
        <v>49.72</v>
      </c>
      <c r="L284" s="53">
        <f t="shared" si="22"/>
        <v>49.05</v>
      </c>
      <c r="M284" s="53">
        <f t="shared" si="23"/>
        <v>49.33</v>
      </c>
      <c r="N284" s="53"/>
    </row>
    <row r="285" spans="1:14" x14ac:dyDescent="0.25">
      <c r="A285">
        <v>270</v>
      </c>
      <c r="B285" s="175">
        <v>41194</v>
      </c>
      <c r="C285" s="53">
        <v>49.44</v>
      </c>
      <c r="D285" s="53">
        <v>49.81</v>
      </c>
      <c r="E285" s="53">
        <v>48.9</v>
      </c>
      <c r="F285" s="53">
        <v>49.25</v>
      </c>
      <c r="G285" s="54">
        <v>5537000</v>
      </c>
      <c r="H285" s="53">
        <v>49.25</v>
      </c>
      <c r="I285" s="59">
        <f t="shared" si="24"/>
        <v>1</v>
      </c>
      <c r="J285" s="53">
        <f t="shared" si="20"/>
        <v>49.44</v>
      </c>
      <c r="K285" s="53">
        <f t="shared" si="21"/>
        <v>49.81</v>
      </c>
      <c r="L285" s="53">
        <f t="shared" si="22"/>
        <v>48.9</v>
      </c>
      <c r="M285" s="53">
        <f t="shared" si="23"/>
        <v>49.25</v>
      </c>
      <c r="N285" s="53"/>
    </row>
    <row r="286" spans="1:14" x14ac:dyDescent="0.25">
      <c r="A286">
        <v>271</v>
      </c>
      <c r="B286" s="175">
        <v>41193</v>
      </c>
      <c r="C286" s="53">
        <v>50.76</v>
      </c>
      <c r="D286" s="53">
        <v>51.17</v>
      </c>
      <c r="E286" s="53">
        <v>49.02</v>
      </c>
      <c r="F286" s="53">
        <v>49.57</v>
      </c>
      <c r="G286" s="54">
        <v>9612000</v>
      </c>
      <c r="H286" s="53">
        <v>49.57</v>
      </c>
      <c r="I286" s="59">
        <f t="shared" si="24"/>
        <v>1</v>
      </c>
      <c r="J286" s="53">
        <f t="shared" si="20"/>
        <v>50.76</v>
      </c>
      <c r="K286" s="53">
        <f t="shared" si="21"/>
        <v>51.17</v>
      </c>
      <c r="L286" s="53">
        <f t="shared" si="22"/>
        <v>49.02</v>
      </c>
      <c r="M286" s="53">
        <f t="shared" si="23"/>
        <v>49.57</v>
      </c>
      <c r="N286" s="53"/>
    </row>
    <row r="287" spans="1:14" x14ac:dyDescent="0.25">
      <c r="A287">
        <v>272</v>
      </c>
      <c r="B287" s="175">
        <v>41192</v>
      </c>
      <c r="C287" s="53">
        <v>50.55</v>
      </c>
      <c r="D287" s="53">
        <v>51.15</v>
      </c>
      <c r="E287" s="53">
        <v>50.28</v>
      </c>
      <c r="F287" s="53">
        <v>50.46</v>
      </c>
      <c r="G287" s="54">
        <v>2586000</v>
      </c>
      <c r="H287" s="53">
        <v>50.46</v>
      </c>
      <c r="I287" s="59">
        <f t="shared" si="24"/>
        <v>1</v>
      </c>
      <c r="J287" s="53">
        <f t="shared" si="20"/>
        <v>50.55</v>
      </c>
      <c r="K287" s="53">
        <f t="shared" si="21"/>
        <v>51.15</v>
      </c>
      <c r="L287" s="53">
        <f t="shared" si="22"/>
        <v>50.28</v>
      </c>
      <c r="M287" s="53">
        <f t="shared" si="23"/>
        <v>50.46</v>
      </c>
      <c r="N287" s="53"/>
    </row>
    <row r="288" spans="1:14" x14ac:dyDescent="0.25">
      <c r="A288">
        <v>273</v>
      </c>
      <c r="B288" s="175">
        <v>41191</v>
      </c>
      <c r="C288" s="53">
        <v>51.05</v>
      </c>
      <c r="D288" s="53">
        <v>51.18</v>
      </c>
      <c r="E288" s="53">
        <v>50.19</v>
      </c>
      <c r="F288" s="53">
        <v>50.21</v>
      </c>
      <c r="G288" s="54">
        <v>3202700</v>
      </c>
      <c r="H288" s="53">
        <v>50.21</v>
      </c>
      <c r="I288" s="59">
        <f t="shared" si="24"/>
        <v>1</v>
      </c>
      <c r="J288" s="53">
        <f t="shared" si="20"/>
        <v>51.05</v>
      </c>
      <c r="K288" s="53">
        <f t="shared" si="21"/>
        <v>51.18</v>
      </c>
      <c r="L288" s="53">
        <f t="shared" si="22"/>
        <v>50.19</v>
      </c>
      <c r="M288" s="53">
        <f t="shared" si="23"/>
        <v>50.21</v>
      </c>
      <c r="N288" s="53"/>
    </row>
    <row r="289" spans="1:14" x14ac:dyDescent="0.25">
      <c r="A289">
        <v>274</v>
      </c>
      <c r="B289" s="175">
        <v>41190</v>
      </c>
      <c r="C289" s="53">
        <v>51.78</v>
      </c>
      <c r="D289" s="53">
        <v>51.8</v>
      </c>
      <c r="E289" s="53">
        <v>51.04</v>
      </c>
      <c r="F289" s="53">
        <v>51.05</v>
      </c>
      <c r="G289" s="54">
        <v>2919000</v>
      </c>
      <c r="H289" s="53">
        <v>51.05</v>
      </c>
      <c r="I289" s="59">
        <f t="shared" si="24"/>
        <v>1</v>
      </c>
      <c r="J289" s="53">
        <f t="shared" si="20"/>
        <v>51.78</v>
      </c>
      <c r="K289" s="53">
        <f t="shared" si="21"/>
        <v>51.8</v>
      </c>
      <c r="L289" s="53">
        <f t="shared" si="22"/>
        <v>51.04</v>
      </c>
      <c r="M289" s="53">
        <f t="shared" si="23"/>
        <v>51.05</v>
      </c>
      <c r="N289" s="53"/>
    </row>
    <row r="290" spans="1:14" x14ac:dyDescent="0.25">
      <c r="A290">
        <v>275</v>
      </c>
      <c r="B290" s="175">
        <v>41187</v>
      </c>
      <c r="C290" s="53">
        <v>52.29</v>
      </c>
      <c r="D290" s="53">
        <v>52.46</v>
      </c>
      <c r="E290" s="53">
        <v>51.53</v>
      </c>
      <c r="F290" s="53">
        <v>51.69</v>
      </c>
      <c r="G290" s="54">
        <v>3202900</v>
      </c>
      <c r="H290" s="53">
        <v>51.69</v>
      </c>
      <c r="I290" s="59">
        <f t="shared" si="24"/>
        <v>1</v>
      </c>
      <c r="J290" s="53">
        <f t="shared" si="20"/>
        <v>52.29</v>
      </c>
      <c r="K290" s="53">
        <f t="shared" si="21"/>
        <v>52.46</v>
      </c>
      <c r="L290" s="53">
        <f t="shared" si="22"/>
        <v>51.53</v>
      </c>
      <c r="M290" s="53">
        <f t="shared" si="23"/>
        <v>51.69</v>
      </c>
      <c r="N290" s="53"/>
    </row>
    <row r="291" spans="1:14" x14ac:dyDescent="0.25">
      <c r="A291">
        <v>276</v>
      </c>
      <c r="B291" s="175">
        <v>41186</v>
      </c>
      <c r="C291" s="53">
        <v>51.75</v>
      </c>
      <c r="D291" s="53">
        <v>52.32</v>
      </c>
      <c r="E291" s="53">
        <v>51.61</v>
      </c>
      <c r="F291" s="53">
        <v>52.07</v>
      </c>
      <c r="G291" s="54">
        <v>6312800</v>
      </c>
      <c r="H291" s="53">
        <v>52.07</v>
      </c>
      <c r="I291" s="59">
        <f t="shared" si="24"/>
        <v>1</v>
      </c>
      <c r="J291" s="53">
        <f t="shared" si="20"/>
        <v>51.75</v>
      </c>
      <c r="K291" s="53">
        <f t="shared" si="21"/>
        <v>52.32</v>
      </c>
      <c r="L291" s="53">
        <f t="shared" si="22"/>
        <v>51.61</v>
      </c>
      <c r="M291" s="53">
        <f t="shared" si="23"/>
        <v>52.07</v>
      </c>
      <c r="N291" s="53"/>
    </row>
    <row r="292" spans="1:14" x14ac:dyDescent="0.25">
      <c r="A292">
        <v>277</v>
      </c>
      <c r="B292" s="175">
        <v>41185</v>
      </c>
      <c r="C292" s="53">
        <v>51.8</v>
      </c>
      <c r="D292" s="53">
        <v>51.85</v>
      </c>
      <c r="E292" s="53">
        <v>51.46</v>
      </c>
      <c r="F292" s="53">
        <v>51.55</v>
      </c>
      <c r="G292" s="54">
        <v>3202100</v>
      </c>
      <c r="H292" s="53">
        <v>51.55</v>
      </c>
      <c r="I292" s="59">
        <f t="shared" si="24"/>
        <v>1</v>
      </c>
      <c r="J292" s="53">
        <f t="shared" si="20"/>
        <v>51.8</v>
      </c>
      <c r="K292" s="53">
        <f t="shared" si="21"/>
        <v>51.85</v>
      </c>
      <c r="L292" s="53">
        <f t="shared" si="22"/>
        <v>51.46</v>
      </c>
      <c r="M292" s="53">
        <f t="shared" si="23"/>
        <v>51.55</v>
      </c>
      <c r="N292" s="53"/>
    </row>
    <row r="293" spans="1:14" x14ac:dyDescent="0.25">
      <c r="A293">
        <v>278</v>
      </c>
      <c r="B293" s="175">
        <v>41184</v>
      </c>
      <c r="C293" s="53">
        <v>51.75</v>
      </c>
      <c r="D293" s="53">
        <v>51.75</v>
      </c>
      <c r="E293" s="53">
        <v>51.2</v>
      </c>
      <c r="F293" s="53">
        <v>51.55</v>
      </c>
      <c r="G293" s="54">
        <v>5244400</v>
      </c>
      <c r="H293" s="53">
        <v>51.55</v>
      </c>
      <c r="I293" s="59">
        <f t="shared" si="24"/>
        <v>1</v>
      </c>
      <c r="J293" s="53">
        <f t="shared" si="20"/>
        <v>51.75</v>
      </c>
      <c r="K293" s="53">
        <f t="shared" si="21"/>
        <v>51.75</v>
      </c>
      <c r="L293" s="53">
        <f t="shared" si="22"/>
        <v>51.2</v>
      </c>
      <c r="M293" s="53">
        <f t="shared" si="23"/>
        <v>51.55</v>
      </c>
      <c r="N293" s="53"/>
    </row>
    <row r="294" spans="1:14" x14ac:dyDescent="0.25">
      <c r="A294">
        <v>279</v>
      </c>
      <c r="B294" s="175">
        <v>41183</v>
      </c>
      <c r="C294" s="53">
        <v>52</v>
      </c>
      <c r="D294" s="53">
        <v>52.15</v>
      </c>
      <c r="E294" s="53">
        <v>51.49</v>
      </c>
      <c r="F294" s="53">
        <v>51.61</v>
      </c>
      <c r="G294" s="54">
        <v>5812800</v>
      </c>
      <c r="H294" s="53">
        <v>51.61</v>
      </c>
      <c r="I294" s="59">
        <f t="shared" si="24"/>
        <v>1</v>
      </c>
      <c r="J294" s="53">
        <f t="shared" si="20"/>
        <v>52</v>
      </c>
      <c r="K294" s="53">
        <f t="shared" si="21"/>
        <v>52.15</v>
      </c>
      <c r="L294" s="53">
        <f t="shared" si="22"/>
        <v>51.49</v>
      </c>
      <c r="M294" s="53">
        <f t="shared" si="23"/>
        <v>51.61</v>
      </c>
      <c r="N294" s="53"/>
    </row>
    <row r="295" spans="1:14" x14ac:dyDescent="0.25">
      <c r="A295">
        <v>280</v>
      </c>
      <c r="B295" s="175">
        <v>41180</v>
      </c>
      <c r="C295" s="53">
        <v>51.83</v>
      </c>
      <c r="D295" s="53">
        <v>51.99</v>
      </c>
      <c r="E295" s="53">
        <v>51.5</v>
      </c>
      <c r="F295" s="53">
        <v>51.54</v>
      </c>
      <c r="G295" s="54">
        <v>26313000</v>
      </c>
      <c r="H295" s="53">
        <v>51.54</v>
      </c>
      <c r="I295" s="59">
        <f t="shared" si="24"/>
        <v>1</v>
      </c>
      <c r="J295" s="53">
        <f t="shared" si="20"/>
        <v>51.83</v>
      </c>
      <c r="K295" s="53">
        <f t="shared" si="21"/>
        <v>51.99</v>
      </c>
      <c r="L295" s="53">
        <f t="shared" si="22"/>
        <v>51.5</v>
      </c>
      <c r="M295" s="53">
        <f t="shared" si="23"/>
        <v>51.54</v>
      </c>
      <c r="N295" s="53"/>
    </row>
    <row r="296" spans="1:14" x14ac:dyDescent="0.25">
      <c r="A296">
        <v>281</v>
      </c>
      <c r="B296" s="175">
        <v>41179</v>
      </c>
      <c r="C296" s="53">
        <v>51.01</v>
      </c>
      <c r="D296" s="53">
        <v>52.49</v>
      </c>
      <c r="E296" s="53">
        <v>51.01</v>
      </c>
      <c r="F296" s="53">
        <v>52</v>
      </c>
      <c r="G296" s="54">
        <v>7688600</v>
      </c>
      <c r="H296" s="53">
        <v>52</v>
      </c>
      <c r="I296" s="59">
        <f t="shared" si="24"/>
        <v>1</v>
      </c>
      <c r="J296" s="53">
        <f t="shared" si="20"/>
        <v>51.01</v>
      </c>
      <c r="K296" s="53">
        <f t="shared" si="21"/>
        <v>52.49</v>
      </c>
      <c r="L296" s="53">
        <f t="shared" si="22"/>
        <v>51.01</v>
      </c>
      <c r="M296" s="53">
        <f t="shared" si="23"/>
        <v>52</v>
      </c>
      <c r="N296" s="53"/>
    </row>
    <row r="297" spans="1:14" x14ac:dyDescent="0.25">
      <c r="A297">
        <v>282</v>
      </c>
      <c r="B297" s="175">
        <v>41178</v>
      </c>
      <c r="C297" s="53">
        <v>52.5</v>
      </c>
      <c r="D297" s="53">
        <v>53.36</v>
      </c>
      <c r="E297" s="53">
        <v>52.46</v>
      </c>
      <c r="F297" s="53">
        <v>52.86</v>
      </c>
      <c r="G297" s="54">
        <v>3029400</v>
      </c>
      <c r="H297" s="53">
        <v>52.86</v>
      </c>
      <c r="I297" s="59">
        <f t="shared" si="24"/>
        <v>1</v>
      </c>
      <c r="J297" s="53">
        <f t="shared" si="20"/>
        <v>52.5</v>
      </c>
      <c r="K297" s="53">
        <f t="shared" si="21"/>
        <v>53.36</v>
      </c>
      <c r="L297" s="53">
        <f t="shared" si="22"/>
        <v>52.46</v>
      </c>
      <c r="M297" s="53">
        <f t="shared" si="23"/>
        <v>52.86</v>
      </c>
      <c r="N297" s="53"/>
    </row>
    <row r="298" spans="1:14" x14ac:dyDescent="0.25">
      <c r="A298">
        <v>283</v>
      </c>
      <c r="B298" s="175">
        <v>41177</v>
      </c>
      <c r="C298" s="53">
        <v>52.52</v>
      </c>
      <c r="D298" s="53">
        <v>52.9</v>
      </c>
      <c r="E298" s="53">
        <v>52.43</v>
      </c>
      <c r="F298" s="53">
        <v>52.7</v>
      </c>
      <c r="G298" s="54">
        <v>2423000</v>
      </c>
      <c r="H298" s="53">
        <v>52.7</v>
      </c>
      <c r="I298" s="59">
        <f t="shared" si="24"/>
        <v>1</v>
      </c>
      <c r="J298" s="53">
        <f t="shared" si="20"/>
        <v>52.52</v>
      </c>
      <c r="K298" s="53">
        <f t="shared" si="21"/>
        <v>52.9</v>
      </c>
      <c r="L298" s="53">
        <f t="shared" si="22"/>
        <v>52.43</v>
      </c>
      <c r="M298" s="53">
        <f t="shared" si="23"/>
        <v>52.7</v>
      </c>
      <c r="N298" s="53"/>
    </row>
    <row r="299" spans="1:14" x14ac:dyDescent="0.25">
      <c r="A299">
        <v>284</v>
      </c>
      <c r="B299" s="175">
        <v>41176</v>
      </c>
      <c r="C299" s="53">
        <v>52.4</v>
      </c>
      <c r="D299" s="53">
        <v>52.72</v>
      </c>
      <c r="E299" s="53">
        <v>52.35</v>
      </c>
      <c r="F299" s="53">
        <v>52.51</v>
      </c>
      <c r="G299" s="54">
        <v>2403500</v>
      </c>
      <c r="H299" s="53">
        <v>52.51</v>
      </c>
      <c r="I299" s="59">
        <f t="shared" si="24"/>
        <v>1</v>
      </c>
      <c r="J299" s="53">
        <f t="shared" si="20"/>
        <v>52.4</v>
      </c>
      <c r="K299" s="53">
        <f t="shared" si="21"/>
        <v>52.72</v>
      </c>
      <c r="L299" s="53">
        <f t="shared" si="22"/>
        <v>52.35</v>
      </c>
      <c r="M299" s="53">
        <f t="shared" si="23"/>
        <v>52.51</v>
      </c>
      <c r="N299" s="53"/>
    </row>
    <row r="300" spans="1:14" x14ac:dyDescent="0.25">
      <c r="A300">
        <v>285</v>
      </c>
      <c r="B300" s="175">
        <v>41173</v>
      </c>
      <c r="C300" s="53">
        <v>52.77</v>
      </c>
      <c r="D300" s="53">
        <v>52.94</v>
      </c>
      <c r="E300" s="53">
        <v>52.55</v>
      </c>
      <c r="F300" s="53">
        <v>52.94</v>
      </c>
      <c r="G300" s="54">
        <v>3464100</v>
      </c>
      <c r="H300" s="53">
        <v>52.94</v>
      </c>
      <c r="I300" s="59">
        <f t="shared" si="24"/>
        <v>1</v>
      </c>
      <c r="J300" s="53">
        <f t="shared" si="20"/>
        <v>52.77</v>
      </c>
      <c r="K300" s="53">
        <f t="shared" si="21"/>
        <v>52.94</v>
      </c>
      <c r="L300" s="53">
        <f t="shared" si="22"/>
        <v>52.55</v>
      </c>
      <c r="M300" s="53">
        <f t="shared" si="23"/>
        <v>52.94</v>
      </c>
      <c r="N300" s="53"/>
    </row>
    <row r="301" spans="1:14" x14ac:dyDescent="0.25">
      <c r="A301">
        <v>286</v>
      </c>
      <c r="B301" s="175">
        <v>41172</v>
      </c>
      <c r="C301" s="53">
        <v>51.32</v>
      </c>
      <c r="D301" s="53">
        <v>52.79</v>
      </c>
      <c r="E301" s="53">
        <v>51.16</v>
      </c>
      <c r="F301" s="53">
        <v>52.45</v>
      </c>
      <c r="G301" s="54">
        <v>5283600</v>
      </c>
      <c r="H301" s="53">
        <v>52.45</v>
      </c>
      <c r="I301" s="59">
        <f t="shared" si="24"/>
        <v>1</v>
      </c>
      <c r="J301" s="53">
        <f t="shared" si="20"/>
        <v>51.32</v>
      </c>
      <c r="K301" s="53">
        <f t="shared" si="21"/>
        <v>52.79</v>
      </c>
      <c r="L301" s="53">
        <f t="shared" si="22"/>
        <v>51.16</v>
      </c>
      <c r="M301" s="53">
        <f t="shared" si="23"/>
        <v>52.45</v>
      </c>
      <c r="N301" s="53"/>
    </row>
    <row r="302" spans="1:14" x14ac:dyDescent="0.25">
      <c r="A302">
        <v>287</v>
      </c>
      <c r="B302" s="175">
        <v>41171</v>
      </c>
      <c r="C302" s="53">
        <v>50.24</v>
      </c>
      <c r="D302" s="53">
        <v>51.44</v>
      </c>
      <c r="E302" s="53">
        <v>50.24</v>
      </c>
      <c r="F302" s="53">
        <v>51.18</v>
      </c>
      <c r="G302" s="54">
        <v>2603000</v>
      </c>
      <c r="H302" s="53">
        <v>51.18</v>
      </c>
      <c r="I302" s="59">
        <f t="shared" si="24"/>
        <v>1</v>
      </c>
      <c r="J302" s="53">
        <f t="shared" si="20"/>
        <v>50.24</v>
      </c>
      <c r="K302" s="53">
        <f t="shared" si="21"/>
        <v>51.44</v>
      </c>
      <c r="L302" s="53">
        <f t="shared" si="22"/>
        <v>50.24</v>
      </c>
      <c r="M302" s="53">
        <f t="shared" si="23"/>
        <v>51.18</v>
      </c>
      <c r="N302" s="53"/>
    </row>
    <row r="303" spans="1:14" x14ac:dyDescent="0.25">
      <c r="A303">
        <v>288</v>
      </c>
      <c r="B303" s="175">
        <v>41170</v>
      </c>
      <c r="C303" s="53">
        <v>50.04</v>
      </c>
      <c r="D303" s="53">
        <v>50.26</v>
      </c>
      <c r="E303" s="53">
        <v>49.93</v>
      </c>
      <c r="F303" s="53">
        <v>50.25</v>
      </c>
      <c r="G303" s="54">
        <v>2030800</v>
      </c>
      <c r="H303" s="53">
        <v>50.25</v>
      </c>
      <c r="I303" s="59">
        <f t="shared" si="24"/>
        <v>1</v>
      </c>
      <c r="J303" s="53">
        <f t="shared" si="20"/>
        <v>50.04</v>
      </c>
      <c r="K303" s="53">
        <f t="shared" si="21"/>
        <v>50.26</v>
      </c>
      <c r="L303" s="53">
        <f t="shared" si="22"/>
        <v>49.93</v>
      </c>
      <c r="M303" s="53">
        <f t="shared" si="23"/>
        <v>50.25</v>
      </c>
      <c r="N303" s="53"/>
    </row>
    <row r="304" spans="1:14" x14ac:dyDescent="0.25">
      <c r="A304">
        <v>289</v>
      </c>
      <c r="B304" s="175">
        <v>41169</v>
      </c>
      <c r="C304" s="53">
        <v>49.97</v>
      </c>
      <c r="D304" s="53">
        <v>50.26</v>
      </c>
      <c r="E304" s="53">
        <v>49.78</v>
      </c>
      <c r="F304" s="53">
        <v>50.11</v>
      </c>
      <c r="G304" s="54">
        <v>2001800</v>
      </c>
      <c r="H304" s="53">
        <v>50.11</v>
      </c>
      <c r="I304" s="59">
        <f t="shared" si="24"/>
        <v>1</v>
      </c>
      <c r="J304" s="53">
        <f t="shared" si="20"/>
        <v>49.97</v>
      </c>
      <c r="K304" s="53">
        <f t="shared" si="21"/>
        <v>50.26</v>
      </c>
      <c r="L304" s="53">
        <f t="shared" si="22"/>
        <v>49.78</v>
      </c>
      <c r="M304" s="53">
        <f t="shared" si="23"/>
        <v>50.11</v>
      </c>
      <c r="N304" s="53"/>
    </row>
    <row r="305" spans="1:14" x14ac:dyDescent="0.25">
      <c r="A305">
        <v>290</v>
      </c>
      <c r="B305" s="175">
        <v>41166</v>
      </c>
      <c r="C305" s="53">
        <v>50.92</v>
      </c>
      <c r="D305" s="53">
        <v>51.02</v>
      </c>
      <c r="E305" s="53">
        <v>50.05</v>
      </c>
      <c r="F305" s="53">
        <v>50.16</v>
      </c>
      <c r="G305" s="54">
        <v>2710700</v>
      </c>
      <c r="H305" s="53">
        <v>50.16</v>
      </c>
      <c r="I305" s="59">
        <f t="shared" si="24"/>
        <v>1</v>
      </c>
      <c r="J305" s="53">
        <f t="shared" si="20"/>
        <v>50.92</v>
      </c>
      <c r="K305" s="53">
        <f t="shared" si="21"/>
        <v>51.02</v>
      </c>
      <c r="L305" s="53">
        <f t="shared" si="22"/>
        <v>50.05</v>
      </c>
      <c r="M305" s="53">
        <f t="shared" si="23"/>
        <v>50.16</v>
      </c>
      <c r="N305" s="53"/>
    </row>
    <row r="306" spans="1:14" x14ac:dyDescent="0.25">
      <c r="A306">
        <v>291</v>
      </c>
      <c r="B306" s="175">
        <v>41165</v>
      </c>
      <c r="C306" s="53">
        <v>49.62</v>
      </c>
      <c r="D306" s="53">
        <v>50.81</v>
      </c>
      <c r="E306" s="53">
        <v>49.59</v>
      </c>
      <c r="F306" s="53">
        <v>50.74</v>
      </c>
      <c r="G306" s="54">
        <v>2842000</v>
      </c>
      <c r="H306" s="53">
        <v>50.74</v>
      </c>
      <c r="I306" s="59">
        <f t="shared" si="24"/>
        <v>1</v>
      </c>
      <c r="J306" s="53">
        <f t="shared" si="20"/>
        <v>49.62</v>
      </c>
      <c r="K306" s="53">
        <f t="shared" si="21"/>
        <v>50.81</v>
      </c>
      <c r="L306" s="53">
        <f t="shared" si="22"/>
        <v>49.59</v>
      </c>
      <c r="M306" s="53">
        <f t="shared" si="23"/>
        <v>50.74</v>
      </c>
      <c r="N306" s="53"/>
    </row>
    <row r="307" spans="1:14" x14ac:dyDescent="0.25">
      <c r="A307">
        <v>292</v>
      </c>
      <c r="B307" s="175">
        <v>41164</v>
      </c>
      <c r="C307" s="53">
        <v>49.41</v>
      </c>
      <c r="D307" s="53">
        <v>50.1</v>
      </c>
      <c r="E307" s="53">
        <v>49.08</v>
      </c>
      <c r="F307" s="53">
        <v>49.72</v>
      </c>
      <c r="G307" s="54">
        <v>3496500</v>
      </c>
      <c r="H307" s="53">
        <v>49.72</v>
      </c>
      <c r="I307" s="59">
        <f t="shared" si="24"/>
        <v>1</v>
      </c>
      <c r="J307" s="53">
        <f t="shared" si="20"/>
        <v>49.41</v>
      </c>
      <c r="K307" s="53">
        <f t="shared" si="21"/>
        <v>50.1</v>
      </c>
      <c r="L307" s="53">
        <f t="shared" si="22"/>
        <v>49.08</v>
      </c>
      <c r="M307" s="53">
        <f t="shared" si="23"/>
        <v>49.72</v>
      </c>
      <c r="N307" s="53"/>
    </row>
    <row r="308" spans="1:14" x14ac:dyDescent="0.25">
      <c r="A308">
        <v>293</v>
      </c>
      <c r="B308" s="175">
        <v>41163</v>
      </c>
      <c r="C308" s="53">
        <v>48.81</v>
      </c>
      <c r="D308" s="53">
        <v>49.25</v>
      </c>
      <c r="E308" s="53">
        <v>48.51</v>
      </c>
      <c r="F308" s="53">
        <v>48.83</v>
      </c>
      <c r="G308" s="54">
        <v>2344100</v>
      </c>
      <c r="H308" s="53">
        <v>48.83</v>
      </c>
      <c r="I308" s="59">
        <f t="shared" si="24"/>
        <v>1</v>
      </c>
      <c r="J308" s="53">
        <f t="shared" si="20"/>
        <v>48.81</v>
      </c>
      <c r="K308" s="53">
        <f t="shared" si="21"/>
        <v>49.25</v>
      </c>
      <c r="L308" s="53">
        <f t="shared" si="22"/>
        <v>48.51</v>
      </c>
      <c r="M308" s="53">
        <f t="shared" si="23"/>
        <v>48.83</v>
      </c>
      <c r="N308" s="53"/>
    </row>
    <row r="309" spans="1:14" x14ac:dyDescent="0.25">
      <c r="A309">
        <v>294</v>
      </c>
      <c r="B309" s="175">
        <v>41162</v>
      </c>
      <c r="C309" s="53">
        <v>49.53</v>
      </c>
      <c r="D309" s="53">
        <v>49.94</v>
      </c>
      <c r="E309" s="53">
        <v>48.92</v>
      </c>
      <c r="F309" s="53">
        <v>48.97</v>
      </c>
      <c r="G309" s="54">
        <v>2609500</v>
      </c>
      <c r="H309" s="53">
        <v>48.97</v>
      </c>
      <c r="I309" s="59">
        <f t="shared" si="24"/>
        <v>1</v>
      </c>
      <c r="J309" s="53">
        <f t="shared" si="20"/>
        <v>49.53</v>
      </c>
      <c r="K309" s="53">
        <f t="shared" si="21"/>
        <v>49.94</v>
      </c>
      <c r="L309" s="53">
        <f t="shared" si="22"/>
        <v>48.92</v>
      </c>
      <c r="M309" s="53">
        <f t="shared" si="23"/>
        <v>48.97</v>
      </c>
      <c r="N309" s="53"/>
    </row>
    <row r="310" spans="1:14" x14ac:dyDescent="0.25">
      <c r="A310">
        <v>295</v>
      </c>
      <c r="B310" s="175">
        <v>41159</v>
      </c>
      <c r="C310" s="53">
        <v>50.57</v>
      </c>
      <c r="D310" s="53">
        <v>50.67</v>
      </c>
      <c r="E310" s="53">
        <v>49.8</v>
      </c>
      <c r="F310" s="53">
        <v>49.85</v>
      </c>
      <c r="G310" s="54">
        <v>3055200</v>
      </c>
      <c r="H310" s="53">
        <v>49.85</v>
      </c>
      <c r="I310" s="59">
        <f t="shared" si="24"/>
        <v>1</v>
      </c>
      <c r="J310" s="53">
        <f t="shared" si="20"/>
        <v>50.57</v>
      </c>
      <c r="K310" s="53">
        <f t="shared" si="21"/>
        <v>50.67</v>
      </c>
      <c r="L310" s="53">
        <f t="shared" si="22"/>
        <v>49.8</v>
      </c>
      <c r="M310" s="53">
        <f t="shared" si="23"/>
        <v>49.85</v>
      </c>
      <c r="N310" s="53"/>
    </row>
    <row r="311" spans="1:14" x14ac:dyDescent="0.25">
      <c r="A311">
        <v>296</v>
      </c>
      <c r="B311" s="175">
        <v>41158</v>
      </c>
      <c r="C311" s="53">
        <v>51.59</v>
      </c>
      <c r="D311" s="53">
        <v>51.63</v>
      </c>
      <c r="E311" s="53">
        <v>50.22</v>
      </c>
      <c r="F311" s="53">
        <v>50.64</v>
      </c>
      <c r="G311" s="54">
        <v>4509200</v>
      </c>
      <c r="H311" s="53">
        <v>50.64</v>
      </c>
      <c r="I311" s="59">
        <f t="shared" si="24"/>
        <v>1</v>
      </c>
      <c r="J311" s="53">
        <f t="shared" si="20"/>
        <v>51.59</v>
      </c>
      <c r="K311" s="53">
        <f t="shared" si="21"/>
        <v>51.63</v>
      </c>
      <c r="L311" s="53">
        <f t="shared" si="22"/>
        <v>50.22</v>
      </c>
      <c r="M311" s="53">
        <f t="shared" si="23"/>
        <v>50.64</v>
      </c>
      <c r="N311" s="53"/>
    </row>
    <row r="312" spans="1:14" x14ac:dyDescent="0.25">
      <c r="A312">
        <v>297</v>
      </c>
      <c r="B312" s="175">
        <v>41157</v>
      </c>
      <c r="C312" s="53">
        <v>51.92</v>
      </c>
      <c r="D312" s="53">
        <v>52</v>
      </c>
      <c r="E312" s="53">
        <v>50.76</v>
      </c>
      <c r="F312" s="53">
        <v>51.06</v>
      </c>
      <c r="G312" s="54">
        <v>5587800</v>
      </c>
      <c r="H312" s="53">
        <v>51.06</v>
      </c>
      <c r="I312" s="59">
        <f t="shared" si="24"/>
        <v>1</v>
      </c>
      <c r="J312" s="53">
        <f t="shared" si="20"/>
        <v>51.92</v>
      </c>
      <c r="K312" s="53">
        <f t="shared" si="21"/>
        <v>52</v>
      </c>
      <c r="L312" s="53">
        <f t="shared" si="22"/>
        <v>50.76</v>
      </c>
      <c r="M312" s="53">
        <f t="shared" si="23"/>
        <v>51.06</v>
      </c>
      <c r="N312" s="53"/>
    </row>
    <row r="313" spans="1:14" x14ac:dyDescent="0.25">
      <c r="A313">
        <v>298</v>
      </c>
      <c r="B313" s="175">
        <v>41156</v>
      </c>
      <c r="C313" s="53">
        <v>51.32</v>
      </c>
      <c r="D313" s="53">
        <v>51.33</v>
      </c>
      <c r="E313" s="53">
        <v>49.89</v>
      </c>
      <c r="F313" s="53">
        <v>50.66</v>
      </c>
      <c r="G313" s="54">
        <v>3946200</v>
      </c>
      <c r="H313" s="53">
        <v>50.66</v>
      </c>
      <c r="I313" s="59">
        <f t="shared" si="24"/>
        <v>1</v>
      </c>
      <c r="J313" s="53">
        <f t="shared" si="20"/>
        <v>51.32</v>
      </c>
      <c r="K313" s="53">
        <f t="shared" si="21"/>
        <v>51.33</v>
      </c>
      <c r="L313" s="53">
        <f t="shared" si="22"/>
        <v>49.89</v>
      </c>
      <c r="M313" s="53">
        <f t="shared" si="23"/>
        <v>50.66</v>
      </c>
      <c r="N313" s="53"/>
    </row>
    <row r="314" spans="1:14" x14ac:dyDescent="0.25">
      <c r="A314">
        <v>299</v>
      </c>
      <c r="B314" s="175">
        <v>41152</v>
      </c>
      <c r="C314" s="53">
        <v>50.3</v>
      </c>
      <c r="D314" s="53">
        <v>51.42</v>
      </c>
      <c r="E314" s="53">
        <v>50.29</v>
      </c>
      <c r="F314" s="53">
        <v>51.07</v>
      </c>
      <c r="G314" s="54">
        <v>4392300</v>
      </c>
      <c r="H314" s="53">
        <v>51.07</v>
      </c>
      <c r="I314" s="59">
        <f t="shared" si="24"/>
        <v>1</v>
      </c>
      <c r="J314" s="53">
        <f t="shared" si="20"/>
        <v>50.3</v>
      </c>
      <c r="K314" s="53">
        <f t="shared" si="21"/>
        <v>51.42</v>
      </c>
      <c r="L314" s="53">
        <f t="shared" si="22"/>
        <v>50.29</v>
      </c>
      <c r="M314" s="53">
        <f t="shared" si="23"/>
        <v>51.07</v>
      </c>
      <c r="N314" s="53"/>
    </row>
    <row r="315" spans="1:14" x14ac:dyDescent="0.25">
      <c r="A315">
        <v>300</v>
      </c>
      <c r="B315" s="175">
        <v>41151</v>
      </c>
      <c r="C315" s="53">
        <v>48.33</v>
      </c>
      <c r="D315" s="53">
        <v>50.53</v>
      </c>
      <c r="E315" s="53">
        <v>48.22</v>
      </c>
      <c r="F315" s="53">
        <v>50.07</v>
      </c>
      <c r="G315" s="54">
        <v>8407500</v>
      </c>
      <c r="H315" s="53">
        <v>50.07</v>
      </c>
      <c r="I315" s="59">
        <f t="shared" si="24"/>
        <v>1</v>
      </c>
      <c r="J315" s="53">
        <f t="shared" si="20"/>
        <v>48.33</v>
      </c>
      <c r="K315" s="53">
        <f t="shared" si="21"/>
        <v>50.53</v>
      </c>
      <c r="L315" s="53">
        <f t="shared" si="22"/>
        <v>48.22</v>
      </c>
      <c r="M315" s="53">
        <f t="shared" si="23"/>
        <v>50.07</v>
      </c>
      <c r="N315" s="53"/>
    </row>
    <row r="316" spans="1:14" x14ac:dyDescent="0.25">
      <c r="A316">
        <v>301</v>
      </c>
      <c r="B316" s="175">
        <v>41150</v>
      </c>
      <c r="C316" s="53">
        <v>48.75</v>
      </c>
      <c r="D316" s="53">
        <v>48.91</v>
      </c>
      <c r="E316" s="53">
        <v>48.37</v>
      </c>
      <c r="F316" s="53">
        <v>48.54</v>
      </c>
      <c r="G316" s="54">
        <v>2483600</v>
      </c>
      <c r="H316" s="53">
        <v>48.54</v>
      </c>
      <c r="I316" s="59">
        <f t="shared" si="24"/>
        <v>1</v>
      </c>
      <c r="J316" s="53">
        <f t="shared" si="20"/>
        <v>48.75</v>
      </c>
      <c r="K316" s="53">
        <f t="shared" si="21"/>
        <v>48.91</v>
      </c>
      <c r="L316" s="53">
        <f t="shared" si="22"/>
        <v>48.37</v>
      </c>
      <c r="M316" s="53">
        <f t="shared" si="23"/>
        <v>48.54</v>
      </c>
      <c r="N316" s="53"/>
    </row>
    <row r="317" spans="1:14" x14ac:dyDescent="0.25">
      <c r="A317">
        <v>302</v>
      </c>
      <c r="B317" s="175">
        <v>41149</v>
      </c>
      <c r="C317" s="53">
        <v>48.78</v>
      </c>
      <c r="D317" s="53">
        <v>48.93</v>
      </c>
      <c r="E317" s="53">
        <v>48.61</v>
      </c>
      <c r="F317" s="53">
        <v>48.82</v>
      </c>
      <c r="G317" s="54">
        <v>2428600</v>
      </c>
      <c r="H317" s="53">
        <v>48.82</v>
      </c>
      <c r="I317" s="59">
        <f t="shared" si="24"/>
        <v>1</v>
      </c>
      <c r="J317" s="53">
        <f t="shared" si="20"/>
        <v>48.78</v>
      </c>
      <c r="K317" s="53">
        <f t="shared" si="21"/>
        <v>48.93</v>
      </c>
      <c r="L317" s="53">
        <f t="shared" si="22"/>
        <v>48.61</v>
      </c>
      <c r="M317" s="53">
        <f t="shared" si="23"/>
        <v>48.82</v>
      </c>
      <c r="N317" s="53"/>
    </row>
    <row r="318" spans="1:14" x14ac:dyDescent="0.25">
      <c r="A318">
        <v>303</v>
      </c>
      <c r="B318" s="175">
        <v>41148</v>
      </c>
      <c r="C318" s="53">
        <v>49.41</v>
      </c>
      <c r="D318" s="53">
        <v>49.72</v>
      </c>
      <c r="E318" s="53">
        <v>48.57</v>
      </c>
      <c r="F318" s="53">
        <v>48.85</v>
      </c>
      <c r="G318" s="54">
        <v>4675100</v>
      </c>
      <c r="H318" s="53">
        <v>48.85</v>
      </c>
      <c r="I318" s="59">
        <f t="shared" si="24"/>
        <v>1</v>
      </c>
      <c r="J318" s="53">
        <f t="shared" si="20"/>
        <v>49.41</v>
      </c>
      <c r="K318" s="53">
        <f t="shared" si="21"/>
        <v>49.72</v>
      </c>
      <c r="L318" s="53">
        <f t="shared" si="22"/>
        <v>48.57</v>
      </c>
      <c r="M318" s="53">
        <f t="shared" si="23"/>
        <v>48.85</v>
      </c>
      <c r="N318" s="53"/>
    </row>
    <row r="319" spans="1:14" x14ac:dyDescent="0.25">
      <c r="A319">
        <v>304</v>
      </c>
      <c r="B319" s="175">
        <v>41145</v>
      </c>
      <c r="C319" s="53">
        <v>49.46</v>
      </c>
      <c r="D319" s="53">
        <v>50.21</v>
      </c>
      <c r="E319" s="53">
        <v>49.46</v>
      </c>
      <c r="F319" s="53">
        <v>49.66</v>
      </c>
      <c r="G319" s="54">
        <v>2419700</v>
      </c>
      <c r="H319" s="53">
        <v>49.66</v>
      </c>
      <c r="I319" s="59">
        <f t="shared" si="24"/>
        <v>1</v>
      </c>
      <c r="J319" s="53">
        <f t="shared" si="20"/>
        <v>49.46</v>
      </c>
      <c r="K319" s="53">
        <f t="shared" si="21"/>
        <v>50.21</v>
      </c>
      <c r="L319" s="53">
        <f t="shared" si="22"/>
        <v>49.46</v>
      </c>
      <c r="M319" s="53">
        <f t="shared" si="23"/>
        <v>49.66</v>
      </c>
      <c r="N319" s="53"/>
    </row>
    <row r="320" spans="1:14" x14ac:dyDescent="0.25">
      <c r="A320">
        <v>305</v>
      </c>
      <c r="B320" s="175">
        <v>41144</v>
      </c>
      <c r="C320" s="53">
        <v>49.77</v>
      </c>
      <c r="D320" s="53">
        <v>50.03</v>
      </c>
      <c r="E320" s="53">
        <v>48.19</v>
      </c>
      <c r="F320" s="53">
        <v>49.71</v>
      </c>
      <c r="G320" s="54">
        <v>4561100</v>
      </c>
      <c r="H320" s="53">
        <v>49.71</v>
      </c>
      <c r="I320" s="59">
        <f t="shared" si="24"/>
        <v>1</v>
      </c>
      <c r="J320" s="53">
        <f t="shared" si="20"/>
        <v>49.77</v>
      </c>
      <c r="K320" s="53">
        <f t="shared" si="21"/>
        <v>50.03</v>
      </c>
      <c r="L320" s="53">
        <f t="shared" si="22"/>
        <v>48.19</v>
      </c>
      <c r="M320" s="53">
        <f t="shared" si="23"/>
        <v>49.71</v>
      </c>
      <c r="N320" s="53"/>
    </row>
    <row r="321" spans="1:14" x14ac:dyDescent="0.25">
      <c r="A321">
        <v>306</v>
      </c>
      <c r="B321" s="175">
        <v>41143</v>
      </c>
      <c r="C321" s="53">
        <v>50.64</v>
      </c>
      <c r="D321" s="53">
        <v>50.67</v>
      </c>
      <c r="E321" s="53">
        <v>50.18</v>
      </c>
      <c r="F321" s="53">
        <v>50.54</v>
      </c>
      <c r="G321" s="54">
        <v>1859000</v>
      </c>
      <c r="H321" s="53">
        <v>50.54</v>
      </c>
      <c r="I321" s="59">
        <f t="shared" si="24"/>
        <v>1</v>
      </c>
      <c r="J321" s="53">
        <f t="shared" si="20"/>
        <v>50.64</v>
      </c>
      <c r="K321" s="53">
        <f t="shared" si="21"/>
        <v>50.67</v>
      </c>
      <c r="L321" s="53">
        <f t="shared" si="22"/>
        <v>50.18</v>
      </c>
      <c r="M321" s="53">
        <f t="shared" si="23"/>
        <v>50.54</v>
      </c>
      <c r="N321" s="53"/>
    </row>
    <row r="322" spans="1:14" x14ac:dyDescent="0.25">
      <c r="A322">
        <v>307</v>
      </c>
      <c r="B322" s="175">
        <v>41142</v>
      </c>
      <c r="C322" s="53">
        <v>50.84</v>
      </c>
      <c r="D322" s="53">
        <v>51.15</v>
      </c>
      <c r="E322" s="53">
        <v>50.55</v>
      </c>
      <c r="F322" s="53">
        <v>50.77</v>
      </c>
      <c r="G322" s="54">
        <v>2172700</v>
      </c>
      <c r="H322" s="53">
        <v>50.77</v>
      </c>
      <c r="I322" s="59">
        <f t="shared" si="24"/>
        <v>1</v>
      </c>
      <c r="J322" s="53">
        <f t="shared" si="20"/>
        <v>50.84</v>
      </c>
      <c r="K322" s="53">
        <f t="shared" si="21"/>
        <v>51.15</v>
      </c>
      <c r="L322" s="53">
        <f t="shared" si="22"/>
        <v>50.55</v>
      </c>
      <c r="M322" s="53">
        <f t="shared" si="23"/>
        <v>50.77</v>
      </c>
      <c r="N322" s="53"/>
    </row>
    <row r="323" spans="1:14" x14ac:dyDescent="0.25">
      <c r="A323">
        <v>308</v>
      </c>
      <c r="B323" s="175">
        <v>41141</v>
      </c>
      <c r="C323" s="53">
        <v>51.59</v>
      </c>
      <c r="D323" s="53">
        <v>51.59</v>
      </c>
      <c r="E323" s="53">
        <v>50.65</v>
      </c>
      <c r="F323" s="53">
        <v>50.79</v>
      </c>
      <c r="G323" s="54">
        <v>1737600</v>
      </c>
      <c r="H323" s="53">
        <v>50.79</v>
      </c>
      <c r="I323" s="59">
        <f t="shared" si="24"/>
        <v>1</v>
      </c>
      <c r="J323" s="53">
        <f t="shared" si="20"/>
        <v>51.59</v>
      </c>
      <c r="K323" s="53">
        <f t="shared" si="21"/>
        <v>51.59</v>
      </c>
      <c r="L323" s="53">
        <f t="shared" si="22"/>
        <v>50.65</v>
      </c>
      <c r="M323" s="53">
        <f t="shared" si="23"/>
        <v>50.79</v>
      </c>
      <c r="N323" s="53"/>
    </row>
    <row r="324" spans="1:14" x14ac:dyDescent="0.25">
      <c r="A324">
        <v>309</v>
      </c>
      <c r="B324" s="175">
        <v>41138</v>
      </c>
      <c r="C324" s="53">
        <v>51.11</v>
      </c>
      <c r="D324" s="53">
        <v>51.76</v>
      </c>
      <c r="E324" s="53">
        <v>51.04</v>
      </c>
      <c r="F324" s="53">
        <v>51.35</v>
      </c>
      <c r="G324" s="54">
        <v>1999600</v>
      </c>
      <c r="H324" s="53">
        <v>51.35</v>
      </c>
      <c r="I324" s="59">
        <f t="shared" si="24"/>
        <v>1</v>
      </c>
      <c r="J324" s="53">
        <f t="shared" si="20"/>
        <v>51.11</v>
      </c>
      <c r="K324" s="53">
        <f t="shared" si="21"/>
        <v>51.76</v>
      </c>
      <c r="L324" s="53">
        <f t="shared" si="22"/>
        <v>51.04</v>
      </c>
      <c r="M324" s="53">
        <f t="shared" si="23"/>
        <v>51.35</v>
      </c>
      <c r="N324" s="53"/>
    </row>
    <row r="325" spans="1:14" x14ac:dyDescent="0.25">
      <c r="A325">
        <v>310</v>
      </c>
      <c r="B325" s="175">
        <v>41137</v>
      </c>
      <c r="C325" s="53">
        <v>50.75</v>
      </c>
      <c r="D325" s="53">
        <v>51.55</v>
      </c>
      <c r="E325" s="53">
        <v>50.3</v>
      </c>
      <c r="F325" s="53">
        <v>51.22</v>
      </c>
      <c r="G325" s="54">
        <v>3888900</v>
      </c>
      <c r="H325" s="53">
        <v>51.22</v>
      </c>
      <c r="I325" s="59">
        <f t="shared" si="24"/>
        <v>1</v>
      </c>
      <c r="J325" s="53">
        <f t="shared" si="20"/>
        <v>50.75</v>
      </c>
      <c r="K325" s="53">
        <f t="shared" si="21"/>
        <v>51.55</v>
      </c>
      <c r="L325" s="53">
        <f t="shared" si="22"/>
        <v>50.3</v>
      </c>
      <c r="M325" s="53">
        <f t="shared" si="23"/>
        <v>51.22</v>
      </c>
      <c r="N325" s="53"/>
    </row>
    <row r="326" spans="1:14" x14ac:dyDescent="0.25">
      <c r="A326">
        <v>311</v>
      </c>
      <c r="B326" s="175">
        <v>41136</v>
      </c>
      <c r="C326" s="53">
        <v>52.41</v>
      </c>
      <c r="D326" s="53">
        <v>52.65</v>
      </c>
      <c r="E326" s="53">
        <v>51.69</v>
      </c>
      <c r="F326" s="53">
        <v>51.76</v>
      </c>
      <c r="G326" s="54">
        <v>1335800</v>
      </c>
      <c r="H326" s="53">
        <v>51.76</v>
      </c>
      <c r="I326" s="59">
        <f t="shared" si="24"/>
        <v>1</v>
      </c>
      <c r="J326" s="53">
        <f t="shared" si="20"/>
        <v>52.41</v>
      </c>
      <c r="K326" s="53">
        <f t="shared" si="21"/>
        <v>52.65</v>
      </c>
      <c r="L326" s="53">
        <f t="shared" si="22"/>
        <v>51.69</v>
      </c>
      <c r="M326" s="53">
        <f t="shared" si="23"/>
        <v>51.76</v>
      </c>
      <c r="N326" s="53"/>
    </row>
    <row r="327" spans="1:14" x14ac:dyDescent="0.25">
      <c r="A327">
        <v>312</v>
      </c>
      <c r="B327" s="175">
        <v>41135</v>
      </c>
      <c r="C327" s="53">
        <v>52.62</v>
      </c>
      <c r="D327" s="53">
        <v>52.9</v>
      </c>
      <c r="E327" s="53">
        <v>52.18</v>
      </c>
      <c r="F327" s="53">
        <v>52.31</v>
      </c>
      <c r="G327" s="54">
        <v>1113800</v>
      </c>
      <c r="H327" s="53">
        <v>52.31</v>
      </c>
      <c r="I327" s="59">
        <f t="shared" si="24"/>
        <v>1</v>
      </c>
      <c r="J327" s="53">
        <f t="shared" si="20"/>
        <v>52.62</v>
      </c>
      <c r="K327" s="53">
        <f t="shared" si="21"/>
        <v>52.9</v>
      </c>
      <c r="L327" s="53">
        <f t="shared" si="22"/>
        <v>52.18</v>
      </c>
      <c r="M327" s="53">
        <f t="shared" si="23"/>
        <v>52.31</v>
      </c>
      <c r="N327" s="53"/>
    </row>
    <row r="328" spans="1:14" x14ac:dyDescent="0.25">
      <c r="A328">
        <v>313</v>
      </c>
      <c r="B328" s="175">
        <v>41134</v>
      </c>
      <c r="C328" s="53">
        <v>51.79</v>
      </c>
      <c r="D328" s="53">
        <v>52.59</v>
      </c>
      <c r="E328" s="53">
        <v>51.52</v>
      </c>
      <c r="F328" s="53">
        <v>52.54</v>
      </c>
      <c r="G328" s="54">
        <v>2458400</v>
      </c>
      <c r="H328" s="53">
        <v>52.54</v>
      </c>
      <c r="I328" s="59">
        <f t="shared" si="24"/>
        <v>1</v>
      </c>
      <c r="J328" s="53">
        <f t="shared" si="20"/>
        <v>51.79</v>
      </c>
      <c r="K328" s="53">
        <f t="shared" si="21"/>
        <v>52.59</v>
      </c>
      <c r="L328" s="53">
        <f t="shared" si="22"/>
        <v>51.52</v>
      </c>
      <c r="M328" s="53">
        <f t="shared" si="23"/>
        <v>52.54</v>
      </c>
      <c r="N328" s="53"/>
    </row>
    <row r="329" spans="1:14" x14ac:dyDescent="0.25">
      <c r="A329">
        <v>314</v>
      </c>
      <c r="B329" s="175">
        <v>41131</v>
      </c>
      <c r="C329" s="53">
        <v>51.16</v>
      </c>
      <c r="D329" s="53">
        <v>51.96</v>
      </c>
      <c r="E329" s="53">
        <v>51.1</v>
      </c>
      <c r="F329" s="53">
        <v>51.77</v>
      </c>
      <c r="G329" s="54">
        <v>1971900</v>
      </c>
      <c r="H329" s="53">
        <v>51.77</v>
      </c>
      <c r="I329" s="59">
        <f t="shared" si="24"/>
        <v>1</v>
      </c>
      <c r="J329" s="53">
        <f t="shared" si="20"/>
        <v>51.16</v>
      </c>
      <c r="K329" s="53">
        <f t="shared" si="21"/>
        <v>51.96</v>
      </c>
      <c r="L329" s="53">
        <f t="shared" si="22"/>
        <v>51.1</v>
      </c>
      <c r="M329" s="53">
        <f t="shared" si="23"/>
        <v>51.77</v>
      </c>
      <c r="N329" s="53"/>
    </row>
    <row r="330" spans="1:14" x14ac:dyDescent="0.25">
      <c r="A330">
        <v>315</v>
      </c>
      <c r="B330" s="175">
        <v>41130</v>
      </c>
      <c r="C330" s="53">
        <v>52.15</v>
      </c>
      <c r="D330" s="53">
        <v>52.46</v>
      </c>
      <c r="E330" s="53">
        <v>51.29</v>
      </c>
      <c r="F330" s="53">
        <v>51.35</v>
      </c>
      <c r="G330" s="54">
        <v>1426300</v>
      </c>
      <c r="H330" s="53">
        <v>51.35</v>
      </c>
      <c r="I330" s="59">
        <f t="shared" si="24"/>
        <v>1</v>
      </c>
      <c r="J330" s="53">
        <f t="shared" si="20"/>
        <v>52.15</v>
      </c>
      <c r="K330" s="53">
        <f t="shared" si="21"/>
        <v>52.46</v>
      </c>
      <c r="L330" s="53">
        <f t="shared" si="22"/>
        <v>51.29</v>
      </c>
      <c r="M330" s="53">
        <f t="shared" si="23"/>
        <v>51.35</v>
      </c>
      <c r="N330" s="53"/>
    </row>
    <row r="331" spans="1:14" x14ac:dyDescent="0.25">
      <c r="A331">
        <v>316</v>
      </c>
      <c r="B331" s="175">
        <v>41129</v>
      </c>
      <c r="C331" s="53">
        <v>52.54</v>
      </c>
      <c r="D331" s="53">
        <v>52.63</v>
      </c>
      <c r="E331" s="53">
        <v>51.96</v>
      </c>
      <c r="F331" s="53">
        <v>52.1</v>
      </c>
      <c r="G331" s="54">
        <v>1810100</v>
      </c>
      <c r="H331" s="53">
        <v>52.1</v>
      </c>
      <c r="I331" s="59">
        <f t="shared" si="24"/>
        <v>1</v>
      </c>
      <c r="J331" s="53">
        <f t="shared" si="20"/>
        <v>52.54</v>
      </c>
      <c r="K331" s="53">
        <f t="shared" si="21"/>
        <v>52.63</v>
      </c>
      <c r="L331" s="53">
        <f t="shared" si="22"/>
        <v>51.96</v>
      </c>
      <c r="M331" s="53">
        <f t="shared" si="23"/>
        <v>52.1</v>
      </c>
      <c r="N331" s="53"/>
    </row>
    <row r="332" spans="1:14" x14ac:dyDescent="0.25">
      <c r="A332">
        <v>317</v>
      </c>
      <c r="B332" s="175">
        <v>41128</v>
      </c>
      <c r="C332" s="53">
        <v>51.7</v>
      </c>
      <c r="D332" s="53">
        <v>52.97</v>
      </c>
      <c r="E332" s="53">
        <v>51.61</v>
      </c>
      <c r="F332" s="53">
        <v>52.72</v>
      </c>
      <c r="G332" s="54">
        <v>2164800</v>
      </c>
      <c r="H332" s="53">
        <v>52.72</v>
      </c>
      <c r="I332" s="59">
        <f t="shared" si="24"/>
        <v>1</v>
      </c>
      <c r="J332" s="53">
        <f t="shared" si="20"/>
        <v>51.7</v>
      </c>
      <c r="K332" s="53">
        <f t="shared" si="21"/>
        <v>52.97</v>
      </c>
      <c r="L332" s="53">
        <f t="shared" si="22"/>
        <v>51.61</v>
      </c>
      <c r="M332" s="53">
        <f t="shared" si="23"/>
        <v>52.72</v>
      </c>
      <c r="N332" s="53"/>
    </row>
    <row r="333" spans="1:14" x14ac:dyDescent="0.25">
      <c r="A333">
        <v>318</v>
      </c>
      <c r="B333" s="175">
        <v>41127</v>
      </c>
      <c r="C333" s="53">
        <v>51.96</v>
      </c>
      <c r="D333" s="53">
        <v>52.46</v>
      </c>
      <c r="E333" s="53">
        <v>51.49</v>
      </c>
      <c r="F333" s="53">
        <v>51.54</v>
      </c>
      <c r="G333" s="54">
        <v>1208000</v>
      </c>
      <c r="H333" s="53">
        <v>51.54</v>
      </c>
      <c r="I333" s="59">
        <f t="shared" si="24"/>
        <v>1</v>
      </c>
      <c r="J333" s="53">
        <f t="shared" si="20"/>
        <v>51.96</v>
      </c>
      <c r="K333" s="53">
        <f t="shared" si="21"/>
        <v>52.46</v>
      </c>
      <c r="L333" s="53">
        <f t="shared" si="22"/>
        <v>51.49</v>
      </c>
      <c r="M333" s="53">
        <f t="shared" si="23"/>
        <v>51.54</v>
      </c>
      <c r="N333" s="53"/>
    </row>
    <row r="334" spans="1:14" x14ac:dyDescent="0.25">
      <c r="A334">
        <v>319</v>
      </c>
      <c r="B334" s="175">
        <v>41124</v>
      </c>
      <c r="C334" s="53">
        <v>52.25</v>
      </c>
      <c r="D334" s="53">
        <v>52.25</v>
      </c>
      <c r="E334" s="53">
        <v>51.65</v>
      </c>
      <c r="F334" s="53">
        <v>51.9</v>
      </c>
      <c r="G334" s="54">
        <v>2083000</v>
      </c>
      <c r="H334" s="53">
        <v>51.9</v>
      </c>
      <c r="I334" s="59">
        <f t="shared" si="24"/>
        <v>1</v>
      </c>
      <c r="J334" s="53">
        <f t="shared" si="20"/>
        <v>52.25</v>
      </c>
      <c r="K334" s="53">
        <f t="shared" si="21"/>
        <v>52.25</v>
      </c>
      <c r="L334" s="53">
        <f t="shared" si="22"/>
        <v>51.65</v>
      </c>
      <c r="M334" s="53">
        <f t="shared" si="23"/>
        <v>51.9</v>
      </c>
      <c r="N334" s="53"/>
    </row>
    <row r="335" spans="1:14" x14ac:dyDescent="0.25">
      <c r="A335">
        <v>320</v>
      </c>
      <c r="B335" s="175">
        <v>41123</v>
      </c>
      <c r="C335" s="53">
        <v>50.92</v>
      </c>
      <c r="D335" s="53">
        <v>51.57</v>
      </c>
      <c r="E335" s="53">
        <v>50.88</v>
      </c>
      <c r="F335" s="53">
        <v>51.47</v>
      </c>
      <c r="G335" s="54">
        <v>2333900</v>
      </c>
      <c r="H335" s="53">
        <v>51.47</v>
      </c>
      <c r="I335" s="59">
        <f t="shared" si="24"/>
        <v>1</v>
      </c>
      <c r="J335" s="53">
        <f t="shared" si="20"/>
        <v>50.92</v>
      </c>
      <c r="K335" s="53">
        <f t="shared" si="21"/>
        <v>51.57</v>
      </c>
      <c r="L335" s="53">
        <f t="shared" si="22"/>
        <v>50.88</v>
      </c>
      <c r="M335" s="53">
        <f t="shared" si="23"/>
        <v>51.47</v>
      </c>
      <c r="N335" s="53"/>
    </row>
    <row r="336" spans="1:14" x14ac:dyDescent="0.25">
      <c r="A336">
        <v>321</v>
      </c>
      <c r="B336" s="175">
        <v>41122</v>
      </c>
      <c r="C336" s="53">
        <v>51.38</v>
      </c>
      <c r="D336" s="53">
        <v>51.5</v>
      </c>
      <c r="E336" s="53">
        <v>50.91</v>
      </c>
      <c r="F336" s="53">
        <v>51.06</v>
      </c>
      <c r="G336" s="54">
        <v>2632600</v>
      </c>
      <c r="H336" s="53">
        <v>51.06</v>
      </c>
      <c r="I336" s="59">
        <f t="shared" si="24"/>
        <v>1</v>
      </c>
      <c r="J336" s="53">
        <f t="shared" ref="J336:J399" si="25">ROUND($I336*C336,2)</f>
        <v>51.38</v>
      </c>
      <c r="K336" s="53">
        <f t="shared" ref="K336:K399" si="26">ROUND($I336*D336,2)</f>
        <v>51.5</v>
      </c>
      <c r="L336" s="53">
        <f t="shared" ref="L336:L399" si="27">ROUND($I336*E336,2)</f>
        <v>50.91</v>
      </c>
      <c r="M336" s="53">
        <f t="shared" ref="M336:M399" si="28">ROUND($I336*F336,2)</f>
        <v>51.06</v>
      </c>
      <c r="N336" s="53"/>
    </row>
    <row r="337" spans="1:14" x14ac:dyDescent="0.25">
      <c r="A337">
        <v>322</v>
      </c>
      <c r="B337" s="175">
        <v>41121</v>
      </c>
      <c r="C337" s="53">
        <v>51</v>
      </c>
      <c r="D337" s="53">
        <v>51.26</v>
      </c>
      <c r="E337" s="53">
        <v>50.32</v>
      </c>
      <c r="F337" s="53">
        <v>51.01</v>
      </c>
      <c r="G337" s="54">
        <v>2716100</v>
      </c>
      <c r="H337" s="53">
        <v>51.01</v>
      </c>
      <c r="I337" s="59">
        <f t="shared" si="24"/>
        <v>1</v>
      </c>
      <c r="J337" s="53">
        <f t="shared" si="25"/>
        <v>51</v>
      </c>
      <c r="K337" s="53">
        <f t="shared" si="26"/>
        <v>51.26</v>
      </c>
      <c r="L337" s="53">
        <f t="shared" si="27"/>
        <v>50.32</v>
      </c>
      <c r="M337" s="53">
        <f t="shared" si="28"/>
        <v>51.01</v>
      </c>
      <c r="N337" s="53"/>
    </row>
    <row r="338" spans="1:14" x14ac:dyDescent="0.25">
      <c r="A338">
        <v>323</v>
      </c>
      <c r="B338" s="175">
        <v>41120</v>
      </c>
      <c r="C338" s="53">
        <v>51.47</v>
      </c>
      <c r="D338" s="53">
        <v>51.64</v>
      </c>
      <c r="E338" s="53">
        <v>50.37</v>
      </c>
      <c r="F338" s="53">
        <v>50.95</v>
      </c>
      <c r="G338" s="54">
        <v>3375900</v>
      </c>
      <c r="H338" s="53">
        <v>50.95</v>
      </c>
      <c r="I338" s="59">
        <f t="shared" ref="I338:I401" si="29">H338/F338</f>
        <v>1</v>
      </c>
      <c r="J338" s="53">
        <f t="shared" si="25"/>
        <v>51.47</v>
      </c>
      <c r="K338" s="53">
        <f t="shared" si="26"/>
        <v>51.64</v>
      </c>
      <c r="L338" s="53">
        <f t="shared" si="27"/>
        <v>50.37</v>
      </c>
      <c r="M338" s="53">
        <f t="shared" si="28"/>
        <v>50.95</v>
      </c>
      <c r="N338" s="53"/>
    </row>
    <row r="339" spans="1:14" x14ac:dyDescent="0.25">
      <c r="A339">
        <v>324</v>
      </c>
      <c r="B339" s="175">
        <v>41117</v>
      </c>
      <c r="C339" s="53">
        <v>51.45</v>
      </c>
      <c r="D339" s="53">
        <v>51.58</v>
      </c>
      <c r="E339" s="53">
        <v>50.77</v>
      </c>
      <c r="F339" s="53">
        <v>50.99</v>
      </c>
      <c r="G339" s="54">
        <v>3411400</v>
      </c>
      <c r="H339" s="53">
        <v>50.99</v>
      </c>
      <c r="I339" s="59">
        <f t="shared" si="29"/>
        <v>1</v>
      </c>
      <c r="J339" s="53">
        <f t="shared" si="25"/>
        <v>51.45</v>
      </c>
      <c r="K339" s="53">
        <f t="shared" si="26"/>
        <v>51.58</v>
      </c>
      <c r="L339" s="53">
        <f t="shared" si="27"/>
        <v>50.77</v>
      </c>
      <c r="M339" s="53">
        <f t="shared" si="28"/>
        <v>50.99</v>
      </c>
      <c r="N339" s="53"/>
    </row>
    <row r="340" spans="1:14" x14ac:dyDescent="0.25">
      <c r="A340">
        <v>325</v>
      </c>
      <c r="B340" s="175">
        <v>41116</v>
      </c>
      <c r="C340" s="53">
        <v>51.57</v>
      </c>
      <c r="D340" s="53">
        <v>51.97</v>
      </c>
      <c r="E340" s="53">
        <v>50.58</v>
      </c>
      <c r="F340" s="53">
        <v>51.28</v>
      </c>
      <c r="G340" s="54">
        <v>4110600</v>
      </c>
      <c r="H340" s="53">
        <v>51.28</v>
      </c>
      <c r="I340" s="59">
        <f t="shared" si="29"/>
        <v>1</v>
      </c>
      <c r="J340" s="53">
        <f t="shared" si="25"/>
        <v>51.57</v>
      </c>
      <c r="K340" s="53">
        <f t="shared" si="26"/>
        <v>51.97</v>
      </c>
      <c r="L340" s="53">
        <f t="shared" si="27"/>
        <v>50.58</v>
      </c>
      <c r="M340" s="53">
        <f t="shared" si="28"/>
        <v>51.28</v>
      </c>
      <c r="N340" s="53"/>
    </row>
    <row r="341" spans="1:14" x14ac:dyDescent="0.25">
      <c r="A341">
        <v>326</v>
      </c>
      <c r="B341" s="175">
        <v>41115</v>
      </c>
      <c r="C341" s="53">
        <v>50.98</v>
      </c>
      <c r="D341" s="53">
        <v>51.43</v>
      </c>
      <c r="E341" s="53">
        <v>49.42</v>
      </c>
      <c r="F341" s="53">
        <v>51.29</v>
      </c>
      <c r="G341" s="54">
        <v>5258600</v>
      </c>
      <c r="H341" s="53">
        <v>51.29</v>
      </c>
      <c r="I341" s="59">
        <f t="shared" si="29"/>
        <v>1</v>
      </c>
      <c r="J341" s="53">
        <f t="shared" si="25"/>
        <v>50.98</v>
      </c>
      <c r="K341" s="53">
        <f t="shared" si="26"/>
        <v>51.43</v>
      </c>
      <c r="L341" s="53">
        <f t="shared" si="27"/>
        <v>49.42</v>
      </c>
      <c r="M341" s="53">
        <f t="shared" si="28"/>
        <v>51.29</v>
      </c>
      <c r="N341" s="53"/>
    </row>
    <row r="342" spans="1:14" x14ac:dyDescent="0.25">
      <c r="A342">
        <v>327</v>
      </c>
      <c r="B342" s="175">
        <v>41114</v>
      </c>
      <c r="C342" s="53">
        <v>52.61</v>
      </c>
      <c r="D342" s="53">
        <v>52.94</v>
      </c>
      <c r="E342" s="53">
        <v>52.09</v>
      </c>
      <c r="F342" s="53">
        <v>52.48</v>
      </c>
      <c r="G342" s="54">
        <v>3725700</v>
      </c>
      <c r="H342" s="53">
        <v>52.48</v>
      </c>
      <c r="I342" s="59">
        <f t="shared" si="29"/>
        <v>1</v>
      </c>
      <c r="J342" s="53">
        <f t="shared" si="25"/>
        <v>52.61</v>
      </c>
      <c r="K342" s="53">
        <f t="shared" si="26"/>
        <v>52.94</v>
      </c>
      <c r="L342" s="53">
        <f t="shared" si="27"/>
        <v>52.09</v>
      </c>
      <c r="M342" s="53">
        <f t="shared" si="28"/>
        <v>52.48</v>
      </c>
      <c r="N342" s="53"/>
    </row>
    <row r="343" spans="1:14" x14ac:dyDescent="0.25">
      <c r="A343">
        <v>328</v>
      </c>
      <c r="B343" s="175">
        <v>41113</v>
      </c>
      <c r="C343" s="53">
        <v>51.65</v>
      </c>
      <c r="D343" s="53">
        <v>52.52</v>
      </c>
      <c r="E343" s="53">
        <v>50.86</v>
      </c>
      <c r="F343" s="53">
        <v>52.32</v>
      </c>
      <c r="G343" s="54">
        <v>2947700</v>
      </c>
      <c r="H343" s="53">
        <v>52.32</v>
      </c>
      <c r="I343" s="59">
        <f t="shared" si="29"/>
        <v>1</v>
      </c>
      <c r="J343" s="53">
        <f t="shared" si="25"/>
        <v>51.65</v>
      </c>
      <c r="K343" s="53">
        <f t="shared" si="26"/>
        <v>52.52</v>
      </c>
      <c r="L343" s="53">
        <f t="shared" si="27"/>
        <v>50.86</v>
      </c>
      <c r="M343" s="53">
        <f t="shared" si="28"/>
        <v>52.32</v>
      </c>
      <c r="N343" s="53"/>
    </row>
    <row r="344" spans="1:14" x14ac:dyDescent="0.25">
      <c r="A344">
        <v>329</v>
      </c>
      <c r="B344" s="175">
        <v>41110</v>
      </c>
      <c r="C344" s="53">
        <v>52.25</v>
      </c>
      <c r="D344" s="53">
        <v>53.02</v>
      </c>
      <c r="E344" s="53">
        <v>51.41</v>
      </c>
      <c r="F344" s="53">
        <v>52.34</v>
      </c>
      <c r="G344" s="54">
        <v>3240000</v>
      </c>
      <c r="H344" s="53">
        <v>52.34</v>
      </c>
      <c r="I344" s="59">
        <f t="shared" si="29"/>
        <v>1</v>
      </c>
      <c r="J344" s="53">
        <f t="shared" si="25"/>
        <v>52.25</v>
      </c>
      <c r="K344" s="53">
        <f t="shared" si="26"/>
        <v>53.02</v>
      </c>
      <c r="L344" s="53">
        <f t="shared" si="27"/>
        <v>51.41</v>
      </c>
      <c r="M344" s="53">
        <f t="shared" si="28"/>
        <v>52.34</v>
      </c>
      <c r="N344" s="53"/>
    </row>
    <row r="345" spans="1:14" x14ac:dyDescent="0.25">
      <c r="A345">
        <v>330</v>
      </c>
      <c r="B345" s="175">
        <v>41109</v>
      </c>
      <c r="C345" s="53">
        <v>53.87</v>
      </c>
      <c r="D345" s="53">
        <v>54.24</v>
      </c>
      <c r="E345" s="53">
        <v>52.24</v>
      </c>
      <c r="F345" s="53">
        <v>52.29</v>
      </c>
      <c r="G345" s="54">
        <v>5059500</v>
      </c>
      <c r="H345" s="53">
        <v>52.29</v>
      </c>
      <c r="I345" s="59">
        <f t="shared" si="29"/>
        <v>1</v>
      </c>
      <c r="J345" s="53">
        <f t="shared" si="25"/>
        <v>53.87</v>
      </c>
      <c r="K345" s="53">
        <f t="shared" si="26"/>
        <v>54.24</v>
      </c>
      <c r="L345" s="53">
        <f t="shared" si="27"/>
        <v>52.24</v>
      </c>
      <c r="M345" s="53">
        <f t="shared" si="28"/>
        <v>52.29</v>
      </c>
      <c r="N345" s="53"/>
    </row>
    <row r="346" spans="1:14" x14ac:dyDescent="0.25">
      <c r="A346">
        <v>331</v>
      </c>
      <c r="B346" s="175">
        <v>41108</v>
      </c>
      <c r="C346" s="53">
        <v>55</v>
      </c>
      <c r="D346" s="53">
        <v>55.33</v>
      </c>
      <c r="E346" s="53">
        <v>53.3</v>
      </c>
      <c r="F346" s="53">
        <v>53.74</v>
      </c>
      <c r="G346" s="54">
        <v>4311500</v>
      </c>
      <c r="H346" s="53">
        <v>53.74</v>
      </c>
      <c r="I346" s="59">
        <f t="shared" si="29"/>
        <v>1</v>
      </c>
      <c r="J346" s="53">
        <f t="shared" si="25"/>
        <v>55</v>
      </c>
      <c r="K346" s="53">
        <f t="shared" si="26"/>
        <v>55.33</v>
      </c>
      <c r="L346" s="53">
        <f t="shared" si="27"/>
        <v>53.3</v>
      </c>
      <c r="M346" s="53">
        <f t="shared" si="28"/>
        <v>53.74</v>
      </c>
      <c r="N346" s="53"/>
    </row>
    <row r="347" spans="1:14" x14ac:dyDescent="0.25">
      <c r="A347">
        <v>332</v>
      </c>
      <c r="B347" s="175">
        <v>41107</v>
      </c>
      <c r="C347" s="53">
        <v>54.81</v>
      </c>
      <c r="D347" s="53">
        <v>55.23</v>
      </c>
      <c r="E347" s="53">
        <v>54.42</v>
      </c>
      <c r="F347" s="53">
        <v>55.06</v>
      </c>
      <c r="G347" s="54">
        <v>1378800</v>
      </c>
      <c r="H347" s="53">
        <v>55.06</v>
      </c>
      <c r="I347" s="59">
        <f t="shared" si="29"/>
        <v>1</v>
      </c>
      <c r="J347" s="53">
        <f t="shared" si="25"/>
        <v>54.81</v>
      </c>
      <c r="K347" s="53">
        <f t="shared" si="26"/>
        <v>55.23</v>
      </c>
      <c r="L347" s="53">
        <f t="shared" si="27"/>
        <v>54.42</v>
      </c>
      <c r="M347" s="53">
        <f t="shared" si="28"/>
        <v>55.06</v>
      </c>
      <c r="N347" s="53"/>
    </row>
    <row r="348" spans="1:14" x14ac:dyDescent="0.25">
      <c r="A348">
        <v>333</v>
      </c>
      <c r="B348" s="175">
        <v>41106</v>
      </c>
      <c r="C348" s="53">
        <v>54.5</v>
      </c>
      <c r="D348" s="53">
        <v>54.92</v>
      </c>
      <c r="E348" s="53">
        <v>54.03</v>
      </c>
      <c r="F348" s="53">
        <v>54.61</v>
      </c>
      <c r="G348" s="54">
        <v>2001000</v>
      </c>
      <c r="H348" s="53">
        <v>54.61</v>
      </c>
      <c r="I348" s="59">
        <f t="shared" si="29"/>
        <v>1</v>
      </c>
      <c r="J348" s="53">
        <f t="shared" si="25"/>
        <v>54.5</v>
      </c>
      <c r="K348" s="53">
        <f t="shared" si="26"/>
        <v>54.92</v>
      </c>
      <c r="L348" s="53">
        <f t="shared" si="27"/>
        <v>54.03</v>
      </c>
      <c r="M348" s="53">
        <f t="shared" si="28"/>
        <v>54.61</v>
      </c>
      <c r="N348" s="53"/>
    </row>
    <row r="349" spans="1:14" x14ac:dyDescent="0.25">
      <c r="A349">
        <v>334</v>
      </c>
      <c r="B349" s="175">
        <v>41103</v>
      </c>
      <c r="C349" s="53">
        <v>54.5</v>
      </c>
      <c r="D349" s="53">
        <v>54.64</v>
      </c>
      <c r="E349" s="53">
        <v>54.06</v>
      </c>
      <c r="F349" s="53">
        <v>54.53</v>
      </c>
      <c r="G349" s="54">
        <v>1551500</v>
      </c>
      <c r="H349" s="53">
        <v>54.53</v>
      </c>
      <c r="I349" s="59">
        <f t="shared" si="29"/>
        <v>1</v>
      </c>
      <c r="J349" s="53">
        <f t="shared" si="25"/>
        <v>54.5</v>
      </c>
      <c r="K349" s="53">
        <f t="shared" si="26"/>
        <v>54.64</v>
      </c>
      <c r="L349" s="53">
        <f t="shared" si="27"/>
        <v>54.06</v>
      </c>
      <c r="M349" s="53">
        <f t="shared" si="28"/>
        <v>54.53</v>
      </c>
      <c r="N349" s="53"/>
    </row>
    <row r="350" spans="1:14" x14ac:dyDescent="0.25">
      <c r="A350">
        <v>335</v>
      </c>
      <c r="B350" s="175">
        <v>41102</v>
      </c>
      <c r="C350" s="53">
        <v>54.75</v>
      </c>
      <c r="D350" s="53">
        <v>54.96</v>
      </c>
      <c r="E350" s="53">
        <v>53.95</v>
      </c>
      <c r="F350" s="53">
        <v>54</v>
      </c>
      <c r="G350" s="54">
        <v>3073200</v>
      </c>
      <c r="H350" s="53">
        <v>54</v>
      </c>
      <c r="I350" s="59">
        <f t="shared" si="29"/>
        <v>1</v>
      </c>
      <c r="J350" s="53">
        <f t="shared" si="25"/>
        <v>54.75</v>
      </c>
      <c r="K350" s="53">
        <f t="shared" si="26"/>
        <v>54.96</v>
      </c>
      <c r="L350" s="53">
        <f t="shared" si="27"/>
        <v>53.95</v>
      </c>
      <c r="M350" s="53">
        <f t="shared" si="28"/>
        <v>54</v>
      </c>
      <c r="N350" s="53"/>
    </row>
    <row r="351" spans="1:14" x14ac:dyDescent="0.25">
      <c r="A351">
        <v>336</v>
      </c>
      <c r="B351" s="175">
        <v>41101</v>
      </c>
      <c r="C351" s="53">
        <v>55.51</v>
      </c>
      <c r="D351" s="53">
        <v>55.56</v>
      </c>
      <c r="E351" s="53">
        <v>54.44</v>
      </c>
      <c r="F351" s="53">
        <v>54.92</v>
      </c>
      <c r="G351" s="54">
        <v>1896100</v>
      </c>
      <c r="H351" s="53">
        <v>54.92</v>
      </c>
      <c r="I351" s="59">
        <f t="shared" si="29"/>
        <v>1</v>
      </c>
      <c r="J351" s="53">
        <f t="shared" si="25"/>
        <v>55.51</v>
      </c>
      <c r="K351" s="53">
        <f t="shared" si="26"/>
        <v>55.56</v>
      </c>
      <c r="L351" s="53">
        <f t="shared" si="27"/>
        <v>54.44</v>
      </c>
      <c r="M351" s="53">
        <f t="shared" si="28"/>
        <v>54.92</v>
      </c>
      <c r="N351" s="53"/>
    </row>
    <row r="352" spans="1:14" x14ac:dyDescent="0.25">
      <c r="A352">
        <v>337</v>
      </c>
      <c r="B352" s="175">
        <v>41100</v>
      </c>
      <c r="C352" s="53">
        <v>55.04</v>
      </c>
      <c r="D352" s="53">
        <v>56.04</v>
      </c>
      <c r="E352" s="53">
        <v>54.88</v>
      </c>
      <c r="F352" s="53">
        <v>55.6</v>
      </c>
      <c r="G352" s="54">
        <v>3324300</v>
      </c>
      <c r="H352" s="53">
        <v>55.6</v>
      </c>
      <c r="I352" s="59">
        <f t="shared" si="29"/>
        <v>1</v>
      </c>
      <c r="J352" s="53">
        <f t="shared" si="25"/>
        <v>55.04</v>
      </c>
      <c r="K352" s="53">
        <f t="shared" si="26"/>
        <v>56.04</v>
      </c>
      <c r="L352" s="53">
        <f t="shared" si="27"/>
        <v>54.88</v>
      </c>
      <c r="M352" s="53">
        <f t="shared" si="28"/>
        <v>55.6</v>
      </c>
      <c r="N352" s="53"/>
    </row>
    <row r="353" spans="1:14" x14ac:dyDescent="0.25">
      <c r="A353">
        <v>338</v>
      </c>
      <c r="B353" s="175">
        <v>41099</v>
      </c>
      <c r="C353" s="53">
        <v>54.48</v>
      </c>
      <c r="D353" s="53">
        <v>55.07</v>
      </c>
      <c r="E353" s="53">
        <v>54.4</v>
      </c>
      <c r="F353" s="53">
        <v>54.86</v>
      </c>
      <c r="G353" s="54">
        <v>1496300</v>
      </c>
      <c r="H353" s="53">
        <v>54.86</v>
      </c>
      <c r="I353" s="59">
        <f t="shared" si="29"/>
        <v>1</v>
      </c>
      <c r="J353" s="53">
        <f t="shared" si="25"/>
        <v>54.48</v>
      </c>
      <c r="K353" s="53">
        <f t="shared" si="26"/>
        <v>55.07</v>
      </c>
      <c r="L353" s="53">
        <f t="shared" si="27"/>
        <v>54.4</v>
      </c>
      <c r="M353" s="53">
        <f t="shared" si="28"/>
        <v>54.86</v>
      </c>
      <c r="N353" s="53"/>
    </row>
    <row r="354" spans="1:14" x14ac:dyDescent="0.25">
      <c r="A354">
        <v>339</v>
      </c>
      <c r="B354" s="175">
        <v>41096</v>
      </c>
      <c r="C354" s="53">
        <v>53.99</v>
      </c>
      <c r="D354" s="53">
        <v>55.05</v>
      </c>
      <c r="E354" s="53">
        <v>53.9</v>
      </c>
      <c r="F354" s="53">
        <v>54.59</v>
      </c>
      <c r="G354" s="54">
        <v>1917000</v>
      </c>
      <c r="H354" s="53">
        <v>54.59</v>
      </c>
      <c r="I354" s="59">
        <f t="shared" si="29"/>
        <v>1</v>
      </c>
      <c r="J354" s="53">
        <f t="shared" si="25"/>
        <v>53.99</v>
      </c>
      <c r="K354" s="53">
        <f t="shared" si="26"/>
        <v>55.05</v>
      </c>
      <c r="L354" s="53">
        <f t="shared" si="27"/>
        <v>53.9</v>
      </c>
      <c r="M354" s="53">
        <f t="shared" si="28"/>
        <v>54.59</v>
      </c>
      <c r="N354" s="53"/>
    </row>
    <row r="355" spans="1:14" x14ac:dyDescent="0.25">
      <c r="A355">
        <v>340</v>
      </c>
      <c r="B355" s="175">
        <v>41095</v>
      </c>
      <c r="C355" s="53">
        <v>53.75</v>
      </c>
      <c r="D355" s="53">
        <v>54.57</v>
      </c>
      <c r="E355" s="53">
        <v>53.02</v>
      </c>
      <c r="F355" s="53">
        <v>54.29</v>
      </c>
      <c r="G355" s="54">
        <v>4047600</v>
      </c>
      <c r="H355" s="53">
        <v>54.29</v>
      </c>
      <c r="I355" s="59">
        <f t="shared" si="29"/>
        <v>1</v>
      </c>
      <c r="J355" s="53">
        <f t="shared" si="25"/>
        <v>53.75</v>
      </c>
      <c r="K355" s="53">
        <f t="shared" si="26"/>
        <v>54.57</v>
      </c>
      <c r="L355" s="53">
        <f t="shared" si="27"/>
        <v>53.02</v>
      </c>
      <c r="M355" s="53">
        <f t="shared" si="28"/>
        <v>54.29</v>
      </c>
      <c r="N355" s="53"/>
    </row>
    <row r="356" spans="1:14" x14ac:dyDescent="0.25">
      <c r="A356">
        <v>341</v>
      </c>
      <c r="B356" s="175">
        <v>41093</v>
      </c>
      <c r="C356" s="53">
        <v>54.73</v>
      </c>
      <c r="D356" s="53">
        <v>54.83</v>
      </c>
      <c r="E356" s="53">
        <v>53.23</v>
      </c>
      <c r="F356" s="53">
        <v>53.76</v>
      </c>
      <c r="G356" s="54">
        <v>2343200</v>
      </c>
      <c r="H356" s="53">
        <v>53.76</v>
      </c>
      <c r="I356" s="59">
        <f t="shared" si="29"/>
        <v>1</v>
      </c>
      <c r="J356" s="53">
        <f t="shared" si="25"/>
        <v>54.73</v>
      </c>
      <c r="K356" s="53">
        <f t="shared" si="26"/>
        <v>54.83</v>
      </c>
      <c r="L356" s="53">
        <f t="shared" si="27"/>
        <v>53.23</v>
      </c>
      <c r="M356" s="53">
        <f t="shared" si="28"/>
        <v>53.76</v>
      </c>
      <c r="N356" s="53"/>
    </row>
    <row r="357" spans="1:14" x14ac:dyDescent="0.25">
      <c r="A357">
        <v>342</v>
      </c>
      <c r="B357" s="175">
        <v>41092</v>
      </c>
      <c r="C357" s="53">
        <v>54.61</v>
      </c>
      <c r="D357" s="53">
        <v>55.02</v>
      </c>
      <c r="E357" s="53">
        <v>54.28</v>
      </c>
      <c r="F357" s="53">
        <v>54.73</v>
      </c>
      <c r="G357" s="54">
        <v>2317200</v>
      </c>
      <c r="H357" s="53">
        <v>54.73</v>
      </c>
      <c r="I357" s="59">
        <f t="shared" si="29"/>
        <v>1</v>
      </c>
      <c r="J357" s="53">
        <f t="shared" si="25"/>
        <v>54.61</v>
      </c>
      <c r="K357" s="53">
        <f t="shared" si="26"/>
        <v>55.02</v>
      </c>
      <c r="L357" s="53">
        <f t="shared" si="27"/>
        <v>54.28</v>
      </c>
      <c r="M357" s="53">
        <f t="shared" si="28"/>
        <v>54.73</v>
      </c>
      <c r="N357" s="53"/>
    </row>
    <row r="358" spans="1:14" x14ac:dyDescent="0.25">
      <c r="A358">
        <v>343</v>
      </c>
      <c r="B358" s="175">
        <v>41089</v>
      </c>
      <c r="C358" s="53">
        <v>54.34</v>
      </c>
      <c r="D358" s="53">
        <v>54.69</v>
      </c>
      <c r="E358" s="53">
        <v>53.72</v>
      </c>
      <c r="F358" s="53">
        <v>54.39</v>
      </c>
      <c r="G358" s="54">
        <v>3181100</v>
      </c>
      <c r="H358" s="53">
        <v>54.39</v>
      </c>
      <c r="I358" s="59">
        <f t="shared" si="29"/>
        <v>1</v>
      </c>
      <c r="J358" s="53">
        <f t="shared" si="25"/>
        <v>54.34</v>
      </c>
      <c r="K358" s="53">
        <f t="shared" si="26"/>
        <v>54.69</v>
      </c>
      <c r="L358" s="53">
        <f t="shared" si="27"/>
        <v>53.72</v>
      </c>
      <c r="M358" s="53">
        <f t="shared" si="28"/>
        <v>54.39</v>
      </c>
      <c r="N358" s="53"/>
    </row>
    <row r="359" spans="1:14" x14ac:dyDescent="0.25">
      <c r="A359">
        <v>344</v>
      </c>
      <c r="B359" s="175">
        <v>41088</v>
      </c>
      <c r="C359" s="53">
        <v>52.75</v>
      </c>
      <c r="D359" s="53">
        <v>53.75</v>
      </c>
      <c r="E359" s="53">
        <v>52.61</v>
      </c>
      <c r="F359" s="53">
        <v>53.73</v>
      </c>
      <c r="G359" s="54">
        <v>3299100</v>
      </c>
      <c r="H359" s="53">
        <v>53.73</v>
      </c>
      <c r="I359" s="59">
        <f t="shared" si="29"/>
        <v>1</v>
      </c>
      <c r="J359" s="53">
        <f t="shared" si="25"/>
        <v>52.75</v>
      </c>
      <c r="K359" s="53">
        <f t="shared" si="26"/>
        <v>53.75</v>
      </c>
      <c r="L359" s="53">
        <f t="shared" si="27"/>
        <v>52.61</v>
      </c>
      <c r="M359" s="53">
        <f t="shared" si="28"/>
        <v>53.73</v>
      </c>
      <c r="N359" s="53"/>
    </row>
    <row r="360" spans="1:14" x14ac:dyDescent="0.25">
      <c r="A360">
        <v>345</v>
      </c>
      <c r="B360" s="175">
        <v>41087</v>
      </c>
      <c r="C360" s="53">
        <v>55.23</v>
      </c>
      <c r="D360" s="53">
        <v>55.3</v>
      </c>
      <c r="E360" s="53">
        <v>53.28</v>
      </c>
      <c r="F360" s="53">
        <v>54.02</v>
      </c>
      <c r="G360" s="54">
        <v>4864500</v>
      </c>
      <c r="H360" s="53">
        <v>54.02</v>
      </c>
      <c r="I360" s="59">
        <f t="shared" si="29"/>
        <v>1</v>
      </c>
      <c r="J360" s="53">
        <f t="shared" si="25"/>
        <v>55.23</v>
      </c>
      <c r="K360" s="53">
        <f t="shared" si="26"/>
        <v>55.3</v>
      </c>
      <c r="L360" s="53">
        <f t="shared" si="27"/>
        <v>53.28</v>
      </c>
      <c r="M360" s="53">
        <f t="shared" si="28"/>
        <v>54.02</v>
      </c>
      <c r="N360" s="53"/>
    </row>
    <row r="361" spans="1:14" x14ac:dyDescent="0.25">
      <c r="A361">
        <v>346</v>
      </c>
      <c r="B361" s="175">
        <v>41086</v>
      </c>
      <c r="C361" s="53">
        <v>53.92</v>
      </c>
      <c r="D361" s="53">
        <v>55.18</v>
      </c>
      <c r="E361" s="53">
        <v>53.25</v>
      </c>
      <c r="F361" s="53">
        <v>54.95</v>
      </c>
      <c r="G361" s="54">
        <v>4639000</v>
      </c>
      <c r="H361" s="53">
        <v>54.95</v>
      </c>
      <c r="I361" s="59">
        <f t="shared" si="29"/>
        <v>1</v>
      </c>
      <c r="J361" s="53">
        <f t="shared" si="25"/>
        <v>53.92</v>
      </c>
      <c r="K361" s="53">
        <f t="shared" si="26"/>
        <v>55.18</v>
      </c>
      <c r="L361" s="53">
        <f t="shared" si="27"/>
        <v>53.25</v>
      </c>
      <c r="M361" s="53">
        <f t="shared" si="28"/>
        <v>54.95</v>
      </c>
      <c r="N361" s="53"/>
    </row>
    <row r="362" spans="1:14" x14ac:dyDescent="0.25">
      <c r="A362">
        <v>347</v>
      </c>
      <c r="B362" s="175">
        <v>41085</v>
      </c>
      <c r="C362" s="53">
        <v>52.5</v>
      </c>
      <c r="D362" s="53">
        <v>53.45</v>
      </c>
      <c r="E362" s="53">
        <v>52.29</v>
      </c>
      <c r="F362" s="53">
        <v>53.19</v>
      </c>
      <c r="G362" s="54">
        <v>3847300</v>
      </c>
      <c r="H362" s="53">
        <v>53.19</v>
      </c>
      <c r="I362" s="59">
        <f t="shared" si="29"/>
        <v>1</v>
      </c>
      <c r="J362" s="53">
        <f t="shared" si="25"/>
        <v>52.5</v>
      </c>
      <c r="K362" s="53">
        <f t="shared" si="26"/>
        <v>53.45</v>
      </c>
      <c r="L362" s="53">
        <f t="shared" si="27"/>
        <v>52.29</v>
      </c>
      <c r="M362" s="53">
        <f t="shared" si="28"/>
        <v>53.19</v>
      </c>
      <c r="N362" s="53"/>
    </row>
    <row r="363" spans="1:14" x14ac:dyDescent="0.25">
      <c r="A363">
        <v>348</v>
      </c>
      <c r="B363" s="175">
        <v>41082</v>
      </c>
      <c r="C363" s="53">
        <v>52.45</v>
      </c>
      <c r="D363" s="53">
        <v>52.83</v>
      </c>
      <c r="E363" s="53">
        <v>52.17</v>
      </c>
      <c r="F363" s="53">
        <v>52.6</v>
      </c>
      <c r="G363" s="54">
        <v>8631500</v>
      </c>
      <c r="H363" s="53">
        <v>52.6</v>
      </c>
      <c r="I363" s="59">
        <f t="shared" si="29"/>
        <v>1</v>
      </c>
      <c r="J363" s="53">
        <f t="shared" si="25"/>
        <v>52.45</v>
      </c>
      <c r="K363" s="53">
        <f t="shared" si="26"/>
        <v>52.83</v>
      </c>
      <c r="L363" s="53">
        <f t="shared" si="27"/>
        <v>52.17</v>
      </c>
      <c r="M363" s="53">
        <f t="shared" si="28"/>
        <v>52.6</v>
      </c>
      <c r="N363" s="53"/>
    </row>
    <row r="364" spans="1:14" x14ac:dyDescent="0.25">
      <c r="A364">
        <v>349</v>
      </c>
      <c r="B364" s="175">
        <v>41081</v>
      </c>
      <c r="C364" s="53">
        <v>52.82</v>
      </c>
      <c r="D364" s="53">
        <v>53.06</v>
      </c>
      <c r="E364" s="53">
        <v>52.14</v>
      </c>
      <c r="F364" s="53">
        <v>52.38</v>
      </c>
      <c r="G364" s="54">
        <v>3868900</v>
      </c>
      <c r="H364" s="53">
        <v>52.38</v>
      </c>
      <c r="I364" s="59">
        <f t="shared" si="29"/>
        <v>1</v>
      </c>
      <c r="J364" s="53">
        <f t="shared" si="25"/>
        <v>52.82</v>
      </c>
      <c r="K364" s="53">
        <f t="shared" si="26"/>
        <v>53.06</v>
      </c>
      <c r="L364" s="53">
        <f t="shared" si="27"/>
        <v>52.14</v>
      </c>
      <c r="M364" s="53">
        <f t="shared" si="28"/>
        <v>52.38</v>
      </c>
      <c r="N364" s="53"/>
    </row>
    <row r="365" spans="1:14" x14ac:dyDescent="0.25">
      <c r="A365">
        <v>350</v>
      </c>
      <c r="B365" s="175">
        <v>41080</v>
      </c>
      <c r="C365" s="53">
        <v>52.33</v>
      </c>
      <c r="D365" s="53">
        <v>52.62</v>
      </c>
      <c r="E365" s="53">
        <v>52.02</v>
      </c>
      <c r="F365" s="53">
        <v>52.6</v>
      </c>
      <c r="G365" s="54">
        <v>3232000</v>
      </c>
      <c r="H365" s="53">
        <v>52.6</v>
      </c>
      <c r="I365" s="59">
        <f t="shared" si="29"/>
        <v>1</v>
      </c>
      <c r="J365" s="53">
        <f t="shared" si="25"/>
        <v>52.33</v>
      </c>
      <c r="K365" s="53">
        <f t="shared" si="26"/>
        <v>52.62</v>
      </c>
      <c r="L365" s="53">
        <f t="shared" si="27"/>
        <v>52.02</v>
      </c>
      <c r="M365" s="53">
        <f t="shared" si="28"/>
        <v>52.6</v>
      </c>
      <c r="N365" s="53"/>
    </row>
    <row r="366" spans="1:14" x14ac:dyDescent="0.25">
      <c r="A366">
        <v>351</v>
      </c>
      <c r="B366" s="175">
        <v>41079</v>
      </c>
      <c r="C366" s="53">
        <v>51.67</v>
      </c>
      <c r="D366" s="53">
        <v>52.31</v>
      </c>
      <c r="E366" s="53">
        <v>51.55</v>
      </c>
      <c r="F366" s="53">
        <v>52.2</v>
      </c>
      <c r="G366" s="54">
        <v>3117000</v>
      </c>
      <c r="H366" s="53">
        <v>52.2</v>
      </c>
      <c r="I366" s="59">
        <f t="shared" si="29"/>
        <v>1</v>
      </c>
      <c r="J366" s="53">
        <f t="shared" si="25"/>
        <v>51.67</v>
      </c>
      <c r="K366" s="53">
        <f t="shared" si="26"/>
        <v>52.31</v>
      </c>
      <c r="L366" s="53">
        <f t="shared" si="27"/>
        <v>51.55</v>
      </c>
      <c r="M366" s="53">
        <f t="shared" si="28"/>
        <v>52.2</v>
      </c>
      <c r="N366" s="53"/>
    </row>
    <row r="367" spans="1:14" x14ac:dyDescent="0.25">
      <c r="A367">
        <v>352</v>
      </c>
      <c r="B367" s="175">
        <v>41078</v>
      </c>
      <c r="C367" s="53">
        <v>52.03</v>
      </c>
      <c r="D367" s="53">
        <v>52.25</v>
      </c>
      <c r="E367" s="53">
        <v>51.54</v>
      </c>
      <c r="F367" s="53">
        <v>51.63</v>
      </c>
      <c r="G367" s="54">
        <v>3943300</v>
      </c>
      <c r="H367" s="53">
        <v>51.63</v>
      </c>
      <c r="I367" s="59">
        <f t="shared" si="29"/>
        <v>1</v>
      </c>
      <c r="J367" s="53">
        <f t="shared" si="25"/>
        <v>52.03</v>
      </c>
      <c r="K367" s="53">
        <f t="shared" si="26"/>
        <v>52.25</v>
      </c>
      <c r="L367" s="53">
        <f t="shared" si="27"/>
        <v>51.54</v>
      </c>
      <c r="M367" s="53">
        <f t="shared" si="28"/>
        <v>51.63</v>
      </c>
      <c r="N367" s="53"/>
    </row>
    <row r="368" spans="1:14" x14ac:dyDescent="0.25">
      <c r="A368">
        <v>353</v>
      </c>
      <c r="B368" s="175">
        <v>41075</v>
      </c>
      <c r="C368" s="53">
        <v>50.75</v>
      </c>
      <c r="D368" s="53">
        <v>52.19</v>
      </c>
      <c r="E368" s="53">
        <v>50.53</v>
      </c>
      <c r="F368" s="53">
        <v>52.19</v>
      </c>
      <c r="G368" s="54">
        <v>7469500</v>
      </c>
      <c r="H368" s="53">
        <v>52.19</v>
      </c>
      <c r="I368" s="59">
        <f t="shared" si="29"/>
        <v>1</v>
      </c>
      <c r="J368" s="53">
        <f t="shared" si="25"/>
        <v>50.75</v>
      </c>
      <c r="K368" s="53">
        <f t="shared" si="26"/>
        <v>52.19</v>
      </c>
      <c r="L368" s="53">
        <f t="shared" si="27"/>
        <v>50.53</v>
      </c>
      <c r="M368" s="53">
        <f t="shared" si="28"/>
        <v>52.19</v>
      </c>
      <c r="N368" s="53"/>
    </row>
    <row r="369" spans="1:14" x14ac:dyDescent="0.25">
      <c r="A369">
        <v>354</v>
      </c>
      <c r="B369" s="175">
        <v>41074</v>
      </c>
      <c r="C369" s="53">
        <v>50.5</v>
      </c>
      <c r="D369" s="53">
        <v>50.85</v>
      </c>
      <c r="E369" s="53">
        <v>50.15</v>
      </c>
      <c r="F369" s="53">
        <v>50.55</v>
      </c>
      <c r="G369" s="54">
        <v>4621500</v>
      </c>
      <c r="H369" s="53">
        <v>50.55</v>
      </c>
      <c r="I369" s="59">
        <f t="shared" si="29"/>
        <v>1</v>
      </c>
      <c r="J369" s="53">
        <f t="shared" si="25"/>
        <v>50.5</v>
      </c>
      <c r="K369" s="53">
        <f t="shared" si="26"/>
        <v>50.85</v>
      </c>
      <c r="L369" s="53">
        <f t="shared" si="27"/>
        <v>50.15</v>
      </c>
      <c r="M369" s="53">
        <f t="shared" si="28"/>
        <v>50.55</v>
      </c>
      <c r="N369" s="53"/>
    </row>
    <row r="370" spans="1:14" x14ac:dyDescent="0.25">
      <c r="A370">
        <v>355</v>
      </c>
      <c r="B370" s="175">
        <v>41073</v>
      </c>
      <c r="C370" s="53">
        <v>50.42</v>
      </c>
      <c r="D370" s="53">
        <v>50.7</v>
      </c>
      <c r="E370" s="53">
        <v>50.01</v>
      </c>
      <c r="F370" s="53">
        <v>50.18</v>
      </c>
      <c r="G370" s="54">
        <v>4276100</v>
      </c>
      <c r="H370" s="53">
        <v>50.18</v>
      </c>
      <c r="I370" s="59">
        <f t="shared" si="29"/>
        <v>1</v>
      </c>
      <c r="J370" s="53">
        <f t="shared" si="25"/>
        <v>50.42</v>
      </c>
      <c r="K370" s="53">
        <f t="shared" si="26"/>
        <v>50.7</v>
      </c>
      <c r="L370" s="53">
        <f t="shared" si="27"/>
        <v>50.01</v>
      </c>
      <c r="M370" s="53">
        <f t="shared" si="28"/>
        <v>50.18</v>
      </c>
      <c r="N370" s="53"/>
    </row>
    <row r="371" spans="1:14" x14ac:dyDescent="0.25">
      <c r="A371">
        <v>356</v>
      </c>
      <c r="B371" s="175">
        <v>41072</v>
      </c>
      <c r="C371" s="53">
        <v>50.37</v>
      </c>
      <c r="D371" s="53">
        <v>50.5</v>
      </c>
      <c r="E371" s="53">
        <v>49.63</v>
      </c>
      <c r="F371" s="53">
        <v>50.33</v>
      </c>
      <c r="G371" s="54">
        <v>3631500</v>
      </c>
      <c r="H371" s="53">
        <v>50.33</v>
      </c>
      <c r="I371" s="59">
        <f t="shared" si="29"/>
        <v>1</v>
      </c>
      <c r="J371" s="53">
        <f t="shared" si="25"/>
        <v>50.37</v>
      </c>
      <c r="K371" s="53">
        <f t="shared" si="26"/>
        <v>50.5</v>
      </c>
      <c r="L371" s="53">
        <f t="shared" si="27"/>
        <v>49.63</v>
      </c>
      <c r="M371" s="53">
        <f t="shared" si="28"/>
        <v>50.33</v>
      </c>
      <c r="N371" s="53"/>
    </row>
    <row r="372" spans="1:14" x14ac:dyDescent="0.25">
      <c r="A372">
        <v>357</v>
      </c>
      <c r="B372" s="175">
        <v>41071</v>
      </c>
      <c r="C372" s="53">
        <v>50.75</v>
      </c>
      <c r="D372" s="53">
        <v>50.75</v>
      </c>
      <c r="E372" s="53">
        <v>49.95</v>
      </c>
      <c r="F372" s="53">
        <v>50.18</v>
      </c>
      <c r="G372" s="54">
        <v>3886200</v>
      </c>
      <c r="H372" s="53">
        <v>50.18</v>
      </c>
      <c r="I372" s="59">
        <f t="shared" si="29"/>
        <v>1</v>
      </c>
      <c r="J372" s="53">
        <f t="shared" si="25"/>
        <v>50.75</v>
      </c>
      <c r="K372" s="53">
        <f t="shared" si="26"/>
        <v>50.75</v>
      </c>
      <c r="L372" s="53">
        <f t="shared" si="27"/>
        <v>49.95</v>
      </c>
      <c r="M372" s="53">
        <f t="shared" si="28"/>
        <v>50.18</v>
      </c>
      <c r="N372" s="53"/>
    </row>
    <row r="373" spans="1:14" x14ac:dyDescent="0.25">
      <c r="A373">
        <v>358</v>
      </c>
      <c r="B373" s="175">
        <v>41068</v>
      </c>
      <c r="C373" s="53">
        <v>48.98</v>
      </c>
      <c r="D373" s="53">
        <v>50.75</v>
      </c>
      <c r="E373" s="53">
        <v>48.95</v>
      </c>
      <c r="F373" s="53">
        <v>50.29</v>
      </c>
      <c r="G373" s="54">
        <v>4517800</v>
      </c>
      <c r="H373" s="53">
        <v>50.29</v>
      </c>
      <c r="I373" s="59">
        <f t="shared" si="29"/>
        <v>1</v>
      </c>
      <c r="J373" s="53">
        <f t="shared" si="25"/>
        <v>48.98</v>
      </c>
      <c r="K373" s="53">
        <f t="shared" si="26"/>
        <v>50.75</v>
      </c>
      <c r="L373" s="53">
        <f t="shared" si="27"/>
        <v>48.95</v>
      </c>
      <c r="M373" s="53">
        <f t="shared" si="28"/>
        <v>50.29</v>
      </c>
      <c r="N373" s="53"/>
    </row>
    <row r="374" spans="1:14" x14ac:dyDescent="0.25">
      <c r="A374">
        <v>359</v>
      </c>
      <c r="B374" s="175">
        <v>41067</v>
      </c>
      <c r="C374" s="53">
        <v>49.27</v>
      </c>
      <c r="D374" s="53">
        <v>49.49</v>
      </c>
      <c r="E374" s="53">
        <v>48.6</v>
      </c>
      <c r="F374" s="53">
        <v>48.98</v>
      </c>
      <c r="G374" s="54">
        <v>4736800</v>
      </c>
      <c r="H374" s="53">
        <v>48.98</v>
      </c>
      <c r="I374" s="59">
        <f t="shared" si="29"/>
        <v>1</v>
      </c>
      <c r="J374" s="53">
        <f t="shared" si="25"/>
        <v>49.27</v>
      </c>
      <c r="K374" s="53">
        <f t="shared" si="26"/>
        <v>49.49</v>
      </c>
      <c r="L374" s="53">
        <f t="shared" si="27"/>
        <v>48.6</v>
      </c>
      <c r="M374" s="53">
        <f t="shared" si="28"/>
        <v>48.98</v>
      </c>
      <c r="N374" s="53"/>
    </row>
    <row r="375" spans="1:14" x14ac:dyDescent="0.25">
      <c r="A375">
        <v>360</v>
      </c>
      <c r="B375" s="175">
        <v>41066</v>
      </c>
      <c r="C375" s="53">
        <v>47.66</v>
      </c>
      <c r="D375" s="53">
        <v>48.98</v>
      </c>
      <c r="E375" s="53">
        <v>47.46</v>
      </c>
      <c r="F375" s="53">
        <v>48.7</v>
      </c>
      <c r="G375" s="54">
        <v>22697400</v>
      </c>
      <c r="H375" s="53">
        <v>48.7</v>
      </c>
      <c r="I375" s="59">
        <f t="shared" si="29"/>
        <v>1</v>
      </c>
      <c r="J375" s="53">
        <f t="shared" si="25"/>
        <v>47.66</v>
      </c>
      <c r="K375" s="53">
        <f t="shared" si="26"/>
        <v>48.98</v>
      </c>
      <c r="L375" s="53">
        <f t="shared" si="27"/>
        <v>47.46</v>
      </c>
      <c r="M375" s="53">
        <f t="shared" si="28"/>
        <v>48.7</v>
      </c>
      <c r="N375" s="53"/>
    </row>
    <row r="376" spans="1:14" x14ac:dyDescent="0.25">
      <c r="A376">
        <v>361</v>
      </c>
      <c r="B376" s="175">
        <v>41065</v>
      </c>
      <c r="C376" s="53">
        <v>46.6</v>
      </c>
      <c r="D376" s="53">
        <v>47.58</v>
      </c>
      <c r="E376" s="53">
        <v>46.45</v>
      </c>
      <c r="F376" s="53">
        <v>46.76</v>
      </c>
      <c r="G376" s="54">
        <v>8569900</v>
      </c>
      <c r="H376" s="53">
        <v>46.76</v>
      </c>
      <c r="I376" s="59">
        <f t="shared" si="29"/>
        <v>1</v>
      </c>
      <c r="J376" s="53">
        <f t="shared" si="25"/>
        <v>46.6</v>
      </c>
      <c r="K376" s="53">
        <f t="shared" si="26"/>
        <v>47.58</v>
      </c>
      <c r="L376" s="53">
        <f t="shared" si="27"/>
        <v>46.45</v>
      </c>
      <c r="M376" s="53">
        <f t="shared" si="28"/>
        <v>46.76</v>
      </c>
      <c r="N376" s="53"/>
    </row>
    <row r="377" spans="1:14" x14ac:dyDescent="0.25">
      <c r="A377">
        <v>362</v>
      </c>
      <c r="B377" s="175">
        <v>41064</v>
      </c>
      <c r="C377" s="53">
        <v>48.87</v>
      </c>
      <c r="D377" s="53">
        <v>48.97</v>
      </c>
      <c r="E377" s="53">
        <v>47.63</v>
      </c>
      <c r="F377" s="53">
        <v>48.49</v>
      </c>
      <c r="G377" s="54">
        <v>5194600</v>
      </c>
      <c r="H377" s="53">
        <v>48.49</v>
      </c>
      <c r="I377" s="59">
        <f t="shared" si="29"/>
        <v>1</v>
      </c>
      <c r="J377" s="53">
        <f t="shared" si="25"/>
        <v>48.87</v>
      </c>
      <c r="K377" s="53">
        <f t="shared" si="26"/>
        <v>48.97</v>
      </c>
      <c r="L377" s="53">
        <f t="shared" si="27"/>
        <v>47.63</v>
      </c>
      <c r="M377" s="53">
        <f t="shared" si="28"/>
        <v>48.49</v>
      </c>
      <c r="N377" s="53"/>
    </row>
    <row r="378" spans="1:14" x14ac:dyDescent="0.25">
      <c r="A378">
        <v>363</v>
      </c>
      <c r="B378" s="175">
        <v>41061</v>
      </c>
      <c r="C378" s="53">
        <v>48.42</v>
      </c>
      <c r="D378" s="53">
        <v>48.96</v>
      </c>
      <c r="E378" s="53">
        <v>48.22</v>
      </c>
      <c r="F378" s="53">
        <v>48.62</v>
      </c>
      <c r="G378" s="54">
        <v>5251700</v>
      </c>
      <c r="H378" s="53">
        <v>48.62</v>
      </c>
      <c r="I378" s="59">
        <f t="shared" si="29"/>
        <v>1</v>
      </c>
      <c r="J378" s="53">
        <f t="shared" si="25"/>
        <v>48.42</v>
      </c>
      <c r="K378" s="53">
        <f t="shared" si="26"/>
        <v>48.96</v>
      </c>
      <c r="L378" s="53">
        <f t="shared" si="27"/>
        <v>48.22</v>
      </c>
      <c r="M378" s="53">
        <f t="shared" si="28"/>
        <v>48.62</v>
      </c>
      <c r="N378" s="53"/>
    </row>
    <row r="379" spans="1:14" x14ac:dyDescent="0.25">
      <c r="A379">
        <v>364</v>
      </c>
      <c r="B379" s="175">
        <v>41060</v>
      </c>
      <c r="C379" s="53">
        <v>48.46</v>
      </c>
      <c r="D379" s="53">
        <v>49.5</v>
      </c>
      <c r="E379" s="53">
        <v>48.46</v>
      </c>
      <c r="F379" s="53">
        <v>48.91</v>
      </c>
      <c r="G379" s="54">
        <v>4625400</v>
      </c>
      <c r="H379" s="53">
        <v>48.91</v>
      </c>
      <c r="I379" s="59">
        <f t="shared" si="29"/>
        <v>1</v>
      </c>
      <c r="J379" s="53">
        <f t="shared" si="25"/>
        <v>48.46</v>
      </c>
      <c r="K379" s="53">
        <f t="shared" si="26"/>
        <v>49.5</v>
      </c>
      <c r="L379" s="53">
        <f t="shared" si="27"/>
        <v>48.46</v>
      </c>
      <c r="M379" s="53">
        <f t="shared" si="28"/>
        <v>48.91</v>
      </c>
      <c r="N379" s="53"/>
    </row>
    <row r="380" spans="1:14" x14ac:dyDescent="0.25">
      <c r="A380">
        <v>365</v>
      </c>
      <c r="B380" s="175">
        <v>41059</v>
      </c>
      <c r="C380" s="53">
        <v>47.97</v>
      </c>
      <c r="D380" s="53">
        <v>48.59</v>
      </c>
      <c r="E380" s="53">
        <v>47.31</v>
      </c>
      <c r="F380" s="53">
        <v>48.56</v>
      </c>
      <c r="G380" s="54">
        <v>3013800</v>
      </c>
      <c r="H380" s="53">
        <v>48.56</v>
      </c>
      <c r="I380" s="59">
        <f t="shared" si="29"/>
        <v>1</v>
      </c>
      <c r="J380" s="53">
        <f t="shared" si="25"/>
        <v>47.97</v>
      </c>
      <c r="K380" s="53">
        <f t="shared" si="26"/>
        <v>48.59</v>
      </c>
      <c r="L380" s="53">
        <f t="shared" si="27"/>
        <v>47.31</v>
      </c>
      <c r="M380" s="53">
        <f t="shared" si="28"/>
        <v>48.56</v>
      </c>
      <c r="N380" s="53"/>
    </row>
    <row r="381" spans="1:14" x14ac:dyDescent="0.25">
      <c r="A381">
        <v>366</v>
      </c>
      <c r="B381" s="175">
        <v>41058</v>
      </c>
      <c r="C381" s="53">
        <v>47.95</v>
      </c>
      <c r="D381" s="53">
        <v>48.28</v>
      </c>
      <c r="E381" s="53">
        <v>47.29</v>
      </c>
      <c r="F381" s="53">
        <v>48.06</v>
      </c>
      <c r="G381" s="54">
        <v>2433200</v>
      </c>
      <c r="H381" s="53">
        <v>48.06</v>
      </c>
      <c r="I381" s="59">
        <f t="shared" si="29"/>
        <v>1</v>
      </c>
      <c r="J381" s="53">
        <f t="shared" si="25"/>
        <v>47.95</v>
      </c>
      <c r="K381" s="53">
        <f t="shared" si="26"/>
        <v>48.28</v>
      </c>
      <c r="L381" s="53">
        <f t="shared" si="27"/>
        <v>47.29</v>
      </c>
      <c r="M381" s="53">
        <f t="shared" si="28"/>
        <v>48.06</v>
      </c>
      <c r="N381" s="53"/>
    </row>
    <row r="382" spans="1:14" x14ac:dyDescent="0.25">
      <c r="A382">
        <v>367</v>
      </c>
      <c r="B382" s="175">
        <v>41054</v>
      </c>
      <c r="C382" s="53">
        <v>47.7</v>
      </c>
      <c r="D382" s="53">
        <v>47.92</v>
      </c>
      <c r="E382" s="53">
        <v>47.49</v>
      </c>
      <c r="F382" s="53">
        <v>47.58</v>
      </c>
      <c r="G382" s="54">
        <v>1072200</v>
      </c>
      <c r="H382" s="53">
        <v>47.58</v>
      </c>
      <c r="I382" s="59">
        <f t="shared" si="29"/>
        <v>1</v>
      </c>
      <c r="J382" s="53">
        <f t="shared" si="25"/>
        <v>47.7</v>
      </c>
      <c r="K382" s="53">
        <f t="shared" si="26"/>
        <v>47.92</v>
      </c>
      <c r="L382" s="53">
        <f t="shared" si="27"/>
        <v>47.49</v>
      </c>
      <c r="M382" s="53">
        <f t="shared" si="28"/>
        <v>47.58</v>
      </c>
      <c r="N382" s="53"/>
    </row>
    <row r="383" spans="1:14" x14ac:dyDescent="0.25">
      <c r="A383">
        <v>368</v>
      </c>
      <c r="B383" s="175">
        <v>41053</v>
      </c>
      <c r="C383" s="53">
        <v>47.07</v>
      </c>
      <c r="D383" s="53">
        <v>48.09</v>
      </c>
      <c r="E383" s="53">
        <v>46.99</v>
      </c>
      <c r="F383" s="53">
        <v>47.65</v>
      </c>
      <c r="G383" s="54">
        <v>2806400</v>
      </c>
      <c r="H383" s="53">
        <v>47.65</v>
      </c>
      <c r="I383" s="59">
        <f t="shared" si="29"/>
        <v>1</v>
      </c>
      <c r="J383" s="53">
        <f t="shared" si="25"/>
        <v>47.07</v>
      </c>
      <c r="K383" s="53">
        <f t="shared" si="26"/>
        <v>48.09</v>
      </c>
      <c r="L383" s="53">
        <f t="shared" si="27"/>
        <v>46.99</v>
      </c>
      <c r="M383" s="53">
        <f t="shared" si="28"/>
        <v>47.65</v>
      </c>
      <c r="N383" s="53"/>
    </row>
    <row r="384" spans="1:14" x14ac:dyDescent="0.25">
      <c r="A384">
        <v>369</v>
      </c>
      <c r="B384" s="175">
        <v>41052</v>
      </c>
      <c r="C384" s="53">
        <v>45.71</v>
      </c>
      <c r="D384" s="53">
        <v>47.1</v>
      </c>
      <c r="E384" s="53">
        <v>45.71</v>
      </c>
      <c r="F384" s="53">
        <v>46.9</v>
      </c>
      <c r="G384" s="54">
        <v>2000000</v>
      </c>
      <c r="H384" s="53">
        <v>46.9</v>
      </c>
      <c r="I384" s="59">
        <f t="shared" si="29"/>
        <v>1</v>
      </c>
      <c r="J384" s="53">
        <f t="shared" si="25"/>
        <v>45.71</v>
      </c>
      <c r="K384" s="53">
        <f t="shared" si="26"/>
        <v>47.1</v>
      </c>
      <c r="L384" s="53">
        <f t="shared" si="27"/>
        <v>45.71</v>
      </c>
      <c r="M384" s="53">
        <f t="shared" si="28"/>
        <v>46.9</v>
      </c>
      <c r="N384" s="53"/>
    </row>
    <row r="385" spans="1:14" x14ac:dyDescent="0.25">
      <c r="A385">
        <v>370</v>
      </c>
      <c r="B385" s="175">
        <v>41051</v>
      </c>
      <c r="C385" s="53">
        <v>46.4</v>
      </c>
      <c r="D385" s="53">
        <v>46.73</v>
      </c>
      <c r="E385" s="53">
        <v>45.79</v>
      </c>
      <c r="F385" s="53">
        <v>45.9</v>
      </c>
      <c r="G385" s="54">
        <v>2129400</v>
      </c>
      <c r="H385" s="53">
        <v>45.9</v>
      </c>
      <c r="I385" s="59">
        <f t="shared" si="29"/>
        <v>1</v>
      </c>
      <c r="J385" s="53">
        <f t="shared" si="25"/>
        <v>46.4</v>
      </c>
      <c r="K385" s="53">
        <f t="shared" si="26"/>
        <v>46.73</v>
      </c>
      <c r="L385" s="53">
        <f t="shared" si="27"/>
        <v>45.79</v>
      </c>
      <c r="M385" s="53">
        <f t="shared" si="28"/>
        <v>45.9</v>
      </c>
      <c r="N385" s="53"/>
    </row>
    <row r="386" spans="1:14" x14ac:dyDescent="0.25">
      <c r="A386">
        <v>371</v>
      </c>
      <c r="B386" s="175">
        <v>41050</v>
      </c>
      <c r="C386" s="53">
        <v>45.61</v>
      </c>
      <c r="D386" s="53">
        <v>46.5</v>
      </c>
      <c r="E386" s="53">
        <v>45.58</v>
      </c>
      <c r="F386" s="53">
        <v>46.35</v>
      </c>
      <c r="G386" s="54">
        <v>2603300</v>
      </c>
      <c r="H386" s="53">
        <v>46.35</v>
      </c>
      <c r="I386" s="59">
        <f t="shared" si="29"/>
        <v>1</v>
      </c>
      <c r="J386" s="53">
        <f t="shared" si="25"/>
        <v>45.61</v>
      </c>
      <c r="K386" s="53">
        <f t="shared" si="26"/>
        <v>46.5</v>
      </c>
      <c r="L386" s="53">
        <f t="shared" si="27"/>
        <v>45.58</v>
      </c>
      <c r="M386" s="53">
        <f t="shared" si="28"/>
        <v>46.35</v>
      </c>
      <c r="N386" s="53"/>
    </row>
    <row r="387" spans="1:14" x14ac:dyDescent="0.25">
      <c r="A387">
        <v>372</v>
      </c>
      <c r="B387" s="175">
        <v>41047</v>
      </c>
      <c r="C387" s="53">
        <v>46.09</v>
      </c>
      <c r="D387" s="53">
        <v>46.45</v>
      </c>
      <c r="E387" s="53">
        <v>45.37</v>
      </c>
      <c r="F387" s="53">
        <v>45.65</v>
      </c>
      <c r="G387" s="54">
        <v>2468100</v>
      </c>
      <c r="H387" s="53">
        <v>45.65</v>
      </c>
      <c r="I387" s="59">
        <f t="shared" si="29"/>
        <v>1</v>
      </c>
      <c r="J387" s="53">
        <f t="shared" si="25"/>
        <v>46.09</v>
      </c>
      <c r="K387" s="53">
        <f t="shared" si="26"/>
        <v>46.45</v>
      </c>
      <c r="L387" s="53">
        <f t="shared" si="27"/>
        <v>45.37</v>
      </c>
      <c r="M387" s="53">
        <f t="shared" si="28"/>
        <v>45.65</v>
      </c>
      <c r="N387" s="53"/>
    </row>
    <row r="388" spans="1:14" x14ac:dyDescent="0.25">
      <c r="A388">
        <v>373</v>
      </c>
      <c r="B388" s="175">
        <v>41046</v>
      </c>
      <c r="C388" s="53">
        <v>47</v>
      </c>
      <c r="D388" s="53">
        <v>47.11</v>
      </c>
      <c r="E388" s="53">
        <v>45.68</v>
      </c>
      <c r="F388" s="53">
        <v>45.99</v>
      </c>
      <c r="G388" s="54">
        <v>3805900</v>
      </c>
      <c r="H388" s="53">
        <v>45.99</v>
      </c>
      <c r="I388" s="59">
        <f t="shared" si="29"/>
        <v>1</v>
      </c>
      <c r="J388" s="53">
        <f t="shared" si="25"/>
        <v>47</v>
      </c>
      <c r="K388" s="53">
        <f t="shared" si="26"/>
        <v>47.11</v>
      </c>
      <c r="L388" s="53">
        <f t="shared" si="27"/>
        <v>45.68</v>
      </c>
      <c r="M388" s="53">
        <f t="shared" si="28"/>
        <v>45.99</v>
      </c>
      <c r="N388" s="53"/>
    </row>
    <row r="389" spans="1:14" x14ac:dyDescent="0.25">
      <c r="A389">
        <v>374</v>
      </c>
      <c r="B389" s="175">
        <v>41045</v>
      </c>
      <c r="C389" s="53">
        <v>47</v>
      </c>
      <c r="D389" s="53">
        <v>47.73</v>
      </c>
      <c r="E389" s="53">
        <v>46.89</v>
      </c>
      <c r="F389" s="53">
        <v>47.61</v>
      </c>
      <c r="G389" s="54">
        <v>2330100</v>
      </c>
      <c r="H389" s="53">
        <v>47.61</v>
      </c>
      <c r="I389" s="59">
        <f t="shared" si="29"/>
        <v>1</v>
      </c>
      <c r="J389" s="53">
        <f t="shared" si="25"/>
        <v>47</v>
      </c>
      <c r="K389" s="53">
        <f t="shared" si="26"/>
        <v>47.73</v>
      </c>
      <c r="L389" s="53">
        <f t="shared" si="27"/>
        <v>46.89</v>
      </c>
      <c r="M389" s="53">
        <f t="shared" si="28"/>
        <v>47.61</v>
      </c>
      <c r="N389" s="53"/>
    </row>
    <row r="390" spans="1:14" x14ac:dyDescent="0.25">
      <c r="A390">
        <v>375</v>
      </c>
      <c r="B390" s="175">
        <v>41044</v>
      </c>
      <c r="C390" s="53">
        <v>46.83</v>
      </c>
      <c r="D390" s="53">
        <v>47.38</v>
      </c>
      <c r="E390" s="53">
        <v>46.75</v>
      </c>
      <c r="F390" s="53">
        <v>47</v>
      </c>
      <c r="G390" s="54">
        <v>1401400</v>
      </c>
      <c r="H390" s="53">
        <v>47</v>
      </c>
      <c r="I390" s="59">
        <f t="shared" si="29"/>
        <v>1</v>
      </c>
      <c r="J390" s="53">
        <f t="shared" si="25"/>
        <v>46.83</v>
      </c>
      <c r="K390" s="53">
        <f t="shared" si="26"/>
        <v>47.38</v>
      </c>
      <c r="L390" s="53">
        <f t="shared" si="27"/>
        <v>46.75</v>
      </c>
      <c r="M390" s="53">
        <f t="shared" si="28"/>
        <v>47</v>
      </c>
      <c r="N390" s="53"/>
    </row>
    <row r="391" spans="1:14" x14ac:dyDescent="0.25">
      <c r="A391">
        <v>376</v>
      </c>
      <c r="B391" s="175">
        <v>41043</v>
      </c>
      <c r="C391" s="53">
        <v>47.05</v>
      </c>
      <c r="D391" s="53">
        <v>47.61</v>
      </c>
      <c r="E391" s="53">
        <v>46.77</v>
      </c>
      <c r="F391" s="53">
        <v>46.82</v>
      </c>
      <c r="G391" s="54">
        <v>1953500</v>
      </c>
      <c r="H391" s="53">
        <v>46.82</v>
      </c>
      <c r="I391" s="59">
        <f t="shared" si="29"/>
        <v>1</v>
      </c>
      <c r="J391" s="53">
        <f t="shared" si="25"/>
        <v>47.05</v>
      </c>
      <c r="K391" s="53">
        <f t="shared" si="26"/>
        <v>47.61</v>
      </c>
      <c r="L391" s="53">
        <f t="shared" si="27"/>
        <v>46.77</v>
      </c>
      <c r="M391" s="53">
        <f t="shared" si="28"/>
        <v>46.82</v>
      </c>
      <c r="N391" s="53"/>
    </row>
    <row r="392" spans="1:14" x14ac:dyDescent="0.25">
      <c r="A392">
        <v>377</v>
      </c>
      <c r="B392" s="175">
        <v>41040</v>
      </c>
      <c r="C392" s="53">
        <v>46.8</v>
      </c>
      <c r="D392" s="53">
        <v>47.77</v>
      </c>
      <c r="E392" s="53">
        <v>46.73</v>
      </c>
      <c r="F392" s="53">
        <v>47.17</v>
      </c>
      <c r="G392" s="54">
        <v>2363100</v>
      </c>
      <c r="H392" s="53">
        <v>47.17</v>
      </c>
      <c r="I392" s="59">
        <f t="shared" si="29"/>
        <v>1</v>
      </c>
      <c r="J392" s="53">
        <f t="shared" si="25"/>
        <v>46.8</v>
      </c>
      <c r="K392" s="53">
        <f t="shared" si="26"/>
        <v>47.77</v>
      </c>
      <c r="L392" s="53">
        <f t="shared" si="27"/>
        <v>46.73</v>
      </c>
      <c r="M392" s="53">
        <f t="shared" si="28"/>
        <v>47.17</v>
      </c>
      <c r="N392" s="53"/>
    </row>
    <row r="393" spans="1:14" x14ac:dyDescent="0.25">
      <c r="A393">
        <v>378</v>
      </c>
      <c r="B393" s="175">
        <v>41039</v>
      </c>
      <c r="C393" s="53">
        <v>47.16</v>
      </c>
      <c r="D393" s="53">
        <v>47.4</v>
      </c>
      <c r="E393" s="53">
        <v>46.72</v>
      </c>
      <c r="F393" s="53">
        <v>46.95</v>
      </c>
      <c r="G393" s="54">
        <v>2337800</v>
      </c>
      <c r="H393" s="53">
        <v>46.95</v>
      </c>
      <c r="I393" s="59">
        <f t="shared" si="29"/>
        <v>1</v>
      </c>
      <c r="J393" s="53">
        <f t="shared" si="25"/>
        <v>47.16</v>
      </c>
      <c r="K393" s="53">
        <f t="shared" si="26"/>
        <v>47.4</v>
      </c>
      <c r="L393" s="53">
        <f t="shared" si="27"/>
        <v>46.72</v>
      </c>
      <c r="M393" s="53">
        <f t="shared" si="28"/>
        <v>46.95</v>
      </c>
      <c r="N393" s="53"/>
    </row>
    <row r="394" spans="1:14" x14ac:dyDescent="0.25">
      <c r="A394">
        <v>379</v>
      </c>
      <c r="B394" s="175">
        <v>41038</v>
      </c>
      <c r="C394" s="53">
        <v>46.6</v>
      </c>
      <c r="D394" s="53">
        <v>47.34</v>
      </c>
      <c r="E394" s="53">
        <v>46.6</v>
      </c>
      <c r="F394" s="53">
        <v>46.84</v>
      </c>
      <c r="G394" s="54">
        <v>2939800</v>
      </c>
      <c r="H394" s="53">
        <v>46.84</v>
      </c>
      <c r="I394" s="59">
        <f t="shared" si="29"/>
        <v>1</v>
      </c>
      <c r="J394" s="53">
        <f t="shared" si="25"/>
        <v>46.6</v>
      </c>
      <c r="K394" s="53">
        <f t="shared" si="26"/>
        <v>47.34</v>
      </c>
      <c r="L394" s="53">
        <f t="shared" si="27"/>
        <v>46.6</v>
      </c>
      <c r="M394" s="53">
        <f t="shared" si="28"/>
        <v>46.84</v>
      </c>
      <c r="N394" s="53"/>
    </row>
    <row r="395" spans="1:14" x14ac:dyDescent="0.25">
      <c r="A395">
        <v>380</v>
      </c>
      <c r="B395" s="175">
        <v>41037</v>
      </c>
      <c r="C395" s="53">
        <v>47.97</v>
      </c>
      <c r="D395" s="53">
        <v>48.11</v>
      </c>
      <c r="E395" s="53">
        <v>46.5</v>
      </c>
      <c r="F395" s="53">
        <v>47.1</v>
      </c>
      <c r="G395" s="54">
        <v>3066500</v>
      </c>
      <c r="H395" s="53">
        <v>47.1</v>
      </c>
      <c r="I395" s="59">
        <f t="shared" si="29"/>
        <v>1</v>
      </c>
      <c r="J395" s="53">
        <f t="shared" si="25"/>
        <v>47.97</v>
      </c>
      <c r="K395" s="53">
        <f t="shared" si="26"/>
        <v>48.11</v>
      </c>
      <c r="L395" s="53">
        <f t="shared" si="27"/>
        <v>46.5</v>
      </c>
      <c r="M395" s="53">
        <f t="shared" si="28"/>
        <v>47.1</v>
      </c>
      <c r="N395" s="53"/>
    </row>
    <row r="396" spans="1:14" x14ac:dyDescent="0.25">
      <c r="A396">
        <v>381</v>
      </c>
      <c r="B396" s="175">
        <v>41036</v>
      </c>
      <c r="C396" s="53">
        <v>47.41</v>
      </c>
      <c r="D396" s="53">
        <v>48.6</v>
      </c>
      <c r="E396" s="53">
        <v>47.3</v>
      </c>
      <c r="F396" s="53">
        <v>48.21</v>
      </c>
      <c r="G396" s="54">
        <v>3987300</v>
      </c>
      <c r="H396" s="53">
        <v>48.21</v>
      </c>
      <c r="I396" s="59">
        <f t="shared" si="29"/>
        <v>1</v>
      </c>
      <c r="J396" s="53">
        <f t="shared" si="25"/>
        <v>47.41</v>
      </c>
      <c r="K396" s="53">
        <f t="shared" si="26"/>
        <v>48.6</v>
      </c>
      <c r="L396" s="53">
        <f t="shared" si="27"/>
        <v>47.3</v>
      </c>
      <c r="M396" s="53">
        <f t="shared" si="28"/>
        <v>48.21</v>
      </c>
      <c r="N396" s="53"/>
    </row>
    <row r="397" spans="1:14" x14ac:dyDescent="0.25">
      <c r="A397">
        <v>382</v>
      </c>
      <c r="B397" s="175">
        <v>41033</v>
      </c>
      <c r="C397" s="53">
        <v>48</v>
      </c>
      <c r="D397" s="53">
        <v>48.4</v>
      </c>
      <c r="E397" s="53">
        <v>47.47</v>
      </c>
      <c r="F397" s="53">
        <v>47.56</v>
      </c>
      <c r="G397" s="54">
        <v>1952400</v>
      </c>
      <c r="H397" s="53">
        <v>47.56</v>
      </c>
      <c r="I397" s="59">
        <f t="shared" si="29"/>
        <v>1</v>
      </c>
      <c r="J397" s="53">
        <f t="shared" si="25"/>
        <v>48</v>
      </c>
      <c r="K397" s="53">
        <f t="shared" si="26"/>
        <v>48.4</v>
      </c>
      <c r="L397" s="53">
        <f t="shared" si="27"/>
        <v>47.47</v>
      </c>
      <c r="M397" s="53">
        <f t="shared" si="28"/>
        <v>47.56</v>
      </c>
      <c r="N397" s="53"/>
    </row>
    <row r="398" spans="1:14" x14ac:dyDescent="0.25">
      <c r="A398">
        <v>383</v>
      </c>
      <c r="B398" s="175">
        <v>41032</v>
      </c>
      <c r="C398" s="53">
        <v>48.27</v>
      </c>
      <c r="D398" s="53">
        <v>48.76</v>
      </c>
      <c r="E398" s="53">
        <v>47.94</v>
      </c>
      <c r="F398" s="53">
        <v>48.08</v>
      </c>
      <c r="G398" s="54">
        <v>2200000</v>
      </c>
      <c r="H398" s="53">
        <v>48.08</v>
      </c>
      <c r="I398" s="59">
        <f t="shared" si="29"/>
        <v>1</v>
      </c>
      <c r="J398" s="53">
        <f t="shared" si="25"/>
        <v>48.27</v>
      </c>
      <c r="K398" s="53">
        <f t="shared" si="26"/>
        <v>48.76</v>
      </c>
      <c r="L398" s="53">
        <f t="shared" si="27"/>
        <v>47.94</v>
      </c>
      <c r="M398" s="53">
        <f t="shared" si="28"/>
        <v>48.08</v>
      </c>
      <c r="N398" s="53"/>
    </row>
    <row r="399" spans="1:14" x14ac:dyDescent="0.25">
      <c r="A399">
        <v>384</v>
      </c>
      <c r="B399" s="175">
        <v>41031</v>
      </c>
      <c r="C399" s="53">
        <v>47.65</v>
      </c>
      <c r="D399" s="53">
        <v>48.41</v>
      </c>
      <c r="E399" s="53">
        <v>47.6</v>
      </c>
      <c r="F399" s="53">
        <v>48.19</v>
      </c>
      <c r="G399" s="54">
        <v>1875000</v>
      </c>
      <c r="H399" s="53">
        <v>48.19</v>
      </c>
      <c r="I399" s="59">
        <f t="shared" si="29"/>
        <v>1</v>
      </c>
      <c r="J399" s="53">
        <f t="shared" si="25"/>
        <v>47.65</v>
      </c>
      <c r="K399" s="53">
        <f t="shared" si="26"/>
        <v>48.41</v>
      </c>
      <c r="L399" s="53">
        <f t="shared" si="27"/>
        <v>47.6</v>
      </c>
      <c r="M399" s="53">
        <f t="shared" si="28"/>
        <v>48.19</v>
      </c>
      <c r="N399" s="53"/>
    </row>
    <row r="400" spans="1:14" x14ac:dyDescent="0.25">
      <c r="A400">
        <v>385</v>
      </c>
      <c r="B400" s="175">
        <v>41030</v>
      </c>
      <c r="C400" s="53">
        <v>47.51</v>
      </c>
      <c r="D400" s="53">
        <v>48.57</v>
      </c>
      <c r="E400" s="53">
        <v>47.41</v>
      </c>
      <c r="F400" s="53">
        <v>47.8</v>
      </c>
      <c r="G400" s="54">
        <v>1969000</v>
      </c>
      <c r="H400" s="53">
        <v>47.8</v>
      </c>
      <c r="I400" s="59">
        <f t="shared" si="29"/>
        <v>1</v>
      </c>
      <c r="J400" s="53">
        <f t="shared" ref="J400:J463" si="30">ROUND($I400*C400,2)</f>
        <v>47.51</v>
      </c>
      <c r="K400" s="53">
        <f t="shared" ref="K400:K463" si="31">ROUND($I400*D400,2)</f>
        <v>48.57</v>
      </c>
      <c r="L400" s="53">
        <f t="shared" ref="L400:L463" si="32">ROUND($I400*E400,2)</f>
        <v>47.41</v>
      </c>
      <c r="M400" s="53">
        <f t="shared" ref="M400:M463" si="33">ROUND($I400*F400,2)</f>
        <v>47.8</v>
      </c>
      <c r="N400" s="53"/>
    </row>
    <row r="401" spans="1:14" x14ac:dyDescent="0.25">
      <c r="A401">
        <v>386</v>
      </c>
      <c r="B401" s="175">
        <v>41029</v>
      </c>
      <c r="C401" s="53">
        <v>48.69</v>
      </c>
      <c r="D401" s="53">
        <v>48.74</v>
      </c>
      <c r="E401" s="53">
        <v>47.4</v>
      </c>
      <c r="F401" s="53">
        <v>47.46</v>
      </c>
      <c r="G401" s="54">
        <v>2027200</v>
      </c>
      <c r="H401" s="53">
        <v>47.46</v>
      </c>
      <c r="I401" s="59">
        <f t="shared" si="29"/>
        <v>1</v>
      </c>
      <c r="J401" s="53">
        <f t="shared" si="30"/>
        <v>48.69</v>
      </c>
      <c r="K401" s="53">
        <f t="shared" si="31"/>
        <v>48.74</v>
      </c>
      <c r="L401" s="53">
        <f t="shared" si="32"/>
        <v>47.4</v>
      </c>
      <c r="M401" s="53">
        <f t="shared" si="33"/>
        <v>47.46</v>
      </c>
      <c r="N401" s="53"/>
    </row>
    <row r="402" spans="1:14" x14ac:dyDescent="0.25">
      <c r="A402">
        <v>387</v>
      </c>
      <c r="B402" s="175">
        <v>41026</v>
      </c>
      <c r="C402" s="53">
        <v>47.45</v>
      </c>
      <c r="D402" s="53">
        <v>48.02</v>
      </c>
      <c r="E402" s="53">
        <v>46.98</v>
      </c>
      <c r="F402" s="53">
        <v>47.78</v>
      </c>
      <c r="G402" s="54">
        <v>3735900</v>
      </c>
      <c r="H402" s="53">
        <v>47.78</v>
      </c>
      <c r="I402" s="59">
        <f t="shared" ref="I402:I465" si="34">H402/F402</f>
        <v>1</v>
      </c>
      <c r="J402" s="53">
        <f t="shared" si="30"/>
        <v>47.45</v>
      </c>
      <c r="K402" s="53">
        <f t="shared" si="31"/>
        <v>48.02</v>
      </c>
      <c r="L402" s="53">
        <f t="shared" si="32"/>
        <v>46.98</v>
      </c>
      <c r="M402" s="53">
        <f t="shared" si="33"/>
        <v>47.78</v>
      </c>
      <c r="N402" s="53"/>
    </row>
    <row r="403" spans="1:14" x14ac:dyDescent="0.25">
      <c r="A403">
        <v>388</v>
      </c>
      <c r="B403" s="175">
        <v>41025</v>
      </c>
      <c r="C403" s="53">
        <v>46.29</v>
      </c>
      <c r="D403" s="53">
        <v>47.62</v>
      </c>
      <c r="E403" s="53">
        <v>46.23</v>
      </c>
      <c r="F403" s="53">
        <v>47.41</v>
      </c>
      <c r="G403" s="54">
        <v>4376900</v>
      </c>
      <c r="H403" s="53">
        <v>47.41</v>
      </c>
      <c r="I403" s="59">
        <f t="shared" si="34"/>
        <v>1</v>
      </c>
      <c r="J403" s="53">
        <f t="shared" si="30"/>
        <v>46.29</v>
      </c>
      <c r="K403" s="53">
        <f t="shared" si="31"/>
        <v>47.62</v>
      </c>
      <c r="L403" s="53">
        <f t="shared" si="32"/>
        <v>46.23</v>
      </c>
      <c r="M403" s="53">
        <f t="shared" si="33"/>
        <v>47.41</v>
      </c>
      <c r="N403" s="53"/>
    </row>
    <row r="404" spans="1:14" x14ac:dyDescent="0.25">
      <c r="A404">
        <v>389</v>
      </c>
      <c r="B404" s="175">
        <v>41024</v>
      </c>
      <c r="C404" s="53">
        <v>45.99</v>
      </c>
      <c r="D404" s="53">
        <v>46.38</v>
      </c>
      <c r="E404" s="53">
        <v>45.8</v>
      </c>
      <c r="F404" s="53">
        <v>46.3</v>
      </c>
      <c r="G404" s="54">
        <v>2382200</v>
      </c>
      <c r="H404" s="53">
        <v>46.3</v>
      </c>
      <c r="I404" s="59">
        <f t="shared" si="34"/>
        <v>1</v>
      </c>
      <c r="J404" s="53">
        <f t="shared" si="30"/>
        <v>45.99</v>
      </c>
      <c r="K404" s="53">
        <f t="shared" si="31"/>
        <v>46.38</v>
      </c>
      <c r="L404" s="53">
        <f t="shared" si="32"/>
        <v>45.8</v>
      </c>
      <c r="M404" s="53">
        <f t="shared" si="33"/>
        <v>46.3</v>
      </c>
      <c r="N404" s="53"/>
    </row>
    <row r="405" spans="1:14" x14ac:dyDescent="0.25">
      <c r="A405">
        <v>390</v>
      </c>
      <c r="B405" s="175">
        <v>41023</v>
      </c>
      <c r="C405" s="53">
        <v>46.35</v>
      </c>
      <c r="D405" s="53">
        <v>46.57</v>
      </c>
      <c r="E405" s="53">
        <v>45.44</v>
      </c>
      <c r="F405" s="53">
        <v>45.69</v>
      </c>
      <c r="G405" s="54">
        <v>2708200</v>
      </c>
      <c r="H405" s="53">
        <v>45.69</v>
      </c>
      <c r="I405" s="59">
        <f t="shared" si="34"/>
        <v>1</v>
      </c>
      <c r="J405" s="53">
        <f t="shared" si="30"/>
        <v>46.35</v>
      </c>
      <c r="K405" s="53">
        <f t="shared" si="31"/>
        <v>46.57</v>
      </c>
      <c r="L405" s="53">
        <f t="shared" si="32"/>
        <v>45.44</v>
      </c>
      <c r="M405" s="53">
        <f t="shared" si="33"/>
        <v>45.69</v>
      </c>
      <c r="N405" s="53"/>
    </row>
    <row r="406" spans="1:14" x14ac:dyDescent="0.25">
      <c r="A406">
        <v>391</v>
      </c>
      <c r="B406" s="175">
        <v>41022</v>
      </c>
      <c r="C406" s="53">
        <v>46.7</v>
      </c>
      <c r="D406" s="53">
        <v>46.89</v>
      </c>
      <c r="E406" s="53">
        <v>46.04</v>
      </c>
      <c r="F406" s="53">
        <v>46.5</v>
      </c>
      <c r="G406" s="54">
        <v>1285700</v>
      </c>
      <c r="H406" s="53">
        <v>46.5</v>
      </c>
      <c r="I406" s="59">
        <f t="shared" si="34"/>
        <v>1</v>
      </c>
      <c r="J406" s="53">
        <f t="shared" si="30"/>
        <v>46.7</v>
      </c>
      <c r="K406" s="53">
        <f t="shared" si="31"/>
        <v>46.89</v>
      </c>
      <c r="L406" s="53">
        <f t="shared" si="32"/>
        <v>46.04</v>
      </c>
      <c r="M406" s="53">
        <f t="shared" si="33"/>
        <v>46.5</v>
      </c>
      <c r="N406" s="53"/>
    </row>
    <row r="407" spans="1:14" x14ac:dyDescent="0.25">
      <c r="A407">
        <v>392</v>
      </c>
      <c r="B407" s="175">
        <v>41019</v>
      </c>
      <c r="C407" s="53">
        <v>46.88</v>
      </c>
      <c r="D407" s="53">
        <v>47.17</v>
      </c>
      <c r="E407" s="53">
        <v>46.59</v>
      </c>
      <c r="F407" s="53">
        <v>46.93</v>
      </c>
      <c r="G407" s="54">
        <v>976000</v>
      </c>
      <c r="H407" s="53">
        <v>46.93</v>
      </c>
      <c r="I407" s="59">
        <f t="shared" si="34"/>
        <v>1</v>
      </c>
      <c r="J407" s="53">
        <f t="shared" si="30"/>
        <v>46.88</v>
      </c>
      <c r="K407" s="53">
        <f t="shared" si="31"/>
        <v>47.17</v>
      </c>
      <c r="L407" s="53">
        <f t="shared" si="32"/>
        <v>46.59</v>
      </c>
      <c r="M407" s="53">
        <f t="shared" si="33"/>
        <v>46.93</v>
      </c>
      <c r="N407" s="53"/>
    </row>
    <row r="408" spans="1:14" x14ac:dyDescent="0.25">
      <c r="A408">
        <v>393</v>
      </c>
      <c r="B408" s="175">
        <v>41018</v>
      </c>
      <c r="C408" s="53">
        <v>46.92</v>
      </c>
      <c r="D408" s="53">
        <v>47.08</v>
      </c>
      <c r="E408" s="53">
        <v>46.46</v>
      </c>
      <c r="F408" s="53">
        <v>46.64</v>
      </c>
      <c r="G408" s="54">
        <v>1291300</v>
      </c>
      <c r="H408" s="53">
        <v>46.64</v>
      </c>
      <c r="I408" s="59">
        <f t="shared" si="34"/>
        <v>1</v>
      </c>
      <c r="J408" s="53">
        <f t="shared" si="30"/>
        <v>46.92</v>
      </c>
      <c r="K408" s="53">
        <f t="shared" si="31"/>
        <v>47.08</v>
      </c>
      <c r="L408" s="53">
        <f t="shared" si="32"/>
        <v>46.46</v>
      </c>
      <c r="M408" s="53">
        <f t="shared" si="33"/>
        <v>46.64</v>
      </c>
      <c r="N408" s="53"/>
    </row>
    <row r="409" spans="1:14" x14ac:dyDescent="0.25">
      <c r="A409">
        <v>394</v>
      </c>
      <c r="B409" s="175">
        <v>41017</v>
      </c>
      <c r="C409" s="53">
        <v>46.51</v>
      </c>
      <c r="D409" s="53">
        <v>47.18</v>
      </c>
      <c r="E409" s="53">
        <v>46.37</v>
      </c>
      <c r="F409" s="53">
        <v>46.88</v>
      </c>
      <c r="G409" s="54">
        <v>1723900</v>
      </c>
      <c r="H409" s="53">
        <v>46.88</v>
      </c>
      <c r="I409" s="59">
        <f t="shared" si="34"/>
        <v>1</v>
      </c>
      <c r="J409" s="53">
        <f t="shared" si="30"/>
        <v>46.51</v>
      </c>
      <c r="K409" s="53">
        <f t="shared" si="31"/>
        <v>47.18</v>
      </c>
      <c r="L409" s="53">
        <f t="shared" si="32"/>
        <v>46.37</v>
      </c>
      <c r="M409" s="53">
        <f t="shared" si="33"/>
        <v>46.88</v>
      </c>
      <c r="N409" s="53"/>
    </row>
    <row r="410" spans="1:14" x14ac:dyDescent="0.25">
      <c r="A410">
        <v>395</v>
      </c>
      <c r="B410" s="175">
        <v>41016</v>
      </c>
      <c r="C410" s="53">
        <v>46.22</v>
      </c>
      <c r="D410" s="53">
        <v>46.57</v>
      </c>
      <c r="E410" s="53">
        <v>45.86</v>
      </c>
      <c r="F410" s="53">
        <v>46.55</v>
      </c>
      <c r="G410" s="54">
        <v>2487500</v>
      </c>
      <c r="H410" s="53">
        <v>46.55</v>
      </c>
      <c r="I410" s="59">
        <f t="shared" si="34"/>
        <v>1</v>
      </c>
      <c r="J410" s="53">
        <f t="shared" si="30"/>
        <v>46.22</v>
      </c>
      <c r="K410" s="53">
        <f t="shared" si="31"/>
        <v>46.57</v>
      </c>
      <c r="L410" s="53">
        <f t="shared" si="32"/>
        <v>45.86</v>
      </c>
      <c r="M410" s="53">
        <f t="shared" si="33"/>
        <v>46.55</v>
      </c>
      <c r="N410" s="53"/>
    </row>
    <row r="411" spans="1:14" x14ac:dyDescent="0.25">
      <c r="A411">
        <v>396</v>
      </c>
      <c r="B411" s="175">
        <v>41015</v>
      </c>
      <c r="C411" s="53">
        <v>46.32</v>
      </c>
      <c r="D411" s="53">
        <v>46.44</v>
      </c>
      <c r="E411" s="53">
        <v>45.71</v>
      </c>
      <c r="F411" s="53">
        <v>45.89</v>
      </c>
      <c r="G411" s="54">
        <v>1988100</v>
      </c>
      <c r="H411" s="53">
        <v>45.89</v>
      </c>
      <c r="I411" s="59">
        <f t="shared" si="34"/>
        <v>1</v>
      </c>
      <c r="J411" s="53">
        <f t="shared" si="30"/>
        <v>46.32</v>
      </c>
      <c r="K411" s="53">
        <f t="shared" si="31"/>
        <v>46.44</v>
      </c>
      <c r="L411" s="53">
        <f t="shared" si="32"/>
        <v>45.71</v>
      </c>
      <c r="M411" s="53">
        <f t="shared" si="33"/>
        <v>45.89</v>
      </c>
      <c r="N411" s="53"/>
    </row>
    <row r="412" spans="1:14" x14ac:dyDescent="0.25">
      <c r="A412">
        <v>397</v>
      </c>
      <c r="B412" s="175">
        <v>41012</v>
      </c>
      <c r="C412" s="53">
        <v>46.52</v>
      </c>
      <c r="D412" s="53">
        <v>46.75</v>
      </c>
      <c r="E412" s="53">
        <v>46.15</v>
      </c>
      <c r="F412" s="53">
        <v>46.3</v>
      </c>
      <c r="G412" s="54">
        <v>1887100</v>
      </c>
      <c r="H412" s="53">
        <v>46.3</v>
      </c>
      <c r="I412" s="59">
        <f t="shared" si="34"/>
        <v>1</v>
      </c>
      <c r="J412" s="53">
        <f t="shared" si="30"/>
        <v>46.52</v>
      </c>
      <c r="K412" s="53">
        <f t="shared" si="31"/>
        <v>46.75</v>
      </c>
      <c r="L412" s="53">
        <f t="shared" si="32"/>
        <v>46.15</v>
      </c>
      <c r="M412" s="53">
        <f t="shared" si="33"/>
        <v>46.3</v>
      </c>
      <c r="N412" s="53"/>
    </row>
    <row r="413" spans="1:14" x14ac:dyDescent="0.25">
      <c r="A413">
        <v>398</v>
      </c>
      <c r="B413" s="175">
        <v>41011</v>
      </c>
      <c r="C413" s="53">
        <v>45.84</v>
      </c>
      <c r="D413" s="53">
        <v>46.66</v>
      </c>
      <c r="E413" s="53">
        <v>45.68</v>
      </c>
      <c r="F413" s="53">
        <v>46.63</v>
      </c>
      <c r="G413" s="54">
        <v>1479200</v>
      </c>
      <c r="H413" s="53">
        <v>46.63</v>
      </c>
      <c r="I413" s="59">
        <f t="shared" si="34"/>
        <v>1</v>
      </c>
      <c r="J413" s="53">
        <f t="shared" si="30"/>
        <v>45.84</v>
      </c>
      <c r="K413" s="53">
        <f t="shared" si="31"/>
        <v>46.66</v>
      </c>
      <c r="L413" s="53">
        <f t="shared" si="32"/>
        <v>45.68</v>
      </c>
      <c r="M413" s="53">
        <f t="shared" si="33"/>
        <v>46.63</v>
      </c>
      <c r="N413" s="53"/>
    </row>
    <row r="414" spans="1:14" x14ac:dyDescent="0.25">
      <c r="A414">
        <v>399</v>
      </c>
      <c r="B414" s="175">
        <v>41010</v>
      </c>
      <c r="C414" s="53">
        <v>45.69</v>
      </c>
      <c r="D414" s="53">
        <v>46.16</v>
      </c>
      <c r="E414" s="53">
        <v>45.47</v>
      </c>
      <c r="F414" s="53">
        <v>45.86</v>
      </c>
      <c r="G414" s="54">
        <v>1947300</v>
      </c>
      <c r="H414" s="53">
        <v>45.86</v>
      </c>
      <c r="I414" s="59">
        <f t="shared" si="34"/>
        <v>1</v>
      </c>
      <c r="J414" s="53">
        <f t="shared" si="30"/>
        <v>45.69</v>
      </c>
      <c r="K414" s="53">
        <f t="shared" si="31"/>
        <v>46.16</v>
      </c>
      <c r="L414" s="53">
        <f t="shared" si="32"/>
        <v>45.47</v>
      </c>
      <c r="M414" s="53">
        <f t="shared" si="33"/>
        <v>45.86</v>
      </c>
      <c r="N414" s="53"/>
    </row>
    <row r="415" spans="1:14" x14ac:dyDescent="0.25">
      <c r="A415">
        <v>400</v>
      </c>
      <c r="B415" s="175">
        <v>41009</v>
      </c>
      <c r="C415" s="53">
        <v>46.6</v>
      </c>
      <c r="D415" s="53">
        <v>46.71</v>
      </c>
      <c r="E415" s="53">
        <v>45.34</v>
      </c>
      <c r="F415" s="53">
        <v>45.5</v>
      </c>
      <c r="G415" s="54">
        <v>2405700</v>
      </c>
      <c r="H415" s="53">
        <v>45.5</v>
      </c>
      <c r="I415" s="59">
        <f t="shared" si="34"/>
        <v>1</v>
      </c>
      <c r="J415" s="53">
        <f t="shared" si="30"/>
        <v>46.6</v>
      </c>
      <c r="K415" s="53">
        <f t="shared" si="31"/>
        <v>46.71</v>
      </c>
      <c r="L415" s="53">
        <f t="shared" si="32"/>
        <v>45.34</v>
      </c>
      <c r="M415" s="53">
        <f t="shared" si="33"/>
        <v>45.5</v>
      </c>
      <c r="N415" s="53"/>
    </row>
    <row r="416" spans="1:14" x14ac:dyDescent="0.25">
      <c r="A416">
        <v>401</v>
      </c>
      <c r="B416" s="175">
        <v>41008</v>
      </c>
      <c r="C416" s="53">
        <v>46.66</v>
      </c>
      <c r="D416" s="53">
        <v>46.86</v>
      </c>
      <c r="E416" s="53">
        <v>46.43</v>
      </c>
      <c r="F416" s="53">
        <v>46.54</v>
      </c>
      <c r="G416" s="54">
        <v>1859300</v>
      </c>
      <c r="H416" s="53">
        <v>46.54</v>
      </c>
      <c r="I416" s="59">
        <f t="shared" si="34"/>
        <v>1</v>
      </c>
      <c r="J416" s="53">
        <f t="shared" si="30"/>
        <v>46.66</v>
      </c>
      <c r="K416" s="53">
        <f t="shared" si="31"/>
        <v>46.86</v>
      </c>
      <c r="L416" s="53">
        <f t="shared" si="32"/>
        <v>46.43</v>
      </c>
      <c r="M416" s="53">
        <f t="shared" si="33"/>
        <v>46.54</v>
      </c>
      <c r="N416" s="53"/>
    </row>
    <row r="417" spans="1:14" x14ac:dyDescent="0.25">
      <c r="A417">
        <v>402</v>
      </c>
      <c r="B417" s="175">
        <v>41004</v>
      </c>
      <c r="C417" s="53">
        <v>46.69</v>
      </c>
      <c r="D417" s="53">
        <v>47.4</v>
      </c>
      <c r="E417" s="53">
        <v>46.6</v>
      </c>
      <c r="F417" s="53">
        <v>47.22</v>
      </c>
      <c r="G417" s="54">
        <v>2272900</v>
      </c>
      <c r="H417" s="53">
        <v>47.22</v>
      </c>
      <c r="I417" s="59">
        <f t="shared" si="34"/>
        <v>1</v>
      </c>
      <c r="J417" s="53">
        <f t="shared" si="30"/>
        <v>46.69</v>
      </c>
      <c r="K417" s="53">
        <f t="shared" si="31"/>
        <v>47.4</v>
      </c>
      <c r="L417" s="53">
        <f t="shared" si="32"/>
        <v>46.6</v>
      </c>
      <c r="M417" s="53">
        <f t="shared" si="33"/>
        <v>47.22</v>
      </c>
      <c r="N417" s="53"/>
    </row>
    <row r="418" spans="1:14" x14ac:dyDescent="0.25">
      <c r="A418">
        <v>403</v>
      </c>
      <c r="B418" s="175">
        <v>41003</v>
      </c>
      <c r="C418" s="53">
        <v>46.81</v>
      </c>
      <c r="D418" s="53">
        <v>46.91</v>
      </c>
      <c r="E418" s="53">
        <v>46.42</v>
      </c>
      <c r="F418" s="53">
        <v>46.84</v>
      </c>
      <c r="G418" s="54">
        <v>2334400</v>
      </c>
      <c r="H418" s="53">
        <v>46.84</v>
      </c>
      <c r="I418" s="59">
        <f t="shared" si="34"/>
        <v>1</v>
      </c>
      <c r="J418" s="53">
        <f t="shared" si="30"/>
        <v>46.81</v>
      </c>
      <c r="K418" s="53">
        <f t="shared" si="31"/>
        <v>46.91</v>
      </c>
      <c r="L418" s="53">
        <f t="shared" si="32"/>
        <v>46.42</v>
      </c>
      <c r="M418" s="53">
        <f t="shared" si="33"/>
        <v>46.84</v>
      </c>
      <c r="N418" s="53"/>
    </row>
    <row r="419" spans="1:14" x14ac:dyDescent="0.25">
      <c r="A419">
        <v>404</v>
      </c>
      <c r="B419" s="175">
        <v>41002</v>
      </c>
      <c r="C419" s="53">
        <v>46.77</v>
      </c>
      <c r="D419" s="53">
        <v>47.5</v>
      </c>
      <c r="E419" s="53">
        <v>46.77</v>
      </c>
      <c r="F419" s="53">
        <v>47</v>
      </c>
      <c r="G419" s="54">
        <v>1700900</v>
      </c>
      <c r="H419" s="53">
        <v>47</v>
      </c>
      <c r="I419" s="59">
        <f t="shared" si="34"/>
        <v>1</v>
      </c>
      <c r="J419" s="53">
        <f t="shared" si="30"/>
        <v>46.77</v>
      </c>
      <c r="K419" s="53">
        <f t="shared" si="31"/>
        <v>47.5</v>
      </c>
      <c r="L419" s="53">
        <f t="shared" si="32"/>
        <v>46.77</v>
      </c>
      <c r="M419" s="53">
        <f t="shared" si="33"/>
        <v>47</v>
      </c>
      <c r="N419" s="53"/>
    </row>
    <row r="420" spans="1:14" x14ac:dyDescent="0.25">
      <c r="A420">
        <v>405</v>
      </c>
      <c r="B420" s="175">
        <v>41001</v>
      </c>
      <c r="C420" s="53">
        <v>46.38</v>
      </c>
      <c r="D420" s="53">
        <v>47.12</v>
      </c>
      <c r="E420" s="53">
        <v>46.19</v>
      </c>
      <c r="F420" s="53">
        <v>46.76</v>
      </c>
      <c r="G420" s="54">
        <v>3174400</v>
      </c>
      <c r="H420" s="53">
        <v>46.76</v>
      </c>
      <c r="I420" s="59">
        <f t="shared" si="34"/>
        <v>1</v>
      </c>
      <c r="J420" s="53">
        <f t="shared" si="30"/>
        <v>46.38</v>
      </c>
      <c r="K420" s="53">
        <f t="shared" si="31"/>
        <v>47.12</v>
      </c>
      <c r="L420" s="53">
        <f t="shared" si="32"/>
        <v>46.19</v>
      </c>
      <c r="M420" s="53">
        <f t="shared" si="33"/>
        <v>46.76</v>
      </c>
      <c r="N420" s="53"/>
    </row>
    <row r="421" spans="1:14" x14ac:dyDescent="0.25">
      <c r="A421">
        <v>406</v>
      </c>
      <c r="B421" s="175">
        <v>40998</v>
      </c>
      <c r="C421" s="53">
        <v>46.5</v>
      </c>
      <c r="D421" s="53">
        <v>46.64</v>
      </c>
      <c r="E421" s="53">
        <v>44.44</v>
      </c>
      <c r="F421" s="53">
        <v>46.2</v>
      </c>
      <c r="G421" s="54">
        <v>3562500</v>
      </c>
      <c r="H421" s="53">
        <v>46.2</v>
      </c>
      <c r="I421" s="59">
        <f t="shared" si="34"/>
        <v>1</v>
      </c>
      <c r="J421" s="53">
        <f t="shared" si="30"/>
        <v>46.5</v>
      </c>
      <c r="K421" s="53">
        <f t="shared" si="31"/>
        <v>46.64</v>
      </c>
      <c r="L421" s="53">
        <f t="shared" si="32"/>
        <v>44.44</v>
      </c>
      <c r="M421" s="53">
        <f t="shared" si="33"/>
        <v>46.2</v>
      </c>
      <c r="N421" s="53"/>
    </row>
    <row r="422" spans="1:14" x14ac:dyDescent="0.25">
      <c r="A422">
        <v>407</v>
      </c>
      <c r="B422" s="175">
        <v>40997</v>
      </c>
      <c r="C422" s="53">
        <v>46.21</v>
      </c>
      <c r="D422" s="53">
        <v>46.45</v>
      </c>
      <c r="E422" s="53">
        <v>45.87</v>
      </c>
      <c r="F422" s="53">
        <v>46.27</v>
      </c>
      <c r="G422" s="54">
        <v>4193400</v>
      </c>
      <c r="H422" s="53">
        <v>46.27</v>
      </c>
      <c r="I422" s="59">
        <f t="shared" si="34"/>
        <v>1</v>
      </c>
      <c r="J422" s="53">
        <f t="shared" si="30"/>
        <v>46.21</v>
      </c>
      <c r="K422" s="53">
        <f t="shared" si="31"/>
        <v>46.45</v>
      </c>
      <c r="L422" s="53">
        <f t="shared" si="32"/>
        <v>45.87</v>
      </c>
      <c r="M422" s="53">
        <f t="shared" si="33"/>
        <v>46.27</v>
      </c>
      <c r="N422" s="53"/>
    </row>
    <row r="423" spans="1:14" x14ac:dyDescent="0.25">
      <c r="A423">
        <v>408</v>
      </c>
      <c r="B423" s="175">
        <v>40996</v>
      </c>
      <c r="C423" s="53">
        <v>45.29</v>
      </c>
      <c r="D423" s="53">
        <v>46.28</v>
      </c>
      <c r="E423" s="53">
        <v>44.85</v>
      </c>
      <c r="F423" s="53">
        <v>46</v>
      </c>
      <c r="G423" s="54">
        <v>17001000</v>
      </c>
      <c r="H423" s="53">
        <v>46</v>
      </c>
      <c r="I423" s="59">
        <f t="shared" si="34"/>
        <v>1</v>
      </c>
      <c r="J423" s="53">
        <f t="shared" si="30"/>
        <v>45.29</v>
      </c>
      <c r="K423" s="53">
        <f t="shared" si="31"/>
        <v>46.28</v>
      </c>
      <c r="L423" s="53">
        <f t="shared" si="32"/>
        <v>44.85</v>
      </c>
      <c r="M423" s="53">
        <f t="shared" si="33"/>
        <v>46</v>
      </c>
      <c r="N423" s="53"/>
    </row>
    <row r="424" spans="1:14" x14ac:dyDescent="0.25">
      <c r="A424">
        <v>409</v>
      </c>
      <c r="B424" s="175">
        <v>40995</v>
      </c>
      <c r="C424" s="53">
        <v>46.48</v>
      </c>
      <c r="D424" s="53">
        <v>46.69</v>
      </c>
      <c r="E424" s="53">
        <v>45.7</v>
      </c>
      <c r="F424" s="53">
        <v>45.75</v>
      </c>
      <c r="G424" s="54">
        <v>6228600</v>
      </c>
      <c r="H424" s="53">
        <v>45.75</v>
      </c>
      <c r="I424" s="59">
        <f t="shared" si="34"/>
        <v>1</v>
      </c>
      <c r="J424" s="53">
        <f t="shared" si="30"/>
        <v>46.48</v>
      </c>
      <c r="K424" s="53">
        <f t="shared" si="31"/>
        <v>46.69</v>
      </c>
      <c r="L424" s="53">
        <f t="shared" si="32"/>
        <v>45.7</v>
      </c>
      <c r="M424" s="53">
        <f t="shared" si="33"/>
        <v>45.75</v>
      </c>
      <c r="N424" s="53"/>
    </row>
    <row r="425" spans="1:14" x14ac:dyDescent="0.25">
      <c r="A425">
        <v>410</v>
      </c>
      <c r="B425" s="175">
        <v>40994</v>
      </c>
      <c r="C425" s="53">
        <v>47.36</v>
      </c>
      <c r="D425" s="53">
        <v>47.45</v>
      </c>
      <c r="E425" s="53">
        <v>46.88</v>
      </c>
      <c r="F425" s="53">
        <v>47.26</v>
      </c>
      <c r="G425" s="54">
        <v>1723500</v>
      </c>
      <c r="H425" s="53">
        <v>47.26</v>
      </c>
      <c r="I425" s="59">
        <f t="shared" si="34"/>
        <v>1</v>
      </c>
      <c r="J425" s="53">
        <f t="shared" si="30"/>
        <v>47.36</v>
      </c>
      <c r="K425" s="53">
        <f t="shared" si="31"/>
        <v>47.45</v>
      </c>
      <c r="L425" s="53">
        <f t="shared" si="32"/>
        <v>46.88</v>
      </c>
      <c r="M425" s="53">
        <f t="shared" si="33"/>
        <v>47.26</v>
      </c>
      <c r="N425" s="53"/>
    </row>
    <row r="426" spans="1:14" x14ac:dyDescent="0.25">
      <c r="A426">
        <v>411</v>
      </c>
      <c r="B426" s="175">
        <v>40991</v>
      </c>
      <c r="C426" s="53">
        <v>47.42</v>
      </c>
      <c r="D426" s="53">
        <v>47.59</v>
      </c>
      <c r="E426" s="53">
        <v>46.7</v>
      </c>
      <c r="F426" s="53">
        <v>47.13</v>
      </c>
      <c r="G426" s="54">
        <v>2646500</v>
      </c>
      <c r="H426" s="53">
        <v>47.13</v>
      </c>
      <c r="I426" s="59">
        <f t="shared" si="34"/>
        <v>1</v>
      </c>
      <c r="J426" s="53">
        <f t="shared" si="30"/>
        <v>47.42</v>
      </c>
      <c r="K426" s="53">
        <f t="shared" si="31"/>
        <v>47.59</v>
      </c>
      <c r="L426" s="53">
        <f t="shared" si="32"/>
        <v>46.7</v>
      </c>
      <c r="M426" s="53">
        <f t="shared" si="33"/>
        <v>47.13</v>
      </c>
      <c r="N426" s="53"/>
    </row>
    <row r="427" spans="1:14" x14ac:dyDescent="0.25">
      <c r="A427">
        <v>412</v>
      </c>
      <c r="B427" s="175">
        <v>40990</v>
      </c>
      <c r="C427" s="53">
        <v>45.88</v>
      </c>
      <c r="D427" s="53">
        <v>46.95</v>
      </c>
      <c r="E427" s="53">
        <v>45.44</v>
      </c>
      <c r="F427" s="53">
        <v>46.14</v>
      </c>
      <c r="G427" s="54">
        <v>3521200</v>
      </c>
      <c r="H427" s="53">
        <v>46.14</v>
      </c>
      <c r="I427" s="59">
        <f t="shared" si="34"/>
        <v>1</v>
      </c>
      <c r="J427" s="53">
        <f t="shared" si="30"/>
        <v>45.88</v>
      </c>
      <c r="K427" s="53">
        <f t="shared" si="31"/>
        <v>46.95</v>
      </c>
      <c r="L427" s="53">
        <f t="shared" si="32"/>
        <v>45.44</v>
      </c>
      <c r="M427" s="53">
        <f t="shared" si="33"/>
        <v>46.14</v>
      </c>
      <c r="N427" s="53"/>
    </row>
    <row r="428" spans="1:14" x14ac:dyDescent="0.25">
      <c r="A428">
        <v>413</v>
      </c>
      <c r="B428" s="175">
        <v>40989</v>
      </c>
      <c r="C428" s="53">
        <v>45.41</v>
      </c>
      <c r="D428" s="53">
        <v>45.78</v>
      </c>
      <c r="E428" s="53">
        <v>44.68</v>
      </c>
      <c r="F428" s="53">
        <v>44.75</v>
      </c>
      <c r="G428" s="54">
        <v>2026100</v>
      </c>
      <c r="H428" s="53">
        <v>44.75</v>
      </c>
      <c r="I428" s="59">
        <f t="shared" si="34"/>
        <v>1</v>
      </c>
      <c r="J428" s="53">
        <f t="shared" si="30"/>
        <v>45.41</v>
      </c>
      <c r="K428" s="53">
        <f t="shared" si="31"/>
        <v>45.78</v>
      </c>
      <c r="L428" s="53">
        <f t="shared" si="32"/>
        <v>44.68</v>
      </c>
      <c r="M428" s="53">
        <f t="shared" si="33"/>
        <v>44.75</v>
      </c>
      <c r="N428" s="53"/>
    </row>
    <row r="429" spans="1:14" x14ac:dyDescent="0.25">
      <c r="A429">
        <v>414</v>
      </c>
      <c r="B429" s="175">
        <v>40988</v>
      </c>
      <c r="C429" s="53">
        <v>44.5</v>
      </c>
      <c r="D429" s="53">
        <v>45.27</v>
      </c>
      <c r="E429" s="53">
        <v>44.41</v>
      </c>
      <c r="F429" s="53">
        <v>45.25</v>
      </c>
      <c r="G429" s="54">
        <v>2616900</v>
      </c>
      <c r="H429" s="53">
        <v>45.25</v>
      </c>
      <c r="I429" s="59">
        <f t="shared" si="34"/>
        <v>1</v>
      </c>
      <c r="J429" s="53">
        <f t="shared" si="30"/>
        <v>44.5</v>
      </c>
      <c r="K429" s="53">
        <f t="shared" si="31"/>
        <v>45.27</v>
      </c>
      <c r="L429" s="53">
        <f t="shared" si="32"/>
        <v>44.41</v>
      </c>
      <c r="M429" s="53">
        <f t="shared" si="33"/>
        <v>45.25</v>
      </c>
      <c r="N429" s="53"/>
    </row>
    <row r="430" spans="1:14" x14ac:dyDescent="0.25">
      <c r="A430">
        <v>415</v>
      </c>
      <c r="B430" s="175">
        <v>40987</v>
      </c>
      <c r="C430" s="53">
        <v>44.71</v>
      </c>
      <c r="D430" s="53">
        <v>45.04</v>
      </c>
      <c r="E430" s="53">
        <v>44.29</v>
      </c>
      <c r="F430" s="53">
        <v>44.75</v>
      </c>
      <c r="G430" s="54">
        <v>1607100</v>
      </c>
      <c r="H430" s="53">
        <v>44.75</v>
      </c>
      <c r="I430" s="59">
        <f t="shared" si="34"/>
        <v>1</v>
      </c>
      <c r="J430" s="53">
        <f t="shared" si="30"/>
        <v>44.71</v>
      </c>
      <c r="K430" s="53">
        <f t="shared" si="31"/>
        <v>45.04</v>
      </c>
      <c r="L430" s="53">
        <f t="shared" si="32"/>
        <v>44.29</v>
      </c>
      <c r="M430" s="53">
        <f t="shared" si="33"/>
        <v>44.75</v>
      </c>
      <c r="N430" s="53"/>
    </row>
    <row r="431" spans="1:14" x14ac:dyDescent="0.25">
      <c r="A431">
        <v>416</v>
      </c>
      <c r="B431" s="175">
        <v>40984</v>
      </c>
      <c r="C431" s="53">
        <v>45.13</v>
      </c>
      <c r="D431" s="53">
        <v>45.33</v>
      </c>
      <c r="E431" s="53">
        <v>44.64</v>
      </c>
      <c r="F431" s="53">
        <v>44.69</v>
      </c>
      <c r="G431" s="54">
        <v>1196400</v>
      </c>
      <c r="H431" s="53">
        <v>44.69</v>
      </c>
      <c r="I431" s="59">
        <f t="shared" si="34"/>
        <v>1</v>
      </c>
      <c r="J431" s="53">
        <f t="shared" si="30"/>
        <v>45.13</v>
      </c>
      <c r="K431" s="53">
        <f t="shared" si="31"/>
        <v>45.33</v>
      </c>
      <c r="L431" s="53">
        <f t="shared" si="32"/>
        <v>44.64</v>
      </c>
      <c r="M431" s="53">
        <f t="shared" si="33"/>
        <v>44.69</v>
      </c>
      <c r="N431" s="53"/>
    </row>
    <row r="432" spans="1:14" x14ac:dyDescent="0.25">
      <c r="A432">
        <v>417</v>
      </c>
      <c r="B432" s="175">
        <v>40983</v>
      </c>
      <c r="C432" s="53">
        <v>44.55</v>
      </c>
      <c r="D432" s="53">
        <v>45.75</v>
      </c>
      <c r="E432" s="53">
        <v>44.28</v>
      </c>
      <c r="F432" s="53">
        <v>45.13</v>
      </c>
      <c r="G432" s="54">
        <v>2422700</v>
      </c>
      <c r="H432" s="53">
        <v>45.13</v>
      </c>
      <c r="I432" s="59">
        <f t="shared" si="34"/>
        <v>1</v>
      </c>
      <c r="J432" s="53">
        <f t="shared" si="30"/>
        <v>44.55</v>
      </c>
      <c r="K432" s="53">
        <f t="shared" si="31"/>
        <v>45.75</v>
      </c>
      <c r="L432" s="53">
        <f t="shared" si="32"/>
        <v>44.28</v>
      </c>
      <c r="M432" s="53">
        <f t="shared" si="33"/>
        <v>45.13</v>
      </c>
      <c r="N432" s="53"/>
    </row>
    <row r="433" spans="1:14" x14ac:dyDescent="0.25">
      <c r="A433">
        <v>418</v>
      </c>
      <c r="B433" s="175">
        <v>40982</v>
      </c>
      <c r="C433" s="53">
        <v>43.67</v>
      </c>
      <c r="D433" s="53">
        <v>44.46</v>
      </c>
      <c r="E433" s="53">
        <v>43.67</v>
      </c>
      <c r="F433" s="53">
        <v>44.46</v>
      </c>
      <c r="G433" s="54">
        <v>1199900</v>
      </c>
      <c r="H433" s="53">
        <v>44.46</v>
      </c>
      <c r="I433" s="59">
        <f t="shared" si="34"/>
        <v>1</v>
      </c>
      <c r="J433" s="53">
        <f t="shared" si="30"/>
        <v>43.67</v>
      </c>
      <c r="K433" s="53">
        <f t="shared" si="31"/>
        <v>44.46</v>
      </c>
      <c r="L433" s="53">
        <f t="shared" si="32"/>
        <v>43.67</v>
      </c>
      <c r="M433" s="53">
        <f t="shared" si="33"/>
        <v>44.46</v>
      </c>
      <c r="N433" s="53"/>
    </row>
    <row r="434" spans="1:14" x14ac:dyDescent="0.25">
      <c r="A434">
        <v>419</v>
      </c>
      <c r="B434" s="175">
        <v>40981</v>
      </c>
      <c r="C434" s="53">
        <v>43.82</v>
      </c>
      <c r="D434" s="53">
        <v>44.08</v>
      </c>
      <c r="E434" s="53">
        <v>43.42</v>
      </c>
      <c r="F434" s="53">
        <v>43.86</v>
      </c>
      <c r="G434" s="54">
        <v>1015900</v>
      </c>
      <c r="H434" s="53">
        <v>43.86</v>
      </c>
      <c r="I434" s="59">
        <f t="shared" si="34"/>
        <v>1</v>
      </c>
      <c r="J434" s="53">
        <f t="shared" si="30"/>
        <v>43.82</v>
      </c>
      <c r="K434" s="53">
        <f t="shared" si="31"/>
        <v>44.08</v>
      </c>
      <c r="L434" s="53">
        <f t="shared" si="32"/>
        <v>43.42</v>
      </c>
      <c r="M434" s="53">
        <f t="shared" si="33"/>
        <v>43.86</v>
      </c>
      <c r="N434" s="53"/>
    </row>
    <row r="435" spans="1:14" x14ac:dyDescent="0.25">
      <c r="A435">
        <v>420</v>
      </c>
      <c r="B435" s="175">
        <v>40980</v>
      </c>
      <c r="C435" s="53">
        <v>44.18</v>
      </c>
      <c r="D435" s="53">
        <v>44.32</v>
      </c>
      <c r="E435" s="53">
        <v>43.53</v>
      </c>
      <c r="F435" s="53">
        <v>43.61</v>
      </c>
      <c r="G435" s="54">
        <v>1049700</v>
      </c>
      <c r="H435" s="53">
        <v>43.61</v>
      </c>
      <c r="I435" s="59">
        <f t="shared" si="34"/>
        <v>1</v>
      </c>
      <c r="J435" s="53">
        <f t="shared" si="30"/>
        <v>44.18</v>
      </c>
      <c r="K435" s="53">
        <f t="shared" si="31"/>
        <v>44.32</v>
      </c>
      <c r="L435" s="53">
        <f t="shared" si="32"/>
        <v>43.53</v>
      </c>
      <c r="M435" s="53">
        <f t="shared" si="33"/>
        <v>43.61</v>
      </c>
      <c r="N435" s="53"/>
    </row>
    <row r="436" spans="1:14" x14ac:dyDescent="0.25">
      <c r="A436">
        <v>421</v>
      </c>
      <c r="B436" s="175">
        <v>40977</v>
      </c>
      <c r="C436" s="53">
        <v>43.41</v>
      </c>
      <c r="D436" s="53">
        <v>44.41</v>
      </c>
      <c r="E436" s="53">
        <v>43.25</v>
      </c>
      <c r="F436" s="53">
        <v>44.21</v>
      </c>
      <c r="G436" s="54">
        <v>1689500</v>
      </c>
      <c r="H436" s="53">
        <v>44.21</v>
      </c>
      <c r="I436" s="59">
        <f t="shared" si="34"/>
        <v>1</v>
      </c>
      <c r="J436" s="53">
        <f t="shared" si="30"/>
        <v>43.41</v>
      </c>
      <c r="K436" s="53">
        <f t="shared" si="31"/>
        <v>44.41</v>
      </c>
      <c r="L436" s="53">
        <f t="shared" si="32"/>
        <v>43.25</v>
      </c>
      <c r="M436" s="53">
        <f t="shared" si="33"/>
        <v>44.21</v>
      </c>
      <c r="N436" s="53"/>
    </row>
    <row r="437" spans="1:14" x14ac:dyDescent="0.25">
      <c r="A437">
        <v>422</v>
      </c>
      <c r="B437" s="175">
        <v>40976</v>
      </c>
      <c r="C437" s="53">
        <v>42.6</v>
      </c>
      <c r="D437" s="53">
        <v>43.38</v>
      </c>
      <c r="E437" s="53">
        <v>42.48</v>
      </c>
      <c r="F437" s="53">
        <v>43.38</v>
      </c>
      <c r="G437" s="54">
        <v>1240800</v>
      </c>
      <c r="H437" s="53">
        <v>43.38</v>
      </c>
      <c r="I437" s="59">
        <f t="shared" si="34"/>
        <v>1</v>
      </c>
      <c r="J437" s="53">
        <f t="shared" si="30"/>
        <v>42.6</v>
      </c>
      <c r="K437" s="53">
        <f t="shared" si="31"/>
        <v>43.38</v>
      </c>
      <c r="L437" s="53">
        <f t="shared" si="32"/>
        <v>42.48</v>
      </c>
      <c r="M437" s="53">
        <f t="shared" si="33"/>
        <v>43.38</v>
      </c>
      <c r="N437" s="53"/>
    </row>
    <row r="438" spans="1:14" x14ac:dyDescent="0.25">
      <c r="A438">
        <v>423</v>
      </c>
      <c r="B438" s="175">
        <v>40975</v>
      </c>
      <c r="C438" s="53">
        <v>42.82</v>
      </c>
      <c r="D438" s="53">
        <v>42.86</v>
      </c>
      <c r="E438" s="53">
        <v>42.26</v>
      </c>
      <c r="F438" s="53">
        <v>42.55</v>
      </c>
      <c r="G438" s="54">
        <v>1037600</v>
      </c>
      <c r="H438" s="53">
        <v>42.55</v>
      </c>
      <c r="I438" s="59">
        <f t="shared" si="34"/>
        <v>1</v>
      </c>
      <c r="J438" s="53">
        <f t="shared" si="30"/>
        <v>42.82</v>
      </c>
      <c r="K438" s="53">
        <f t="shared" si="31"/>
        <v>42.86</v>
      </c>
      <c r="L438" s="53">
        <f t="shared" si="32"/>
        <v>42.26</v>
      </c>
      <c r="M438" s="53">
        <f t="shared" si="33"/>
        <v>42.55</v>
      </c>
      <c r="N438" s="53"/>
    </row>
    <row r="439" spans="1:14" x14ac:dyDescent="0.25">
      <c r="A439">
        <v>424</v>
      </c>
      <c r="B439" s="175">
        <v>40974</v>
      </c>
      <c r="C439" s="53">
        <v>43.04</v>
      </c>
      <c r="D439" s="53">
        <v>43.07</v>
      </c>
      <c r="E439" s="53">
        <v>42.46</v>
      </c>
      <c r="F439" s="53">
        <v>42.71</v>
      </c>
      <c r="G439" s="54">
        <v>1435800</v>
      </c>
      <c r="H439" s="53">
        <v>42.71</v>
      </c>
      <c r="I439" s="59">
        <f t="shared" si="34"/>
        <v>1</v>
      </c>
      <c r="J439" s="53">
        <f t="shared" si="30"/>
        <v>43.04</v>
      </c>
      <c r="K439" s="53">
        <f t="shared" si="31"/>
        <v>43.07</v>
      </c>
      <c r="L439" s="53">
        <f t="shared" si="32"/>
        <v>42.46</v>
      </c>
      <c r="M439" s="53">
        <f t="shared" si="33"/>
        <v>42.71</v>
      </c>
      <c r="N439" s="53"/>
    </row>
    <row r="440" spans="1:14" x14ac:dyDescent="0.25">
      <c r="A440">
        <v>425</v>
      </c>
      <c r="B440" s="175">
        <v>40973</v>
      </c>
      <c r="C440" s="53">
        <v>42.85</v>
      </c>
      <c r="D440" s="53">
        <v>43.33</v>
      </c>
      <c r="E440" s="53">
        <v>42.67</v>
      </c>
      <c r="F440" s="53">
        <v>43.2</v>
      </c>
      <c r="G440" s="54">
        <v>1117800</v>
      </c>
      <c r="H440" s="53">
        <v>43.2</v>
      </c>
      <c r="I440" s="59">
        <f t="shared" si="34"/>
        <v>1</v>
      </c>
      <c r="J440" s="53">
        <f t="shared" si="30"/>
        <v>42.85</v>
      </c>
      <c r="K440" s="53">
        <f t="shared" si="31"/>
        <v>43.33</v>
      </c>
      <c r="L440" s="53">
        <f t="shared" si="32"/>
        <v>42.67</v>
      </c>
      <c r="M440" s="53">
        <f t="shared" si="33"/>
        <v>43.2</v>
      </c>
      <c r="N440" s="53"/>
    </row>
    <row r="441" spans="1:14" x14ac:dyDescent="0.25">
      <c r="A441">
        <v>426</v>
      </c>
      <c r="B441" s="175">
        <v>40970</v>
      </c>
      <c r="C441" s="53">
        <v>42.99</v>
      </c>
      <c r="D441" s="53">
        <v>43.1</v>
      </c>
      <c r="E441" s="53">
        <v>42.65</v>
      </c>
      <c r="F441" s="53">
        <v>42.77</v>
      </c>
      <c r="G441" s="54">
        <v>1776600</v>
      </c>
      <c r="H441" s="53">
        <v>42.77</v>
      </c>
      <c r="I441" s="59">
        <f t="shared" si="34"/>
        <v>1</v>
      </c>
      <c r="J441" s="53">
        <f t="shared" si="30"/>
        <v>42.99</v>
      </c>
      <c r="K441" s="53">
        <f t="shared" si="31"/>
        <v>43.1</v>
      </c>
      <c r="L441" s="53">
        <f t="shared" si="32"/>
        <v>42.65</v>
      </c>
      <c r="M441" s="53">
        <f t="shared" si="33"/>
        <v>42.77</v>
      </c>
      <c r="N441" s="53"/>
    </row>
    <row r="442" spans="1:14" x14ac:dyDescent="0.25">
      <c r="A442">
        <v>427</v>
      </c>
      <c r="B442" s="175">
        <v>40969</v>
      </c>
      <c r="C442" s="53">
        <v>42.11</v>
      </c>
      <c r="D442" s="53">
        <v>43.12</v>
      </c>
      <c r="E442" s="53">
        <v>42.04</v>
      </c>
      <c r="F442" s="53">
        <v>43.01</v>
      </c>
      <c r="G442" s="54">
        <v>2619600</v>
      </c>
      <c r="H442" s="53">
        <v>43.01</v>
      </c>
      <c r="I442" s="59">
        <f t="shared" si="34"/>
        <v>1</v>
      </c>
      <c r="J442" s="53">
        <f t="shared" si="30"/>
        <v>42.11</v>
      </c>
      <c r="K442" s="53">
        <f t="shared" si="31"/>
        <v>43.12</v>
      </c>
      <c r="L442" s="53">
        <f t="shared" si="32"/>
        <v>42.04</v>
      </c>
      <c r="M442" s="53">
        <f t="shared" si="33"/>
        <v>43.01</v>
      </c>
      <c r="N442" s="53"/>
    </row>
    <row r="443" spans="1:14" x14ac:dyDescent="0.25">
      <c r="A443">
        <v>428</v>
      </c>
      <c r="B443" s="175">
        <v>40968</v>
      </c>
      <c r="C443" s="53">
        <v>42.4</v>
      </c>
      <c r="D443" s="53">
        <v>42.44</v>
      </c>
      <c r="E443" s="53">
        <v>41.71</v>
      </c>
      <c r="F443" s="53">
        <v>42.06</v>
      </c>
      <c r="G443" s="54">
        <v>1759000</v>
      </c>
      <c r="H443" s="53">
        <v>42.06</v>
      </c>
      <c r="I443" s="59">
        <f t="shared" si="34"/>
        <v>1</v>
      </c>
      <c r="J443" s="53">
        <f t="shared" si="30"/>
        <v>42.4</v>
      </c>
      <c r="K443" s="53">
        <f t="shared" si="31"/>
        <v>42.44</v>
      </c>
      <c r="L443" s="53">
        <f t="shared" si="32"/>
        <v>41.71</v>
      </c>
      <c r="M443" s="53">
        <f t="shared" si="33"/>
        <v>42.06</v>
      </c>
      <c r="N443" s="53"/>
    </row>
    <row r="444" spans="1:14" x14ac:dyDescent="0.25">
      <c r="A444">
        <v>429</v>
      </c>
      <c r="B444" s="175">
        <v>40967</v>
      </c>
      <c r="C444" s="53">
        <v>41.75</v>
      </c>
      <c r="D444" s="53">
        <v>42.3</v>
      </c>
      <c r="E444" s="53">
        <v>41.2</v>
      </c>
      <c r="F444" s="53">
        <v>42.29</v>
      </c>
      <c r="G444" s="54">
        <v>1589600</v>
      </c>
      <c r="H444" s="53">
        <v>42.29</v>
      </c>
      <c r="I444" s="59">
        <f t="shared" si="34"/>
        <v>1</v>
      </c>
      <c r="J444" s="53">
        <f t="shared" si="30"/>
        <v>41.75</v>
      </c>
      <c r="K444" s="53">
        <f t="shared" si="31"/>
        <v>42.3</v>
      </c>
      <c r="L444" s="53">
        <f t="shared" si="32"/>
        <v>41.2</v>
      </c>
      <c r="M444" s="53">
        <f t="shared" si="33"/>
        <v>42.29</v>
      </c>
      <c r="N444" s="53"/>
    </row>
    <row r="445" spans="1:14" x14ac:dyDescent="0.25">
      <c r="A445">
        <v>430</v>
      </c>
      <c r="B445" s="175">
        <v>40966</v>
      </c>
      <c r="C445" s="53">
        <v>41.51</v>
      </c>
      <c r="D445" s="53">
        <v>41.76</v>
      </c>
      <c r="E445" s="53">
        <v>41.39</v>
      </c>
      <c r="F445" s="53">
        <v>41.64</v>
      </c>
      <c r="G445" s="54">
        <v>1584000</v>
      </c>
      <c r="H445" s="53">
        <v>41.64</v>
      </c>
      <c r="I445" s="59">
        <f t="shared" si="34"/>
        <v>1</v>
      </c>
      <c r="J445" s="53">
        <f t="shared" si="30"/>
        <v>41.51</v>
      </c>
      <c r="K445" s="53">
        <f t="shared" si="31"/>
        <v>41.76</v>
      </c>
      <c r="L445" s="53">
        <f t="shared" si="32"/>
        <v>41.39</v>
      </c>
      <c r="M445" s="53">
        <f t="shared" si="33"/>
        <v>41.64</v>
      </c>
      <c r="N445" s="53"/>
    </row>
    <row r="446" spans="1:14" x14ac:dyDescent="0.25">
      <c r="A446">
        <v>431</v>
      </c>
      <c r="B446" s="175">
        <v>40963</v>
      </c>
      <c r="C446" s="53">
        <v>42.14</v>
      </c>
      <c r="D446" s="53">
        <v>42.17</v>
      </c>
      <c r="E446" s="53">
        <v>41.62</v>
      </c>
      <c r="F446" s="53">
        <v>41.67</v>
      </c>
      <c r="G446" s="54">
        <v>1316500</v>
      </c>
      <c r="H446" s="53">
        <v>41.67</v>
      </c>
      <c r="I446" s="59">
        <f t="shared" si="34"/>
        <v>1</v>
      </c>
      <c r="J446" s="53">
        <f t="shared" si="30"/>
        <v>42.14</v>
      </c>
      <c r="K446" s="53">
        <f t="shared" si="31"/>
        <v>42.17</v>
      </c>
      <c r="L446" s="53">
        <f t="shared" si="32"/>
        <v>41.62</v>
      </c>
      <c r="M446" s="53">
        <f t="shared" si="33"/>
        <v>41.67</v>
      </c>
      <c r="N446" s="53"/>
    </row>
    <row r="447" spans="1:14" x14ac:dyDescent="0.25">
      <c r="A447">
        <v>432</v>
      </c>
      <c r="B447" s="175">
        <v>40962</v>
      </c>
      <c r="C447" s="53">
        <v>41.38</v>
      </c>
      <c r="D447" s="53">
        <v>42.29</v>
      </c>
      <c r="E447" s="53">
        <v>41.38</v>
      </c>
      <c r="F447" s="53">
        <v>42.14</v>
      </c>
      <c r="G447" s="54">
        <v>1675300</v>
      </c>
      <c r="H447" s="53">
        <v>42.14</v>
      </c>
      <c r="I447" s="59">
        <f t="shared" si="34"/>
        <v>1</v>
      </c>
      <c r="J447" s="53">
        <f t="shared" si="30"/>
        <v>41.38</v>
      </c>
      <c r="K447" s="53">
        <f t="shared" si="31"/>
        <v>42.29</v>
      </c>
      <c r="L447" s="53">
        <f t="shared" si="32"/>
        <v>41.38</v>
      </c>
      <c r="M447" s="53">
        <f t="shared" si="33"/>
        <v>42.14</v>
      </c>
      <c r="N447" s="53"/>
    </row>
    <row r="448" spans="1:14" x14ac:dyDescent="0.25">
      <c r="A448">
        <v>433</v>
      </c>
      <c r="B448" s="175">
        <v>40961</v>
      </c>
      <c r="C448" s="53">
        <v>41.94</v>
      </c>
      <c r="D448" s="53">
        <v>42.03</v>
      </c>
      <c r="E448" s="53">
        <v>41.23</v>
      </c>
      <c r="F448" s="53">
        <v>41.38</v>
      </c>
      <c r="G448" s="54">
        <v>2078800</v>
      </c>
      <c r="H448" s="53">
        <v>41.38</v>
      </c>
      <c r="I448" s="59">
        <f t="shared" si="34"/>
        <v>1</v>
      </c>
      <c r="J448" s="53">
        <f t="shared" si="30"/>
        <v>41.94</v>
      </c>
      <c r="K448" s="53">
        <f t="shared" si="31"/>
        <v>42.03</v>
      </c>
      <c r="L448" s="53">
        <f t="shared" si="32"/>
        <v>41.23</v>
      </c>
      <c r="M448" s="53">
        <f t="shared" si="33"/>
        <v>41.38</v>
      </c>
      <c r="N448" s="53"/>
    </row>
    <row r="449" spans="1:14" x14ac:dyDescent="0.25">
      <c r="A449">
        <v>434</v>
      </c>
      <c r="B449" s="175">
        <v>40960</v>
      </c>
      <c r="C449" s="53">
        <v>42.56</v>
      </c>
      <c r="D449" s="53">
        <v>42.93</v>
      </c>
      <c r="E449" s="53">
        <v>41.95</v>
      </c>
      <c r="F449" s="53">
        <v>42.13</v>
      </c>
      <c r="G449" s="54">
        <v>1389700</v>
      </c>
      <c r="H449" s="53">
        <v>42.13</v>
      </c>
      <c r="I449" s="59">
        <f t="shared" si="34"/>
        <v>1</v>
      </c>
      <c r="J449" s="53">
        <f t="shared" si="30"/>
        <v>42.56</v>
      </c>
      <c r="K449" s="53">
        <f t="shared" si="31"/>
        <v>42.93</v>
      </c>
      <c r="L449" s="53">
        <f t="shared" si="32"/>
        <v>41.95</v>
      </c>
      <c r="M449" s="53">
        <f t="shared" si="33"/>
        <v>42.13</v>
      </c>
      <c r="N449" s="53"/>
    </row>
    <row r="450" spans="1:14" x14ac:dyDescent="0.25">
      <c r="A450">
        <v>435</v>
      </c>
      <c r="B450" s="175">
        <v>40956</v>
      </c>
      <c r="C450" s="53">
        <v>42.05</v>
      </c>
      <c r="D450" s="53">
        <v>42.5</v>
      </c>
      <c r="E450" s="53">
        <v>41.95</v>
      </c>
      <c r="F450" s="53">
        <v>42.38</v>
      </c>
      <c r="G450" s="54">
        <v>1296400</v>
      </c>
      <c r="H450" s="53">
        <v>42.38</v>
      </c>
      <c r="I450" s="59">
        <f t="shared" si="34"/>
        <v>1</v>
      </c>
      <c r="J450" s="53">
        <f t="shared" si="30"/>
        <v>42.05</v>
      </c>
      <c r="K450" s="53">
        <f t="shared" si="31"/>
        <v>42.5</v>
      </c>
      <c r="L450" s="53">
        <f t="shared" si="32"/>
        <v>41.95</v>
      </c>
      <c r="M450" s="53">
        <f t="shared" si="33"/>
        <v>42.38</v>
      </c>
      <c r="N450" s="53"/>
    </row>
    <row r="451" spans="1:14" x14ac:dyDescent="0.25">
      <c r="A451">
        <v>436</v>
      </c>
      <c r="B451" s="175">
        <v>40955</v>
      </c>
      <c r="C451" s="53">
        <v>42.17</v>
      </c>
      <c r="D451" s="53">
        <v>42.57</v>
      </c>
      <c r="E451" s="53">
        <v>41.75</v>
      </c>
      <c r="F451" s="53">
        <v>41.94</v>
      </c>
      <c r="G451" s="54">
        <v>1719300</v>
      </c>
      <c r="H451" s="53">
        <v>41.94</v>
      </c>
      <c r="I451" s="59">
        <f t="shared" si="34"/>
        <v>1</v>
      </c>
      <c r="J451" s="53">
        <f t="shared" si="30"/>
        <v>42.17</v>
      </c>
      <c r="K451" s="53">
        <f t="shared" si="31"/>
        <v>42.57</v>
      </c>
      <c r="L451" s="53">
        <f t="shared" si="32"/>
        <v>41.75</v>
      </c>
      <c r="M451" s="53">
        <f t="shared" si="33"/>
        <v>41.94</v>
      </c>
      <c r="N451" s="53"/>
    </row>
    <row r="452" spans="1:14" x14ac:dyDescent="0.25">
      <c r="A452">
        <v>437</v>
      </c>
      <c r="B452" s="175">
        <v>40954</v>
      </c>
      <c r="C452" s="53">
        <v>42.51</v>
      </c>
      <c r="D452" s="53">
        <v>42.72</v>
      </c>
      <c r="E452" s="53">
        <v>42.03</v>
      </c>
      <c r="F452" s="53">
        <v>42.27</v>
      </c>
      <c r="G452" s="54">
        <v>1891400</v>
      </c>
      <c r="H452" s="53">
        <v>42.27</v>
      </c>
      <c r="I452" s="59">
        <f t="shared" si="34"/>
        <v>1</v>
      </c>
      <c r="J452" s="53">
        <f t="shared" si="30"/>
        <v>42.51</v>
      </c>
      <c r="K452" s="53">
        <f t="shared" si="31"/>
        <v>42.72</v>
      </c>
      <c r="L452" s="53">
        <f t="shared" si="32"/>
        <v>42.03</v>
      </c>
      <c r="M452" s="53">
        <f t="shared" si="33"/>
        <v>42.27</v>
      </c>
      <c r="N452" s="53"/>
    </row>
    <row r="453" spans="1:14" x14ac:dyDescent="0.25">
      <c r="A453">
        <v>438</v>
      </c>
      <c r="B453" s="175">
        <v>40953</v>
      </c>
      <c r="C453" s="53">
        <v>41.51</v>
      </c>
      <c r="D453" s="53">
        <v>42.5</v>
      </c>
      <c r="E453" s="53">
        <v>41.5</v>
      </c>
      <c r="F453" s="53">
        <v>42.49</v>
      </c>
      <c r="G453" s="54">
        <v>960100</v>
      </c>
      <c r="H453" s="53">
        <v>42.49</v>
      </c>
      <c r="I453" s="59">
        <f t="shared" si="34"/>
        <v>1</v>
      </c>
      <c r="J453" s="53">
        <f t="shared" si="30"/>
        <v>41.51</v>
      </c>
      <c r="K453" s="53">
        <f t="shared" si="31"/>
        <v>42.5</v>
      </c>
      <c r="L453" s="53">
        <f t="shared" si="32"/>
        <v>41.5</v>
      </c>
      <c r="M453" s="53">
        <f t="shared" si="33"/>
        <v>42.49</v>
      </c>
      <c r="N453" s="53"/>
    </row>
    <row r="454" spans="1:14" x14ac:dyDescent="0.25">
      <c r="A454">
        <v>439</v>
      </c>
      <c r="B454" s="175">
        <v>40952</v>
      </c>
      <c r="C454" s="53">
        <v>42.98</v>
      </c>
      <c r="D454" s="53">
        <v>43.15</v>
      </c>
      <c r="E454" s="53">
        <v>41.7</v>
      </c>
      <c r="F454" s="53">
        <v>41.76</v>
      </c>
      <c r="G454" s="54">
        <v>2740000</v>
      </c>
      <c r="H454" s="53">
        <v>41.76</v>
      </c>
      <c r="I454" s="59">
        <f t="shared" si="34"/>
        <v>1</v>
      </c>
      <c r="J454" s="53">
        <f t="shared" si="30"/>
        <v>42.98</v>
      </c>
      <c r="K454" s="53">
        <f t="shared" si="31"/>
        <v>43.15</v>
      </c>
      <c r="L454" s="53">
        <f t="shared" si="32"/>
        <v>41.7</v>
      </c>
      <c r="M454" s="53">
        <f t="shared" si="33"/>
        <v>41.76</v>
      </c>
      <c r="N454" s="53"/>
    </row>
    <row r="455" spans="1:14" x14ac:dyDescent="0.25">
      <c r="A455">
        <v>440</v>
      </c>
      <c r="B455" s="175">
        <v>40949</v>
      </c>
      <c r="C455" s="53">
        <v>42.47</v>
      </c>
      <c r="D455" s="53">
        <v>42.9</v>
      </c>
      <c r="E455" s="53">
        <v>42.16</v>
      </c>
      <c r="F455" s="53">
        <v>42.89</v>
      </c>
      <c r="G455" s="54">
        <v>1236700</v>
      </c>
      <c r="H455" s="53">
        <v>42.89</v>
      </c>
      <c r="I455" s="59">
        <f t="shared" si="34"/>
        <v>1</v>
      </c>
      <c r="J455" s="53">
        <f t="shared" si="30"/>
        <v>42.47</v>
      </c>
      <c r="K455" s="53">
        <f t="shared" si="31"/>
        <v>42.9</v>
      </c>
      <c r="L455" s="53">
        <f t="shared" si="32"/>
        <v>42.16</v>
      </c>
      <c r="M455" s="53">
        <f t="shared" si="33"/>
        <v>42.89</v>
      </c>
      <c r="N455" s="53"/>
    </row>
    <row r="456" spans="1:14" x14ac:dyDescent="0.25">
      <c r="A456">
        <v>441</v>
      </c>
      <c r="B456" s="175">
        <v>40948</v>
      </c>
      <c r="C456" s="53">
        <v>42.26</v>
      </c>
      <c r="D456" s="53">
        <v>42.67</v>
      </c>
      <c r="E456" s="53">
        <v>41.89</v>
      </c>
      <c r="F456" s="53">
        <v>42.67</v>
      </c>
      <c r="G456" s="54">
        <v>1732400</v>
      </c>
      <c r="H456" s="53">
        <v>42.67</v>
      </c>
      <c r="I456" s="59">
        <f t="shared" si="34"/>
        <v>1</v>
      </c>
      <c r="J456" s="53">
        <f t="shared" si="30"/>
        <v>42.26</v>
      </c>
      <c r="K456" s="53">
        <f t="shared" si="31"/>
        <v>42.67</v>
      </c>
      <c r="L456" s="53">
        <f t="shared" si="32"/>
        <v>41.89</v>
      </c>
      <c r="M456" s="53">
        <f t="shared" si="33"/>
        <v>42.67</v>
      </c>
      <c r="N456" s="53"/>
    </row>
    <row r="457" spans="1:14" x14ac:dyDescent="0.25">
      <c r="A457">
        <v>442</v>
      </c>
      <c r="B457" s="175">
        <v>40947</v>
      </c>
      <c r="C457" s="53">
        <v>42.44</v>
      </c>
      <c r="D457" s="53">
        <v>42.72</v>
      </c>
      <c r="E457" s="53">
        <v>42.04</v>
      </c>
      <c r="F457" s="53">
        <v>42.27</v>
      </c>
      <c r="G457" s="54">
        <v>1818800</v>
      </c>
      <c r="H457" s="53">
        <v>42.27</v>
      </c>
      <c r="I457" s="59">
        <f t="shared" si="34"/>
        <v>1</v>
      </c>
      <c r="J457" s="53">
        <f t="shared" si="30"/>
        <v>42.44</v>
      </c>
      <c r="K457" s="53">
        <f t="shared" si="31"/>
        <v>42.72</v>
      </c>
      <c r="L457" s="53">
        <f t="shared" si="32"/>
        <v>42.04</v>
      </c>
      <c r="M457" s="53">
        <f t="shared" si="33"/>
        <v>42.27</v>
      </c>
      <c r="N457" s="53"/>
    </row>
    <row r="458" spans="1:14" x14ac:dyDescent="0.25">
      <c r="A458">
        <v>443</v>
      </c>
      <c r="B458" s="175">
        <v>40946</v>
      </c>
      <c r="C458" s="53">
        <v>42.11</v>
      </c>
      <c r="D458" s="53">
        <v>42.61</v>
      </c>
      <c r="E458" s="53">
        <v>42.11</v>
      </c>
      <c r="F458" s="53">
        <v>42.41</v>
      </c>
      <c r="G458" s="54">
        <v>1621700</v>
      </c>
      <c r="H458" s="53">
        <v>42.41</v>
      </c>
      <c r="I458" s="59">
        <f t="shared" si="34"/>
        <v>1</v>
      </c>
      <c r="J458" s="53">
        <f t="shared" si="30"/>
        <v>42.11</v>
      </c>
      <c r="K458" s="53">
        <f t="shared" si="31"/>
        <v>42.61</v>
      </c>
      <c r="L458" s="53">
        <f t="shared" si="32"/>
        <v>42.11</v>
      </c>
      <c r="M458" s="53">
        <f t="shared" si="33"/>
        <v>42.41</v>
      </c>
      <c r="N458" s="53"/>
    </row>
    <row r="459" spans="1:14" x14ac:dyDescent="0.25">
      <c r="A459">
        <v>444</v>
      </c>
      <c r="B459" s="175">
        <v>40945</v>
      </c>
      <c r="C459" s="53">
        <v>42.03</v>
      </c>
      <c r="D459" s="53">
        <v>42.19</v>
      </c>
      <c r="E459" s="53">
        <v>41.7</v>
      </c>
      <c r="F459" s="53">
        <v>42.02</v>
      </c>
      <c r="G459" s="54">
        <v>1106000</v>
      </c>
      <c r="H459" s="53">
        <v>42.02</v>
      </c>
      <c r="I459" s="59">
        <f t="shared" si="34"/>
        <v>1</v>
      </c>
      <c r="J459" s="53">
        <f t="shared" si="30"/>
        <v>42.03</v>
      </c>
      <c r="K459" s="53">
        <f t="shared" si="31"/>
        <v>42.19</v>
      </c>
      <c r="L459" s="53">
        <f t="shared" si="32"/>
        <v>41.7</v>
      </c>
      <c r="M459" s="53">
        <f t="shared" si="33"/>
        <v>42.02</v>
      </c>
      <c r="N459" s="53"/>
    </row>
    <row r="460" spans="1:14" x14ac:dyDescent="0.25">
      <c r="A460">
        <v>445</v>
      </c>
      <c r="B460" s="175">
        <v>40942</v>
      </c>
      <c r="C460" s="53">
        <v>42.57</v>
      </c>
      <c r="D460" s="53">
        <v>42.57</v>
      </c>
      <c r="E460" s="53">
        <v>41.94</v>
      </c>
      <c r="F460" s="53">
        <v>41.94</v>
      </c>
      <c r="G460" s="54">
        <v>2692400</v>
      </c>
      <c r="H460" s="53">
        <v>41.94</v>
      </c>
      <c r="I460" s="59">
        <f t="shared" si="34"/>
        <v>1</v>
      </c>
      <c r="J460" s="53">
        <f t="shared" si="30"/>
        <v>42.57</v>
      </c>
      <c r="K460" s="53">
        <f t="shared" si="31"/>
        <v>42.57</v>
      </c>
      <c r="L460" s="53">
        <f t="shared" si="32"/>
        <v>41.94</v>
      </c>
      <c r="M460" s="53">
        <f t="shared" si="33"/>
        <v>41.94</v>
      </c>
      <c r="N460" s="53"/>
    </row>
    <row r="461" spans="1:14" x14ac:dyDescent="0.25">
      <c r="A461">
        <v>446</v>
      </c>
      <c r="B461" s="175">
        <v>40941</v>
      </c>
      <c r="C461" s="53">
        <v>42.51</v>
      </c>
      <c r="D461" s="53">
        <v>43.07</v>
      </c>
      <c r="E461" s="53">
        <v>42.3</v>
      </c>
      <c r="F461" s="53">
        <v>42.3</v>
      </c>
      <c r="G461" s="54">
        <v>1602400</v>
      </c>
      <c r="H461" s="53">
        <v>42.3</v>
      </c>
      <c r="I461" s="59">
        <f t="shared" si="34"/>
        <v>1</v>
      </c>
      <c r="J461" s="53">
        <f t="shared" si="30"/>
        <v>42.51</v>
      </c>
      <c r="K461" s="53">
        <f t="shared" si="31"/>
        <v>43.07</v>
      </c>
      <c r="L461" s="53">
        <f t="shared" si="32"/>
        <v>42.3</v>
      </c>
      <c r="M461" s="53">
        <f t="shared" si="33"/>
        <v>42.3</v>
      </c>
      <c r="N461" s="53"/>
    </row>
    <row r="462" spans="1:14" x14ac:dyDescent="0.25">
      <c r="A462">
        <v>447</v>
      </c>
      <c r="B462" s="175">
        <v>40940</v>
      </c>
      <c r="C462" s="53">
        <v>42.79</v>
      </c>
      <c r="D462" s="53">
        <v>42.79</v>
      </c>
      <c r="E462" s="53">
        <v>42.22</v>
      </c>
      <c r="F462" s="53">
        <v>42.32</v>
      </c>
      <c r="G462" s="54">
        <v>1455800</v>
      </c>
      <c r="H462" s="53">
        <v>42.32</v>
      </c>
      <c r="I462" s="59">
        <f t="shared" si="34"/>
        <v>1</v>
      </c>
      <c r="J462" s="53">
        <f t="shared" si="30"/>
        <v>42.79</v>
      </c>
      <c r="K462" s="53">
        <f t="shared" si="31"/>
        <v>42.79</v>
      </c>
      <c r="L462" s="53">
        <f t="shared" si="32"/>
        <v>42.22</v>
      </c>
      <c r="M462" s="53">
        <f t="shared" si="33"/>
        <v>42.32</v>
      </c>
      <c r="N462" s="53"/>
    </row>
    <row r="463" spans="1:14" x14ac:dyDescent="0.25">
      <c r="A463">
        <v>448</v>
      </c>
      <c r="B463" s="175">
        <v>40939</v>
      </c>
      <c r="C463" s="53">
        <v>42.43</v>
      </c>
      <c r="D463" s="53">
        <v>42.65</v>
      </c>
      <c r="E463" s="53">
        <v>42.35</v>
      </c>
      <c r="F463" s="53">
        <v>42.61</v>
      </c>
      <c r="G463" s="54">
        <v>1342500</v>
      </c>
      <c r="H463" s="53">
        <v>42.61</v>
      </c>
      <c r="I463" s="59">
        <f t="shared" si="34"/>
        <v>1</v>
      </c>
      <c r="J463" s="53">
        <f t="shared" si="30"/>
        <v>42.43</v>
      </c>
      <c r="K463" s="53">
        <f t="shared" si="31"/>
        <v>42.65</v>
      </c>
      <c r="L463" s="53">
        <f t="shared" si="32"/>
        <v>42.35</v>
      </c>
      <c r="M463" s="53">
        <f t="shared" si="33"/>
        <v>42.61</v>
      </c>
      <c r="N463" s="53"/>
    </row>
    <row r="464" spans="1:14" x14ac:dyDescent="0.25">
      <c r="A464">
        <v>449</v>
      </c>
      <c r="B464" s="175">
        <v>40938</v>
      </c>
      <c r="C464" s="53">
        <v>42.11</v>
      </c>
      <c r="D464" s="53">
        <v>42.8</v>
      </c>
      <c r="E464" s="53">
        <v>41.93</v>
      </c>
      <c r="F464" s="53">
        <v>42.3</v>
      </c>
      <c r="G464" s="54">
        <v>1411000</v>
      </c>
      <c r="H464" s="53">
        <v>42.3</v>
      </c>
      <c r="I464" s="59">
        <f t="shared" si="34"/>
        <v>1</v>
      </c>
      <c r="J464" s="53">
        <f t="shared" ref="J464:J527" si="35">ROUND($I464*C464,2)</f>
        <v>42.11</v>
      </c>
      <c r="K464" s="53">
        <f t="shared" ref="K464:K527" si="36">ROUND($I464*D464,2)</f>
        <v>42.8</v>
      </c>
      <c r="L464" s="53">
        <f t="shared" ref="L464:L527" si="37">ROUND($I464*E464,2)</f>
        <v>41.93</v>
      </c>
      <c r="M464" s="53">
        <f t="shared" ref="M464:M527" si="38">ROUND($I464*F464,2)</f>
        <v>42.3</v>
      </c>
      <c r="N464" s="53"/>
    </row>
    <row r="465" spans="1:14" x14ac:dyDescent="0.25">
      <c r="A465">
        <v>450</v>
      </c>
      <c r="B465" s="175">
        <v>40935</v>
      </c>
      <c r="C465" s="53">
        <v>42.29</v>
      </c>
      <c r="D465" s="53">
        <v>42.75</v>
      </c>
      <c r="E465" s="53">
        <v>42.06</v>
      </c>
      <c r="F465" s="53">
        <v>42.09</v>
      </c>
      <c r="G465" s="54">
        <v>1625400</v>
      </c>
      <c r="H465" s="53">
        <v>42.09</v>
      </c>
      <c r="I465" s="59">
        <f t="shared" si="34"/>
        <v>1</v>
      </c>
      <c r="J465" s="53">
        <f t="shared" si="35"/>
        <v>42.29</v>
      </c>
      <c r="K465" s="53">
        <f t="shared" si="36"/>
        <v>42.75</v>
      </c>
      <c r="L465" s="53">
        <f t="shared" si="37"/>
        <v>42.06</v>
      </c>
      <c r="M465" s="53">
        <f t="shared" si="38"/>
        <v>42.09</v>
      </c>
      <c r="N465" s="53"/>
    </row>
    <row r="466" spans="1:14" x14ac:dyDescent="0.25">
      <c r="A466">
        <v>451</v>
      </c>
      <c r="B466" s="175">
        <v>40934</v>
      </c>
      <c r="C466" s="53">
        <v>42.95</v>
      </c>
      <c r="D466" s="53">
        <v>43</v>
      </c>
      <c r="E466" s="53">
        <v>42.29</v>
      </c>
      <c r="F466" s="53">
        <v>42.42</v>
      </c>
      <c r="G466" s="54">
        <v>1701700</v>
      </c>
      <c r="H466" s="53">
        <v>42.42</v>
      </c>
      <c r="I466" s="59">
        <f t="shared" ref="I466:I529" si="39">H466/F466</f>
        <v>1</v>
      </c>
      <c r="J466" s="53">
        <f t="shared" si="35"/>
        <v>42.95</v>
      </c>
      <c r="K466" s="53">
        <f t="shared" si="36"/>
        <v>43</v>
      </c>
      <c r="L466" s="53">
        <f t="shared" si="37"/>
        <v>42.29</v>
      </c>
      <c r="M466" s="53">
        <f t="shared" si="38"/>
        <v>42.42</v>
      </c>
      <c r="N466" s="53"/>
    </row>
    <row r="467" spans="1:14" x14ac:dyDescent="0.25">
      <c r="A467">
        <v>452</v>
      </c>
      <c r="B467" s="175">
        <v>40933</v>
      </c>
      <c r="C467" s="53">
        <v>41.87</v>
      </c>
      <c r="D467" s="53">
        <v>42.82</v>
      </c>
      <c r="E467" s="53">
        <v>41.64</v>
      </c>
      <c r="F467" s="53">
        <v>42.7</v>
      </c>
      <c r="G467" s="54">
        <v>2400900</v>
      </c>
      <c r="H467" s="53">
        <v>42.7</v>
      </c>
      <c r="I467" s="59">
        <f t="shared" si="39"/>
        <v>1</v>
      </c>
      <c r="J467" s="53">
        <f t="shared" si="35"/>
        <v>41.87</v>
      </c>
      <c r="K467" s="53">
        <f t="shared" si="36"/>
        <v>42.82</v>
      </c>
      <c r="L467" s="53">
        <f t="shared" si="37"/>
        <v>41.64</v>
      </c>
      <c r="M467" s="53">
        <f t="shared" si="38"/>
        <v>42.7</v>
      </c>
      <c r="N467" s="53"/>
    </row>
    <row r="468" spans="1:14" x14ac:dyDescent="0.25">
      <c r="A468">
        <v>453</v>
      </c>
      <c r="B468" s="175">
        <v>40932</v>
      </c>
      <c r="C468" s="53">
        <v>41.28</v>
      </c>
      <c r="D468" s="53">
        <v>41.98</v>
      </c>
      <c r="E468" s="53">
        <v>41.27</v>
      </c>
      <c r="F468" s="53">
        <v>41.82</v>
      </c>
      <c r="G468" s="54">
        <v>2633100</v>
      </c>
      <c r="H468" s="53">
        <v>41.82</v>
      </c>
      <c r="I468" s="59">
        <f t="shared" si="39"/>
        <v>1</v>
      </c>
      <c r="J468" s="53">
        <f t="shared" si="35"/>
        <v>41.28</v>
      </c>
      <c r="K468" s="53">
        <f t="shared" si="36"/>
        <v>41.98</v>
      </c>
      <c r="L468" s="53">
        <f t="shared" si="37"/>
        <v>41.27</v>
      </c>
      <c r="M468" s="53">
        <f t="shared" si="38"/>
        <v>41.82</v>
      </c>
      <c r="N468" s="53"/>
    </row>
    <row r="469" spans="1:14" x14ac:dyDescent="0.25">
      <c r="A469">
        <v>454</v>
      </c>
      <c r="B469" s="175">
        <v>40931</v>
      </c>
      <c r="C469" s="53">
        <v>41.45</v>
      </c>
      <c r="D469" s="53">
        <v>41.58</v>
      </c>
      <c r="E469" s="53">
        <v>41.22</v>
      </c>
      <c r="F469" s="53">
        <v>41.29</v>
      </c>
      <c r="G469" s="54">
        <v>2078900</v>
      </c>
      <c r="H469" s="53">
        <v>41.29</v>
      </c>
      <c r="I469" s="59">
        <f t="shared" si="39"/>
        <v>1</v>
      </c>
      <c r="J469" s="53">
        <f t="shared" si="35"/>
        <v>41.45</v>
      </c>
      <c r="K469" s="53">
        <f t="shared" si="36"/>
        <v>41.58</v>
      </c>
      <c r="L469" s="53">
        <f t="shared" si="37"/>
        <v>41.22</v>
      </c>
      <c r="M469" s="53">
        <f t="shared" si="38"/>
        <v>41.29</v>
      </c>
      <c r="N469" s="53"/>
    </row>
    <row r="470" spans="1:14" x14ac:dyDescent="0.25">
      <c r="A470">
        <v>455</v>
      </c>
      <c r="B470" s="175">
        <v>40928</v>
      </c>
      <c r="C470" s="53">
        <v>41.12</v>
      </c>
      <c r="D470" s="53">
        <v>41.25</v>
      </c>
      <c r="E470" s="53">
        <v>40.71</v>
      </c>
      <c r="F470" s="53">
        <v>40.96</v>
      </c>
      <c r="G470" s="54">
        <v>1575700</v>
      </c>
      <c r="H470" s="53">
        <v>40.96</v>
      </c>
      <c r="I470" s="59">
        <f t="shared" si="39"/>
        <v>1</v>
      </c>
      <c r="J470" s="53">
        <f t="shared" si="35"/>
        <v>41.12</v>
      </c>
      <c r="K470" s="53">
        <f t="shared" si="36"/>
        <v>41.25</v>
      </c>
      <c r="L470" s="53">
        <f t="shared" si="37"/>
        <v>40.71</v>
      </c>
      <c r="M470" s="53">
        <f t="shared" si="38"/>
        <v>40.96</v>
      </c>
      <c r="N470" s="53"/>
    </row>
    <row r="471" spans="1:14" x14ac:dyDescent="0.25">
      <c r="A471">
        <v>456</v>
      </c>
      <c r="B471" s="175">
        <v>40927</v>
      </c>
      <c r="C471" s="53">
        <v>41.63</v>
      </c>
      <c r="D471" s="53">
        <v>41.67</v>
      </c>
      <c r="E471" s="53">
        <v>40.99</v>
      </c>
      <c r="F471" s="53">
        <v>41.22</v>
      </c>
      <c r="G471" s="54">
        <v>1581300</v>
      </c>
      <c r="H471" s="53">
        <v>41.22</v>
      </c>
      <c r="I471" s="59">
        <f t="shared" si="39"/>
        <v>1</v>
      </c>
      <c r="J471" s="53">
        <f t="shared" si="35"/>
        <v>41.63</v>
      </c>
      <c r="K471" s="53">
        <f t="shared" si="36"/>
        <v>41.67</v>
      </c>
      <c r="L471" s="53">
        <f t="shared" si="37"/>
        <v>40.99</v>
      </c>
      <c r="M471" s="53">
        <f t="shared" si="38"/>
        <v>41.22</v>
      </c>
      <c r="N471" s="53"/>
    </row>
    <row r="472" spans="1:14" x14ac:dyDescent="0.25">
      <c r="A472">
        <v>457</v>
      </c>
      <c r="B472" s="175">
        <v>40926</v>
      </c>
      <c r="C472" s="53">
        <v>41.24</v>
      </c>
      <c r="D472" s="53">
        <v>41.5</v>
      </c>
      <c r="E472" s="53">
        <v>40.86</v>
      </c>
      <c r="F472" s="53">
        <v>41.43</v>
      </c>
      <c r="G472" s="54">
        <v>1396000</v>
      </c>
      <c r="H472" s="53">
        <v>41.43</v>
      </c>
      <c r="I472" s="59">
        <f t="shared" si="39"/>
        <v>1</v>
      </c>
      <c r="J472" s="53">
        <f t="shared" si="35"/>
        <v>41.24</v>
      </c>
      <c r="K472" s="53">
        <f t="shared" si="36"/>
        <v>41.5</v>
      </c>
      <c r="L472" s="53">
        <f t="shared" si="37"/>
        <v>40.86</v>
      </c>
      <c r="M472" s="53">
        <f t="shared" si="38"/>
        <v>41.43</v>
      </c>
      <c r="N472" s="53"/>
    </row>
    <row r="473" spans="1:14" x14ac:dyDescent="0.25">
      <c r="A473">
        <v>458</v>
      </c>
      <c r="B473" s="175">
        <v>40925</v>
      </c>
      <c r="C473" s="53">
        <v>41.18</v>
      </c>
      <c r="D473" s="53">
        <v>41.79</v>
      </c>
      <c r="E473" s="53">
        <v>41.18</v>
      </c>
      <c r="F473" s="53">
        <v>41.38</v>
      </c>
      <c r="G473" s="54">
        <v>1305400</v>
      </c>
      <c r="H473" s="53">
        <v>41.38</v>
      </c>
      <c r="I473" s="59">
        <f t="shared" si="39"/>
        <v>1</v>
      </c>
      <c r="J473" s="53">
        <f t="shared" si="35"/>
        <v>41.18</v>
      </c>
      <c r="K473" s="53">
        <f t="shared" si="36"/>
        <v>41.79</v>
      </c>
      <c r="L473" s="53">
        <f t="shared" si="37"/>
        <v>41.18</v>
      </c>
      <c r="M473" s="53">
        <f t="shared" si="38"/>
        <v>41.38</v>
      </c>
      <c r="N473" s="53"/>
    </row>
    <row r="474" spans="1:14" x14ac:dyDescent="0.25">
      <c r="A474">
        <v>459</v>
      </c>
      <c r="B474" s="175">
        <v>40921</v>
      </c>
      <c r="C474" s="53">
        <v>40.159999999999997</v>
      </c>
      <c r="D474" s="53">
        <v>41</v>
      </c>
      <c r="E474" s="53">
        <v>39.83</v>
      </c>
      <c r="F474" s="53">
        <v>41</v>
      </c>
      <c r="G474" s="54">
        <v>1450400</v>
      </c>
      <c r="H474" s="53">
        <v>41</v>
      </c>
      <c r="I474" s="59">
        <f t="shared" si="39"/>
        <v>1</v>
      </c>
      <c r="J474" s="53">
        <f t="shared" si="35"/>
        <v>40.159999999999997</v>
      </c>
      <c r="K474" s="53">
        <f t="shared" si="36"/>
        <v>41</v>
      </c>
      <c r="L474" s="53">
        <f t="shared" si="37"/>
        <v>39.83</v>
      </c>
      <c r="M474" s="53">
        <f t="shared" si="38"/>
        <v>41</v>
      </c>
      <c r="N474" s="53"/>
    </row>
    <row r="475" spans="1:14" x14ac:dyDescent="0.25">
      <c r="A475">
        <v>460</v>
      </c>
      <c r="B475" s="175">
        <v>40920</v>
      </c>
      <c r="C475" s="53">
        <v>40.44</v>
      </c>
      <c r="D475" s="53">
        <v>40.549999999999997</v>
      </c>
      <c r="E475" s="53">
        <v>40.020000000000003</v>
      </c>
      <c r="F475" s="53">
        <v>40.369999999999997</v>
      </c>
      <c r="G475" s="54">
        <v>995400</v>
      </c>
      <c r="H475" s="53">
        <v>40.369999999999997</v>
      </c>
      <c r="I475" s="59">
        <f t="shared" si="39"/>
        <v>1</v>
      </c>
      <c r="J475" s="53">
        <f t="shared" si="35"/>
        <v>40.44</v>
      </c>
      <c r="K475" s="53">
        <f t="shared" si="36"/>
        <v>40.549999999999997</v>
      </c>
      <c r="L475" s="53">
        <f t="shared" si="37"/>
        <v>40.020000000000003</v>
      </c>
      <c r="M475" s="53">
        <f t="shared" si="38"/>
        <v>40.369999999999997</v>
      </c>
      <c r="N475" s="53"/>
    </row>
    <row r="476" spans="1:14" x14ac:dyDescent="0.25">
      <c r="A476">
        <v>461</v>
      </c>
      <c r="B476" s="175">
        <v>40919</v>
      </c>
      <c r="C476" s="53">
        <v>40.51</v>
      </c>
      <c r="D476" s="53">
        <v>40.69</v>
      </c>
      <c r="E476" s="53">
        <v>40.32</v>
      </c>
      <c r="F476" s="53">
        <v>40.409999999999997</v>
      </c>
      <c r="G476" s="54">
        <v>1132500</v>
      </c>
      <c r="H476" s="53">
        <v>40.409999999999997</v>
      </c>
      <c r="I476" s="59">
        <f t="shared" si="39"/>
        <v>1</v>
      </c>
      <c r="J476" s="53">
        <f t="shared" si="35"/>
        <v>40.51</v>
      </c>
      <c r="K476" s="53">
        <f t="shared" si="36"/>
        <v>40.69</v>
      </c>
      <c r="L476" s="53">
        <f t="shared" si="37"/>
        <v>40.32</v>
      </c>
      <c r="M476" s="53">
        <f t="shared" si="38"/>
        <v>40.409999999999997</v>
      </c>
      <c r="N476" s="53"/>
    </row>
    <row r="477" spans="1:14" x14ac:dyDescent="0.25">
      <c r="A477">
        <v>462</v>
      </c>
      <c r="B477" s="175">
        <v>40918</v>
      </c>
      <c r="C477" s="53">
        <v>40.950000000000003</v>
      </c>
      <c r="D477" s="53">
        <v>41.08</v>
      </c>
      <c r="E477" s="53">
        <v>40.43</v>
      </c>
      <c r="F477" s="53">
        <v>40.5</v>
      </c>
      <c r="G477" s="54">
        <v>1882900</v>
      </c>
      <c r="H477" s="53">
        <v>40.5</v>
      </c>
      <c r="I477" s="59">
        <f t="shared" si="39"/>
        <v>1</v>
      </c>
      <c r="J477" s="53">
        <f t="shared" si="35"/>
        <v>40.950000000000003</v>
      </c>
      <c r="K477" s="53">
        <f t="shared" si="36"/>
        <v>41.08</v>
      </c>
      <c r="L477" s="53">
        <f t="shared" si="37"/>
        <v>40.43</v>
      </c>
      <c r="M477" s="53">
        <f t="shared" si="38"/>
        <v>40.5</v>
      </c>
      <c r="N477" s="53"/>
    </row>
    <row r="478" spans="1:14" x14ac:dyDescent="0.25">
      <c r="A478">
        <v>463</v>
      </c>
      <c r="B478" s="175">
        <v>40917</v>
      </c>
      <c r="C478" s="53">
        <v>41.04</v>
      </c>
      <c r="D478" s="53">
        <v>41.04</v>
      </c>
      <c r="E478" s="53">
        <v>40.36</v>
      </c>
      <c r="F478" s="53">
        <v>40.85</v>
      </c>
      <c r="G478" s="54">
        <v>1143400</v>
      </c>
      <c r="H478" s="53">
        <v>40.85</v>
      </c>
      <c r="I478" s="59">
        <f t="shared" si="39"/>
        <v>1</v>
      </c>
      <c r="J478" s="53">
        <f t="shared" si="35"/>
        <v>41.04</v>
      </c>
      <c r="K478" s="53">
        <f t="shared" si="36"/>
        <v>41.04</v>
      </c>
      <c r="L478" s="53">
        <f t="shared" si="37"/>
        <v>40.36</v>
      </c>
      <c r="M478" s="53">
        <f t="shared" si="38"/>
        <v>40.85</v>
      </c>
      <c r="N478" s="53"/>
    </row>
    <row r="479" spans="1:14" x14ac:dyDescent="0.25">
      <c r="A479">
        <v>464</v>
      </c>
      <c r="B479" s="175">
        <v>40914</v>
      </c>
      <c r="C479" s="53">
        <v>41.22</v>
      </c>
      <c r="D479" s="53">
        <v>41.26</v>
      </c>
      <c r="E479" s="53">
        <v>40.56</v>
      </c>
      <c r="F479" s="53">
        <v>40.869999999999997</v>
      </c>
      <c r="G479" s="54">
        <v>2411900</v>
      </c>
      <c r="H479" s="53">
        <v>40.869999999999997</v>
      </c>
      <c r="I479" s="59">
        <f t="shared" si="39"/>
        <v>1</v>
      </c>
      <c r="J479" s="53">
        <f t="shared" si="35"/>
        <v>41.22</v>
      </c>
      <c r="K479" s="53">
        <f t="shared" si="36"/>
        <v>41.26</v>
      </c>
      <c r="L479" s="53">
        <f t="shared" si="37"/>
        <v>40.56</v>
      </c>
      <c r="M479" s="53">
        <f t="shared" si="38"/>
        <v>40.869999999999997</v>
      </c>
      <c r="N479" s="53"/>
    </row>
    <row r="480" spans="1:14" x14ac:dyDescent="0.25">
      <c r="A480">
        <v>465</v>
      </c>
      <c r="B480" s="175">
        <v>40913</v>
      </c>
      <c r="C480" s="53">
        <v>41.26</v>
      </c>
      <c r="D480" s="53">
        <v>41.4</v>
      </c>
      <c r="E480" s="53">
        <v>41.01</v>
      </c>
      <c r="F480" s="53">
        <v>41.36</v>
      </c>
      <c r="G480" s="54">
        <v>1265100</v>
      </c>
      <c r="H480" s="53">
        <v>41.36</v>
      </c>
      <c r="I480" s="59">
        <f t="shared" si="39"/>
        <v>1</v>
      </c>
      <c r="J480" s="53">
        <f t="shared" si="35"/>
        <v>41.26</v>
      </c>
      <c r="K480" s="53">
        <f t="shared" si="36"/>
        <v>41.4</v>
      </c>
      <c r="L480" s="53">
        <f t="shared" si="37"/>
        <v>41.01</v>
      </c>
      <c r="M480" s="53">
        <f t="shared" si="38"/>
        <v>41.36</v>
      </c>
      <c r="N480" s="53"/>
    </row>
    <row r="481" spans="1:14" x14ac:dyDescent="0.25">
      <c r="A481">
        <v>466</v>
      </c>
      <c r="B481" s="175">
        <v>40912</v>
      </c>
      <c r="C481" s="53">
        <v>40.909999999999997</v>
      </c>
      <c r="D481" s="53">
        <v>41.5</v>
      </c>
      <c r="E481" s="53">
        <v>40.909999999999997</v>
      </c>
      <c r="F481" s="53">
        <v>41.36</v>
      </c>
      <c r="G481" s="54">
        <v>1381600</v>
      </c>
      <c r="H481" s="53">
        <v>41.36</v>
      </c>
      <c r="I481" s="59">
        <f t="shared" si="39"/>
        <v>1</v>
      </c>
      <c r="J481" s="53">
        <f t="shared" si="35"/>
        <v>40.909999999999997</v>
      </c>
      <c r="K481" s="53">
        <f t="shared" si="36"/>
        <v>41.5</v>
      </c>
      <c r="L481" s="53">
        <f t="shared" si="37"/>
        <v>40.909999999999997</v>
      </c>
      <c r="M481" s="53">
        <f t="shared" si="38"/>
        <v>41.36</v>
      </c>
      <c r="N481" s="53"/>
    </row>
    <row r="482" spans="1:14" x14ac:dyDescent="0.25">
      <c r="A482">
        <v>467</v>
      </c>
      <c r="B482" s="175">
        <v>40911</v>
      </c>
      <c r="C482" s="53">
        <v>41.52</v>
      </c>
      <c r="D482" s="53">
        <v>41.57</v>
      </c>
      <c r="E482" s="53">
        <v>40.97</v>
      </c>
      <c r="F482" s="53">
        <v>41.08</v>
      </c>
      <c r="G482" s="54">
        <v>1162500</v>
      </c>
      <c r="H482" s="53">
        <v>41.08</v>
      </c>
      <c r="I482" s="59">
        <f t="shared" si="39"/>
        <v>1</v>
      </c>
      <c r="J482" s="53">
        <f t="shared" si="35"/>
        <v>41.52</v>
      </c>
      <c r="K482" s="53">
        <f t="shared" si="36"/>
        <v>41.57</v>
      </c>
      <c r="L482" s="53">
        <f t="shared" si="37"/>
        <v>40.97</v>
      </c>
      <c r="M482" s="53">
        <f t="shared" si="38"/>
        <v>41.08</v>
      </c>
      <c r="N482" s="53"/>
    </row>
    <row r="483" spans="1:14" x14ac:dyDescent="0.25">
      <c r="A483">
        <v>468</v>
      </c>
      <c r="B483" s="175">
        <v>40907</v>
      </c>
      <c r="C483" s="53">
        <v>41.22</v>
      </c>
      <c r="D483" s="53">
        <v>41.48</v>
      </c>
      <c r="E483" s="53">
        <v>41.1</v>
      </c>
      <c r="F483" s="53">
        <v>41.14</v>
      </c>
      <c r="G483" s="54">
        <v>563600</v>
      </c>
      <c r="H483" s="53">
        <v>41.14</v>
      </c>
      <c r="I483" s="59">
        <f t="shared" si="39"/>
        <v>1</v>
      </c>
      <c r="J483" s="53">
        <f t="shared" si="35"/>
        <v>41.22</v>
      </c>
      <c r="K483" s="53">
        <f t="shared" si="36"/>
        <v>41.48</v>
      </c>
      <c r="L483" s="53">
        <f t="shared" si="37"/>
        <v>41.1</v>
      </c>
      <c r="M483" s="53">
        <f t="shared" si="38"/>
        <v>41.14</v>
      </c>
      <c r="N483" s="53"/>
    </row>
    <row r="484" spans="1:14" x14ac:dyDescent="0.25">
      <c r="A484">
        <v>469</v>
      </c>
      <c r="B484" s="175">
        <v>40906</v>
      </c>
      <c r="C484" s="53">
        <v>41.56</v>
      </c>
      <c r="D484" s="53">
        <v>41.75</v>
      </c>
      <c r="E484" s="53">
        <v>41.1</v>
      </c>
      <c r="F484" s="53">
        <v>41.32</v>
      </c>
      <c r="G484" s="54">
        <v>1020900</v>
      </c>
      <c r="H484" s="53">
        <v>41.32</v>
      </c>
      <c r="I484" s="59">
        <f t="shared" si="39"/>
        <v>1</v>
      </c>
      <c r="J484" s="53">
        <f t="shared" si="35"/>
        <v>41.56</v>
      </c>
      <c r="K484" s="53">
        <f t="shared" si="36"/>
        <v>41.75</v>
      </c>
      <c r="L484" s="53">
        <f t="shared" si="37"/>
        <v>41.1</v>
      </c>
      <c r="M484" s="53">
        <f t="shared" si="38"/>
        <v>41.32</v>
      </c>
      <c r="N484" s="53"/>
    </row>
    <row r="485" spans="1:14" x14ac:dyDescent="0.25">
      <c r="A485">
        <v>470</v>
      </c>
      <c r="B485" s="175">
        <v>40905</v>
      </c>
      <c r="C485" s="53">
        <v>41.53</v>
      </c>
      <c r="D485" s="53">
        <v>41.63</v>
      </c>
      <c r="E485" s="53">
        <v>41.35</v>
      </c>
      <c r="F485" s="53">
        <v>41.45</v>
      </c>
      <c r="G485" s="54">
        <v>1550200</v>
      </c>
      <c r="H485" s="53">
        <v>41.45</v>
      </c>
      <c r="I485" s="59">
        <f t="shared" si="39"/>
        <v>1</v>
      </c>
      <c r="J485" s="53">
        <f t="shared" si="35"/>
        <v>41.53</v>
      </c>
      <c r="K485" s="53">
        <f t="shared" si="36"/>
        <v>41.63</v>
      </c>
      <c r="L485" s="53">
        <f t="shared" si="37"/>
        <v>41.35</v>
      </c>
      <c r="M485" s="53">
        <f t="shared" si="38"/>
        <v>41.45</v>
      </c>
      <c r="N485" s="53"/>
    </row>
    <row r="486" spans="1:14" x14ac:dyDescent="0.25">
      <c r="A486">
        <v>471</v>
      </c>
      <c r="B486" s="175">
        <v>40904</v>
      </c>
      <c r="C486" s="53">
        <v>41.26</v>
      </c>
      <c r="D486" s="53">
        <v>41.67</v>
      </c>
      <c r="E486" s="53">
        <v>40.82</v>
      </c>
      <c r="F486" s="53">
        <v>41.48</v>
      </c>
      <c r="G486" s="54">
        <v>1678100</v>
      </c>
      <c r="H486" s="53">
        <v>41.48</v>
      </c>
      <c r="I486" s="59">
        <f t="shared" si="39"/>
        <v>1</v>
      </c>
      <c r="J486" s="53">
        <f t="shared" si="35"/>
        <v>41.26</v>
      </c>
      <c r="K486" s="53">
        <f t="shared" si="36"/>
        <v>41.67</v>
      </c>
      <c r="L486" s="53">
        <f t="shared" si="37"/>
        <v>40.82</v>
      </c>
      <c r="M486" s="53">
        <f t="shared" si="38"/>
        <v>41.48</v>
      </c>
      <c r="N486" s="53"/>
    </row>
    <row r="487" spans="1:14" x14ac:dyDescent="0.25">
      <c r="A487">
        <v>472</v>
      </c>
      <c r="B487" s="175">
        <v>40900</v>
      </c>
      <c r="C487" s="53">
        <v>41.09</v>
      </c>
      <c r="D487" s="53">
        <v>41.25</v>
      </c>
      <c r="E487" s="53">
        <v>40.880000000000003</v>
      </c>
      <c r="F487" s="53">
        <v>41.22</v>
      </c>
      <c r="G487" s="54">
        <v>862900</v>
      </c>
      <c r="H487" s="53">
        <v>41.22</v>
      </c>
      <c r="I487" s="59">
        <f t="shared" si="39"/>
        <v>1</v>
      </c>
      <c r="J487" s="53">
        <f t="shared" si="35"/>
        <v>41.09</v>
      </c>
      <c r="K487" s="53">
        <f t="shared" si="36"/>
        <v>41.25</v>
      </c>
      <c r="L487" s="53">
        <f t="shared" si="37"/>
        <v>40.880000000000003</v>
      </c>
      <c r="M487" s="53">
        <f t="shared" si="38"/>
        <v>41.22</v>
      </c>
      <c r="N487" s="53"/>
    </row>
    <row r="488" spans="1:14" x14ac:dyDescent="0.25">
      <c r="A488">
        <v>473</v>
      </c>
      <c r="B488" s="175">
        <v>40899</v>
      </c>
      <c r="C488" s="53">
        <v>40.83</v>
      </c>
      <c r="D488" s="53">
        <v>41.27</v>
      </c>
      <c r="E488" s="53">
        <v>40.5</v>
      </c>
      <c r="F488" s="53">
        <v>40.950000000000003</v>
      </c>
      <c r="G488" s="54">
        <v>2220700</v>
      </c>
      <c r="H488" s="53">
        <v>40.950000000000003</v>
      </c>
      <c r="I488" s="59">
        <f t="shared" si="39"/>
        <v>1</v>
      </c>
      <c r="J488" s="53">
        <f t="shared" si="35"/>
        <v>40.83</v>
      </c>
      <c r="K488" s="53">
        <f t="shared" si="36"/>
        <v>41.27</v>
      </c>
      <c r="L488" s="53">
        <f t="shared" si="37"/>
        <v>40.5</v>
      </c>
      <c r="M488" s="53">
        <f t="shared" si="38"/>
        <v>40.950000000000003</v>
      </c>
      <c r="N488" s="53"/>
    </row>
    <row r="489" spans="1:14" x14ac:dyDescent="0.25">
      <c r="A489">
        <v>474</v>
      </c>
      <c r="B489" s="175">
        <v>40898</v>
      </c>
      <c r="C489" s="53">
        <v>40.950000000000003</v>
      </c>
      <c r="D489" s="53">
        <v>41.03</v>
      </c>
      <c r="E489" s="53">
        <v>40.409999999999997</v>
      </c>
      <c r="F489" s="53">
        <v>40.72</v>
      </c>
      <c r="G489" s="54">
        <v>2076000</v>
      </c>
      <c r="H489" s="53">
        <v>40.72</v>
      </c>
      <c r="I489" s="59">
        <f t="shared" si="39"/>
        <v>1</v>
      </c>
      <c r="J489" s="53">
        <f t="shared" si="35"/>
        <v>40.950000000000003</v>
      </c>
      <c r="K489" s="53">
        <f t="shared" si="36"/>
        <v>41.03</v>
      </c>
      <c r="L489" s="53">
        <f t="shared" si="37"/>
        <v>40.409999999999997</v>
      </c>
      <c r="M489" s="53">
        <f t="shared" si="38"/>
        <v>40.72</v>
      </c>
      <c r="N489" s="53"/>
    </row>
    <row r="490" spans="1:14" x14ac:dyDescent="0.25">
      <c r="A490">
        <v>475</v>
      </c>
      <c r="B490" s="175">
        <v>40897</v>
      </c>
      <c r="C490" s="53">
        <v>40.92</v>
      </c>
      <c r="D490" s="53">
        <v>41.09</v>
      </c>
      <c r="E490" s="53">
        <v>40.6</v>
      </c>
      <c r="F490" s="53">
        <v>40.86</v>
      </c>
      <c r="G490" s="54">
        <v>1604300</v>
      </c>
      <c r="H490" s="53">
        <v>40.86</v>
      </c>
      <c r="I490" s="59">
        <f t="shared" si="39"/>
        <v>1</v>
      </c>
      <c r="J490" s="53">
        <f t="shared" si="35"/>
        <v>40.92</v>
      </c>
      <c r="K490" s="53">
        <f t="shared" si="36"/>
        <v>41.09</v>
      </c>
      <c r="L490" s="53">
        <f t="shared" si="37"/>
        <v>40.6</v>
      </c>
      <c r="M490" s="53">
        <f t="shared" si="38"/>
        <v>40.86</v>
      </c>
      <c r="N490" s="53"/>
    </row>
    <row r="491" spans="1:14" x14ac:dyDescent="0.25">
      <c r="A491">
        <v>476</v>
      </c>
      <c r="B491" s="175">
        <v>40896</v>
      </c>
      <c r="C491" s="53">
        <v>41.44</v>
      </c>
      <c r="D491" s="53">
        <v>41.45</v>
      </c>
      <c r="E491" s="53">
        <v>40.24</v>
      </c>
      <c r="F491" s="53">
        <v>40.47</v>
      </c>
      <c r="G491" s="54">
        <v>1762500</v>
      </c>
      <c r="H491" s="53">
        <v>40.47</v>
      </c>
      <c r="I491" s="59">
        <f t="shared" si="39"/>
        <v>1</v>
      </c>
      <c r="J491" s="53">
        <f t="shared" si="35"/>
        <v>41.44</v>
      </c>
      <c r="K491" s="53">
        <f t="shared" si="36"/>
        <v>41.45</v>
      </c>
      <c r="L491" s="53">
        <f t="shared" si="37"/>
        <v>40.24</v>
      </c>
      <c r="M491" s="53">
        <f t="shared" si="38"/>
        <v>40.47</v>
      </c>
      <c r="N491" s="53"/>
    </row>
    <row r="492" spans="1:14" x14ac:dyDescent="0.25">
      <c r="A492">
        <v>477</v>
      </c>
      <c r="B492" s="175">
        <v>40893</v>
      </c>
      <c r="C492" s="53">
        <v>40.880000000000003</v>
      </c>
      <c r="D492" s="53">
        <v>41.15</v>
      </c>
      <c r="E492" s="53">
        <v>40.35</v>
      </c>
      <c r="F492" s="53">
        <v>41.02</v>
      </c>
      <c r="G492" s="54">
        <v>2473400</v>
      </c>
      <c r="H492" s="53">
        <v>41.02</v>
      </c>
      <c r="I492" s="59">
        <f t="shared" si="39"/>
        <v>1</v>
      </c>
      <c r="J492" s="53">
        <f t="shared" si="35"/>
        <v>40.880000000000003</v>
      </c>
      <c r="K492" s="53">
        <f t="shared" si="36"/>
        <v>41.15</v>
      </c>
      <c r="L492" s="53">
        <f t="shared" si="37"/>
        <v>40.35</v>
      </c>
      <c r="M492" s="53">
        <f t="shared" si="38"/>
        <v>41.02</v>
      </c>
      <c r="N492" s="53"/>
    </row>
    <row r="493" spans="1:14" x14ac:dyDescent="0.25">
      <c r="A493">
        <v>478</v>
      </c>
      <c r="B493" s="175">
        <v>40892</v>
      </c>
      <c r="C493" s="53">
        <v>41.1</v>
      </c>
      <c r="D493" s="53">
        <v>41.65</v>
      </c>
      <c r="E493" s="53">
        <v>40.71</v>
      </c>
      <c r="F493" s="53">
        <v>40.909999999999997</v>
      </c>
      <c r="G493" s="54">
        <v>2118800</v>
      </c>
      <c r="H493" s="53">
        <v>40.909999999999997</v>
      </c>
      <c r="I493" s="59">
        <f t="shared" si="39"/>
        <v>1</v>
      </c>
      <c r="J493" s="53">
        <f t="shared" si="35"/>
        <v>41.1</v>
      </c>
      <c r="K493" s="53">
        <f t="shared" si="36"/>
        <v>41.65</v>
      </c>
      <c r="L493" s="53">
        <f t="shared" si="37"/>
        <v>40.71</v>
      </c>
      <c r="M493" s="53">
        <f t="shared" si="38"/>
        <v>40.909999999999997</v>
      </c>
      <c r="N493" s="53"/>
    </row>
    <row r="494" spans="1:14" x14ac:dyDescent="0.25">
      <c r="A494">
        <v>479</v>
      </c>
      <c r="B494" s="175">
        <v>40891</v>
      </c>
      <c r="C494" s="53">
        <v>41.34</v>
      </c>
      <c r="D494" s="53">
        <v>41.35</v>
      </c>
      <c r="E494" s="53">
        <v>40.31</v>
      </c>
      <c r="F494" s="53">
        <v>40.94</v>
      </c>
      <c r="G494" s="54">
        <v>3058400</v>
      </c>
      <c r="H494" s="53">
        <v>40.94</v>
      </c>
      <c r="I494" s="59">
        <f t="shared" si="39"/>
        <v>1</v>
      </c>
      <c r="J494" s="53">
        <f t="shared" si="35"/>
        <v>41.34</v>
      </c>
      <c r="K494" s="53">
        <f t="shared" si="36"/>
        <v>41.35</v>
      </c>
      <c r="L494" s="53">
        <f t="shared" si="37"/>
        <v>40.31</v>
      </c>
      <c r="M494" s="53">
        <f t="shared" si="38"/>
        <v>40.94</v>
      </c>
      <c r="N494" s="53"/>
    </row>
    <row r="495" spans="1:14" x14ac:dyDescent="0.25">
      <c r="A495">
        <v>480</v>
      </c>
      <c r="B495" s="175">
        <v>40890</v>
      </c>
      <c r="C495" s="53">
        <v>41.87</v>
      </c>
      <c r="D495" s="53">
        <v>42.1</v>
      </c>
      <c r="E495" s="53">
        <v>41.01</v>
      </c>
      <c r="F495" s="53">
        <v>41.45</v>
      </c>
      <c r="G495" s="54">
        <v>3610200</v>
      </c>
      <c r="H495" s="53">
        <v>41.45</v>
      </c>
      <c r="I495" s="59">
        <f t="shared" si="39"/>
        <v>1</v>
      </c>
      <c r="J495" s="53">
        <f t="shared" si="35"/>
        <v>41.87</v>
      </c>
      <c r="K495" s="53">
        <f t="shared" si="36"/>
        <v>42.1</v>
      </c>
      <c r="L495" s="53">
        <f t="shared" si="37"/>
        <v>41.01</v>
      </c>
      <c r="M495" s="53">
        <f t="shared" si="38"/>
        <v>41.45</v>
      </c>
      <c r="N495" s="53"/>
    </row>
    <row r="496" spans="1:14" x14ac:dyDescent="0.25">
      <c r="A496">
        <v>481</v>
      </c>
      <c r="B496" s="175">
        <v>40889</v>
      </c>
      <c r="C496" s="53">
        <v>40.39</v>
      </c>
      <c r="D496" s="53">
        <v>41.5</v>
      </c>
      <c r="E496" s="53">
        <v>40</v>
      </c>
      <c r="F496" s="53">
        <v>41.32</v>
      </c>
      <c r="G496" s="54">
        <v>3907500</v>
      </c>
      <c r="H496" s="53">
        <v>41.32</v>
      </c>
      <c r="I496" s="59">
        <f t="shared" si="39"/>
        <v>1</v>
      </c>
      <c r="J496" s="53">
        <f t="shared" si="35"/>
        <v>40.39</v>
      </c>
      <c r="K496" s="53">
        <f t="shared" si="36"/>
        <v>41.5</v>
      </c>
      <c r="L496" s="53">
        <f t="shared" si="37"/>
        <v>40</v>
      </c>
      <c r="M496" s="53">
        <f t="shared" si="38"/>
        <v>41.32</v>
      </c>
      <c r="N496" s="53"/>
    </row>
    <row r="497" spans="1:14" x14ac:dyDescent="0.25">
      <c r="A497">
        <v>482</v>
      </c>
      <c r="B497" s="175">
        <v>40886</v>
      </c>
      <c r="C497" s="53">
        <v>40.33</v>
      </c>
      <c r="D497" s="53">
        <v>40.549999999999997</v>
      </c>
      <c r="E497" s="53">
        <v>40.020000000000003</v>
      </c>
      <c r="F497" s="53">
        <v>40.44</v>
      </c>
      <c r="G497" s="54">
        <v>2451400</v>
      </c>
      <c r="H497" s="53">
        <v>40.44</v>
      </c>
      <c r="I497" s="59">
        <f t="shared" si="39"/>
        <v>1</v>
      </c>
      <c r="J497" s="53">
        <f t="shared" si="35"/>
        <v>40.33</v>
      </c>
      <c r="K497" s="53">
        <f t="shared" si="36"/>
        <v>40.549999999999997</v>
      </c>
      <c r="L497" s="53">
        <f t="shared" si="37"/>
        <v>40.020000000000003</v>
      </c>
      <c r="M497" s="53">
        <f t="shared" si="38"/>
        <v>40.44</v>
      </c>
      <c r="N497" s="53"/>
    </row>
    <row r="498" spans="1:14" x14ac:dyDescent="0.25">
      <c r="A498">
        <v>483</v>
      </c>
      <c r="B498" s="175">
        <v>40885</v>
      </c>
      <c r="C498" s="53">
        <v>39.44</v>
      </c>
      <c r="D498" s="53">
        <v>40.44</v>
      </c>
      <c r="E498" s="53">
        <v>39.44</v>
      </c>
      <c r="F498" s="53">
        <v>39.99</v>
      </c>
      <c r="G498" s="54">
        <v>5571300</v>
      </c>
      <c r="H498" s="53">
        <v>39.99</v>
      </c>
      <c r="I498" s="59">
        <f t="shared" si="39"/>
        <v>1</v>
      </c>
      <c r="J498" s="53">
        <f t="shared" si="35"/>
        <v>39.44</v>
      </c>
      <c r="K498" s="53">
        <f t="shared" si="36"/>
        <v>40.44</v>
      </c>
      <c r="L498" s="53">
        <f t="shared" si="37"/>
        <v>39.44</v>
      </c>
      <c r="M498" s="53">
        <f t="shared" si="38"/>
        <v>39.99</v>
      </c>
      <c r="N498" s="53"/>
    </row>
    <row r="499" spans="1:14" x14ac:dyDescent="0.25">
      <c r="A499">
        <v>484</v>
      </c>
      <c r="B499" s="175">
        <v>40884</v>
      </c>
      <c r="C499" s="53">
        <v>39.130000000000003</v>
      </c>
      <c r="D499" s="53">
        <v>39.700000000000003</v>
      </c>
      <c r="E499" s="53">
        <v>38.85</v>
      </c>
      <c r="F499" s="53">
        <v>39.47</v>
      </c>
      <c r="G499" s="54">
        <v>20771500</v>
      </c>
      <c r="H499" s="53">
        <v>39.47</v>
      </c>
      <c r="I499" s="59">
        <f t="shared" si="39"/>
        <v>1</v>
      </c>
      <c r="J499" s="53">
        <f t="shared" si="35"/>
        <v>39.130000000000003</v>
      </c>
      <c r="K499" s="53">
        <f t="shared" si="36"/>
        <v>39.700000000000003</v>
      </c>
      <c r="L499" s="53">
        <f t="shared" si="37"/>
        <v>38.85</v>
      </c>
      <c r="M499" s="53">
        <f t="shared" si="38"/>
        <v>39.47</v>
      </c>
      <c r="N499" s="53"/>
    </row>
    <row r="500" spans="1:14" x14ac:dyDescent="0.25">
      <c r="A500">
        <v>485</v>
      </c>
      <c r="B500" s="175">
        <v>40883</v>
      </c>
      <c r="C500" s="53">
        <v>40.25</v>
      </c>
      <c r="D500" s="53">
        <v>40.5</v>
      </c>
      <c r="E500" s="53">
        <v>39.6</v>
      </c>
      <c r="F500" s="53">
        <v>39.630000000000003</v>
      </c>
      <c r="G500" s="54">
        <v>4241800</v>
      </c>
      <c r="H500" s="53">
        <v>39.630000000000003</v>
      </c>
      <c r="I500" s="59">
        <f t="shared" si="39"/>
        <v>1</v>
      </c>
      <c r="J500" s="53">
        <f t="shared" si="35"/>
        <v>40.25</v>
      </c>
      <c r="K500" s="53">
        <f t="shared" si="36"/>
        <v>40.5</v>
      </c>
      <c r="L500" s="53">
        <f t="shared" si="37"/>
        <v>39.6</v>
      </c>
      <c r="M500" s="53">
        <f t="shared" si="38"/>
        <v>39.630000000000003</v>
      </c>
      <c r="N500" s="53"/>
    </row>
    <row r="501" spans="1:14" x14ac:dyDescent="0.25">
      <c r="A501">
        <v>486</v>
      </c>
      <c r="B501" s="175">
        <v>40882</v>
      </c>
      <c r="C501" s="53">
        <v>40.98</v>
      </c>
      <c r="D501" s="53">
        <v>41.25</v>
      </c>
      <c r="E501" s="53">
        <v>40.020000000000003</v>
      </c>
      <c r="F501" s="53">
        <v>40.58</v>
      </c>
      <c r="G501" s="54">
        <v>3879000</v>
      </c>
      <c r="H501" s="53">
        <v>40.58</v>
      </c>
      <c r="I501" s="59">
        <f t="shared" si="39"/>
        <v>1</v>
      </c>
      <c r="J501" s="53">
        <f t="shared" si="35"/>
        <v>40.98</v>
      </c>
      <c r="K501" s="53">
        <f t="shared" si="36"/>
        <v>41.25</v>
      </c>
      <c r="L501" s="53">
        <f t="shared" si="37"/>
        <v>40.020000000000003</v>
      </c>
      <c r="M501" s="53">
        <f t="shared" si="38"/>
        <v>40.58</v>
      </c>
      <c r="N501" s="53"/>
    </row>
    <row r="502" spans="1:14" x14ac:dyDescent="0.25">
      <c r="A502">
        <v>487</v>
      </c>
      <c r="B502" s="175">
        <v>40879</v>
      </c>
      <c r="C502" s="53">
        <v>40.79</v>
      </c>
      <c r="D502" s="53">
        <v>40.79</v>
      </c>
      <c r="E502" s="53">
        <v>39.35</v>
      </c>
      <c r="F502" s="53">
        <v>39.94</v>
      </c>
      <c r="G502" s="54">
        <v>1694900</v>
      </c>
      <c r="H502" s="53">
        <v>39.94</v>
      </c>
      <c r="I502" s="59">
        <f t="shared" si="39"/>
        <v>1</v>
      </c>
      <c r="J502" s="53">
        <f t="shared" si="35"/>
        <v>40.79</v>
      </c>
      <c r="K502" s="53">
        <f t="shared" si="36"/>
        <v>40.79</v>
      </c>
      <c r="L502" s="53">
        <f t="shared" si="37"/>
        <v>39.35</v>
      </c>
      <c r="M502" s="53">
        <f t="shared" si="38"/>
        <v>39.94</v>
      </c>
      <c r="N502" s="53"/>
    </row>
    <row r="503" spans="1:14" x14ac:dyDescent="0.25">
      <c r="A503">
        <v>488</v>
      </c>
      <c r="B503" s="175">
        <v>40878</v>
      </c>
      <c r="C503" s="53">
        <v>40.549999999999997</v>
      </c>
      <c r="D503" s="53">
        <v>41.05</v>
      </c>
      <c r="E503" s="53">
        <v>39.99</v>
      </c>
      <c r="F503" s="53">
        <v>40.090000000000003</v>
      </c>
      <c r="G503" s="54">
        <v>1123900</v>
      </c>
      <c r="H503" s="53">
        <v>40.090000000000003</v>
      </c>
      <c r="I503" s="59">
        <f t="shared" si="39"/>
        <v>1</v>
      </c>
      <c r="J503" s="53">
        <f t="shared" si="35"/>
        <v>40.549999999999997</v>
      </c>
      <c r="K503" s="53">
        <f t="shared" si="36"/>
        <v>41.05</v>
      </c>
      <c r="L503" s="53">
        <f t="shared" si="37"/>
        <v>39.99</v>
      </c>
      <c r="M503" s="53">
        <f t="shared" si="38"/>
        <v>40.090000000000003</v>
      </c>
      <c r="N503" s="53"/>
    </row>
    <row r="504" spans="1:14" x14ac:dyDescent="0.25">
      <c r="A504">
        <v>489</v>
      </c>
      <c r="B504" s="175">
        <v>40877</v>
      </c>
      <c r="C504" s="53">
        <v>40.47</v>
      </c>
      <c r="D504" s="53">
        <v>40.6</v>
      </c>
      <c r="E504" s="53">
        <v>39.479999999999997</v>
      </c>
      <c r="F504" s="53">
        <v>40.57</v>
      </c>
      <c r="G504" s="54">
        <v>1764700</v>
      </c>
      <c r="H504" s="53">
        <v>40.57</v>
      </c>
      <c r="I504" s="59">
        <f t="shared" si="39"/>
        <v>1</v>
      </c>
      <c r="J504" s="53">
        <f t="shared" si="35"/>
        <v>40.47</v>
      </c>
      <c r="K504" s="53">
        <f t="shared" si="36"/>
        <v>40.6</v>
      </c>
      <c r="L504" s="53">
        <f t="shared" si="37"/>
        <v>39.479999999999997</v>
      </c>
      <c r="M504" s="53">
        <f t="shared" si="38"/>
        <v>40.57</v>
      </c>
      <c r="N504" s="53"/>
    </row>
    <row r="505" spans="1:14" x14ac:dyDescent="0.25">
      <c r="A505">
        <v>490</v>
      </c>
      <c r="B505" s="175">
        <v>40876</v>
      </c>
      <c r="C505" s="53">
        <v>38.619999999999997</v>
      </c>
      <c r="D505" s="53">
        <v>40.08</v>
      </c>
      <c r="E505" s="53">
        <v>38.43</v>
      </c>
      <c r="F505" s="53">
        <v>39.93</v>
      </c>
      <c r="G505" s="54">
        <v>1852900</v>
      </c>
      <c r="H505" s="53">
        <v>39.93</v>
      </c>
      <c r="I505" s="59">
        <f t="shared" si="39"/>
        <v>1</v>
      </c>
      <c r="J505" s="53">
        <f t="shared" si="35"/>
        <v>38.619999999999997</v>
      </c>
      <c r="K505" s="53">
        <f t="shared" si="36"/>
        <v>40.08</v>
      </c>
      <c r="L505" s="53">
        <f t="shared" si="37"/>
        <v>38.43</v>
      </c>
      <c r="M505" s="53">
        <f t="shared" si="38"/>
        <v>39.93</v>
      </c>
      <c r="N505" s="53"/>
    </row>
    <row r="506" spans="1:14" x14ac:dyDescent="0.25">
      <c r="A506">
        <v>491</v>
      </c>
      <c r="B506" s="175">
        <v>40875</v>
      </c>
      <c r="C506" s="53">
        <v>38.79</v>
      </c>
      <c r="D506" s="53">
        <v>39.340000000000003</v>
      </c>
      <c r="E506" s="53">
        <v>38.57</v>
      </c>
      <c r="F506" s="53">
        <v>38.700000000000003</v>
      </c>
      <c r="G506" s="54">
        <v>1165500</v>
      </c>
      <c r="H506" s="53">
        <v>38.700000000000003</v>
      </c>
      <c r="I506" s="59">
        <f t="shared" si="39"/>
        <v>1</v>
      </c>
      <c r="J506" s="53">
        <f t="shared" si="35"/>
        <v>38.79</v>
      </c>
      <c r="K506" s="53">
        <f t="shared" si="36"/>
        <v>39.340000000000003</v>
      </c>
      <c r="L506" s="53">
        <f t="shared" si="37"/>
        <v>38.57</v>
      </c>
      <c r="M506" s="53">
        <f t="shared" si="38"/>
        <v>38.700000000000003</v>
      </c>
      <c r="N506" s="53"/>
    </row>
    <row r="507" spans="1:14" x14ac:dyDescent="0.25">
      <c r="A507">
        <v>492</v>
      </c>
      <c r="B507" s="175">
        <v>40872</v>
      </c>
      <c r="C507" s="53">
        <v>38.69</v>
      </c>
      <c r="D507" s="53">
        <v>38.89</v>
      </c>
      <c r="E507" s="53">
        <v>38.32</v>
      </c>
      <c r="F507" s="53">
        <v>38.32</v>
      </c>
      <c r="G507" s="54">
        <v>492800</v>
      </c>
      <c r="H507" s="53">
        <v>38.32</v>
      </c>
      <c r="I507" s="59">
        <f t="shared" si="39"/>
        <v>1</v>
      </c>
      <c r="J507" s="53">
        <f t="shared" si="35"/>
        <v>38.69</v>
      </c>
      <c r="K507" s="53">
        <f t="shared" si="36"/>
        <v>38.89</v>
      </c>
      <c r="L507" s="53">
        <f t="shared" si="37"/>
        <v>38.32</v>
      </c>
      <c r="M507" s="53">
        <f t="shared" si="38"/>
        <v>38.32</v>
      </c>
      <c r="N507" s="53"/>
    </row>
    <row r="508" spans="1:14" x14ac:dyDescent="0.25">
      <c r="A508">
        <v>493</v>
      </c>
      <c r="B508" s="175">
        <v>40870</v>
      </c>
      <c r="C508" s="53">
        <v>39.299999999999997</v>
      </c>
      <c r="D508" s="53">
        <v>39.369999999999997</v>
      </c>
      <c r="E508" s="53">
        <v>38.880000000000003</v>
      </c>
      <c r="F508" s="53">
        <v>38.93</v>
      </c>
      <c r="G508" s="54">
        <v>548900</v>
      </c>
      <c r="H508" s="53">
        <v>38.93</v>
      </c>
      <c r="I508" s="59">
        <f t="shared" si="39"/>
        <v>1</v>
      </c>
      <c r="J508" s="53">
        <f t="shared" si="35"/>
        <v>39.299999999999997</v>
      </c>
      <c r="K508" s="53">
        <f t="shared" si="36"/>
        <v>39.369999999999997</v>
      </c>
      <c r="L508" s="53">
        <f t="shared" si="37"/>
        <v>38.880000000000003</v>
      </c>
      <c r="M508" s="53">
        <f t="shared" si="38"/>
        <v>38.93</v>
      </c>
      <c r="N508" s="53"/>
    </row>
    <row r="509" spans="1:14" x14ac:dyDescent="0.25">
      <c r="A509">
        <v>494</v>
      </c>
      <c r="B509" s="175">
        <v>40869</v>
      </c>
      <c r="C509" s="53">
        <v>39.090000000000003</v>
      </c>
      <c r="D509" s="53">
        <v>40.4</v>
      </c>
      <c r="E509" s="53">
        <v>39.090000000000003</v>
      </c>
      <c r="F509" s="53">
        <v>39.39</v>
      </c>
      <c r="G509" s="54">
        <v>1389200</v>
      </c>
      <c r="H509" s="53">
        <v>39.39</v>
      </c>
      <c r="I509" s="59">
        <f t="shared" si="39"/>
        <v>1</v>
      </c>
      <c r="J509" s="53">
        <f t="shared" si="35"/>
        <v>39.090000000000003</v>
      </c>
      <c r="K509" s="53">
        <f t="shared" si="36"/>
        <v>40.4</v>
      </c>
      <c r="L509" s="53">
        <f t="shared" si="37"/>
        <v>39.090000000000003</v>
      </c>
      <c r="M509" s="53">
        <f t="shared" si="38"/>
        <v>39.39</v>
      </c>
      <c r="N509" s="53"/>
    </row>
    <row r="510" spans="1:14" x14ac:dyDescent="0.25">
      <c r="A510">
        <v>495</v>
      </c>
      <c r="B510" s="175">
        <v>40868</v>
      </c>
      <c r="C510" s="53">
        <v>39.35</v>
      </c>
      <c r="D510" s="53">
        <v>39.44</v>
      </c>
      <c r="E510" s="53">
        <v>38.93</v>
      </c>
      <c r="F510" s="53">
        <v>39.229999999999997</v>
      </c>
      <c r="G510" s="54">
        <v>1565700</v>
      </c>
      <c r="H510" s="53">
        <v>39.229999999999997</v>
      </c>
      <c r="I510" s="59">
        <f t="shared" si="39"/>
        <v>1</v>
      </c>
      <c r="J510" s="53">
        <f t="shared" si="35"/>
        <v>39.35</v>
      </c>
      <c r="K510" s="53">
        <f t="shared" si="36"/>
        <v>39.44</v>
      </c>
      <c r="L510" s="53">
        <f t="shared" si="37"/>
        <v>38.93</v>
      </c>
      <c r="M510" s="53">
        <f t="shared" si="38"/>
        <v>39.229999999999997</v>
      </c>
      <c r="N510" s="53"/>
    </row>
    <row r="511" spans="1:14" x14ac:dyDescent="0.25">
      <c r="A511">
        <v>496</v>
      </c>
      <c r="B511" s="175">
        <v>40865</v>
      </c>
      <c r="C511" s="53">
        <v>39.020000000000003</v>
      </c>
      <c r="D511" s="53">
        <v>39.97</v>
      </c>
      <c r="E511" s="53">
        <v>38.81</v>
      </c>
      <c r="F511" s="53">
        <v>39.71</v>
      </c>
      <c r="G511" s="54">
        <v>1760900</v>
      </c>
      <c r="H511" s="53">
        <v>39.71</v>
      </c>
      <c r="I511" s="59">
        <f t="shared" si="39"/>
        <v>1</v>
      </c>
      <c r="J511" s="53">
        <f t="shared" si="35"/>
        <v>39.020000000000003</v>
      </c>
      <c r="K511" s="53">
        <f t="shared" si="36"/>
        <v>39.97</v>
      </c>
      <c r="L511" s="53">
        <f t="shared" si="37"/>
        <v>38.81</v>
      </c>
      <c r="M511" s="53">
        <f t="shared" si="38"/>
        <v>39.71</v>
      </c>
      <c r="N511" s="53"/>
    </row>
    <row r="512" spans="1:14" x14ac:dyDescent="0.25">
      <c r="A512">
        <v>497</v>
      </c>
      <c r="B512" s="175">
        <v>40864</v>
      </c>
      <c r="C512" s="53">
        <v>39.47</v>
      </c>
      <c r="D512" s="53">
        <v>39.65</v>
      </c>
      <c r="E512" s="53">
        <v>38.630000000000003</v>
      </c>
      <c r="F512" s="53">
        <v>39.06</v>
      </c>
      <c r="G512" s="54">
        <v>1193700</v>
      </c>
      <c r="H512" s="53">
        <v>39.06</v>
      </c>
      <c r="I512" s="59">
        <f t="shared" si="39"/>
        <v>1</v>
      </c>
      <c r="J512" s="53">
        <f t="shared" si="35"/>
        <v>39.47</v>
      </c>
      <c r="K512" s="53">
        <f t="shared" si="36"/>
        <v>39.65</v>
      </c>
      <c r="L512" s="53">
        <f t="shared" si="37"/>
        <v>38.630000000000003</v>
      </c>
      <c r="M512" s="53">
        <f t="shared" si="38"/>
        <v>39.06</v>
      </c>
      <c r="N512" s="53"/>
    </row>
    <row r="513" spans="1:14" x14ac:dyDescent="0.25">
      <c r="A513">
        <v>498</v>
      </c>
      <c r="B513" s="175">
        <v>40863</v>
      </c>
      <c r="C513" s="53">
        <v>40.26</v>
      </c>
      <c r="D513" s="53">
        <v>40.44</v>
      </c>
      <c r="E513" s="53">
        <v>39.42</v>
      </c>
      <c r="F513" s="53">
        <v>39.47</v>
      </c>
      <c r="G513" s="54">
        <v>1941100</v>
      </c>
      <c r="H513" s="53">
        <v>39.47</v>
      </c>
      <c r="I513" s="59">
        <f t="shared" si="39"/>
        <v>1</v>
      </c>
      <c r="J513" s="53">
        <f t="shared" si="35"/>
        <v>40.26</v>
      </c>
      <c r="K513" s="53">
        <f t="shared" si="36"/>
        <v>40.44</v>
      </c>
      <c r="L513" s="53">
        <f t="shared" si="37"/>
        <v>39.42</v>
      </c>
      <c r="M513" s="53">
        <f t="shared" si="38"/>
        <v>39.47</v>
      </c>
      <c r="N513" s="53"/>
    </row>
    <row r="514" spans="1:14" x14ac:dyDescent="0.25">
      <c r="A514">
        <v>499</v>
      </c>
      <c r="B514" s="175">
        <v>40862</v>
      </c>
      <c r="C514" s="53">
        <v>39.82</v>
      </c>
      <c r="D514" s="53">
        <v>40.36</v>
      </c>
      <c r="E514" s="53">
        <v>39.74</v>
      </c>
      <c r="F514" s="53">
        <v>40.29</v>
      </c>
      <c r="G514" s="54">
        <v>1148700</v>
      </c>
      <c r="H514" s="53">
        <v>40.29</v>
      </c>
      <c r="I514" s="59">
        <f t="shared" si="39"/>
        <v>1</v>
      </c>
      <c r="J514" s="53">
        <f t="shared" si="35"/>
        <v>39.82</v>
      </c>
      <c r="K514" s="53">
        <f t="shared" si="36"/>
        <v>40.36</v>
      </c>
      <c r="L514" s="53">
        <f t="shared" si="37"/>
        <v>39.74</v>
      </c>
      <c r="M514" s="53">
        <f t="shared" si="38"/>
        <v>40.29</v>
      </c>
      <c r="N514" s="53"/>
    </row>
    <row r="515" spans="1:14" x14ac:dyDescent="0.25">
      <c r="A515">
        <v>500</v>
      </c>
      <c r="B515" s="175">
        <v>40861</v>
      </c>
      <c r="C515" s="53">
        <v>39.85</v>
      </c>
      <c r="D515" s="53">
        <v>39.909999999999997</v>
      </c>
      <c r="E515" s="53">
        <v>39.5</v>
      </c>
      <c r="F515" s="53">
        <v>39.72</v>
      </c>
      <c r="G515" s="54">
        <v>602800</v>
      </c>
      <c r="H515" s="53">
        <v>39.72</v>
      </c>
      <c r="I515" s="59">
        <f t="shared" si="39"/>
        <v>1</v>
      </c>
      <c r="J515" s="53">
        <f t="shared" si="35"/>
        <v>39.85</v>
      </c>
      <c r="K515" s="53">
        <f t="shared" si="36"/>
        <v>39.909999999999997</v>
      </c>
      <c r="L515" s="53">
        <f t="shared" si="37"/>
        <v>39.5</v>
      </c>
      <c r="M515" s="53">
        <f t="shared" si="38"/>
        <v>39.72</v>
      </c>
      <c r="N515" s="53"/>
    </row>
    <row r="516" spans="1:14" x14ac:dyDescent="0.25">
      <c r="A516">
        <v>501</v>
      </c>
      <c r="B516" s="175">
        <v>40858</v>
      </c>
      <c r="C516" s="53">
        <v>39.159999999999997</v>
      </c>
      <c r="D516" s="53">
        <v>39.880000000000003</v>
      </c>
      <c r="E516" s="53">
        <v>38.700000000000003</v>
      </c>
      <c r="F516" s="53">
        <v>39.86</v>
      </c>
      <c r="G516" s="54">
        <v>746300</v>
      </c>
      <c r="H516" s="53">
        <v>39.86</v>
      </c>
      <c r="I516" s="59">
        <f t="shared" si="39"/>
        <v>1</v>
      </c>
      <c r="J516" s="53">
        <f t="shared" si="35"/>
        <v>39.159999999999997</v>
      </c>
      <c r="K516" s="53">
        <f t="shared" si="36"/>
        <v>39.880000000000003</v>
      </c>
      <c r="L516" s="53">
        <f t="shared" si="37"/>
        <v>38.700000000000003</v>
      </c>
      <c r="M516" s="53">
        <f t="shared" si="38"/>
        <v>39.86</v>
      </c>
      <c r="N516" s="53"/>
    </row>
    <row r="517" spans="1:14" x14ac:dyDescent="0.25">
      <c r="A517">
        <v>502</v>
      </c>
      <c r="B517" s="175">
        <v>40857</v>
      </c>
      <c r="C517" s="53">
        <v>39.119999999999997</v>
      </c>
      <c r="D517" s="53">
        <v>39.119999999999997</v>
      </c>
      <c r="E517" s="53">
        <v>38.46</v>
      </c>
      <c r="F517" s="53">
        <v>38.96</v>
      </c>
      <c r="G517" s="54">
        <v>698200</v>
      </c>
      <c r="H517" s="53">
        <v>38.96</v>
      </c>
      <c r="I517" s="59">
        <f t="shared" si="39"/>
        <v>1</v>
      </c>
      <c r="J517" s="53">
        <f t="shared" si="35"/>
        <v>39.119999999999997</v>
      </c>
      <c r="K517" s="53">
        <f t="shared" si="36"/>
        <v>39.119999999999997</v>
      </c>
      <c r="L517" s="53">
        <f t="shared" si="37"/>
        <v>38.46</v>
      </c>
      <c r="M517" s="53">
        <f t="shared" si="38"/>
        <v>38.96</v>
      </c>
      <c r="N517" s="53"/>
    </row>
    <row r="518" spans="1:14" x14ac:dyDescent="0.25">
      <c r="A518">
        <v>503</v>
      </c>
      <c r="B518" s="175">
        <v>40856</v>
      </c>
      <c r="C518" s="53">
        <v>38.9</v>
      </c>
      <c r="D518" s="53">
        <v>39.32</v>
      </c>
      <c r="E518" s="53">
        <v>38.61</v>
      </c>
      <c r="F518" s="53">
        <v>38.71</v>
      </c>
      <c r="G518" s="54">
        <v>782800</v>
      </c>
      <c r="H518" s="53">
        <v>38.71</v>
      </c>
      <c r="I518" s="59">
        <f t="shared" si="39"/>
        <v>1</v>
      </c>
      <c r="J518" s="53">
        <f t="shared" si="35"/>
        <v>38.9</v>
      </c>
      <c r="K518" s="53">
        <f t="shared" si="36"/>
        <v>39.32</v>
      </c>
      <c r="L518" s="53">
        <f t="shared" si="37"/>
        <v>38.61</v>
      </c>
      <c r="M518" s="53">
        <f t="shared" si="38"/>
        <v>38.71</v>
      </c>
      <c r="N518" s="53"/>
    </row>
    <row r="519" spans="1:14" x14ac:dyDescent="0.25">
      <c r="A519">
        <v>504</v>
      </c>
      <c r="B519" s="175">
        <v>40855</v>
      </c>
      <c r="C519" s="53">
        <v>39.31</v>
      </c>
      <c r="D519" s="53">
        <v>39.520000000000003</v>
      </c>
      <c r="E519" s="53">
        <v>38.89</v>
      </c>
      <c r="F519" s="53">
        <v>39.450000000000003</v>
      </c>
      <c r="G519" s="54">
        <v>985700</v>
      </c>
      <c r="H519" s="53">
        <v>39.450000000000003</v>
      </c>
      <c r="I519" s="59">
        <f t="shared" si="39"/>
        <v>1</v>
      </c>
      <c r="J519" s="53">
        <f t="shared" si="35"/>
        <v>39.31</v>
      </c>
      <c r="K519" s="53">
        <f t="shared" si="36"/>
        <v>39.520000000000003</v>
      </c>
      <c r="L519" s="53">
        <f t="shared" si="37"/>
        <v>38.89</v>
      </c>
      <c r="M519" s="53">
        <f t="shared" si="38"/>
        <v>39.450000000000003</v>
      </c>
      <c r="N519" s="53"/>
    </row>
    <row r="520" spans="1:14" x14ac:dyDescent="0.25">
      <c r="A520">
        <v>505</v>
      </c>
      <c r="B520" s="175">
        <v>40854</v>
      </c>
      <c r="C520" s="53">
        <v>39.270000000000003</v>
      </c>
      <c r="D520" s="53">
        <v>39.5</v>
      </c>
      <c r="E520" s="53">
        <v>38.93</v>
      </c>
      <c r="F520" s="53">
        <v>39.200000000000003</v>
      </c>
      <c r="G520" s="54">
        <v>582200</v>
      </c>
      <c r="H520" s="53">
        <v>39.200000000000003</v>
      </c>
      <c r="I520" s="59">
        <f t="shared" si="39"/>
        <v>1</v>
      </c>
      <c r="J520" s="53">
        <f t="shared" si="35"/>
        <v>39.270000000000003</v>
      </c>
      <c r="K520" s="53">
        <f t="shared" si="36"/>
        <v>39.5</v>
      </c>
      <c r="L520" s="53">
        <f t="shared" si="37"/>
        <v>38.93</v>
      </c>
      <c r="M520" s="53">
        <f t="shared" si="38"/>
        <v>39.200000000000003</v>
      </c>
      <c r="N520" s="53"/>
    </row>
    <row r="521" spans="1:14" x14ac:dyDescent="0.25">
      <c r="A521">
        <v>506</v>
      </c>
      <c r="B521" s="175">
        <v>40851</v>
      </c>
      <c r="C521" s="53">
        <v>38.86</v>
      </c>
      <c r="D521" s="53">
        <v>39.57</v>
      </c>
      <c r="E521" s="53">
        <v>38.65</v>
      </c>
      <c r="F521" s="53">
        <v>39.26</v>
      </c>
      <c r="G521" s="54">
        <v>909100</v>
      </c>
      <c r="H521" s="53">
        <v>39.26</v>
      </c>
      <c r="I521" s="59">
        <f t="shared" si="39"/>
        <v>1</v>
      </c>
      <c r="J521" s="53">
        <f t="shared" si="35"/>
        <v>38.86</v>
      </c>
      <c r="K521" s="53">
        <f t="shared" si="36"/>
        <v>39.57</v>
      </c>
      <c r="L521" s="53">
        <f t="shared" si="37"/>
        <v>38.65</v>
      </c>
      <c r="M521" s="53">
        <f t="shared" si="38"/>
        <v>39.26</v>
      </c>
      <c r="N521" s="53"/>
    </row>
    <row r="522" spans="1:14" x14ac:dyDescent="0.25">
      <c r="A522">
        <v>507</v>
      </c>
      <c r="B522" s="175">
        <v>40850</v>
      </c>
      <c r="C522" s="53">
        <v>39.130000000000003</v>
      </c>
      <c r="D522" s="53">
        <v>39.409999999999997</v>
      </c>
      <c r="E522" s="53">
        <v>38.58</v>
      </c>
      <c r="F522" s="53">
        <v>38.92</v>
      </c>
      <c r="G522" s="54">
        <v>1551500</v>
      </c>
      <c r="H522" s="53">
        <v>38.92</v>
      </c>
      <c r="I522" s="59">
        <f t="shared" si="39"/>
        <v>1</v>
      </c>
      <c r="J522" s="53">
        <f t="shared" si="35"/>
        <v>39.130000000000003</v>
      </c>
      <c r="K522" s="53">
        <f t="shared" si="36"/>
        <v>39.409999999999997</v>
      </c>
      <c r="L522" s="53">
        <f t="shared" si="37"/>
        <v>38.58</v>
      </c>
      <c r="M522" s="53">
        <f t="shared" si="38"/>
        <v>38.92</v>
      </c>
      <c r="N522" s="53"/>
    </row>
    <row r="523" spans="1:14" x14ac:dyDescent="0.25">
      <c r="A523">
        <v>508</v>
      </c>
      <c r="B523" s="175">
        <v>40849</v>
      </c>
      <c r="C523" s="53">
        <v>39.39</v>
      </c>
      <c r="D523" s="53">
        <v>39.61</v>
      </c>
      <c r="E523" s="53">
        <v>39</v>
      </c>
      <c r="F523" s="53">
        <v>39.18</v>
      </c>
      <c r="G523" s="54">
        <v>625700</v>
      </c>
      <c r="H523" s="53">
        <v>39.18</v>
      </c>
      <c r="I523" s="59">
        <f t="shared" si="39"/>
        <v>1</v>
      </c>
      <c r="J523" s="53">
        <f t="shared" si="35"/>
        <v>39.39</v>
      </c>
      <c r="K523" s="53">
        <f t="shared" si="36"/>
        <v>39.61</v>
      </c>
      <c r="L523" s="53">
        <f t="shared" si="37"/>
        <v>39</v>
      </c>
      <c r="M523" s="53">
        <f t="shared" si="38"/>
        <v>39.18</v>
      </c>
      <c r="N523" s="53"/>
    </row>
    <row r="524" spans="1:14" x14ac:dyDescent="0.25">
      <c r="A524">
        <v>509</v>
      </c>
      <c r="B524" s="175">
        <v>40848</v>
      </c>
      <c r="C524" s="53">
        <v>38.979999999999997</v>
      </c>
      <c r="D524" s="53">
        <v>39.67</v>
      </c>
      <c r="E524" s="53">
        <v>38.630000000000003</v>
      </c>
      <c r="F524" s="53">
        <v>39.090000000000003</v>
      </c>
      <c r="G524" s="54">
        <v>921200</v>
      </c>
      <c r="H524" s="53">
        <v>39.090000000000003</v>
      </c>
      <c r="I524" s="59">
        <f t="shared" si="39"/>
        <v>1</v>
      </c>
      <c r="J524" s="53">
        <f t="shared" si="35"/>
        <v>38.979999999999997</v>
      </c>
      <c r="K524" s="53">
        <f t="shared" si="36"/>
        <v>39.67</v>
      </c>
      <c r="L524" s="53">
        <f t="shared" si="37"/>
        <v>38.630000000000003</v>
      </c>
      <c r="M524" s="53">
        <f t="shared" si="38"/>
        <v>39.090000000000003</v>
      </c>
      <c r="N524" s="53"/>
    </row>
    <row r="525" spans="1:14" x14ac:dyDescent="0.25">
      <c r="A525">
        <v>510</v>
      </c>
      <c r="B525" s="175">
        <v>40847</v>
      </c>
      <c r="C525" s="53">
        <v>38.82</v>
      </c>
      <c r="D525" s="53">
        <v>39.92</v>
      </c>
      <c r="E525" s="53">
        <v>38.72</v>
      </c>
      <c r="F525" s="53">
        <v>39.659999999999997</v>
      </c>
      <c r="G525" s="54">
        <v>2322000</v>
      </c>
      <c r="H525" s="53">
        <v>39.659999999999997</v>
      </c>
      <c r="I525" s="59">
        <f t="shared" si="39"/>
        <v>1</v>
      </c>
      <c r="J525" s="53">
        <f t="shared" si="35"/>
        <v>38.82</v>
      </c>
      <c r="K525" s="53">
        <f t="shared" si="36"/>
        <v>39.92</v>
      </c>
      <c r="L525" s="53">
        <f t="shared" si="37"/>
        <v>38.72</v>
      </c>
      <c r="M525" s="53">
        <f t="shared" si="38"/>
        <v>39.659999999999997</v>
      </c>
      <c r="N525" s="53"/>
    </row>
    <row r="526" spans="1:14" x14ac:dyDescent="0.25">
      <c r="A526">
        <v>511</v>
      </c>
      <c r="B526" s="175">
        <v>40844</v>
      </c>
      <c r="C526" s="53">
        <v>39.479999999999997</v>
      </c>
      <c r="D526" s="53">
        <v>40.049999999999997</v>
      </c>
      <c r="E526" s="53">
        <v>38.520000000000003</v>
      </c>
      <c r="F526" s="53">
        <v>38.97</v>
      </c>
      <c r="G526" s="54">
        <v>2254400</v>
      </c>
      <c r="H526" s="53">
        <v>38.97</v>
      </c>
      <c r="I526" s="59">
        <f t="shared" si="39"/>
        <v>1</v>
      </c>
      <c r="J526" s="53">
        <f t="shared" si="35"/>
        <v>39.479999999999997</v>
      </c>
      <c r="K526" s="53">
        <f t="shared" si="36"/>
        <v>40.049999999999997</v>
      </c>
      <c r="L526" s="53">
        <f t="shared" si="37"/>
        <v>38.520000000000003</v>
      </c>
      <c r="M526" s="53">
        <f t="shared" si="38"/>
        <v>38.97</v>
      </c>
      <c r="N526" s="53"/>
    </row>
    <row r="527" spans="1:14" x14ac:dyDescent="0.25">
      <c r="A527">
        <v>512</v>
      </c>
      <c r="B527" s="175">
        <v>40843</v>
      </c>
      <c r="C527" s="53">
        <v>40.25</v>
      </c>
      <c r="D527" s="53">
        <v>40.36</v>
      </c>
      <c r="E527" s="53">
        <v>39.130000000000003</v>
      </c>
      <c r="F527" s="53">
        <v>39.770000000000003</v>
      </c>
      <c r="G527" s="54">
        <v>2074400</v>
      </c>
      <c r="H527" s="53">
        <v>39.770000000000003</v>
      </c>
      <c r="I527" s="59">
        <f t="shared" si="39"/>
        <v>1</v>
      </c>
      <c r="J527" s="53">
        <f t="shared" si="35"/>
        <v>40.25</v>
      </c>
      <c r="K527" s="53">
        <f t="shared" si="36"/>
        <v>40.36</v>
      </c>
      <c r="L527" s="53">
        <f t="shared" si="37"/>
        <v>39.130000000000003</v>
      </c>
      <c r="M527" s="53">
        <f t="shared" si="38"/>
        <v>39.770000000000003</v>
      </c>
      <c r="N527" s="53"/>
    </row>
    <row r="528" spans="1:14" x14ac:dyDescent="0.25">
      <c r="A528">
        <v>513</v>
      </c>
      <c r="B528" s="175">
        <v>40842</v>
      </c>
      <c r="C528" s="53">
        <v>40.619999999999997</v>
      </c>
      <c r="D528" s="53">
        <v>40.71</v>
      </c>
      <c r="E528" s="53">
        <v>39.31</v>
      </c>
      <c r="F528" s="53">
        <v>39.869999999999997</v>
      </c>
      <c r="G528" s="54">
        <v>1310200</v>
      </c>
      <c r="H528" s="53">
        <v>39.869999999999997</v>
      </c>
      <c r="I528" s="59">
        <f t="shared" si="39"/>
        <v>1</v>
      </c>
      <c r="J528" s="53">
        <f t="shared" ref="J528:J591" si="40">ROUND($I528*C528,2)</f>
        <v>40.619999999999997</v>
      </c>
      <c r="K528" s="53">
        <f t="shared" ref="K528:K591" si="41">ROUND($I528*D528,2)</f>
        <v>40.71</v>
      </c>
      <c r="L528" s="53">
        <f t="shared" ref="L528:L591" si="42">ROUND($I528*E528,2)</f>
        <v>39.31</v>
      </c>
      <c r="M528" s="53">
        <f t="shared" ref="M528:M591" si="43">ROUND($I528*F528,2)</f>
        <v>39.869999999999997</v>
      </c>
      <c r="N528" s="53"/>
    </row>
    <row r="529" spans="1:14" x14ac:dyDescent="0.25">
      <c r="A529">
        <v>514</v>
      </c>
      <c r="B529" s="175">
        <v>40841</v>
      </c>
      <c r="C529" s="53">
        <v>40.119999999999997</v>
      </c>
      <c r="D529" s="53">
        <v>40.49</v>
      </c>
      <c r="E529" s="53">
        <v>40.01</v>
      </c>
      <c r="F529" s="53">
        <v>40.36</v>
      </c>
      <c r="G529" s="54">
        <v>1354700</v>
      </c>
      <c r="H529" s="53">
        <v>40.36</v>
      </c>
      <c r="I529" s="59">
        <f t="shared" si="39"/>
        <v>1</v>
      </c>
      <c r="J529" s="53">
        <f t="shared" si="40"/>
        <v>40.119999999999997</v>
      </c>
      <c r="K529" s="53">
        <f t="shared" si="41"/>
        <v>40.49</v>
      </c>
      <c r="L529" s="53">
        <f t="shared" si="42"/>
        <v>40.01</v>
      </c>
      <c r="M529" s="53">
        <f t="shared" si="43"/>
        <v>40.36</v>
      </c>
      <c r="N529" s="53"/>
    </row>
    <row r="530" spans="1:14" x14ac:dyDescent="0.25">
      <c r="A530">
        <v>515</v>
      </c>
      <c r="B530" s="175">
        <v>40840</v>
      </c>
      <c r="C530" s="53">
        <v>40.020000000000003</v>
      </c>
      <c r="D530" s="53">
        <v>40.22</v>
      </c>
      <c r="E530" s="53">
        <v>39.44</v>
      </c>
      <c r="F530" s="53">
        <v>40.01</v>
      </c>
      <c r="G530" s="54">
        <v>2382200</v>
      </c>
      <c r="H530" s="53">
        <v>40.01</v>
      </c>
      <c r="I530" s="59">
        <f t="shared" ref="I530:I593" si="44">H530/F530</f>
        <v>1</v>
      </c>
      <c r="J530" s="53">
        <f t="shared" si="40"/>
        <v>40.020000000000003</v>
      </c>
      <c r="K530" s="53">
        <f t="shared" si="41"/>
        <v>40.22</v>
      </c>
      <c r="L530" s="53">
        <f t="shared" si="42"/>
        <v>39.44</v>
      </c>
      <c r="M530" s="53">
        <f t="shared" si="43"/>
        <v>40.01</v>
      </c>
      <c r="N530" s="53"/>
    </row>
    <row r="531" spans="1:14" x14ac:dyDescent="0.25">
      <c r="A531">
        <v>516</v>
      </c>
      <c r="B531" s="175">
        <v>40837</v>
      </c>
      <c r="C531" s="53">
        <v>40.11</v>
      </c>
      <c r="D531" s="53">
        <v>40.270000000000003</v>
      </c>
      <c r="E531" s="53">
        <v>39.83</v>
      </c>
      <c r="F531" s="53">
        <v>40</v>
      </c>
      <c r="G531" s="54">
        <v>1641400</v>
      </c>
      <c r="H531" s="53">
        <v>40</v>
      </c>
      <c r="I531" s="59">
        <f t="shared" si="44"/>
        <v>1</v>
      </c>
      <c r="J531" s="53">
        <f t="shared" si="40"/>
        <v>40.11</v>
      </c>
      <c r="K531" s="53">
        <f t="shared" si="41"/>
        <v>40.270000000000003</v>
      </c>
      <c r="L531" s="53">
        <f t="shared" si="42"/>
        <v>39.83</v>
      </c>
      <c r="M531" s="53">
        <f t="shared" si="43"/>
        <v>40</v>
      </c>
      <c r="N531" s="53"/>
    </row>
    <row r="532" spans="1:14" x14ac:dyDescent="0.25">
      <c r="A532">
        <v>517</v>
      </c>
      <c r="B532" s="175">
        <v>40836</v>
      </c>
      <c r="C532" s="53">
        <v>39.840000000000003</v>
      </c>
      <c r="D532" s="53">
        <v>40.1</v>
      </c>
      <c r="E532" s="53">
        <v>39.4</v>
      </c>
      <c r="F532" s="53">
        <v>39.75</v>
      </c>
      <c r="G532" s="54">
        <v>2109700</v>
      </c>
      <c r="H532" s="53">
        <v>39.75</v>
      </c>
      <c r="I532" s="59">
        <f t="shared" si="44"/>
        <v>1</v>
      </c>
      <c r="J532" s="53">
        <f t="shared" si="40"/>
        <v>39.840000000000003</v>
      </c>
      <c r="K532" s="53">
        <f t="shared" si="41"/>
        <v>40.1</v>
      </c>
      <c r="L532" s="53">
        <f t="shared" si="42"/>
        <v>39.4</v>
      </c>
      <c r="M532" s="53">
        <f t="shared" si="43"/>
        <v>39.75</v>
      </c>
      <c r="N532" s="53"/>
    </row>
    <row r="533" spans="1:14" x14ac:dyDescent="0.25">
      <c r="A533">
        <v>518</v>
      </c>
      <c r="B533" s="175">
        <v>40835</v>
      </c>
      <c r="C533" s="53">
        <v>40.08</v>
      </c>
      <c r="D533" s="53">
        <v>40.46</v>
      </c>
      <c r="E533" s="53">
        <v>39.880000000000003</v>
      </c>
      <c r="F533" s="53">
        <v>39.92</v>
      </c>
      <c r="G533" s="54">
        <v>1232800</v>
      </c>
      <c r="H533" s="53">
        <v>39.92</v>
      </c>
      <c r="I533" s="59">
        <f t="shared" si="44"/>
        <v>1</v>
      </c>
      <c r="J533" s="53">
        <f t="shared" si="40"/>
        <v>40.08</v>
      </c>
      <c r="K533" s="53">
        <f t="shared" si="41"/>
        <v>40.46</v>
      </c>
      <c r="L533" s="53">
        <f t="shared" si="42"/>
        <v>39.880000000000003</v>
      </c>
      <c r="M533" s="53">
        <f t="shared" si="43"/>
        <v>39.92</v>
      </c>
      <c r="N533" s="53"/>
    </row>
    <row r="534" spans="1:14" x14ac:dyDescent="0.25">
      <c r="A534">
        <v>519</v>
      </c>
      <c r="B534" s="175">
        <v>40834</v>
      </c>
      <c r="C534" s="53">
        <v>39.43</v>
      </c>
      <c r="D534" s="53">
        <v>40.26</v>
      </c>
      <c r="E534" s="53">
        <v>39.31</v>
      </c>
      <c r="F534" s="53">
        <v>40.04</v>
      </c>
      <c r="G534" s="54">
        <v>1647900</v>
      </c>
      <c r="H534" s="53">
        <v>40.04</v>
      </c>
      <c r="I534" s="59">
        <f t="shared" si="44"/>
        <v>1</v>
      </c>
      <c r="J534" s="53">
        <f t="shared" si="40"/>
        <v>39.43</v>
      </c>
      <c r="K534" s="53">
        <f t="shared" si="41"/>
        <v>40.26</v>
      </c>
      <c r="L534" s="53">
        <f t="shared" si="42"/>
        <v>39.31</v>
      </c>
      <c r="M534" s="53">
        <f t="shared" si="43"/>
        <v>40.04</v>
      </c>
      <c r="N534" s="53"/>
    </row>
    <row r="535" spans="1:14" x14ac:dyDescent="0.25">
      <c r="A535">
        <v>520</v>
      </c>
      <c r="B535" s="175">
        <v>40833</v>
      </c>
      <c r="C535" s="53">
        <v>39.450000000000003</v>
      </c>
      <c r="D535" s="53">
        <v>39.840000000000003</v>
      </c>
      <c r="E535" s="53">
        <v>39.049999999999997</v>
      </c>
      <c r="F535" s="53">
        <v>39.32</v>
      </c>
      <c r="G535" s="54">
        <v>1215300</v>
      </c>
      <c r="H535" s="53">
        <v>39.32</v>
      </c>
      <c r="I535" s="59">
        <f t="shared" si="44"/>
        <v>1</v>
      </c>
      <c r="J535" s="53">
        <f t="shared" si="40"/>
        <v>39.450000000000003</v>
      </c>
      <c r="K535" s="53">
        <f t="shared" si="41"/>
        <v>39.840000000000003</v>
      </c>
      <c r="L535" s="53">
        <f t="shared" si="42"/>
        <v>39.049999999999997</v>
      </c>
      <c r="M535" s="53">
        <f t="shared" si="43"/>
        <v>39.32</v>
      </c>
      <c r="N535" s="53"/>
    </row>
    <row r="536" spans="1:14" x14ac:dyDescent="0.25">
      <c r="A536">
        <v>521</v>
      </c>
      <c r="B536" s="175">
        <v>40830</v>
      </c>
      <c r="C536" s="53">
        <v>39.090000000000003</v>
      </c>
      <c r="D536" s="53">
        <v>39.340000000000003</v>
      </c>
      <c r="E536" s="53">
        <v>38.68</v>
      </c>
      <c r="F536" s="53">
        <v>39.33</v>
      </c>
      <c r="G536" s="54">
        <v>1078000</v>
      </c>
      <c r="H536" s="53">
        <v>39.33</v>
      </c>
      <c r="I536" s="59">
        <f t="shared" si="44"/>
        <v>1</v>
      </c>
      <c r="J536" s="53">
        <f t="shared" si="40"/>
        <v>39.090000000000003</v>
      </c>
      <c r="K536" s="53">
        <f t="shared" si="41"/>
        <v>39.340000000000003</v>
      </c>
      <c r="L536" s="53">
        <f t="shared" si="42"/>
        <v>38.68</v>
      </c>
      <c r="M536" s="53">
        <f t="shared" si="43"/>
        <v>39.33</v>
      </c>
      <c r="N536" s="53"/>
    </row>
    <row r="537" spans="1:14" x14ac:dyDescent="0.25">
      <c r="A537">
        <v>522</v>
      </c>
      <c r="B537" s="175">
        <v>40829</v>
      </c>
      <c r="C537" s="53">
        <v>38.78</v>
      </c>
      <c r="D537" s="53">
        <v>38.92</v>
      </c>
      <c r="E537" s="53">
        <v>38.35</v>
      </c>
      <c r="F537" s="53">
        <v>38.83</v>
      </c>
      <c r="G537" s="54">
        <v>1153900</v>
      </c>
      <c r="H537" s="53">
        <v>38.83</v>
      </c>
      <c r="I537" s="59">
        <f t="shared" si="44"/>
        <v>1</v>
      </c>
      <c r="J537" s="53">
        <f t="shared" si="40"/>
        <v>38.78</v>
      </c>
      <c r="K537" s="53">
        <f t="shared" si="41"/>
        <v>38.92</v>
      </c>
      <c r="L537" s="53">
        <f t="shared" si="42"/>
        <v>38.35</v>
      </c>
      <c r="M537" s="53">
        <f t="shared" si="43"/>
        <v>38.83</v>
      </c>
      <c r="N537" s="53"/>
    </row>
    <row r="538" spans="1:14" x14ac:dyDescent="0.25">
      <c r="A538">
        <v>523</v>
      </c>
      <c r="B538" s="175">
        <v>40828</v>
      </c>
      <c r="C538" s="53">
        <v>39.68</v>
      </c>
      <c r="D538" s="53">
        <v>39.69</v>
      </c>
      <c r="E538" s="53">
        <v>38.76</v>
      </c>
      <c r="F538" s="53">
        <v>38.950000000000003</v>
      </c>
      <c r="G538" s="54">
        <v>1919100</v>
      </c>
      <c r="H538" s="53">
        <v>38.950000000000003</v>
      </c>
      <c r="I538" s="59">
        <f t="shared" si="44"/>
        <v>1</v>
      </c>
      <c r="J538" s="53">
        <f t="shared" si="40"/>
        <v>39.68</v>
      </c>
      <c r="K538" s="53">
        <f t="shared" si="41"/>
        <v>39.69</v>
      </c>
      <c r="L538" s="53">
        <f t="shared" si="42"/>
        <v>38.76</v>
      </c>
      <c r="M538" s="53">
        <f t="shared" si="43"/>
        <v>38.950000000000003</v>
      </c>
      <c r="N538" s="53"/>
    </row>
    <row r="539" spans="1:14" x14ac:dyDescent="0.25">
      <c r="A539">
        <v>524</v>
      </c>
      <c r="B539" s="175">
        <v>40827</v>
      </c>
      <c r="C539" s="53">
        <v>38.46</v>
      </c>
      <c r="D539" s="53">
        <v>39.4</v>
      </c>
      <c r="E539" s="53">
        <v>38.46</v>
      </c>
      <c r="F539" s="53">
        <v>39.07</v>
      </c>
      <c r="G539" s="54">
        <v>1868600</v>
      </c>
      <c r="H539" s="53">
        <v>39.07</v>
      </c>
      <c r="I539" s="59">
        <f t="shared" si="44"/>
        <v>1</v>
      </c>
      <c r="J539" s="53">
        <f t="shared" si="40"/>
        <v>38.46</v>
      </c>
      <c r="K539" s="53">
        <f t="shared" si="41"/>
        <v>39.4</v>
      </c>
      <c r="L539" s="53">
        <f t="shared" si="42"/>
        <v>38.46</v>
      </c>
      <c r="M539" s="53">
        <f t="shared" si="43"/>
        <v>39.07</v>
      </c>
      <c r="N539" s="53"/>
    </row>
    <row r="540" spans="1:14" x14ac:dyDescent="0.25">
      <c r="A540">
        <v>525</v>
      </c>
      <c r="B540" s="175">
        <v>40826</v>
      </c>
      <c r="C540" s="53">
        <v>38.299999999999997</v>
      </c>
      <c r="D540" s="53">
        <v>38.47</v>
      </c>
      <c r="E540" s="53">
        <v>37.97</v>
      </c>
      <c r="F540" s="53">
        <v>38.450000000000003</v>
      </c>
      <c r="G540" s="54">
        <v>1169100</v>
      </c>
      <c r="H540" s="53">
        <v>38.450000000000003</v>
      </c>
      <c r="I540" s="59">
        <f t="shared" si="44"/>
        <v>1</v>
      </c>
      <c r="J540" s="53">
        <f t="shared" si="40"/>
        <v>38.299999999999997</v>
      </c>
      <c r="K540" s="53">
        <f t="shared" si="41"/>
        <v>38.47</v>
      </c>
      <c r="L540" s="53">
        <f t="shared" si="42"/>
        <v>37.97</v>
      </c>
      <c r="M540" s="53">
        <f t="shared" si="43"/>
        <v>38.450000000000003</v>
      </c>
      <c r="N540" s="53"/>
    </row>
    <row r="541" spans="1:14" x14ac:dyDescent="0.25">
      <c r="A541">
        <v>526</v>
      </c>
      <c r="B541" s="175">
        <v>40823</v>
      </c>
      <c r="C541" s="53">
        <v>38.03</v>
      </c>
      <c r="D541" s="53">
        <v>38.39</v>
      </c>
      <c r="E541" s="53">
        <v>37.36</v>
      </c>
      <c r="F541" s="53">
        <v>37.799999999999997</v>
      </c>
      <c r="G541" s="54">
        <v>1500100</v>
      </c>
      <c r="H541" s="53">
        <v>37.799999999999997</v>
      </c>
      <c r="I541" s="59">
        <f t="shared" si="44"/>
        <v>1</v>
      </c>
      <c r="J541" s="53">
        <f t="shared" si="40"/>
        <v>38.03</v>
      </c>
      <c r="K541" s="53">
        <f t="shared" si="41"/>
        <v>38.39</v>
      </c>
      <c r="L541" s="53">
        <f t="shared" si="42"/>
        <v>37.36</v>
      </c>
      <c r="M541" s="53">
        <f t="shared" si="43"/>
        <v>37.799999999999997</v>
      </c>
      <c r="N541" s="53"/>
    </row>
    <row r="542" spans="1:14" x14ac:dyDescent="0.25">
      <c r="A542">
        <v>527</v>
      </c>
      <c r="B542" s="175">
        <v>40822</v>
      </c>
      <c r="C542" s="53">
        <v>38</v>
      </c>
      <c r="D542" s="53">
        <v>38.11</v>
      </c>
      <c r="E542" s="53">
        <v>37.409999999999997</v>
      </c>
      <c r="F542" s="53">
        <v>37.880000000000003</v>
      </c>
      <c r="G542" s="54">
        <v>2112900</v>
      </c>
      <c r="H542" s="53">
        <v>37.880000000000003</v>
      </c>
      <c r="I542" s="59">
        <f t="shared" si="44"/>
        <v>1</v>
      </c>
      <c r="J542" s="53">
        <f t="shared" si="40"/>
        <v>38</v>
      </c>
      <c r="K542" s="53">
        <f t="shared" si="41"/>
        <v>38.11</v>
      </c>
      <c r="L542" s="53">
        <f t="shared" si="42"/>
        <v>37.409999999999997</v>
      </c>
      <c r="M542" s="53">
        <f t="shared" si="43"/>
        <v>37.880000000000003</v>
      </c>
      <c r="N542" s="53"/>
    </row>
    <row r="543" spans="1:14" x14ac:dyDescent="0.25">
      <c r="A543">
        <v>528</v>
      </c>
      <c r="B543" s="175">
        <v>40821</v>
      </c>
      <c r="C543" s="53">
        <v>37.36</v>
      </c>
      <c r="D543" s="53">
        <v>37.869999999999997</v>
      </c>
      <c r="E543" s="53">
        <v>36.950000000000003</v>
      </c>
      <c r="F543" s="53">
        <v>37.71</v>
      </c>
      <c r="G543" s="54">
        <v>1806100</v>
      </c>
      <c r="H543" s="53">
        <v>37.71</v>
      </c>
      <c r="I543" s="59">
        <f t="shared" si="44"/>
        <v>1</v>
      </c>
      <c r="J543" s="53">
        <f t="shared" si="40"/>
        <v>37.36</v>
      </c>
      <c r="K543" s="53">
        <f t="shared" si="41"/>
        <v>37.869999999999997</v>
      </c>
      <c r="L543" s="53">
        <f t="shared" si="42"/>
        <v>36.950000000000003</v>
      </c>
      <c r="M543" s="53">
        <f t="shared" si="43"/>
        <v>37.71</v>
      </c>
      <c r="N543" s="53"/>
    </row>
    <row r="544" spans="1:14" x14ac:dyDescent="0.25">
      <c r="A544">
        <v>529</v>
      </c>
      <c r="B544" s="175">
        <v>40820</v>
      </c>
      <c r="C544" s="53">
        <v>36.4</v>
      </c>
      <c r="D544" s="53">
        <v>37.25</v>
      </c>
      <c r="E544" s="53">
        <v>35.83</v>
      </c>
      <c r="F544" s="53">
        <v>37.22</v>
      </c>
      <c r="G544" s="54">
        <v>2109700</v>
      </c>
      <c r="H544" s="53">
        <v>37.22</v>
      </c>
      <c r="I544" s="59">
        <f t="shared" si="44"/>
        <v>1</v>
      </c>
      <c r="J544" s="53">
        <f t="shared" si="40"/>
        <v>36.4</v>
      </c>
      <c r="K544" s="53">
        <f t="shared" si="41"/>
        <v>37.25</v>
      </c>
      <c r="L544" s="53">
        <f t="shared" si="42"/>
        <v>35.83</v>
      </c>
      <c r="M544" s="53">
        <f t="shared" si="43"/>
        <v>37.22</v>
      </c>
      <c r="N544" s="53"/>
    </row>
    <row r="545" spans="1:14" x14ac:dyDescent="0.25">
      <c r="A545">
        <v>530</v>
      </c>
      <c r="B545" s="175">
        <v>40819</v>
      </c>
      <c r="C545" s="53">
        <v>37.71</v>
      </c>
      <c r="D545" s="53">
        <v>37.770000000000003</v>
      </c>
      <c r="E545" s="53">
        <v>36.51</v>
      </c>
      <c r="F545" s="53">
        <v>36.82</v>
      </c>
      <c r="G545" s="54">
        <v>2064100</v>
      </c>
      <c r="H545" s="53">
        <v>36.82</v>
      </c>
      <c r="I545" s="59">
        <f t="shared" si="44"/>
        <v>1</v>
      </c>
      <c r="J545" s="53">
        <f t="shared" si="40"/>
        <v>37.71</v>
      </c>
      <c r="K545" s="53">
        <f t="shared" si="41"/>
        <v>37.770000000000003</v>
      </c>
      <c r="L545" s="53">
        <f t="shared" si="42"/>
        <v>36.51</v>
      </c>
      <c r="M545" s="53">
        <f t="shared" si="43"/>
        <v>36.82</v>
      </c>
      <c r="N545" s="53"/>
    </row>
    <row r="546" spans="1:14" x14ac:dyDescent="0.25">
      <c r="A546">
        <v>531</v>
      </c>
      <c r="B546" s="175">
        <v>40816</v>
      </c>
      <c r="C546" s="53">
        <v>37.340000000000003</v>
      </c>
      <c r="D546" s="53">
        <v>38.39</v>
      </c>
      <c r="E546" s="53">
        <v>36.94</v>
      </c>
      <c r="F546" s="53">
        <v>37.76</v>
      </c>
      <c r="G546" s="54">
        <v>1778000</v>
      </c>
      <c r="H546" s="53">
        <v>37.76</v>
      </c>
      <c r="I546" s="59">
        <f t="shared" si="44"/>
        <v>1</v>
      </c>
      <c r="J546" s="53">
        <f t="shared" si="40"/>
        <v>37.340000000000003</v>
      </c>
      <c r="K546" s="53">
        <f t="shared" si="41"/>
        <v>38.39</v>
      </c>
      <c r="L546" s="53">
        <f t="shared" si="42"/>
        <v>36.94</v>
      </c>
      <c r="M546" s="53">
        <f t="shared" si="43"/>
        <v>37.76</v>
      </c>
      <c r="N546" s="53"/>
    </row>
    <row r="547" spans="1:14" x14ac:dyDescent="0.25">
      <c r="A547">
        <v>532</v>
      </c>
      <c r="B547" s="175">
        <v>40815</v>
      </c>
      <c r="C547" s="53">
        <v>38.090000000000003</v>
      </c>
      <c r="D547" s="53">
        <v>38.22</v>
      </c>
      <c r="E547" s="53">
        <v>36.69</v>
      </c>
      <c r="F547" s="53">
        <v>37.72</v>
      </c>
      <c r="G547" s="54">
        <v>3239300</v>
      </c>
      <c r="H547" s="53">
        <v>37.72</v>
      </c>
      <c r="I547" s="59">
        <f t="shared" si="44"/>
        <v>1</v>
      </c>
      <c r="J547" s="53">
        <f t="shared" si="40"/>
        <v>38.090000000000003</v>
      </c>
      <c r="K547" s="53">
        <f t="shared" si="41"/>
        <v>38.22</v>
      </c>
      <c r="L547" s="53">
        <f t="shared" si="42"/>
        <v>36.69</v>
      </c>
      <c r="M547" s="53">
        <f t="shared" si="43"/>
        <v>37.72</v>
      </c>
      <c r="N547" s="53"/>
    </row>
    <row r="548" spans="1:14" x14ac:dyDescent="0.25">
      <c r="A548">
        <v>533</v>
      </c>
      <c r="B548" s="175">
        <v>40814</v>
      </c>
      <c r="C548" s="53">
        <v>37.31</v>
      </c>
      <c r="D548" s="53">
        <v>38.200000000000003</v>
      </c>
      <c r="E548" s="53">
        <v>37.22</v>
      </c>
      <c r="F548" s="53">
        <v>37.78</v>
      </c>
      <c r="G548" s="54">
        <v>2282900</v>
      </c>
      <c r="H548" s="53">
        <v>37.78</v>
      </c>
      <c r="I548" s="59">
        <f t="shared" si="44"/>
        <v>1</v>
      </c>
      <c r="J548" s="53">
        <f t="shared" si="40"/>
        <v>37.31</v>
      </c>
      <c r="K548" s="53">
        <f t="shared" si="41"/>
        <v>38.200000000000003</v>
      </c>
      <c r="L548" s="53">
        <f t="shared" si="42"/>
        <v>37.22</v>
      </c>
      <c r="M548" s="53">
        <f t="shared" si="43"/>
        <v>37.78</v>
      </c>
      <c r="N548" s="53"/>
    </row>
    <row r="549" spans="1:14" x14ac:dyDescent="0.25">
      <c r="A549">
        <v>534</v>
      </c>
      <c r="B549" s="175">
        <v>40813</v>
      </c>
      <c r="C549" s="53">
        <v>37.729999999999997</v>
      </c>
      <c r="D549" s="53">
        <v>37.92</v>
      </c>
      <c r="E549" s="53">
        <v>37.1</v>
      </c>
      <c r="F549" s="53">
        <v>37.32</v>
      </c>
      <c r="G549" s="54">
        <v>1675400</v>
      </c>
      <c r="H549" s="53">
        <v>37.32</v>
      </c>
      <c r="I549" s="59">
        <f t="shared" si="44"/>
        <v>1</v>
      </c>
      <c r="J549" s="53">
        <f t="shared" si="40"/>
        <v>37.729999999999997</v>
      </c>
      <c r="K549" s="53">
        <f t="shared" si="41"/>
        <v>37.92</v>
      </c>
      <c r="L549" s="53">
        <f t="shared" si="42"/>
        <v>37.1</v>
      </c>
      <c r="M549" s="53">
        <f t="shared" si="43"/>
        <v>37.32</v>
      </c>
      <c r="N549" s="53"/>
    </row>
    <row r="550" spans="1:14" x14ac:dyDescent="0.25">
      <c r="A550">
        <v>535</v>
      </c>
      <c r="B550" s="175">
        <v>40812</v>
      </c>
      <c r="C550" s="53">
        <v>36.9</v>
      </c>
      <c r="D550" s="53">
        <v>37.119999999999997</v>
      </c>
      <c r="E550" s="53">
        <v>36.409999999999997</v>
      </c>
      <c r="F550" s="53">
        <v>37.08</v>
      </c>
      <c r="G550" s="54">
        <v>2341700</v>
      </c>
      <c r="H550" s="53">
        <v>37.08</v>
      </c>
      <c r="I550" s="59">
        <f t="shared" si="44"/>
        <v>1</v>
      </c>
      <c r="J550" s="53">
        <f t="shared" si="40"/>
        <v>36.9</v>
      </c>
      <c r="K550" s="53">
        <f t="shared" si="41"/>
        <v>37.119999999999997</v>
      </c>
      <c r="L550" s="53">
        <f t="shared" si="42"/>
        <v>36.409999999999997</v>
      </c>
      <c r="M550" s="53">
        <f t="shared" si="43"/>
        <v>37.08</v>
      </c>
      <c r="N550" s="53"/>
    </row>
    <row r="551" spans="1:14" x14ac:dyDescent="0.25">
      <c r="A551">
        <v>536</v>
      </c>
      <c r="B551" s="175">
        <v>40809</v>
      </c>
      <c r="C551" s="53">
        <v>36</v>
      </c>
      <c r="D551" s="53">
        <v>36.71</v>
      </c>
      <c r="E551" s="53">
        <v>35.979999999999997</v>
      </c>
      <c r="F551" s="53">
        <v>36.549999999999997</v>
      </c>
      <c r="G551" s="54">
        <v>2712700</v>
      </c>
      <c r="H551" s="53">
        <v>36.549999999999997</v>
      </c>
      <c r="I551" s="59">
        <f t="shared" si="44"/>
        <v>1</v>
      </c>
      <c r="J551" s="53">
        <f t="shared" si="40"/>
        <v>36</v>
      </c>
      <c r="K551" s="53">
        <f t="shared" si="41"/>
        <v>36.71</v>
      </c>
      <c r="L551" s="53">
        <f t="shared" si="42"/>
        <v>35.979999999999997</v>
      </c>
      <c r="M551" s="53">
        <f t="shared" si="43"/>
        <v>36.549999999999997</v>
      </c>
      <c r="N551" s="53"/>
    </row>
    <row r="552" spans="1:14" x14ac:dyDescent="0.25">
      <c r="A552">
        <v>537</v>
      </c>
      <c r="B552" s="175">
        <v>40808</v>
      </c>
      <c r="C552" s="53">
        <v>36.22</v>
      </c>
      <c r="D552" s="53">
        <v>37.54</v>
      </c>
      <c r="E552" s="53">
        <v>35.76</v>
      </c>
      <c r="F552" s="53">
        <v>36.01</v>
      </c>
      <c r="G552" s="54">
        <v>3176800</v>
      </c>
      <c r="H552" s="53">
        <v>36.01</v>
      </c>
      <c r="I552" s="59">
        <f t="shared" si="44"/>
        <v>1</v>
      </c>
      <c r="J552" s="53">
        <f t="shared" si="40"/>
        <v>36.22</v>
      </c>
      <c r="K552" s="53">
        <f t="shared" si="41"/>
        <v>37.54</v>
      </c>
      <c r="L552" s="53">
        <f t="shared" si="42"/>
        <v>35.76</v>
      </c>
      <c r="M552" s="53">
        <f t="shared" si="43"/>
        <v>36.01</v>
      </c>
      <c r="N552" s="53"/>
    </row>
    <row r="553" spans="1:14" x14ac:dyDescent="0.25">
      <c r="A553">
        <v>538</v>
      </c>
      <c r="B553" s="175">
        <v>40807</v>
      </c>
      <c r="C553" s="53">
        <v>37.94</v>
      </c>
      <c r="D553" s="53">
        <v>37.99</v>
      </c>
      <c r="E553" s="53">
        <v>37.049999999999997</v>
      </c>
      <c r="F553" s="53">
        <v>37.08</v>
      </c>
      <c r="G553" s="54">
        <v>2208600</v>
      </c>
      <c r="H553" s="53">
        <v>37.08</v>
      </c>
      <c r="I553" s="59">
        <f t="shared" si="44"/>
        <v>1</v>
      </c>
      <c r="J553" s="53">
        <f t="shared" si="40"/>
        <v>37.94</v>
      </c>
      <c r="K553" s="53">
        <f t="shared" si="41"/>
        <v>37.99</v>
      </c>
      <c r="L553" s="53">
        <f t="shared" si="42"/>
        <v>37.049999999999997</v>
      </c>
      <c r="M553" s="53">
        <f t="shared" si="43"/>
        <v>37.08</v>
      </c>
      <c r="N553" s="53"/>
    </row>
    <row r="554" spans="1:14" x14ac:dyDescent="0.25">
      <c r="A554">
        <v>539</v>
      </c>
      <c r="B554" s="175">
        <v>40806</v>
      </c>
      <c r="C554" s="53">
        <v>37.950000000000003</v>
      </c>
      <c r="D554" s="53">
        <v>38</v>
      </c>
      <c r="E554" s="53">
        <v>37.46</v>
      </c>
      <c r="F554" s="53">
        <v>37.65</v>
      </c>
      <c r="G554" s="54">
        <v>3229200</v>
      </c>
      <c r="H554" s="53">
        <v>37.65</v>
      </c>
      <c r="I554" s="59">
        <f t="shared" si="44"/>
        <v>1</v>
      </c>
      <c r="J554" s="53">
        <f t="shared" si="40"/>
        <v>37.950000000000003</v>
      </c>
      <c r="K554" s="53">
        <f t="shared" si="41"/>
        <v>38</v>
      </c>
      <c r="L554" s="53">
        <f t="shared" si="42"/>
        <v>37.46</v>
      </c>
      <c r="M554" s="53">
        <f t="shared" si="43"/>
        <v>37.65</v>
      </c>
      <c r="N554" s="53"/>
    </row>
    <row r="555" spans="1:14" x14ac:dyDescent="0.25">
      <c r="A555">
        <v>540</v>
      </c>
      <c r="B555" s="175">
        <v>40805</v>
      </c>
      <c r="C555" s="53">
        <v>37.799999999999997</v>
      </c>
      <c r="D555" s="53">
        <v>38.25</v>
      </c>
      <c r="E555" s="53">
        <v>37.450000000000003</v>
      </c>
      <c r="F555" s="53">
        <v>37.9</v>
      </c>
      <c r="G555" s="54">
        <v>1595600</v>
      </c>
      <c r="H555" s="53">
        <v>37.9</v>
      </c>
      <c r="I555" s="59">
        <f t="shared" si="44"/>
        <v>1</v>
      </c>
      <c r="J555" s="53">
        <f t="shared" si="40"/>
        <v>37.799999999999997</v>
      </c>
      <c r="K555" s="53">
        <f t="shared" si="41"/>
        <v>38.25</v>
      </c>
      <c r="L555" s="53">
        <f t="shared" si="42"/>
        <v>37.450000000000003</v>
      </c>
      <c r="M555" s="53">
        <f t="shared" si="43"/>
        <v>37.9</v>
      </c>
      <c r="N555" s="53"/>
    </row>
    <row r="556" spans="1:14" x14ac:dyDescent="0.25">
      <c r="A556">
        <v>541</v>
      </c>
      <c r="B556" s="175">
        <v>40802</v>
      </c>
      <c r="C556" s="53">
        <v>37.56</v>
      </c>
      <c r="D556" s="53">
        <v>38.590000000000003</v>
      </c>
      <c r="E556" s="53">
        <v>37.520000000000003</v>
      </c>
      <c r="F556" s="53">
        <v>38.07</v>
      </c>
      <c r="G556" s="54">
        <v>2535200</v>
      </c>
      <c r="H556" s="53">
        <v>38.07</v>
      </c>
      <c r="I556" s="59">
        <f t="shared" si="44"/>
        <v>1</v>
      </c>
      <c r="J556" s="53">
        <f t="shared" si="40"/>
        <v>37.56</v>
      </c>
      <c r="K556" s="53">
        <f t="shared" si="41"/>
        <v>38.590000000000003</v>
      </c>
      <c r="L556" s="53">
        <f t="shared" si="42"/>
        <v>37.520000000000003</v>
      </c>
      <c r="M556" s="53">
        <f t="shared" si="43"/>
        <v>38.07</v>
      </c>
      <c r="N556" s="53"/>
    </row>
    <row r="557" spans="1:14" x14ac:dyDescent="0.25">
      <c r="A557">
        <v>542</v>
      </c>
      <c r="B557" s="175">
        <v>40801</v>
      </c>
      <c r="C557" s="53">
        <v>37.25</v>
      </c>
      <c r="D557" s="53">
        <v>37.5</v>
      </c>
      <c r="E557" s="53">
        <v>37.049999999999997</v>
      </c>
      <c r="F557" s="53">
        <v>37.39</v>
      </c>
      <c r="G557" s="54">
        <v>2013700</v>
      </c>
      <c r="H557" s="53">
        <v>37.39</v>
      </c>
      <c r="I557" s="59">
        <f t="shared" si="44"/>
        <v>1</v>
      </c>
      <c r="J557" s="53">
        <f t="shared" si="40"/>
        <v>37.25</v>
      </c>
      <c r="K557" s="53">
        <f t="shared" si="41"/>
        <v>37.5</v>
      </c>
      <c r="L557" s="53">
        <f t="shared" si="42"/>
        <v>37.049999999999997</v>
      </c>
      <c r="M557" s="53">
        <f t="shared" si="43"/>
        <v>37.39</v>
      </c>
      <c r="N557" s="53"/>
    </row>
    <row r="558" spans="1:14" x14ac:dyDescent="0.25">
      <c r="A558">
        <v>543</v>
      </c>
      <c r="B558" s="175">
        <v>40800</v>
      </c>
      <c r="C558" s="53">
        <v>36.08</v>
      </c>
      <c r="D558" s="53">
        <v>37.1</v>
      </c>
      <c r="E558" s="53">
        <v>35.86</v>
      </c>
      <c r="F558" s="53">
        <v>37.01</v>
      </c>
      <c r="G558" s="54">
        <v>2472300</v>
      </c>
      <c r="H558" s="53">
        <v>37.01</v>
      </c>
      <c r="I558" s="59">
        <f t="shared" si="44"/>
        <v>1</v>
      </c>
      <c r="J558" s="53">
        <f t="shared" si="40"/>
        <v>36.08</v>
      </c>
      <c r="K558" s="53">
        <f t="shared" si="41"/>
        <v>37.1</v>
      </c>
      <c r="L558" s="53">
        <f t="shared" si="42"/>
        <v>35.86</v>
      </c>
      <c r="M558" s="53">
        <f t="shared" si="43"/>
        <v>37.01</v>
      </c>
      <c r="N558" s="53"/>
    </row>
    <row r="559" spans="1:14" x14ac:dyDescent="0.25">
      <c r="A559">
        <v>544</v>
      </c>
      <c r="B559" s="175">
        <v>40799</v>
      </c>
      <c r="C559" s="53">
        <v>36.06</v>
      </c>
      <c r="D559" s="53">
        <v>36.28</v>
      </c>
      <c r="E559" s="53">
        <v>35.22</v>
      </c>
      <c r="F559" s="53">
        <v>36.049999999999997</v>
      </c>
      <c r="G559" s="54">
        <v>3631700</v>
      </c>
      <c r="H559" s="53">
        <v>36.049999999999997</v>
      </c>
      <c r="I559" s="59">
        <f t="shared" si="44"/>
        <v>1</v>
      </c>
      <c r="J559" s="53">
        <f t="shared" si="40"/>
        <v>36.06</v>
      </c>
      <c r="K559" s="53">
        <f t="shared" si="41"/>
        <v>36.28</v>
      </c>
      <c r="L559" s="53">
        <f t="shared" si="42"/>
        <v>35.22</v>
      </c>
      <c r="M559" s="53">
        <f t="shared" si="43"/>
        <v>36.049999999999997</v>
      </c>
      <c r="N559" s="53"/>
    </row>
    <row r="560" spans="1:14" x14ac:dyDescent="0.25">
      <c r="A560">
        <v>545</v>
      </c>
      <c r="B560" s="175">
        <v>40798</v>
      </c>
      <c r="C560" s="53">
        <v>34.93</v>
      </c>
      <c r="D560" s="53">
        <v>35.74</v>
      </c>
      <c r="E560" s="53">
        <v>34.630000000000003</v>
      </c>
      <c r="F560" s="53">
        <v>35.74</v>
      </c>
      <c r="G560" s="54">
        <v>3842900</v>
      </c>
      <c r="H560" s="53">
        <v>35.74</v>
      </c>
      <c r="I560" s="59">
        <f t="shared" si="44"/>
        <v>1</v>
      </c>
      <c r="J560" s="53">
        <f t="shared" si="40"/>
        <v>34.93</v>
      </c>
      <c r="K560" s="53">
        <f t="shared" si="41"/>
        <v>35.74</v>
      </c>
      <c r="L560" s="53">
        <f t="shared" si="42"/>
        <v>34.630000000000003</v>
      </c>
      <c r="M560" s="53">
        <f t="shared" si="43"/>
        <v>35.74</v>
      </c>
      <c r="N560" s="53"/>
    </row>
    <row r="561" spans="1:14" x14ac:dyDescent="0.25">
      <c r="A561">
        <v>546</v>
      </c>
      <c r="B561" s="175">
        <v>40795</v>
      </c>
      <c r="C561" s="53">
        <v>34.28</v>
      </c>
      <c r="D561" s="53">
        <v>35.049999999999997</v>
      </c>
      <c r="E561" s="53">
        <v>34.22</v>
      </c>
      <c r="F561" s="53">
        <v>34.799999999999997</v>
      </c>
      <c r="G561" s="54">
        <v>21565400</v>
      </c>
      <c r="H561" s="53">
        <v>34.799999999999997</v>
      </c>
      <c r="I561" s="59">
        <f t="shared" si="44"/>
        <v>1</v>
      </c>
      <c r="J561" s="53">
        <f t="shared" si="40"/>
        <v>34.28</v>
      </c>
      <c r="K561" s="53">
        <f t="shared" si="41"/>
        <v>35.049999999999997</v>
      </c>
      <c r="L561" s="53">
        <f t="shared" si="42"/>
        <v>34.22</v>
      </c>
      <c r="M561" s="53">
        <f t="shared" si="43"/>
        <v>34.799999999999997</v>
      </c>
      <c r="N561" s="53"/>
    </row>
    <row r="562" spans="1:14" x14ac:dyDescent="0.25">
      <c r="A562">
        <v>547</v>
      </c>
      <c r="B562" s="175">
        <v>40794</v>
      </c>
      <c r="C562" s="53">
        <v>35.840000000000003</v>
      </c>
      <c r="D562" s="53">
        <v>35.89</v>
      </c>
      <c r="E562" s="53">
        <v>34.799999999999997</v>
      </c>
      <c r="F562" s="53">
        <v>35</v>
      </c>
      <c r="G562" s="54">
        <v>4622100</v>
      </c>
      <c r="H562" s="53">
        <v>35</v>
      </c>
      <c r="I562" s="59">
        <f t="shared" si="44"/>
        <v>1</v>
      </c>
      <c r="J562" s="53">
        <f t="shared" si="40"/>
        <v>35.840000000000003</v>
      </c>
      <c r="K562" s="53">
        <f t="shared" si="41"/>
        <v>35.89</v>
      </c>
      <c r="L562" s="53">
        <f t="shared" si="42"/>
        <v>34.799999999999997</v>
      </c>
      <c r="M562" s="53">
        <f t="shared" si="43"/>
        <v>35</v>
      </c>
      <c r="N562" s="53"/>
    </row>
    <row r="563" spans="1:14" x14ac:dyDescent="0.25">
      <c r="A563">
        <v>548</v>
      </c>
      <c r="B563" s="175">
        <v>40793</v>
      </c>
      <c r="C563" s="53">
        <v>36.71</v>
      </c>
      <c r="D563" s="53">
        <v>37.130000000000003</v>
      </c>
      <c r="E563" s="53">
        <v>36.14</v>
      </c>
      <c r="F563" s="53">
        <v>37.130000000000003</v>
      </c>
      <c r="G563" s="54">
        <v>1871100</v>
      </c>
      <c r="H563" s="53">
        <v>37.130000000000003</v>
      </c>
      <c r="I563" s="59">
        <f t="shared" si="44"/>
        <v>1</v>
      </c>
      <c r="J563" s="53">
        <f t="shared" si="40"/>
        <v>36.71</v>
      </c>
      <c r="K563" s="53">
        <f t="shared" si="41"/>
        <v>37.130000000000003</v>
      </c>
      <c r="L563" s="53">
        <f t="shared" si="42"/>
        <v>36.14</v>
      </c>
      <c r="M563" s="53">
        <f t="shared" si="43"/>
        <v>37.130000000000003</v>
      </c>
      <c r="N563" s="53"/>
    </row>
    <row r="564" spans="1:14" x14ac:dyDescent="0.25">
      <c r="A564">
        <v>549</v>
      </c>
      <c r="B564" s="175">
        <v>40792</v>
      </c>
      <c r="C564" s="53">
        <v>35.51</v>
      </c>
      <c r="D564" s="53">
        <v>36.590000000000003</v>
      </c>
      <c r="E564" s="53">
        <v>35.25</v>
      </c>
      <c r="F564" s="53">
        <v>36.450000000000003</v>
      </c>
      <c r="G564" s="54">
        <v>2254400</v>
      </c>
      <c r="H564" s="53">
        <v>36.450000000000003</v>
      </c>
      <c r="I564" s="59">
        <f t="shared" si="44"/>
        <v>1</v>
      </c>
      <c r="J564" s="53">
        <f t="shared" si="40"/>
        <v>35.51</v>
      </c>
      <c r="K564" s="53">
        <f t="shared" si="41"/>
        <v>36.590000000000003</v>
      </c>
      <c r="L564" s="53">
        <f t="shared" si="42"/>
        <v>35.25</v>
      </c>
      <c r="M564" s="53">
        <f t="shared" si="43"/>
        <v>36.450000000000003</v>
      </c>
      <c r="N564" s="53"/>
    </row>
    <row r="565" spans="1:14" x14ac:dyDescent="0.25">
      <c r="A565">
        <v>550</v>
      </c>
      <c r="B565" s="175">
        <v>40788</v>
      </c>
      <c r="C565" s="53">
        <v>35.630000000000003</v>
      </c>
      <c r="D565" s="53">
        <v>36.14</v>
      </c>
      <c r="E565" s="53">
        <v>35.03</v>
      </c>
      <c r="F565" s="53">
        <v>36.06</v>
      </c>
      <c r="G565" s="54">
        <v>1792400</v>
      </c>
      <c r="H565" s="53">
        <v>36.06</v>
      </c>
      <c r="I565" s="59">
        <f t="shared" si="44"/>
        <v>1</v>
      </c>
      <c r="J565" s="53">
        <f t="shared" si="40"/>
        <v>35.630000000000003</v>
      </c>
      <c r="K565" s="53">
        <f t="shared" si="41"/>
        <v>36.14</v>
      </c>
      <c r="L565" s="53">
        <f t="shared" si="42"/>
        <v>35.03</v>
      </c>
      <c r="M565" s="53">
        <f t="shared" si="43"/>
        <v>36.06</v>
      </c>
      <c r="N565" s="53"/>
    </row>
    <row r="566" spans="1:14" x14ac:dyDescent="0.25">
      <c r="A566">
        <v>551</v>
      </c>
      <c r="B566" s="175">
        <v>40787</v>
      </c>
      <c r="C566" s="53">
        <v>36.54</v>
      </c>
      <c r="D566" s="53">
        <v>36.79</v>
      </c>
      <c r="E566" s="53">
        <v>35.78</v>
      </c>
      <c r="F566" s="53">
        <v>35.97</v>
      </c>
      <c r="G566" s="54">
        <v>1953200</v>
      </c>
      <c r="H566" s="53">
        <v>35.97</v>
      </c>
      <c r="I566" s="59">
        <f t="shared" si="44"/>
        <v>1</v>
      </c>
      <c r="J566" s="53">
        <f t="shared" si="40"/>
        <v>36.54</v>
      </c>
      <c r="K566" s="53">
        <f t="shared" si="41"/>
        <v>36.79</v>
      </c>
      <c r="L566" s="53">
        <f t="shared" si="42"/>
        <v>35.78</v>
      </c>
      <c r="M566" s="53">
        <f t="shared" si="43"/>
        <v>35.97</v>
      </c>
      <c r="N566" s="53"/>
    </row>
    <row r="567" spans="1:14" x14ac:dyDescent="0.25">
      <c r="A567">
        <v>552</v>
      </c>
      <c r="B567" s="175">
        <v>40786</v>
      </c>
      <c r="C567" s="53">
        <v>36.409999999999997</v>
      </c>
      <c r="D567" s="53">
        <v>36.86</v>
      </c>
      <c r="E567" s="53">
        <v>36.22</v>
      </c>
      <c r="F567" s="53">
        <v>36.6</v>
      </c>
      <c r="G567" s="54">
        <v>4411400</v>
      </c>
      <c r="H567" s="53">
        <v>36.6</v>
      </c>
      <c r="I567" s="59">
        <f t="shared" si="44"/>
        <v>1</v>
      </c>
      <c r="J567" s="53">
        <f t="shared" si="40"/>
        <v>36.409999999999997</v>
      </c>
      <c r="K567" s="53">
        <f t="shared" si="41"/>
        <v>36.86</v>
      </c>
      <c r="L567" s="53">
        <f t="shared" si="42"/>
        <v>36.22</v>
      </c>
      <c r="M567" s="53">
        <f t="shared" si="43"/>
        <v>36.6</v>
      </c>
      <c r="N567" s="53"/>
    </row>
    <row r="568" spans="1:14" x14ac:dyDescent="0.25">
      <c r="A568">
        <v>553</v>
      </c>
      <c r="B568" s="175">
        <v>40785</v>
      </c>
      <c r="C568" s="53">
        <v>35.159999999999997</v>
      </c>
      <c r="D568" s="53">
        <v>36.130000000000003</v>
      </c>
      <c r="E568" s="53">
        <v>34.6</v>
      </c>
      <c r="F568" s="53">
        <v>35.76</v>
      </c>
      <c r="G568" s="54">
        <v>4536600</v>
      </c>
      <c r="H568" s="53">
        <v>35.76</v>
      </c>
      <c r="I568" s="59">
        <f t="shared" si="44"/>
        <v>1</v>
      </c>
      <c r="J568" s="53">
        <f t="shared" si="40"/>
        <v>35.159999999999997</v>
      </c>
      <c r="K568" s="53">
        <f t="shared" si="41"/>
        <v>36.130000000000003</v>
      </c>
      <c r="L568" s="53">
        <f t="shared" si="42"/>
        <v>34.6</v>
      </c>
      <c r="M568" s="53">
        <f t="shared" si="43"/>
        <v>35.76</v>
      </c>
      <c r="N568" s="53"/>
    </row>
    <row r="569" spans="1:14" x14ac:dyDescent="0.25">
      <c r="A569">
        <v>554</v>
      </c>
      <c r="B569" s="175">
        <v>40784</v>
      </c>
      <c r="C569" s="53">
        <v>32.74</v>
      </c>
      <c r="D569" s="53">
        <v>33.79</v>
      </c>
      <c r="E569" s="53">
        <v>32.65</v>
      </c>
      <c r="F569" s="53">
        <v>33.79</v>
      </c>
      <c r="G569" s="54">
        <v>2867400</v>
      </c>
      <c r="H569" s="53">
        <v>33.79</v>
      </c>
      <c r="I569" s="59">
        <f t="shared" si="44"/>
        <v>1</v>
      </c>
      <c r="J569" s="53">
        <f t="shared" si="40"/>
        <v>32.74</v>
      </c>
      <c r="K569" s="53">
        <f t="shared" si="41"/>
        <v>33.79</v>
      </c>
      <c r="L569" s="53">
        <f t="shared" si="42"/>
        <v>32.65</v>
      </c>
      <c r="M569" s="53">
        <f t="shared" si="43"/>
        <v>33.79</v>
      </c>
      <c r="N569" s="53"/>
    </row>
    <row r="570" spans="1:14" x14ac:dyDescent="0.25">
      <c r="A570">
        <v>555</v>
      </c>
      <c r="B570" s="175">
        <v>40781</v>
      </c>
      <c r="C570" s="53">
        <v>32.200000000000003</v>
      </c>
      <c r="D570" s="53">
        <v>32.76</v>
      </c>
      <c r="E570" s="53">
        <v>31.55</v>
      </c>
      <c r="F570" s="53">
        <v>32.549999999999997</v>
      </c>
      <c r="G570" s="54">
        <v>2324900</v>
      </c>
      <c r="H570" s="53">
        <v>32.549999999999997</v>
      </c>
      <c r="I570" s="59">
        <f t="shared" si="44"/>
        <v>1</v>
      </c>
      <c r="J570" s="53">
        <f t="shared" si="40"/>
        <v>32.200000000000003</v>
      </c>
      <c r="K570" s="53">
        <f t="shared" si="41"/>
        <v>32.76</v>
      </c>
      <c r="L570" s="53">
        <f t="shared" si="42"/>
        <v>31.55</v>
      </c>
      <c r="M570" s="53">
        <f t="shared" si="43"/>
        <v>32.549999999999997</v>
      </c>
      <c r="N570" s="53"/>
    </row>
    <row r="571" spans="1:14" x14ac:dyDescent="0.25">
      <c r="A571">
        <v>556</v>
      </c>
      <c r="B571" s="175">
        <v>40780</v>
      </c>
      <c r="C571" s="53">
        <v>32.99</v>
      </c>
      <c r="D571" s="53">
        <v>33.299999999999997</v>
      </c>
      <c r="E571" s="53">
        <v>32.130000000000003</v>
      </c>
      <c r="F571" s="53">
        <v>32.229999999999997</v>
      </c>
      <c r="G571" s="54">
        <v>1616200</v>
      </c>
      <c r="H571" s="53">
        <v>32.229999999999997</v>
      </c>
      <c r="I571" s="59">
        <f t="shared" si="44"/>
        <v>1</v>
      </c>
      <c r="J571" s="53">
        <f t="shared" si="40"/>
        <v>32.99</v>
      </c>
      <c r="K571" s="53">
        <f t="shared" si="41"/>
        <v>33.299999999999997</v>
      </c>
      <c r="L571" s="53">
        <f t="shared" si="42"/>
        <v>32.130000000000003</v>
      </c>
      <c r="M571" s="53">
        <f t="shared" si="43"/>
        <v>32.229999999999997</v>
      </c>
      <c r="N571" s="53"/>
    </row>
    <row r="572" spans="1:14" x14ac:dyDescent="0.25">
      <c r="A572">
        <v>557</v>
      </c>
      <c r="B572" s="175">
        <v>40779</v>
      </c>
      <c r="C572" s="53">
        <v>32.450000000000003</v>
      </c>
      <c r="D572" s="53">
        <v>32.92</v>
      </c>
      <c r="E572" s="53">
        <v>32.340000000000003</v>
      </c>
      <c r="F572" s="53">
        <v>32.840000000000003</v>
      </c>
      <c r="G572" s="54">
        <v>1747200</v>
      </c>
      <c r="H572" s="53">
        <v>32.840000000000003</v>
      </c>
      <c r="I572" s="59">
        <f t="shared" si="44"/>
        <v>1</v>
      </c>
      <c r="J572" s="53">
        <f t="shared" si="40"/>
        <v>32.450000000000003</v>
      </c>
      <c r="K572" s="53">
        <f t="shared" si="41"/>
        <v>32.92</v>
      </c>
      <c r="L572" s="53">
        <f t="shared" si="42"/>
        <v>32.340000000000003</v>
      </c>
      <c r="M572" s="53">
        <f t="shared" si="43"/>
        <v>32.840000000000003</v>
      </c>
      <c r="N572" s="53"/>
    </row>
    <row r="573" spans="1:14" x14ac:dyDescent="0.25">
      <c r="A573">
        <v>558</v>
      </c>
      <c r="B573" s="175">
        <v>40778</v>
      </c>
      <c r="C573" s="53">
        <v>32.18</v>
      </c>
      <c r="D573" s="53">
        <v>32.49</v>
      </c>
      <c r="E573" s="53">
        <v>31.56</v>
      </c>
      <c r="F573" s="53">
        <v>32.4</v>
      </c>
      <c r="G573" s="54">
        <v>1985300</v>
      </c>
      <c r="H573" s="53">
        <v>32.4</v>
      </c>
      <c r="I573" s="59">
        <f t="shared" si="44"/>
        <v>1</v>
      </c>
      <c r="J573" s="53">
        <f t="shared" si="40"/>
        <v>32.18</v>
      </c>
      <c r="K573" s="53">
        <f t="shared" si="41"/>
        <v>32.49</v>
      </c>
      <c r="L573" s="53">
        <f t="shared" si="42"/>
        <v>31.56</v>
      </c>
      <c r="M573" s="53">
        <f t="shared" si="43"/>
        <v>32.4</v>
      </c>
      <c r="N573" s="53"/>
    </row>
    <row r="574" spans="1:14" x14ac:dyDescent="0.25">
      <c r="A574">
        <v>559</v>
      </c>
      <c r="B574" s="175">
        <v>40777</v>
      </c>
      <c r="C574" s="53">
        <v>32.74</v>
      </c>
      <c r="D574" s="53">
        <v>32.79</v>
      </c>
      <c r="E574" s="53">
        <v>31.76</v>
      </c>
      <c r="F574" s="53">
        <v>31.94</v>
      </c>
      <c r="G574" s="54">
        <v>1928500</v>
      </c>
      <c r="H574" s="53">
        <v>31.94</v>
      </c>
      <c r="I574" s="59">
        <f t="shared" si="44"/>
        <v>1</v>
      </c>
      <c r="J574" s="53">
        <f t="shared" si="40"/>
        <v>32.74</v>
      </c>
      <c r="K574" s="53">
        <f t="shared" si="41"/>
        <v>32.79</v>
      </c>
      <c r="L574" s="53">
        <f t="shared" si="42"/>
        <v>31.76</v>
      </c>
      <c r="M574" s="53">
        <f t="shared" si="43"/>
        <v>31.94</v>
      </c>
      <c r="N574" s="53"/>
    </row>
    <row r="575" spans="1:14" x14ac:dyDescent="0.25">
      <c r="A575">
        <v>560</v>
      </c>
      <c r="B575" s="175">
        <v>40774</v>
      </c>
      <c r="C575" s="53">
        <v>32.24</v>
      </c>
      <c r="D575" s="53">
        <v>32.619999999999997</v>
      </c>
      <c r="E575" s="53">
        <v>31.95</v>
      </c>
      <c r="F575" s="53">
        <v>32.08</v>
      </c>
      <c r="G575" s="54">
        <v>1365900</v>
      </c>
      <c r="H575" s="53">
        <v>32.08</v>
      </c>
      <c r="I575" s="59">
        <f t="shared" si="44"/>
        <v>1</v>
      </c>
      <c r="J575" s="53">
        <f t="shared" si="40"/>
        <v>32.24</v>
      </c>
      <c r="K575" s="53">
        <f t="shared" si="41"/>
        <v>32.619999999999997</v>
      </c>
      <c r="L575" s="53">
        <f t="shared" si="42"/>
        <v>31.95</v>
      </c>
      <c r="M575" s="53">
        <f t="shared" si="43"/>
        <v>32.08</v>
      </c>
      <c r="N575" s="53"/>
    </row>
    <row r="576" spans="1:14" x14ac:dyDescent="0.25">
      <c r="A576">
        <v>561</v>
      </c>
      <c r="B576" s="175">
        <v>40773</v>
      </c>
      <c r="C576" s="53">
        <v>31.96</v>
      </c>
      <c r="D576" s="53">
        <v>32.659999999999997</v>
      </c>
      <c r="E576" s="53">
        <v>31.6</v>
      </c>
      <c r="F576" s="53">
        <v>32.549999999999997</v>
      </c>
      <c r="G576" s="54">
        <v>1857700</v>
      </c>
      <c r="H576" s="53">
        <v>32.549999999999997</v>
      </c>
      <c r="I576" s="59">
        <f t="shared" si="44"/>
        <v>1</v>
      </c>
      <c r="J576" s="53">
        <f t="shared" si="40"/>
        <v>31.96</v>
      </c>
      <c r="K576" s="53">
        <f t="shared" si="41"/>
        <v>32.659999999999997</v>
      </c>
      <c r="L576" s="53">
        <f t="shared" si="42"/>
        <v>31.6</v>
      </c>
      <c r="M576" s="53">
        <f t="shared" si="43"/>
        <v>32.549999999999997</v>
      </c>
      <c r="N576" s="53"/>
    </row>
    <row r="577" spans="1:14" x14ac:dyDescent="0.25">
      <c r="A577">
        <v>562</v>
      </c>
      <c r="B577" s="175">
        <v>40772</v>
      </c>
      <c r="C577" s="53">
        <v>34.130000000000003</v>
      </c>
      <c r="D577" s="53">
        <v>34.17</v>
      </c>
      <c r="E577" s="53">
        <v>32.47</v>
      </c>
      <c r="F577" s="53">
        <v>32.770000000000003</v>
      </c>
      <c r="G577" s="54">
        <v>1711100</v>
      </c>
      <c r="H577" s="53">
        <v>32.770000000000003</v>
      </c>
      <c r="I577" s="59">
        <f t="shared" si="44"/>
        <v>1</v>
      </c>
      <c r="J577" s="53">
        <f t="shared" si="40"/>
        <v>34.130000000000003</v>
      </c>
      <c r="K577" s="53">
        <f t="shared" si="41"/>
        <v>34.17</v>
      </c>
      <c r="L577" s="53">
        <f t="shared" si="42"/>
        <v>32.47</v>
      </c>
      <c r="M577" s="53">
        <f t="shared" si="43"/>
        <v>32.770000000000003</v>
      </c>
      <c r="N577" s="53"/>
    </row>
    <row r="578" spans="1:14" x14ac:dyDescent="0.25">
      <c r="A578">
        <v>563</v>
      </c>
      <c r="B578" s="175">
        <v>40771</v>
      </c>
      <c r="C578" s="53">
        <v>33.020000000000003</v>
      </c>
      <c r="D578" s="53">
        <v>33.96</v>
      </c>
      <c r="E578" s="53">
        <v>32.659999999999997</v>
      </c>
      <c r="F578" s="53">
        <v>33.79</v>
      </c>
      <c r="G578" s="54">
        <v>3064200</v>
      </c>
      <c r="H578" s="53">
        <v>33.79</v>
      </c>
      <c r="I578" s="59">
        <f t="shared" si="44"/>
        <v>1</v>
      </c>
      <c r="J578" s="53">
        <f t="shared" si="40"/>
        <v>33.020000000000003</v>
      </c>
      <c r="K578" s="53">
        <f t="shared" si="41"/>
        <v>33.96</v>
      </c>
      <c r="L578" s="53">
        <f t="shared" si="42"/>
        <v>32.659999999999997</v>
      </c>
      <c r="M578" s="53">
        <f t="shared" si="43"/>
        <v>33.79</v>
      </c>
      <c r="N578" s="53"/>
    </row>
    <row r="579" spans="1:14" x14ac:dyDescent="0.25">
      <c r="A579">
        <v>564</v>
      </c>
      <c r="B579" s="175">
        <v>40770</v>
      </c>
      <c r="C579" s="53">
        <v>31.87</v>
      </c>
      <c r="D579" s="53">
        <v>32.33</v>
      </c>
      <c r="E579" s="53">
        <v>31.44</v>
      </c>
      <c r="F579" s="53">
        <v>32.19</v>
      </c>
      <c r="G579" s="54">
        <v>1458800</v>
      </c>
      <c r="H579" s="53">
        <v>32.19</v>
      </c>
      <c r="I579" s="59">
        <f t="shared" si="44"/>
        <v>1</v>
      </c>
      <c r="J579" s="53">
        <f t="shared" si="40"/>
        <v>31.87</v>
      </c>
      <c r="K579" s="53">
        <f t="shared" si="41"/>
        <v>32.33</v>
      </c>
      <c r="L579" s="53">
        <f t="shared" si="42"/>
        <v>31.44</v>
      </c>
      <c r="M579" s="53">
        <f t="shared" si="43"/>
        <v>32.19</v>
      </c>
      <c r="N579" s="53"/>
    </row>
    <row r="580" spans="1:14" x14ac:dyDescent="0.25">
      <c r="A580">
        <v>565</v>
      </c>
      <c r="B580" s="175">
        <v>40767</v>
      </c>
      <c r="C580" s="53">
        <v>31.95</v>
      </c>
      <c r="D580" s="53">
        <v>31.95</v>
      </c>
      <c r="E580" s="53">
        <v>30.94</v>
      </c>
      <c r="F580" s="53">
        <v>31.66</v>
      </c>
      <c r="G580" s="54">
        <v>1097600</v>
      </c>
      <c r="H580" s="53">
        <v>31.66</v>
      </c>
      <c r="I580" s="59">
        <f t="shared" si="44"/>
        <v>1</v>
      </c>
      <c r="J580" s="53">
        <f t="shared" si="40"/>
        <v>31.95</v>
      </c>
      <c r="K580" s="53">
        <f t="shared" si="41"/>
        <v>31.95</v>
      </c>
      <c r="L580" s="53">
        <f t="shared" si="42"/>
        <v>30.94</v>
      </c>
      <c r="M580" s="53">
        <f t="shared" si="43"/>
        <v>31.66</v>
      </c>
      <c r="N580" s="53"/>
    </row>
    <row r="581" spans="1:14" x14ac:dyDescent="0.25">
      <c r="A581">
        <v>566</v>
      </c>
      <c r="B581" s="175">
        <v>40766</v>
      </c>
      <c r="C581" s="53">
        <v>31.03</v>
      </c>
      <c r="D581" s="53">
        <v>31.91</v>
      </c>
      <c r="E581" s="53">
        <v>30.82</v>
      </c>
      <c r="F581" s="53">
        <v>31.62</v>
      </c>
      <c r="G581" s="54">
        <v>1929000</v>
      </c>
      <c r="H581" s="53">
        <v>31.62</v>
      </c>
      <c r="I581" s="59">
        <f t="shared" si="44"/>
        <v>1</v>
      </c>
      <c r="J581" s="53">
        <f t="shared" si="40"/>
        <v>31.03</v>
      </c>
      <c r="K581" s="53">
        <f t="shared" si="41"/>
        <v>31.91</v>
      </c>
      <c r="L581" s="53">
        <f t="shared" si="42"/>
        <v>30.82</v>
      </c>
      <c r="M581" s="53">
        <f t="shared" si="43"/>
        <v>31.62</v>
      </c>
      <c r="N581" s="53"/>
    </row>
    <row r="582" spans="1:14" x14ac:dyDescent="0.25">
      <c r="A582">
        <v>567</v>
      </c>
      <c r="B582" s="175">
        <v>40765</v>
      </c>
      <c r="C582" s="53">
        <v>31.37</v>
      </c>
      <c r="D582" s="53">
        <v>31.65</v>
      </c>
      <c r="E582" s="53">
        <v>30.68</v>
      </c>
      <c r="F582" s="53">
        <v>30.78</v>
      </c>
      <c r="G582" s="54">
        <v>1186800</v>
      </c>
      <c r="H582" s="53">
        <v>30.78</v>
      </c>
      <c r="I582" s="59">
        <f t="shared" si="44"/>
        <v>1</v>
      </c>
      <c r="J582" s="53">
        <f t="shared" si="40"/>
        <v>31.37</v>
      </c>
      <c r="K582" s="53">
        <f t="shared" si="41"/>
        <v>31.65</v>
      </c>
      <c r="L582" s="53">
        <f t="shared" si="42"/>
        <v>30.68</v>
      </c>
      <c r="M582" s="53">
        <f t="shared" si="43"/>
        <v>30.78</v>
      </c>
      <c r="N582" s="53"/>
    </row>
    <row r="583" spans="1:14" x14ac:dyDescent="0.25">
      <c r="A583">
        <v>568</v>
      </c>
      <c r="B583" s="175">
        <v>40764</v>
      </c>
      <c r="C583" s="53">
        <v>31.12</v>
      </c>
      <c r="D583" s="53">
        <v>31.65</v>
      </c>
      <c r="E583" s="53">
        <v>30.33</v>
      </c>
      <c r="F583" s="53">
        <v>31.64</v>
      </c>
      <c r="G583" s="54">
        <v>2134700</v>
      </c>
      <c r="H583" s="53">
        <v>31.64</v>
      </c>
      <c r="I583" s="59">
        <f t="shared" si="44"/>
        <v>1</v>
      </c>
      <c r="J583" s="53">
        <f t="shared" si="40"/>
        <v>31.12</v>
      </c>
      <c r="K583" s="53">
        <f t="shared" si="41"/>
        <v>31.65</v>
      </c>
      <c r="L583" s="53">
        <f t="shared" si="42"/>
        <v>30.33</v>
      </c>
      <c r="M583" s="53">
        <f t="shared" si="43"/>
        <v>31.64</v>
      </c>
      <c r="N583" s="53"/>
    </row>
    <row r="584" spans="1:14" x14ac:dyDescent="0.25">
      <c r="A584">
        <v>569</v>
      </c>
      <c r="B584" s="175">
        <v>40763</v>
      </c>
      <c r="C584" s="53">
        <v>29.98</v>
      </c>
      <c r="D584" s="53">
        <v>31.03</v>
      </c>
      <c r="E584" s="53">
        <v>29.84</v>
      </c>
      <c r="F584" s="53">
        <v>30.46</v>
      </c>
      <c r="G584" s="54">
        <v>5163000</v>
      </c>
      <c r="H584" s="53">
        <v>30.46</v>
      </c>
      <c r="I584" s="59">
        <f t="shared" si="44"/>
        <v>1</v>
      </c>
      <c r="J584" s="53">
        <f t="shared" si="40"/>
        <v>29.98</v>
      </c>
      <c r="K584" s="53">
        <f t="shared" si="41"/>
        <v>31.03</v>
      </c>
      <c r="L584" s="53">
        <f t="shared" si="42"/>
        <v>29.84</v>
      </c>
      <c r="M584" s="53">
        <f t="shared" si="43"/>
        <v>30.46</v>
      </c>
      <c r="N584" s="53"/>
    </row>
    <row r="585" spans="1:14" x14ac:dyDescent="0.25">
      <c r="A585">
        <v>570</v>
      </c>
      <c r="B585" s="175">
        <v>40760</v>
      </c>
      <c r="C585" s="53">
        <v>30.65</v>
      </c>
      <c r="D585" s="53">
        <v>31.04</v>
      </c>
      <c r="E585" s="53">
        <v>29.95</v>
      </c>
      <c r="F585" s="53">
        <v>30.8</v>
      </c>
      <c r="G585" s="54">
        <v>1801500</v>
      </c>
      <c r="H585" s="53">
        <v>30.8</v>
      </c>
      <c r="I585" s="59">
        <f t="shared" si="44"/>
        <v>1</v>
      </c>
      <c r="J585" s="53">
        <f t="shared" si="40"/>
        <v>30.65</v>
      </c>
      <c r="K585" s="53">
        <f t="shared" si="41"/>
        <v>31.04</v>
      </c>
      <c r="L585" s="53">
        <f t="shared" si="42"/>
        <v>29.95</v>
      </c>
      <c r="M585" s="53">
        <f t="shared" si="43"/>
        <v>30.8</v>
      </c>
      <c r="N585" s="53"/>
    </row>
    <row r="586" spans="1:14" x14ac:dyDescent="0.25">
      <c r="A586">
        <v>571</v>
      </c>
      <c r="B586" s="175">
        <v>40759</v>
      </c>
      <c r="C586" s="53">
        <v>30.86</v>
      </c>
      <c r="D586" s="53">
        <v>31.36</v>
      </c>
      <c r="E586" s="53">
        <v>30.32</v>
      </c>
      <c r="F586" s="53">
        <v>30.4</v>
      </c>
      <c r="G586" s="54">
        <v>2425700</v>
      </c>
      <c r="H586" s="53">
        <v>30.4</v>
      </c>
      <c r="I586" s="59">
        <f t="shared" si="44"/>
        <v>1</v>
      </c>
      <c r="J586" s="53">
        <f t="shared" si="40"/>
        <v>30.86</v>
      </c>
      <c r="K586" s="53">
        <f t="shared" si="41"/>
        <v>31.36</v>
      </c>
      <c r="L586" s="53">
        <f t="shared" si="42"/>
        <v>30.32</v>
      </c>
      <c r="M586" s="53">
        <f t="shared" si="43"/>
        <v>30.4</v>
      </c>
      <c r="N586" s="53"/>
    </row>
    <row r="587" spans="1:14" x14ac:dyDescent="0.25">
      <c r="A587">
        <v>572</v>
      </c>
      <c r="B587" s="175">
        <v>40758</v>
      </c>
      <c r="C587" s="53">
        <v>30.41</v>
      </c>
      <c r="D587" s="53">
        <v>31.18</v>
      </c>
      <c r="E587" s="53">
        <v>30.11</v>
      </c>
      <c r="F587" s="53">
        <v>31.05</v>
      </c>
      <c r="G587" s="54">
        <v>1816500</v>
      </c>
      <c r="H587" s="53">
        <v>31.05</v>
      </c>
      <c r="I587" s="59">
        <f t="shared" si="44"/>
        <v>1</v>
      </c>
      <c r="J587" s="53">
        <f t="shared" si="40"/>
        <v>30.41</v>
      </c>
      <c r="K587" s="53">
        <f t="shared" si="41"/>
        <v>31.18</v>
      </c>
      <c r="L587" s="53">
        <f t="shared" si="42"/>
        <v>30.11</v>
      </c>
      <c r="M587" s="53">
        <f t="shared" si="43"/>
        <v>31.05</v>
      </c>
      <c r="N587" s="53"/>
    </row>
    <row r="588" spans="1:14" x14ac:dyDescent="0.25">
      <c r="A588">
        <v>573</v>
      </c>
      <c r="B588" s="175">
        <v>40757</v>
      </c>
      <c r="C588" s="53">
        <v>31.15</v>
      </c>
      <c r="D588" s="53">
        <v>31.3</v>
      </c>
      <c r="E588" s="53">
        <v>30.45</v>
      </c>
      <c r="F588" s="53">
        <v>30.52</v>
      </c>
      <c r="G588" s="54">
        <v>1325600</v>
      </c>
      <c r="H588" s="53">
        <v>30.52</v>
      </c>
      <c r="I588" s="59">
        <f t="shared" si="44"/>
        <v>1</v>
      </c>
      <c r="J588" s="53">
        <f t="shared" si="40"/>
        <v>31.15</v>
      </c>
      <c r="K588" s="53">
        <f t="shared" si="41"/>
        <v>31.3</v>
      </c>
      <c r="L588" s="53">
        <f t="shared" si="42"/>
        <v>30.45</v>
      </c>
      <c r="M588" s="53">
        <f t="shared" si="43"/>
        <v>30.52</v>
      </c>
      <c r="N588" s="53"/>
    </row>
    <row r="589" spans="1:14" x14ac:dyDescent="0.25">
      <c r="A589">
        <v>574</v>
      </c>
      <c r="B589" s="175">
        <v>40756</v>
      </c>
      <c r="C589" s="53">
        <v>31.71</v>
      </c>
      <c r="D589" s="53">
        <v>31.84</v>
      </c>
      <c r="E589" s="53">
        <v>31</v>
      </c>
      <c r="F589" s="53">
        <v>31.14</v>
      </c>
      <c r="G589" s="54">
        <v>1761300</v>
      </c>
      <c r="H589" s="53">
        <v>31.14</v>
      </c>
      <c r="I589" s="59">
        <f t="shared" si="44"/>
        <v>1</v>
      </c>
      <c r="J589" s="53">
        <f t="shared" si="40"/>
        <v>31.71</v>
      </c>
      <c r="K589" s="53">
        <f t="shared" si="41"/>
        <v>31.84</v>
      </c>
      <c r="L589" s="53">
        <f t="shared" si="42"/>
        <v>31</v>
      </c>
      <c r="M589" s="53">
        <f t="shared" si="43"/>
        <v>31.14</v>
      </c>
      <c r="N589" s="53"/>
    </row>
    <row r="590" spans="1:14" x14ac:dyDescent="0.25">
      <c r="A590">
        <v>575</v>
      </c>
      <c r="B590" s="175">
        <v>40753</v>
      </c>
      <c r="C590" s="53">
        <v>31.25</v>
      </c>
      <c r="D590" s="53">
        <v>31.87</v>
      </c>
      <c r="E590" s="53">
        <v>31.1</v>
      </c>
      <c r="F590" s="53">
        <v>31.46</v>
      </c>
      <c r="G590" s="54">
        <v>3847700</v>
      </c>
      <c r="H590" s="53">
        <v>31.46</v>
      </c>
      <c r="I590" s="59">
        <f t="shared" si="44"/>
        <v>1</v>
      </c>
      <c r="J590" s="53">
        <f t="shared" si="40"/>
        <v>31.25</v>
      </c>
      <c r="K590" s="53">
        <f t="shared" si="41"/>
        <v>31.87</v>
      </c>
      <c r="L590" s="53">
        <f t="shared" si="42"/>
        <v>31.1</v>
      </c>
      <c r="M590" s="53">
        <f t="shared" si="43"/>
        <v>31.46</v>
      </c>
      <c r="N590" s="53"/>
    </row>
    <row r="591" spans="1:14" x14ac:dyDescent="0.25">
      <c r="A591">
        <v>576</v>
      </c>
      <c r="B591" s="175">
        <v>40752</v>
      </c>
      <c r="C591" s="53">
        <v>31.74</v>
      </c>
      <c r="D591" s="53">
        <v>32.200000000000003</v>
      </c>
      <c r="E591" s="53">
        <v>31.49</v>
      </c>
      <c r="F591" s="53">
        <v>31.5</v>
      </c>
      <c r="G591" s="54">
        <v>1921900</v>
      </c>
      <c r="H591" s="53">
        <v>31.5</v>
      </c>
      <c r="I591" s="59">
        <f t="shared" si="44"/>
        <v>1</v>
      </c>
      <c r="J591" s="53">
        <f t="shared" si="40"/>
        <v>31.74</v>
      </c>
      <c r="K591" s="53">
        <f t="shared" si="41"/>
        <v>32.200000000000003</v>
      </c>
      <c r="L591" s="53">
        <f t="shared" si="42"/>
        <v>31.49</v>
      </c>
      <c r="M591" s="53">
        <f t="shared" si="43"/>
        <v>31.5</v>
      </c>
      <c r="N591" s="53"/>
    </row>
    <row r="592" spans="1:14" x14ac:dyDescent="0.25">
      <c r="A592">
        <v>577</v>
      </c>
      <c r="B592" s="175">
        <v>40751</v>
      </c>
      <c r="C592" s="53">
        <v>32.46</v>
      </c>
      <c r="D592" s="53">
        <v>32.5</v>
      </c>
      <c r="E592" s="53">
        <v>31.61</v>
      </c>
      <c r="F592" s="53">
        <v>31.74</v>
      </c>
      <c r="G592" s="54">
        <v>1836400</v>
      </c>
      <c r="H592" s="53">
        <v>31.74</v>
      </c>
      <c r="I592" s="59">
        <f t="shared" si="44"/>
        <v>1</v>
      </c>
      <c r="J592" s="53">
        <f t="shared" ref="J592:J655" si="45">ROUND($I592*C592,2)</f>
        <v>32.46</v>
      </c>
      <c r="K592" s="53">
        <f t="shared" ref="K592:K655" si="46">ROUND($I592*D592,2)</f>
        <v>32.5</v>
      </c>
      <c r="L592" s="53">
        <f t="shared" ref="L592:L655" si="47">ROUND($I592*E592,2)</f>
        <v>31.61</v>
      </c>
      <c r="M592" s="53">
        <f t="shared" ref="M592:M655" si="48">ROUND($I592*F592,2)</f>
        <v>31.74</v>
      </c>
      <c r="N592" s="53"/>
    </row>
    <row r="593" spans="1:14" x14ac:dyDescent="0.25">
      <c r="A593">
        <v>578</v>
      </c>
      <c r="B593" s="175">
        <v>40750</v>
      </c>
      <c r="C593" s="53">
        <v>32.67</v>
      </c>
      <c r="D593" s="53">
        <v>32.979999999999997</v>
      </c>
      <c r="E593" s="53">
        <v>32.46</v>
      </c>
      <c r="F593" s="53">
        <v>32.5</v>
      </c>
      <c r="G593" s="54">
        <v>889400</v>
      </c>
      <c r="H593" s="53">
        <v>32.5</v>
      </c>
      <c r="I593" s="59">
        <f t="shared" si="44"/>
        <v>1</v>
      </c>
      <c r="J593" s="53">
        <f t="shared" si="45"/>
        <v>32.67</v>
      </c>
      <c r="K593" s="53">
        <f t="shared" si="46"/>
        <v>32.979999999999997</v>
      </c>
      <c r="L593" s="53">
        <f t="shared" si="47"/>
        <v>32.46</v>
      </c>
      <c r="M593" s="53">
        <f t="shared" si="48"/>
        <v>32.5</v>
      </c>
      <c r="N593" s="53"/>
    </row>
    <row r="594" spans="1:14" x14ac:dyDescent="0.25">
      <c r="A594">
        <v>579</v>
      </c>
      <c r="B594" s="175">
        <v>40749</v>
      </c>
      <c r="C594" s="53">
        <v>33.1</v>
      </c>
      <c r="D594" s="53">
        <v>33.21</v>
      </c>
      <c r="E594" s="53">
        <v>32.450000000000003</v>
      </c>
      <c r="F594" s="53">
        <v>32.479999999999997</v>
      </c>
      <c r="G594" s="54">
        <v>1007500</v>
      </c>
      <c r="H594" s="53">
        <v>32.479999999999997</v>
      </c>
      <c r="I594" s="59">
        <f t="shared" ref="I594:I657" si="49">H594/F594</f>
        <v>1</v>
      </c>
      <c r="J594" s="53">
        <f t="shared" si="45"/>
        <v>33.1</v>
      </c>
      <c r="K594" s="53">
        <f t="shared" si="46"/>
        <v>33.21</v>
      </c>
      <c r="L594" s="53">
        <f t="shared" si="47"/>
        <v>32.450000000000003</v>
      </c>
      <c r="M594" s="53">
        <f t="shared" si="48"/>
        <v>32.479999999999997</v>
      </c>
      <c r="N594" s="53"/>
    </row>
    <row r="595" spans="1:14" x14ac:dyDescent="0.25">
      <c r="A595">
        <v>580</v>
      </c>
      <c r="B595" s="175">
        <v>40746</v>
      </c>
      <c r="C595" s="53">
        <v>33.479999999999997</v>
      </c>
      <c r="D595" s="53">
        <v>33.64</v>
      </c>
      <c r="E595" s="53">
        <v>33.17</v>
      </c>
      <c r="F595" s="53">
        <v>33.200000000000003</v>
      </c>
      <c r="G595" s="54">
        <v>765900</v>
      </c>
      <c r="H595" s="53">
        <v>33.200000000000003</v>
      </c>
      <c r="I595" s="59">
        <f t="shared" si="49"/>
        <v>1</v>
      </c>
      <c r="J595" s="53">
        <f t="shared" si="45"/>
        <v>33.479999999999997</v>
      </c>
      <c r="K595" s="53">
        <f t="shared" si="46"/>
        <v>33.64</v>
      </c>
      <c r="L595" s="53">
        <f t="shared" si="47"/>
        <v>33.17</v>
      </c>
      <c r="M595" s="53">
        <f t="shared" si="48"/>
        <v>33.200000000000003</v>
      </c>
      <c r="N595" s="53"/>
    </row>
    <row r="596" spans="1:14" x14ac:dyDescent="0.25">
      <c r="A596">
        <v>581</v>
      </c>
      <c r="B596" s="175">
        <v>40745</v>
      </c>
      <c r="C596" s="53">
        <v>33.44</v>
      </c>
      <c r="D596" s="53">
        <v>33.72</v>
      </c>
      <c r="E596" s="53">
        <v>33.380000000000003</v>
      </c>
      <c r="F596" s="53">
        <v>33.409999999999997</v>
      </c>
      <c r="G596" s="54">
        <v>514200</v>
      </c>
      <c r="H596" s="53">
        <v>33.409999999999997</v>
      </c>
      <c r="I596" s="59">
        <f t="shared" si="49"/>
        <v>1</v>
      </c>
      <c r="J596" s="53">
        <f t="shared" si="45"/>
        <v>33.44</v>
      </c>
      <c r="K596" s="53">
        <f t="shared" si="46"/>
        <v>33.72</v>
      </c>
      <c r="L596" s="53">
        <f t="shared" si="47"/>
        <v>33.380000000000003</v>
      </c>
      <c r="M596" s="53">
        <f t="shared" si="48"/>
        <v>33.409999999999997</v>
      </c>
      <c r="N596" s="53"/>
    </row>
    <row r="597" spans="1:14" x14ac:dyDescent="0.25">
      <c r="A597">
        <v>582</v>
      </c>
      <c r="B597" s="175">
        <v>40744</v>
      </c>
      <c r="C597" s="53">
        <v>33.799999999999997</v>
      </c>
      <c r="D597" s="53">
        <v>33.799999999999997</v>
      </c>
      <c r="E597" s="53">
        <v>33.18</v>
      </c>
      <c r="F597" s="53">
        <v>33.22</v>
      </c>
      <c r="G597" s="54">
        <v>766100</v>
      </c>
      <c r="H597" s="53">
        <v>33.22</v>
      </c>
      <c r="I597" s="59">
        <f t="shared" si="49"/>
        <v>1</v>
      </c>
      <c r="J597" s="53">
        <f t="shared" si="45"/>
        <v>33.799999999999997</v>
      </c>
      <c r="K597" s="53">
        <f t="shared" si="46"/>
        <v>33.799999999999997</v>
      </c>
      <c r="L597" s="53">
        <f t="shared" si="47"/>
        <v>33.18</v>
      </c>
      <c r="M597" s="53">
        <f t="shared" si="48"/>
        <v>33.22</v>
      </c>
      <c r="N597" s="53"/>
    </row>
    <row r="598" spans="1:14" x14ac:dyDescent="0.25">
      <c r="A598">
        <v>583</v>
      </c>
      <c r="B598" s="175">
        <v>40743</v>
      </c>
      <c r="C598" s="53">
        <v>33.15</v>
      </c>
      <c r="D598" s="53">
        <v>33.97</v>
      </c>
      <c r="E598" s="53">
        <v>33.049999999999997</v>
      </c>
      <c r="F598" s="53">
        <v>33.82</v>
      </c>
      <c r="G598" s="54">
        <v>984200</v>
      </c>
      <c r="H598" s="53">
        <v>33.82</v>
      </c>
      <c r="I598" s="59">
        <f t="shared" si="49"/>
        <v>1</v>
      </c>
      <c r="J598" s="53">
        <f t="shared" si="45"/>
        <v>33.15</v>
      </c>
      <c r="K598" s="53">
        <f t="shared" si="46"/>
        <v>33.97</v>
      </c>
      <c r="L598" s="53">
        <f t="shared" si="47"/>
        <v>33.049999999999997</v>
      </c>
      <c r="M598" s="53">
        <f t="shared" si="48"/>
        <v>33.82</v>
      </c>
      <c r="N598" s="53"/>
    </row>
    <row r="599" spans="1:14" x14ac:dyDescent="0.25">
      <c r="A599">
        <v>584</v>
      </c>
      <c r="B599" s="175">
        <v>40742</v>
      </c>
      <c r="C599" s="53">
        <v>33.130000000000003</v>
      </c>
      <c r="D599" s="53">
        <v>33.18</v>
      </c>
      <c r="E599" s="53">
        <v>32.93</v>
      </c>
      <c r="F599" s="53">
        <v>33.06</v>
      </c>
      <c r="G599" s="54">
        <v>954800</v>
      </c>
      <c r="H599" s="53">
        <v>33.06</v>
      </c>
      <c r="I599" s="59">
        <f t="shared" si="49"/>
        <v>1</v>
      </c>
      <c r="J599" s="53">
        <f t="shared" si="45"/>
        <v>33.130000000000003</v>
      </c>
      <c r="K599" s="53">
        <f t="shared" si="46"/>
        <v>33.18</v>
      </c>
      <c r="L599" s="53">
        <f t="shared" si="47"/>
        <v>32.93</v>
      </c>
      <c r="M599" s="53">
        <f t="shared" si="48"/>
        <v>33.06</v>
      </c>
      <c r="N599" s="53"/>
    </row>
    <row r="600" spans="1:14" x14ac:dyDescent="0.25">
      <c r="A600">
        <v>585</v>
      </c>
      <c r="B600" s="175">
        <v>40739</v>
      </c>
      <c r="C600" s="53">
        <v>33.409999999999997</v>
      </c>
      <c r="D600" s="53">
        <v>33.65</v>
      </c>
      <c r="E600" s="53">
        <v>33</v>
      </c>
      <c r="F600" s="53">
        <v>33.21</v>
      </c>
      <c r="G600" s="54">
        <v>776100</v>
      </c>
      <c r="H600" s="53">
        <v>33.21</v>
      </c>
      <c r="I600" s="59">
        <f t="shared" si="49"/>
        <v>1</v>
      </c>
      <c r="J600" s="53">
        <f t="shared" si="45"/>
        <v>33.409999999999997</v>
      </c>
      <c r="K600" s="53">
        <f t="shared" si="46"/>
        <v>33.65</v>
      </c>
      <c r="L600" s="53">
        <f t="shared" si="47"/>
        <v>33</v>
      </c>
      <c r="M600" s="53">
        <f t="shared" si="48"/>
        <v>33.21</v>
      </c>
      <c r="N600" s="53"/>
    </row>
    <row r="601" spans="1:14" x14ac:dyDescent="0.25">
      <c r="A601">
        <v>586</v>
      </c>
      <c r="B601" s="175">
        <v>40738</v>
      </c>
      <c r="C601" s="53">
        <v>33.409999999999997</v>
      </c>
      <c r="D601" s="53">
        <v>33.64</v>
      </c>
      <c r="E601" s="53">
        <v>33.25</v>
      </c>
      <c r="F601" s="53">
        <v>33.36</v>
      </c>
      <c r="G601" s="54">
        <v>1016400</v>
      </c>
      <c r="H601" s="53">
        <v>33.36</v>
      </c>
      <c r="I601" s="59">
        <f t="shared" si="49"/>
        <v>1</v>
      </c>
      <c r="J601" s="53">
        <f t="shared" si="45"/>
        <v>33.409999999999997</v>
      </c>
      <c r="K601" s="53">
        <f t="shared" si="46"/>
        <v>33.64</v>
      </c>
      <c r="L601" s="53">
        <f t="shared" si="47"/>
        <v>33.25</v>
      </c>
      <c r="M601" s="53">
        <f t="shared" si="48"/>
        <v>33.36</v>
      </c>
      <c r="N601" s="53"/>
    </row>
    <row r="602" spans="1:14" x14ac:dyDescent="0.25">
      <c r="A602">
        <v>587</v>
      </c>
      <c r="B602" s="175">
        <v>40737</v>
      </c>
      <c r="C602" s="53">
        <v>33.31</v>
      </c>
      <c r="D602" s="53">
        <v>33.64</v>
      </c>
      <c r="E602" s="53">
        <v>33.24</v>
      </c>
      <c r="F602" s="53">
        <v>33.35</v>
      </c>
      <c r="G602" s="54">
        <v>878000</v>
      </c>
      <c r="H602" s="53">
        <v>33.35</v>
      </c>
      <c r="I602" s="59">
        <f t="shared" si="49"/>
        <v>1</v>
      </c>
      <c r="J602" s="53">
        <f t="shared" si="45"/>
        <v>33.31</v>
      </c>
      <c r="K602" s="53">
        <f t="shared" si="46"/>
        <v>33.64</v>
      </c>
      <c r="L602" s="53">
        <f t="shared" si="47"/>
        <v>33.24</v>
      </c>
      <c r="M602" s="53">
        <f t="shared" si="48"/>
        <v>33.35</v>
      </c>
      <c r="N602" s="53"/>
    </row>
    <row r="603" spans="1:14" x14ac:dyDescent="0.25">
      <c r="A603">
        <v>588</v>
      </c>
      <c r="B603" s="175">
        <v>40736</v>
      </c>
      <c r="C603" s="53">
        <v>33.42</v>
      </c>
      <c r="D603" s="53">
        <v>33.770000000000003</v>
      </c>
      <c r="E603" s="53">
        <v>33.21</v>
      </c>
      <c r="F603" s="53">
        <v>33.270000000000003</v>
      </c>
      <c r="G603" s="54">
        <v>1798300</v>
      </c>
      <c r="H603" s="53">
        <v>33.270000000000003</v>
      </c>
      <c r="I603" s="59">
        <f t="shared" si="49"/>
        <v>1</v>
      </c>
      <c r="J603" s="53">
        <f t="shared" si="45"/>
        <v>33.42</v>
      </c>
      <c r="K603" s="53">
        <f t="shared" si="46"/>
        <v>33.770000000000003</v>
      </c>
      <c r="L603" s="53">
        <f t="shared" si="47"/>
        <v>33.21</v>
      </c>
      <c r="M603" s="53">
        <f t="shared" si="48"/>
        <v>33.270000000000003</v>
      </c>
      <c r="N603" s="53"/>
    </row>
    <row r="604" spans="1:14" x14ac:dyDescent="0.25">
      <c r="A604">
        <v>589</v>
      </c>
      <c r="B604" s="175">
        <v>40735</v>
      </c>
      <c r="C604" s="53">
        <v>33.659999999999997</v>
      </c>
      <c r="D604" s="53">
        <v>33.75</v>
      </c>
      <c r="E604" s="53">
        <v>33.25</v>
      </c>
      <c r="F604" s="53">
        <v>33.28</v>
      </c>
      <c r="G604" s="54">
        <v>677400</v>
      </c>
      <c r="H604" s="53">
        <v>33.28</v>
      </c>
      <c r="I604" s="59">
        <f t="shared" si="49"/>
        <v>1</v>
      </c>
      <c r="J604" s="53">
        <f t="shared" si="45"/>
        <v>33.659999999999997</v>
      </c>
      <c r="K604" s="53">
        <f t="shared" si="46"/>
        <v>33.75</v>
      </c>
      <c r="L604" s="53">
        <f t="shared" si="47"/>
        <v>33.25</v>
      </c>
      <c r="M604" s="53">
        <f t="shared" si="48"/>
        <v>33.28</v>
      </c>
      <c r="N604" s="53"/>
    </row>
    <row r="605" spans="1:14" x14ac:dyDescent="0.25">
      <c r="A605">
        <v>590</v>
      </c>
      <c r="B605" s="175">
        <v>40732</v>
      </c>
      <c r="C605" s="53">
        <v>33.82</v>
      </c>
      <c r="D605" s="53">
        <v>34.17</v>
      </c>
      <c r="E605" s="53">
        <v>33.630000000000003</v>
      </c>
      <c r="F605" s="53">
        <v>33.86</v>
      </c>
      <c r="G605" s="54">
        <v>547900</v>
      </c>
      <c r="H605" s="53">
        <v>33.86</v>
      </c>
      <c r="I605" s="59">
        <f t="shared" si="49"/>
        <v>1</v>
      </c>
      <c r="J605" s="53">
        <f t="shared" si="45"/>
        <v>33.82</v>
      </c>
      <c r="K605" s="53">
        <f t="shared" si="46"/>
        <v>34.17</v>
      </c>
      <c r="L605" s="53">
        <f t="shared" si="47"/>
        <v>33.630000000000003</v>
      </c>
      <c r="M605" s="53">
        <f t="shared" si="48"/>
        <v>33.86</v>
      </c>
      <c r="N605" s="53"/>
    </row>
    <row r="606" spans="1:14" x14ac:dyDescent="0.25">
      <c r="A606">
        <v>591</v>
      </c>
      <c r="B606" s="175">
        <v>40731</v>
      </c>
      <c r="C606" s="53">
        <v>34.14</v>
      </c>
      <c r="D606" s="53">
        <v>34.32</v>
      </c>
      <c r="E606" s="53">
        <v>33.909999999999997</v>
      </c>
      <c r="F606" s="53">
        <v>34.130000000000003</v>
      </c>
      <c r="G606" s="54">
        <v>1343000</v>
      </c>
      <c r="H606" s="53">
        <v>34.130000000000003</v>
      </c>
      <c r="I606" s="59">
        <f t="shared" si="49"/>
        <v>1</v>
      </c>
      <c r="J606" s="53">
        <f t="shared" si="45"/>
        <v>34.14</v>
      </c>
      <c r="K606" s="53">
        <f t="shared" si="46"/>
        <v>34.32</v>
      </c>
      <c r="L606" s="53">
        <f t="shared" si="47"/>
        <v>33.909999999999997</v>
      </c>
      <c r="M606" s="53">
        <f t="shared" si="48"/>
        <v>34.130000000000003</v>
      </c>
      <c r="N606" s="53"/>
    </row>
    <row r="607" spans="1:14" x14ac:dyDescent="0.25">
      <c r="A607">
        <v>592</v>
      </c>
      <c r="B607" s="175">
        <v>40730</v>
      </c>
      <c r="C607" s="53">
        <v>34.090000000000003</v>
      </c>
      <c r="D607" s="53">
        <v>34.28</v>
      </c>
      <c r="E607" s="53">
        <v>33.96</v>
      </c>
      <c r="F607" s="53">
        <v>34.1</v>
      </c>
      <c r="G607" s="54">
        <v>752300</v>
      </c>
      <c r="H607" s="53">
        <v>34.1</v>
      </c>
      <c r="I607" s="59">
        <f t="shared" si="49"/>
        <v>1</v>
      </c>
      <c r="J607" s="53">
        <f t="shared" si="45"/>
        <v>34.090000000000003</v>
      </c>
      <c r="K607" s="53">
        <f t="shared" si="46"/>
        <v>34.28</v>
      </c>
      <c r="L607" s="53">
        <f t="shared" si="47"/>
        <v>33.96</v>
      </c>
      <c r="M607" s="53">
        <f t="shared" si="48"/>
        <v>34.1</v>
      </c>
      <c r="N607" s="53"/>
    </row>
    <row r="608" spans="1:14" x14ac:dyDescent="0.25">
      <c r="A608">
        <v>593</v>
      </c>
      <c r="B608" s="175">
        <v>40729</v>
      </c>
      <c r="C608" s="53">
        <v>34.1</v>
      </c>
      <c r="D608" s="53">
        <v>34.47</v>
      </c>
      <c r="E608" s="53">
        <v>33.94</v>
      </c>
      <c r="F608" s="53">
        <v>34.090000000000003</v>
      </c>
      <c r="G608" s="54">
        <v>595600</v>
      </c>
      <c r="H608" s="53">
        <v>34.090000000000003</v>
      </c>
      <c r="I608" s="59">
        <f t="shared" si="49"/>
        <v>1</v>
      </c>
      <c r="J608" s="53">
        <f t="shared" si="45"/>
        <v>34.1</v>
      </c>
      <c r="K608" s="53">
        <f t="shared" si="46"/>
        <v>34.47</v>
      </c>
      <c r="L608" s="53">
        <f t="shared" si="47"/>
        <v>33.94</v>
      </c>
      <c r="M608" s="53">
        <f t="shared" si="48"/>
        <v>34.090000000000003</v>
      </c>
      <c r="N608" s="53"/>
    </row>
    <row r="609" spans="1:14" x14ac:dyDescent="0.25">
      <c r="A609">
        <v>594</v>
      </c>
      <c r="B609" s="175">
        <v>40725</v>
      </c>
      <c r="C609" s="53">
        <v>33.92</v>
      </c>
      <c r="D609" s="53">
        <v>34.24</v>
      </c>
      <c r="E609" s="53">
        <v>33.79</v>
      </c>
      <c r="F609" s="53">
        <v>34</v>
      </c>
      <c r="G609" s="54">
        <v>1249600</v>
      </c>
      <c r="H609" s="53">
        <v>34</v>
      </c>
      <c r="I609" s="59">
        <f t="shared" si="49"/>
        <v>1</v>
      </c>
      <c r="J609" s="53">
        <f t="shared" si="45"/>
        <v>33.92</v>
      </c>
      <c r="K609" s="53">
        <f t="shared" si="46"/>
        <v>34.24</v>
      </c>
      <c r="L609" s="53">
        <f t="shared" si="47"/>
        <v>33.79</v>
      </c>
      <c r="M609" s="53">
        <f t="shared" si="48"/>
        <v>34</v>
      </c>
      <c r="N609" s="53"/>
    </row>
    <row r="610" spans="1:14" x14ac:dyDescent="0.25">
      <c r="A610">
        <v>595</v>
      </c>
      <c r="B610" s="175">
        <v>40724</v>
      </c>
      <c r="C610" s="53">
        <v>33.659999999999997</v>
      </c>
      <c r="D610" s="53">
        <v>34.39</v>
      </c>
      <c r="E610" s="53">
        <v>33.53</v>
      </c>
      <c r="F610" s="53">
        <v>33.89</v>
      </c>
      <c r="G610" s="54">
        <v>1313300</v>
      </c>
      <c r="H610" s="53">
        <v>33.89</v>
      </c>
      <c r="I610" s="59">
        <f t="shared" si="49"/>
        <v>1</v>
      </c>
      <c r="J610" s="53">
        <f t="shared" si="45"/>
        <v>33.659999999999997</v>
      </c>
      <c r="K610" s="53">
        <f t="shared" si="46"/>
        <v>34.39</v>
      </c>
      <c r="L610" s="53">
        <f t="shared" si="47"/>
        <v>33.53</v>
      </c>
      <c r="M610" s="53">
        <f t="shared" si="48"/>
        <v>33.89</v>
      </c>
      <c r="N610" s="53"/>
    </row>
    <row r="611" spans="1:14" x14ac:dyDescent="0.25">
      <c r="A611">
        <v>596</v>
      </c>
      <c r="B611" s="175">
        <v>40723</v>
      </c>
      <c r="C611" s="53">
        <v>33.26</v>
      </c>
      <c r="D611" s="53">
        <v>33.6</v>
      </c>
      <c r="E611" s="53">
        <v>32.26</v>
      </c>
      <c r="F611" s="53">
        <v>33.42</v>
      </c>
      <c r="G611" s="54">
        <v>2044000</v>
      </c>
      <c r="H611" s="53">
        <v>33.42</v>
      </c>
      <c r="I611" s="59">
        <f t="shared" si="49"/>
        <v>1</v>
      </c>
      <c r="J611" s="53">
        <f t="shared" si="45"/>
        <v>33.26</v>
      </c>
      <c r="K611" s="53">
        <f t="shared" si="46"/>
        <v>33.6</v>
      </c>
      <c r="L611" s="53">
        <f t="shared" si="47"/>
        <v>32.26</v>
      </c>
      <c r="M611" s="53">
        <f t="shared" si="48"/>
        <v>33.42</v>
      </c>
      <c r="N611" s="53"/>
    </row>
    <row r="612" spans="1:14" x14ac:dyDescent="0.25">
      <c r="A612">
        <v>597</v>
      </c>
      <c r="B612" s="175">
        <v>40722</v>
      </c>
      <c r="C612" s="53">
        <v>33.369999999999997</v>
      </c>
      <c r="D612" s="53">
        <v>33.520000000000003</v>
      </c>
      <c r="E612" s="53">
        <v>33.130000000000003</v>
      </c>
      <c r="F612" s="53">
        <v>33.46</v>
      </c>
      <c r="G612" s="54">
        <v>1031500</v>
      </c>
      <c r="H612" s="53">
        <v>33.46</v>
      </c>
      <c r="I612" s="59">
        <f t="shared" si="49"/>
        <v>1</v>
      </c>
      <c r="J612" s="53">
        <f t="shared" si="45"/>
        <v>33.369999999999997</v>
      </c>
      <c r="K612" s="53">
        <f t="shared" si="46"/>
        <v>33.520000000000003</v>
      </c>
      <c r="L612" s="53">
        <f t="shared" si="47"/>
        <v>33.130000000000003</v>
      </c>
      <c r="M612" s="53">
        <f t="shared" si="48"/>
        <v>33.46</v>
      </c>
      <c r="N612" s="53"/>
    </row>
    <row r="613" spans="1:14" x14ac:dyDescent="0.25">
      <c r="A613">
        <v>598</v>
      </c>
      <c r="B613" s="175">
        <v>40721</v>
      </c>
      <c r="C613" s="53">
        <v>33.28</v>
      </c>
      <c r="D613" s="53">
        <v>33.47</v>
      </c>
      <c r="E613" s="53">
        <v>33.049999999999997</v>
      </c>
      <c r="F613" s="53">
        <v>33.090000000000003</v>
      </c>
      <c r="G613" s="54">
        <v>1723200</v>
      </c>
      <c r="H613" s="53">
        <v>33.090000000000003</v>
      </c>
      <c r="I613" s="59">
        <f t="shared" si="49"/>
        <v>1</v>
      </c>
      <c r="J613" s="53">
        <f t="shared" si="45"/>
        <v>33.28</v>
      </c>
      <c r="K613" s="53">
        <f t="shared" si="46"/>
        <v>33.47</v>
      </c>
      <c r="L613" s="53">
        <f t="shared" si="47"/>
        <v>33.049999999999997</v>
      </c>
      <c r="M613" s="53">
        <f t="shared" si="48"/>
        <v>33.090000000000003</v>
      </c>
      <c r="N613" s="53"/>
    </row>
    <row r="614" spans="1:14" x14ac:dyDescent="0.25">
      <c r="A614">
        <v>599</v>
      </c>
      <c r="B614" s="175">
        <v>40718</v>
      </c>
      <c r="C614" s="53">
        <v>33.590000000000003</v>
      </c>
      <c r="D614" s="53">
        <v>33.659999999999997</v>
      </c>
      <c r="E614" s="53">
        <v>33.270000000000003</v>
      </c>
      <c r="F614" s="53">
        <v>33.44</v>
      </c>
      <c r="G614" s="54">
        <v>2018200</v>
      </c>
      <c r="H614" s="53">
        <v>33.44</v>
      </c>
      <c r="I614" s="59">
        <f t="shared" si="49"/>
        <v>1</v>
      </c>
      <c r="J614" s="53">
        <f t="shared" si="45"/>
        <v>33.590000000000003</v>
      </c>
      <c r="K614" s="53">
        <f t="shared" si="46"/>
        <v>33.659999999999997</v>
      </c>
      <c r="L614" s="53">
        <f t="shared" si="47"/>
        <v>33.270000000000003</v>
      </c>
      <c r="M614" s="53">
        <f t="shared" si="48"/>
        <v>33.44</v>
      </c>
      <c r="N614" s="53"/>
    </row>
    <row r="615" spans="1:14" x14ac:dyDescent="0.25">
      <c r="A615">
        <v>600</v>
      </c>
      <c r="B615" s="175">
        <v>40717</v>
      </c>
      <c r="C615" s="53">
        <v>33.15</v>
      </c>
      <c r="D615" s="53">
        <v>33.94</v>
      </c>
      <c r="E615" s="53">
        <v>33.01</v>
      </c>
      <c r="F615" s="53">
        <v>33.57</v>
      </c>
      <c r="G615" s="54">
        <v>2061000</v>
      </c>
      <c r="H615" s="53">
        <v>33.57</v>
      </c>
      <c r="I615" s="59">
        <f t="shared" si="49"/>
        <v>1</v>
      </c>
      <c r="J615" s="53">
        <f t="shared" si="45"/>
        <v>33.15</v>
      </c>
      <c r="K615" s="53">
        <f t="shared" si="46"/>
        <v>33.94</v>
      </c>
      <c r="L615" s="53">
        <f t="shared" si="47"/>
        <v>33.01</v>
      </c>
      <c r="M615" s="53">
        <f t="shared" si="48"/>
        <v>33.57</v>
      </c>
      <c r="N615" s="53"/>
    </row>
    <row r="616" spans="1:14" x14ac:dyDescent="0.25">
      <c r="A616">
        <v>601</v>
      </c>
      <c r="B616" s="175">
        <v>40716</v>
      </c>
      <c r="C616" s="53">
        <v>34.369999999999997</v>
      </c>
      <c r="D616" s="53">
        <v>34.49</v>
      </c>
      <c r="E616" s="53">
        <v>33.96</v>
      </c>
      <c r="F616" s="53">
        <v>33.979999999999997</v>
      </c>
      <c r="G616" s="54">
        <v>1079000</v>
      </c>
      <c r="H616" s="53">
        <v>33.979999999999997</v>
      </c>
      <c r="I616" s="59">
        <f t="shared" si="49"/>
        <v>1</v>
      </c>
      <c r="J616" s="53">
        <f t="shared" si="45"/>
        <v>34.369999999999997</v>
      </c>
      <c r="K616" s="53">
        <f t="shared" si="46"/>
        <v>34.49</v>
      </c>
      <c r="L616" s="53">
        <f t="shared" si="47"/>
        <v>33.96</v>
      </c>
      <c r="M616" s="53">
        <f t="shared" si="48"/>
        <v>33.979999999999997</v>
      </c>
      <c r="N616" s="53"/>
    </row>
    <row r="617" spans="1:14" x14ac:dyDescent="0.25">
      <c r="A617">
        <v>602</v>
      </c>
      <c r="B617" s="175">
        <v>40715</v>
      </c>
      <c r="C617" s="53">
        <v>34.47</v>
      </c>
      <c r="D617" s="53">
        <v>34.700000000000003</v>
      </c>
      <c r="E617" s="53">
        <v>34.229999999999997</v>
      </c>
      <c r="F617" s="53">
        <v>34.4</v>
      </c>
      <c r="G617" s="54">
        <v>1277700</v>
      </c>
      <c r="H617" s="53">
        <v>34.4</v>
      </c>
      <c r="I617" s="59">
        <f t="shared" si="49"/>
        <v>1</v>
      </c>
      <c r="J617" s="53">
        <f t="shared" si="45"/>
        <v>34.47</v>
      </c>
      <c r="K617" s="53">
        <f t="shared" si="46"/>
        <v>34.700000000000003</v>
      </c>
      <c r="L617" s="53">
        <f t="shared" si="47"/>
        <v>34.229999999999997</v>
      </c>
      <c r="M617" s="53">
        <f t="shared" si="48"/>
        <v>34.4</v>
      </c>
      <c r="N617" s="53"/>
    </row>
    <row r="618" spans="1:14" x14ac:dyDescent="0.25">
      <c r="A618">
        <v>603</v>
      </c>
      <c r="B618" s="175">
        <v>40714</v>
      </c>
      <c r="C618" s="53">
        <v>33.65</v>
      </c>
      <c r="D618" s="53">
        <v>34.270000000000003</v>
      </c>
      <c r="E618" s="53">
        <v>33.56</v>
      </c>
      <c r="F618" s="53">
        <v>34.270000000000003</v>
      </c>
      <c r="G618" s="54">
        <v>793200</v>
      </c>
      <c r="H618" s="53">
        <v>34.270000000000003</v>
      </c>
      <c r="I618" s="59">
        <f t="shared" si="49"/>
        <v>1</v>
      </c>
      <c r="J618" s="53">
        <f t="shared" si="45"/>
        <v>33.65</v>
      </c>
      <c r="K618" s="53">
        <f t="shared" si="46"/>
        <v>34.270000000000003</v>
      </c>
      <c r="L618" s="53">
        <f t="shared" si="47"/>
        <v>33.56</v>
      </c>
      <c r="M618" s="53">
        <f t="shared" si="48"/>
        <v>34.270000000000003</v>
      </c>
      <c r="N618" s="53"/>
    </row>
    <row r="619" spans="1:14" x14ac:dyDescent="0.25">
      <c r="A619">
        <v>604</v>
      </c>
      <c r="B619" s="175">
        <v>40711</v>
      </c>
      <c r="C619" s="53">
        <v>33.28</v>
      </c>
      <c r="D619" s="53">
        <v>33.96</v>
      </c>
      <c r="E619" s="53">
        <v>33.229999999999997</v>
      </c>
      <c r="F619" s="53">
        <v>33.89</v>
      </c>
      <c r="G619" s="54">
        <v>2439000</v>
      </c>
      <c r="H619" s="53">
        <v>33.89</v>
      </c>
      <c r="I619" s="59">
        <f t="shared" si="49"/>
        <v>1</v>
      </c>
      <c r="J619" s="53">
        <f t="shared" si="45"/>
        <v>33.28</v>
      </c>
      <c r="K619" s="53">
        <f t="shared" si="46"/>
        <v>33.96</v>
      </c>
      <c r="L619" s="53">
        <f t="shared" si="47"/>
        <v>33.229999999999997</v>
      </c>
      <c r="M619" s="53">
        <f t="shared" si="48"/>
        <v>33.89</v>
      </c>
      <c r="N619" s="53"/>
    </row>
    <row r="620" spans="1:14" x14ac:dyDescent="0.25">
      <c r="A620">
        <v>605</v>
      </c>
      <c r="B620" s="175">
        <v>40710</v>
      </c>
      <c r="C620" s="53">
        <v>33.36</v>
      </c>
      <c r="D620" s="53">
        <v>33.44</v>
      </c>
      <c r="E620" s="53">
        <v>33.049999999999997</v>
      </c>
      <c r="F620" s="53">
        <v>33.18</v>
      </c>
      <c r="G620" s="54">
        <v>1425800</v>
      </c>
      <c r="H620" s="53">
        <v>33.18</v>
      </c>
      <c r="I620" s="59">
        <f t="shared" si="49"/>
        <v>1</v>
      </c>
      <c r="J620" s="53">
        <f t="shared" si="45"/>
        <v>33.36</v>
      </c>
      <c r="K620" s="53">
        <f t="shared" si="46"/>
        <v>33.44</v>
      </c>
      <c r="L620" s="53">
        <f t="shared" si="47"/>
        <v>33.049999999999997</v>
      </c>
      <c r="M620" s="53">
        <f t="shared" si="48"/>
        <v>33.18</v>
      </c>
      <c r="N620" s="53"/>
    </row>
    <row r="621" spans="1:14" x14ac:dyDescent="0.25">
      <c r="A621">
        <v>606</v>
      </c>
      <c r="B621" s="175">
        <v>40709</v>
      </c>
      <c r="C621" s="53">
        <v>33.22</v>
      </c>
      <c r="D621" s="53">
        <v>33.57</v>
      </c>
      <c r="E621" s="53">
        <v>33.07</v>
      </c>
      <c r="F621" s="53">
        <v>33.36</v>
      </c>
      <c r="G621" s="54">
        <v>1002800</v>
      </c>
      <c r="H621" s="53">
        <v>33.36</v>
      </c>
      <c r="I621" s="59">
        <f t="shared" si="49"/>
        <v>1</v>
      </c>
      <c r="J621" s="53">
        <f t="shared" si="45"/>
        <v>33.22</v>
      </c>
      <c r="K621" s="53">
        <f t="shared" si="46"/>
        <v>33.57</v>
      </c>
      <c r="L621" s="53">
        <f t="shared" si="47"/>
        <v>33.07</v>
      </c>
      <c r="M621" s="53">
        <f t="shared" si="48"/>
        <v>33.36</v>
      </c>
      <c r="N621" s="53"/>
    </row>
    <row r="622" spans="1:14" x14ac:dyDescent="0.25">
      <c r="A622">
        <v>607</v>
      </c>
      <c r="B622" s="175">
        <v>40708</v>
      </c>
      <c r="C622" s="53">
        <v>33.24</v>
      </c>
      <c r="D622" s="53">
        <v>33.549999999999997</v>
      </c>
      <c r="E622" s="53">
        <v>33.01</v>
      </c>
      <c r="F622" s="53">
        <v>33.450000000000003</v>
      </c>
      <c r="G622" s="54">
        <v>1439500</v>
      </c>
      <c r="H622" s="53">
        <v>33.450000000000003</v>
      </c>
      <c r="I622" s="59">
        <f t="shared" si="49"/>
        <v>1</v>
      </c>
      <c r="J622" s="53">
        <f t="shared" si="45"/>
        <v>33.24</v>
      </c>
      <c r="K622" s="53">
        <f t="shared" si="46"/>
        <v>33.549999999999997</v>
      </c>
      <c r="L622" s="53">
        <f t="shared" si="47"/>
        <v>33.01</v>
      </c>
      <c r="M622" s="53">
        <f t="shared" si="48"/>
        <v>33.450000000000003</v>
      </c>
      <c r="N622" s="53"/>
    </row>
    <row r="623" spans="1:14" x14ac:dyDescent="0.25">
      <c r="A623">
        <v>608</v>
      </c>
      <c r="B623" s="175">
        <v>40707</v>
      </c>
      <c r="C623" s="53">
        <v>32.79</v>
      </c>
      <c r="D623" s="53">
        <v>33.06</v>
      </c>
      <c r="E623" s="53">
        <v>32.4</v>
      </c>
      <c r="F623" s="53">
        <v>33.020000000000003</v>
      </c>
      <c r="G623" s="54">
        <v>1851000</v>
      </c>
      <c r="H623" s="53">
        <v>33.020000000000003</v>
      </c>
      <c r="I623" s="59">
        <f t="shared" si="49"/>
        <v>1</v>
      </c>
      <c r="J623" s="53">
        <f t="shared" si="45"/>
        <v>32.79</v>
      </c>
      <c r="K623" s="53">
        <f t="shared" si="46"/>
        <v>33.06</v>
      </c>
      <c r="L623" s="53">
        <f t="shared" si="47"/>
        <v>32.4</v>
      </c>
      <c r="M623" s="53">
        <f t="shared" si="48"/>
        <v>33.020000000000003</v>
      </c>
      <c r="N623" s="53"/>
    </row>
    <row r="624" spans="1:14" x14ac:dyDescent="0.25">
      <c r="A624">
        <v>609</v>
      </c>
      <c r="B624" s="175">
        <v>40704</v>
      </c>
      <c r="C624" s="53">
        <v>32.69</v>
      </c>
      <c r="D624" s="53">
        <v>32.880000000000003</v>
      </c>
      <c r="E624" s="53">
        <v>32.39</v>
      </c>
      <c r="F624" s="53">
        <v>32.57</v>
      </c>
      <c r="G624" s="54">
        <v>2303000</v>
      </c>
      <c r="H624" s="53">
        <v>32.57</v>
      </c>
      <c r="I624" s="59">
        <f t="shared" si="49"/>
        <v>1</v>
      </c>
      <c r="J624" s="53">
        <f t="shared" si="45"/>
        <v>32.69</v>
      </c>
      <c r="K624" s="53">
        <f t="shared" si="46"/>
        <v>32.880000000000003</v>
      </c>
      <c r="L624" s="53">
        <f t="shared" si="47"/>
        <v>32.39</v>
      </c>
      <c r="M624" s="53">
        <f t="shared" si="48"/>
        <v>32.57</v>
      </c>
      <c r="N624" s="53"/>
    </row>
    <row r="625" spans="1:14" x14ac:dyDescent="0.25">
      <c r="A625">
        <v>610</v>
      </c>
      <c r="B625" s="175">
        <v>40703</v>
      </c>
      <c r="C625" s="53">
        <v>32.24</v>
      </c>
      <c r="D625" s="53">
        <v>32.94</v>
      </c>
      <c r="E625" s="53">
        <v>32.200000000000003</v>
      </c>
      <c r="F625" s="53">
        <v>32.700000000000003</v>
      </c>
      <c r="G625" s="54">
        <v>1082600</v>
      </c>
      <c r="H625" s="53">
        <v>32.700000000000003</v>
      </c>
      <c r="I625" s="59">
        <f t="shared" si="49"/>
        <v>1</v>
      </c>
      <c r="J625" s="53">
        <f t="shared" si="45"/>
        <v>32.24</v>
      </c>
      <c r="K625" s="53">
        <f t="shared" si="46"/>
        <v>32.94</v>
      </c>
      <c r="L625" s="53">
        <f t="shared" si="47"/>
        <v>32.200000000000003</v>
      </c>
      <c r="M625" s="53">
        <f t="shared" si="48"/>
        <v>32.700000000000003</v>
      </c>
      <c r="N625" s="53"/>
    </row>
    <row r="626" spans="1:14" x14ac:dyDescent="0.25">
      <c r="A626">
        <v>611</v>
      </c>
      <c r="B626" s="175">
        <v>40702</v>
      </c>
      <c r="C626" s="53">
        <v>32.450000000000003</v>
      </c>
      <c r="D626" s="53">
        <v>32.51</v>
      </c>
      <c r="E626" s="53">
        <v>31.9</v>
      </c>
      <c r="F626" s="53">
        <v>32.31</v>
      </c>
      <c r="G626" s="54">
        <v>1272100</v>
      </c>
      <c r="H626" s="53">
        <v>32.31</v>
      </c>
      <c r="I626" s="59">
        <f t="shared" si="49"/>
        <v>1</v>
      </c>
      <c r="J626" s="53">
        <f t="shared" si="45"/>
        <v>32.450000000000003</v>
      </c>
      <c r="K626" s="53">
        <f t="shared" si="46"/>
        <v>32.51</v>
      </c>
      <c r="L626" s="53">
        <f t="shared" si="47"/>
        <v>31.9</v>
      </c>
      <c r="M626" s="53">
        <f t="shared" si="48"/>
        <v>32.31</v>
      </c>
      <c r="N626" s="53"/>
    </row>
    <row r="627" spans="1:14" x14ac:dyDescent="0.25">
      <c r="A627">
        <v>612</v>
      </c>
      <c r="B627" s="175">
        <v>40701</v>
      </c>
      <c r="C627" s="53">
        <v>32.39</v>
      </c>
      <c r="D627" s="53">
        <v>33.86</v>
      </c>
      <c r="E627" s="53">
        <v>32.39</v>
      </c>
      <c r="F627" s="53">
        <v>32.43</v>
      </c>
      <c r="G627" s="54">
        <v>2077300</v>
      </c>
      <c r="H627" s="53">
        <v>32.43</v>
      </c>
      <c r="I627" s="59">
        <f t="shared" si="49"/>
        <v>1</v>
      </c>
      <c r="J627" s="53">
        <f t="shared" si="45"/>
        <v>32.39</v>
      </c>
      <c r="K627" s="53">
        <f t="shared" si="46"/>
        <v>33.86</v>
      </c>
      <c r="L627" s="53">
        <f t="shared" si="47"/>
        <v>32.39</v>
      </c>
      <c r="M627" s="53">
        <f t="shared" si="48"/>
        <v>32.43</v>
      </c>
      <c r="N627" s="53"/>
    </row>
    <row r="628" spans="1:14" x14ac:dyDescent="0.25">
      <c r="A628">
        <v>613</v>
      </c>
      <c r="B628" s="175">
        <v>40700</v>
      </c>
      <c r="C628" s="53">
        <v>31.69</v>
      </c>
      <c r="D628" s="53">
        <v>32.44</v>
      </c>
      <c r="E628" s="53">
        <v>31.65</v>
      </c>
      <c r="F628" s="53">
        <v>32.25</v>
      </c>
      <c r="G628" s="54">
        <v>1744000</v>
      </c>
      <c r="H628" s="53">
        <v>32.25</v>
      </c>
      <c r="I628" s="59">
        <f t="shared" si="49"/>
        <v>1</v>
      </c>
      <c r="J628" s="53">
        <f t="shared" si="45"/>
        <v>31.69</v>
      </c>
      <c r="K628" s="53">
        <f t="shared" si="46"/>
        <v>32.44</v>
      </c>
      <c r="L628" s="53">
        <f t="shared" si="47"/>
        <v>31.65</v>
      </c>
      <c r="M628" s="53">
        <f t="shared" si="48"/>
        <v>32.25</v>
      </c>
      <c r="N628" s="53"/>
    </row>
    <row r="629" spans="1:14" x14ac:dyDescent="0.25">
      <c r="A629">
        <v>614</v>
      </c>
      <c r="B629" s="175">
        <v>40697</v>
      </c>
      <c r="C629" s="53">
        <v>31.81</v>
      </c>
      <c r="D629" s="53">
        <v>32.18</v>
      </c>
      <c r="E629" s="53">
        <v>31.31</v>
      </c>
      <c r="F629" s="53">
        <v>31.84</v>
      </c>
      <c r="G629" s="54">
        <v>1934100</v>
      </c>
      <c r="H629" s="53">
        <v>31.84</v>
      </c>
      <c r="I629" s="59">
        <f t="shared" si="49"/>
        <v>1</v>
      </c>
      <c r="J629" s="53">
        <f t="shared" si="45"/>
        <v>31.81</v>
      </c>
      <c r="K629" s="53">
        <f t="shared" si="46"/>
        <v>32.18</v>
      </c>
      <c r="L629" s="53">
        <f t="shared" si="47"/>
        <v>31.31</v>
      </c>
      <c r="M629" s="53">
        <f t="shared" si="48"/>
        <v>31.84</v>
      </c>
      <c r="N629" s="53"/>
    </row>
    <row r="630" spans="1:14" x14ac:dyDescent="0.25">
      <c r="A630">
        <v>615</v>
      </c>
      <c r="B630" s="175">
        <v>40696</v>
      </c>
      <c r="C630" s="53">
        <v>32.01</v>
      </c>
      <c r="D630" s="53">
        <v>32.840000000000003</v>
      </c>
      <c r="E630" s="53">
        <v>31.92</v>
      </c>
      <c r="F630" s="53">
        <v>31.97</v>
      </c>
      <c r="G630" s="54">
        <v>5285000</v>
      </c>
      <c r="H630" s="53">
        <v>31.97</v>
      </c>
      <c r="I630" s="59">
        <f t="shared" si="49"/>
        <v>1</v>
      </c>
      <c r="J630" s="53">
        <f t="shared" si="45"/>
        <v>32.01</v>
      </c>
      <c r="K630" s="53">
        <f t="shared" si="46"/>
        <v>32.840000000000003</v>
      </c>
      <c r="L630" s="53">
        <f t="shared" si="47"/>
        <v>31.92</v>
      </c>
      <c r="M630" s="53">
        <f t="shared" si="48"/>
        <v>31.97</v>
      </c>
      <c r="N630" s="53"/>
    </row>
    <row r="631" spans="1:14" x14ac:dyDescent="0.25">
      <c r="A631">
        <v>616</v>
      </c>
      <c r="B631" s="175">
        <v>40695</v>
      </c>
      <c r="C631" s="53">
        <v>32.75</v>
      </c>
      <c r="D631" s="53">
        <v>33.42</v>
      </c>
      <c r="E631" s="53">
        <v>31.55</v>
      </c>
      <c r="F631" s="53">
        <v>31.81</v>
      </c>
      <c r="G631" s="54">
        <v>7952300</v>
      </c>
      <c r="H631" s="53">
        <v>31.81</v>
      </c>
      <c r="I631" s="59">
        <f t="shared" si="49"/>
        <v>1</v>
      </c>
      <c r="J631" s="53">
        <f t="shared" si="45"/>
        <v>32.75</v>
      </c>
      <c r="K631" s="53">
        <f t="shared" si="46"/>
        <v>33.42</v>
      </c>
      <c r="L631" s="53">
        <f t="shared" si="47"/>
        <v>31.55</v>
      </c>
      <c r="M631" s="53">
        <f t="shared" si="48"/>
        <v>31.81</v>
      </c>
      <c r="N631" s="53"/>
    </row>
    <row r="632" spans="1:14" x14ac:dyDescent="0.25">
      <c r="A632">
        <v>617</v>
      </c>
      <c r="B632" s="175">
        <v>40694</v>
      </c>
      <c r="C632" s="53">
        <v>34.75</v>
      </c>
      <c r="D632" s="53">
        <v>35.090000000000003</v>
      </c>
      <c r="E632" s="53">
        <v>34.369999999999997</v>
      </c>
      <c r="F632" s="53">
        <v>35.07</v>
      </c>
      <c r="G632" s="54">
        <v>1246800</v>
      </c>
      <c r="H632" s="53">
        <v>35.07</v>
      </c>
      <c r="I632" s="59">
        <f t="shared" si="49"/>
        <v>1</v>
      </c>
      <c r="J632" s="53">
        <f t="shared" si="45"/>
        <v>34.75</v>
      </c>
      <c r="K632" s="53">
        <f t="shared" si="46"/>
        <v>35.090000000000003</v>
      </c>
      <c r="L632" s="53">
        <f t="shared" si="47"/>
        <v>34.369999999999997</v>
      </c>
      <c r="M632" s="53">
        <f t="shared" si="48"/>
        <v>35.07</v>
      </c>
      <c r="N632" s="53"/>
    </row>
    <row r="633" spans="1:14" x14ac:dyDescent="0.25">
      <c r="A633">
        <v>618</v>
      </c>
      <c r="B633" s="175">
        <v>40690</v>
      </c>
      <c r="C633" s="53">
        <v>34</v>
      </c>
      <c r="D633" s="53">
        <v>34.75</v>
      </c>
      <c r="E633" s="53">
        <v>33.99</v>
      </c>
      <c r="F633" s="53">
        <v>34.659999999999997</v>
      </c>
      <c r="G633" s="54">
        <v>584400</v>
      </c>
      <c r="H633" s="53">
        <v>34.659999999999997</v>
      </c>
      <c r="I633" s="59">
        <f t="shared" si="49"/>
        <v>1</v>
      </c>
      <c r="J633" s="53">
        <f t="shared" si="45"/>
        <v>34</v>
      </c>
      <c r="K633" s="53">
        <f t="shared" si="46"/>
        <v>34.75</v>
      </c>
      <c r="L633" s="53">
        <f t="shared" si="47"/>
        <v>33.99</v>
      </c>
      <c r="M633" s="53">
        <f t="shared" si="48"/>
        <v>34.659999999999997</v>
      </c>
      <c r="N633" s="53"/>
    </row>
    <row r="634" spans="1:14" x14ac:dyDescent="0.25">
      <c r="A634">
        <v>619</v>
      </c>
      <c r="B634" s="175">
        <v>40689</v>
      </c>
      <c r="C634" s="53">
        <v>33.270000000000003</v>
      </c>
      <c r="D634" s="53">
        <v>34.29</v>
      </c>
      <c r="E634" s="53">
        <v>33.26</v>
      </c>
      <c r="F634" s="53">
        <v>33.89</v>
      </c>
      <c r="G634" s="54">
        <v>2171100</v>
      </c>
      <c r="H634" s="53">
        <v>33.89</v>
      </c>
      <c r="I634" s="59">
        <f t="shared" si="49"/>
        <v>1</v>
      </c>
      <c r="J634" s="53">
        <f t="shared" si="45"/>
        <v>33.270000000000003</v>
      </c>
      <c r="K634" s="53">
        <f t="shared" si="46"/>
        <v>34.29</v>
      </c>
      <c r="L634" s="53">
        <f t="shared" si="47"/>
        <v>33.26</v>
      </c>
      <c r="M634" s="53">
        <f t="shared" si="48"/>
        <v>33.89</v>
      </c>
      <c r="N634" s="53"/>
    </row>
    <row r="635" spans="1:14" x14ac:dyDescent="0.25">
      <c r="A635">
        <v>620</v>
      </c>
      <c r="B635" s="175">
        <v>40688</v>
      </c>
      <c r="C635" s="53">
        <v>32.700000000000003</v>
      </c>
      <c r="D635" s="53">
        <v>33.31</v>
      </c>
      <c r="E635" s="53">
        <v>32.6</v>
      </c>
      <c r="F635" s="53">
        <v>33.159999999999997</v>
      </c>
      <c r="G635" s="54">
        <v>1275600</v>
      </c>
      <c r="H635" s="53">
        <v>33.159999999999997</v>
      </c>
      <c r="I635" s="59">
        <f t="shared" si="49"/>
        <v>1</v>
      </c>
      <c r="J635" s="53">
        <f t="shared" si="45"/>
        <v>32.700000000000003</v>
      </c>
      <c r="K635" s="53">
        <f t="shared" si="46"/>
        <v>33.31</v>
      </c>
      <c r="L635" s="53">
        <f t="shared" si="47"/>
        <v>32.6</v>
      </c>
      <c r="M635" s="53">
        <f t="shared" si="48"/>
        <v>33.159999999999997</v>
      </c>
      <c r="N635" s="53"/>
    </row>
    <row r="636" spans="1:14" x14ac:dyDescent="0.25">
      <c r="A636">
        <v>621</v>
      </c>
      <c r="B636" s="175">
        <v>40687</v>
      </c>
      <c r="C636" s="53">
        <v>33.04</v>
      </c>
      <c r="D636" s="53">
        <v>33.200000000000003</v>
      </c>
      <c r="E636" s="53">
        <v>32.58</v>
      </c>
      <c r="F636" s="53">
        <v>32.75</v>
      </c>
      <c r="G636" s="54">
        <v>875900</v>
      </c>
      <c r="H636" s="53">
        <v>32.75</v>
      </c>
      <c r="I636" s="59">
        <f t="shared" si="49"/>
        <v>1</v>
      </c>
      <c r="J636" s="53">
        <f t="shared" si="45"/>
        <v>33.04</v>
      </c>
      <c r="K636" s="53">
        <f t="shared" si="46"/>
        <v>33.200000000000003</v>
      </c>
      <c r="L636" s="53">
        <f t="shared" si="47"/>
        <v>32.58</v>
      </c>
      <c r="M636" s="53">
        <f t="shared" si="48"/>
        <v>32.75</v>
      </c>
      <c r="N636" s="53"/>
    </row>
    <row r="637" spans="1:14" x14ac:dyDescent="0.25">
      <c r="A637">
        <v>622</v>
      </c>
      <c r="B637" s="175">
        <v>40686</v>
      </c>
      <c r="C637" s="53">
        <v>33.5</v>
      </c>
      <c r="D637" s="53">
        <v>34.29</v>
      </c>
      <c r="E637" s="53">
        <v>32.56</v>
      </c>
      <c r="F637" s="53">
        <v>32.9</v>
      </c>
      <c r="G637" s="54">
        <v>3015700</v>
      </c>
      <c r="H637" s="53">
        <v>32.9</v>
      </c>
      <c r="I637" s="59">
        <f t="shared" si="49"/>
        <v>1</v>
      </c>
      <c r="J637" s="53">
        <f t="shared" si="45"/>
        <v>33.5</v>
      </c>
      <c r="K637" s="53">
        <f t="shared" si="46"/>
        <v>34.29</v>
      </c>
      <c r="L637" s="53">
        <f t="shared" si="47"/>
        <v>32.56</v>
      </c>
      <c r="M637" s="53">
        <f t="shared" si="48"/>
        <v>32.9</v>
      </c>
      <c r="N637" s="53"/>
    </row>
    <row r="638" spans="1:14" x14ac:dyDescent="0.25">
      <c r="A638">
        <v>623</v>
      </c>
      <c r="B638" s="175">
        <v>40683</v>
      </c>
      <c r="C638" s="53">
        <v>33.58</v>
      </c>
      <c r="D638" s="53">
        <v>33.68</v>
      </c>
      <c r="E638" s="53">
        <v>32.97</v>
      </c>
      <c r="F638" s="53">
        <v>33.630000000000003</v>
      </c>
      <c r="G638" s="54">
        <v>896700</v>
      </c>
      <c r="H638" s="53">
        <v>33.630000000000003</v>
      </c>
      <c r="I638" s="59">
        <f t="shared" si="49"/>
        <v>1</v>
      </c>
      <c r="J638" s="53">
        <f t="shared" si="45"/>
        <v>33.58</v>
      </c>
      <c r="K638" s="53">
        <f t="shared" si="46"/>
        <v>33.68</v>
      </c>
      <c r="L638" s="53">
        <f t="shared" si="47"/>
        <v>32.97</v>
      </c>
      <c r="M638" s="53">
        <f t="shared" si="48"/>
        <v>33.630000000000003</v>
      </c>
      <c r="N638" s="53"/>
    </row>
    <row r="639" spans="1:14" x14ac:dyDescent="0.25">
      <c r="A639">
        <v>624</v>
      </c>
      <c r="B639" s="175">
        <v>40682</v>
      </c>
      <c r="C639" s="53">
        <v>34.21</v>
      </c>
      <c r="D639" s="53">
        <v>34.79</v>
      </c>
      <c r="E639" s="53">
        <v>33.549999999999997</v>
      </c>
      <c r="F639" s="53">
        <v>33.61</v>
      </c>
      <c r="G639" s="54">
        <v>1062000</v>
      </c>
      <c r="H639" s="53">
        <v>33.61</v>
      </c>
      <c r="I639" s="59">
        <f t="shared" si="49"/>
        <v>1</v>
      </c>
      <c r="J639" s="53">
        <f t="shared" si="45"/>
        <v>34.21</v>
      </c>
      <c r="K639" s="53">
        <f t="shared" si="46"/>
        <v>34.79</v>
      </c>
      <c r="L639" s="53">
        <f t="shared" si="47"/>
        <v>33.549999999999997</v>
      </c>
      <c r="M639" s="53">
        <f t="shared" si="48"/>
        <v>33.61</v>
      </c>
      <c r="N639" s="53"/>
    </row>
    <row r="640" spans="1:14" x14ac:dyDescent="0.25">
      <c r="A640">
        <v>625</v>
      </c>
      <c r="B640" s="175">
        <v>40681</v>
      </c>
      <c r="C640" s="53">
        <v>33.76</v>
      </c>
      <c r="D640" s="53">
        <v>34.06</v>
      </c>
      <c r="E640" s="53">
        <v>33.450000000000003</v>
      </c>
      <c r="F640" s="53">
        <v>34.06</v>
      </c>
      <c r="G640" s="54">
        <v>570500</v>
      </c>
      <c r="H640" s="53">
        <v>34.06</v>
      </c>
      <c r="I640" s="59">
        <f t="shared" si="49"/>
        <v>1</v>
      </c>
      <c r="J640" s="53">
        <f t="shared" si="45"/>
        <v>33.76</v>
      </c>
      <c r="K640" s="53">
        <f t="shared" si="46"/>
        <v>34.06</v>
      </c>
      <c r="L640" s="53">
        <f t="shared" si="47"/>
        <v>33.450000000000003</v>
      </c>
      <c r="M640" s="53">
        <f t="shared" si="48"/>
        <v>34.06</v>
      </c>
      <c r="N640" s="53"/>
    </row>
    <row r="641" spans="1:14" x14ac:dyDescent="0.25">
      <c r="A641">
        <v>626</v>
      </c>
      <c r="B641" s="175">
        <v>40680</v>
      </c>
      <c r="C641" s="53">
        <v>33.43</v>
      </c>
      <c r="D641" s="53">
        <v>33.92</v>
      </c>
      <c r="E641" s="53">
        <v>33.25</v>
      </c>
      <c r="F641" s="53">
        <v>33.619999999999997</v>
      </c>
      <c r="G641" s="54">
        <v>945800</v>
      </c>
      <c r="H641" s="53">
        <v>33.619999999999997</v>
      </c>
      <c r="I641" s="59">
        <f t="shared" si="49"/>
        <v>1</v>
      </c>
      <c r="J641" s="53">
        <f t="shared" si="45"/>
        <v>33.43</v>
      </c>
      <c r="K641" s="53">
        <f t="shared" si="46"/>
        <v>33.92</v>
      </c>
      <c r="L641" s="53">
        <f t="shared" si="47"/>
        <v>33.25</v>
      </c>
      <c r="M641" s="53">
        <f t="shared" si="48"/>
        <v>33.619999999999997</v>
      </c>
      <c r="N641" s="53"/>
    </row>
    <row r="642" spans="1:14" x14ac:dyDescent="0.25">
      <c r="A642">
        <v>627</v>
      </c>
      <c r="B642" s="175">
        <v>40679</v>
      </c>
      <c r="C642" s="53">
        <v>33.299999999999997</v>
      </c>
      <c r="D642" s="53">
        <v>33.630000000000003</v>
      </c>
      <c r="E642" s="53">
        <v>32.97</v>
      </c>
      <c r="F642" s="53">
        <v>33.49</v>
      </c>
      <c r="G642" s="54">
        <v>1009900</v>
      </c>
      <c r="H642" s="53">
        <v>33.49</v>
      </c>
      <c r="I642" s="59">
        <f t="shared" si="49"/>
        <v>1</v>
      </c>
      <c r="J642" s="53">
        <f t="shared" si="45"/>
        <v>33.299999999999997</v>
      </c>
      <c r="K642" s="53">
        <f t="shared" si="46"/>
        <v>33.630000000000003</v>
      </c>
      <c r="L642" s="53">
        <f t="shared" si="47"/>
        <v>32.97</v>
      </c>
      <c r="M642" s="53">
        <f t="shared" si="48"/>
        <v>33.49</v>
      </c>
      <c r="N642" s="53"/>
    </row>
    <row r="643" spans="1:14" x14ac:dyDescent="0.25">
      <c r="A643">
        <v>628</v>
      </c>
      <c r="B643" s="175">
        <v>40676</v>
      </c>
      <c r="C643" s="53">
        <v>33.65</v>
      </c>
      <c r="D643" s="53">
        <v>33.770000000000003</v>
      </c>
      <c r="E643" s="53">
        <v>33.14</v>
      </c>
      <c r="F643" s="53">
        <v>33.39</v>
      </c>
      <c r="G643" s="54">
        <v>399200</v>
      </c>
      <c r="H643" s="53">
        <v>33.39</v>
      </c>
      <c r="I643" s="59">
        <f t="shared" si="49"/>
        <v>1</v>
      </c>
      <c r="J643" s="53">
        <f t="shared" si="45"/>
        <v>33.65</v>
      </c>
      <c r="K643" s="53">
        <f t="shared" si="46"/>
        <v>33.770000000000003</v>
      </c>
      <c r="L643" s="53">
        <f t="shared" si="47"/>
        <v>33.14</v>
      </c>
      <c r="M643" s="53">
        <f t="shared" si="48"/>
        <v>33.39</v>
      </c>
      <c r="N643" s="53"/>
    </row>
    <row r="644" spans="1:14" x14ac:dyDescent="0.25">
      <c r="A644">
        <v>629</v>
      </c>
      <c r="B644" s="175">
        <v>40675</v>
      </c>
      <c r="C644" s="53">
        <v>33.31</v>
      </c>
      <c r="D644" s="53">
        <v>33.72</v>
      </c>
      <c r="E644" s="53">
        <v>32.979999999999997</v>
      </c>
      <c r="F644" s="53">
        <v>33.71</v>
      </c>
      <c r="G644" s="54">
        <v>668000</v>
      </c>
      <c r="H644" s="53">
        <v>33.71</v>
      </c>
      <c r="I644" s="59">
        <f t="shared" si="49"/>
        <v>1</v>
      </c>
      <c r="J644" s="53">
        <f t="shared" si="45"/>
        <v>33.31</v>
      </c>
      <c r="K644" s="53">
        <f t="shared" si="46"/>
        <v>33.72</v>
      </c>
      <c r="L644" s="53">
        <f t="shared" si="47"/>
        <v>32.979999999999997</v>
      </c>
      <c r="M644" s="53">
        <f t="shared" si="48"/>
        <v>33.71</v>
      </c>
      <c r="N644" s="53"/>
    </row>
    <row r="645" spans="1:14" x14ac:dyDescent="0.25">
      <c r="A645">
        <v>630</v>
      </c>
      <c r="B645" s="175">
        <v>40674</v>
      </c>
      <c r="C645" s="53">
        <v>33.130000000000003</v>
      </c>
      <c r="D645" s="53">
        <v>33.619999999999997</v>
      </c>
      <c r="E645" s="53">
        <v>32.979999999999997</v>
      </c>
      <c r="F645" s="53">
        <v>33.42</v>
      </c>
      <c r="G645" s="54">
        <v>1393500</v>
      </c>
      <c r="H645" s="53">
        <v>33.42</v>
      </c>
      <c r="I645" s="59">
        <f t="shared" si="49"/>
        <v>1</v>
      </c>
      <c r="J645" s="53">
        <f t="shared" si="45"/>
        <v>33.130000000000003</v>
      </c>
      <c r="K645" s="53">
        <f t="shared" si="46"/>
        <v>33.619999999999997</v>
      </c>
      <c r="L645" s="53">
        <f t="shared" si="47"/>
        <v>32.979999999999997</v>
      </c>
      <c r="M645" s="53">
        <f t="shared" si="48"/>
        <v>33.42</v>
      </c>
      <c r="N645" s="53"/>
    </row>
    <row r="646" spans="1:14" x14ac:dyDescent="0.25">
      <c r="A646">
        <v>631</v>
      </c>
      <c r="B646" s="175">
        <v>40673</v>
      </c>
      <c r="C646" s="53">
        <v>33.11</v>
      </c>
      <c r="D646" s="53">
        <v>33.229999999999997</v>
      </c>
      <c r="E646" s="53">
        <v>32.78</v>
      </c>
      <c r="F646" s="53">
        <v>33.090000000000003</v>
      </c>
      <c r="G646" s="54">
        <v>736800</v>
      </c>
      <c r="H646" s="53">
        <v>33.090000000000003</v>
      </c>
      <c r="I646" s="59">
        <f t="shared" si="49"/>
        <v>1</v>
      </c>
      <c r="J646" s="53">
        <f t="shared" si="45"/>
        <v>33.11</v>
      </c>
      <c r="K646" s="53">
        <f t="shared" si="46"/>
        <v>33.229999999999997</v>
      </c>
      <c r="L646" s="53">
        <f t="shared" si="47"/>
        <v>32.78</v>
      </c>
      <c r="M646" s="53">
        <f t="shared" si="48"/>
        <v>33.090000000000003</v>
      </c>
      <c r="N646" s="53"/>
    </row>
    <row r="647" spans="1:14" x14ac:dyDescent="0.25">
      <c r="A647">
        <v>632</v>
      </c>
      <c r="B647" s="175">
        <v>40672</v>
      </c>
      <c r="C647" s="53">
        <v>32.89</v>
      </c>
      <c r="D647" s="53">
        <v>33.090000000000003</v>
      </c>
      <c r="E647" s="53">
        <v>32.6</v>
      </c>
      <c r="F647" s="53">
        <v>33.01</v>
      </c>
      <c r="G647" s="54">
        <v>932900</v>
      </c>
      <c r="H647" s="53">
        <v>33.01</v>
      </c>
      <c r="I647" s="59">
        <f t="shared" si="49"/>
        <v>1</v>
      </c>
      <c r="J647" s="53">
        <f t="shared" si="45"/>
        <v>32.89</v>
      </c>
      <c r="K647" s="53">
        <f t="shared" si="46"/>
        <v>33.090000000000003</v>
      </c>
      <c r="L647" s="53">
        <f t="shared" si="47"/>
        <v>32.6</v>
      </c>
      <c r="M647" s="53">
        <f t="shared" si="48"/>
        <v>33.01</v>
      </c>
      <c r="N647" s="53"/>
    </row>
    <row r="648" spans="1:14" x14ac:dyDescent="0.25">
      <c r="A648">
        <v>633</v>
      </c>
      <c r="B648" s="175">
        <v>40669</v>
      </c>
      <c r="C648" s="53">
        <v>32.68</v>
      </c>
      <c r="D648" s="53">
        <v>33</v>
      </c>
      <c r="E648" s="53">
        <v>32.58</v>
      </c>
      <c r="F648" s="53">
        <v>32.950000000000003</v>
      </c>
      <c r="G648" s="54">
        <v>872600</v>
      </c>
      <c r="H648" s="53">
        <v>32.950000000000003</v>
      </c>
      <c r="I648" s="59">
        <f t="shared" si="49"/>
        <v>1</v>
      </c>
      <c r="J648" s="53">
        <f t="shared" si="45"/>
        <v>32.68</v>
      </c>
      <c r="K648" s="53">
        <f t="shared" si="46"/>
        <v>33</v>
      </c>
      <c r="L648" s="53">
        <f t="shared" si="47"/>
        <v>32.58</v>
      </c>
      <c r="M648" s="53">
        <f t="shared" si="48"/>
        <v>32.950000000000003</v>
      </c>
      <c r="N648" s="53"/>
    </row>
    <row r="649" spans="1:14" x14ac:dyDescent="0.25">
      <c r="A649">
        <v>634</v>
      </c>
      <c r="B649" s="175">
        <v>40668</v>
      </c>
      <c r="C649" s="53">
        <v>32.72</v>
      </c>
      <c r="D649" s="53">
        <v>32.770000000000003</v>
      </c>
      <c r="E649" s="53">
        <v>32.28</v>
      </c>
      <c r="F649" s="53">
        <v>32.51</v>
      </c>
      <c r="G649" s="54">
        <v>1353700</v>
      </c>
      <c r="H649" s="53">
        <v>32.51</v>
      </c>
      <c r="I649" s="59">
        <f t="shared" si="49"/>
        <v>1</v>
      </c>
      <c r="J649" s="53">
        <f t="shared" si="45"/>
        <v>32.72</v>
      </c>
      <c r="K649" s="53">
        <f t="shared" si="46"/>
        <v>32.770000000000003</v>
      </c>
      <c r="L649" s="53">
        <f t="shared" si="47"/>
        <v>32.28</v>
      </c>
      <c r="M649" s="53">
        <f t="shared" si="48"/>
        <v>32.51</v>
      </c>
      <c r="N649" s="53"/>
    </row>
    <row r="650" spans="1:14" x14ac:dyDescent="0.25">
      <c r="A650">
        <v>635</v>
      </c>
      <c r="B650" s="175">
        <v>40667</v>
      </c>
      <c r="C650" s="53">
        <v>33.06</v>
      </c>
      <c r="D650" s="53">
        <v>33.32</v>
      </c>
      <c r="E650" s="53">
        <v>32.31</v>
      </c>
      <c r="F650" s="53">
        <v>32.72</v>
      </c>
      <c r="G650" s="54">
        <v>953900</v>
      </c>
      <c r="H650" s="53">
        <v>32.72</v>
      </c>
      <c r="I650" s="59">
        <f t="shared" si="49"/>
        <v>1</v>
      </c>
      <c r="J650" s="53">
        <f t="shared" si="45"/>
        <v>33.06</v>
      </c>
      <c r="K650" s="53">
        <f t="shared" si="46"/>
        <v>33.32</v>
      </c>
      <c r="L650" s="53">
        <f t="shared" si="47"/>
        <v>32.31</v>
      </c>
      <c r="M650" s="53">
        <f t="shared" si="48"/>
        <v>32.72</v>
      </c>
      <c r="N650" s="53"/>
    </row>
    <row r="651" spans="1:14" x14ac:dyDescent="0.25">
      <c r="A651">
        <v>636</v>
      </c>
      <c r="B651" s="175">
        <v>40666</v>
      </c>
      <c r="C651" s="53">
        <v>32.979999999999997</v>
      </c>
      <c r="D651" s="53">
        <v>33.18</v>
      </c>
      <c r="E651" s="53">
        <v>32.630000000000003</v>
      </c>
      <c r="F651" s="53">
        <v>33.18</v>
      </c>
      <c r="G651" s="54">
        <v>729800</v>
      </c>
      <c r="H651" s="53">
        <v>33.18</v>
      </c>
      <c r="I651" s="59">
        <f t="shared" si="49"/>
        <v>1</v>
      </c>
      <c r="J651" s="53">
        <f t="shared" si="45"/>
        <v>32.979999999999997</v>
      </c>
      <c r="K651" s="53">
        <f t="shared" si="46"/>
        <v>33.18</v>
      </c>
      <c r="L651" s="53">
        <f t="shared" si="47"/>
        <v>32.630000000000003</v>
      </c>
      <c r="M651" s="53">
        <f t="shared" si="48"/>
        <v>33.18</v>
      </c>
      <c r="N651" s="53"/>
    </row>
    <row r="652" spans="1:14" x14ac:dyDescent="0.25">
      <c r="A652">
        <v>637</v>
      </c>
      <c r="B652" s="175">
        <v>40665</v>
      </c>
      <c r="C652" s="53">
        <v>32.57</v>
      </c>
      <c r="D652" s="53">
        <v>33.090000000000003</v>
      </c>
      <c r="E652" s="53">
        <v>32.54</v>
      </c>
      <c r="F652" s="53">
        <v>33.06</v>
      </c>
      <c r="G652" s="54">
        <v>892200</v>
      </c>
      <c r="H652" s="53">
        <v>33.06</v>
      </c>
      <c r="I652" s="59">
        <f t="shared" si="49"/>
        <v>1</v>
      </c>
      <c r="J652" s="53">
        <f t="shared" si="45"/>
        <v>32.57</v>
      </c>
      <c r="K652" s="53">
        <f t="shared" si="46"/>
        <v>33.090000000000003</v>
      </c>
      <c r="L652" s="53">
        <f t="shared" si="47"/>
        <v>32.54</v>
      </c>
      <c r="M652" s="53">
        <f t="shared" si="48"/>
        <v>33.06</v>
      </c>
      <c r="N652" s="53"/>
    </row>
    <row r="653" spans="1:14" x14ac:dyDescent="0.25">
      <c r="A653">
        <v>638</v>
      </c>
      <c r="B653" s="175">
        <v>40662</v>
      </c>
      <c r="C653" s="53">
        <v>33.18</v>
      </c>
      <c r="D653" s="53">
        <v>33.18</v>
      </c>
      <c r="E653" s="53">
        <v>32.54</v>
      </c>
      <c r="F653" s="53">
        <v>32.590000000000003</v>
      </c>
      <c r="G653" s="54">
        <v>785000</v>
      </c>
      <c r="H653" s="53">
        <v>32.590000000000003</v>
      </c>
      <c r="I653" s="59">
        <f t="shared" si="49"/>
        <v>1</v>
      </c>
      <c r="J653" s="53">
        <f t="shared" si="45"/>
        <v>33.18</v>
      </c>
      <c r="K653" s="53">
        <f t="shared" si="46"/>
        <v>33.18</v>
      </c>
      <c r="L653" s="53">
        <f t="shared" si="47"/>
        <v>32.54</v>
      </c>
      <c r="M653" s="53">
        <f t="shared" si="48"/>
        <v>32.590000000000003</v>
      </c>
      <c r="N653" s="53"/>
    </row>
    <row r="654" spans="1:14" x14ac:dyDescent="0.25">
      <c r="A654">
        <v>639</v>
      </c>
      <c r="B654" s="175">
        <v>40661</v>
      </c>
      <c r="C654" s="53">
        <v>32.82</v>
      </c>
      <c r="D654" s="53">
        <v>33.58</v>
      </c>
      <c r="E654" s="53">
        <v>32.82</v>
      </c>
      <c r="F654" s="53">
        <v>33.049999999999997</v>
      </c>
      <c r="G654" s="54">
        <v>1608800</v>
      </c>
      <c r="H654" s="53">
        <v>33.049999999999997</v>
      </c>
      <c r="I654" s="59">
        <f t="shared" si="49"/>
        <v>1</v>
      </c>
      <c r="J654" s="53">
        <f t="shared" si="45"/>
        <v>32.82</v>
      </c>
      <c r="K654" s="53">
        <f t="shared" si="46"/>
        <v>33.58</v>
      </c>
      <c r="L654" s="53">
        <f t="shared" si="47"/>
        <v>32.82</v>
      </c>
      <c r="M654" s="53">
        <f t="shared" si="48"/>
        <v>33.049999999999997</v>
      </c>
      <c r="N654" s="53"/>
    </row>
    <row r="655" spans="1:14" x14ac:dyDescent="0.25">
      <c r="A655">
        <v>640</v>
      </c>
      <c r="B655" s="175">
        <v>40660</v>
      </c>
      <c r="C655" s="53">
        <v>32.17</v>
      </c>
      <c r="D655" s="53">
        <v>32.99</v>
      </c>
      <c r="E655" s="53">
        <v>32.090000000000003</v>
      </c>
      <c r="F655" s="53">
        <v>32.880000000000003</v>
      </c>
      <c r="G655" s="54">
        <v>969200</v>
      </c>
      <c r="H655" s="53">
        <v>32.880000000000003</v>
      </c>
      <c r="I655" s="59">
        <f t="shared" si="49"/>
        <v>1</v>
      </c>
      <c r="J655" s="53">
        <f t="shared" si="45"/>
        <v>32.17</v>
      </c>
      <c r="K655" s="53">
        <f t="shared" si="46"/>
        <v>32.99</v>
      </c>
      <c r="L655" s="53">
        <f t="shared" si="47"/>
        <v>32.090000000000003</v>
      </c>
      <c r="M655" s="53">
        <f t="shared" si="48"/>
        <v>32.880000000000003</v>
      </c>
      <c r="N655" s="53"/>
    </row>
    <row r="656" spans="1:14" x14ac:dyDescent="0.25">
      <c r="A656">
        <v>641</v>
      </c>
      <c r="B656" s="175">
        <v>40659</v>
      </c>
      <c r="C656" s="53">
        <v>32.07</v>
      </c>
      <c r="D656" s="53">
        <v>32.31</v>
      </c>
      <c r="E656" s="53">
        <v>31.77</v>
      </c>
      <c r="F656" s="53">
        <v>32.200000000000003</v>
      </c>
      <c r="G656" s="54">
        <v>931600</v>
      </c>
      <c r="H656" s="53">
        <v>32.200000000000003</v>
      </c>
      <c r="I656" s="59">
        <f t="shared" si="49"/>
        <v>1</v>
      </c>
      <c r="J656" s="53">
        <f t="shared" ref="J656:J719" si="50">ROUND($I656*C656,2)</f>
        <v>32.07</v>
      </c>
      <c r="K656" s="53">
        <f t="shared" ref="K656:K719" si="51">ROUND($I656*D656,2)</f>
        <v>32.31</v>
      </c>
      <c r="L656" s="53">
        <f t="shared" ref="L656:L719" si="52">ROUND($I656*E656,2)</f>
        <v>31.77</v>
      </c>
      <c r="M656" s="53">
        <f t="shared" ref="M656:M719" si="53">ROUND($I656*F656,2)</f>
        <v>32.200000000000003</v>
      </c>
      <c r="N656" s="53"/>
    </row>
    <row r="657" spans="1:14" x14ac:dyDescent="0.25">
      <c r="A657">
        <v>642</v>
      </c>
      <c r="B657" s="175">
        <v>40658</v>
      </c>
      <c r="C657" s="53">
        <v>31.22</v>
      </c>
      <c r="D657" s="53">
        <v>32.020000000000003</v>
      </c>
      <c r="E657" s="53">
        <v>31.17</v>
      </c>
      <c r="F657" s="53">
        <v>31.96</v>
      </c>
      <c r="G657" s="54">
        <v>1082900</v>
      </c>
      <c r="H657" s="53">
        <v>31.96</v>
      </c>
      <c r="I657" s="59">
        <f t="shared" si="49"/>
        <v>1</v>
      </c>
      <c r="J657" s="53">
        <f t="shared" si="50"/>
        <v>31.22</v>
      </c>
      <c r="K657" s="53">
        <f t="shared" si="51"/>
        <v>32.020000000000003</v>
      </c>
      <c r="L657" s="53">
        <f t="shared" si="52"/>
        <v>31.17</v>
      </c>
      <c r="M657" s="53">
        <f t="shared" si="53"/>
        <v>31.96</v>
      </c>
      <c r="N657" s="53"/>
    </row>
    <row r="658" spans="1:14" x14ac:dyDescent="0.25">
      <c r="A658">
        <v>643</v>
      </c>
      <c r="B658" s="175">
        <v>40654</v>
      </c>
      <c r="C658" s="53">
        <v>31.16</v>
      </c>
      <c r="D658" s="53">
        <v>31.25</v>
      </c>
      <c r="E658" s="53">
        <v>30.92</v>
      </c>
      <c r="F658" s="53">
        <v>31.17</v>
      </c>
      <c r="G658" s="54">
        <v>825400</v>
      </c>
      <c r="H658" s="53">
        <v>31.17</v>
      </c>
      <c r="I658" s="59">
        <f t="shared" ref="I658:I721" si="54">H658/F658</f>
        <v>1</v>
      </c>
      <c r="J658" s="53">
        <f t="shared" si="50"/>
        <v>31.16</v>
      </c>
      <c r="K658" s="53">
        <f t="shared" si="51"/>
        <v>31.25</v>
      </c>
      <c r="L658" s="53">
        <f t="shared" si="52"/>
        <v>30.92</v>
      </c>
      <c r="M658" s="53">
        <f t="shared" si="53"/>
        <v>31.17</v>
      </c>
      <c r="N658" s="53"/>
    </row>
    <row r="659" spans="1:14" x14ac:dyDescent="0.25">
      <c r="A659">
        <v>644</v>
      </c>
      <c r="B659" s="175">
        <v>40653</v>
      </c>
      <c r="C659" s="53">
        <v>31.57</v>
      </c>
      <c r="D659" s="53">
        <v>31.61</v>
      </c>
      <c r="E659" s="53">
        <v>30.94</v>
      </c>
      <c r="F659" s="53">
        <v>31</v>
      </c>
      <c r="G659" s="54">
        <v>1141100</v>
      </c>
      <c r="H659" s="53">
        <v>31</v>
      </c>
      <c r="I659" s="59">
        <f t="shared" si="54"/>
        <v>1</v>
      </c>
      <c r="J659" s="53">
        <f t="shared" si="50"/>
        <v>31.57</v>
      </c>
      <c r="K659" s="53">
        <f t="shared" si="51"/>
        <v>31.61</v>
      </c>
      <c r="L659" s="53">
        <f t="shared" si="52"/>
        <v>30.94</v>
      </c>
      <c r="M659" s="53">
        <f t="shared" si="53"/>
        <v>31</v>
      </c>
      <c r="N659" s="53"/>
    </row>
    <row r="660" spans="1:14" x14ac:dyDescent="0.25">
      <c r="A660">
        <v>645</v>
      </c>
      <c r="B660" s="175">
        <v>40652</v>
      </c>
      <c r="C660" s="53">
        <v>31.49</v>
      </c>
      <c r="D660" s="53">
        <v>31.71</v>
      </c>
      <c r="E660" s="53">
        <v>31.13</v>
      </c>
      <c r="F660" s="53">
        <v>31.36</v>
      </c>
      <c r="G660" s="54">
        <v>304400</v>
      </c>
      <c r="H660" s="53">
        <v>31.36</v>
      </c>
      <c r="I660" s="59">
        <f t="shared" si="54"/>
        <v>1</v>
      </c>
      <c r="J660" s="53">
        <f t="shared" si="50"/>
        <v>31.49</v>
      </c>
      <c r="K660" s="53">
        <f t="shared" si="51"/>
        <v>31.71</v>
      </c>
      <c r="L660" s="53">
        <f t="shared" si="52"/>
        <v>31.13</v>
      </c>
      <c r="M660" s="53">
        <f t="shared" si="53"/>
        <v>31.36</v>
      </c>
      <c r="N660" s="53"/>
    </row>
    <row r="661" spans="1:14" x14ac:dyDescent="0.25">
      <c r="A661">
        <v>646</v>
      </c>
      <c r="B661" s="175">
        <v>40651</v>
      </c>
      <c r="C661" s="53">
        <v>31.35</v>
      </c>
      <c r="D661" s="53">
        <v>31.7</v>
      </c>
      <c r="E661" s="53">
        <v>31.21</v>
      </c>
      <c r="F661" s="53">
        <v>31.49</v>
      </c>
      <c r="G661" s="54">
        <v>905700</v>
      </c>
      <c r="H661" s="53">
        <v>31.49</v>
      </c>
      <c r="I661" s="59">
        <f t="shared" si="54"/>
        <v>1</v>
      </c>
      <c r="J661" s="53">
        <f t="shared" si="50"/>
        <v>31.35</v>
      </c>
      <c r="K661" s="53">
        <f t="shared" si="51"/>
        <v>31.7</v>
      </c>
      <c r="L661" s="53">
        <f t="shared" si="52"/>
        <v>31.21</v>
      </c>
      <c r="M661" s="53">
        <f t="shared" si="53"/>
        <v>31.49</v>
      </c>
      <c r="N661" s="53"/>
    </row>
    <row r="662" spans="1:14" x14ac:dyDescent="0.25">
      <c r="A662">
        <v>647</v>
      </c>
      <c r="B662" s="175">
        <v>40648</v>
      </c>
      <c r="C662" s="53">
        <v>31.58</v>
      </c>
      <c r="D662" s="53">
        <v>31.67</v>
      </c>
      <c r="E662" s="53">
        <v>31.31</v>
      </c>
      <c r="F662" s="53">
        <v>31.49</v>
      </c>
      <c r="G662" s="54">
        <v>933000</v>
      </c>
      <c r="H662" s="53">
        <v>31.49</v>
      </c>
      <c r="I662" s="59">
        <f t="shared" si="54"/>
        <v>1</v>
      </c>
      <c r="J662" s="53">
        <f t="shared" si="50"/>
        <v>31.58</v>
      </c>
      <c r="K662" s="53">
        <f t="shared" si="51"/>
        <v>31.67</v>
      </c>
      <c r="L662" s="53">
        <f t="shared" si="52"/>
        <v>31.31</v>
      </c>
      <c r="M662" s="53">
        <f t="shared" si="53"/>
        <v>31.49</v>
      </c>
      <c r="N662" s="53"/>
    </row>
    <row r="663" spans="1:14" x14ac:dyDescent="0.25">
      <c r="A663">
        <v>648</v>
      </c>
      <c r="B663" s="175">
        <v>40647</v>
      </c>
      <c r="C663" s="53">
        <v>31.69</v>
      </c>
      <c r="D663" s="53">
        <v>32</v>
      </c>
      <c r="E663" s="53">
        <v>31.44</v>
      </c>
      <c r="F663" s="53">
        <v>31.45</v>
      </c>
      <c r="G663" s="54">
        <v>1571200</v>
      </c>
      <c r="H663" s="53">
        <v>31.45</v>
      </c>
      <c r="I663" s="59">
        <f t="shared" si="54"/>
        <v>1</v>
      </c>
      <c r="J663" s="53">
        <f t="shared" si="50"/>
        <v>31.69</v>
      </c>
      <c r="K663" s="53">
        <f t="shared" si="51"/>
        <v>32</v>
      </c>
      <c r="L663" s="53">
        <f t="shared" si="52"/>
        <v>31.44</v>
      </c>
      <c r="M663" s="53">
        <f t="shared" si="53"/>
        <v>31.45</v>
      </c>
      <c r="N663" s="53"/>
    </row>
    <row r="664" spans="1:14" x14ac:dyDescent="0.25">
      <c r="A664">
        <v>649</v>
      </c>
      <c r="B664" s="175">
        <v>40646</v>
      </c>
      <c r="C664" s="53">
        <v>31.9</v>
      </c>
      <c r="D664" s="53">
        <v>32.07</v>
      </c>
      <c r="E664" s="53">
        <v>31.5</v>
      </c>
      <c r="F664" s="53">
        <v>31.73</v>
      </c>
      <c r="G664" s="54">
        <v>1252000</v>
      </c>
      <c r="H664" s="53">
        <v>31.73</v>
      </c>
      <c r="I664" s="59">
        <f t="shared" si="54"/>
        <v>1</v>
      </c>
      <c r="J664" s="53">
        <f t="shared" si="50"/>
        <v>31.9</v>
      </c>
      <c r="K664" s="53">
        <f t="shared" si="51"/>
        <v>32.07</v>
      </c>
      <c r="L664" s="53">
        <f t="shared" si="52"/>
        <v>31.5</v>
      </c>
      <c r="M664" s="53">
        <f t="shared" si="53"/>
        <v>31.73</v>
      </c>
      <c r="N664" s="53"/>
    </row>
    <row r="665" spans="1:14" x14ac:dyDescent="0.25">
      <c r="A665">
        <v>650</v>
      </c>
      <c r="B665" s="175">
        <v>40645</v>
      </c>
      <c r="C665" s="53">
        <v>31.6</v>
      </c>
      <c r="D665" s="53">
        <v>32.03</v>
      </c>
      <c r="E665" s="53">
        <v>31.37</v>
      </c>
      <c r="F665" s="53">
        <v>31.81</v>
      </c>
      <c r="G665" s="54">
        <v>2179100</v>
      </c>
      <c r="H665" s="53">
        <v>31.81</v>
      </c>
      <c r="I665" s="59">
        <f t="shared" si="54"/>
        <v>1</v>
      </c>
      <c r="J665" s="53">
        <f t="shared" si="50"/>
        <v>31.6</v>
      </c>
      <c r="K665" s="53">
        <f t="shared" si="51"/>
        <v>32.03</v>
      </c>
      <c r="L665" s="53">
        <f t="shared" si="52"/>
        <v>31.37</v>
      </c>
      <c r="M665" s="53">
        <f t="shared" si="53"/>
        <v>31.81</v>
      </c>
      <c r="N665" s="53"/>
    </row>
    <row r="666" spans="1:14" x14ac:dyDescent="0.25">
      <c r="A666">
        <v>651</v>
      </c>
      <c r="B666" s="175">
        <v>40644</v>
      </c>
      <c r="C666" s="53">
        <v>31.96</v>
      </c>
      <c r="D666" s="53">
        <v>32.01</v>
      </c>
      <c r="E666" s="53">
        <v>31.45</v>
      </c>
      <c r="F666" s="53">
        <v>31.63</v>
      </c>
      <c r="G666" s="54">
        <v>1495000</v>
      </c>
      <c r="H666" s="53">
        <v>31.63</v>
      </c>
      <c r="I666" s="59">
        <f t="shared" si="54"/>
        <v>1</v>
      </c>
      <c r="J666" s="53">
        <f t="shared" si="50"/>
        <v>31.96</v>
      </c>
      <c r="K666" s="53">
        <f t="shared" si="51"/>
        <v>32.01</v>
      </c>
      <c r="L666" s="53">
        <f t="shared" si="52"/>
        <v>31.45</v>
      </c>
      <c r="M666" s="53">
        <f t="shared" si="53"/>
        <v>31.63</v>
      </c>
      <c r="N666" s="53"/>
    </row>
    <row r="667" spans="1:14" x14ac:dyDescent="0.25">
      <c r="A667">
        <v>652</v>
      </c>
      <c r="B667" s="175">
        <v>40641</v>
      </c>
      <c r="C667" s="53">
        <v>32.56</v>
      </c>
      <c r="D667" s="53">
        <v>32.74</v>
      </c>
      <c r="E667" s="53">
        <v>31.66</v>
      </c>
      <c r="F667" s="53">
        <v>31.82</v>
      </c>
      <c r="G667" s="54">
        <v>1440500</v>
      </c>
      <c r="H667" s="53">
        <v>31.82</v>
      </c>
      <c r="I667" s="59">
        <f t="shared" si="54"/>
        <v>1</v>
      </c>
      <c r="J667" s="53">
        <f t="shared" si="50"/>
        <v>32.56</v>
      </c>
      <c r="K667" s="53">
        <f t="shared" si="51"/>
        <v>32.74</v>
      </c>
      <c r="L667" s="53">
        <f t="shared" si="52"/>
        <v>31.66</v>
      </c>
      <c r="M667" s="53">
        <f t="shared" si="53"/>
        <v>31.82</v>
      </c>
      <c r="N667" s="53"/>
    </row>
    <row r="668" spans="1:14" x14ac:dyDescent="0.25">
      <c r="A668">
        <v>653</v>
      </c>
      <c r="B668" s="175">
        <v>40640</v>
      </c>
      <c r="C668" s="53">
        <v>32.31</v>
      </c>
      <c r="D668" s="53">
        <v>32.92</v>
      </c>
      <c r="E668" s="53">
        <v>32.21</v>
      </c>
      <c r="F668" s="53">
        <v>32.51</v>
      </c>
      <c r="G668" s="54">
        <v>1723800</v>
      </c>
      <c r="H668" s="53">
        <v>32.51</v>
      </c>
      <c r="I668" s="59">
        <f t="shared" si="54"/>
        <v>1</v>
      </c>
      <c r="J668" s="53">
        <f t="shared" si="50"/>
        <v>32.31</v>
      </c>
      <c r="K668" s="53">
        <f t="shared" si="51"/>
        <v>32.92</v>
      </c>
      <c r="L668" s="53">
        <f t="shared" si="52"/>
        <v>32.21</v>
      </c>
      <c r="M668" s="53">
        <f t="shared" si="53"/>
        <v>32.51</v>
      </c>
      <c r="N668" s="53"/>
    </row>
    <row r="669" spans="1:14" x14ac:dyDescent="0.25">
      <c r="A669">
        <v>654</v>
      </c>
      <c r="B669" s="175">
        <v>40639</v>
      </c>
      <c r="C669" s="53">
        <v>32.24</v>
      </c>
      <c r="D669" s="53">
        <v>32.61</v>
      </c>
      <c r="E669" s="53">
        <v>32.14</v>
      </c>
      <c r="F669" s="53">
        <v>32.35</v>
      </c>
      <c r="G669" s="54">
        <v>1598800</v>
      </c>
      <c r="H669" s="53">
        <v>32.35</v>
      </c>
      <c r="I669" s="59">
        <f t="shared" si="54"/>
        <v>1</v>
      </c>
      <c r="J669" s="53">
        <f t="shared" si="50"/>
        <v>32.24</v>
      </c>
      <c r="K669" s="53">
        <f t="shared" si="51"/>
        <v>32.61</v>
      </c>
      <c r="L669" s="53">
        <f t="shared" si="52"/>
        <v>32.14</v>
      </c>
      <c r="M669" s="53">
        <f t="shared" si="53"/>
        <v>32.35</v>
      </c>
      <c r="N669" s="53"/>
    </row>
    <row r="670" spans="1:14" x14ac:dyDescent="0.25">
      <c r="A670">
        <v>655</v>
      </c>
      <c r="B670" s="175">
        <v>40638</v>
      </c>
      <c r="C670" s="53">
        <v>31.59</v>
      </c>
      <c r="D670" s="53">
        <v>32.5</v>
      </c>
      <c r="E670" s="53">
        <v>31.41</v>
      </c>
      <c r="F670" s="53">
        <v>32.229999999999997</v>
      </c>
      <c r="G670" s="54">
        <v>1287800</v>
      </c>
      <c r="H670" s="53">
        <v>32.229999999999997</v>
      </c>
      <c r="I670" s="59">
        <f t="shared" si="54"/>
        <v>1</v>
      </c>
      <c r="J670" s="53">
        <f t="shared" si="50"/>
        <v>31.59</v>
      </c>
      <c r="K670" s="53">
        <f t="shared" si="51"/>
        <v>32.5</v>
      </c>
      <c r="L670" s="53">
        <f t="shared" si="52"/>
        <v>31.41</v>
      </c>
      <c r="M670" s="53">
        <f t="shared" si="53"/>
        <v>32.229999999999997</v>
      </c>
      <c r="N670" s="53"/>
    </row>
    <row r="671" spans="1:14" x14ac:dyDescent="0.25">
      <c r="A671">
        <v>656</v>
      </c>
      <c r="B671" s="175">
        <v>40637</v>
      </c>
      <c r="C671" s="53">
        <v>31.61</v>
      </c>
      <c r="D671" s="53">
        <v>31.71</v>
      </c>
      <c r="E671" s="53">
        <v>31.22</v>
      </c>
      <c r="F671" s="53">
        <v>31.6</v>
      </c>
      <c r="G671" s="54">
        <v>1115400</v>
      </c>
      <c r="H671" s="53">
        <v>31.6</v>
      </c>
      <c r="I671" s="59">
        <f t="shared" si="54"/>
        <v>1</v>
      </c>
      <c r="J671" s="53">
        <f t="shared" si="50"/>
        <v>31.61</v>
      </c>
      <c r="K671" s="53">
        <f t="shared" si="51"/>
        <v>31.71</v>
      </c>
      <c r="L671" s="53">
        <f t="shared" si="52"/>
        <v>31.22</v>
      </c>
      <c r="M671" s="53">
        <f t="shared" si="53"/>
        <v>31.6</v>
      </c>
      <c r="N671" s="53"/>
    </row>
    <row r="672" spans="1:14" x14ac:dyDescent="0.25">
      <c r="A672">
        <v>657</v>
      </c>
      <c r="B672" s="175">
        <v>40634</v>
      </c>
      <c r="C672" s="53">
        <v>31.43</v>
      </c>
      <c r="D672" s="53">
        <v>31.7</v>
      </c>
      <c r="E672" s="53">
        <v>31.18</v>
      </c>
      <c r="F672" s="53">
        <v>31.55</v>
      </c>
      <c r="G672" s="54">
        <v>1146700</v>
      </c>
      <c r="H672" s="53">
        <v>31.55</v>
      </c>
      <c r="I672" s="59">
        <f t="shared" si="54"/>
        <v>1</v>
      </c>
      <c r="J672" s="53">
        <f t="shared" si="50"/>
        <v>31.43</v>
      </c>
      <c r="K672" s="53">
        <f t="shared" si="51"/>
        <v>31.7</v>
      </c>
      <c r="L672" s="53">
        <f t="shared" si="52"/>
        <v>31.18</v>
      </c>
      <c r="M672" s="53">
        <f t="shared" si="53"/>
        <v>31.55</v>
      </c>
      <c r="N672" s="53"/>
    </row>
    <row r="673" spans="1:14" x14ac:dyDescent="0.25">
      <c r="A673">
        <v>658</v>
      </c>
      <c r="B673" s="175">
        <v>40633</v>
      </c>
      <c r="C673" s="53">
        <v>31.41</v>
      </c>
      <c r="D673" s="53">
        <v>31.45</v>
      </c>
      <c r="E673" s="53">
        <v>30.86</v>
      </c>
      <c r="F673" s="53">
        <v>31.35</v>
      </c>
      <c r="G673" s="54">
        <v>902800</v>
      </c>
      <c r="H673" s="53">
        <v>31.35</v>
      </c>
      <c r="I673" s="59">
        <f t="shared" si="54"/>
        <v>1</v>
      </c>
      <c r="J673" s="53">
        <f t="shared" si="50"/>
        <v>31.41</v>
      </c>
      <c r="K673" s="53">
        <f t="shared" si="51"/>
        <v>31.45</v>
      </c>
      <c r="L673" s="53">
        <f t="shared" si="52"/>
        <v>30.86</v>
      </c>
      <c r="M673" s="53">
        <f t="shared" si="53"/>
        <v>31.35</v>
      </c>
      <c r="N673" s="53"/>
    </row>
    <row r="674" spans="1:14" x14ac:dyDescent="0.25">
      <c r="A674">
        <v>659</v>
      </c>
      <c r="B674" s="175">
        <v>40632</v>
      </c>
      <c r="C674" s="53">
        <v>30.75</v>
      </c>
      <c r="D674" s="53">
        <v>31.7</v>
      </c>
      <c r="E674" s="53">
        <v>30.67</v>
      </c>
      <c r="F674" s="53">
        <v>31.54</v>
      </c>
      <c r="G674" s="54">
        <v>1948800</v>
      </c>
      <c r="H674" s="53">
        <v>31.54</v>
      </c>
      <c r="I674" s="59">
        <f t="shared" si="54"/>
        <v>1</v>
      </c>
      <c r="J674" s="53">
        <f t="shared" si="50"/>
        <v>30.75</v>
      </c>
      <c r="K674" s="53">
        <f t="shared" si="51"/>
        <v>31.7</v>
      </c>
      <c r="L674" s="53">
        <f t="shared" si="52"/>
        <v>30.67</v>
      </c>
      <c r="M674" s="53">
        <f t="shared" si="53"/>
        <v>31.54</v>
      </c>
      <c r="N674" s="53"/>
    </row>
    <row r="675" spans="1:14" x14ac:dyDescent="0.25">
      <c r="A675">
        <v>660</v>
      </c>
      <c r="B675" s="175">
        <v>40631</v>
      </c>
      <c r="C675" s="53">
        <v>31.42</v>
      </c>
      <c r="D675" s="53">
        <v>31.52</v>
      </c>
      <c r="E675" s="53">
        <v>30.35</v>
      </c>
      <c r="F675" s="53">
        <v>30.52</v>
      </c>
      <c r="G675" s="54">
        <v>5736100</v>
      </c>
      <c r="H675" s="53">
        <v>30.52</v>
      </c>
      <c r="I675" s="59">
        <f t="shared" si="54"/>
        <v>1</v>
      </c>
      <c r="J675" s="53">
        <f t="shared" si="50"/>
        <v>31.42</v>
      </c>
      <c r="K675" s="53">
        <f t="shared" si="51"/>
        <v>31.52</v>
      </c>
      <c r="L675" s="53">
        <f t="shared" si="52"/>
        <v>30.35</v>
      </c>
      <c r="M675" s="53">
        <f t="shared" si="53"/>
        <v>30.52</v>
      </c>
      <c r="N675" s="53"/>
    </row>
    <row r="676" spans="1:14" x14ac:dyDescent="0.25">
      <c r="A676">
        <v>661</v>
      </c>
      <c r="B676" s="175">
        <v>40630</v>
      </c>
      <c r="C676" s="53">
        <v>31.52</v>
      </c>
      <c r="D676" s="53">
        <v>32.08</v>
      </c>
      <c r="E676" s="53">
        <v>31.32</v>
      </c>
      <c r="F676" s="53">
        <v>31.49</v>
      </c>
      <c r="G676" s="54">
        <v>855800</v>
      </c>
      <c r="H676" s="53">
        <v>31.49</v>
      </c>
      <c r="I676" s="59">
        <f t="shared" si="54"/>
        <v>1</v>
      </c>
      <c r="J676" s="53">
        <f t="shared" si="50"/>
        <v>31.52</v>
      </c>
      <c r="K676" s="53">
        <f t="shared" si="51"/>
        <v>32.08</v>
      </c>
      <c r="L676" s="53">
        <f t="shared" si="52"/>
        <v>31.32</v>
      </c>
      <c r="M676" s="53">
        <f t="shared" si="53"/>
        <v>31.49</v>
      </c>
      <c r="N676" s="53"/>
    </row>
    <row r="677" spans="1:14" x14ac:dyDescent="0.25">
      <c r="A677">
        <v>662</v>
      </c>
      <c r="B677" s="175">
        <v>40627</v>
      </c>
      <c r="C677" s="53">
        <v>31.31</v>
      </c>
      <c r="D677" s="53">
        <v>31.72</v>
      </c>
      <c r="E677" s="53">
        <v>31.16</v>
      </c>
      <c r="F677" s="53">
        <v>31.55</v>
      </c>
      <c r="G677" s="54">
        <v>1128200</v>
      </c>
      <c r="H677" s="53">
        <v>31.55</v>
      </c>
      <c r="I677" s="59">
        <f t="shared" si="54"/>
        <v>1</v>
      </c>
      <c r="J677" s="53">
        <f t="shared" si="50"/>
        <v>31.31</v>
      </c>
      <c r="K677" s="53">
        <f t="shared" si="51"/>
        <v>31.72</v>
      </c>
      <c r="L677" s="53">
        <f t="shared" si="52"/>
        <v>31.16</v>
      </c>
      <c r="M677" s="53">
        <f t="shared" si="53"/>
        <v>31.55</v>
      </c>
      <c r="N677" s="53"/>
    </row>
    <row r="678" spans="1:14" x14ac:dyDescent="0.25">
      <c r="A678">
        <v>663</v>
      </c>
      <c r="B678" s="175">
        <v>40626</v>
      </c>
      <c r="C678" s="53">
        <v>30.83</v>
      </c>
      <c r="D678" s="53">
        <v>31.34</v>
      </c>
      <c r="E678" s="53">
        <v>30.76</v>
      </c>
      <c r="F678" s="53">
        <v>31.23</v>
      </c>
      <c r="G678" s="54">
        <v>1170600</v>
      </c>
      <c r="H678" s="53">
        <v>31.23</v>
      </c>
      <c r="I678" s="59">
        <f t="shared" si="54"/>
        <v>1</v>
      </c>
      <c r="J678" s="53">
        <f t="shared" si="50"/>
        <v>30.83</v>
      </c>
      <c r="K678" s="53">
        <f t="shared" si="51"/>
        <v>31.34</v>
      </c>
      <c r="L678" s="53">
        <f t="shared" si="52"/>
        <v>30.76</v>
      </c>
      <c r="M678" s="53">
        <f t="shared" si="53"/>
        <v>31.23</v>
      </c>
      <c r="N678" s="53"/>
    </row>
    <row r="679" spans="1:14" x14ac:dyDescent="0.25">
      <c r="A679">
        <v>664</v>
      </c>
      <c r="B679" s="175">
        <v>40625</v>
      </c>
      <c r="C679" s="53">
        <v>30.9</v>
      </c>
      <c r="D679" s="53">
        <v>31.15</v>
      </c>
      <c r="E679" s="53">
        <v>30.55</v>
      </c>
      <c r="F679" s="53">
        <v>30.61</v>
      </c>
      <c r="G679" s="54">
        <v>1465200</v>
      </c>
      <c r="H679" s="53">
        <v>30.61</v>
      </c>
      <c r="I679" s="59">
        <f t="shared" si="54"/>
        <v>1</v>
      </c>
      <c r="J679" s="53">
        <f t="shared" si="50"/>
        <v>30.9</v>
      </c>
      <c r="K679" s="53">
        <f t="shared" si="51"/>
        <v>31.15</v>
      </c>
      <c r="L679" s="53">
        <f t="shared" si="52"/>
        <v>30.55</v>
      </c>
      <c r="M679" s="53">
        <f t="shared" si="53"/>
        <v>30.61</v>
      </c>
      <c r="N679" s="53"/>
    </row>
    <row r="680" spans="1:14" x14ac:dyDescent="0.25">
      <c r="A680">
        <v>665</v>
      </c>
      <c r="B680" s="175">
        <v>40624</v>
      </c>
      <c r="C680" s="53">
        <v>31.8</v>
      </c>
      <c r="D680" s="53">
        <v>32.1</v>
      </c>
      <c r="E680" s="53">
        <v>30.57</v>
      </c>
      <c r="F680" s="53">
        <v>30.84</v>
      </c>
      <c r="G680" s="54">
        <v>4373600</v>
      </c>
      <c r="H680" s="53">
        <v>30.84</v>
      </c>
      <c r="I680" s="59">
        <f t="shared" si="54"/>
        <v>1</v>
      </c>
      <c r="J680" s="53">
        <f t="shared" si="50"/>
        <v>31.8</v>
      </c>
      <c r="K680" s="53">
        <f t="shared" si="51"/>
        <v>32.1</v>
      </c>
      <c r="L680" s="53">
        <f t="shared" si="52"/>
        <v>30.57</v>
      </c>
      <c r="M680" s="53">
        <f t="shared" si="53"/>
        <v>30.84</v>
      </c>
      <c r="N680" s="53"/>
    </row>
    <row r="681" spans="1:14" x14ac:dyDescent="0.25">
      <c r="A681">
        <v>666</v>
      </c>
      <c r="B681" s="175">
        <v>40623</v>
      </c>
      <c r="C681" s="53">
        <v>30</v>
      </c>
      <c r="D681" s="53">
        <v>30.39</v>
      </c>
      <c r="E681" s="53">
        <v>29.9</v>
      </c>
      <c r="F681" s="53">
        <v>30.38</v>
      </c>
      <c r="G681" s="54">
        <v>2121400</v>
      </c>
      <c r="H681" s="53">
        <v>30.38</v>
      </c>
      <c r="I681" s="59">
        <f t="shared" si="54"/>
        <v>1</v>
      </c>
      <c r="J681" s="53">
        <f t="shared" si="50"/>
        <v>30</v>
      </c>
      <c r="K681" s="53">
        <f t="shared" si="51"/>
        <v>30.39</v>
      </c>
      <c r="L681" s="53">
        <f t="shared" si="52"/>
        <v>29.9</v>
      </c>
      <c r="M681" s="53">
        <f t="shared" si="53"/>
        <v>30.38</v>
      </c>
      <c r="N681" s="53"/>
    </row>
    <row r="682" spans="1:14" x14ac:dyDescent="0.25">
      <c r="A682">
        <v>667</v>
      </c>
      <c r="B682" s="175">
        <v>40620</v>
      </c>
      <c r="C682" s="53">
        <v>29.97</v>
      </c>
      <c r="D682" s="53">
        <v>30.18</v>
      </c>
      <c r="E682" s="53">
        <v>29.79</v>
      </c>
      <c r="F682" s="53">
        <v>29.85</v>
      </c>
      <c r="G682" s="54">
        <v>3123600</v>
      </c>
      <c r="H682" s="53">
        <v>29.85</v>
      </c>
      <c r="I682" s="59">
        <f t="shared" si="54"/>
        <v>1</v>
      </c>
      <c r="J682" s="53">
        <f t="shared" si="50"/>
        <v>29.97</v>
      </c>
      <c r="K682" s="53">
        <f t="shared" si="51"/>
        <v>30.18</v>
      </c>
      <c r="L682" s="53">
        <f t="shared" si="52"/>
        <v>29.79</v>
      </c>
      <c r="M682" s="53">
        <f t="shared" si="53"/>
        <v>29.85</v>
      </c>
      <c r="N682" s="53"/>
    </row>
    <row r="683" spans="1:14" x14ac:dyDescent="0.25">
      <c r="A683">
        <v>668</v>
      </c>
      <c r="B683" s="175">
        <v>40619</v>
      </c>
      <c r="C683" s="53">
        <v>29.99</v>
      </c>
      <c r="D683" s="53">
        <v>30</v>
      </c>
      <c r="E683" s="53">
        <v>29.26</v>
      </c>
      <c r="F683" s="53">
        <v>29.75</v>
      </c>
      <c r="G683" s="54">
        <v>1486100</v>
      </c>
      <c r="H683" s="53">
        <v>29.75</v>
      </c>
      <c r="I683" s="59">
        <f t="shared" si="54"/>
        <v>1</v>
      </c>
      <c r="J683" s="53">
        <f t="shared" si="50"/>
        <v>29.99</v>
      </c>
      <c r="K683" s="53">
        <f t="shared" si="51"/>
        <v>30</v>
      </c>
      <c r="L683" s="53">
        <f t="shared" si="52"/>
        <v>29.26</v>
      </c>
      <c r="M683" s="53">
        <f t="shared" si="53"/>
        <v>29.75</v>
      </c>
      <c r="N683" s="53"/>
    </row>
    <row r="684" spans="1:14" x14ac:dyDescent="0.25">
      <c r="A684">
        <v>669</v>
      </c>
      <c r="B684" s="175">
        <v>40618</v>
      </c>
      <c r="C684" s="53">
        <v>28.76</v>
      </c>
      <c r="D684" s="53">
        <v>29.98</v>
      </c>
      <c r="E684" s="53">
        <v>28.76</v>
      </c>
      <c r="F684" s="53">
        <v>29.78</v>
      </c>
      <c r="G684" s="54">
        <v>2095600</v>
      </c>
      <c r="H684" s="53">
        <v>29.78</v>
      </c>
      <c r="I684" s="59">
        <f t="shared" si="54"/>
        <v>1</v>
      </c>
      <c r="J684" s="53">
        <f t="shared" si="50"/>
        <v>28.76</v>
      </c>
      <c r="K684" s="53">
        <f t="shared" si="51"/>
        <v>29.98</v>
      </c>
      <c r="L684" s="53">
        <f t="shared" si="52"/>
        <v>28.76</v>
      </c>
      <c r="M684" s="53">
        <f t="shared" si="53"/>
        <v>29.78</v>
      </c>
      <c r="N684" s="53"/>
    </row>
    <row r="685" spans="1:14" x14ac:dyDescent="0.25">
      <c r="A685">
        <v>670</v>
      </c>
      <c r="B685" s="175">
        <v>40617</v>
      </c>
      <c r="C685" s="53">
        <v>28.41</v>
      </c>
      <c r="D685" s="53">
        <v>29.08</v>
      </c>
      <c r="E685" s="53">
        <v>28.18</v>
      </c>
      <c r="F685" s="53">
        <v>28.88</v>
      </c>
      <c r="G685" s="54">
        <v>1252600</v>
      </c>
      <c r="H685" s="53">
        <v>28.88</v>
      </c>
      <c r="I685" s="59">
        <f t="shared" si="54"/>
        <v>1</v>
      </c>
      <c r="J685" s="53">
        <f t="shared" si="50"/>
        <v>28.41</v>
      </c>
      <c r="K685" s="53">
        <f t="shared" si="51"/>
        <v>29.08</v>
      </c>
      <c r="L685" s="53">
        <f t="shared" si="52"/>
        <v>28.18</v>
      </c>
      <c r="M685" s="53">
        <f t="shared" si="53"/>
        <v>28.88</v>
      </c>
      <c r="N685" s="53"/>
    </row>
    <row r="686" spans="1:14" x14ac:dyDescent="0.25">
      <c r="A686">
        <v>671</v>
      </c>
      <c r="B686" s="175">
        <v>40616</v>
      </c>
      <c r="C686" s="53">
        <v>28.69</v>
      </c>
      <c r="D686" s="53">
        <v>28.74</v>
      </c>
      <c r="E686" s="53">
        <v>28.34</v>
      </c>
      <c r="F686" s="53">
        <v>28.65</v>
      </c>
      <c r="G686" s="54">
        <v>1703100</v>
      </c>
      <c r="H686" s="53">
        <v>28.65</v>
      </c>
      <c r="I686" s="59">
        <f t="shared" si="54"/>
        <v>1</v>
      </c>
      <c r="J686" s="53">
        <f t="shared" si="50"/>
        <v>28.69</v>
      </c>
      <c r="K686" s="53">
        <f t="shared" si="51"/>
        <v>28.74</v>
      </c>
      <c r="L686" s="53">
        <f t="shared" si="52"/>
        <v>28.34</v>
      </c>
      <c r="M686" s="53">
        <f t="shared" si="53"/>
        <v>28.65</v>
      </c>
      <c r="N686" s="53"/>
    </row>
    <row r="687" spans="1:14" x14ac:dyDescent="0.25">
      <c r="A687">
        <v>672</v>
      </c>
      <c r="B687" s="175">
        <v>40613</v>
      </c>
      <c r="C687" s="53">
        <v>28.81</v>
      </c>
      <c r="D687" s="53">
        <v>29.32</v>
      </c>
      <c r="E687" s="53">
        <v>28.36</v>
      </c>
      <c r="F687" s="53">
        <v>28.82</v>
      </c>
      <c r="G687" s="54">
        <v>1910000</v>
      </c>
      <c r="H687" s="53">
        <v>28.82</v>
      </c>
      <c r="I687" s="59">
        <f t="shared" si="54"/>
        <v>1</v>
      </c>
      <c r="J687" s="53">
        <f t="shared" si="50"/>
        <v>28.81</v>
      </c>
      <c r="K687" s="53">
        <f t="shared" si="51"/>
        <v>29.32</v>
      </c>
      <c r="L687" s="53">
        <f t="shared" si="52"/>
        <v>28.36</v>
      </c>
      <c r="M687" s="53">
        <f t="shared" si="53"/>
        <v>28.82</v>
      </c>
      <c r="N687" s="53"/>
    </row>
    <row r="688" spans="1:14" x14ac:dyDescent="0.25">
      <c r="A688">
        <v>673</v>
      </c>
      <c r="B688" s="175">
        <v>40612</v>
      </c>
      <c r="C688" s="53">
        <v>27.9</v>
      </c>
      <c r="D688" s="53">
        <v>28.39</v>
      </c>
      <c r="E688" s="53">
        <v>27.81</v>
      </c>
      <c r="F688" s="53">
        <v>28.11</v>
      </c>
      <c r="G688" s="54">
        <v>1726400</v>
      </c>
      <c r="H688" s="53">
        <v>28.11</v>
      </c>
      <c r="I688" s="59">
        <f t="shared" si="54"/>
        <v>1</v>
      </c>
      <c r="J688" s="53">
        <f t="shared" si="50"/>
        <v>27.9</v>
      </c>
      <c r="K688" s="53">
        <f t="shared" si="51"/>
        <v>28.39</v>
      </c>
      <c r="L688" s="53">
        <f t="shared" si="52"/>
        <v>27.81</v>
      </c>
      <c r="M688" s="53">
        <f t="shared" si="53"/>
        <v>28.11</v>
      </c>
      <c r="N688" s="53"/>
    </row>
    <row r="689" spans="1:14" x14ac:dyDescent="0.25">
      <c r="A689">
        <v>674</v>
      </c>
      <c r="B689" s="175">
        <v>40611</v>
      </c>
      <c r="C689" s="53">
        <v>28.09</v>
      </c>
      <c r="D689" s="53">
        <v>28.21</v>
      </c>
      <c r="E689" s="53">
        <v>27.74</v>
      </c>
      <c r="F689" s="53">
        <v>28</v>
      </c>
      <c r="G689" s="54">
        <v>940500</v>
      </c>
      <c r="H689" s="53">
        <v>28</v>
      </c>
      <c r="I689" s="59">
        <f t="shared" si="54"/>
        <v>1</v>
      </c>
      <c r="J689" s="53">
        <f t="shared" si="50"/>
        <v>28.09</v>
      </c>
      <c r="K689" s="53">
        <f t="shared" si="51"/>
        <v>28.21</v>
      </c>
      <c r="L689" s="53">
        <f t="shared" si="52"/>
        <v>27.74</v>
      </c>
      <c r="M689" s="53">
        <f t="shared" si="53"/>
        <v>28</v>
      </c>
      <c r="N689" s="53"/>
    </row>
    <row r="690" spans="1:14" x14ac:dyDescent="0.25">
      <c r="A690">
        <v>675</v>
      </c>
      <c r="B690" s="175">
        <v>40610</v>
      </c>
      <c r="C690" s="53">
        <v>28.01</v>
      </c>
      <c r="D690" s="53">
        <v>28.46</v>
      </c>
      <c r="E690" s="53">
        <v>27.88</v>
      </c>
      <c r="F690" s="53">
        <v>28.03</v>
      </c>
      <c r="G690" s="54">
        <v>1198400</v>
      </c>
      <c r="H690" s="53">
        <v>28.03</v>
      </c>
      <c r="I690" s="59">
        <f t="shared" si="54"/>
        <v>1</v>
      </c>
      <c r="J690" s="53">
        <f t="shared" si="50"/>
        <v>28.01</v>
      </c>
      <c r="K690" s="53">
        <f t="shared" si="51"/>
        <v>28.46</v>
      </c>
      <c r="L690" s="53">
        <f t="shared" si="52"/>
        <v>27.88</v>
      </c>
      <c r="M690" s="53">
        <f t="shared" si="53"/>
        <v>28.03</v>
      </c>
      <c r="N690" s="53"/>
    </row>
    <row r="691" spans="1:14" x14ac:dyDescent="0.25">
      <c r="A691">
        <v>676</v>
      </c>
      <c r="B691" s="175">
        <v>40609</v>
      </c>
      <c r="C691" s="53">
        <v>28.54</v>
      </c>
      <c r="D691" s="53">
        <v>28.67</v>
      </c>
      <c r="E691" s="53">
        <v>27.56</v>
      </c>
      <c r="F691" s="53">
        <v>27.9</v>
      </c>
      <c r="G691" s="54">
        <v>2581800</v>
      </c>
      <c r="H691" s="53">
        <v>27.9</v>
      </c>
      <c r="I691" s="59">
        <f t="shared" si="54"/>
        <v>1</v>
      </c>
      <c r="J691" s="53">
        <f t="shared" si="50"/>
        <v>28.54</v>
      </c>
      <c r="K691" s="53">
        <f t="shared" si="51"/>
        <v>28.67</v>
      </c>
      <c r="L691" s="53">
        <f t="shared" si="52"/>
        <v>27.56</v>
      </c>
      <c r="M691" s="53">
        <f t="shared" si="53"/>
        <v>27.9</v>
      </c>
      <c r="N691" s="53"/>
    </row>
    <row r="692" spans="1:14" x14ac:dyDescent="0.25">
      <c r="A692">
        <v>677</v>
      </c>
      <c r="B692" s="175">
        <v>40606</v>
      </c>
      <c r="C692" s="53">
        <v>28.05</v>
      </c>
      <c r="D692" s="53">
        <v>28.58</v>
      </c>
      <c r="E692" s="53">
        <v>27.86</v>
      </c>
      <c r="F692" s="53">
        <v>28.47</v>
      </c>
      <c r="G692" s="54">
        <v>1523400</v>
      </c>
      <c r="H692" s="53">
        <v>28.47</v>
      </c>
      <c r="I692" s="59">
        <f t="shared" si="54"/>
        <v>1</v>
      </c>
      <c r="J692" s="53">
        <f t="shared" si="50"/>
        <v>28.05</v>
      </c>
      <c r="K692" s="53">
        <f t="shared" si="51"/>
        <v>28.58</v>
      </c>
      <c r="L692" s="53">
        <f t="shared" si="52"/>
        <v>27.86</v>
      </c>
      <c r="M692" s="53">
        <f t="shared" si="53"/>
        <v>28.47</v>
      </c>
      <c r="N692" s="53"/>
    </row>
    <row r="693" spans="1:14" x14ac:dyDescent="0.25">
      <c r="A693">
        <v>678</v>
      </c>
      <c r="B693" s="175">
        <v>40605</v>
      </c>
      <c r="C693" s="53">
        <v>28.59</v>
      </c>
      <c r="D693" s="53">
        <v>28.77</v>
      </c>
      <c r="E693" s="53">
        <v>27.93</v>
      </c>
      <c r="F693" s="53">
        <v>27.98</v>
      </c>
      <c r="G693" s="54">
        <v>831800</v>
      </c>
      <c r="H693" s="53">
        <v>27.98</v>
      </c>
      <c r="I693" s="59">
        <f t="shared" si="54"/>
        <v>1</v>
      </c>
      <c r="J693" s="53">
        <f t="shared" si="50"/>
        <v>28.59</v>
      </c>
      <c r="K693" s="53">
        <f t="shared" si="51"/>
        <v>28.77</v>
      </c>
      <c r="L693" s="53">
        <f t="shared" si="52"/>
        <v>27.93</v>
      </c>
      <c r="M693" s="53">
        <f t="shared" si="53"/>
        <v>27.98</v>
      </c>
      <c r="N693" s="53"/>
    </row>
    <row r="694" spans="1:14" x14ac:dyDescent="0.25">
      <c r="A694">
        <v>679</v>
      </c>
      <c r="B694" s="175">
        <v>40604</v>
      </c>
      <c r="C694" s="53">
        <v>28.28</v>
      </c>
      <c r="D694" s="53">
        <v>28.5</v>
      </c>
      <c r="E694" s="53">
        <v>28.12</v>
      </c>
      <c r="F694" s="53">
        <v>28.27</v>
      </c>
      <c r="G694" s="54">
        <v>635700</v>
      </c>
      <c r="H694" s="53">
        <v>28.27</v>
      </c>
      <c r="I694" s="59">
        <f t="shared" si="54"/>
        <v>1</v>
      </c>
      <c r="J694" s="53">
        <f t="shared" si="50"/>
        <v>28.28</v>
      </c>
      <c r="K694" s="53">
        <f t="shared" si="51"/>
        <v>28.5</v>
      </c>
      <c r="L694" s="53">
        <f t="shared" si="52"/>
        <v>28.12</v>
      </c>
      <c r="M694" s="53">
        <f t="shared" si="53"/>
        <v>28.27</v>
      </c>
      <c r="N694" s="53"/>
    </row>
    <row r="695" spans="1:14" x14ac:dyDescent="0.25">
      <c r="A695">
        <v>680</v>
      </c>
      <c r="B695" s="175">
        <v>40603</v>
      </c>
      <c r="C695" s="53">
        <v>28.3</v>
      </c>
      <c r="D695" s="53">
        <v>29.02</v>
      </c>
      <c r="E695" s="53">
        <v>28.23</v>
      </c>
      <c r="F695" s="53">
        <v>28.28</v>
      </c>
      <c r="G695" s="54">
        <v>2516000</v>
      </c>
      <c r="H695" s="53">
        <v>28.28</v>
      </c>
      <c r="I695" s="59">
        <f t="shared" si="54"/>
        <v>1</v>
      </c>
      <c r="J695" s="53">
        <f t="shared" si="50"/>
        <v>28.3</v>
      </c>
      <c r="K695" s="53">
        <f t="shared" si="51"/>
        <v>29.02</v>
      </c>
      <c r="L695" s="53">
        <f t="shared" si="52"/>
        <v>28.23</v>
      </c>
      <c r="M695" s="53">
        <f t="shared" si="53"/>
        <v>28.28</v>
      </c>
      <c r="N695" s="53"/>
    </row>
    <row r="696" spans="1:14" x14ac:dyDescent="0.25">
      <c r="A696">
        <v>681</v>
      </c>
      <c r="B696" s="175">
        <v>40602</v>
      </c>
      <c r="C696" s="53">
        <v>28.2</v>
      </c>
      <c r="D696" s="53">
        <v>28.37</v>
      </c>
      <c r="E696" s="53">
        <v>27.99</v>
      </c>
      <c r="F696" s="53">
        <v>28.25</v>
      </c>
      <c r="G696" s="54">
        <v>1061600</v>
      </c>
      <c r="H696" s="53">
        <v>28.25</v>
      </c>
      <c r="I696" s="59">
        <f t="shared" si="54"/>
        <v>1</v>
      </c>
      <c r="J696" s="53">
        <f t="shared" si="50"/>
        <v>28.2</v>
      </c>
      <c r="K696" s="53">
        <f t="shared" si="51"/>
        <v>28.37</v>
      </c>
      <c r="L696" s="53">
        <f t="shared" si="52"/>
        <v>27.99</v>
      </c>
      <c r="M696" s="53">
        <f t="shared" si="53"/>
        <v>28.25</v>
      </c>
      <c r="N696" s="53"/>
    </row>
    <row r="697" spans="1:14" x14ac:dyDescent="0.25">
      <c r="A697">
        <v>682</v>
      </c>
      <c r="B697" s="175">
        <v>40599</v>
      </c>
      <c r="C697" s="53">
        <v>28.36</v>
      </c>
      <c r="D697" s="53">
        <v>28.59</v>
      </c>
      <c r="E697" s="53">
        <v>27.74</v>
      </c>
      <c r="F697" s="53">
        <v>28</v>
      </c>
      <c r="G697" s="54">
        <v>1988700</v>
      </c>
      <c r="H697" s="53">
        <v>28</v>
      </c>
      <c r="I697" s="59">
        <f t="shared" si="54"/>
        <v>1</v>
      </c>
      <c r="J697" s="53">
        <f t="shared" si="50"/>
        <v>28.36</v>
      </c>
      <c r="K697" s="53">
        <f t="shared" si="51"/>
        <v>28.59</v>
      </c>
      <c r="L697" s="53">
        <f t="shared" si="52"/>
        <v>27.74</v>
      </c>
      <c r="M697" s="53">
        <f t="shared" si="53"/>
        <v>28</v>
      </c>
      <c r="N697" s="53"/>
    </row>
    <row r="698" spans="1:14" x14ac:dyDescent="0.25">
      <c r="A698">
        <v>683</v>
      </c>
      <c r="B698" s="175">
        <v>40598</v>
      </c>
      <c r="C698" s="53">
        <v>27.91</v>
      </c>
      <c r="D698" s="53">
        <v>28.68</v>
      </c>
      <c r="E698" s="53">
        <v>27.91</v>
      </c>
      <c r="F698" s="53">
        <v>28.35</v>
      </c>
      <c r="G698" s="54">
        <v>1373700</v>
      </c>
      <c r="H698" s="53">
        <v>28.35</v>
      </c>
      <c r="I698" s="59">
        <f t="shared" si="54"/>
        <v>1</v>
      </c>
      <c r="J698" s="53">
        <f t="shared" si="50"/>
        <v>27.91</v>
      </c>
      <c r="K698" s="53">
        <f t="shared" si="51"/>
        <v>28.68</v>
      </c>
      <c r="L698" s="53">
        <f t="shared" si="52"/>
        <v>27.91</v>
      </c>
      <c r="M698" s="53">
        <f t="shared" si="53"/>
        <v>28.35</v>
      </c>
      <c r="N698" s="53"/>
    </row>
    <row r="699" spans="1:14" x14ac:dyDescent="0.25">
      <c r="A699">
        <v>684</v>
      </c>
      <c r="B699" s="175">
        <v>40597</v>
      </c>
      <c r="C699" s="53">
        <v>28.27</v>
      </c>
      <c r="D699" s="53">
        <v>28.56</v>
      </c>
      <c r="E699" s="53">
        <v>27.71</v>
      </c>
      <c r="F699" s="53">
        <v>27.97</v>
      </c>
      <c r="G699" s="54">
        <v>3876700</v>
      </c>
      <c r="H699" s="53">
        <v>27.97</v>
      </c>
      <c r="I699" s="59">
        <f t="shared" si="54"/>
        <v>1</v>
      </c>
      <c r="J699" s="53">
        <f t="shared" si="50"/>
        <v>28.27</v>
      </c>
      <c r="K699" s="53">
        <f t="shared" si="51"/>
        <v>28.56</v>
      </c>
      <c r="L699" s="53">
        <f t="shared" si="52"/>
        <v>27.71</v>
      </c>
      <c r="M699" s="53">
        <f t="shared" si="53"/>
        <v>27.97</v>
      </c>
      <c r="N699" s="53"/>
    </row>
    <row r="700" spans="1:14" x14ac:dyDescent="0.25">
      <c r="A700">
        <v>685</v>
      </c>
      <c r="B700" s="175">
        <v>40596</v>
      </c>
      <c r="C700" s="53">
        <v>28.94</v>
      </c>
      <c r="D700" s="53">
        <v>29.07</v>
      </c>
      <c r="E700" s="53">
        <v>28.15</v>
      </c>
      <c r="F700" s="53">
        <v>28.48</v>
      </c>
      <c r="G700" s="54">
        <v>1392200</v>
      </c>
      <c r="H700" s="53">
        <v>28.48</v>
      </c>
      <c r="I700" s="59">
        <f t="shared" si="54"/>
        <v>1</v>
      </c>
      <c r="J700" s="53">
        <f t="shared" si="50"/>
        <v>28.94</v>
      </c>
      <c r="K700" s="53">
        <f t="shared" si="51"/>
        <v>29.07</v>
      </c>
      <c r="L700" s="53">
        <f t="shared" si="52"/>
        <v>28.15</v>
      </c>
      <c r="M700" s="53">
        <f t="shared" si="53"/>
        <v>28.48</v>
      </c>
      <c r="N700" s="53"/>
    </row>
    <row r="701" spans="1:14" x14ac:dyDescent="0.25">
      <c r="A701">
        <v>686</v>
      </c>
      <c r="B701" s="175">
        <v>40592</v>
      </c>
      <c r="C701" s="53">
        <v>29.38</v>
      </c>
      <c r="D701" s="53">
        <v>29.5</v>
      </c>
      <c r="E701" s="53">
        <v>29.05</v>
      </c>
      <c r="F701" s="53">
        <v>29.25</v>
      </c>
      <c r="G701" s="54">
        <v>1580700</v>
      </c>
      <c r="H701" s="53">
        <v>29.25</v>
      </c>
      <c r="I701" s="59">
        <f t="shared" si="54"/>
        <v>1</v>
      </c>
      <c r="J701" s="53">
        <f t="shared" si="50"/>
        <v>29.38</v>
      </c>
      <c r="K701" s="53">
        <f t="shared" si="51"/>
        <v>29.5</v>
      </c>
      <c r="L701" s="53">
        <f t="shared" si="52"/>
        <v>29.05</v>
      </c>
      <c r="M701" s="53">
        <f t="shared" si="53"/>
        <v>29.25</v>
      </c>
      <c r="N701" s="53"/>
    </row>
    <row r="702" spans="1:14" x14ac:dyDescent="0.25">
      <c r="A702">
        <v>687</v>
      </c>
      <c r="B702" s="175">
        <v>40591</v>
      </c>
      <c r="C702" s="53">
        <v>29.63</v>
      </c>
      <c r="D702" s="53">
        <v>29.91</v>
      </c>
      <c r="E702" s="53">
        <v>28.9</v>
      </c>
      <c r="F702" s="53">
        <v>29.52</v>
      </c>
      <c r="G702" s="54">
        <v>3762500</v>
      </c>
      <c r="H702" s="53">
        <v>29.52</v>
      </c>
      <c r="I702" s="59">
        <f t="shared" si="54"/>
        <v>1</v>
      </c>
      <c r="J702" s="53">
        <f t="shared" si="50"/>
        <v>29.63</v>
      </c>
      <c r="K702" s="53">
        <f t="shared" si="51"/>
        <v>29.91</v>
      </c>
      <c r="L702" s="53">
        <f t="shared" si="52"/>
        <v>28.9</v>
      </c>
      <c r="M702" s="53">
        <f t="shared" si="53"/>
        <v>29.52</v>
      </c>
      <c r="N702" s="53"/>
    </row>
    <row r="703" spans="1:14" x14ac:dyDescent="0.25">
      <c r="A703">
        <v>688</v>
      </c>
      <c r="B703" s="175">
        <v>40590</v>
      </c>
      <c r="C703" s="53">
        <v>29.32</v>
      </c>
      <c r="D703" s="53">
        <v>31.38</v>
      </c>
      <c r="E703" s="53">
        <v>29.26</v>
      </c>
      <c r="F703" s="53">
        <v>29.64</v>
      </c>
      <c r="G703" s="54">
        <v>14666800</v>
      </c>
      <c r="H703" s="53">
        <v>29.64</v>
      </c>
      <c r="I703" s="59">
        <f t="shared" si="54"/>
        <v>1</v>
      </c>
      <c r="J703" s="53">
        <f t="shared" si="50"/>
        <v>29.32</v>
      </c>
      <c r="K703" s="53">
        <f t="shared" si="51"/>
        <v>31.38</v>
      </c>
      <c r="L703" s="53">
        <f t="shared" si="52"/>
        <v>29.26</v>
      </c>
      <c r="M703" s="53">
        <f t="shared" si="53"/>
        <v>29.64</v>
      </c>
      <c r="N703" s="53"/>
    </row>
    <row r="704" spans="1:14" x14ac:dyDescent="0.25">
      <c r="A704">
        <v>689</v>
      </c>
      <c r="B704" s="175">
        <v>40589</v>
      </c>
      <c r="C704" s="53">
        <v>26.76</v>
      </c>
      <c r="D704" s="53">
        <v>27.03</v>
      </c>
      <c r="E704" s="53">
        <v>26.7</v>
      </c>
      <c r="F704" s="53">
        <v>26.93</v>
      </c>
      <c r="G704" s="54">
        <v>3813900</v>
      </c>
      <c r="H704" s="53">
        <v>26.93</v>
      </c>
      <c r="I704" s="59">
        <f t="shared" si="54"/>
        <v>1</v>
      </c>
      <c r="J704" s="53">
        <f t="shared" si="50"/>
        <v>26.76</v>
      </c>
      <c r="K704" s="53">
        <f t="shared" si="51"/>
        <v>27.03</v>
      </c>
      <c r="L704" s="53">
        <f t="shared" si="52"/>
        <v>26.7</v>
      </c>
      <c r="M704" s="53">
        <f t="shared" si="53"/>
        <v>26.93</v>
      </c>
      <c r="N704" s="53"/>
    </row>
    <row r="705" spans="1:14" x14ac:dyDescent="0.25">
      <c r="A705">
        <v>690</v>
      </c>
      <c r="B705" s="175">
        <v>40588</v>
      </c>
      <c r="C705" s="53">
        <v>27.37</v>
      </c>
      <c r="D705" s="53">
        <v>27.38</v>
      </c>
      <c r="E705" s="53">
        <v>26.65</v>
      </c>
      <c r="F705" s="53">
        <v>26.85</v>
      </c>
      <c r="G705" s="54">
        <v>3109400</v>
      </c>
      <c r="H705" s="53">
        <v>26.85</v>
      </c>
      <c r="I705" s="59">
        <f t="shared" si="54"/>
        <v>1</v>
      </c>
      <c r="J705" s="53">
        <f t="shared" si="50"/>
        <v>27.37</v>
      </c>
      <c r="K705" s="53">
        <f t="shared" si="51"/>
        <v>27.38</v>
      </c>
      <c r="L705" s="53">
        <f t="shared" si="52"/>
        <v>26.65</v>
      </c>
      <c r="M705" s="53">
        <f t="shared" si="53"/>
        <v>26.85</v>
      </c>
      <c r="N705" s="53"/>
    </row>
    <row r="706" spans="1:14" x14ac:dyDescent="0.25">
      <c r="A706">
        <v>691</v>
      </c>
      <c r="B706" s="175">
        <v>40585</v>
      </c>
      <c r="C706" s="53">
        <v>27.58</v>
      </c>
      <c r="D706" s="53">
        <v>27.74</v>
      </c>
      <c r="E706" s="53">
        <v>27.2</v>
      </c>
      <c r="F706" s="53">
        <v>27.24</v>
      </c>
      <c r="G706" s="54">
        <v>1366800</v>
      </c>
      <c r="H706" s="53">
        <v>27.24</v>
      </c>
      <c r="I706" s="59">
        <f t="shared" si="54"/>
        <v>1</v>
      </c>
      <c r="J706" s="53">
        <f t="shared" si="50"/>
        <v>27.58</v>
      </c>
      <c r="K706" s="53">
        <f t="shared" si="51"/>
        <v>27.74</v>
      </c>
      <c r="L706" s="53">
        <f t="shared" si="52"/>
        <v>27.2</v>
      </c>
      <c r="M706" s="53">
        <f t="shared" si="53"/>
        <v>27.24</v>
      </c>
      <c r="N706" s="53"/>
    </row>
    <row r="707" spans="1:14" x14ac:dyDescent="0.25">
      <c r="A707">
        <v>692</v>
      </c>
      <c r="B707" s="175">
        <v>40584</v>
      </c>
      <c r="C707" s="53">
        <v>27.81</v>
      </c>
      <c r="D707" s="53">
        <v>28.06</v>
      </c>
      <c r="E707" s="53">
        <v>27.54</v>
      </c>
      <c r="F707" s="53">
        <v>27.65</v>
      </c>
      <c r="G707" s="54">
        <v>564800</v>
      </c>
      <c r="H707" s="53">
        <v>27.65</v>
      </c>
      <c r="I707" s="59">
        <f t="shared" si="54"/>
        <v>1</v>
      </c>
      <c r="J707" s="53">
        <f t="shared" si="50"/>
        <v>27.81</v>
      </c>
      <c r="K707" s="53">
        <f t="shared" si="51"/>
        <v>28.06</v>
      </c>
      <c r="L707" s="53">
        <f t="shared" si="52"/>
        <v>27.54</v>
      </c>
      <c r="M707" s="53">
        <f t="shared" si="53"/>
        <v>27.65</v>
      </c>
      <c r="N707" s="53"/>
    </row>
    <row r="708" spans="1:14" x14ac:dyDescent="0.25">
      <c r="A708">
        <v>693</v>
      </c>
      <c r="B708" s="175">
        <v>40583</v>
      </c>
      <c r="C708" s="53">
        <v>28</v>
      </c>
      <c r="D708" s="53">
        <v>28.25</v>
      </c>
      <c r="E708" s="53">
        <v>27.83</v>
      </c>
      <c r="F708" s="53">
        <v>27.91</v>
      </c>
      <c r="G708" s="54">
        <v>906800</v>
      </c>
      <c r="H708" s="53">
        <v>27.91</v>
      </c>
      <c r="I708" s="59">
        <f t="shared" si="54"/>
        <v>1</v>
      </c>
      <c r="J708" s="53">
        <f t="shared" si="50"/>
        <v>28</v>
      </c>
      <c r="K708" s="53">
        <f t="shared" si="51"/>
        <v>28.25</v>
      </c>
      <c r="L708" s="53">
        <f t="shared" si="52"/>
        <v>27.83</v>
      </c>
      <c r="M708" s="53">
        <f t="shared" si="53"/>
        <v>27.91</v>
      </c>
      <c r="N708" s="53"/>
    </row>
    <row r="709" spans="1:14" x14ac:dyDescent="0.25">
      <c r="A709">
        <v>694</v>
      </c>
      <c r="B709" s="175">
        <v>40582</v>
      </c>
      <c r="C709" s="53">
        <v>28.01</v>
      </c>
      <c r="D709" s="53">
        <v>28.22</v>
      </c>
      <c r="E709" s="53">
        <v>27.54</v>
      </c>
      <c r="F709" s="53">
        <v>28</v>
      </c>
      <c r="G709" s="54">
        <v>5007900</v>
      </c>
      <c r="H709" s="53">
        <v>28</v>
      </c>
      <c r="I709" s="59">
        <f t="shared" si="54"/>
        <v>1</v>
      </c>
      <c r="J709" s="53">
        <f t="shared" si="50"/>
        <v>28.01</v>
      </c>
      <c r="K709" s="53">
        <f t="shared" si="51"/>
        <v>28.22</v>
      </c>
      <c r="L709" s="53">
        <f t="shared" si="52"/>
        <v>27.54</v>
      </c>
      <c r="M709" s="53">
        <f t="shared" si="53"/>
        <v>28</v>
      </c>
      <c r="N709" s="53"/>
    </row>
    <row r="710" spans="1:14" x14ac:dyDescent="0.25">
      <c r="A710">
        <v>695</v>
      </c>
      <c r="B710" s="175">
        <v>40581</v>
      </c>
      <c r="C710" s="53">
        <v>27.66</v>
      </c>
      <c r="D710" s="53">
        <v>27.96</v>
      </c>
      <c r="E710" s="53">
        <v>27.33</v>
      </c>
      <c r="F710" s="53">
        <v>27.9</v>
      </c>
      <c r="G710" s="54">
        <v>1487100</v>
      </c>
      <c r="H710" s="53">
        <v>27.9</v>
      </c>
      <c r="I710" s="59">
        <f t="shared" si="54"/>
        <v>1</v>
      </c>
      <c r="J710" s="53">
        <f t="shared" si="50"/>
        <v>27.66</v>
      </c>
      <c r="K710" s="53">
        <f t="shared" si="51"/>
        <v>27.96</v>
      </c>
      <c r="L710" s="53">
        <f t="shared" si="52"/>
        <v>27.33</v>
      </c>
      <c r="M710" s="53">
        <f t="shared" si="53"/>
        <v>27.9</v>
      </c>
      <c r="N710" s="53"/>
    </row>
    <row r="711" spans="1:14" x14ac:dyDescent="0.25">
      <c r="A711">
        <v>696</v>
      </c>
      <c r="B711" s="175">
        <v>40578</v>
      </c>
      <c r="C711" s="53">
        <v>27.6</v>
      </c>
      <c r="D711" s="53">
        <v>27.69</v>
      </c>
      <c r="E711" s="53">
        <v>27.22</v>
      </c>
      <c r="F711" s="53">
        <v>27.47</v>
      </c>
      <c r="G711" s="54">
        <v>1010200</v>
      </c>
      <c r="H711" s="53">
        <v>27.47</v>
      </c>
      <c r="I711" s="59">
        <f t="shared" si="54"/>
        <v>1</v>
      </c>
      <c r="J711" s="53">
        <f t="shared" si="50"/>
        <v>27.6</v>
      </c>
      <c r="K711" s="53">
        <f t="shared" si="51"/>
        <v>27.69</v>
      </c>
      <c r="L711" s="53">
        <f t="shared" si="52"/>
        <v>27.22</v>
      </c>
      <c r="M711" s="53">
        <f t="shared" si="53"/>
        <v>27.47</v>
      </c>
      <c r="N711" s="53"/>
    </row>
    <row r="712" spans="1:14" x14ac:dyDescent="0.25">
      <c r="A712">
        <v>697</v>
      </c>
      <c r="B712" s="175">
        <v>40577</v>
      </c>
      <c r="C712" s="53">
        <v>27.73</v>
      </c>
      <c r="D712" s="53">
        <v>27.97</v>
      </c>
      <c r="E712" s="53">
        <v>27.21</v>
      </c>
      <c r="F712" s="53">
        <v>27.45</v>
      </c>
      <c r="G712" s="54">
        <v>1357000</v>
      </c>
      <c r="H712" s="53">
        <v>27.45</v>
      </c>
      <c r="I712" s="59">
        <f t="shared" si="54"/>
        <v>1</v>
      </c>
      <c r="J712" s="53">
        <f t="shared" si="50"/>
        <v>27.73</v>
      </c>
      <c r="K712" s="53">
        <f t="shared" si="51"/>
        <v>27.97</v>
      </c>
      <c r="L712" s="53">
        <f t="shared" si="52"/>
        <v>27.21</v>
      </c>
      <c r="M712" s="53">
        <f t="shared" si="53"/>
        <v>27.45</v>
      </c>
      <c r="N712" s="53"/>
    </row>
    <row r="713" spans="1:14" x14ac:dyDescent="0.25">
      <c r="A713">
        <v>698</v>
      </c>
      <c r="B713" s="175">
        <v>40576</v>
      </c>
      <c r="C713" s="53">
        <v>28.13</v>
      </c>
      <c r="D713" s="53">
        <v>28.37</v>
      </c>
      <c r="E713" s="53">
        <v>27.5</v>
      </c>
      <c r="F713" s="53">
        <v>27.63</v>
      </c>
      <c r="G713" s="54">
        <v>5701400</v>
      </c>
      <c r="H713" s="53">
        <v>27.63</v>
      </c>
      <c r="I713" s="59">
        <f t="shared" si="54"/>
        <v>1</v>
      </c>
      <c r="J713" s="53">
        <f t="shared" si="50"/>
        <v>28.13</v>
      </c>
      <c r="K713" s="53">
        <f t="shared" si="51"/>
        <v>28.37</v>
      </c>
      <c r="L713" s="53">
        <f t="shared" si="52"/>
        <v>27.5</v>
      </c>
      <c r="M713" s="53">
        <f t="shared" si="53"/>
        <v>27.63</v>
      </c>
      <c r="N713" s="53"/>
    </row>
    <row r="714" spans="1:14" x14ac:dyDescent="0.25">
      <c r="A714">
        <v>699</v>
      </c>
      <c r="B714" s="175">
        <v>40575</v>
      </c>
      <c r="C714" s="53">
        <v>27.99</v>
      </c>
      <c r="D714" s="53">
        <v>29.18</v>
      </c>
      <c r="E714" s="53">
        <v>27.82</v>
      </c>
      <c r="F714" s="53">
        <v>28.85</v>
      </c>
      <c r="G714" s="54">
        <v>2006900</v>
      </c>
      <c r="H714" s="53">
        <v>28.85</v>
      </c>
      <c r="I714" s="59">
        <f t="shared" si="54"/>
        <v>1</v>
      </c>
      <c r="J714" s="53">
        <f t="shared" si="50"/>
        <v>27.99</v>
      </c>
      <c r="K714" s="53">
        <f t="shared" si="51"/>
        <v>29.18</v>
      </c>
      <c r="L714" s="53">
        <f t="shared" si="52"/>
        <v>27.82</v>
      </c>
      <c r="M714" s="53">
        <f t="shared" si="53"/>
        <v>28.85</v>
      </c>
      <c r="N714" s="53"/>
    </row>
    <row r="715" spans="1:14" x14ac:dyDescent="0.25">
      <c r="A715">
        <v>700</v>
      </c>
      <c r="B715" s="175">
        <v>40574</v>
      </c>
      <c r="C715" s="53">
        <v>28.35</v>
      </c>
      <c r="D715" s="53">
        <v>28.42</v>
      </c>
      <c r="E715" s="53">
        <v>27.73</v>
      </c>
      <c r="F715" s="53">
        <v>27.81</v>
      </c>
      <c r="G715" s="54">
        <v>1477000</v>
      </c>
      <c r="H715" s="53">
        <v>27.81</v>
      </c>
      <c r="I715" s="59">
        <f t="shared" si="54"/>
        <v>1</v>
      </c>
      <c r="J715" s="53">
        <f t="shared" si="50"/>
        <v>28.35</v>
      </c>
      <c r="K715" s="53">
        <f t="shared" si="51"/>
        <v>28.42</v>
      </c>
      <c r="L715" s="53">
        <f t="shared" si="52"/>
        <v>27.73</v>
      </c>
      <c r="M715" s="53">
        <f t="shared" si="53"/>
        <v>27.81</v>
      </c>
      <c r="N715" s="53"/>
    </row>
    <row r="716" spans="1:14" x14ac:dyDescent="0.25">
      <c r="A716">
        <v>701</v>
      </c>
      <c r="B716" s="175">
        <v>40571</v>
      </c>
      <c r="C716" s="53">
        <v>28.68</v>
      </c>
      <c r="D716" s="53">
        <v>28.83</v>
      </c>
      <c r="E716" s="53">
        <v>28.31</v>
      </c>
      <c r="F716" s="53">
        <v>28.4</v>
      </c>
      <c r="G716" s="54">
        <v>910600</v>
      </c>
      <c r="H716" s="53">
        <v>28.4</v>
      </c>
      <c r="I716" s="59">
        <f t="shared" si="54"/>
        <v>1</v>
      </c>
      <c r="J716" s="53">
        <f t="shared" si="50"/>
        <v>28.68</v>
      </c>
      <c r="K716" s="53">
        <f t="shared" si="51"/>
        <v>28.83</v>
      </c>
      <c r="L716" s="53">
        <f t="shared" si="52"/>
        <v>28.31</v>
      </c>
      <c r="M716" s="53">
        <f t="shared" si="53"/>
        <v>28.4</v>
      </c>
      <c r="N716" s="53"/>
    </row>
    <row r="717" spans="1:14" x14ac:dyDescent="0.25">
      <c r="A717">
        <v>702</v>
      </c>
      <c r="B717" s="175">
        <v>40570</v>
      </c>
      <c r="C717" s="53">
        <v>28.69</v>
      </c>
      <c r="D717" s="53">
        <v>28.9</v>
      </c>
      <c r="E717" s="53">
        <v>28.53</v>
      </c>
      <c r="F717" s="53">
        <v>28.67</v>
      </c>
      <c r="G717" s="54">
        <v>876500</v>
      </c>
      <c r="H717" s="53">
        <v>28.67</v>
      </c>
      <c r="I717" s="59">
        <f t="shared" si="54"/>
        <v>1</v>
      </c>
      <c r="J717" s="53">
        <f t="shared" si="50"/>
        <v>28.69</v>
      </c>
      <c r="K717" s="53">
        <f t="shared" si="51"/>
        <v>28.9</v>
      </c>
      <c r="L717" s="53">
        <f t="shared" si="52"/>
        <v>28.53</v>
      </c>
      <c r="M717" s="53">
        <f t="shared" si="53"/>
        <v>28.67</v>
      </c>
      <c r="N717" s="53"/>
    </row>
    <row r="718" spans="1:14" x14ac:dyDescent="0.25">
      <c r="A718">
        <v>703</v>
      </c>
      <c r="B718" s="175">
        <v>40569</v>
      </c>
      <c r="C718" s="53">
        <v>28.83</v>
      </c>
      <c r="D718" s="53">
        <v>29</v>
      </c>
      <c r="E718" s="53">
        <v>28.5</v>
      </c>
      <c r="F718" s="53">
        <v>28.75</v>
      </c>
      <c r="G718" s="54">
        <v>4809300</v>
      </c>
      <c r="H718" s="53">
        <v>28.75</v>
      </c>
      <c r="I718" s="59">
        <f t="shared" si="54"/>
        <v>1</v>
      </c>
      <c r="J718" s="53">
        <f t="shared" si="50"/>
        <v>28.83</v>
      </c>
      <c r="K718" s="53">
        <f t="shared" si="51"/>
        <v>29</v>
      </c>
      <c r="L718" s="53">
        <f t="shared" si="52"/>
        <v>28.5</v>
      </c>
      <c r="M718" s="53">
        <f t="shared" si="53"/>
        <v>28.75</v>
      </c>
      <c r="N718" s="53"/>
    </row>
    <row r="719" spans="1:14" x14ac:dyDescent="0.25">
      <c r="A719">
        <v>704</v>
      </c>
      <c r="B719" s="175">
        <v>40568</v>
      </c>
      <c r="C719" s="53">
        <v>28.85</v>
      </c>
      <c r="D719" s="53">
        <v>29.1</v>
      </c>
      <c r="E719" s="53">
        <v>28.21</v>
      </c>
      <c r="F719" s="53">
        <v>28.7</v>
      </c>
      <c r="G719" s="54">
        <v>2213700</v>
      </c>
      <c r="H719" s="53">
        <v>28.7</v>
      </c>
      <c r="I719" s="59">
        <f t="shared" si="54"/>
        <v>1</v>
      </c>
      <c r="J719" s="53">
        <f t="shared" si="50"/>
        <v>28.85</v>
      </c>
      <c r="K719" s="53">
        <f t="shared" si="51"/>
        <v>29.1</v>
      </c>
      <c r="L719" s="53">
        <f t="shared" si="52"/>
        <v>28.21</v>
      </c>
      <c r="M719" s="53">
        <f t="shared" si="53"/>
        <v>28.7</v>
      </c>
      <c r="N719" s="53"/>
    </row>
    <row r="720" spans="1:14" x14ac:dyDescent="0.25">
      <c r="A720">
        <v>705</v>
      </c>
      <c r="B720" s="175">
        <v>40567</v>
      </c>
      <c r="C720" s="53">
        <v>29.48</v>
      </c>
      <c r="D720" s="53">
        <v>29.49</v>
      </c>
      <c r="E720" s="53">
        <v>28.98</v>
      </c>
      <c r="F720" s="53">
        <v>29</v>
      </c>
      <c r="G720" s="54">
        <v>1674300</v>
      </c>
      <c r="H720" s="53">
        <v>29</v>
      </c>
      <c r="I720" s="59">
        <f t="shared" si="54"/>
        <v>1</v>
      </c>
      <c r="J720" s="53">
        <f t="shared" ref="J720:J783" si="55">ROUND($I720*C720,2)</f>
        <v>29.48</v>
      </c>
      <c r="K720" s="53">
        <f t="shared" ref="K720:K783" si="56">ROUND($I720*D720,2)</f>
        <v>29.49</v>
      </c>
      <c r="L720" s="53">
        <f t="shared" ref="L720:L783" si="57">ROUND($I720*E720,2)</f>
        <v>28.98</v>
      </c>
      <c r="M720" s="53">
        <f t="shared" ref="M720:M783" si="58">ROUND($I720*F720,2)</f>
        <v>29</v>
      </c>
      <c r="N720" s="53"/>
    </row>
    <row r="721" spans="1:14" x14ac:dyDescent="0.25">
      <c r="A721">
        <v>706</v>
      </c>
      <c r="B721" s="175">
        <v>40564</v>
      </c>
      <c r="C721" s="53">
        <v>29.66</v>
      </c>
      <c r="D721" s="53">
        <v>29.72</v>
      </c>
      <c r="E721" s="53">
        <v>29.22</v>
      </c>
      <c r="F721" s="53">
        <v>29.41</v>
      </c>
      <c r="G721" s="54">
        <v>7111200</v>
      </c>
      <c r="H721" s="53">
        <v>29.41</v>
      </c>
      <c r="I721" s="59">
        <f t="shared" si="54"/>
        <v>1</v>
      </c>
      <c r="J721" s="53">
        <f t="shared" si="55"/>
        <v>29.66</v>
      </c>
      <c r="K721" s="53">
        <f t="shared" si="56"/>
        <v>29.72</v>
      </c>
      <c r="L721" s="53">
        <f t="shared" si="57"/>
        <v>29.22</v>
      </c>
      <c r="M721" s="53">
        <f t="shared" si="58"/>
        <v>29.41</v>
      </c>
      <c r="N721" s="53"/>
    </row>
    <row r="722" spans="1:14" x14ac:dyDescent="0.25">
      <c r="A722">
        <v>707</v>
      </c>
      <c r="B722" s="175">
        <v>40563</v>
      </c>
      <c r="C722" s="53">
        <v>29.32</v>
      </c>
      <c r="D722" s="53">
        <v>29.72</v>
      </c>
      <c r="E722" s="53">
        <v>29.12</v>
      </c>
      <c r="F722" s="53">
        <v>29.48</v>
      </c>
      <c r="G722" s="54">
        <v>1055900</v>
      </c>
      <c r="H722" s="53">
        <v>29.48</v>
      </c>
      <c r="I722" s="59">
        <f t="shared" ref="I722:I785" si="59">H722/F722</f>
        <v>1</v>
      </c>
      <c r="J722" s="53">
        <f t="shared" si="55"/>
        <v>29.32</v>
      </c>
      <c r="K722" s="53">
        <f t="shared" si="56"/>
        <v>29.72</v>
      </c>
      <c r="L722" s="53">
        <f t="shared" si="57"/>
        <v>29.12</v>
      </c>
      <c r="M722" s="53">
        <f t="shared" si="58"/>
        <v>29.48</v>
      </c>
      <c r="N722" s="53"/>
    </row>
    <row r="723" spans="1:14" x14ac:dyDescent="0.25">
      <c r="A723">
        <v>708</v>
      </c>
      <c r="B723" s="175">
        <v>40562</v>
      </c>
      <c r="C723" s="53">
        <v>30.08</v>
      </c>
      <c r="D723" s="53">
        <v>30.15</v>
      </c>
      <c r="E723" s="53">
        <v>29.16</v>
      </c>
      <c r="F723" s="53">
        <v>29.33</v>
      </c>
      <c r="G723" s="54">
        <v>2289100</v>
      </c>
      <c r="H723" s="53">
        <v>29.33</v>
      </c>
      <c r="I723" s="59">
        <f t="shared" si="59"/>
        <v>1</v>
      </c>
      <c r="J723" s="53">
        <f t="shared" si="55"/>
        <v>30.08</v>
      </c>
      <c r="K723" s="53">
        <f t="shared" si="56"/>
        <v>30.15</v>
      </c>
      <c r="L723" s="53">
        <f t="shared" si="57"/>
        <v>29.16</v>
      </c>
      <c r="M723" s="53">
        <f t="shared" si="58"/>
        <v>29.33</v>
      </c>
      <c r="N723" s="53"/>
    </row>
    <row r="724" spans="1:14" x14ac:dyDescent="0.25">
      <c r="A724">
        <v>709</v>
      </c>
      <c r="B724" s="175">
        <v>40561</v>
      </c>
      <c r="C724" s="53">
        <v>29.41</v>
      </c>
      <c r="D724" s="53">
        <v>30.17</v>
      </c>
      <c r="E724" s="53">
        <v>29.4</v>
      </c>
      <c r="F724" s="53">
        <v>30</v>
      </c>
      <c r="G724" s="54">
        <v>1701300</v>
      </c>
      <c r="H724" s="53">
        <v>30</v>
      </c>
      <c r="I724" s="59">
        <f t="shared" si="59"/>
        <v>1</v>
      </c>
      <c r="J724" s="53">
        <f t="shared" si="55"/>
        <v>29.41</v>
      </c>
      <c r="K724" s="53">
        <f t="shared" si="56"/>
        <v>30.17</v>
      </c>
      <c r="L724" s="53">
        <f t="shared" si="57"/>
        <v>29.4</v>
      </c>
      <c r="M724" s="53">
        <f t="shared" si="58"/>
        <v>30</v>
      </c>
      <c r="N724" s="53"/>
    </row>
    <row r="725" spans="1:14" x14ac:dyDescent="0.25">
      <c r="A725">
        <v>710</v>
      </c>
      <c r="B725" s="175">
        <v>40557</v>
      </c>
      <c r="C725" s="53">
        <v>28.88</v>
      </c>
      <c r="D725" s="53">
        <v>29.54</v>
      </c>
      <c r="E725" s="53">
        <v>28.77</v>
      </c>
      <c r="F725" s="53">
        <v>29.46</v>
      </c>
      <c r="G725" s="54">
        <v>2040100</v>
      </c>
      <c r="H725" s="53">
        <v>29.46</v>
      </c>
      <c r="I725" s="59">
        <f t="shared" si="59"/>
        <v>1</v>
      </c>
      <c r="J725" s="53">
        <f t="shared" si="55"/>
        <v>28.88</v>
      </c>
      <c r="K725" s="53">
        <f t="shared" si="56"/>
        <v>29.54</v>
      </c>
      <c r="L725" s="53">
        <f t="shared" si="57"/>
        <v>28.77</v>
      </c>
      <c r="M725" s="53">
        <f t="shared" si="58"/>
        <v>29.46</v>
      </c>
      <c r="N725" s="53"/>
    </row>
    <row r="726" spans="1:14" x14ac:dyDescent="0.25">
      <c r="A726">
        <v>711</v>
      </c>
      <c r="B726" s="175">
        <v>40556</v>
      </c>
      <c r="C726" s="53">
        <v>29.5</v>
      </c>
      <c r="D726" s="53">
        <v>29.52</v>
      </c>
      <c r="E726" s="53">
        <v>28.59</v>
      </c>
      <c r="F726" s="53">
        <v>28.7</v>
      </c>
      <c r="G726" s="54">
        <v>1470100</v>
      </c>
      <c r="H726" s="53">
        <v>28.7</v>
      </c>
      <c r="I726" s="59">
        <f t="shared" si="59"/>
        <v>1</v>
      </c>
      <c r="J726" s="53">
        <f t="shared" si="55"/>
        <v>29.5</v>
      </c>
      <c r="K726" s="53">
        <f t="shared" si="56"/>
        <v>29.52</v>
      </c>
      <c r="L726" s="53">
        <f t="shared" si="57"/>
        <v>28.59</v>
      </c>
      <c r="M726" s="53">
        <f t="shared" si="58"/>
        <v>28.7</v>
      </c>
      <c r="N726" s="53"/>
    </row>
    <row r="727" spans="1:14" x14ac:dyDescent="0.25">
      <c r="A727">
        <v>712</v>
      </c>
      <c r="B727" s="175">
        <v>40555</v>
      </c>
      <c r="C727" s="53">
        <v>29.61</v>
      </c>
      <c r="D727" s="53">
        <v>29.75</v>
      </c>
      <c r="E727" s="53">
        <v>29.36</v>
      </c>
      <c r="F727" s="53">
        <v>29.46</v>
      </c>
      <c r="G727" s="54">
        <v>706700</v>
      </c>
      <c r="H727" s="53">
        <v>29.46</v>
      </c>
      <c r="I727" s="59">
        <f t="shared" si="59"/>
        <v>1</v>
      </c>
      <c r="J727" s="53">
        <f t="shared" si="55"/>
        <v>29.61</v>
      </c>
      <c r="K727" s="53">
        <f t="shared" si="56"/>
        <v>29.75</v>
      </c>
      <c r="L727" s="53">
        <f t="shared" si="57"/>
        <v>29.36</v>
      </c>
      <c r="M727" s="53">
        <f t="shared" si="58"/>
        <v>29.46</v>
      </c>
      <c r="N727" s="53"/>
    </row>
    <row r="728" spans="1:14" x14ac:dyDescent="0.25">
      <c r="A728">
        <v>713</v>
      </c>
      <c r="B728" s="175">
        <v>40554</v>
      </c>
      <c r="C728" s="53">
        <v>29.99</v>
      </c>
      <c r="D728" s="53">
        <v>30.06</v>
      </c>
      <c r="E728" s="53">
        <v>29.47</v>
      </c>
      <c r="F728" s="53">
        <v>29.59</v>
      </c>
      <c r="G728" s="54">
        <v>943000</v>
      </c>
      <c r="H728" s="53">
        <v>29.59</v>
      </c>
      <c r="I728" s="59">
        <f t="shared" si="59"/>
        <v>1</v>
      </c>
      <c r="J728" s="53">
        <f t="shared" si="55"/>
        <v>29.99</v>
      </c>
      <c r="K728" s="53">
        <f t="shared" si="56"/>
        <v>30.06</v>
      </c>
      <c r="L728" s="53">
        <f t="shared" si="57"/>
        <v>29.47</v>
      </c>
      <c r="M728" s="53">
        <f t="shared" si="58"/>
        <v>29.59</v>
      </c>
      <c r="N728" s="53"/>
    </row>
    <row r="729" spans="1:14" x14ac:dyDescent="0.25">
      <c r="A729">
        <v>714</v>
      </c>
      <c r="B729" s="175">
        <v>40553</v>
      </c>
      <c r="C729" s="53">
        <v>29.85</v>
      </c>
      <c r="D729" s="53">
        <v>30.3</v>
      </c>
      <c r="E729" s="53">
        <v>29.74</v>
      </c>
      <c r="F729" s="53">
        <v>30</v>
      </c>
      <c r="G729" s="54">
        <v>969200</v>
      </c>
      <c r="H729" s="53">
        <v>30</v>
      </c>
      <c r="I729" s="59">
        <f t="shared" si="59"/>
        <v>1</v>
      </c>
      <c r="J729" s="53">
        <f t="shared" si="55"/>
        <v>29.85</v>
      </c>
      <c r="K729" s="53">
        <f t="shared" si="56"/>
        <v>30.3</v>
      </c>
      <c r="L729" s="53">
        <f t="shared" si="57"/>
        <v>29.74</v>
      </c>
      <c r="M729" s="53">
        <f t="shared" si="58"/>
        <v>30</v>
      </c>
      <c r="N729" s="53"/>
    </row>
    <row r="730" spans="1:14" x14ac:dyDescent="0.25">
      <c r="A730">
        <v>715</v>
      </c>
      <c r="B730" s="175">
        <v>40550</v>
      </c>
      <c r="C730" s="53">
        <v>30.2</v>
      </c>
      <c r="D730" s="53">
        <v>30.49</v>
      </c>
      <c r="E730" s="53">
        <v>29.6</v>
      </c>
      <c r="F730" s="53">
        <v>29.83</v>
      </c>
      <c r="G730" s="54">
        <v>1687600</v>
      </c>
      <c r="H730" s="53">
        <v>29.83</v>
      </c>
      <c r="I730" s="59">
        <f t="shared" si="59"/>
        <v>1</v>
      </c>
      <c r="J730" s="53">
        <f t="shared" si="55"/>
        <v>30.2</v>
      </c>
      <c r="K730" s="53">
        <f t="shared" si="56"/>
        <v>30.49</v>
      </c>
      <c r="L730" s="53">
        <f t="shared" si="57"/>
        <v>29.6</v>
      </c>
      <c r="M730" s="53">
        <f t="shared" si="58"/>
        <v>29.83</v>
      </c>
      <c r="N730" s="53"/>
    </row>
    <row r="731" spans="1:14" x14ac:dyDescent="0.25">
      <c r="A731">
        <v>716</v>
      </c>
      <c r="B731" s="175">
        <v>40549</v>
      </c>
      <c r="C731" s="53">
        <v>29.74</v>
      </c>
      <c r="D731" s="53">
        <v>29.87</v>
      </c>
      <c r="E731" s="53">
        <v>29.29</v>
      </c>
      <c r="F731" s="53">
        <v>29.8</v>
      </c>
      <c r="G731" s="54">
        <v>2272100</v>
      </c>
      <c r="H731" s="53">
        <v>29.8</v>
      </c>
      <c r="I731" s="59">
        <f t="shared" si="59"/>
        <v>1</v>
      </c>
      <c r="J731" s="53">
        <f t="shared" si="55"/>
        <v>29.74</v>
      </c>
      <c r="K731" s="53">
        <f t="shared" si="56"/>
        <v>29.87</v>
      </c>
      <c r="L731" s="53">
        <f t="shared" si="57"/>
        <v>29.29</v>
      </c>
      <c r="M731" s="53">
        <f t="shared" si="58"/>
        <v>29.8</v>
      </c>
      <c r="N731" s="53"/>
    </row>
    <row r="732" spans="1:14" x14ac:dyDescent="0.25">
      <c r="A732">
        <v>717</v>
      </c>
      <c r="B732" s="175">
        <v>40548</v>
      </c>
      <c r="C732" s="53">
        <v>29.94</v>
      </c>
      <c r="D732" s="53">
        <v>30.19</v>
      </c>
      <c r="E732" s="53">
        <v>29.01</v>
      </c>
      <c r="F732" s="53">
        <v>30.1</v>
      </c>
      <c r="G732" s="54">
        <v>2831200</v>
      </c>
      <c r="H732" s="53">
        <v>30.1</v>
      </c>
      <c r="I732" s="59">
        <f t="shared" si="59"/>
        <v>1</v>
      </c>
      <c r="J732" s="53">
        <f t="shared" si="55"/>
        <v>29.94</v>
      </c>
      <c r="K732" s="53">
        <f t="shared" si="56"/>
        <v>30.19</v>
      </c>
      <c r="L732" s="53">
        <f t="shared" si="57"/>
        <v>29.01</v>
      </c>
      <c r="M732" s="53">
        <f t="shared" si="58"/>
        <v>30.1</v>
      </c>
      <c r="N732" s="53"/>
    </row>
    <row r="733" spans="1:14" x14ac:dyDescent="0.25">
      <c r="A733">
        <v>718</v>
      </c>
      <c r="B733" s="175">
        <v>40547</v>
      </c>
      <c r="C733" s="53">
        <v>30.85</v>
      </c>
      <c r="D733" s="53">
        <v>30.99</v>
      </c>
      <c r="E733" s="53">
        <v>30.23</v>
      </c>
      <c r="F733" s="53">
        <v>30.54</v>
      </c>
      <c r="G733" s="54">
        <v>1282700</v>
      </c>
      <c r="H733" s="53">
        <v>30.54</v>
      </c>
      <c r="I733" s="59">
        <f t="shared" si="59"/>
        <v>1</v>
      </c>
      <c r="J733" s="53">
        <f t="shared" si="55"/>
        <v>30.85</v>
      </c>
      <c r="K733" s="53">
        <f t="shared" si="56"/>
        <v>30.99</v>
      </c>
      <c r="L733" s="53">
        <f t="shared" si="57"/>
        <v>30.23</v>
      </c>
      <c r="M733" s="53">
        <f t="shared" si="58"/>
        <v>30.54</v>
      </c>
      <c r="N733" s="53"/>
    </row>
    <row r="734" spans="1:14" x14ac:dyDescent="0.25">
      <c r="A734">
        <v>719</v>
      </c>
      <c r="B734" s="175">
        <v>40546</v>
      </c>
      <c r="C734" s="53">
        <v>31</v>
      </c>
      <c r="D734" s="53">
        <v>31</v>
      </c>
      <c r="E734" s="53">
        <v>30.55</v>
      </c>
      <c r="F734" s="53">
        <v>30.67</v>
      </c>
      <c r="G734" s="54">
        <v>800500</v>
      </c>
      <c r="H734" s="53">
        <v>30.67</v>
      </c>
      <c r="I734" s="59">
        <f t="shared" si="59"/>
        <v>1</v>
      </c>
      <c r="J734" s="53">
        <f t="shared" si="55"/>
        <v>31</v>
      </c>
      <c r="K734" s="53">
        <f t="shared" si="56"/>
        <v>31</v>
      </c>
      <c r="L734" s="53">
        <f t="shared" si="57"/>
        <v>30.55</v>
      </c>
      <c r="M734" s="53">
        <f t="shared" si="58"/>
        <v>30.67</v>
      </c>
      <c r="N734" s="53"/>
    </row>
    <row r="735" spans="1:14" x14ac:dyDescent="0.25">
      <c r="A735">
        <v>720</v>
      </c>
      <c r="B735" s="175">
        <v>40543</v>
      </c>
      <c r="C735" s="53">
        <v>30.61</v>
      </c>
      <c r="D735" s="53">
        <v>30.84</v>
      </c>
      <c r="E735" s="53">
        <v>30.34</v>
      </c>
      <c r="F735" s="53">
        <v>30.67</v>
      </c>
      <c r="G735" s="54">
        <v>572400</v>
      </c>
      <c r="H735" s="53">
        <v>30.67</v>
      </c>
      <c r="I735" s="59">
        <f t="shared" si="59"/>
        <v>1</v>
      </c>
      <c r="J735" s="53">
        <f t="shared" si="55"/>
        <v>30.61</v>
      </c>
      <c r="K735" s="53">
        <f t="shared" si="56"/>
        <v>30.84</v>
      </c>
      <c r="L735" s="53">
        <f t="shared" si="57"/>
        <v>30.34</v>
      </c>
      <c r="M735" s="53">
        <f t="shared" si="58"/>
        <v>30.67</v>
      </c>
      <c r="N735" s="53"/>
    </row>
    <row r="736" spans="1:14" x14ac:dyDescent="0.25">
      <c r="A736">
        <v>721</v>
      </c>
      <c r="B736" s="175">
        <v>40542</v>
      </c>
      <c r="C736" s="53">
        <v>30.75</v>
      </c>
      <c r="D736" s="53">
        <v>30.9</v>
      </c>
      <c r="E736" s="53">
        <v>30.31</v>
      </c>
      <c r="F736" s="53">
        <v>30.58</v>
      </c>
      <c r="G736" s="54">
        <v>2938300</v>
      </c>
      <c r="H736" s="53">
        <v>30.58</v>
      </c>
      <c r="I736" s="59">
        <f t="shared" si="59"/>
        <v>1</v>
      </c>
      <c r="J736" s="53">
        <f t="shared" si="55"/>
        <v>30.75</v>
      </c>
      <c r="K736" s="53">
        <f t="shared" si="56"/>
        <v>30.9</v>
      </c>
      <c r="L736" s="53">
        <f t="shared" si="57"/>
        <v>30.31</v>
      </c>
      <c r="M736" s="53">
        <f t="shared" si="58"/>
        <v>30.58</v>
      </c>
      <c r="N736" s="53"/>
    </row>
    <row r="737" spans="1:14" x14ac:dyDescent="0.25">
      <c r="A737">
        <v>722</v>
      </c>
      <c r="B737" s="175">
        <v>40541</v>
      </c>
      <c r="C737" s="53">
        <v>30.68</v>
      </c>
      <c r="D737" s="53">
        <v>30.83</v>
      </c>
      <c r="E737" s="53">
        <v>30.52</v>
      </c>
      <c r="F737" s="53">
        <v>30.79</v>
      </c>
      <c r="G737" s="54">
        <v>439600</v>
      </c>
      <c r="H737" s="53">
        <v>30.79</v>
      </c>
      <c r="I737" s="59">
        <f t="shared" si="59"/>
        <v>1</v>
      </c>
      <c r="J737" s="53">
        <f t="shared" si="55"/>
        <v>30.68</v>
      </c>
      <c r="K737" s="53">
        <f t="shared" si="56"/>
        <v>30.83</v>
      </c>
      <c r="L737" s="53">
        <f t="shared" si="57"/>
        <v>30.52</v>
      </c>
      <c r="M737" s="53">
        <f t="shared" si="58"/>
        <v>30.79</v>
      </c>
      <c r="N737" s="53"/>
    </row>
    <row r="738" spans="1:14" x14ac:dyDescent="0.25">
      <c r="A738">
        <v>723</v>
      </c>
      <c r="B738" s="175">
        <v>40540</v>
      </c>
      <c r="C738" s="53">
        <v>30.77</v>
      </c>
      <c r="D738" s="53">
        <v>30.78</v>
      </c>
      <c r="E738" s="53">
        <v>30.28</v>
      </c>
      <c r="F738" s="53">
        <v>30.62</v>
      </c>
      <c r="G738" s="54">
        <v>870800</v>
      </c>
      <c r="H738" s="53">
        <v>30.62</v>
      </c>
      <c r="I738" s="59">
        <f t="shared" si="59"/>
        <v>1</v>
      </c>
      <c r="J738" s="53">
        <f t="shared" si="55"/>
        <v>30.77</v>
      </c>
      <c r="K738" s="53">
        <f t="shared" si="56"/>
        <v>30.78</v>
      </c>
      <c r="L738" s="53">
        <f t="shared" si="57"/>
        <v>30.28</v>
      </c>
      <c r="M738" s="53">
        <f t="shared" si="58"/>
        <v>30.62</v>
      </c>
      <c r="N738" s="53"/>
    </row>
    <row r="739" spans="1:14" x14ac:dyDescent="0.25">
      <c r="A739">
        <v>724</v>
      </c>
      <c r="B739" s="175">
        <v>40539</v>
      </c>
      <c r="C739" s="53">
        <v>30.83</v>
      </c>
      <c r="D739" s="53">
        <v>30.98</v>
      </c>
      <c r="E739" s="53">
        <v>30.59</v>
      </c>
      <c r="F739" s="53">
        <v>30.63</v>
      </c>
      <c r="G739" s="54">
        <v>341900</v>
      </c>
      <c r="H739" s="53">
        <v>30.63</v>
      </c>
      <c r="I739" s="59">
        <f t="shared" si="59"/>
        <v>1</v>
      </c>
      <c r="J739" s="53">
        <f t="shared" si="55"/>
        <v>30.83</v>
      </c>
      <c r="K739" s="53">
        <f t="shared" si="56"/>
        <v>30.98</v>
      </c>
      <c r="L739" s="53">
        <f t="shared" si="57"/>
        <v>30.59</v>
      </c>
      <c r="M739" s="53">
        <f t="shared" si="58"/>
        <v>30.63</v>
      </c>
      <c r="N739" s="53"/>
    </row>
    <row r="740" spans="1:14" x14ac:dyDescent="0.25">
      <c r="A740">
        <v>725</v>
      </c>
      <c r="B740" s="175">
        <v>40535</v>
      </c>
      <c r="C740" s="53">
        <v>31.2</v>
      </c>
      <c r="D740" s="53">
        <v>31.25</v>
      </c>
      <c r="E740" s="53">
        <v>30.65</v>
      </c>
      <c r="F740" s="53">
        <v>30.81</v>
      </c>
      <c r="G740" s="54">
        <v>584900</v>
      </c>
      <c r="H740" s="53">
        <v>30.81</v>
      </c>
      <c r="I740" s="59">
        <f t="shared" si="59"/>
        <v>1</v>
      </c>
      <c r="J740" s="53">
        <f t="shared" si="55"/>
        <v>31.2</v>
      </c>
      <c r="K740" s="53">
        <f t="shared" si="56"/>
        <v>31.25</v>
      </c>
      <c r="L740" s="53">
        <f t="shared" si="57"/>
        <v>30.65</v>
      </c>
      <c r="M740" s="53">
        <f t="shared" si="58"/>
        <v>30.81</v>
      </c>
      <c r="N740" s="53"/>
    </row>
    <row r="741" spans="1:14" x14ac:dyDescent="0.25">
      <c r="A741">
        <v>726</v>
      </c>
      <c r="B741" s="175">
        <v>40534</v>
      </c>
      <c r="C741" s="53">
        <v>31.38</v>
      </c>
      <c r="D741" s="53">
        <v>31.49</v>
      </c>
      <c r="E741" s="53">
        <v>31.04</v>
      </c>
      <c r="F741" s="53">
        <v>31.09</v>
      </c>
      <c r="G741" s="54">
        <v>674800</v>
      </c>
      <c r="H741" s="53">
        <v>31.09</v>
      </c>
      <c r="I741" s="59">
        <f t="shared" si="59"/>
        <v>1</v>
      </c>
      <c r="J741" s="53">
        <f t="shared" si="55"/>
        <v>31.38</v>
      </c>
      <c r="K741" s="53">
        <f t="shared" si="56"/>
        <v>31.49</v>
      </c>
      <c r="L741" s="53">
        <f t="shared" si="57"/>
        <v>31.04</v>
      </c>
      <c r="M741" s="53">
        <f t="shared" si="58"/>
        <v>31.09</v>
      </c>
      <c r="N741" s="53"/>
    </row>
    <row r="742" spans="1:14" x14ac:dyDescent="0.25">
      <c r="A742">
        <v>727</v>
      </c>
      <c r="B742" s="175">
        <v>40533</v>
      </c>
      <c r="C742" s="53">
        <v>31.2</v>
      </c>
      <c r="D742" s="53">
        <v>31.43</v>
      </c>
      <c r="E742" s="53">
        <v>31.01</v>
      </c>
      <c r="F742" s="53">
        <v>31.3</v>
      </c>
      <c r="G742" s="54">
        <v>818800</v>
      </c>
      <c r="H742" s="53">
        <v>31.3</v>
      </c>
      <c r="I742" s="59">
        <f t="shared" si="59"/>
        <v>1</v>
      </c>
      <c r="J742" s="53">
        <f t="shared" si="55"/>
        <v>31.2</v>
      </c>
      <c r="K742" s="53">
        <f t="shared" si="56"/>
        <v>31.43</v>
      </c>
      <c r="L742" s="53">
        <f t="shared" si="57"/>
        <v>31.01</v>
      </c>
      <c r="M742" s="53">
        <f t="shared" si="58"/>
        <v>31.3</v>
      </c>
      <c r="N742" s="53"/>
    </row>
    <row r="743" spans="1:14" x14ac:dyDescent="0.25">
      <c r="A743">
        <v>728</v>
      </c>
      <c r="B743" s="175">
        <v>40532</v>
      </c>
      <c r="C743" s="53">
        <v>30.88</v>
      </c>
      <c r="D743" s="53">
        <v>31.24</v>
      </c>
      <c r="E743" s="53">
        <v>30.77</v>
      </c>
      <c r="F743" s="53">
        <v>30.99</v>
      </c>
      <c r="G743" s="54">
        <v>1151700</v>
      </c>
      <c r="H743" s="53">
        <v>30.99</v>
      </c>
      <c r="I743" s="59">
        <f t="shared" si="59"/>
        <v>1</v>
      </c>
      <c r="J743" s="53">
        <f t="shared" si="55"/>
        <v>30.88</v>
      </c>
      <c r="K743" s="53">
        <f t="shared" si="56"/>
        <v>31.24</v>
      </c>
      <c r="L743" s="53">
        <f t="shared" si="57"/>
        <v>30.77</v>
      </c>
      <c r="M743" s="53">
        <f t="shared" si="58"/>
        <v>30.99</v>
      </c>
      <c r="N743" s="53"/>
    </row>
    <row r="744" spans="1:14" x14ac:dyDescent="0.25">
      <c r="A744">
        <v>729</v>
      </c>
      <c r="B744" s="175">
        <v>40529</v>
      </c>
      <c r="C744" s="53">
        <v>30.72</v>
      </c>
      <c r="D744" s="53">
        <v>30.79</v>
      </c>
      <c r="E744" s="53">
        <v>30.59</v>
      </c>
      <c r="F744" s="53">
        <v>30.66</v>
      </c>
      <c r="G744" s="54">
        <v>1272400</v>
      </c>
      <c r="H744" s="53">
        <v>30.66</v>
      </c>
      <c r="I744" s="59">
        <f t="shared" si="59"/>
        <v>1</v>
      </c>
      <c r="J744" s="53">
        <f t="shared" si="55"/>
        <v>30.72</v>
      </c>
      <c r="K744" s="53">
        <f t="shared" si="56"/>
        <v>30.79</v>
      </c>
      <c r="L744" s="53">
        <f t="shared" si="57"/>
        <v>30.59</v>
      </c>
      <c r="M744" s="53">
        <f t="shared" si="58"/>
        <v>30.66</v>
      </c>
      <c r="N744" s="53"/>
    </row>
    <row r="745" spans="1:14" x14ac:dyDescent="0.25">
      <c r="A745">
        <v>730</v>
      </c>
      <c r="B745" s="175">
        <v>40528</v>
      </c>
      <c r="C745" s="53">
        <v>30.65</v>
      </c>
      <c r="D745" s="53">
        <v>30.91</v>
      </c>
      <c r="E745" s="53">
        <v>30.5</v>
      </c>
      <c r="F745" s="53">
        <v>30.7</v>
      </c>
      <c r="G745" s="54">
        <v>1488200</v>
      </c>
      <c r="H745" s="53">
        <v>30.7</v>
      </c>
      <c r="I745" s="59">
        <f t="shared" si="59"/>
        <v>1</v>
      </c>
      <c r="J745" s="53">
        <f t="shared" si="55"/>
        <v>30.65</v>
      </c>
      <c r="K745" s="53">
        <f t="shared" si="56"/>
        <v>30.91</v>
      </c>
      <c r="L745" s="53">
        <f t="shared" si="57"/>
        <v>30.5</v>
      </c>
      <c r="M745" s="53">
        <f t="shared" si="58"/>
        <v>30.7</v>
      </c>
      <c r="N745" s="53"/>
    </row>
    <row r="746" spans="1:14" x14ac:dyDescent="0.25">
      <c r="A746">
        <v>731</v>
      </c>
      <c r="B746" s="175">
        <v>40527</v>
      </c>
      <c r="C746" s="53">
        <v>30.41</v>
      </c>
      <c r="D746" s="53">
        <v>30.84</v>
      </c>
      <c r="E746" s="53">
        <v>30.28</v>
      </c>
      <c r="F746" s="53">
        <v>30.51</v>
      </c>
      <c r="G746" s="54">
        <v>1168600</v>
      </c>
      <c r="H746" s="53">
        <v>30.51</v>
      </c>
      <c r="I746" s="59">
        <f t="shared" si="59"/>
        <v>1</v>
      </c>
      <c r="J746" s="53">
        <f t="shared" si="55"/>
        <v>30.41</v>
      </c>
      <c r="K746" s="53">
        <f t="shared" si="56"/>
        <v>30.84</v>
      </c>
      <c r="L746" s="53">
        <f t="shared" si="57"/>
        <v>30.28</v>
      </c>
      <c r="M746" s="53">
        <f t="shared" si="58"/>
        <v>30.51</v>
      </c>
      <c r="N746" s="53"/>
    </row>
    <row r="747" spans="1:14" x14ac:dyDescent="0.25">
      <c r="A747">
        <v>732</v>
      </c>
      <c r="B747" s="175">
        <v>40526</v>
      </c>
      <c r="C747" s="53">
        <v>30.95</v>
      </c>
      <c r="D747" s="53">
        <v>31</v>
      </c>
      <c r="E747" s="53">
        <v>30.29</v>
      </c>
      <c r="F747" s="53">
        <v>30.5</v>
      </c>
      <c r="G747" s="54">
        <v>2136900</v>
      </c>
      <c r="H747" s="53">
        <v>30.5</v>
      </c>
      <c r="I747" s="59">
        <f t="shared" si="59"/>
        <v>1</v>
      </c>
      <c r="J747" s="53">
        <f t="shared" si="55"/>
        <v>30.95</v>
      </c>
      <c r="K747" s="53">
        <f t="shared" si="56"/>
        <v>31</v>
      </c>
      <c r="L747" s="53">
        <f t="shared" si="57"/>
        <v>30.29</v>
      </c>
      <c r="M747" s="53">
        <f t="shared" si="58"/>
        <v>30.5</v>
      </c>
      <c r="N747" s="53"/>
    </row>
    <row r="748" spans="1:14" x14ac:dyDescent="0.25">
      <c r="A748">
        <v>733</v>
      </c>
      <c r="B748" s="175">
        <v>40525</v>
      </c>
      <c r="C748" s="53">
        <v>31.21</v>
      </c>
      <c r="D748" s="53">
        <v>31.22</v>
      </c>
      <c r="E748" s="53">
        <v>30.91</v>
      </c>
      <c r="F748" s="53">
        <v>31</v>
      </c>
      <c r="G748" s="54">
        <v>1340600</v>
      </c>
      <c r="H748" s="53">
        <v>31</v>
      </c>
      <c r="I748" s="59">
        <f t="shared" si="59"/>
        <v>1</v>
      </c>
      <c r="J748" s="53">
        <f t="shared" si="55"/>
        <v>31.21</v>
      </c>
      <c r="K748" s="53">
        <f t="shared" si="56"/>
        <v>31.22</v>
      </c>
      <c r="L748" s="53">
        <f t="shared" si="57"/>
        <v>30.91</v>
      </c>
      <c r="M748" s="53">
        <f t="shared" si="58"/>
        <v>31</v>
      </c>
      <c r="N748" s="53"/>
    </row>
    <row r="749" spans="1:14" x14ac:dyDescent="0.25">
      <c r="A749">
        <v>734</v>
      </c>
      <c r="B749" s="175">
        <v>40522</v>
      </c>
      <c r="C749" s="53">
        <v>30.83</v>
      </c>
      <c r="D749" s="53">
        <v>31.34</v>
      </c>
      <c r="E749" s="53">
        <v>30.83</v>
      </c>
      <c r="F749" s="53">
        <v>31.07</v>
      </c>
      <c r="G749" s="54">
        <v>1460800</v>
      </c>
      <c r="H749" s="53">
        <v>31.07</v>
      </c>
      <c r="I749" s="59">
        <f t="shared" si="59"/>
        <v>1</v>
      </c>
      <c r="J749" s="53">
        <f t="shared" si="55"/>
        <v>30.83</v>
      </c>
      <c r="K749" s="53">
        <f t="shared" si="56"/>
        <v>31.34</v>
      </c>
      <c r="L749" s="53">
        <f t="shared" si="57"/>
        <v>30.83</v>
      </c>
      <c r="M749" s="53">
        <f t="shared" si="58"/>
        <v>31.07</v>
      </c>
      <c r="N749" s="53"/>
    </row>
    <row r="750" spans="1:14" x14ac:dyDescent="0.25">
      <c r="A750">
        <v>735</v>
      </c>
      <c r="B750" s="175">
        <v>40521</v>
      </c>
      <c r="C750" s="53">
        <v>31.01</v>
      </c>
      <c r="D750" s="53">
        <v>31.51</v>
      </c>
      <c r="E750" s="53">
        <v>30.77</v>
      </c>
      <c r="F750" s="53">
        <v>30.83</v>
      </c>
      <c r="G750" s="54">
        <v>11532700</v>
      </c>
      <c r="H750" s="53">
        <v>30.83</v>
      </c>
      <c r="I750" s="59">
        <f t="shared" si="59"/>
        <v>1</v>
      </c>
      <c r="J750" s="53">
        <f t="shared" si="55"/>
        <v>31.01</v>
      </c>
      <c r="K750" s="53">
        <f t="shared" si="56"/>
        <v>31.51</v>
      </c>
      <c r="L750" s="53">
        <f t="shared" si="57"/>
        <v>30.77</v>
      </c>
      <c r="M750" s="53">
        <f t="shared" si="58"/>
        <v>30.83</v>
      </c>
      <c r="N750" s="53"/>
    </row>
    <row r="751" spans="1:14" x14ac:dyDescent="0.25">
      <c r="A751">
        <v>736</v>
      </c>
      <c r="B751" s="175">
        <v>40520</v>
      </c>
      <c r="C751" s="53">
        <v>31.49</v>
      </c>
      <c r="D751" s="53">
        <v>31.7</v>
      </c>
      <c r="E751" s="53">
        <v>30.7</v>
      </c>
      <c r="F751" s="53">
        <v>30.84</v>
      </c>
      <c r="G751" s="54">
        <v>1819000</v>
      </c>
      <c r="H751" s="53">
        <v>30.84</v>
      </c>
      <c r="I751" s="59">
        <f t="shared" si="59"/>
        <v>1</v>
      </c>
      <c r="J751" s="53">
        <f t="shared" si="55"/>
        <v>31.49</v>
      </c>
      <c r="K751" s="53">
        <f t="shared" si="56"/>
        <v>31.7</v>
      </c>
      <c r="L751" s="53">
        <f t="shared" si="57"/>
        <v>30.7</v>
      </c>
      <c r="M751" s="53">
        <f t="shared" si="58"/>
        <v>30.84</v>
      </c>
      <c r="N751" s="53"/>
    </row>
    <row r="752" spans="1:14" x14ac:dyDescent="0.25">
      <c r="A752">
        <v>737</v>
      </c>
      <c r="B752" s="175">
        <v>40519</v>
      </c>
      <c r="C752" s="53">
        <v>31.51</v>
      </c>
      <c r="D752" s="53">
        <v>31.8</v>
      </c>
      <c r="E752" s="53">
        <v>31.28</v>
      </c>
      <c r="F752" s="53">
        <v>31.6</v>
      </c>
      <c r="G752" s="54">
        <v>2586000</v>
      </c>
      <c r="H752" s="53">
        <v>31.6</v>
      </c>
      <c r="I752" s="59">
        <f t="shared" si="59"/>
        <v>1</v>
      </c>
      <c r="J752" s="53">
        <f t="shared" si="55"/>
        <v>31.51</v>
      </c>
      <c r="K752" s="53">
        <f t="shared" si="56"/>
        <v>31.8</v>
      </c>
      <c r="L752" s="53">
        <f t="shared" si="57"/>
        <v>31.28</v>
      </c>
      <c r="M752" s="53">
        <f t="shared" si="58"/>
        <v>31.6</v>
      </c>
      <c r="N752" s="53"/>
    </row>
    <row r="753" spans="1:14" x14ac:dyDescent="0.25">
      <c r="A753">
        <v>738</v>
      </c>
      <c r="B753" s="175">
        <v>40518</v>
      </c>
      <c r="C753" s="53">
        <v>31.92</v>
      </c>
      <c r="D753" s="53">
        <v>32</v>
      </c>
      <c r="E753" s="53">
        <v>30.58</v>
      </c>
      <c r="F753" s="53">
        <v>30.99</v>
      </c>
      <c r="G753" s="54">
        <v>4422300</v>
      </c>
      <c r="H753" s="53">
        <v>30.99</v>
      </c>
      <c r="I753" s="59">
        <f t="shared" si="59"/>
        <v>1</v>
      </c>
      <c r="J753" s="53">
        <f t="shared" si="55"/>
        <v>31.92</v>
      </c>
      <c r="K753" s="53">
        <f t="shared" si="56"/>
        <v>32</v>
      </c>
      <c r="L753" s="53">
        <f t="shared" si="57"/>
        <v>30.58</v>
      </c>
      <c r="M753" s="53">
        <f t="shared" si="58"/>
        <v>30.99</v>
      </c>
      <c r="N753" s="53"/>
    </row>
    <row r="754" spans="1:14" x14ac:dyDescent="0.25">
      <c r="A754">
        <v>739</v>
      </c>
      <c r="B754" s="175">
        <v>40515</v>
      </c>
      <c r="C754" s="53">
        <v>31.77</v>
      </c>
      <c r="D754" s="53">
        <v>33.68</v>
      </c>
      <c r="E754" s="53">
        <v>31.57</v>
      </c>
      <c r="F754" s="53">
        <v>33.43</v>
      </c>
      <c r="G754" s="54">
        <v>2580900</v>
      </c>
      <c r="H754" s="53">
        <v>33.43</v>
      </c>
      <c r="I754" s="59">
        <f t="shared" si="59"/>
        <v>1</v>
      </c>
      <c r="J754" s="53">
        <f t="shared" si="55"/>
        <v>31.77</v>
      </c>
      <c r="K754" s="53">
        <f t="shared" si="56"/>
        <v>33.68</v>
      </c>
      <c r="L754" s="53">
        <f t="shared" si="57"/>
        <v>31.57</v>
      </c>
      <c r="M754" s="53">
        <f t="shared" si="58"/>
        <v>33.43</v>
      </c>
      <c r="N754" s="53"/>
    </row>
    <row r="755" spans="1:14" x14ac:dyDescent="0.25">
      <c r="A755">
        <v>740</v>
      </c>
      <c r="B755" s="175">
        <v>40514</v>
      </c>
      <c r="C755" s="53">
        <v>32.450000000000003</v>
      </c>
      <c r="D755" s="53">
        <v>32.479999999999997</v>
      </c>
      <c r="E755" s="53">
        <v>31.89</v>
      </c>
      <c r="F755" s="53">
        <v>31.93</v>
      </c>
      <c r="G755" s="54">
        <v>1709300</v>
      </c>
      <c r="H755" s="53">
        <v>31.93</v>
      </c>
      <c r="I755" s="59">
        <f t="shared" si="59"/>
        <v>1</v>
      </c>
      <c r="J755" s="53">
        <f t="shared" si="55"/>
        <v>32.450000000000003</v>
      </c>
      <c r="K755" s="53">
        <f t="shared" si="56"/>
        <v>32.479999999999997</v>
      </c>
      <c r="L755" s="53">
        <f t="shared" si="57"/>
        <v>31.89</v>
      </c>
      <c r="M755" s="53">
        <f t="shared" si="58"/>
        <v>31.93</v>
      </c>
      <c r="N755" s="53"/>
    </row>
    <row r="756" spans="1:14" x14ac:dyDescent="0.25">
      <c r="A756">
        <v>741</v>
      </c>
      <c r="B756" s="175">
        <v>40513</v>
      </c>
      <c r="C756" s="53">
        <v>33.21</v>
      </c>
      <c r="D756" s="53">
        <v>33.51</v>
      </c>
      <c r="E756" s="53">
        <v>32.229999999999997</v>
      </c>
      <c r="F756" s="53">
        <v>32.31</v>
      </c>
      <c r="G756" s="54">
        <v>1296500</v>
      </c>
      <c r="H756" s="53">
        <v>32.31</v>
      </c>
      <c r="I756" s="59">
        <f t="shared" si="59"/>
        <v>1</v>
      </c>
      <c r="J756" s="53">
        <f t="shared" si="55"/>
        <v>33.21</v>
      </c>
      <c r="K756" s="53">
        <f t="shared" si="56"/>
        <v>33.51</v>
      </c>
      <c r="L756" s="53">
        <f t="shared" si="57"/>
        <v>32.229999999999997</v>
      </c>
      <c r="M756" s="53">
        <f t="shared" si="58"/>
        <v>32.31</v>
      </c>
      <c r="N756" s="53"/>
    </row>
    <row r="757" spans="1:14" x14ac:dyDescent="0.25">
      <c r="A757">
        <v>742</v>
      </c>
      <c r="B757" s="175">
        <v>40512</v>
      </c>
      <c r="C757" s="53">
        <v>32.51</v>
      </c>
      <c r="D757" s="53">
        <v>33.07</v>
      </c>
      <c r="E757" s="53">
        <v>32.4</v>
      </c>
      <c r="F757" s="53">
        <v>32.840000000000003</v>
      </c>
      <c r="G757" s="54">
        <v>706100</v>
      </c>
      <c r="H757" s="53">
        <v>32.840000000000003</v>
      </c>
      <c r="I757" s="59">
        <f t="shared" si="59"/>
        <v>1</v>
      </c>
      <c r="J757" s="53">
        <f t="shared" si="55"/>
        <v>32.51</v>
      </c>
      <c r="K757" s="53">
        <f t="shared" si="56"/>
        <v>33.07</v>
      </c>
      <c r="L757" s="53">
        <f t="shared" si="57"/>
        <v>32.4</v>
      </c>
      <c r="M757" s="53">
        <f t="shared" si="58"/>
        <v>32.840000000000003</v>
      </c>
      <c r="N757" s="53"/>
    </row>
    <row r="758" spans="1:14" x14ac:dyDescent="0.25">
      <c r="A758">
        <v>743</v>
      </c>
      <c r="B758" s="175">
        <v>40511</v>
      </c>
      <c r="C758" s="53">
        <v>32.54</v>
      </c>
      <c r="D758" s="53">
        <v>33.090000000000003</v>
      </c>
      <c r="E758" s="53">
        <v>32.340000000000003</v>
      </c>
      <c r="F758" s="53">
        <v>32.78</v>
      </c>
      <c r="G758" s="54">
        <v>1306600</v>
      </c>
      <c r="H758" s="53">
        <v>32.78</v>
      </c>
      <c r="I758" s="59">
        <f t="shared" si="59"/>
        <v>1</v>
      </c>
      <c r="J758" s="53">
        <f t="shared" si="55"/>
        <v>32.54</v>
      </c>
      <c r="K758" s="53">
        <f t="shared" si="56"/>
        <v>33.090000000000003</v>
      </c>
      <c r="L758" s="53">
        <f t="shared" si="57"/>
        <v>32.340000000000003</v>
      </c>
      <c r="M758" s="53">
        <f t="shared" si="58"/>
        <v>32.78</v>
      </c>
      <c r="N758" s="53"/>
    </row>
    <row r="759" spans="1:14" x14ac:dyDescent="0.25">
      <c r="A759">
        <v>744</v>
      </c>
      <c r="B759" s="175">
        <v>40508</v>
      </c>
      <c r="C759" s="53">
        <v>32.75</v>
      </c>
      <c r="D759" s="53">
        <v>33.42</v>
      </c>
      <c r="E759" s="53">
        <v>32.72</v>
      </c>
      <c r="F759" s="53">
        <v>32.74</v>
      </c>
      <c r="G759" s="54">
        <v>272600</v>
      </c>
      <c r="H759" s="53">
        <v>32.74</v>
      </c>
      <c r="I759" s="59">
        <f t="shared" si="59"/>
        <v>1</v>
      </c>
      <c r="J759" s="53">
        <f t="shared" si="55"/>
        <v>32.75</v>
      </c>
      <c r="K759" s="53">
        <f t="shared" si="56"/>
        <v>33.42</v>
      </c>
      <c r="L759" s="53">
        <f t="shared" si="57"/>
        <v>32.72</v>
      </c>
      <c r="M759" s="53">
        <f t="shared" si="58"/>
        <v>32.74</v>
      </c>
      <c r="N759" s="53"/>
    </row>
    <row r="760" spans="1:14" x14ac:dyDescent="0.25">
      <c r="A760">
        <v>745</v>
      </c>
      <c r="B760" s="175">
        <v>40506</v>
      </c>
      <c r="C760" s="53">
        <v>33.5</v>
      </c>
      <c r="D760" s="53">
        <v>33.58</v>
      </c>
      <c r="E760" s="53">
        <v>32.950000000000003</v>
      </c>
      <c r="F760" s="53">
        <v>33.01</v>
      </c>
      <c r="G760" s="54">
        <v>1068800</v>
      </c>
      <c r="H760" s="53">
        <v>33.01</v>
      </c>
      <c r="I760" s="59">
        <f t="shared" si="59"/>
        <v>1</v>
      </c>
      <c r="J760" s="53">
        <f t="shared" si="55"/>
        <v>33.5</v>
      </c>
      <c r="K760" s="53">
        <f t="shared" si="56"/>
        <v>33.58</v>
      </c>
      <c r="L760" s="53">
        <f t="shared" si="57"/>
        <v>32.950000000000003</v>
      </c>
      <c r="M760" s="53">
        <f t="shared" si="58"/>
        <v>33.01</v>
      </c>
      <c r="N760" s="53"/>
    </row>
    <row r="761" spans="1:14" x14ac:dyDescent="0.25">
      <c r="A761">
        <v>746</v>
      </c>
      <c r="B761" s="175">
        <v>40505</v>
      </c>
      <c r="C761" s="53">
        <v>31.74</v>
      </c>
      <c r="D761" s="53">
        <v>33.729999999999997</v>
      </c>
      <c r="E761" s="53">
        <v>31.74</v>
      </c>
      <c r="F761" s="53">
        <v>33.28</v>
      </c>
      <c r="G761" s="54">
        <v>2483600</v>
      </c>
      <c r="H761" s="53">
        <v>33.28</v>
      </c>
      <c r="I761" s="59">
        <f t="shared" si="59"/>
        <v>1</v>
      </c>
      <c r="J761" s="53">
        <f t="shared" si="55"/>
        <v>31.74</v>
      </c>
      <c r="K761" s="53">
        <f t="shared" si="56"/>
        <v>33.729999999999997</v>
      </c>
      <c r="L761" s="53">
        <f t="shared" si="57"/>
        <v>31.74</v>
      </c>
      <c r="M761" s="53">
        <f t="shared" si="58"/>
        <v>33.28</v>
      </c>
      <c r="N761" s="53"/>
    </row>
    <row r="762" spans="1:14" x14ac:dyDescent="0.25">
      <c r="A762">
        <v>747</v>
      </c>
      <c r="B762" s="175">
        <v>40504</v>
      </c>
      <c r="C762" s="53">
        <v>30.78</v>
      </c>
      <c r="D762" s="53">
        <v>32.229999999999997</v>
      </c>
      <c r="E762" s="53">
        <v>30.65</v>
      </c>
      <c r="F762" s="53">
        <v>31.98</v>
      </c>
      <c r="G762" s="54">
        <v>1280400</v>
      </c>
      <c r="H762" s="53">
        <v>31.98</v>
      </c>
      <c r="I762" s="59">
        <f t="shared" si="59"/>
        <v>1</v>
      </c>
      <c r="J762" s="53">
        <f t="shared" si="55"/>
        <v>30.78</v>
      </c>
      <c r="K762" s="53">
        <f t="shared" si="56"/>
        <v>32.229999999999997</v>
      </c>
      <c r="L762" s="53">
        <f t="shared" si="57"/>
        <v>30.65</v>
      </c>
      <c r="M762" s="53">
        <f t="shared" si="58"/>
        <v>31.98</v>
      </c>
      <c r="N762" s="53"/>
    </row>
    <row r="763" spans="1:14" x14ac:dyDescent="0.25">
      <c r="A763">
        <v>748</v>
      </c>
      <c r="B763" s="175">
        <v>40501</v>
      </c>
      <c r="C763" s="53">
        <v>30.14</v>
      </c>
      <c r="D763" s="53">
        <v>30.98</v>
      </c>
      <c r="E763" s="53">
        <v>30.06</v>
      </c>
      <c r="F763" s="53">
        <v>30.96</v>
      </c>
      <c r="G763" s="54">
        <v>1335500</v>
      </c>
      <c r="H763" s="53">
        <v>30.96</v>
      </c>
      <c r="I763" s="59">
        <f t="shared" si="59"/>
        <v>1</v>
      </c>
      <c r="J763" s="53">
        <f t="shared" si="55"/>
        <v>30.14</v>
      </c>
      <c r="K763" s="53">
        <f t="shared" si="56"/>
        <v>30.98</v>
      </c>
      <c r="L763" s="53">
        <f t="shared" si="57"/>
        <v>30.06</v>
      </c>
      <c r="M763" s="53">
        <f t="shared" si="58"/>
        <v>30.96</v>
      </c>
      <c r="N763" s="53"/>
    </row>
    <row r="764" spans="1:14" x14ac:dyDescent="0.25">
      <c r="A764">
        <v>749</v>
      </c>
      <c r="B764" s="175">
        <v>40500</v>
      </c>
      <c r="C764" s="53">
        <v>29.93</v>
      </c>
      <c r="D764" s="53">
        <v>30.44</v>
      </c>
      <c r="E764" s="53">
        <v>29.92</v>
      </c>
      <c r="F764" s="53">
        <v>30.08</v>
      </c>
      <c r="G764" s="54">
        <v>1848400</v>
      </c>
      <c r="H764" s="53">
        <v>30.08</v>
      </c>
      <c r="I764" s="59">
        <f t="shared" si="59"/>
        <v>1</v>
      </c>
      <c r="J764" s="53">
        <f t="shared" si="55"/>
        <v>29.93</v>
      </c>
      <c r="K764" s="53">
        <f t="shared" si="56"/>
        <v>30.44</v>
      </c>
      <c r="L764" s="53">
        <f t="shared" si="57"/>
        <v>29.92</v>
      </c>
      <c r="M764" s="53">
        <f t="shared" si="58"/>
        <v>30.08</v>
      </c>
      <c r="N764" s="53"/>
    </row>
    <row r="765" spans="1:14" x14ac:dyDescent="0.25">
      <c r="A765">
        <v>750</v>
      </c>
      <c r="B765" s="175">
        <v>40499</v>
      </c>
      <c r="C765" s="53">
        <v>29.17</v>
      </c>
      <c r="D765" s="53">
        <v>30.09</v>
      </c>
      <c r="E765" s="53">
        <v>29.11</v>
      </c>
      <c r="F765" s="53">
        <v>29.71</v>
      </c>
      <c r="G765" s="54">
        <v>1210000</v>
      </c>
      <c r="H765" s="53">
        <v>29.71</v>
      </c>
      <c r="I765" s="59">
        <f t="shared" si="59"/>
        <v>1</v>
      </c>
      <c r="J765" s="53">
        <f t="shared" si="55"/>
        <v>29.17</v>
      </c>
      <c r="K765" s="53">
        <f t="shared" si="56"/>
        <v>30.09</v>
      </c>
      <c r="L765" s="53">
        <f t="shared" si="57"/>
        <v>29.11</v>
      </c>
      <c r="M765" s="53">
        <f t="shared" si="58"/>
        <v>29.71</v>
      </c>
      <c r="N765" s="53"/>
    </row>
    <row r="766" spans="1:14" x14ac:dyDescent="0.25">
      <c r="A766">
        <v>751</v>
      </c>
      <c r="B766" s="175">
        <v>40498</v>
      </c>
      <c r="C766" s="53">
        <v>28.77</v>
      </c>
      <c r="D766" s="53">
        <v>29.38</v>
      </c>
      <c r="E766" s="53">
        <v>28.74</v>
      </c>
      <c r="F766" s="53">
        <v>29.16</v>
      </c>
      <c r="G766" s="54">
        <v>987500</v>
      </c>
      <c r="H766" s="53">
        <v>29.16</v>
      </c>
      <c r="I766" s="59">
        <f t="shared" si="59"/>
        <v>1</v>
      </c>
      <c r="J766" s="53">
        <f t="shared" si="55"/>
        <v>28.77</v>
      </c>
      <c r="K766" s="53">
        <f t="shared" si="56"/>
        <v>29.38</v>
      </c>
      <c r="L766" s="53">
        <f t="shared" si="57"/>
        <v>28.74</v>
      </c>
      <c r="M766" s="53">
        <f t="shared" si="58"/>
        <v>29.16</v>
      </c>
      <c r="N766" s="53"/>
    </row>
    <row r="767" spans="1:14" x14ac:dyDescent="0.25">
      <c r="A767">
        <v>752</v>
      </c>
      <c r="B767" s="175">
        <v>40497</v>
      </c>
      <c r="C767" s="53">
        <v>29.13</v>
      </c>
      <c r="D767" s="53">
        <v>29.46</v>
      </c>
      <c r="E767" s="53">
        <v>28.74</v>
      </c>
      <c r="F767" s="53">
        <v>28.88</v>
      </c>
      <c r="G767" s="54">
        <v>340600</v>
      </c>
      <c r="H767" s="53">
        <v>28.88</v>
      </c>
      <c r="I767" s="59">
        <f t="shared" si="59"/>
        <v>1</v>
      </c>
      <c r="J767" s="53">
        <f t="shared" si="55"/>
        <v>29.13</v>
      </c>
      <c r="K767" s="53">
        <f t="shared" si="56"/>
        <v>29.46</v>
      </c>
      <c r="L767" s="53">
        <f t="shared" si="57"/>
        <v>28.74</v>
      </c>
      <c r="M767" s="53">
        <f t="shared" si="58"/>
        <v>28.88</v>
      </c>
      <c r="N767" s="53"/>
    </row>
    <row r="768" spans="1:14" x14ac:dyDescent="0.25">
      <c r="A768">
        <v>753</v>
      </c>
      <c r="B768" s="175">
        <v>40494</v>
      </c>
      <c r="C768" s="53">
        <v>29.51</v>
      </c>
      <c r="D768" s="53">
        <v>29.67</v>
      </c>
      <c r="E768" s="53">
        <v>28.82</v>
      </c>
      <c r="F768" s="53">
        <v>29.02</v>
      </c>
      <c r="G768" s="54">
        <v>827000</v>
      </c>
      <c r="H768" s="53">
        <v>29.02</v>
      </c>
      <c r="I768" s="59">
        <f t="shared" si="59"/>
        <v>1</v>
      </c>
      <c r="J768" s="53">
        <f t="shared" si="55"/>
        <v>29.51</v>
      </c>
      <c r="K768" s="53">
        <f t="shared" si="56"/>
        <v>29.67</v>
      </c>
      <c r="L768" s="53">
        <f t="shared" si="57"/>
        <v>28.82</v>
      </c>
      <c r="M768" s="53">
        <f t="shared" si="58"/>
        <v>29.02</v>
      </c>
      <c r="N768" s="53"/>
    </row>
    <row r="769" spans="1:14" x14ac:dyDescent="0.25">
      <c r="A769">
        <v>754</v>
      </c>
      <c r="B769" s="175">
        <v>40493</v>
      </c>
      <c r="C769" s="53">
        <v>28.81</v>
      </c>
      <c r="D769" s="53">
        <v>29.85</v>
      </c>
      <c r="E769" s="53">
        <v>28.78</v>
      </c>
      <c r="F769" s="53">
        <v>29.68</v>
      </c>
      <c r="G769" s="54">
        <v>644500</v>
      </c>
      <c r="H769" s="53">
        <v>29.68</v>
      </c>
      <c r="I769" s="59">
        <f t="shared" si="59"/>
        <v>1</v>
      </c>
      <c r="J769" s="53">
        <f t="shared" si="55"/>
        <v>28.81</v>
      </c>
      <c r="K769" s="53">
        <f t="shared" si="56"/>
        <v>29.85</v>
      </c>
      <c r="L769" s="53">
        <f t="shared" si="57"/>
        <v>28.78</v>
      </c>
      <c r="M769" s="53">
        <f t="shared" si="58"/>
        <v>29.68</v>
      </c>
      <c r="N769" s="53"/>
    </row>
    <row r="770" spans="1:14" x14ac:dyDescent="0.25">
      <c r="A770">
        <v>755</v>
      </c>
      <c r="B770" s="175">
        <v>40492</v>
      </c>
      <c r="C770" s="53">
        <v>28.6</v>
      </c>
      <c r="D770" s="53">
        <v>29.23</v>
      </c>
      <c r="E770" s="53">
        <v>28.38</v>
      </c>
      <c r="F770" s="53">
        <v>29.06</v>
      </c>
      <c r="G770" s="54">
        <v>1348500</v>
      </c>
      <c r="H770" s="53">
        <v>29.06</v>
      </c>
      <c r="I770" s="59">
        <f t="shared" si="59"/>
        <v>1</v>
      </c>
      <c r="J770" s="53">
        <f t="shared" si="55"/>
        <v>28.6</v>
      </c>
      <c r="K770" s="53">
        <f t="shared" si="56"/>
        <v>29.23</v>
      </c>
      <c r="L770" s="53">
        <f t="shared" si="57"/>
        <v>28.38</v>
      </c>
      <c r="M770" s="53">
        <f t="shared" si="58"/>
        <v>29.06</v>
      </c>
      <c r="N770" s="53"/>
    </row>
    <row r="771" spans="1:14" x14ac:dyDescent="0.25">
      <c r="A771">
        <v>756</v>
      </c>
      <c r="B771" s="175">
        <v>40491</v>
      </c>
      <c r="C771" s="53">
        <v>28.41</v>
      </c>
      <c r="D771" s="53">
        <v>28.73</v>
      </c>
      <c r="E771" s="53">
        <v>28.25</v>
      </c>
      <c r="F771" s="53">
        <v>28.58</v>
      </c>
      <c r="G771" s="54">
        <v>749900</v>
      </c>
      <c r="H771" s="53">
        <v>28.58</v>
      </c>
      <c r="I771" s="59">
        <f t="shared" si="59"/>
        <v>1</v>
      </c>
      <c r="J771" s="53">
        <f t="shared" si="55"/>
        <v>28.41</v>
      </c>
      <c r="K771" s="53">
        <f t="shared" si="56"/>
        <v>28.73</v>
      </c>
      <c r="L771" s="53">
        <f t="shared" si="57"/>
        <v>28.25</v>
      </c>
      <c r="M771" s="53">
        <f t="shared" si="58"/>
        <v>28.58</v>
      </c>
      <c r="N771" s="53"/>
    </row>
    <row r="772" spans="1:14" x14ac:dyDescent="0.25">
      <c r="A772">
        <v>757</v>
      </c>
      <c r="B772" s="175">
        <v>40490</v>
      </c>
      <c r="C772" s="53">
        <v>28.01</v>
      </c>
      <c r="D772" s="53">
        <v>28.44</v>
      </c>
      <c r="E772" s="53">
        <v>27.35</v>
      </c>
      <c r="F772" s="53">
        <v>28.38</v>
      </c>
      <c r="G772" s="54">
        <v>527600</v>
      </c>
      <c r="H772" s="53">
        <v>28.38</v>
      </c>
      <c r="I772" s="59">
        <f t="shared" si="59"/>
        <v>1</v>
      </c>
      <c r="J772" s="53">
        <f t="shared" si="55"/>
        <v>28.01</v>
      </c>
      <c r="K772" s="53">
        <f t="shared" si="56"/>
        <v>28.44</v>
      </c>
      <c r="L772" s="53">
        <f t="shared" si="57"/>
        <v>27.35</v>
      </c>
      <c r="M772" s="53">
        <f t="shared" si="58"/>
        <v>28.38</v>
      </c>
      <c r="N772" s="53"/>
    </row>
    <row r="773" spans="1:14" x14ac:dyDescent="0.25">
      <c r="A773">
        <v>758</v>
      </c>
      <c r="B773" s="175">
        <v>40487</v>
      </c>
      <c r="C773" s="53">
        <v>28.35</v>
      </c>
      <c r="D773" s="53">
        <v>28.5</v>
      </c>
      <c r="E773" s="53">
        <v>27.29</v>
      </c>
      <c r="F773" s="53">
        <v>28</v>
      </c>
      <c r="G773" s="54">
        <v>2020900</v>
      </c>
      <c r="H773" s="53">
        <v>28</v>
      </c>
      <c r="I773" s="59">
        <f t="shared" si="59"/>
        <v>1</v>
      </c>
      <c r="J773" s="53">
        <f t="shared" si="55"/>
        <v>28.35</v>
      </c>
      <c r="K773" s="53">
        <f t="shared" si="56"/>
        <v>28.5</v>
      </c>
      <c r="L773" s="53">
        <f t="shared" si="57"/>
        <v>27.29</v>
      </c>
      <c r="M773" s="53">
        <f t="shared" si="58"/>
        <v>28</v>
      </c>
      <c r="N773" s="53"/>
    </row>
    <row r="774" spans="1:14" x14ac:dyDescent="0.25">
      <c r="A774">
        <v>759</v>
      </c>
      <c r="B774" s="175">
        <v>40486</v>
      </c>
      <c r="C774" s="53">
        <v>28.83</v>
      </c>
      <c r="D774" s="53">
        <v>28.88</v>
      </c>
      <c r="E774" s="53">
        <v>28.21</v>
      </c>
      <c r="F774" s="53">
        <v>28.35</v>
      </c>
      <c r="G774" s="54">
        <v>828700</v>
      </c>
      <c r="H774" s="53">
        <v>28.35</v>
      </c>
      <c r="I774" s="59">
        <f t="shared" si="59"/>
        <v>1</v>
      </c>
      <c r="J774" s="53">
        <f t="shared" si="55"/>
        <v>28.83</v>
      </c>
      <c r="K774" s="53">
        <f t="shared" si="56"/>
        <v>28.88</v>
      </c>
      <c r="L774" s="53">
        <f t="shared" si="57"/>
        <v>28.21</v>
      </c>
      <c r="M774" s="53">
        <f t="shared" si="58"/>
        <v>28.35</v>
      </c>
      <c r="N774" s="53"/>
    </row>
    <row r="775" spans="1:14" x14ac:dyDescent="0.25">
      <c r="A775">
        <v>760</v>
      </c>
      <c r="B775" s="175">
        <v>40485</v>
      </c>
      <c r="C775" s="53">
        <v>28.84</v>
      </c>
      <c r="D775" s="53">
        <v>28.89</v>
      </c>
      <c r="E775" s="53">
        <v>28.48</v>
      </c>
      <c r="F775" s="53">
        <v>28.55</v>
      </c>
      <c r="G775" s="54">
        <v>504700</v>
      </c>
      <c r="H775" s="53">
        <v>28.55</v>
      </c>
      <c r="I775" s="59">
        <f t="shared" si="59"/>
        <v>1</v>
      </c>
      <c r="J775" s="53">
        <f t="shared" si="55"/>
        <v>28.84</v>
      </c>
      <c r="K775" s="53">
        <f t="shared" si="56"/>
        <v>28.89</v>
      </c>
      <c r="L775" s="53">
        <f t="shared" si="57"/>
        <v>28.48</v>
      </c>
      <c r="M775" s="53">
        <f t="shared" si="58"/>
        <v>28.55</v>
      </c>
      <c r="N775" s="53"/>
    </row>
    <row r="776" spans="1:14" x14ac:dyDescent="0.25">
      <c r="A776">
        <v>761</v>
      </c>
      <c r="B776" s="175">
        <v>40484</v>
      </c>
      <c r="C776" s="53">
        <v>28.12</v>
      </c>
      <c r="D776" s="53">
        <v>28.9</v>
      </c>
      <c r="E776" s="53">
        <v>28.05</v>
      </c>
      <c r="F776" s="53">
        <v>28.64</v>
      </c>
      <c r="G776" s="54">
        <v>1256000</v>
      </c>
      <c r="H776" s="53">
        <v>28.64</v>
      </c>
      <c r="I776" s="59">
        <f t="shared" si="59"/>
        <v>1</v>
      </c>
      <c r="J776" s="53">
        <f t="shared" si="55"/>
        <v>28.12</v>
      </c>
      <c r="K776" s="53">
        <f t="shared" si="56"/>
        <v>28.9</v>
      </c>
      <c r="L776" s="53">
        <f t="shared" si="57"/>
        <v>28.05</v>
      </c>
      <c r="M776" s="53">
        <f t="shared" si="58"/>
        <v>28.64</v>
      </c>
      <c r="N776" s="53"/>
    </row>
    <row r="777" spans="1:14" x14ac:dyDescent="0.25">
      <c r="A777">
        <v>762</v>
      </c>
      <c r="B777" s="175">
        <v>40483</v>
      </c>
      <c r="C777" s="53">
        <v>28.22</v>
      </c>
      <c r="D777" s="53">
        <v>28.31</v>
      </c>
      <c r="E777" s="53">
        <v>27.58</v>
      </c>
      <c r="F777" s="53">
        <v>27.94</v>
      </c>
      <c r="G777" s="54">
        <v>1598700</v>
      </c>
      <c r="H777" s="53">
        <v>27.94</v>
      </c>
      <c r="I777" s="59">
        <f t="shared" si="59"/>
        <v>1</v>
      </c>
      <c r="J777" s="53">
        <f t="shared" si="55"/>
        <v>28.22</v>
      </c>
      <c r="K777" s="53">
        <f t="shared" si="56"/>
        <v>28.31</v>
      </c>
      <c r="L777" s="53">
        <f t="shared" si="57"/>
        <v>27.58</v>
      </c>
      <c r="M777" s="53">
        <f t="shared" si="58"/>
        <v>27.94</v>
      </c>
      <c r="N777" s="53"/>
    </row>
    <row r="778" spans="1:14" x14ac:dyDescent="0.25">
      <c r="A778">
        <v>763</v>
      </c>
      <c r="B778" s="175">
        <v>40480</v>
      </c>
      <c r="C778" s="53">
        <v>27.87</v>
      </c>
      <c r="D778" s="53">
        <v>28.45</v>
      </c>
      <c r="E778" s="53">
        <v>27.74</v>
      </c>
      <c r="F778" s="53">
        <v>28.19</v>
      </c>
      <c r="G778" s="54">
        <v>1135400</v>
      </c>
      <c r="H778" s="53">
        <v>28.19</v>
      </c>
      <c r="I778" s="59">
        <f t="shared" si="59"/>
        <v>1</v>
      </c>
      <c r="J778" s="53">
        <f t="shared" si="55"/>
        <v>27.87</v>
      </c>
      <c r="K778" s="53">
        <f t="shared" si="56"/>
        <v>28.45</v>
      </c>
      <c r="L778" s="53">
        <f t="shared" si="57"/>
        <v>27.74</v>
      </c>
      <c r="M778" s="53">
        <f t="shared" si="58"/>
        <v>28.19</v>
      </c>
      <c r="N778" s="53"/>
    </row>
    <row r="779" spans="1:14" x14ac:dyDescent="0.25">
      <c r="A779">
        <v>764</v>
      </c>
      <c r="B779" s="175">
        <v>40479</v>
      </c>
      <c r="C779" s="53">
        <v>28.02</v>
      </c>
      <c r="D779" s="53">
        <v>28.24</v>
      </c>
      <c r="E779" s="53">
        <v>27.94</v>
      </c>
      <c r="F779" s="53">
        <v>27.94</v>
      </c>
      <c r="G779" s="54">
        <v>581500</v>
      </c>
      <c r="H779" s="53">
        <v>27.94</v>
      </c>
      <c r="I779" s="59">
        <f t="shared" si="59"/>
        <v>1</v>
      </c>
      <c r="J779" s="53">
        <f t="shared" si="55"/>
        <v>28.02</v>
      </c>
      <c r="K779" s="53">
        <f t="shared" si="56"/>
        <v>28.24</v>
      </c>
      <c r="L779" s="53">
        <f t="shared" si="57"/>
        <v>27.94</v>
      </c>
      <c r="M779" s="53">
        <f t="shared" si="58"/>
        <v>27.94</v>
      </c>
      <c r="N779" s="53"/>
    </row>
    <row r="780" spans="1:14" x14ac:dyDescent="0.25">
      <c r="A780">
        <v>765</v>
      </c>
      <c r="B780" s="175">
        <v>40478</v>
      </c>
      <c r="C780" s="53">
        <v>28.15</v>
      </c>
      <c r="D780" s="53">
        <v>28.15</v>
      </c>
      <c r="E780" s="53">
        <v>27.4</v>
      </c>
      <c r="F780" s="53">
        <v>27.94</v>
      </c>
      <c r="G780" s="54">
        <v>1077100</v>
      </c>
      <c r="H780" s="53">
        <v>27.94</v>
      </c>
      <c r="I780" s="59">
        <f t="shared" si="59"/>
        <v>1</v>
      </c>
      <c r="J780" s="53">
        <f t="shared" si="55"/>
        <v>28.15</v>
      </c>
      <c r="K780" s="53">
        <f t="shared" si="56"/>
        <v>28.15</v>
      </c>
      <c r="L780" s="53">
        <f t="shared" si="57"/>
        <v>27.4</v>
      </c>
      <c r="M780" s="53">
        <f t="shared" si="58"/>
        <v>27.94</v>
      </c>
      <c r="N780" s="53"/>
    </row>
    <row r="781" spans="1:14" x14ac:dyDescent="0.25">
      <c r="A781">
        <v>766</v>
      </c>
      <c r="B781" s="175">
        <v>40477</v>
      </c>
      <c r="C781" s="53">
        <v>28.43</v>
      </c>
      <c r="D781" s="53">
        <v>28.47</v>
      </c>
      <c r="E781" s="53">
        <v>28</v>
      </c>
      <c r="F781" s="53">
        <v>28.32</v>
      </c>
      <c r="G781" s="54">
        <v>472700</v>
      </c>
      <c r="H781" s="53">
        <v>28.32</v>
      </c>
      <c r="I781" s="59">
        <f t="shared" si="59"/>
        <v>1</v>
      </c>
      <c r="J781" s="53">
        <f t="shared" si="55"/>
        <v>28.43</v>
      </c>
      <c r="K781" s="53">
        <f t="shared" si="56"/>
        <v>28.47</v>
      </c>
      <c r="L781" s="53">
        <f t="shared" si="57"/>
        <v>28</v>
      </c>
      <c r="M781" s="53">
        <f t="shared" si="58"/>
        <v>28.32</v>
      </c>
      <c r="N781" s="53"/>
    </row>
    <row r="782" spans="1:14" x14ac:dyDescent="0.25">
      <c r="A782">
        <v>767</v>
      </c>
      <c r="B782" s="175">
        <v>40476</v>
      </c>
      <c r="C782" s="53">
        <v>28.38</v>
      </c>
      <c r="D782" s="53">
        <v>28.87</v>
      </c>
      <c r="E782" s="53">
        <v>28.18</v>
      </c>
      <c r="F782" s="53">
        <v>28.59</v>
      </c>
      <c r="G782" s="54">
        <v>830800</v>
      </c>
      <c r="H782" s="53">
        <v>28.59</v>
      </c>
      <c r="I782" s="59">
        <f t="shared" si="59"/>
        <v>1</v>
      </c>
      <c r="J782" s="53">
        <f t="shared" si="55"/>
        <v>28.38</v>
      </c>
      <c r="K782" s="53">
        <f t="shared" si="56"/>
        <v>28.87</v>
      </c>
      <c r="L782" s="53">
        <f t="shared" si="57"/>
        <v>28.18</v>
      </c>
      <c r="M782" s="53">
        <f t="shared" si="58"/>
        <v>28.59</v>
      </c>
      <c r="N782" s="53"/>
    </row>
    <row r="783" spans="1:14" x14ac:dyDescent="0.25">
      <c r="A783">
        <v>768</v>
      </c>
      <c r="B783" s="175">
        <v>40473</v>
      </c>
      <c r="C783" s="53">
        <v>28</v>
      </c>
      <c r="D783" s="53">
        <v>28.27</v>
      </c>
      <c r="E783" s="53">
        <v>27.96</v>
      </c>
      <c r="F783" s="53">
        <v>28.2</v>
      </c>
      <c r="G783" s="54">
        <v>795900</v>
      </c>
      <c r="H783" s="53">
        <v>28.2</v>
      </c>
      <c r="I783" s="59">
        <f t="shared" si="59"/>
        <v>1</v>
      </c>
      <c r="J783" s="53">
        <f t="shared" si="55"/>
        <v>28</v>
      </c>
      <c r="K783" s="53">
        <f t="shared" si="56"/>
        <v>28.27</v>
      </c>
      <c r="L783" s="53">
        <f t="shared" si="57"/>
        <v>27.96</v>
      </c>
      <c r="M783" s="53">
        <f t="shared" si="58"/>
        <v>28.2</v>
      </c>
      <c r="N783" s="53"/>
    </row>
    <row r="784" spans="1:14" x14ac:dyDescent="0.25">
      <c r="A784">
        <v>769</v>
      </c>
      <c r="B784" s="175">
        <v>40472</v>
      </c>
      <c r="C784" s="53">
        <v>28.22</v>
      </c>
      <c r="D784" s="53">
        <v>28.56</v>
      </c>
      <c r="E784" s="53">
        <v>27.76</v>
      </c>
      <c r="F784" s="53">
        <v>27.9</v>
      </c>
      <c r="G784" s="54">
        <v>478300</v>
      </c>
      <c r="H784" s="53">
        <v>27.9</v>
      </c>
      <c r="I784" s="59">
        <f t="shared" si="59"/>
        <v>1</v>
      </c>
      <c r="J784" s="53">
        <f t="shared" ref="J784:J847" si="60">ROUND($I784*C784,2)</f>
        <v>28.22</v>
      </c>
      <c r="K784" s="53">
        <f t="shared" ref="K784:K847" si="61">ROUND($I784*D784,2)</f>
        <v>28.56</v>
      </c>
      <c r="L784" s="53">
        <f t="shared" ref="L784:L847" si="62">ROUND($I784*E784,2)</f>
        <v>27.76</v>
      </c>
      <c r="M784" s="53">
        <f t="shared" ref="M784:M847" si="63">ROUND($I784*F784,2)</f>
        <v>27.9</v>
      </c>
      <c r="N784" s="53"/>
    </row>
    <row r="785" spans="1:14" x14ac:dyDescent="0.25">
      <c r="A785">
        <v>770</v>
      </c>
      <c r="B785" s="175">
        <v>40471</v>
      </c>
      <c r="C785" s="53">
        <v>28.21</v>
      </c>
      <c r="D785" s="53">
        <v>28.47</v>
      </c>
      <c r="E785" s="53">
        <v>27.95</v>
      </c>
      <c r="F785" s="53">
        <v>28.1</v>
      </c>
      <c r="G785" s="54">
        <v>521300</v>
      </c>
      <c r="H785" s="53">
        <v>28.1</v>
      </c>
      <c r="I785" s="59">
        <f t="shared" si="59"/>
        <v>1</v>
      </c>
      <c r="J785" s="53">
        <f t="shared" si="60"/>
        <v>28.21</v>
      </c>
      <c r="K785" s="53">
        <f t="shared" si="61"/>
        <v>28.47</v>
      </c>
      <c r="L785" s="53">
        <f t="shared" si="62"/>
        <v>27.95</v>
      </c>
      <c r="M785" s="53">
        <f t="shared" si="63"/>
        <v>28.1</v>
      </c>
      <c r="N785" s="53"/>
    </row>
    <row r="786" spans="1:14" x14ac:dyDescent="0.25">
      <c r="A786">
        <v>771</v>
      </c>
      <c r="B786" s="175">
        <v>40470</v>
      </c>
      <c r="C786" s="53">
        <v>29.15</v>
      </c>
      <c r="D786" s="53">
        <v>29.32</v>
      </c>
      <c r="E786" s="53">
        <v>27.95</v>
      </c>
      <c r="F786" s="53">
        <v>28.11</v>
      </c>
      <c r="G786" s="54">
        <v>943400</v>
      </c>
      <c r="H786" s="53">
        <v>28.11</v>
      </c>
      <c r="I786" s="59">
        <f t="shared" ref="I786:I849" si="64">H786/F786</f>
        <v>1</v>
      </c>
      <c r="J786" s="53">
        <f t="shared" si="60"/>
        <v>29.15</v>
      </c>
      <c r="K786" s="53">
        <f t="shared" si="61"/>
        <v>29.32</v>
      </c>
      <c r="L786" s="53">
        <f t="shared" si="62"/>
        <v>27.95</v>
      </c>
      <c r="M786" s="53">
        <f t="shared" si="63"/>
        <v>28.11</v>
      </c>
      <c r="N786" s="53"/>
    </row>
    <row r="787" spans="1:14" x14ac:dyDescent="0.25">
      <c r="A787">
        <v>772</v>
      </c>
      <c r="B787" s="175">
        <v>40469</v>
      </c>
      <c r="C787" s="53">
        <v>28.99</v>
      </c>
      <c r="D787" s="53">
        <v>29.34</v>
      </c>
      <c r="E787" s="53">
        <v>28.95</v>
      </c>
      <c r="F787" s="53">
        <v>29.34</v>
      </c>
      <c r="G787" s="54">
        <v>203800</v>
      </c>
      <c r="H787" s="53">
        <v>29.34</v>
      </c>
      <c r="I787" s="59">
        <f t="shared" si="64"/>
        <v>1</v>
      </c>
      <c r="J787" s="53">
        <f t="shared" si="60"/>
        <v>28.99</v>
      </c>
      <c r="K787" s="53">
        <f t="shared" si="61"/>
        <v>29.34</v>
      </c>
      <c r="L787" s="53">
        <f t="shared" si="62"/>
        <v>28.95</v>
      </c>
      <c r="M787" s="53">
        <f t="shared" si="63"/>
        <v>29.34</v>
      </c>
      <c r="N787" s="53"/>
    </row>
    <row r="788" spans="1:14" x14ac:dyDescent="0.25">
      <c r="A788">
        <v>773</v>
      </c>
      <c r="B788" s="175">
        <v>40466</v>
      </c>
      <c r="C788" s="53">
        <v>29.16</v>
      </c>
      <c r="D788" s="53">
        <v>29.2</v>
      </c>
      <c r="E788" s="53">
        <v>28.87</v>
      </c>
      <c r="F788" s="53">
        <v>28.93</v>
      </c>
      <c r="G788" s="54">
        <v>292600</v>
      </c>
      <c r="H788" s="53">
        <v>28.93</v>
      </c>
      <c r="I788" s="59">
        <f t="shared" si="64"/>
        <v>1</v>
      </c>
      <c r="J788" s="53">
        <f t="shared" si="60"/>
        <v>29.16</v>
      </c>
      <c r="K788" s="53">
        <f t="shared" si="61"/>
        <v>29.2</v>
      </c>
      <c r="L788" s="53">
        <f t="shared" si="62"/>
        <v>28.87</v>
      </c>
      <c r="M788" s="53">
        <f t="shared" si="63"/>
        <v>28.93</v>
      </c>
      <c r="N788" s="53"/>
    </row>
    <row r="789" spans="1:14" x14ac:dyDescent="0.25">
      <c r="A789">
        <v>774</v>
      </c>
      <c r="B789" s="175">
        <v>40465</v>
      </c>
      <c r="C789" s="53">
        <v>29.21</v>
      </c>
      <c r="D789" s="53">
        <v>29.25</v>
      </c>
      <c r="E789" s="53">
        <v>28.15</v>
      </c>
      <c r="F789" s="53">
        <v>29</v>
      </c>
      <c r="G789" s="54">
        <v>824700</v>
      </c>
      <c r="H789" s="53">
        <v>29</v>
      </c>
      <c r="I789" s="59">
        <f t="shared" si="64"/>
        <v>1</v>
      </c>
      <c r="J789" s="53">
        <f t="shared" si="60"/>
        <v>29.21</v>
      </c>
      <c r="K789" s="53">
        <f t="shared" si="61"/>
        <v>29.25</v>
      </c>
      <c r="L789" s="53">
        <f t="shared" si="62"/>
        <v>28.15</v>
      </c>
      <c r="M789" s="53">
        <f t="shared" si="63"/>
        <v>29</v>
      </c>
      <c r="N789" s="53"/>
    </row>
    <row r="790" spans="1:14" x14ac:dyDescent="0.25">
      <c r="A790">
        <v>775</v>
      </c>
      <c r="B790" s="175">
        <v>40464</v>
      </c>
      <c r="C790" s="53">
        <v>29</v>
      </c>
      <c r="D790" s="53">
        <v>29.32</v>
      </c>
      <c r="E790" s="53">
        <v>28.76</v>
      </c>
      <c r="F790" s="53">
        <v>29.24</v>
      </c>
      <c r="G790" s="54">
        <v>604800</v>
      </c>
      <c r="H790" s="53">
        <v>29.24</v>
      </c>
      <c r="I790" s="59">
        <f t="shared" si="64"/>
        <v>1</v>
      </c>
      <c r="J790" s="53">
        <f t="shared" si="60"/>
        <v>29</v>
      </c>
      <c r="K790" s="53">
        <f t="shared" si="61"/>
        <v>29.32</v>
      </c>
      <c r="L790" s="53">
        <f t="shared" si="62"/>
        <v>28.76</v>
      </c>
      <c r="M790" s="53">
        <f t="shared" si="63"/>
        <v>29.24</v>
      </c>
      <c r="N790" s="53"/>
    </row>
    <row r="791" spans="1:14" x14ac:dyDescent="0.25">
      <c r="A791">
        <v>776</v>
      </c>
      <c r="B791" s="175">
        <v>40463</v>
      </c>
      <c r="C791" s="53">
        <v>29.31</v>
      </c>
      <c r="D791" s="53">
        <v>29.68</v>
      </c>
      <c r="E791" s="53">
        <v>28.68</v>
      </c>
      <c r="F791" s="53">
        <v>28.81</v>
      </c>
      <c r="G791" s="54">
        <v>970800</v>
      </c>
      <c r="H791" s="53">
        <v>28.81</v>
      </c>
      <c r="I791" s="59">
        <f t="shared" si="64"/>
        <v>1</v>
      </c>
      <c r="J791" s="53">
        <f t="shared" si="60"/>
        <v>29.31</v>
      </c>
      <c r="K791" s="53">
        <f t="shared" si="61"/>
        <v>29.68</v>
      </c>
      <c r="L791" s="53">
        <f t="shared" si="62"/>
        <v>28.68</v>
      </c>
      <c r="M791" s="53">
        <f t="shared" si="63"/>
        <v>28.81</v>
      </c>
      <c r="N791" s="53"/>
    </row>
    <row r="792" spans="1:14" x14ac:dyDescent="0.25">
      <c r="A792">
        <v>777</v>
      </c>
      <c r="B792" s="175">
        <v>40462</v>
      </c>
      <c r="C792" s="53">
        <v>30.07</v>
      </c>
      <c r="D792" s="53">
        <v>30.07</v>
      </c>
      <c r="E792" s="53">
        <v>29.27</v>
      </c>
      <c r="F792" s="53">
        <v>29.34</v>
      </c>
      <c r="G792" s="54">
        <v>649900</v>
      </c>
      <c r="H792" s="53">
        <v>29.34</v>
      </c>
      <c r="I792" s="59">
        <f t="shared" si="64"/>
        <v>1</v>
      </c>
      <c r="J792" s="53">
        <f t="shared" si="60"/>
        <v>30.07</v>
      </c>
      <c r="K792" s="53">
        <f t="shared" si="61"/>
        <v>30.07</v>
      </c>
      <c r="L792" s="53">
        <f t="shared" si="62"/>
        <v>29.27</v>
      </c>
      <c r="M792" s="53">
        <f t="shared" si="63"/>
        <v>29.34</v>
      </c>
      <c r="N792" s="53"/>
    </row>
    <row r="793" spans="1:14" x14ac:dyDescent="0.25">
      <c r="A793">
        <v>778</v>
      </c>
      <c r="B793" s="175">
        <v>40459</v>
      </c>
      <c r="C793" s="53">
        <v>29.8</v>
      </c>
      <c r="D793" s="53">
        <v>30.13</v>
      </c>
      <c r="E793" s="53">
        <v>29.54</v>
      </c>
      <c r="F793" s="53">
        <v>30</v>
      </c>
      <c r="G793" s="54">
        <v>385200</v>
      </c>
      <c r="H793" s="53">
        <v>30</v>
      </c>
      <c r="I793" s="59">
        <f t="shared" si="64"/>
        <v>1</v>
      </c>
      <c r="J793" s="53">
        <f t="shared" si="60"/>
        <v>29.8</v>
      </c>
      <c r="K793" s="53">
        <f t="shared" si="61"/>
        <v>30.13</v>
      </c>
      <c r="L793" s="53">
        <f t="shared" si="62"/>
        <v>29.54</v>
      </c>
      <c r="M793" s="53">
        <f t="shared" si="63"/>
        <v>30</v>
      </c>
      <c r="N793" s="53"/>
    </row>
    <row r="794" spans="1:14" x14ac:dyDescent="0.25">
      <c r="A794">
        <v>779</v>
      </c>
      <c r="B794" s="175">
        <v>40458</v>
      </c>
      <c r="C794" s="53">
        <v>29.79</v>
      </c>
      <c r="D794" s="53">
        <v>29.98</v>
      </c>
      <c r="E794" s="53">
        <v>29.48</v>
      </c>
      <c r="F794" s="53">
        <v>29.83</v>
      </c>
      <c r="G794" s="54">
        <v>335700</v>
      </c>
      <c r="H794" s="53">
        <v>29.83</v>
      </c>
      <c r="I794" s="59">
        <f t="shared" si="64"/>
        <v>1</v>
      </c>
      <c r="J794" s="53">
        <f t="shared" si="60"/>
        <v>29.79</v>
      </c>
      <c r="K794" s="53">
        <f t="shared" si="61"/>
        <v>29.98</v>
      </c>
      <c r="L794" s="53">
        <f t="shared" si="62"/>
        <v>29.48</v>
      </c>
      <c r="M794" s="53">
        <f t="shared" si="63"/>
        <v>29.83</v>
      </c>
      <c r="N794" s="53"/>
    </row>
    <row r="795" spans="1:14" x14ac:dyDescent="0.25">
      <c r="A795">
        <v>780</v>
      </c>
      <c r="B795" s="175">
        <v>40457</v>
      </c>
      <c r="C795" s="53">
        <v>29.2</v>
      </c>
      <c r="D795" s="53">
        <v>29.76</v>
      </c>
      <c r="E795" s="53">
        <v>29.16</v>
      </c>
      <c r="F795" s="53">
        <v>29.76</v>
      </c>
      <c r="G795" s="54">
        <v>304000</v>
      </c>
      <c r="H795" s="53">
        <v>29.76</v>
      </c>
      <c r="I795" s="59">
        <f t="shared" si="64"/>
        <v>1</v>
      </c>
      <c r="J795" s="53">
        <f t="shared" si="60"/>
        <v>29.2</v>
      </c>
      <c r="K795" s="53">
        <f t="shared" si="61"/>
        <v>29.76</v>
      </c>
      <c r="L795" s="53">
        <f t="shared" si="62"/>
        <v>29.16</v>
      </c>
      <c r="M795" s="53">
        <f t="shared" si="63"/>
        <v>29.76</v>
      </c>
      <c r="N795" s="53"/>
    </row>
    <row r="796" spans="1:14" x14ac:dyDescent="0.25">
      <c r="A796">
        <v>781</v>
      </c>
      <c r="B796" s="175">
        <v>40456</v>
      </c>
      <c r="C796" s="53">
        <v>29.09</v>
      </c>
      <c r="D796" s="53">
        <v>29.38</v>
      </c>
      <c r="E796" s="53">
        <v>29.01</v>
      </c>
      <c r="F796" s="53">
        <v>29.24</v>
      </c>
      <c r="G796" s="54">
        <v>330800</v>
      </c>
      <c r="H796" s="53">
        <v>29.24</v>
      </c>
      <c r="I796" s="59">
        <f t="shared" si="64"/>
        <v>1</v>
      </c>
      <c r="J796" s="53">
        <f t="shared" si="60"/>
        <v>29.09</v>
      </c>
      <c r="K796" s="53">
        <f t="shared" si="61"/>
        <v>29.38</v>
      </c>
      <c r="L796" s="53">
        <f t="shared" si="62"/>
        <v>29.01</v>
      </c>
      <c r="M796" s="53">
        <f t="shared" si="63"/>
        <v>29.24</v>
      </c>
      <c r="N796" s="53"/>
    </row>
    <row r="797" spans="1:14" x14ac:dyDescent="0.25">
      <c r="A797">
        <v>782</v>
      </c>
      <c r="B797" s="175">
        <v>40455</v>
      </c>
      <c r="C797" s="53">
        <v>29.06</v>
      </c>
      <c r="D797" s="53">
        <v>29.51</v>
      </c>
      <c r="E797" s="53">
        <v>28.93</v>
      </c>
      <c r="F797" s="53">
        <v>28.94</v>
      </c>
      <c r="G797" s="54">
        <v>413300</v>
      </c>
      <c r="H797" s="53">
        <v>28.94</v>
      </c>
      <c r="I797" s="59">
        <f t="shared" si="64"/>
        <v>1</v>
      </c>
      <c r="J797" s="53">
        <f t="shared" si="60"/>
        <v>29.06</v>
      </c>
      <c r="K797" s="53">
        <f t="shared" si="61"/>
        <v>29.51</v>
      </c>
      <c r="L797" s="53">
        <f t="shared" si="62"/>
        <v>28.93</v>
      </c>
      <c r="M797" s="53">
        <f t="shared" si="63"/>
        <v>28.94</v>
      </c>
      <c r="N797" s="53"/>
    </row>
    <row r="798" spans="1:14" x14ac:dyDescent="0.25">
      <c r="A798">
        <v>783</v>
      </c>
      <c r="B798" s="175">
        <v>40452</v>
      </c>
      <c r="C798" s="53">
        <v>29.29</v>
      </c>
      <c r="D798" s="53">
        <v>29.41</v>
      </c>
      <c r="E798" s="53">
        <v>28.8</v>
      </c>
      <c r="F798" s="53">
        <v>29.15</v>
      </c>
      <c r="G798" s="54">
        <v>997300</v>
      </c>
      <c r="H798" s="53">
        <v>29.15</v>
      </c>
      <c r="I798" s="59">
        <f t="shared" si="64"/>
        <v>1</v>
      </c>
      <c r="J798" s="53">
        <f t="shared" si="60"/>
        <v>29.29</v>
      </c>
      <c r="K798" s="53">
        <f t="shared" si="61"/>
        <v>29.41</v>
      </c>
      <c r="L798" s="53">
        <f t="shared" si="62"/>
        <v>28.8</v>
      </c>
      <c r="M798" s="53">
        <f t="shared" si="63"/>
        <v>29.15</v>
      </c>
      <c r="N798" s="53"/>
    </row>
    <row r="799" spans="1:14" x14ac:dyDescent="0.25">
      <c r="A799">
        <v>784</v>
      </c>
      <c r="B799" s="175">
        <v>40451</v>
      </c>
      <c r="C799" s="53">
        <v>29.55</v>
      </c>
      <c r="D799" s="53">
        <v>29.66</v>
      </c>
      <c r="E799" s="53">
        <v>28.89</v>
      </c>
      <c r="F799" s="53">
        <v>29.25</v>
      </c>
      <c r="G799" s="54">
        <v>788100</v>
      </c>
      <c r="H799" s="53">
        <v>29.25</v>
      </c>
      <c r="I799" s="59">
        <f t="shared" si="64"/>
        <v>1</v>
      </c>
      <c r="J799" s="53">
        <f t="shared" si="60"/>
        <v>29.55</v>
      </c>
      <c r="K799" s="53">
        <f t="shared" si="61"/>
        <v>29.66</v>
      </c>
      <c r="L799" s="53">
        <f t="shared" si="62"/>
        <v>28.89</v>
      </c>
      <c r="M799" s="53">
        <f t="shared" si="63"/>
        <v>29.25</v>
      </c>
      <c r="N799" s="53"/>
    </row>
    <row r="800" spans="1:14" x14ac:dyDescent="0.25">
      <c r="A800">
        <v>785</v>
      </c>
      <c r="B800" s="175">
        <v>40450</v>
      </c>
      <c r="C800" s="53">
        <v>29.83</v>
      </c>
      <c r="D800" s="53">
        <v>29.9</v>
      </c>
      <c r="E800" s="53">
        <v>28.98</v>
      </c>
      <c r="F800" s="53">
        <v>29.53</v>
      </c>
      <c r="G800" s="54">
        <v>884700</v>
      </c>
      <c r="H800" s="53">
        <v>29.53</v>
      </c>
      <c r="I800" s="59">
        <f t="shared" si="64"/>
        <v>1</v>
      </c>
      <c r="J800" s="53">
        <f t="shared" si="60"/>
        <v>29.83</v>
      </c>
      <c r="K800" s="53">
        <f t="shared" si="61"/>
        <v>29.9</v>
      </c>
      <c r="L800" s="53">
        <f t="shared" si="62"/>
        <v>28.98</v>
      </c>
      <c r="M800" s="53">
        <f t="shared" si="63"/>
        <v>29.53</v>
      </c>
      <c r="N800" s="53"/>
    </row>
    <row r="801" spans="1:14" x14ac:dyDescent="0.25">
      <c r="A801">
        <v>786</v>
      </c>
      <c r="B801" s="175">
        <v>40449</v>
      </c>
      <c r="C801" s="53">
        <v>29.41</v>
      </c>
      <c r="D801" s="53">
        <v>29.83</v>
      </c>
      <c r="E801" s="53">
        <v>29.21</v>
      </c>
      <c r="F801" s="53">
        <v>29.76</v>
      </c>
      <c r="G801" s="54">
        <v>554800</v>
      </c>
      <c r="H801" s="53">
        <v>29.76</v>
      </c>
      <c r="I801" s="59">
        <f t="shared" si="64"/>
        <v>1</v>
      </c>
      <c r="J801" s="53">
        <f t="shared" si="60"/>
        <v>29.41</v>
      </c>
      <c r="K801" s="53">
        <f t="shared" si="61"/>
        <v>29.83</v>
      </c>
      <c r="L801" s="53">
        <f t="shared" si="62"/>
        <v>29.21</v>
      </c>
      <c r="M801" s="53">
        <f t="shared" si="63"/>
        <v>29.76</v>
      </c>
      <c r="N801" s="53"/>
    </row>
    <row r="802" spans="1:14" x14ac:dyDescent="0.25">
      <c r="A802">
        <v>787</v>
      </c>
      <c r="B802" s="175">
        <v>40448</v>
      </c>
      <c r="C802" s="53">
        <v>28.34</v>
      </c>
      <c r="D802" s="53">
        <v>29.38</v>
      </c>
      <c r="E802" s="53">
        <v>28.05</v>
      </c>
      <c r="F802" s="53">
        <v>29.25</v>
      </c>
      <c r="G802" s="54">
        <v>2594300</v>
      </c>
      <c r="H802" s="53">
        <v>29.25</v>
      </c>
      <c r="I802" s="59">
        <f t="shared" si="64"/>
        <v>1</v>
      </c>
      <c r="J802" s="53">
        <f t="shared" si="60"/>
        <v>28.34</v>
      </c>
      <c r="K802" s="53">
        <f t="shared" si="61"/>
        <v>29.38</v>
      </c>
      <c r="L802" s="53">
        <f t="shared" si="62"/>
        <v>28.05</v>
      </c>
      <c r="M802" s="53">
        <f t="shared" si="63"/>
        <v>29.25</v>
      </c>
      <c r="N802" s="53"/>
    </row>
    <row r="803" spans="1:14" x14ac:dyDescent="0.25">
      <c r="A803">
        <v>788</v>
      </c>
      <c r="B803" s="175">
        <v>40445</v>
      </c>
      <c r="C803" s="53">
        <v>27.67</v>
      </c>
      <c r="D803" s="53">
        <v>28.37</v>
      </c>
      <c r="E803" s="53">
        <v>27.61</v>
      </c>
      <c r="F803" s="53">
        <v>28.23</v>
      </c>
      <c r="G803" s="54">
        <v>650700</v>
      </c>
      <c r="H803" s="53">
        <v>28.23</v>
      </c>
      <c r="I803" s="59">
        <f t="shared" si="64"/>
        <v>1</v>
      </c>
      <c r="J803" s="53">
        <f t="shared" si="60"/>
        <v>27.67</v>
      </c>
      <c r="K803" s="53">
        <f t="shared" si="61"/>
        <v>28.37</v>
      </c>
      <c r="L803" s="53">
        <f t="shared" si="62"/>
        <v>27.61</v>
      </c>
      <c r="M803" s="53">
        <f t="shared" si="63"/>
        <v>28.23</v>
      </c>
      <c r="N803" s="53"/>
    </row>
    <row r="804" spans="1:14" x14ac:dyDescent="0.25">
      <c r="A804">
        <v>789</v>
      </c>
      <c r="B804" s="175">
        <v>40444</v>
      </c>
      <c r="C804" s="53">
        <v>27.39</v>
      </c>
      <c r="D804" s="53">
        <v>28</v>
      </c>
      <c r="E804" s="53">
        <v>27.29</v>
      </c>
      <c r="F804" s="53">
        <v>27.45</v>
      </c>
      <c r="G804" s="54">
        <v>585100</v>
      </c>
      <c r="H804" s="53">
        <v>27.45</v>
      </c>
      <c r="I804" s="59">
        <f t="shared" si="64"/>
        <v>1</v>
      </c>
      <c r="J804" s="53">
        <f t="shared" si="60"/>
        <v>27.39</v>
      </c>
      <c r="K804" s="53">
        <f t="shared" si="61"/>
        <v>28</v>
      </c>
      <c r="L804" s="53">
        <f t="shared" si="62"/>
        <v>27.29</v>
      </c>
      <c r="M804" s="53">
        <f t="shared" si="63"/>
        <v>27.45</v>
      </c>
      <c r="N804" s="53"/>
    </row>
    <row r="805" spans="1:14" x14ac:dyDescent="0.25">
      <c r="A805">
        <v>790</v>
      </c>
      <c r="B805" s="175">
        <v>40443</v>
      </c>
      <c r="C805" s="53">
        <v>27.75</v>
      </c>
      <c r="D805" s="53">
        <v>27.95</v>
      </c>
      <c r="E805" s="53">
        <v>27.47</v>
      </c>
      <c r="F805" s="53">
        <v>27.67</v>
      </c>
      <c r="G805" s="54">
        <v>1424300</v>
      </c>
      <c r="H805" s="53">
        <v>27.67</v>
      </c>
      <c r="I805" s="59">
        <f t="shared" si="64"/>
        <v>1</v>
      </c>
      <c r="J805" s="53">
        <f t="shared" si="60"/>
        <v>27.75</v>
      </c>
      <c r="K805" s="53">
        <f t="shared" si="61"/>
        <v>27.95</v>
      </c>
      <c r="L805" s="53">
        <f t="shared" si="62"/>
        <v>27.47</v>
      </c>
      <c r="M805" s="53">
        <f t="shared" si="63"/>
        <v>27.67</v>
      </c>
      <c r="N805" s="53"/>
    </row>
    <row r="806" spans="1:14" x14ac:dyDescent="0.25">
      <c r="A806">
        <v>791</v>
      </c>
      <c r="B806" s="175">
        <v>40442</v>
      </c>
      <c r="C806" s="53">
        <v>27.86</v>
      </c>
      <c r="D806" s="53">
        <v>27.87</v>
      </c>
      <c r="E806" s="53">
        <v>27.27</v>
      </c>
      <c r="F806" s="53">
        <v>27.73</v>
      </c>
      <c r="G806" s="54">
        <v>893800</v>
      </c>
      <c r="H806" s="53">
        <v>27.73</v>
      </c>
      <c r="I806" s="59">
        <f t="shared" si="64"/>
        <v>1</v>
      </c>
      <c r="J806" s="53">
        <f t="shared" si="60"/>
        <v>27.86</v>
      </c>
      <c r="K806" s="53">
        <f t="shared" si="61"/>
        <v>27.87</v>
      </c>
      <c r="L806" s="53">
        <f t="shared" si="62"/>
        <v>27.27</v>
      </c>
      <c r="M806" s="53">
        <f t="shared" si="63"/>
        <v>27.73</v>
      </c>
      <c r="N806" s="53"/>
    </row>
    <row r="807" spans="1:14" x14ac:dyDescent="0.25">
      <c r="A807">
        <v>792</v>
      </c>
      <c r="B807" s="175">
        <v>40441</v>
      </c>
      <c r="C807" s="53">
        <v>27.43</v>
      </c>
      <c r="D807" s="53">
        <v>27.91</v>
      </c>
      <c r="E807" s="53">
        <v>27</v>
      </c>
      <c r="F807" s="53">
        <v>27.8</v>
      </c>
      <c r="G807" s="54">
        <v>802500</v>
      </c>
      <c r="H807" s="53">
        <v>27.8</v>
      </c>
      <c r="I807" s="59">
        <f t="shared" si="64"/>
        <v>1</v>
      </c>
      <c r="J807" s="53">
        <f t="shared" si="60"/>
        <v>27.43</v>
      </c>
      <c r="K807" s="53">
        <f t="shared" si="61"/>
        <v>27.91</v>
      </c>
      <c r="L807" s="53">
        <f t="shared" si="62"/>
        <v>27</v>
      </c>
      <c r="M807" s="53">
        <f t="shared" si="63"/>
        <v>27.8</v>
      </c>
      <c r="N807" s="53"/>
    </row>
    <row r="808" spans="1:14" x14ac:dyDescent="0.25">
      <c r="A808">
        <v>793</v>
      </c>
      <c r="B808" s="175">
        <v>40438</v>
      </c>
      <c r="C808" s="53">
        <v>27.66</v>
      </c>
      <c r="D808" s="53">
        <v>27.9</v>
      </c>
      <c r="E808" s="53">
        <v>27.3</v>
      </c>
      <c r="F808" s="53">
        <v>27.42</v>
      </c>
      <c r="G808" s="54">
        <v>666900</v>
      </c>
      <c r="H808" s="53">
        <v>27.42</v>
      </c>
      <c r="I808" s="59">
        <f t="shared" si="64"/>
        <v>1</v>
      </c>
      <c r="J808" s="53">
        <f t="shared" si="60"/>
        <v>27.66</v>
      </c>
      <c r="K808" s="53">
        <f t="shared" si="61"/>
        <v>27.9</v>
      </c>
      <c r="L808" s="53">
        <f t="shared" si="62"/>
        <v>27.3</v>
      </c>
      <c r="M808" s="53">
        <f t="shared" si="63"/>
        <v>27.42</v>
      </c>
      <c r="N808" s="53"/>
    </row>
    <row r="809" spans="1:14" x14ac:dyDescent="0.25">
      <c r="A809">
        <v>794</v>
      </c>
      <c r="B809" s="175">
        <v>40437</v>
      </c>
      <c r="C809" s="53">
        <v>27.52</v>
      </c>
      <c r="D809" s="53">
        <v>27.79</v>
      </c>
      <c r="E809" s="53">
        <v>27.42</v>
      </c>
      <c r="F809" s="53">
        <v>27.68</v>
      </c>
      <c r="G809" s="54">
        <v>957600</v>
      </c>
      <c r="H809" s="53">
        <v>27.68</v>
      </c>
      <c r="I809" s="59">
        <f t="shared" si="64"/>
        <v>1</v>
      </c>
      <c r="J809" s="53">
        <f t="shared" si="60"/>
        <v>27.52</v>
      </c>
      <c r="K809" s="53">
        <f t="shared" si="61"/>
        <v>27.79</v>
      </c>
      <c r="L809" s="53">
        <f t="shared" si="62"/>
        <v>27.42</v>
      </c>
      <c r="M809" s="53">
        <f t="shared" si="63"/>
        <v>27.68</v>
      </c>
      <c r="N809" s="53"/>
    </row>
    <row r="810" spans="1:14" x14ac:dyDescent="0.25">
      <c r="A810">
        <v>795</v>
      </c>
      <c r="B810" s="175">
        <v>40436</v>
      </c>
      <c r="C810" s="53">
        <v>27.42</v>
      </c>
      <c r="D810" s="53">
        <v>27.7</v>
      </c>
      <c r="E810" s="53">
        <v>27.19</v>
      </c>
      <c r="F810" s="53">
        <v>27.47</v>
      </c>
      <c r="G810" s="54">
        <v>927700</v>
      </c>
      <c r="H810" s="53">
        <v>27.47</v>
      </c>
      <c r="I810" s="59">
        <f t="shared" si="64"/>
        <v>1</v>
      </c>
      <c r="J810" s="53">
        <f t="shared" si="60"/>
        <v>27.42</v>
      </c>
      <c r="K810" s="53">
        <f t="shared" si="61"/>
        <v>27.7</v>
      </c>
      <c r="L810" s="53">
        <f t="shared" si="62"/>
        <v>27.19</v>
      </c>
      <c r="M810" s="53">
        <f t="shared" si="63"/>
        <v>27.47</v>
      </c>
      <c r="N810" s="53"/>
    </row>
    <row r="811" spans="1:14" x14ac:dyDescent="0.25">
      <c r="A811">
        <v>796</v>
      </c>
      <c r="B811" s="175">
        <v>40435</v>
      </c>
      <c r="C811" s="53">
        <v>27.24</v>
      </c>
      <c r="D811" s="53">
        <v>27.56</v>
      </c>
      <c r="E811" s="53">
        <v>27.11</v>
      </c>
      <c r="F811" s="53">
        <v>27.4</v>
      </c>
      <c r="G811" s="54">
        <v>710200</v>
      </c>
      <c r="H811" s="53">
        <v>27.4</v>
      </c>
      <c r="I811" s="59">
        <f t="shared" si="64"/>
        <v>1</v>
      </c>
      <c r="J811" s="53">
        <f t="shared" si="60"/>
        <v>27.24</v>
      </c>
      <c r="K811" s="53">
        <f t="shared" si="61"/>
        <v>27.56</v>
      </c>
      <c r="L811" s="53">
        <f t="shared" si="62"/>
        <v>27.11</v>
      </c>
      <c r="M811" s="53">
        <f t="shared" si="63"/>
        <v>27.4</v>
      </c>
      <c r="N811" s="53"/>
    </row>
    <row r="812" spans="1:14" x14ac:dyDescent="0.25">
      <c r="A812">
        <v>797</v>
      </c>
      <c r="B812" s="175">
        <v>40434</v>
      </c>
      <c r="C812" s="53">
        <v>27.68</v>
      </c>
      <c r="D812" s="53">
        <v>27.68</v>
      </c>
      <c r="E812" s="53">
        <v>27.21</v>
      </c>
      <c r="F812" s="53">
        <v>27.42</v>
      </c>
      <c r="G812" s="54">
        <v>604700</v>
      </c>
      <c r="H812" s="53">
        <v>27.42</v>
      </c>
      <c r="I812" s="59">
        <f t="shared" si="64"/>
        <v>1</v>
      </c>
      <c r="J812" s="53">
        <f t="shared" si="60"/>
        <v>27.68</v>
      </c>
      <c r="K812" s="53">
        <f t="shared" si="61"/>
        <v>27.68</v>
      </c>
      <c r="L812" s="53">
        <f t="shared" si="62"/>
        <v>27.21</v>
      </c>
      <c r="M812" s="53">
        <f t="shared" si="63"/>
        <v>27.42</v>
      </c>
      <c r="N812" s="53"/>
    </row>
    <row r="813" spans="1:14" x14ac:dyDescent="0.25">
      <c r="A813">
        <v>798</v>
      </c>
      <c r="B813" s="175">
        <v>40431</v>
      </c>
      <c r="C813" s="53">
        <v>27.31</v>
      </c>
      <c r="D813" s="53">
        <v>27.89</v>
      </c>
      <c r="E813" s="53">
        <v>27.31</v>
      </c>
      <c r="F813" s="53">
        <v>27.45</v>
      </c>
      <c r="G813" s="54">
        <v>561800</v>
      </c>
      <c r="H813" s="53">
        <v>27.45</v>
      </c>
      <c r="I813" s="59">
        <f t="shared" si="64"/>
        <v>1</v>
      </c>
      <c r="J813" s="53">
        <f t="shared" si="60"/>
        <v>27.31</v>
      </c>
      <c r="K813" s="53">
        <f t="shared" si="61"/>
        <v>27.89</v>
      </c>
      <c r="L813" s="53">
        <f t="shared" si="62"/>
        <v>27.31</v>
      </c>
      <c r="M813" s="53">
        <f t="shared" si="63"/>
        <v>27.45</v>
      </c>
      <c r="N813" s="53"/>
    </row>
    <row r="814" spans="1:14" x14ac:dyDescent="0.25">
      <c r="A814">
        <v>799</v>
      </c>
      <c r="B814" s="175">
        <v>40430</v>
      </c>
      <c r="C814" s="53">
        <v>27.94</v>
      </c>
      <c r="D814" s="53">
        <v>28.14</v>
      </c>
      <c r="E814" s="53">
        <v>27.31</v>
      </c>
      <c r="F814" s="53">
        <v>27.33</v>
      </c>
      <c r="G814" s="54">
        <v>1640500</v>
      </c>
      <c r="H814" s="53">
        <v>27.33</v>
      </c>
      <c r="I814" s="59">
        <f t="shared" si="64"/>
        <v>1</v>
      </c>
      <c r="J814" s="53">
        <f t="shared" si="60"/>
        <v>27.94</v>
      </c>
      <c r="K814" s="53">
        <f t="shared" si="61"/>
        <v>28.14</v>
      </c>
      <c r="L814" s="53">
        <f t="shared" si="62"/>
        <v>27.31</v>
      </c>
      <c r="M814" s="53">
        <f t="shared" si="63"/>
        <v>27.33</v>
      </c>
      <c r="N814" s="53"/>
    </row>
    <row r="815" spans="1:14" x14ac:dyDescent="0.25">
      <c r="A815">
        <v>800</v>
      </c>
      <c r="B815" s="175">
        <v>40429</v>
      </c>
      <c r="C815" s="53">
        <v>27.98</v>
      </c>
      <c r="D815" s="53">
        <v>28.24</v>
      </c>
      <c r="E815" s="53">
        <v>27.58</v>
      </c>
      <c r="F815" s="53">
        <v>27.68</v>
      </c>
      <c r="G815" s="54">
        <v>1371800</v>
      </c>
      <c r="H815" s="53">
        <v>27.68</v>
      </c>
      <c r="I815" s="59">
        <f t="shared" si="64"/>
        <v>1</v>
      </c>
      <c r="J815" s="53">
        <f t="shared" si="60"/>
        <v>27.98</v>
      </c>
      <c r="K815" s="53">
        <f t="shared" si="61"/>
        <v>28.24</v>
      </c>
      <c r="L815" s="53">
        <f t="shared" si="62"/>
        <v>27.58</v>
      </c>
      <c r="M815" s="53">
        <f t="shared" si="63"/>
        <v>27.68</v>
      </c>
      <c r="N815" s="53"/>
    </row>
    <row r="816" spans="1:14" x14ac:dyDescent="0.25">
      <c r="A816">
        <v>801</v>
      </c>
      <c r="B816" s="175">
        <v>40428</v>
      </c>
      <c r="C816" s="53">
        <v>28.04</v>
      </c>
      <c r="D816" s="53">
        <v>28.15</v>
      </c>
      <c r="E816" s="53">
        <v>27.87</v>
      </c>
      <c r="F816" s="53">
        <v>28</v>
      </c>
      <c r="G816" s="54">
        <v>627000</v>
      </c>
      <c r="H816" s="53">
        <v>28</v>
      </c>
      <c r="I816" s="59">
        <f t="shared" si="64"/>
        <v>1</v>
      </c>
      <c r="J816" s="53">
        <f t="shared" si="60"/>
        <v>28.04</v>
      </c>
      <c r="K816" s="53">
        <f t="shared" si="61"/>
        <v>28.15</v>
      </c>
      <c r="L816" s="53">
        <f t="shared" si="62"/>
        <v>27.87</v>
      </c>
      <c r="M816" s="53">
        <f t="shared" si="63"/>
        <v>28</v>
      </c>
      <c r="N816" s="53"/>
    </row>
    <row r="817" spans="1:14" x14ac:dyDescent="0.25">
      <c r="A817">
        <v>802</v>
      </c>
      <c r="B817" s="175">
        <v>40424</v>
      </c>
      <c r="C817" s="53">
        <v>28.82</v>
      </c>
      <c r="D817" s="53">
        <v>29.27</v>
      </c>
      <c r="E817" s="53">
        <v>27.94</v>
      </c>
      <c r="F817" s="53">
        <v>28.03</v>
      </c>
      <c r="G817" s="54">
        <v>509800</v>
      </c>
      <c r="H817" s="53">
        <v>28.03</v>
      </c>
      <c r="I817" s="59">
        <f t="shared" si="64"/>
        <v>1</v>
      </c>
      <c r="J817" s="53">
        <f t="shared" si="60"/>
        <v>28.82</v>
      </c>
      <c r="K817" s="53">
        <f t="shared" si="61"/>
        <v>29.27</v>
      </c>
      <c r="L817" s="53">
        <f t="shared" si="62"/>
        <v>27.94</v>
      </c>
      <c r="M817" s="53">
        <f t="shared" si="63"/>
        <v>28.03</v>
      </c>
      <c r="N817" s="53"/>
    </row>
    <row r="818" spans="1:14" x14ac:dyDescent="0.25">
      <c r="A818">
        <v>803</v>
      </c>
      <c r="B818" s="175">
        <v>40423</v>
      </c>
      <c r="C818" s="53">
        <v>28.12</v>
      </c>
      <c r="D818" s="53">
        <v>28.88</v>
      </c>
      <c r="E818" s="53">
        <v>28.02</v>
      </c>
      <c r="F818" s="53">
        <v>28.7</v>
      </c>
      <c r="G818" s="54">
        <v>620700</v>
      </c>
      <c r="H818" s="53">
        <v>28.7</v>
      </c>
      <c r="I818" s="59">
        <f t="shared" si="64"/>
        <v>1</v>
      </c>
      <c r="J818" s="53">
        <f t="shared" si="60"/>
        <v>28.12</v>
      </c>
      <c r="K818" s="53">
        <f t="shared" si="61"/>
        <v>28.88</v>
      </c>
      <c r="L818" s="53">
        <f t="shared" si="62"/>
        <v>28.02</v>
      </c>
      <c r="M818" s="53">
        <f t="shared" si="63"/>
        <v>28.7</v>
      </c>
      <c r="N818" s="53"/>
    </row>
    <row r="819" spans="1:14" x14ac:dyDescent="0.25">
      <c r="A819">
        <v>804</v>
      </c>
      <c r="B819" s="175">
        <v>40422</v>
      </c>
      <c r="C819" s="53">
        <v>27.66</v>
      </c>
      <c r="D819" s="53">
        <v>28.17</v>
      </c>
      <c r="E819" s="53">
        <v>27.45</v>
      </c>
      <c r="F819" s="53">
        <v>28.02</v>
      </c>
      <c r="G819" s="54">
        <v>977200</v>
      </c>
      <c r="H819" s="53">
        <v>28.02</v>
      </c>
      <c r="I819" s="59">
        <f t="shared" si="64"/>
        <v>1</v>
      </c>
      <c r="J819" s="53">
        <f t="shared" si="60"/>
        <v>27.66</v>
      </c>
      <c r="K819" s="53">
        <f t="shared" si="61"/>
        <v>28.17</v>
      </c>
      <c r="L819" s="53">
        <f t="shared" si="62"/>
        <v>27.45</v>
      </c>
      <c r="M819" s="53">
        <f t="shared" si="63"/>
        <v>28.02</v>
      </c>
      <c r="N819" s="53"/>
    </row>
    <row r="820" spans="1:14" x14ac:dyDescent="0.25">
      <c r="A820">
        <v>805</v>
      </c>
      <c r="B820" s="175">
        <v>40421</v>
      </c>
      <c r="C820" s="53">
        <v>27.49</v>
      </c>
      <c r="D820" s="53">
        <v>27.58</v>
      </c>
      <c r="E820" s="53">
        <v>26.64</v>
      </c>
      <c r="F820" s="53">
        <v>27.31</v>
      </c>
      <c r="G820" s="54">
        <v>2336400</v>
      </c>
      <c r="H820" s="53">
        <v>27.31</v>
      </c>
      <c r="I820" s="59">
        <f t="shared" si="64"/>
        <v>1</v>
      </c>
      <c r="J820" s="53">
        <f t="shared" si="60"/>
        <v>27.49</v>
      </c>
      <c r="K820" s="53">
        <f t="shared" si="61"/>
        <v>27.58</v>
      </c>
      <c r="L820" s="53">
        <f t="shared" si="62"/>
        <v>26.64</v>
      </c>
      <c r="M820" s="53">
        <f t="shared" si="63"/>
        <v>27.31</v>
      </c>
      <c r="N820" s="53"/>
    </row>
    <row r="821" spans="1:14" x14ac:dyDescent="0.25">
      <c r="A821">
        <v>806</v>
      </c>
      <c r="B821" s="175">
        <v>40420</v>
      </c>
      <c r="C821" s="53">
        <v>28.19</v>
      </c>
      <c r="D821" s="53">
        <v>28.34</v>
      </c>
      <c r="E821" s="53">
        <v>27.31</v>
      </c>
      <c r="F821" s="53">
        <v>27.38</v>
      </c>
      <c r="G821" s="54">
        <v>1133400</v>
      </c>
      <c r="H821" s="53">
        <v>27.38</v>
      </c>
      <c r="I821" s="59">
        <f t="shared" si="64"/>
        <v>1</v>
      </c>
      <c r="J821" s="53">
        <f t="shared" si="60"/>
        <v>28.19</v>
      </c>
      <c r="K821" s="53">
        <f t="shared" si="61"/>
        <v>28.34</v>
      </c>
      <c r="L821" s="53">
        <f t="shared" si="62"/>
        <v>27.31</v>
      </c>
      <c r="M821" s="53">
        <f t="shared" si="63"/>
        <v>27.38</v>
      </c>
      <c r="N821" s="53"/>
    </row>
    <row r="822" spans="1:14" x14ac:dyDescent="0.25">
      <c r="A822">
        <v>807</v>
      </c>
      <c r="B822" s="175">
        <v>40417</v>
      </c>
      <c r="C822" s="53">
        <v>28.55</v>
      </c>
      <c r="D822" s="53">
        <v>28.65</v>
      </c>
      <c r="E822" s="53">
        <v>28.01</v>
      </c>
      <c r="F822" s="53">
        <v>28.09</v>
      </c>
      <c r="G822" s="54">
        <v>645100</v>
      </c>
      <c r="H822" s="53">
        <v>28.09</v>
      </c>
      <c r="I822" s="59">
        <f t="shared" si="64"/>
        <v>1</v>
      </c>
      <c r="J822" s="53">
        <f t="shared" si="60"/>
        <v>28.55</v>
      </c>
      <c r="K822" s="53">
        <f t="shared" si="61"/>
        <v>28.65</v>
      </c>
      <c r="L822" s="53">
        <f t="shared" si="62"/>
        <v>28.01</v>
      </c>
      <c r="M822" s="53">
        <f t="shared" si="63"/>
        <v>28.09</v>
      </c>
      <c r="N822" s="53"/>
    </row>
    <row r="823" spans="1:14" x14ac:dyDescent="0.25">
      <c r="A823">
        <v>808</v>
      </c>
      <c r="B823" s="175">
        <v>40416</v>
      </c>
      <c r="C823" s="53">
        <v>28.7</v>
      </c>
      <c r="D823" s="53">
        <v>28.86</v>
      </c>
      <c r="E823" s="53">
        <v>28.35</v>
      </c>
      <c r="F823" s="53">
        <v>28.5</v>
      </c>
      <c r="G823" s="54">
        <v>466700</v>
      </c>
      <c r="H823" s="53">
        <v>28.5</v>
      </c>
      <c r="I823" s="59">
        <f t="shared" si="64"/>
        <v>1</v>
      </c>
      <c r="J823" s="53">
        <f t="shared" si="60"/>
        <v>28.7</v>
      </c>
      <c r="K823" s="53">
        <f t="shared" si="61"/>
        <v>28.86</v>
      </c>
      <c r="L823" s="53">
        <f t="shared" si="62"/>
        <v>28.35</v>
      </c>
      <c r="M823" s="53">
        <f t="shared" si="63"/>
        <v>28.5</v>
      </c>
      <c r="N823" s="53"/>
    </row>
    <row r="824" spans="1:14" x14ac:dyDescent="0.25">
      <c r="A824">
        <v>809</v>
      </c>
      <c r="B824" s="175">
        <v>40415</v>
      </c>
      <c r="C824" s="53">
        <v>28.01</v>
      </c>
      <c r="D824" s="53">
        <v>28.5</v>
      </c>
      <c r="E824" s="53">
        <v>27.28</v>
      </c>
      <c r="F824" s="53">
        <v>28.45</v>
      </c>
      <c r="G824" s="54">
        <v>741600</v>
      </c>
      <c r="H824" s="53">
        <v>28.45</v>
      </c>
      <c r="I824" s="59">
        <f t="shared" si="64"/>
        <v>1</v>
      </c>
      <c r="J824" s="53">
        <f t="shared" si="60"/>
        <v>28.01</v>
      </c>
      <c r="K824" s="53">
        <f t="shared" si="61"/>
        <v>28.5</v>
      </c>
      <c r="L824" s="53">
        <f t="shared" si="62"/>
        <v>27.28</v>
      </c>
      <c r="M824" s="53">
        <f t="shared" si="63"/>
        <v>28.45</v>
      </c>
      <c r="N824" s="53"/>
    </row>
    <row r="825" spans="1:14" x14ac:dyDescent="0.25">
      <c r="A825">
        <v>810</v>
      </c>
      <c r="B825" s="175">
        <v>40414</v>
      </c>
      <c r="C825" s="53">
        <v>28</v>
      </c>
      <c r="D825" s="53">
        <v>28.46</v>
      </c>
      <c r="E825" s="53">
        <v>27.43</v>
      </c>
      <c r="F825" s="53">
        <v>28.02</v>
      </c>
      <c r="G825" s="54">
        <v>1237700</v>
      </c>
      <c r="H825" s="53">
        <v>28.02</v>
      </c>
      <c r="I825" s="59">
        <f t="shared" si="64"/>
        <v>1</v>
      </c>
      <c r="J825" s="53">
        <f t="shared" si="60"/>
        <v>28</v>
      </c>
      <c r="K825" s="53">
        <f t="shared" si="61"/>
        <v>28.46</v>
      </c>
      <c r="L825" s="53">
        <f t="shared" si="62"/>
        <v>27.43</v>
      </c>
      <c r="M825" s="53">
        <f t="shared" si="63"/>
        <v>28.02</v>
      </c>
      <c r="N825" s="53"/>
    </row>
    <row r="826" spans="1:14" x14ac:dyDescent="0.25">
      <c r="A826">
        <v>811</v>
      </c>
      <c r="B826" s="175">
        <v>40413</v>
      </c>
      <c r="C826" s="53">
        <v>29.46</v>
      </c>
      <c r="D826" s="53">
        <v>29.46</v>
      </c>
      <c r="E826" s="53">
        <v>27.21</v>
      </c>
      <c r="F826" s="53">
        <v>28.15</v>
      </c>
      <c r="G826" s="54">
        <v>2039600</v>
      </c>
      <c r="H826" s="53">
        <v>28.15</v>
      </c>
      <c r="I826" s="59">
        <f t="shared" si="64"/>
        <v>1</v>
      </c>
      <c r="J826" s="53">
        <f t="shared" si="60"/>
        <v>29.46</v>
      </c>
      <c r="K826" s="53">
        <f t="shared" si="61"/>
        <v>29.46</v>
      </c>
      <c r="L826" s="53">
        <f t="shared" si="62"/>
        <v>27.21</v>
      </c>
      <c r="M826" s="53">
        <f t="shared" si="63"/>
        <v>28.15</v>
      </c>
      <c r="N826" s="53"/>
    </row>
    <row r="827" spans="1:14" x14ac:dyDescent="0.25">
      <c r="A827">
        <v>812</v>
      </c>
      <c r="B827" s="175">
        <v>40410</v>
      </c>
      <c r="C827" s="53">
        <v>29.01</v>
      </c>
      <c r="D827" s="53">
        <v>29.66</v>
      </c>
      <c r="E827" s="53">
        <v>29.01</v>
      </c>
      <c r="F827" s="53">
        <v>29.44</v>
      </c>
      <c r="G827" s="54">
        <v>553200</v>
      </c>
      <c r="H827" s="53">
        <v>29.44</v>
      </c>
      <c r="I827" s="59">
        <f t="shared" si="64"/>
        <v>1</v>
      </c>
      <c r="J827" s="53">
        <f t="shared" si="60"/>
        <v>29.01</v>
      </c>
      <c r="K827" s="53">
        <f t="shared" si="61"/>
        <v>29.66</v>
      </c>
      <c r="L827" s="53">
        <f t="shared" si="62"/>
        <v>29.01</v>
      </c>
      <c r="M827" s="53">
        <f t="shared" si="63"/>
        <v>29.44</v>
      </c>
      <c r="N827" s="53"/>
    </row>
    <row r="828" spans="1:14" x14ac:dyDescent="0.25">
      <c r="A828">
        <v>813</v>
      </c>
      <c r="B828" s="175">
        <v>40409</v>
      </c>
      <c r="C828" s="53">
        <v>29.36</v>
      </c>
      <c r="D828" s="53">
        <v>29.65</v>
      </c>
      <c r="E828" s="53">
        <v>28.99</v>
      </c>
      <c r="F828" s="53">
        <v>29</v>
      </c>
      <c r="G828" s="54">
        <v>648300</v>
      </c>
      <c r="H828" s="53">
        <v>29</v>
      </c>
      <c r="I828" s="59">
        <f t="shared" si="64"/>
        <v>1</v>
      </c>
      <c r="J828" s="53">
        <f t="shared" si="60"/>
        <v>29.36</v>
      </c>
      <c r="K828" s="53">
        <f t="shared" si="61"/>
        <v>29.65</v>
      </c>
      <c r="L828" s="53">
        <f t="shared" si="62"/>
        <v>28.99</v>
      </c>
      <c r="M828" s="53">
        <f t="shared" si="63"/>
        <v>29</v>
      </c>
      <c r="N828" s="53"/>
    </row>
    <row r="829" spans="1:14" x14ac:dyDescent="0.25">
      <c r="A829">
        <v>814</v>
      </c>
      <c r="B829" s="175">
        <v>40408</v>
      </c>
      <c r="C829" s="53">
        <v>29.52</v>
      </c>
      <c r="D829" s="53">
        <v>29.6</v>
      </c>
      <c r="E829" s="53">
        <v>29.06</v>
      </c>
      <c r="F829" s="53">
        <v>29.39</v>
      </c>
      <c r="G829" s="54">
        <v>690300</v>
      </c>
      <c r="H829" s="53">
        <v>29.39</v>
      </c>
      <c r="I829" s="59">
        <f t="shared" si="64"/>
        <v>1</v>
      </c>
      <c r="J829" s="53">
        <f t="shared" si="60"/>
        <v>29.52</v>
      </c>
      <c r="K829" s="53">
        <f t="shared" si="61"/>
        <v>29.6</v>
      </c>
      <c r="L829" s="53">
        <f t="shared" si="62"/>
        <v>29.06</v>
      </c>
      <c r="M829" s="53">
        <f t="shared" si="63"/>
        <v>29.39</v>
      </c>
      <c r="N829" s="53"/>
    </row>
    <row r="830" spans="1:14" x14ac:dyDescent="0.25">
      <c r="A830">
        <v>815</v>
      </c>
      <c r="B830" s="175">
        <v>40407</v>
      </c>
      <c r="C830" s="53">
        <v>29.14</v>
      </c>
      <c r="D830" s="53">
        <v>29.57</v>
      </c>
      <c r="E830" s="53">
        <v>29.09</v>
      </c>
      <c r="F830" s="53">
        <v>29.36</v>
      </c>
      <c r="G830" s="54">
        <v>352000</v>
      </c>
      <c r="H830" s="53">
        <v>29.36</v>
      </c>
      <c r="I830" s="59">
        <f t="shared" si="64"/>
        <v>1</v>
      </c>
      <c r="J830" s="53">
        <f t="shared" si="60"/>
        <v>29.14</v>
      </c>
      <c r="K830" s="53">
        <f t="shared" si="61"/>
        <v>29.57</v>
      </c>
      <c r="L830" s="53">
        <f t="shared" si="62"/>
        <v>29.09</v>
      </c>
      <c r="M830" s="53">
        <f t="shared" si="63"/>
        <v>29.36</v>
      </c>
      <c r="N830" s="53"/>
    </row>
    <row r="831" spans="1:14" x14ac:dyDescent="0.25">
      <c r="A831">
        <v>816</v>
      </c>
      <c r="B831" s="175">
        <v>40406</v>
      </c>
      <c r="C831" s="53">
        <v>28.72</v>
      </c>
      <c r="D831" s="53">
        <v>29.24</v>
      </c>
      <c r="E831" s="53">
        <v>28.57</v>
      </c>
      <c r="F831" s="53">
        <v>29.08</v>
      </c>
      <c r="G831" s="54">
        <v>361100</v>
      </c>
      <c r="H831" s="53">
        <v>29.08</v>
      </c>
      <c r="I831" s="59">
        <f t="shared" si="64"/>
        <v>1</v>
      </c>
      <c r="J831" s="53">
        <f t="shared" si="60"/>
        <v>28.72</v>
      </c>
      <c r="K831" s="53">
        <f t="shared" si="61"/>
        <v>29.24</v>
      </c>
      <c r="L831" s="53">
        <f t="shared" si="62"/>
        <v>28.57</v>
      </c>
      <c r="M831" s="53">
        <f t="shared" si="63"/>
        <v>29.08</v>
      </c>
      <c r="N831" s="53"/>
    </row>
    <row r="832" spans="1:14" x14ac:dyDescent="0.25">
      <c r="A832">
        <v>817</v>
      </c>
      <c r="B832" s="175">
        <v>40403</v>
      </c>
      <c r="C832" s="53">
        <v>28.99</v>
      </c>
      <c r="D832" s="53">
        <v>29.09</v>
      </c>
      <c r="E832" s="53">
        <v>28.48</v>
      </c>
      <c r="F832" s="53">
        <v>28.76</v>
      </c>
      <c r="G832" s="54">
        <v>447500</v>
      </c>
      <c r="H832" s="53">
        <v>28.76</v>
      </c>
      <c r="I832" s="59">
        <f t="shared" si="64"/>
        <v>1</v>
      </c>
      <c r="J832" s="53">
        <f t="shared" si="60"/>
        <v>28.99</v>
      </c>
      <c r="K832" s="53">
        <f t="shared" si="61"/>
        <v>29.09</v>
      </c>
      <c r="L832" s="53">
        <f t="shared" si="62"/>
        <v>28.48</v>
      </c>
      <c r="M832" s="53">
        <f t="shared" si="63"/>
        <v>28.76</v>
      </c>
      <c r="N832" s="53"/>
    </row>
    <row r="833" spans="1:14" x14ac:dyDescent="0.25">
      <c r="A833">
        <v>818</v>
      </c>
      <c r="B833" s="175">
        <v>40402</v>
      </c>
      <c r="C833" s="53">
        <v>28.16</v>
      </c>
      <c r="D833" s="53">
        <v>29.03</v>
      </c>
      <c r="E833" s="53">
        <v>28.1</v>
      </c>
      <c r="F833" s="53">
        <v>29</v>
      </c>
      <c r="G833" s="54">
        <v>671600</v>
      </c>
      <c r="H833" s="53">
        <v>29</v>
      </c>
      <c r="I833" s="59">
        <f t="shared" si="64"/>
        <v>1</v>
      </c>
      <c r="J833" s="53">
        <f t="shared" si="60"/>
        <v>28.16</v>
      </c>
      <c r="K833" s="53">
        <f t="shared" si="61"/>
        <v>29.03</v>
      </c>
      <c r="L833" s="53">
        <f t="shared" si="62"/>
        <v>28.1</v>
      </c>
      <c r="M833" s="53">
        <f t="shared" si="63"/>
        <v>29</v>
      </c>
      <c r="N833" s="53"/>
    </row>
    <row r="834" spans="1:14" x14ac:dyDescent="0.25">
      <c r="A834">
        <v>819</v>
      </c>
      <c r="B834" s="175">
        <v>40401</v>
      </c>
      <c r="C834" s="53">
        <v>29.32</v>
      </c>
      <c r="D834" s="53">
        <v>29.65</v>
      </c>
      <c r="E834" s="53">
        <v>28.23</v>
      </c>
      <c r="F834" s="53">
        <v>28.44</v>
      </c>
      <c r="G834" s="54">
        <v>908600</v>
      </c>
      <c r="H834" s="53">
        <v>28.44</v>
      </c>
      <c r="I834" s="59">
        <f t="shared" si="64"/>
        <v>1</v>
      </c>
      <c r="J834" s="53">
        <f t="shared" si="60"/>
        <v>29.32</v>
      </c>
      <c r="K834" s="53">
        <f t="shared" si="61"/>
        <v>29.65</v>
      </c>
      <c r="L834" s="53">
        <f t="shared" si="62"/>
        <v>28.23</v>
      </c>
      <c r="M834" s="53">
        <f t="shared" si="63"/>
        <v>28.44</v>
      </c>
      <c r="N834" s="53"/>
    </row>
    <row r="835" spans="1:14" x14ac:dyDescent="0.25">
      <c r="A835">
        <v>820</v>
      </c>
      <c r="B835" s="175">
        <v>40400</v>
      </c>
      <c r="C835" s="53">
        <v>29.52</v>
      </c>
      <c r="D835" s="53">
        <v>29.63</v>
      </c>
      <c r="E835" s="53">
        <v>29.1</v>
      </c>
      <c r="F835" s="53">
        <v>29.35</v>
      </c>
      <c r="G835" s="54">
        <v>754200</v>
      </c>
      <c r="H835" s="53">
        <v>29.35</v>
      </c>
      <c r="I835" s="59">
        <f t="shared" si="64"/>
        <v>1</v>
      </c>
      <c r="J835" s="53">
        <f t="shared" si="60"/>
        <v>29.52</v>
      </c>
      <c r="K835" s="53">
        <f t="shared" si="61"/>
        <v>29.63</v>
      </c>
      <c r="L835" s="53">
        <f t="shared" si="62"/>
        <v>29.1</v>
      </c>
      <c r="M835" s="53">
        <f t="shared" si="63"/>
        <v>29.35</v>
      </c>
      <c r="N835" s="53"/>
    </row>
    <row r="836" spans="1:14" x14ac:dyDescent="0.25">
      <c r="A836">
        <v>821</v>
      </c>
      <c r="B836" s="175">
        <v>40399</v>
      </c>
      <c r="C836" s="53">
        <v>29.46</v>
      </c>
      <c r="D836" s="53">
        <v>30.02</v>
      </c>
      <c r="E836" s="53">
        <v>29.24</v>
      </c>
      <c r="F836" s="53">
        <v>29.66</v>
      </c>
      <c r="G836" s="54">
        <v>602600</v>
      </c>
      <c r="H836" s="53">
        <v>29.66</v>
      </c>
      <c r="I836" s="59">
        <f t="shared" si="64"/>
        <v>1</v>
      </c>
      <c r="J836" s="53">
        <f t="shared" si="60"/>
        <v>29.46</v>
      </c>
      <c r="K836" s="53">
        <f t="shared" si="61"/>
        <v>30.02</v>
      </c>
      <c r="L836" s="53">
        <f t="shared" si="62"/>
        <v>29.24</v>
      </c>
      <c r="M836" s="53">
        <f t="shared" si="63"/>
        <v>29.66</v>
      </c>
      <c r="N836" s="53"/>
    </row>
    <row r="837" spans="1:14" x14ac:dyDescent="0.25">
      <c r="A837">
        <v>822</v>
      </c>
      <c r="B837" s="175">
        <v>40396</v>
      </c>
      <c r="C837" s="53">
        <v>29.33</v>
      </c>
      <c r="D837" s="53">
        <v>29.59</v>
      </c>
      <c r="E837" s="53">
        <v>29.1</v>
      </c>
      <c r="F837" s="53">
        <v>29.44</v>
      </c>
      <c r="G837" s="54">
        <v>562000</v>
      </c>
      <c r="H837" s="53">
        <v>29.44</v>
      </c>
      <c r="I837" s="59">
        <f t="shared" si="64"/>
        <v>1</v>
      </c>
      <c r="J837" s="53">
        <f t="shared" si="60"/>
        <v>29.33</v>
      </c>
      <c r="K837" s="53">
        <f t="shared" si="61"/>
        <v>29.59</v>
      </c>
      <c r="L837" s="53">
        <f t="shared" si="62"/>
        <v>29.1</v>
      </c>
      <c r="M837" s="53">
        <f t="shared" si="63"/>
        <v>29.44</v>
      </c>
      <c r="N837" s="53"/>
    </row>
    <row r="838" spans="1:14" x14ac:dyDescent="0.25">
      <c r="A838">
        <v>823</v>
      </c>
      <c r="B838" s="175">
        <v>40395</v>
      </c>
      <c r="C838" s="53">
        <v>29.84</v>
      </c>
      <c r="D838" s="53">
        <v>29.86</v>
      </c>
      <c r="E838" s="53">
        <v>29</v>
      </c>
      <c r="F838" s="53">
        <v>29.59</v>
      </c>
      <c r="G838" s="54">
        <v>1250500</v>
      </c>
      <c r="H838" s="53">
        <v>29.59</v>
      </c>
      <c r="I838" s="59">
        <f t="shared" si="64"/>
        <v>1</v>
      </c>
      <c r="J838" s="53">
        <f t="shared" si="60"/>
        <v>29.84</v>
      </c>
      <c r="K838" s="53">
        <f t="shared" si="61"/>
        <v>29.86</v>
      </c>
      <c r="L838" s="53">
        <f t="shared" si="62"/>
        <v>29</v>
      </c>
      <c r="M838" s="53">
        <f t="shared" si="63"/>
        <v>29.59</v>
      </c>
      <c r="N838" s="53"/>
    </row>
    <row r="839" spans="1:14" x14ac:dyDescent="0.25">
      <c r="A839">
        <v>824</v>
      </c>
      <c r="B839" s="175">
        <v>40394</v>
      </c>
      <c r="C839" s="53">
        <v>29.32</v>
      </c>
      <c r="D839" s="53">
        <v>30.2</v>
      </c>
      <c r="E839" s="53">
        <v>29.32</v>
      </c>
      <c r="F839" s="53">
        <v>30.1</v>
      </c>
      <c r="G839" s="54">
        <v>493900</v>
      </c>
      <c r="H839" s="53">
        <v>30.1</v>
      </c>
      <c r="I839" s="59">
        <f t="shared" si="64"/>
        <v>1</v>
      </c>
      <c r="J839" s="53">
        <f t="shared" si="60"/>
        <v>29.32</v>
      </c>
      <c r="K839" s="53">
        <f t="shared" si="61"/>
        <v>30.2</v>
      </c>
      <c r="L839" s="53">
        <f t="shared" si="62"/>
        <v>29.32</v>
      </c>
      <c r="M839" s="53">
        <f t="shared" si="63"/>
        <v>30.1</v>
      </c>
      <c r="N839" s="53"/>
    </row>
    <row r="840" spans="1:14" x14ac:dyDescent="0.25">
      <c r="A840">
        <v>825</v>
      </c>
      <c r="B840" s="175">
        <v>40393</v>
      </c>
      <c r="C840" s="53">
        <v>29.6</v>
      </c>
      <c r="D840" s="53">
        <v>29.65</v>
      </c>
      <c r="E840" s="53">
        <v>29.04</v>
      </c>
      <c r="F840" s="53">
        <v>29.33</v>
      </c>
      <c r="G840" s="54">
        <v>592200</v>
      </c>
      <c r="H840" s="53">
        <v>29.33</v>
      </c>
      <c r="I840" s="59">
        <f t="shared" si="64"/>
        <v>1</v>
      </c>
      <c r="J840" s="53">
        <f t="shared" si="60"/>
        <v>29.6</v>
      </c>
      <c r="K840" s="53">
        <f t="shared" si="61"/>
        <v>29.65</v>
      </c>
      <c r="L840" s="53">
        <f t="shared" si="62"/>
        <v>29.04</v>
      </c>
      <c r="M840" s="53">
        <f t="shared" si="63"/>
        <v>29.33</v>
      </c>
      <c r="N840" s="53"/>
    </row>
    <row r="841" spans="1:14" x14ac:dyDescent="0.25">
      <c r="A841">
        <v>826</v>
      </c>
      <c r="B841" s="175">
        <v>40392</v>
      </c>
      <c r="C841" s="53">
        <v>29.52</v>
      </c>
      <c r="D841" s="53">
        <v>29.72</v>
      </c>
      <c r="E841" s="53">
        <v>29.25</v>
      </c>
      <c r="F841" s="53">
        <v>29.51</v>
      </c>
      <c r="G841" s="54">
        <v>546700</v>
      </c>
      <c r="H841" s="53">
        <v>29.51</v>
      </c>
      <c r="I841" s="59">
        <f t="shared" si="64"/>
        <v>1</v>
      </c>
      <c r="J841" s="53">
        <f t="shared" si="60"/>
        <v>29.52</v>
      </c>
      <c r="K841" s="53">
        <f t="shared" si="61"/>
        <v>29.72</v>
      </c>
      <c r="L841" s="53">
        <f t="shared" si="62"/>
        <v>29.25</v>
      </c>
      <c r="M841" s="53">
        <f t="shared" si="63"/>
        <v>29.51</v>
      </c>
      <c r="N841" s="53"/>
    </row>
    <row r="842" spans="1:14" x14ac:dyDescent="0.25">
      <c r="A842">
        <v>827</v>
      </c>
      <c r="B842" s="175">
        <v>40389</v>
      </c>
      <c r="C842" s="53">
        <v>28.59</v>
      </c>
      <c r="D842" s="53">
        <v>29.27</v>
      </c>
      <c r="E842" s="53">
        <v>28.34</v>
      </c>
      <c r="F842" s="53">
        <v>29.18</v>
      </c>
      <c r="G842" s="54">
        <v>718800</v>
      </c>
      <c r="H842" s="53">
        <v>29.18</v>
      </c>
      <c r="I842" s="59">
        <f t="shared" si="64"/>
        <v>1</v>
      </c>
      <c r="J842" s="53">
        <f t="shared" si="60"/>
        <v>28.59</v>
      </c>
      <c r="K842" s="53">
        <f t="shared" si="61"/>
        <v>29.27</v>
      </c>
      <c r="L842" s="53">
        <f t="shared" si="62"/>
        <v>28.34</v>
      </c>
      <c r="M842" s="53">
        <f t="shared" si="63"/>
        <v>29.18</v>
      </c>
      <c r="N842" s="53"/>
    </row>
    <row r="843" spans="1:14" x14ac:dyDescent="0.25">
      <c r="A843">
        <v>828</v>
      </c>
      <c r="B843" s="175">
        <v>40388</v>
      </c>
      <c r="C843" s="53">
        <v>29.65</v>
      </c>
      <c r="D843" s="53">
        <v>29.94</v>
      </c>
      <c r="E843" s="53">
        <v>28.6</v>
      </c>
      <c r="F843" s="53">
        <v>28.72</v>
      </c>
      <c r="G843" s="54">
        <v>561100</v>
      </c>
      <c r="H843" s="53">
        <v>28.72</v>
      </c>
      <c r="I843" s="59">
        <f t="shared" si="64"/>
        <v>1</v>
      </c>
      <c r="J843" s="53">
        <f t="shared" si="60"/>
        <v>29.65</v>
      </c>
      <c r="K843" s="53">
        <f t="shared" si="61"/>
        <v>29.94</v>
      </c>
      <c r="L843" s="53">
        <f t="shared" si="62"/>
        <v>28.6</v>
      </c>
      <c r="M843" s="53">
        <f t="shared" si="63"/>
        <v>28.72</v>
      </c>
      <c r="N843" s="53"/>
    </row>
    <row r="844" spans="1:14" x14ac:dyDescent="0.25">
      <c r="A844">
        <v>829</v>
      </c>
      <c r="B844" s="175">
        <v>40387</v>
      </c>
      <c r="C844" s="53">
        <v>29.39</v>
      </c>
      <c r="D844" s="53">
        <v>29.98</v>
      </c>
      <c r="E844" s="53">
        <v>28.95</v>
      </c>
      <c r="F844" s="53">
        <v>29.5</v>
      </c>
      <c r="G844" s="54">
        <v>1665800</v>
      </c>
      <c r="H844" s="53">
        <v>29.5</v>
      </c>
      <c r="I844" s="59">
        <f t="shared" si="64"/>
        <v>1</v>
      </c>
      <c r="J844" s="53">
        <f t="shared" si="60"/>
        <v>29.39</v>
      </c>
      <c r="K844" s="53">
        <f t="shared" si="61"/>
        <v>29.98</v>
      </c>
      <c r="L844" s="53">
        <f t="shared" si="62"/>
        <v>28.95</v>
      </c>
      <c r="M844" s="53">
        <f t="shared" si="63"/>
        <v>29.5</v>
      </c>
      <c r="N844" s="53"/>
    </row>
    <row r="845" spans="1:14" x14ac:dyDescent="0.25">
      <c r="A845">
        <v>830</v>
      </c>
      <c r="B845" s="175">
        <v>40386</v>
      </c>
      <c r="C845" s="53">
        <v>29.69</v>
      </c>
      <c r="D845" s="53">
        <v>29.77</v>
      </c>
      <c r="E845" s="53">
        <v>28.95</v>
      </c>
      <c r="F845" s="53">
        <v>29.36</v>
      </c>
      <c r="G845" s="54">
        <v>542200</v>
      </c>
      <c r="H845" s="53">
        <v>29.36</v>
      </c>
      <c r="I845" s="59">
        <f t="shared" si="64"/>
        <v>1</v>
      </c>
      <c r="J845" s="53">
        <f t="shared" si="60"/>
        <v>29.69</v>
      </c>
      <c r="K845" s="53">
        <f t="shared" si="61"/>
        <v>29.77</v>
      </c>
      <c r="L845" s="53">
        <f t="shared" si="62"/>
        <v>28.95</v>
      </c>
      <c r="M845" s="53">
        <f t="shared" si="63"/>
        <v>29.36</v>
      </c>
      <c r="N845" s="53"/>
    </row>
    <row r="846" spans="1:14" x14ac:dyDescent="0.25">
      <c r="A846">
        <v>831</v>
      </c>
      <c r="B846" s="175">
        <v>40385</v>
      </c>
      <c r="C846" s="53">
        <v>29.58</v>
      </c>
      <c r="D846" s="53">
        <v>30</v>
      </c>
      <c r="E846" s="53">
        <v>29.39</v>
      </c>
      <c r="F846" s="53">
        <v>29.69</v>
      </c>
      <c r="G846" s="54">
        <v>691500</v>
      </c>
      <c r="H846" s="53">
        <v>29.69</v>
      </c>
      <c r="I846" s="59">
        <f t="shared" si="64"/>
        <v>1</v>
      </c>
      <c r="J846" s="53">
        <f t="shared" si="60"/>
        <v>29.58</v>
      </c>
      <c r="K846" s="53">
        <f t="shared" si="61"/>
        <v>30</v>
      </c>
      <c r="L846" s="53">
        <f t="shared" si="62"/>
        <v>29.39</v>
      </c>
      <c r="M846" s="53">
        <f t="shared" si="63"/>
        <v>29.69</v>
      </c>
      <c r="N846" s="53"/>
    </row>
    <row r="847" spans="1:14" x14ac:dyDescent="0.25">
      <c r="A847">
        <v>832</v>
      </c>
      <c r="B847" s="175">
        <v>40382</v>
      </c>
      <c r="C847" s="53">
        <v>29.03</v>
      </c>
      <c r="D847" s="53">
        <v>29.46</v>
      </c>
      <c r="E847" s="53">
        <v>28.91</v>
      </c>
      <c r="F847" s="53">
        <v>29.37</v>
      </c>
      <c r="G847" s="54">
        <v>770400</v>
      </c>
      <c r="H847" s="53">
        <v>29.37</v>
      </c>
      <c r="I847" s="59">
        <f t="shared" si="64"/>
        <v>1</v>
      </c>
      <c r="J847" s="53">
        <f t="shared" si="60"/>
        <v>29.03</v>
      </c>
      <c r="K847" s="53">
        <f t="shared" si="61"/>
        <v>29.46</v>
      </c>
      <c r="L847" s="53">
        <f t="shared" si="62"/>
        <v>28.91</v>
      </c>
      <c r="M847" s="53">
        <f t="shared" si="63"/>
        <v>29.37</v>
      </c>
      <c r="N847" s="53"/>
    </row>
    <row r="848" spans="1:14" x14ac:dyDescent="0.25">
      <c r="A848">
        <v>833</v>
      </c>
      <c r="B848" s="175">
        <v>40381</v>
      </c>
      <c r="C848" s="53">
        <v>29.06</v>
      </c>
      <c r="D848" s="53">
        <v>29.32</v>
      </c>
      <c r="E848" s="53">
        <v>28.8</v>
      </c>
      <c r="F848" s="53">
        <v>28.98</v>
      </c>
      <c r="G848" s="54">
        <v>388300</v>
      </c>
      <c r="H848" s="53">
        <v>28.98</v>
      </c>
      <c r="I848" s="59">
        <f t="shared" si="64"/>
        <v>1</v>
      </c>
      <c r="J848" s="53">
        <f t="shared" ref="J848:J911" si="65">ROUND($I848*C848,2)</f>
        <v>29.06</v>
      </c>
      <c r="K848" s="53">
        <f t="shared" ref="K848:K911" si="66">ROUND($I848*D848,2)</f>
        <v>29.32</v>
      </c>
      <c r="L848" s="53">
        <f t="shared" ref="L848:L911" si="67">ROUND($I848*E848,2)</f>
        <v>28.8</v>
      </c>
      <c r="M848" s="53">
        <f t="shared" ref="M848:M911" si="68">ROUND($I848*F848,2)</f>
        <v>28.98</v>
      </c>
      <c r="N848" s="53"/>
    </row>
    <row r="849" spans="1:14" x14ac:dyDescent="0.25">
      <c r="A849">
        <v>834</v>
      </c>
      <c r="B849" s="175">
        <v>40380</v>
      </c>
      <c r="C849" s="53">
        <v>29.67</v>
      </c>
      <c r="D849" s="53">
        <v>29.67</v>
      </c>
      <c r="E849" s="53">
        <v>28.71</v>
      </c>
      <c r="F849" s="53">
        <v>28.92</v>
      </c>
      <c r="G849" s="54">
        <v>791600</v>
      </c>
      <c r="H849" s="53">
        <v>28.92</v>
      </c>
      <c r="I849" s="59">
        <f t="shared" si="64"/>
        <v>1</v>
      </c>
      <c r="J849" s="53">
        <f t="shared" si="65"/>
        <v>29.67</v>
      </c>
      <c r="K849" s="53">
        <f t="shared" si="66"/>
        <v>29.67</v>
      </c>
      <c r="L849" s="53">
        <f t="shared" si="67"/>
        <v>28.71</v>
      </c>
      <c r="M849" s="53">
        <f t="shared" si="68"/>
        <v>28.92</v>
      </c>
      <c r="N849" s="53"/>
    </row>
    <row r="850" spans="1:14" x14ac:dyDescent="0.25">
      <c r="A850">
        <v>835</v>
      </c>
      <c r="B850" s="175">
        <v>40379</v>
      </c>
      <c r="C850" s="53">
        <v>29</v>
      </c>
      <c r="D850" s="53">
        <v>29.53</v>
      </c>
      <c r="E850" s="53">
        <v>28.78</v>
      </c>
      <c r="F850" s="53">
        <v>29.52</v>
      </c>
      <c r="G850" s="54">
        <v>640600</v>
      </c>
      <c r="H850" s="53">
        <v>29.52</v>
      </c>
      <c r="I850" s="59">
        <f t="shared" ref="I850:I913" si="69">H850/F850</f>
        <v>1</v>
      </c>
      <c r="J850" s="53">
        <f t="shared" si="65"/>
        <v>29</v>
      </c>
      <c r="K850" s="53">
        <f t="shared" si="66"/>
        <v>29.53</v>
      </c>
      <c r="L850" s="53">
        <f t="shared" si="67"/>
        <v>28.78</v>
      </c>
      <c r="M850" s="53">
        <f t="shared" si="68"/>
        <v>29.52</v>
      </c>
      <c r="N850" s="53"/>
    </row>
    <row r="851" spans="1:14" x14ac:dyDescent="0.25">
      <c r="A851">
        <v>836</v>
      </c>
      <c r="B851" s="175">
        <v>40378</v>
      </c>
      <c r="C851" s="53">
        <v>29.2</v>
      </c>
      <c r="D851" s="53">
        <v>29.57</v>
      </c>
      <c r="E851" s="53">
        <v>29.02</v>
      </c>
      <c r="F851" s="53">
        <v>29.27</v>
      </c>
      <c r="G851" s="54">
        <v>724300</v>
      </c>
      <c r="H851" s="53">
        <v>29.27</v>
      </c>
      <c r="I851" s="59">
        <f t="shared" si="69"/>
        <v>1</v>
      </c>
      <c r="J851" s="53">
        <f t="shared" si="65"/>
        <v>29.2</v>
      </c>
      <c r="K851" s="53">
        <f t="shared" si="66"/>
        <v>29.57</v>
      </c>
      <c r="L851" s="53">
        <f t="shared" si="67"/>
        <v>29.02</v>
      </c>
      <c r="M851" s="53">
        <f t="shared" si="68"/>
        <v>29.27</v>
      </c>
      <c r="N851" s="53"/>
    </row>
    <row r="852" spans="1:14" x14ac:dyDescent="0.25">
      <c r="A852">
        <v>837</v>
      </c>
      <c r="B852" s="175">
        <v>40375</v>
      </c>
      <c r="C852" s="53">
        <v>29.78</v>
      </c>
      <c r="D852" s="53">
        <v>29.78</v>
      </c>
      <c r="E852" s="53">
        <v>28.98</v>
      </c>
      <c r="F852" s="53">
        <v>29.09</v>
      </c>
      <c r="G852" s="54">
        <v>1425500</v>
      </c>
      <c r="H852" s="53">
        <v>29.09</v>
      </c>
      <c r="I852" s="59">
        <f t="shared" si="69"/>
        <v>1</v>
      </c>
      <c r="J852" s="53">
        <f t="shared" si="65"/>
        <v>29.78</v>
      </c>
      <c r="K852" s="53">
        <f t="shared" si="66"/>
        <v>29.78</v>
      </c>
      <c r="L852" s="53">
        <f t="shared" si="67"/>
        <v>28.98</v>
      </c>
      <c r="M852" s="53">
        <f t="shared" si="68"/>
        <v>29.09</v>
      </c>
      <c r="N852" s="53"/>
    </row>
    <row r="853" spans="1:14" x14ac:dyDescent="0.25">
      <c r="A853">
        <v>838</v>
      </c>
      <c r="B853" s="175">
        <v>40374</v>
      </c>
      <c r="C853" s="53">
        <v>28.29</v>
      </c>
      <c r="D853" s="53">
        <v>30.17</v>
      </c>
      <c r="E853" s="53">
        <v>28.17</v>
      </c>
      <c r="F853" s="53">
        <v>29.8</v>
      </c>
      <c r="G853" s="54">
        <v>1981600</v>
      </c>
      <c r="H853" s="53">
        <v>29.8</v>
      </c>
      <c r="I853" s="59">
        <f t="shared" si="69"/>
        <v>1</v>
      </c>
      <c r="J853" s="53">
        <f t="shared" si="65"/>
        <v>28.29</v>
      </c>
      <c r="K853" s="53">
        <f t="shared" si="66"/>
        <v>30.17</v>
      </c>
      <c r="L853" s="53">
        <f t="shared" si="67"/>
        <v>28.17</v>
      </c>
      <c r="M853" s="53">
        <f t="shared" si="68"/>
        <v>29.8</v>
      </c>
      <c r="N853" s="53"/>
    </row>
    <row r="854" spans="1:14" x14ac:dyDescent="0.25">
      <c r="A854">
        <v>839</v>
      </c>
      <c r="B854" s="175">
        <v>40373</v>
      </c>
      <c r="C854" s="53">
        <v>27.71</v>
      </c>
      <c r="D854" s="53">
        <v>28.46</v>
      </c>
      <c r="E854" s="53">
        <v>27.62</v>
      </c>
      <c r="F854" s="53">
        <v>28.23</v>
      </c>
      <c r="G854" s="54">
        <v>1069600</v>
      </c>
      <c r="H854" s="53">
        <v>28.23</v>
      </c>
      <c r="I854" s="59">
        <f t="shared" si="69"/>
        <v>1</v>
      </c>
      <c r="J854" s="53">
        <f t="shared" si="65"/>
        <v>27.71</v>
      </c>
      <c r="K854" s="53">
        <f t="shared" si="66"/>
        <v>28.46</v>
      </c>
      <c r="L854" s="53">
        <f t="shared" si="67"/>
        <v>27.62</v>
      </c>
      <c r="M854" s="53">
        <f t="shared" si="68"/>
        <v>28.23</v>
      </c>
      <c r="N854" s="53"/>
    </row>
    <row r="855" spans="1:14" x14ac:dyDescent="0.25">
      <c r="A855">
        <v>840</v>
      </c>
      <c r="B855" s="175">
        <v>40372</v>
      </c>
      <c r="C855" s="53">
        <v>27.64</v>
      </c>
      <c r="D855" s="53">
        <v>27.9</v>
      </c>
      <c r="E855" s="53">
        <v>27.43</v>
      </c>
      <c r="F855" s="53">
        <v>27.7</v>
      </c>
      <c r="G855" s="54">
        <v>672600</v>
      </c>
      <c r="H855" s="53">
        <v>27.7</v>
      </c>
      <c r="I855" s="59">
        <f t="shared" si="69"/>
        <v>1</v>
      </c>
      <c r="J855" s="53">
        <f t="shared" si="65"/>
        <v>27.64</v>
      </c>
      <c r="K855" s="53">
        <f t="shared" si="66"/>
        <v>27.9</v>
      </c>
      <c r="L855" s="53">
        <f t="shared" si="67"/>
        <v>27.43</v>
      </c>
      <c r="M855" s="53">
        <f t="shared" si="68"/>
        <v>27.7</v>
      </c>
      <c r="N855" s="53"/>
    </row>
    <row r="856" spans="1:14" x14ac:dyDescent="0.25">
      <c r="A856">
        <v>841</v>
      </c>
      <c r="B856" s="175">
        <v>40371</v>
      </c>
      <c r="C856" s="53">
        <v>28.12</v>
      </c>
      <c r="D856" s="53">
        <v>28.12</v>
      </c>
      <c r="E856" s="53">
        <v>27.28</v>
      </c>
      <c r="F856" s="53">
        <v>27.47</v>
      </c>
      <c r="G856" s="54">
        <v>1033200</v>
      </c>
      <c r="H856" s="53">
        <v>27.47</v>
      </c>
      <c r="I856" s="59">
        <f t="shared" si="69"/>
        <v>1</v>
      </c>
      <c r="J856" s="53">
        <f t="shared" si="65"/>
        <v>28.12</v>
      </c>
      <c r="K856" s="53">
        <f t="shared" si="66"/>
        <v>28.12</v>
      </c>
      <c r="L856" s="53">
        <f t="shared" si="67"/>
        <v>27.28</v>
      </c>
      <c r="M856" s="53">
        <f t="shared" si="68"/>
        <v>27.47</v>
      </c>
      <c r="N856" s="53"/>
    </row>
    <row r="857" spans="1:14" x14ac:dyDescent="0.25">
      <c r="A857">
        <v>842</v>
      </c>
      <c r="B857" s="175">
        <v>40368</v>
      </c>
      <c r="C857" s="53">
        <v>27.6</v>
      </c>
      <c r="D857" s="53">
        <v>28.15</v>
      </c>
      <c r="E857" s="53">
        <v>27.36</v>
      </c>
      <c r="F857" s="53">
        <v>28.14</v>
      </c>
      <c r="G857" s="54">
        <v>866400</v>
      </c>
      <c r="H857" s="53">
        <v>28.14</v>
      </c>
      <c r="I857" s="59">
        <f t="shared" si="69"/>
        <v>1</v>
      </c>
      <c r="J857" s="53">
        <f t="shared" si="65"/>
        <v>27.6</v>
      </c>
      <c r="K857" s="53">
        <f t="shared" si="66"/>
        <v>28.15</v>
      </c>
      <c r="L857" s="53">
        <f t="shared" si="67"/>
        <v>27.36</v>
      </c>
      <c r="M857" s="53">
        <f t="shared" si="68"/>
        <v>28.14</v>
      </c>
      <c r="N857" s="53"/>
    </row>
    <row r="858" spans="1:14" x14ac:dyDescent="0.25">
      <c r="A858">
        <v>843</v>
      </c>
      <c r="B858" s="175">
        <v>40367</v>
      </c>
      <c r="C858" s="53">
        <v>28.13</v>
      </c>
      <c r="D858" s="53">
        <v>28.39</v>
      </c>
      <c r="E858" s="53">
        <v>27.34</v>
      </c>
      <c r="F858" s="53">
        <v>27.63</v>
      </c>
      <c r="G858" s="54">
        <v>1826600</v>
      </c>
      <c r="H858" s="53">
        <v>27.63</v>
      </c>
      <c r="I858" s="59">
        <f t="shared" si="69"/>
        <v>1</v>
      </c>
      <c r="J858" s="53">
        <f t="shared" si="65"/>
        <v>28.13</v>
      </c>
      <c r="K858" s="53">
        <f t="shared" si="66"/>
        <v>28.39</v>
      </c>
      <c r="L858" s="53">
        <f t="shared" si="67"/>
        <v>27.34</v>
      </c>
      <c r="M858" s="53">
        <f t="shared" si="68"/>
        <v>27.63</v>
      </c>
      <c r="N858" s="53"/>
    </row>
    <row r="859" spans="1:14" x14ac:dyDescent="0.25">
      <c r="A859">
        <v>844</v>
      </c>
      <c r="B859" s="175">
        <v>40366</v>
      </c>
      <c r="C859" s="53">
        <v>27.44</v>
      </c>
      <c r="D859" s="53">
        <v>27.97</v>
      </c>
      <c r="E859" s="53">
        <v>26.61</v>
      </c>
      <c r="F859" s="53">
        <v>27.95</v>
      </c>
      <c r="G859" s="54">
        <v>3463700</v>
      </c>
      <c r="H859" s="53">
        <v>27.95</v>
      </c>
      <c r="I859" s="59">
        <f t="shared" si="69"/>
        <v>1</v>
      </c>
      <c r="J859" s="53">
        <f t="shared" si="65"/>
        <v>27.44</v>
      </c>
      <c r="K859" s="53">
        <f t="shared" si="66"/>
        <v>27.97</v>
      </c>
      <c r="L859" s="53">
        <f t="shared" si="67"/>
        <v>26.61</v>
      </c>
      <c r="M859" s="53">
        <f t="shared" si="68"/>
        <v>27.95</v>
      </c>
      <c r="N859" s="53"/>
    </row>
    <row r="860" spans="1:14" x14ac:dyDescent="0.25">
      <c r="A860">
        <v>845</v>
      </c>
      <c r="B860" s="175">
        <v>40365</v>
      </c>
      <c r="C860" s="53">
        <v>28.16</v>
      </c>
      <c r="D860" s="53">
        <v>28.4</v>
      </c>
      <c r="E860" s="53">
        <v>27.77</v>
      </c>
      <c r="F860" s="53">
        <v>28</v>
      </c>
      <c r="G860" s="54">
        <v>560000</v>
      </c>
      <c r="H860" s="53">
        <v>28</v>
      </c>
      <c r="I860" s="59">
        <f t="shared" si="69"/>
        <v>1</v>
      </c>
      <c r="J860" s="53">
        <f t="shared" si="65"/>
        <v>28.16</v>
      </c>
      <c r="K860" s="53">
        <f t="shared" si="66"/>
        <v>28.4</v>
      </c>
      <c r="L860" s="53">
        <f t="shared" si="67"/>
        <v>27.77</v>
      </c>
      <c r="M860" s="53">
        <f t="shared" si="68"/>
        <v>28</v>
      </c>
      <c r="N860" s="53"/>
    </row>
    <row r="861" spans="1:14" x14ac:dyDescent="0.25">
      <c r="A861">
        <v>846</v>
      </c>
      <c r="B861" s="175">
        <v>40361</v>
      </c>
      <c r="C861" s="53">
        <v>28.28</v>
      </c>
      <c r="D861" s="53">
        <v>28.59</v>
      </c>
      <c r="E861" s="53">
        <v>27.85</v>
      </c>
      <c r="F861" s="53">
        <v>28.01</v>
      </c>
      <c r="G861" s="54">
        <v>424700</v>
      </c>
      <c r="H861" s="53">
        <v>28.01</v>
      </c>
      <c r="I861" s="59">
        <f t="shared" si="69"/>
        <v>1</v>
      </c>
      <c r="J861" s="53">
        <f t="shared" si="65"/>
        <v>28.28</v>
      </c>
      <c r="K861" s="53">
        <f t="shared" si="66"/>
        <v>28.59</v>
      </c>
      <c r="L861" s="53">
        <f t="shared" si="67"/>
        <v>27.85</v>
      </c>
      <c r="M861" s="53">
        <f t="shared" si="68"/>
        <v>28.01</v>
      </c>
      <c r="N861" s="53"/>
    </row>
    <row r="862" spans="1:14" x14ac:dyDescent="0.25">
      <c r="A862">
        <v>847</v>
      </c>
      <c r="B862" s="175">
        <v>40360</v>
      </c>
      <c r="C862" s="53">
        <v>27.51</v>
      </c>
      <c r="D862" s="53">
        <v>28.16</v>
      </c>
      <c r="E862" s="53">
        <v>27.37</v>
      </c>
      <c r="F862" s="53">
        <v>28.13</v>
      </c>
      <c r="G862" s="54">
        <v>1658000</v>
      </c>
      <c r="H862" s="53">
        <v>28.13</v>
      </c>
      <c r="I862" s="59">
        <f t="shared" si="69"/>
        <v>1</v>
      </c>
      <c r="J862" s="53">
        <f t="shared" si="65"/>
        <v>27.51</v>
      </c>
      <c r="K862" s="53">
        <f t="shared" si="66"/>
        <v>28.16</v>
      </c>
      <c r="L862" s="53">
        <f t="shared" si="67"/>
        <v>27.37</v>
      </c>
      <c r="M862" s="53">
        <f t="shared" si="68"/>
        <v>28.13</v>
      </c>
      <c r="N862" s="53"/>
    </row>
    <row r="863" spans="1:14" x14ac:dyDescent="0.25">
      <c r="A863">
        <v>848</v>
      </c>
      <c r="B863" s="175">
        <v>40359</v>
      </c>
      <c r="C863" s="53">
        <v>28.28</v>
      </c>
      <c r="D863" s="53">
        <v>28.72</v>
      </c>
      <c r="E863" s="53">
        <v>27.21</v>
      </c>
      <c r="F863" s="53">
        <v>27.55</v>
      </c>
      <c r="G863" s="54">
        <v>1636800</v>
      </c>
      <c r="H863" s="53">
        <v>27.55</v>
      </c>
      <c r="I863" s="59">
        <f t="shared" si="69"/>
        <v>1</v>
      </c>
      <c r="J863" s="53">
        <f t="shared" si="65"/>
        <v>28.28</v>
      </c>
      <c r="K863" s="53">
        <f t="shared" si="66"/>
        <v>28.72</v>
      </c>
      <c r="L863" s="53">
        <f t="shared" si="67"/>
        <v>27.21</v>
      </c>
      <c r="M863" s="53">
        <f t="shared" si="68"/>
        <v>27.55</v>
      </c>
      <c r="N863" s="53"/>
    </row>
    <row r="864" spans="1:14" x14ac:dyDescent="0.25">
      <c r="A864">
        <v>849</v>
      </c>
      <c r="B864" s="175">
        <v>40358</v>
      </c>
      <c r="C864" s="53">
        <v>28.39</v>
      </c>
      <c r="D864" s="53">
        <v>28.73</v>
      </c>
      <c r="E864" s="53">
        <v>27.84</v>
      </c>
      <c r="F864" s="53">
        <v>28.39</v>
      </c>
      <c r="G864" s="54">
        <v>1157900</v>
      </c>
      <c r="H864" s="53">
        <v>28.39</v>
      </c>
      <c r="I864" s="59">
        <f t="shared" si="69"/>
        <v>1</v>
      </c>
      <c r="J864" s="53">
        <f t="shared" si="65"/>
        <v>28.39</v>
      </c>
      <c r="K864" s="53">
        <f t="shared" si="66"/>
        <v>28.73</v>
      </c>
      <c r="L864" s="53">
        <f t="shared" si="67"/>
        <v>27.84</v>
      </c>
      <c r="M864" s="53">
        <f t="shared" si="68"/>
        <v>28.39</v>
      </c>
      <c r="N864" s="53"/>
    </row>
    <row r="865" spans="1:14" x14ac:dyDescent="0.25">
      <c r="A865">
        <v>850</v>
      </c>
      <c r="B865" s="175">
        <v>40357</v>
      </c>
      <c r="C865" s="53">
        <v>29.07</v>
      </c>
      <c r="D865" s="53">
        <v>29.13</v>
      </c>
      <c r="E865" s="53">
        <v>28.74</v>
      </c>
      <c r="F865" s="53">
        <v>28.91</v>
      </c>
      <c r="G865" s="54">
        <v>310500</v>
      </c>
      <c r="H865" s="53">
        <v>28.91</v>
      </c>
      <c r="I865" s="59">
        <f t="shared" si="69"/>
        <v>1</v>
      </c>
      <c r="J865" s="53">
        <f t="shared" si="65"/>
        <v>29.07</v>
      </c>
      <c r="K865" s="53">
        <f t="shared" si="66"/>
        <v>29.13</v>
      </c>
      <c r="L865" s="53">
        <f t="shared" si="67"/>
        <v>28.74</v>
      </c>
      <c r="M865" s="53">
        <f t="shared" si="68"/>
        <v>28.91</v>
      </c>
      <c r="N865" s="53"/>
    </row>
    <row r="866" spans="1:14" x14ac:dyDescent="0.25">
      <c r="A866">
        <v>851</v>
      </c>
      <c r="B866" s="175">
        <v>40354</v>
      </c>
      <c r="C866" s="53">
        <v>29</v>
      </c>
      <c r="D866" s="53">
        <v>29.34</v>
      </c>
      <c r="E866" s="53">
        <v>28.16</v>
      </c>
      <c r="F866" s="53">
        <v>29.08</v>
      </c>
      <c r="G866" s="54">
        <v>2382600</v>
      </c>
      <c r="H866" s="53">
        <v>29.08</v>
      </c>
      <c r="I866" s="59">
        <f t="shared" si="69"/>
        <v>1</v>
      </c>
      <c r="J866" s="53">
        <f t="shared" si="65"/>
        <v>29</v>
      </c>
      <c r="K866" s="53">
        <f t="shared" si="66"/>
        <v>29.34</v>
      </c>
      <c r="L866" s="53">
        <f t="shared" si="67"/>
        <v>28.16</v>
      </c>
      <c r="M866" s="53">
        <f t="shared" si="68"/>
        <v>29.08</v>
      </c>
      <c r="N866" s="53"/>
    </row>
    <row r="867" spans="1:14" x14ac:dyDescent="0.25">
      <c r="A867">
        <v>852</v>
      </c>
      <c r="B867" s="175">
        <v>40353</v>
      </c>
      <c r="C867" s="53">
        <v>29.09</v>
      </c>
      <c r="D867" s="53">
        <v>29.16</v>
      </c>
      <c r="E867" s="53">
        <v>28.66</v>
      </c>
      <c r="F867" s="53">
        <v>29.13</v>
      </c>
      <c r="G867" s="54">
        <v>881200</v>
      </c>
      <c r="H867" s="53">
        <v>29.13</v>
      </c>
      <c r="I867" s="59">
        <f t="shared" si="69"/>
        <v>1</v>
      </c>
      <c r="J867" s="53">
        <f t="shared" si="65"/>
        <v>29.09</v>
      </c>
      <c r="K867" s="53">
        <f t="shared" si="66"/>
        <v>29.16</v>
      </c>
      <c r="L867" s="53">
        <f t="shared" si="67"/>
        <v>28.66</v>
      </c>
      <c r="M867" s="53">
        <f t="shared" si="68"/>
        <v>29.13</v>
      </c>
      <c r="N867" s="53"/>
    </row>
    <row r="868" spans="1:14" x14ac:dyDescent="0.25">
      <c r="A868">
        <v>853</v>
      </c>
      <c r="B868" s="175">
        <v>40352</v>
      </c>
      <c r="C868" s="53">
        <v>29.03</v>
      </c>
      <c r="D868" s="53">
        <v>29.41</v>
      </c>
      <c r="E868" s="53">
        <v>28.76</v>
      </c>
      <c r="F868" s="53">
        <v>29.13</v>
      </c>
      <c r="G868" s="54">
        <v>1023800</v>
      </c>
      <c r="H868" s="53">
        <v>29.13</v>
      </c>
      <c r="I868" s="59">
        <f t="shared" si="69"/>
        <v>1</v>
      </c>
      <c r="J868" s="53">
        <f t="shared" si="65"/>
        <v>29.03</v>
      </c>
      <c r="K868" s="53">
        <f t="shared" si="66"/>
        <v>29.41</v>
      </c>
      <c r="L868" s="53">
        <f t="shared" si="67"/>
        <v>28.76</v>
      </c>
      <c r="M868" s="53">
        <f t="shared" si="68"/>
        <v>29.13</v>
      </c>
      <c r="N868" s="53"/>
    </row>
    <row r="869" spans="1:14" x14ac:dyDescent="0.25">
      <c r="A869">
        <v>854</v>
      </c>
      <c r="B869" s="175">
        <v>40351</v>
      </c>
      <c r="C869" s="53">
        <v>29.64</v>
      </c>
      <c r="D869" s="53">
        <v>30.08</v>
      </c>
      <c r="E869" s="53">
        <v>28.78</v>
      </c>
      <c r="F869" s="53">
        <v>28.89</v>
      </c>
      <c r="G869" s="54">
        <v>2754400</v>
      </c>
      <c r="H869" s="53">
        <v>28.89</v>
      </c>
      <c r="I869" s="59">
        <f t="shared" si="69"/>
        <v>1</v>
      </c>
      <c r="J869" s="53">
        <f t="shared" si="65"/>
        <v>29.64</v>
      </c>
      <c r="K869" s="53">
        <f t="shared" si="66"/>
        <v>30.08</v>
      </c>
      <c r="L869" s="53">
        <f t="shared" si="67"/>
        <v>28.78</v>
      </c>
      <c r="M869" s="53">
        <f t="shared" si="68"/>
        <v>28.89</v>
      </c>
      <c r="N869" s="53"/>
    </row>
    <row r="870" spans="1:14" x14ac:dyDescent="0.25">
      <c r="A870">
        <v>855</v>
      </c>
      <c r="B870" s="175">
        <v>40350</v>
      </c>
      <c r="C870" s="53">
        <v>30.39</v>
      </c>
      <c r="D870" s="53">
        <v>30.39</v>
      </c>
      <c r="E870" s="53">
        <v>29.5</v>
      </c>
      <c r="F870" s="53">
        <v>29.63</v>
      </c>
      <c r="G870" s="54">
        <v>1226500</v>
      </c>
      <c r="H870" s="53">
        <v>29.63</v>
      </c>
      <c r="I870" s="59">
        <f t="shared" si="69"/>
        <v>1</v>
      </c>
      <c r="J870" s="53">
        <f t="shared" si="65"/>
        <v>30.39</v>
      </c>
      <c r="K870" s="53">
        <f t="shared" si="66"/>
        <v>30.39</v>
      </c>
      <c r="L870" s="53">
        <f t="shared" si="67"/>
        <v>29.5</v>
      </c>
      <c r="M870" s="53">
        <f t="shared" si="68"/>
        <v>29.63</v>
      </c>
      <c r="N870" s="53"/>
    </row>
    <row r="871" spans="1:14" x14ac:dyDescent="0.25">
      <c r="A871">
        <v>856</v>
      </c>
      <c r="B871" s="175">
        <v>40347</v>
      </c>
      <c r="C871" s="53">
        <v>29.71</v>
      </c>
      <c r="D871" s="53">
        <v>30.29</v>
      </c>
      <c r="E871" s="53">
        <v>29.68</v>
      </c>
      <c r="F871" s="53">
        <v>30.15</v>
      </c>
      <c r="G871" s="54">
        <v>739300</v>
      </c>
      <c r="H871" s="53">
        <v>30.15</v>
      </c>
      <c r="I871" s="59">
        <f t="shared" si="69"/>
        <v>1</v>
      </c>
      <c r="J871" s="53">
        <f t="shared" si="65"/>
        <v>29.71</v>
      </c>
      <c r="K871" s="53">
        <f t="shared" si="66"/>
        <v>30.29</v>
      </c>
      <c r="L871" s="53">
        <f t="shared" si="67"/>
        <v>29.68</v>
      </c>
      <c r="M871" s="53">
        <f t="shared" si="68"/>
        <v>30.15</v>
      </c>
      <c r="N871" s="53"/>
    </row>
    <row r="872" spans="1:14" x14ac:dyDescent="0.25">
      <c r="A872">
        <v>857</v>
      </c>
      <c r="B872" s="175">
        <v>40346</v>
      </c>
      <c r="C872" s="53">
        <v>30.26</v>
      </c>
      <c r="D872" s="53">
        <v>30.49</v>
      </c>
      <c r="E872" s="53">
        <v>29.5</v>
      </c>
      <c r="F872" s="53">
        <v>29.9</v>
      </c>
      <c r="G872" s="54">
        <v>909600</v>
      </c>
      <c r="H872" s="53">
        <v>29.9</v>
      </c>
      <c r="I872" s="59">
        <f t="shared" si="69"/>
        <v>1</v>
      </c>
      <c r="J872" s="53">
        <f t="shared" si="65"/>
        <v>30.26</v>
      </c>
      <c r="K872" s="53">
        <f t="shared" si="66"/>
        <v>30.49</v>
      </c>
      <c r="L872" s="53">
        <f t="shared" si="67"/>
        <v>29.5</v>
      </c>
      <c r="M872" s="53">
        <f t="shared" si="68"/>
        <v>29.9</v>
      </c>
      <c r="N872" s="53"/>
    </row>
    <row r="873" spans="1:14" x14ac:dyDescent="0.25">
      <c r="A873">
        <v>858</v>
      </c>
      <c r="B873" s="175">
        <v>40345</v>
      </c>
      <c r="C873" s="53">
        <v>29.98</v>
      </c>
      <c r="D873" s="53">
        <v>30.53</v>
      </c>
      <c r="E873" s="53">
        <v>29.89</v>
      </c>
      <c r="F873" s="53">
        <v>30.3</v>
      </c>
      <c r="G873" s="54">
        <v>1516800</v>
      </c>
      <c r="H873" s="53">
        <v>30.3</v>
      </c>
      <c r="I873" s="59">
        <f t="shared" si="69"/>
        <v>1</v>
      </c>
      <c r="J873" s="53">
        <f t="shared" si="65"/>
        <v>29.98</v>
      </c>
      <c r="K873" s="53">
        <f t="shared" si="66"/>
        <v>30.53</v>
      </c>
      <c r="L873" s="53">
        <f t="shared" si="67"/>
        <v>29.89</v>
      </c>
      <c r="M873" s="53">
        <f t="shared" si="68"/>
        <v>30.3</v>
      </c>
      <c r="N873" s="53"/>
    </row>
    <row r="874" spans="1:14" x14ac:dyDescent="0.25">
      <c r="A874">
        <v>859</v>
      </c>
      <c r="B874" s="175">
        <v>40344</v>
      </c>
      <c r="C874" s="53">
        <v>30.19</v>
      </c>
      <c r="D874" s="53">
        <v>30.5</v>
      </c>
      <c r="E874" s="53">
        <v>29.49</v>
      </c>
      <c r="F874" s="53">
        <v>30</v>
      </c>
      <c r="G874" s="54">
        <v>1501100</v>
      </c>
      <c r="H874" s="53">
        <v>30</v>
      </c>
      <c r="I874" s="59">
        <f t="shared" si="69"/>
        <v>1</v>
      </c>
      <c r="J874" s="53">
        <f t="shared" si="65"/>
        <v>30.19</v>
      </c>
      <c r="K874" s="53">
        <f t="shared" si="66"/>
        <v>30.5</v>
      </c>
      <c r="L874" s="53">
        <f t="shared" si="67"/>
        <v>29.49</v>
      </c>
      <c r="M874" s="53">
        <f t="shared" si="68"/>
        <v>30</v>
      </c>
      <c r="N874" s="53"/>
    </row>
    <row r="875" spans="1:14" x14ac:dyDescent="0.25">
      <c r="A875">
        <v>860</v>
      </c>
      <c r="B875" s="175">
        <v>40343</v>
      </c>
      <c r="C875" s="53">
        <v>30.18</v>
      </c>
      <c r="D875" s="53">
        <v>30.66</v>
      </c>
      <c r="E875" s="53">
        <v>29.9</v>
      </c>
      <c r="F875" s="53">
        <v>30.22</v>
      </c>
      <c r="G875" s="54">
        <v>2304900</v>
      </c>
      <c r="H875" s="53">
        <v>30.22</v>
      </c>
      <c r="I875" s="59">
        <f t="shared" si="69"/>
        <v>1</v>
      </c>
      <c r="J875" s="53">
        <f t="shared" si="65"/>
        <v>30.18</v>
      </c>
      <c r="K875" s="53">
        <f t="shared" si="66"/>
        <v>30.66</v>
      </c>
      <c r="L875" s="53">
        <f t="shared" si="67"/>
        <v>29.9</v>
      </c>
      <c r="M875" s="53">
        <f t="shared" si="68"/>
        <v>30.22</v>
      </c>
      <c r="N875" s="53"/>
    </row>
    <row r="876" spans="1:14" x14ac:dyDescent="0.25">
      <c r="A876">
        <v>861</v>
      </c>
      <c r="B876" s="175">
        <v>40340</v>
      </c>
      <c r="C876" s="53">
        <v>29.69</v>
      </c>
      <c r="D876" s="53">
        <v>30.01</v>
      </c>
      <c r="E876" s="53">
        <v>29.41</v>
      </c>
      <c r="F876" s="53">
        <v>29.97</v>
      </c>
      <c r="G876" s="54">
        <v>485700</v>
      </c>
      <c r="H876" s="53">
        <v>29.97</v>
      </c>
      <c r="I876" s="59">
        <f t="shared" si="69"/>
        <v>1</v>
      </c>
      <c r="J876" s="53">
        <f t="shared" si="65"/>
        <v>29.69</v>
      </c>
      <c r="K876" s="53">
        <f t="shared" si="66"/>
        <v>30.01</v>
      </c>
      <c r="L876" s="53">
        <f t="shared" si="67"/>
        <v>29.41</v>
      </c>
      <c r="M876" s="53">
        <f t="shared" si="68"/>
        <v>29.97</v>
      </c>
      <c r="N876" s="53"/>
    </row>
    <row r="877" spans="1:14" x14ac:dyDescent="0.25">
      <c r="A877">
        <v>862</v>
      </c>
      <c r="B877" s="175">
        <v>40339</v>
      </c>
      <c r="C877" s="53">
        <v>30.95</v>
      </c>
      <c r="D877" s="53">
        <v>31.23</v>
      </c>
      <c r="E877" s="53">
        <v>29.66</v>
      </c>
      <c r="F877" s="53">
        <v>29.98</v>
      </c>
      <c r="G877" s="54">
        <v>1345000</v>
      </c>
      <c r="H877" s="53">
        <v>29.98</v>
      </c>
      <c r="I877" s="59">
        <f t="shared" si="69"/>
        <v>1</v>
      </c>
      <c r="J877" s="53">
        <f t="shared" si="65"/>
        <v>30.95</v>
      </c>
      <c r="K877" s="53">
        <f t="shared" si="66"/>
        <v>31.23</v>
      </c>
      <c r="L877" s="53">
        <f t="shared" si="67"/>
        <v>29.66</v>
      </c>
      <c r="M877" s="53">
        <f t="shared" si="68"/>
        <v>29.98</v>
      </c>
      <c r="N877" s="53"/>
    </row>
    <row r="878" spans="1:14" x14ac:dyDescent="0.25">
      <c r="A878">
        <v>863</v>
      </c>
      <c r="B878" s="175">
        <v>40338</v>
      </c>
      <c r="C878" s="53">
        <v>30.19</v>
      </c>
      <c r="D878" s="53">
        <v>30.45</v>
      </c>
      <c r="E878" s="53">
        <v>29.85</v>
      </c>
      <c r="F878" s="53">
        <v>30</v>
      </c>
      <c r="G878" s="54">
        <v>1581400</v>
      </c>
      <c r="H878" s="53">
        <v>30</v>
      </c>
      <c r="I878" s="59">
        <f t="shared" si="69"/>
        <v>1</v>
      </c>
      <c r="J878" s="53">
        <f t="shared" si="65"/>
        <v>30.19</v>
      </c>
      <c r="K878" s="53">
        <f t="shared" si="66"/>
        <v>30.45</v>
      </c>
      <c r="L878" s="53">
        <f t="shared" si="67"/>
        <v>29.85</v>
      </c>
      <c r="M878" s="53">
        <f t="shared" si="68"/>
        <v>30</v>
      </c>
      <c r="N878" s="53"/>
    </row>
    <row r="879" spans="1:14" x14ac:dyDescent="0.25">
      <c r="A879">
        <v>864</v>
      </c>
      <c r="B879" s="175">
        <v>40337</v>
      </c>
      <c r="C879" s="53">
        <v>30.35</v>
      </c>
      <c r="D879" s="53">
        <v>30.35</v>
      </c>
      <c r="E879" s="53">
        <v>29.25</v>
      </c>
      <c r="F879" s="53">
        <v>29.83</v>
      </c>
      <c r="G879" s="54">
        <v>3250900</v>
      </c>
      <c r="H879" s="53">
        <v>29.83</v>
      </c>
      <c r="I879" s="59">
        <f t="shared" si="69"/>
        <v>1</v>
      </c>
      <c r="J879" s="53">
        <f t="shared" si="65"/>
        <v>30.35</v>
      </c>
      <c r="K879" s="53">
        <f t="shared" si="66"/>
        <v>30.35</v>
      </c>
      <c r="L879" s="53">
        <f t="shared" si="67"/>
        <v>29.25</v>
      </c>
      <c r="M879" s="53">
        <f t="shared" si="68"/>
        <v>29.83</v>
      </c>
      <c r="N879" s="53"/>
    </row>
    <row r="880" spans="1:14" x14ac:dyDescent="0.25">
      <c r="A880">
        <v>865</v>
      </c>
      <c r="B880" s="175">
        <v>40336</v>
      </c>
      <c r="C880" s="53">
        <v>30.19</v>
      </c>
      <c r="D880" s="53">
        <v>30.5</v>
      </c>
      <c r="E880" s="53">
        <v>28.84</v>
      </c>
      <c r="F880" s="53">
        <v>29.23</v>
      </c>
      <c r="G880" s="54">
        <v>1242800</v>
      </c>
      <c r="H880" s="53">
        <v>29.23</v>
      </c>
      <c r="I880" s="59">
        <f t="shared" si="69"/>
        <v>1</v>
      </c>
      <c r="J880" s="53">
        <f t="shared" si="65"/>
        <v>30.19</v>
      </c>
      <c r="K880" s="53">
        <f t="shared" si="66"/>
        <v>30.5</v>
      </c>
      <c r="L880" s="53">
        <f t="shared" si="67"/>
        <v>28.84</v>
      </c>
      <c r="M880" s="53">
        <f t="shared" si="68"/>
        <v>29.23</v>
      </c>
      <c r="N880" s="53"/>
    </row>
    <row r="881" spans="1:14" x14ac:dyDescent="0.25">
      <c r="A881">
        <v>866</v>
      </c>
      <c r="B881" s="175">
        <v>40333</v>
      </c>
      <c r="C881" s="53">
        <v>30.25</v>
      </c>
      <c r="D881" s="53">
        <v>30.5</v>
      </c>
      <c r="E881" s="53">
        <v>29.58</v>
      </c>
      <c r="F881" s="53">
        <v>30.04</v>
      </c>
      <c r="G881" s="54">
        <v>895800</v>
      </c>
      <c r="H881" s="53">
        <v>30.04</v>
      </c>
      <c r="I881" s="59">
        <f t="shared" si="69"/>
        <v>1</v>
      </c>
      <c r="J881" s="53">
        <f t="shared" si="65"/>
        <v>30.25</v>
      </c>
      <c r="K881" s="53">
        <f t="shared" si="66"/>
        <v>30.5</v>
      </c>
      <c r="L881" s="53">
        <f t="shared" si="67"/>
        <v>29.58</v>
      </c>
      <c r="M881" s="53">
        <f t="shared" si="68"/>
        <v>30.04</v>
      </c>
      <c r="N881" s="53"/>
    </row>
    <row r="882" spans="1:14" x14ac:dyDescent="0.25">
      <c r="A882">
        <v>867</v>
      </c>
      <c r="B882" s="175">
        <v>40332</v>
      </c>
      <c r="C882" s="53">
        <v>31.06</v>
      </c>
      <c r="D882" s="53">
        <v>31.41</v>
      </c>
      <c r="E882" s="53">
        <v>30.29</v>
      </c>
      <c r="F882" s="53">
        <v>30.7</v>
      </c>
      <c r="G882" s="54">
        <v>773600</v>
      </c>
      <c r="H882" s="53">
        <v>30.7</v>
      </c>
      <c r="I882" s="59">
        <f t="shared" si="69"/>
        <v>1</v>
      </c>
      <c r="J882" s="53">
        <f t="shared" si="65"/>
        <v>31.06</v>
      </c>
      <c r="K882" s="53">
        <f t="shared" si="66"/>
        <v>31.41</v>
      </c>
      <c r="L882" s="53">
        <f t="shared" si="67"/>
        <v>30.29</v>
      </c>
      <c r="M882" s="53">
        <f t="shared" si="68"/>
        <v>30.7</v>
      </c>
      <c r="N882" s="53"/>
    </row>
    <row r="883" spans="1:14" x14ac:dyDescent="0.25">
      <c r="A883">
        <v>868</v>
      </c>
      <c r="B883" s="175">
        <v>40331</v>
      </c>
      <c r="C883" s="53">
        <v>30.84</v>
      </c>
      <c r="D883" s="53">
        <v>31.36</v>
      </c>
      <c r="E883" s="53">
        <v>30.61</v>
      </c>
      <c r="F883" s="53">
        <v>31.36</v>
      </c>
      <c r="G883" s="54">
        <v>1251100</v>
      </c>
      <c r="H883" s="53">
        <v>31.36</v>
      </c>
      <c r="I883" s="59">
        <f t="shared" si="69"/>
        <v>1</v>
      </c>
      <c r="J883" s="53">
        <f t="shared" si="65"/>
        <v>30.84</v>
      </c>
      <c r="K883" s="53">
        <f t="shared" si="66"/>
        <v>31.36</v>
      </c>
      <c r="L883" s="53">
        <f t="shared" si="67"/>
        <v>30.61</v>
      </c>
      <c r="M883" s="53">
        <f t="shared" si="68"/>
        <v>31.36</v>
      </c>
      <c r="N883" s="53"/>
    </row>
    <row r="884" spans="1:14" x14ac:dyDescent="0.25">
      <c r="A884">
        <v>869</v>
      </c>
      <c r="B884" s="175">
        <v>40330</v>
      </c>
      <c r="C884" s="53">
        <v>30.23</v>
      </c>
      <c r="D884" s="53">
        <v>30.98</v>
      </c>
      <c r="E884" s="53">
        <v>30.08</v>
      </c>
      <c r="F884" s="53">
        <v>30.54</v>
      </c>
      <c r="G884" s="54">
        <v>667200</v>
      </c>
      <c r="H884" s="53">
        <v>30.54</v>
      </c>
      <c r="I884" s="59">
        <f t="shared" si="69"/>
        <v>1</v>
      </c>
      <c r="J884" s="53">
        <f t="shared" si="65"/>
        <v>30.23</v>
      </c>
      <c r="K884" s="53">
        <f t="shared" si="66"/>
        <v>30.98</v>
      </c>
      <c r="L884" s="53">
        <f t="shared" si="67"/>
        <v>30.08</v>
      </c>
      <c r="M884" s="53">
        <f t="shared" si="68"/>
        <v>30.54</v>
      </c>
      <c r="N884" s="53"/>
    </row>
    <row r="885" spans="1:14" x14ac:dyDescent="0.25">
      <c r="A885">
        <v>870</v>
      </c>
      <c r="B885" s="175">
        <v>40326</v>
      </c>
      <c r="C885" s="53">
        <v>30.46</v>
      </c>
      <c r="D885" s="53">
        <v>30.82</v>
      </c>
      <c r="E885" s="53">
        <v>30.14</v>
      </c>
      <c r="F885" s="53">
        <v>30.23</v>
      </c>
      <c r="G885" s="54">
        <v>968700</v>
      </c>
      <c r="H885" s="53">
        <v>30.23</v>
      </c>
      <c r="I885" s="59">
        <f t="shared" si="69"/>
        <v>1</v>
      </c>
      <c r="J885" s="53">
        <f t="shared" si="65"/>
        <v>30.46</v>
      </c>
      <c r="K885" s="53">
        <f t="shared" si="66"/>
        <v>30.82</v>
      </c>
      <c r="L885" s="53">
        <f t="shared" si="67"/>
        <v>30.14</v>
      </c>
      <c r="M885" s="53">
        <f t="shared" si="68"/>
        <v>30.23</v>
      </c>
      <c r="N885" s="53"/>
    </row>
    <row r="886" spans="1:14" x14ac:dyDescent="0.25">
      <c r="A886">
        <v>871</v>
      </c>
      <c r="B886" s="175">
        <v>40325</v>
      </c>
      <c r="C886" s="53">
        <v>31.07</v>
      </c>
      <c r="D886" s="53">
        <v>31.21</v>
      </c>
      <c r="E886" s="53">
        <v>30.36</v>
      </c>
      <c r="F886" s="53">
        <v>30.64</v>
      </c>
      <c r="G886" s="54">
        <v>1256000</v>
      </c>
      <c r="H886" s="53">
        <v>30.64</v>
      </c>
      <c r="I886" s="59">
        <f t="shared" si="69"/>
        <v>1</v>
      </c>
      <c r="J886" s="53">
        <f t="shared" si="65"/>
        <v>31.07</v>
      </c>
      <c r="K886" s="53">
        <f t="shared" si="66"/>
        <v>31.21</v>
      </c>
      <c r="L886" s="53">
        <f t="shared" si="67"/>
        <v>30.36</v>
      </c>
      <c r="M886" s="53">
        <f t="shared" si="68"/>
        <v>30.64</v>
      </c>
      <c r="N886" s="53"/>
    </row>
    <row r="887" spans="1:14" x14ac:dyDescent="0.25">
      <c r="A887">
        <v>872</v>
      </c>
      <c r="B887" s="175">
        <v>40324</v>
      </c>
      <c r="C887" s="53">
        <v>31</v>
      </c>
      <c r="D887" s="53">
        <v>31.38</v>
      </c>
      <c r="E887" s="53">
        <v>30.22</v>
      </c>
      <c r="F887" s="53">
        <v>30.44</v>
      </c>
      <c r="G887" s="54">
        <v>4955600</v>
      </c>
      <c r="H887" s="53">
        <v>30.44</v>
      </c>
      <c r="I887" s="59">
        <f t="shared" si="69"/>
        <v>1</v>
      </c>
      <c r="J887" s="53">
        <f t="shared" si="65"/>
        <v>31</v>
      </c>
      <c r="K887" s="53">
        <f t="shared" si="66"/>
        <v>31.38</v>
      </c>
      <c r="L887" s="53">
        <f t="shared" si="67"/>
        <v>30.22</v>
      </c>
      <c r="M887" s="53">
        <f t="shared" si="68"/>
        <v>30.44</v>
      </c>
      <c r="N887" s="53"/>
    </row>
    <row r="888" spans="1:14" x14ac:dyDescent="0.25">
      <c r="A888">
        <v>873</v>
      </c>
      <c r="B888" s="175">
        <v>40323</v>
      </c>
      <c r="C888" s="53">
        <v>29.38</v>
      </c>
      <c r="D888" s="53">
        <v>30.64</v>
      </c>
      <c r="E888" s="53">
        <v>29.23</v>
      </c>
      <c r="F888" s="53">
        <v>30.61</v>
      </c>
      <c r="G888" s="54">
        <v>1768800</v>
      </c>
      <c r="H888" s="53">
        <v>30.61</v>
      </c>
      <c r="I888" s="59">
        <f t="shared" si="69"/>
        <v>1</v>
      </c>
      <c r="J888" s="53">
        <f t="shared" si="65"/>
        <v>29.38</v>
      </c>
      <c r="K888" s="53">
        <f t="shared" si="66"/>
        <v>30.64</v>
      </c>
      <c r="L888" s="53">
        <f t="shared" si="67"/>
        <v>29.23</v>
      </c>
      <c r="M888" s="53">
        <f t="shared" si="68"/>
        <v>30.61</v>
      </c>
      <c r="N888" s="53"/>
    </row>
    <row r="889" spans="1:14" x14ac:dyDescent="0.25">
      <c r="A889">
        <v>874</v>
      </c>
      <c r="B889" s="175">
        <v>40322</v>
      </c>
      <c r="C889" s="53">
        <v>29.6</v>
      </c>
      <c r="D889" s="53">
        <v>30.34</v>
      </c>
      <c r="E889" s="53">
        <v>29.54</v>
      </c>
      <c r="F889" s="53">
        <v>30.01</v>
      </c>
      <c r="G889" s="54">
        <v>1703300</v>
      </c>
      <c r="H889" s="53">
        <v>30.01</v>
      </c>
      <c r="I889" s="59">
        <f t="shared" si="69"/>
        <v>1</v>
      </c>
      <c r="J889" s="53">
        <f t="shared" si="65"/>
        <v>29.6</v>
      </c>
      <c r="K889" s="53">
        <f t="shared" si="66"/>
        <v>30.34</v>
      </c>
      <c r="L889" s="53">
        <f t="shared" si="67"/>
        <v>29.54</v>
      </c>
      <c r="M889" s="53">
        <f t="shared" si="68"/>
        <v>30.01</v>
      </c>
      <c r="N889" s="53"/>
    </row>
    <row r="890" spans="1:14" x14ac:dyDescent="0.25">
      <c r="A890">
        <v>875</v>
      </c>
      <c r="B890" s="175">
        <v>40319</v>
      </c>
      <c r="C890" s="53">
        <v>28.74</v>
      </c>
      <c r="D890" s="53">
        <v>29.83</v>
      </c>
      <c r="E890" s="53">
        <v>28.63</v>
      </c>
      <c r="F890" s="53">
        <v>29.55</v>
      </c>
      <c r="G890" s="54">
        <v>1039500</v>
      </c>
      <c r="H890" s="53">
        <v>29.55</v>
      </c>
      <c r="I890" s="59">
        <f t="shared" si="69"/>
        <v>1</v>
      </c>
      <c r="J890" s="53">
        <f t="shared" si="65"/>
        <v>28.74</v>
      </c>
      <c r="K890" s="53">
        <f t="shared" si="66"/>
        <v>29.83</v>
      </c>
      <c r="L890" s="53">
        <f t="shared" si="67"/>
        <v>28.63</v>
      </c>
      <c r="M890" s="53">
        <f t="shared" si="68"/>
        <v>29.55</v>
      </c>
      <c r="N890" s="53"/>
    </row>
    <row r="891" spans="1:14" x14ac:dyDescent="0.25">
      <c r="A891">
        <v>876</v>
      </c>
      <c r="B891" s="175">
        <v>40318</v>
      </c>
      <c r="C891" s="53">
        <v>29.31</v>
      </c>
      <c r="D891" s="53">
        <v>29.56</v>
      </c>
      <c r="E891" s="53">
        <v>28.91</v>
      </c>
      <c r="F891" s="53">
        <v>29.03</v>
      </c>
      <c r="G891" s="54">
        <v>969900</v>
      </c>
      <c r="H891" s="53">
        <v>29.03</v>
      </c>
      <c r="I891" s="59">
        <f t="shared" si="69"/>
        <v>1</v>
      </c>
      <c r="J891" s="53">
        <f t="shared" si="65"/>
        <v>29.31</v>
      </c>
      <c r="K891" s="53">
        <f t="shared" si="66"/>
        <v>29.56</v>
      </c>
      <c r="L891" s="53">
        <f t="shared" si="67"/>
        <v>28.91</v>
      </c>
      <c r="M891" s="53">
        <f t="shared" si="68"/>
        <v>29.03</v>
      </c>
      <c r="N891" s="53"/>
    </row>
    <row r="892" spans="1:14" x14ac:dyDescent="0.25">
      <c r="A892">
        <v>877</v>
      </c>
      <c r="B892" s="175">
        <v>40317</v>
      </c>
      <c r="C892" s="53">
        <v>29.24</v>
      </c>
      <c r="D892" s="53">
        <v>30.2</v>
      </c>
      <c r="E892" s="53">
        <v>29.13</v>
      </c>
      <c r="F892" s="53">
        <v>29.7</v>
      </c>
      <c r="G892" s="54">
        <v>949400</v>
      </c>
      <c r="H892" s="53">
        <v>29.7</v>
      </c>
      <c r="I892" s="59">
        <f t="shared" si="69"/>
        <v>1</v>
      </c>
      <c r="J892" s="53">
        <f t="shared" si="65"/>
        <v>29.24</v>
      </c>
      <c r="K892" s="53">
        <f t="shared" si="66"/>
        <v>30.2</v>
      </c>
      <c r="L892" s="53">
        <f t="shared" si="67"/>
        <v>29.13</v>
      </c>
      <c r="M892" s="53">
        <f t="shared" si="68"/>
        <v>29.7</v>
      </c>
      <c r="N892" s="53"/>
    </row>
    <row r="893" spans="1:14" x14ac:dyDescent="0.25">
      <c r="A893">
        <v>878</v>
      </c>
      <c r="B893" s="175">
        <v>40316</v>
      </c>
      <c r="C893" s="53">
        <v>29.71</v>
      </c>
      <c r="D893" s="53">
        <v>29.96</v>
      </c>
      <c r="E893" s="53">
        <v>29.06</v>
      </c>
      <c r="F893" s="53">
        <v>29.29</v>
      </c>
      <c r="G893" s="54">
        <v>763100</v>
      </c>
      <c r="H893" s="53">
        <v>29.29</v>
      </c>
      <c r="I893" s="59">
        <f t="shared" si="69"/>
        <v>1</v>
      </c>
      <c r="J893" s="53">
        <f t="shared" si="65"/>
        <v>29.71</v>
      </c>
      <c r="K893" s="53">
        <f t="shared" si="66"/>
        <v>29.96</v>
      </c>
      <c r="L893" s="53">
        <f t="shared" si="67"/>
        <v>29.06</v>
      </c>
      <c r="M893" s="53">
        <f t="shared" si="68"/>
        <v>29.29</v>
      </c>
      <c r="N893" s="53"/>
    </row>
    <row r="894" spans="1:14" x14ac:dyDescent="0.25">
      <c r="A894">
        <v>879</v>
      </c>
      <c r="B894" s="175">
        <v>40315</v>
      </c>
      <c r="C894" s="53">
        <v>29.36</v>
      </c>
      <c r="D894" s="53">
        <v>30</v>
      </c>
      <c r="E894" s="53">
        <v>29.06</v>
      </c>
      <c r="F894" s="53">
        <v>29.45</v>
      </c>
      <c r="G894" s="54">
        <v>1259900</v>
      </c>
      <c r="H894" s="53">
        <v>29.45</v>
      </c>
      <c r="I894" s="59">
        <f t="shared" si="69"/>
        <v>1</v>
      </c>
      <c r="J894" s="53">
        <f t="shared" si="65"/>
        <v>29.36</v>
      </c>
      <c r="K894" s="53">
        <f t="shared" si="66"/>
        <v>30</v>
      </c>
      <c r="L894" s="53">
        <f t="shared" si="67"/>
        <v>29.06</v>
      </c>
      <c r="M894" s="53">
        <f t="shared" si="68"/>
        <v>29.45</v>
      </c>
      <c r="N894" s="53"/>
    </row>
    <row r="895" spans="1:14" x14ac:dyDescent="0.25">
      <c r="A895">
        <v>880</v>
      </c>
      <c r="B895" s="175">
        <v>40312</v>
      </c>
      <c r="C895" s="53">
        <v>29.39</v>
      </c>
      <c r="D895" s="53">
        <v>29.73</v>
      </c>
      <c r="E895" s="53">
        <v>29.01</v>
      </c>
      <c r="F895" s="53">
        <v>29.27</v>
      </c>
      <c r="G895" s="54">
        <v>2256400</v>
      </c>
      <c r="H895" s="53">
        <v>29.27</v>
      </c>
      <c r="I895" s="59">
        <f t="shared" si="69"/>
        <v>1</v>
      </c>
      <c r="J895" s="53">
        <f t="shared" si="65"/>
        <v>29.39</v>
      </c>
      <c r="K895" s="53">
        <f t="shared" si="66"/>
        <v>29.73</v>
      </c>
      <c r="L895" s="53">
        <f t="shared" si="67"/>
        <v>29.01</v>
      </c>
      <c r="M895" s="53">
        <f t="shared" si="68"/>
        <v>29.27</v>
      </c>
      <c r="N895" s="53"/>
    </row>
    <row r="896" spans="1:14" x14ac:dyDescent="0.25">
      <c r="A896">
        <v>881</v>
      </c>
      <c r="B896" s="175">
        <v>40311</v>
      </c>
      <c r="C896" s="53">
        <v>29.36</v>
      </c>
      <c r="D896" s="53">
        <v>29.94</v>
      </c>
      <c r="E896" s="53">
        <v>28.98</v>
      </c>
      <c r="F896" s="53">
        <v>29.44</v>
      </c>
      <c r="G896" s="54">
        <v>1661400</v>
      </c>
      <c r="H896" s="53">
        <v>29.44</v>
      </c>
      <c r="I896" s="59">
        <f t="shared" si="69"/>
        <v>1</v>
      </c>
      <c r="J896" s="53">
        <f t="shared" si="65"/>
        <v>29.36</v>
      </c>
      <c r="K896" s="53">
        <f t="shared" si="66"/>
        <v>29.94</v>
      </c>
      <c r="L896" s="53">
        <f t="shared" si="67"/>
        <v>28.98</v>
      </c>
      <c r="M896" s="53">
        <f t="shared" si="68"/>
        <v>29.44</v>
      </c>
      <c r="N896" s="53"/>
    </row>
    <row r="897" spans="1:14" x14ac:dyDescent="0.25">
      <c r="A897">
        <v>882</v>
      </c>
      <c r="B897" s="175">
        <v>40310</v>
      </c>
      <c r="C897" s="53">
        <v>28.28</v>
      </c>
      <c r="D897" s="53">
        <v>29.48</v>
      </c>
      <c r="E897" s="53">
        <v>28.14</v>
      </c>
      <c r="F897" s="53">
        <v>29.36</v>
      </c>
      <c r="G897" s="54">
        <v>1070400</v>
      </c>
      <c r="H897" s="53">
        <v>29.36</v>
      </c>
      <c r="I897" s="59">
        <f t="shared" si="69"/>
        <v>1</v>
      </c>
      <c r="J897" s="53">
        <f t="shared" si="65"/>
        <v>28.28</v>
      </c>
      <c r="K897" s="53">
        <f t="shared" si="66"/>
        <v>29.48</v>
      </c>
      <c r="L897" s="53">
        <f t="shared" si="67"/>
        <v>28.14</v>
      </c>
      <c r="M897" s="53">
        <f t="shared" si="68"/>
        <v>29.36</v>
      </c>
      <c r="N897" s="53"/>
    </row>
    <row r="898" spans="1:14" x14ac:dyDescent="0.25">
      <c r="A898">
        <v>883</v>
      </c>
      <c r="B898" s="175">
        <v>40309</v>
      </c>
      <c r="C898" s="53">
        <v>27.31</v>
      </c>
      <c r="D898" s="53">
        <v>28.36</v>
      </c>
      <c r="E898" s="53">
        <v>27.31</v>
      </c>
      <c r="F898" s="53">
        <v>27.98</v>
      </c>
      <c r="G898" s="54">
        <v>686400</v>
      </c>
      <c r="H898" s="53">
        <v>27.98</v>
      </c>
      <c r="I898" s="59">
        <f t="shared" si="69"/>
        <v>1</v>
      </c>
      <c r="J898" s="53">
        <f t="shared" si="65"/>
        <v>27.31</v>
      </c>
      <c r="K898" s="53">
        <f t="shared" si="66"/>
        <v>28.36</v>
      </c>
      <c r="L898" s="53">
        <f t="shared" si="67"/>
        <v>27.31</v>
      </c>
      <c r="M898" s="53">
        <f t="shared" si="68"/>
        <v>27.98</v>
      </c>
      <c r="N898" s="53"/>
    </row>
    <row r="899" spans="1:14" x14ac:dyDescent="0.25">
      <c r="A899">
        <v>884</v>
      </c>
      <c r="B899" s="175">
        <v>40308</v>
      </c>
      <c r="C899" s="53">
        <v>27.9</v>
      </c>
      <c r="D899" s="53">
        <v>28.65</v>
      </c>
      <c r="E899" s="53">
        <v>27.32</v>
      </c>
      <c r="F899" s="53">
        <v>27.72</v>
      </c>
      <c r="G899" s="54">
        <v>1048200</v>
      </c>
      <c r="H899" s="53">
        <v>27.72</v>
      </c>
      <c r="I899" s="59">
        <f t="shared" si="69"/>
        <v>1</v>
      </c>
      <c r="J899" s="53">
        <f t="shared" si="65"/>
        <v>27.9</v>
      </c>
      <c r="K899" s="53">
        <f t="shared" si="66"/>
        <v>28.65</v>
      </c>
      <c r="L899" s="53">
        <f t="shared" si="67"/>
        <v>27.32</v>
      </c>
      <c r="M899" s="53">
        <f t="shared" si="68"/>
        <v>27.72</v>
      </c>
      <c r="N899" s="53"/>
    </row>
    <row r="900" spans="1:14" x14ac:dyDescent="0.25">
      <c r="A900">
        <v>885</v>
      </c>
      <c r="B900" s="175">
        <v>40305</v>
      </c>
      <c r="C900" s="53">
        <v>27.9</v>
      </c>
      <c r="D900" s="53">
        <v>28.13</v>
      </c>
      <c r="E900" s="53">
        <v>26.74</v>
      </c>
      <c r="F900" s="53">
        <v>27.19</v>
      </c>
      <c r="G900" s="54">
        <v>1395700</v>
      </c>
      <c r="H900" s="53">
        <v>27.19</v>
      </c>
      <c r="I900" s="59">
        <f t="shared" si="69"/>
        <v>1</v>
      </c>
      <c r="J900" s="53">
        <f t="shared" si="65"/>
        <v>27.9</v>
      </c>
      <c r="K900" s="53">
        <f t="shared" si="66"/>
        <v>28.13</v>
      </c>
      <c r="L900" s="53">
        <f t="shared" si="67"/>
        <v>26.74</v>
      </c>
      <c r="M900" s="53">
        <f t="shared" si="68"/>
        <v>27.19</v>
      </c>
      <c r="N900" s="53"/>
    </row>
    <row r="901" spans="1:14" x14ac:dyDescent="0.25">
      <c r="A901">
        <v>886</v>
      </c>
      <c r="B901" s="175">
        <v>40304</v>
      </c>
      <c r="C901" s="53">
        <v>28.35</v>
      </c>
      <c r="D901" s="53">
        <v>29.05</v>
      </c>
      <c r="E901" s="53">
        <v>27.59</v>
      </c>
      <c r="F901" s="53">
        <v>27.91</v>
      </c>
      <c r="G901" s="54">
        <v>1625600</v>
      </c>
      <c r="H901" s="53">
        <v>27.91</v>
      </c>
      <c r="I901" s="59">
        <f t="shared" si="69"/>
        <v>1</v>
      </c>
      <c r="J901" s="53">
        <f t="shared" si="65"/>
        <v>28.35</v>
      </c>
      <c r="K901" s="53">
        <f t="shared" si="66"/>
        <v>29.05</v>
      </c>
      <c r="L901" s="53">
        <f t="shared" si="67"/>
        <v>27.59</v>
      </c>
      <c r="M901" s="53">
        <f t="shared" si="68"/>
        <v>27.91</v>
      </c>
      <c r="N901" s="53"/>
    </row>
    <row r="902" spans="1:14" x14ac:dyDescent="0.25">
      <c r="A902">
        <v>887</v>
      </c>
      <c r="B902" s="175">
        <v>40303</v>
      </c>
      <c r="C902" s="53">
        <v>28.29</v>
      </c>
      <c r="D902" s="53">
        <v>28.76</v>
      </c>
      <c r="E902" s="53">
        <v>28.14</v>
      </c>
      <c r="F902" s="53">
        <v>28.52</v>
      </c>
      <c r="G902" s="54">
        <v>556000</v>
      </c>
      <c r="H902" s="53">
        <v>28.52</v>
      </c>
      <c r="I902" s="59">
        <f t="shared" si="69"/>
        <v>1</v>
      </c>
      <c r="J902" s="53">
        <f t="shared" si="65"/>
        <v>28.29</v>
      </c>
      <c r="K902" s="53">
        <f t="shared" si="66"/>
        <v>28.76</v>
      </c>
      <c r="L902" s="53">
        <f t="shared" si="67"/>
        <v>28.14</v>
      </c>
      <c r="M902" s="53">
        <f t="shared" si="68"/>
        <v>28.52</v>
      </c>
      <c r="N902" s="53"/>
    </row>
    <row r="903" spans="1:14" x14ac:dyDescent="0.25">
      <c r="A903">
        <v>888</v>
      </c>
      <c r="B903" s="175">
        <v>40302</v>
      </c>
      <c r="C903" s="53">
        <v>28.55</v>
      </c>
      <c r="D903" s="53">
        <v>28.93</v>
      </c>
      <c r="E903" s="53">
        <v>27.87</v>
      </c>
      <c r="F903" s="53">
        <v>28.64</v>
      </c>
      <c r="G903" s="54">
        <v>754800</v>
      </c>
      <c r="H903" s="53">
        <v>28.64</v>
      </c>
      <c r="I903" s="59">
        <f t="shared" si="69"/>
        <v>1</v>
      </c>
      <c r="J903" s="53">
        <f t="shared" si="65"/>
        <v>28.55</v>
      </c>
      <c r="K903" s="53">
        <f t="shared" si="66"/>
        <v>28.93</v>
      </c>
      <c r="L903" s="53">
        <f t="shared" si="67"/>
        <v>27.87</v>
      </c>
      <c r="M903" s="53">
        <f t="shared" si="68"/>
        <v>28.64</v>
      </c>
      <c r="N903" s="53"/>
    </row>
    <row r="904" spans="1:14" x14ac:dyDescent="0.25">
      <c r="A904">
        <v>889</v>
      </c>
      <c r="B904" s="175">
        <v>40301</v>
      </c>
      <c r="C904" s="53">
        <v>28.59</v>
      </c>
      <c r="D904" s="53">
        <v>29.29</v>
      </c>
      <c r="E904" s="53">
        <v>28.43</v>
      </c>
      <c r="F904" s="53">
        <v>29.02</v>
      </c>
      <c r="G904" s="54">
        <v>424200</v>
      </c>
      <c r="H904" s="53">
        <v>29.02</v>
      </c>
      <c r="I904" s="59">
        <f t="shared" si="69"/>
        <v>1</v>
      </c>
      <c r="J904" s="53">
        <f t="shared" si="65"/>
        <v>28.59</v>
      </c>
      <c r="K904" s="53">
        <f t="shared" si="66"/>
        <v>29.29</v>
      </c>
      <c r="L904" s="53">
        <f t="shared" si="67"/>
        <v>28.43</v>
      </c>
      <c r="M904" s="53">
        <f t="shared" si="68"/>
        <v>29.02</v>
      </c>
      <c r="N904" s="53"/>
    </row>
    <row r="905" spans="1:14" x14ac:dyDescent="0.25">
      <c r="A905">
        <v>890</v>
      </c>
      <c r="B905" s="175">
        <v>40298</v>
      </c>
      <c r="C905" s="53">
        <v>29.13</v>
      </c>
      <c r="D905" s="53">
        <v>29.24</v>
      </c>
      <c r="E905" s="53">
        <v>28.32</v>
      </c>
      <c r="F905" s="53">
        <v>28.57</v>
      </c>
      <c r="G905" s="54">
        <v>879600</v>
      </c>
      <c r="H905" s="53">
        <v>28.57</v>
      </c>
      <c r="I905" s="59">
        <f t="shared" si="69"/>
        <v>1</v>
      </c>
      <c r="J905" s="53">
        <f t="shared" si="65"/>
        <v>29.13</v>
      </c>
      <c r="K905" s="53">
        <f t="shared" si="66"/>
        <v>29.24</v>
      </c>
      <c r="L905" s="53">
        <f t="shared" si="67"/>
        <v>28.32</v>
      </c>
      <c r="M905" s="53">
        <f t="shared" si="68"/>
        <v>28.57</v>
      </c>
      <c r="N905" s="53"/>
    </row>
    <row r="906" spans="1:14" x14ac:dyDescent="0.25">
      <c r="A906">
        <v>891</v>
      </c>
      <c r="B906" s="175">
        <v>40297</v>
      </c>
      <c r="C906" s="53">
        <v>29.06</v>
      </c>
      <c r="D906" s="53">
        <v>29.45</v>
      </c>
      <c r="E906" s="53">
        <v>28.58</v>
      </c>
      <c r="F906" s="53">
        <v>29.13</v>
      </c>
      <c r="G906" s="54">
        <v>830100</v>
      </c>
      <c r="H906" s="53">
        <v>29.13</v>
      </c>
      <c r="I906" s="59">
        <f t="shared" si="69"/>
        <v>1</v>
      </c>
      <c r="J906" s="53">
        <f t="shared" si="65"/>
        <v>29.06</v>
      </c>
      <c r="K906" s="53">
        <f t="shared" si="66"/>
        <v>29.45</v>
      </c>
      <c r="L906" s="53">
        <f t="shared" si="67"/>
        <v>28.58</v>
      </c>
      <c r="M906" s="53">
        <f t="shared" si="68"/>
        <v>29.13</v>
      </c>
      <c r="N906" s="53"/>
    </row>
    <row r="907" spans="1:14" x14ac:dyDescent="0.25">
      <c r="A907">
        <v>892</v>
      </c>
      <c r="B907" s="175">
        <v>40296</v>
      </c>
      <c r="C907" s="53">
        <v>29.03</v>
      </c>
      <c r="D907" s="53">
        <v>29.91</v>
      </c>
      <c r="E907" s="53">
        <v>28.54</v>
      </c>
      <c r="F907" s="53">
        <v>29.01</v>
      </c>
      <c r="G907" s="54">
        <v>795200</v>
      </c>
      <c r="H907" s="53">
        <v>29.01</v>
      </c>
      <c r="I907" s="59">
        <f t="shared" si="69"/>
        <v>1</v>
      </c>
      <c r="J907" s="53">
        <f t="shared" si="65"/>
        <v>29.03</v>
      </c>
      <c r="K907" s="53">
        <f t="shared" si="66"/>
        <v>29.91</v>
      </c>
      <c r="L907" s="53">
        <f t="shared" si="67"/>
        <v>28.54</v>
      </c>
      <c r="M907" s="53">
        <f t="shared" si="68"/>
        <v>29.01</v>
      </c>
      <c r="N907" s="53"/>
    </row>
    <row r="908" spans="1:14" x14ac:dyDescent="0.25">
      <c r="A908">
        <v>893</v>
      </c>
      <c r="B908" s="175">
        <v>40295</v>
      </c>
      <c r="C908" s="53">
        <v>29.34</v>
      </c>
      <c r="D908" s="53">
        <v>29.74</v>
      </c>
      <c r="E908" s="53">
        <v>28.94</v>
      </c>
      <c r="F908" s="53">
        <v>28.99</v>
      </c>
      <c r="G908" s="54">
        <v>952900</v>
      </c>
      <c r="H908" s="53">
        <v>28.99</v>
      </c>
      <c r="I908" s="59">
        <f t="shared" si="69"/>
        <v>1</v>
      </c>
      <c r="J908" s="53">
        <f t="shared" si="65"/>
        <v>29.34</v>
      </c>
      <c r="K908" s="53">
        <f t="shared" si="66"/>
        <v>29.74</v>
      </c>
      <c r="L908" s="53">
        <f t="shared" si="67"/>
        <v>28.94</v>
      </c>
      <c r="M908" s="53">
        <f t="shared" si="68"/>
        <v>28.99</v>
      </c>
      <c r="N908" s="53"/>
    </row>
    <row r="909" spans="1:14" x14ac:dyDescent="0.25">
      <c r="A909">
        <v>894</v>
      </c>
      <c r="B909" s="175">
        <v>40294</v>
      </c>
      <c r="C909" s="53">
        <v>28.55</v>
      </c>
      <c r="D909" s="53">
        <v>29.7</v>
      </c>
      <c r="E909" s="53">
        <v>28.43</v>
      </c>
      <c r="F909" s="53">
        <v>29.58</v>
      </c>
      <c r="G909" s="54">
        <v>1181100</v>
      </c>
      <c r="H909" s="53">
        <v>29.58</v>
      </c>
      <c r="I909" s="59">
        <f t="shared" si="69"/>
        <v>1</v>
      </c>
      <c r="J909" s="53">
        <f t="shared" si="65"/>
        <v>28.55</v>
      </c>
      <c r="K909" s="53">
        <f t="shared" si="66"/>
        <v>29.7</v>
      </c>
      <c r="L909" s="53">
        <f t="shared" si="67"/>
        <v>28.43</v>
      </c>
      <c r="M909" s="53">
        <f t="shared" si="68"/>
        <v>29.58</v>
      </c>
      <c r="N909" s="53"/>
    </row>
    <row r="910" spans="1:14" x14ac:dyDescent="0.25">
      <c r="A910">
        <v>895</v>
      </c>
      <c r="B910" s="175">
        <v>40291</v>
      </c>
      <c r="C910" s="53">
        <v>29.67</v>
      </c>
      <c r="D910" s="53">
        <v>29.69</v>
      </c>
      <c r="E910" s="53">
        <v>29.17</v>
      </c>
      <c r="F910" s="53">
        <v>29.38</v>
      </c>
      <c r="G910" s="54">
        <v>668300</v>
      </c>
      <c r="H910" s="53">
        <v>29.38</v>
      </c>
      <c r="I910" s="59">
        <f t="shared" si="69"/>
        <v>1</v>
      </c>
      <c r="J910" s="53">
        <f t="shared" si="65"/>
        <v>29.67</v>
      </c>
      <c r="K910" s="53">
        <f t="shared" si="66"/>
        <v>29.69</v>
      </c>
      <c r="L910" s="53">
        <f t="shared" si="67"/>
        <v>29.17</v>
      </c>
      <c r="M910" s="53">
        <f t="shared" si="68"/>
        <v>29.38</v>
      </c>
      <c r="N910" s="53"/>
    </row>
    <row r="911" spans="1:14" x14ac:dyDescent="0.25">
      <c r="A911">
        <v>896</v>
      </c>
      <c r="B911" s="175">
        <v>40290</v>
      </c>
      <c r="C911" s="53">
        <v>28.01</v>
      </c>
      <c r="D911" s="53">
        <v>29.62</v>
      </c>
      <c r="E911" s="53">
        <v>28</v>
      </c>
      <c r="F911" s="53">
        <v>29.53</v>
      </c>
      <c r="G911" s="54">
        <v>1441400</v>
      </c>
      <c r="H911" s="53">
        <v>29.53</v>
      </c>
      <c r="I911" s="59">
        <f t="shared" si="69"/>
        <v>1</v>
      </c>
      <c r="J911" s="53">
        <f t="shared" si="65"/>
        <v>28.01</v>
      </c>
      <c r="K911" s="53">
        <f t="shared" si="66"/>
        <v>29.62</v>
      </c>
      <c r="L911" s="53">
        <f t="shared" si="67"/>
        <v>28</v>
      </c>
      <c r="M911" s="53">
        <f t="shared" si="68"/>
        <v>29.53</v>
      </c>
      <c r="N911" s="53"/>
    </row>
    <row r="912" spans="1:14" x14ac:dyDescent="0.25">
      <c r="A912">
        <v>897</v>
      </c>
      <c r="B912" s="175">
        <v>40289</v>
      </c>
      <c r="C912" s="53">
        <v>28.2</v>
      </c>
      <c r="D912" s="53">
        <v>28.45</v>
      </c>
      <c r="E912" s="53">
        <v>27.9</v>
      </c>
      <c r="F912" s="53">
        <v>28.19</v>
      </c>
      <c r="G912" s="54">
        <v>1229100</v>
      </c>
      <c r="H912" s="53">
        <v>28.19</v>
      </c>
      <c r="I912" s="59">
        <f t="shared" si="69"/>
        <v>1</v>
      </c>
      <c r="J912" s="53">
        <f t="shared" ref="J912:J975" si="70">ROUND($I912*C912,2)</f>
        <v>28.2</v>
      </c>
      <c r="K912" s="53">
        <f t="shared" ref="K912:K975" si="71">ROUND($I912*D912,2)</f>
        <v>28.45</v>
      </c>
      <c r="L912" s="53">
        <f t="shared" ref="L912:L975" si="72">ROUND($I912*E912,2)</f>
        <v>27.9</v>
      </c>
      <c r="M912" s="53">
        <f t="shared" ref="M912:M975" si="73">ROUND($I912*F912,2)</f>
        <v>28.19</v>
      </c>
      <c r="N912" s="53"/>
    </row>
    <row r="913" spans="1:14" x14ac:dyDescent="0.25">
      <c r="A913">
        <v>898</v>
      </c>
      <c r="B913" s="175">
        <v>40288</v>
      </c>
      <c r="C913" s="53">
        <v>29.25</v>
      </c>
      <c r="D913" s="53">
        <v>29.25</v>
      </c>
      <c r="E913" s="53">
        <v>28.08</v>
      </c>
      <c r="F913" s="53">
        <v>28.25</v>
      </c>
      <c r="G913" s="54">
        <v>1273300</v>
      </c>
      <c r="H913" s="53">
        <v>28.25</v>
      </c>
      <c r="I913" s="59">
        <f t="shared" si="69"/>
        <v>1</v>
      </c>
      <c r="J913" s="53">
        <f t="shared" si="70"/>
        <v>29.25</v>
      </c>
      <c r="K913" s="53">
        <f t="shared" si="71"/>
        <v>29.25</v>
      </c>
      <c r="L913" s="53">
        <f t="shared" si="72"/>
        <v>28.08</v>
      </c>
      <c r="M913" s="53">
        <f t="shared" si="73"/>
        <v>28.25</v>
      </c>
      <c r="N913" s="53"/>
    </row>
    <row r="914" spans="1:14" x14ac:dyDescent="0.25">
      <c r="A914">
        <v>899</v>
      </c>
      <c r="B914" s="175">
        <v>40287</v>
      </c>
      <c r="C914" s="53">
        <v>28.6</v>
      </c>
      <c r="D914" s="53">
        <v>29.55</v>
      </c>
      <c r="E914" s="53">
        <v>28.12</v>
      </c>
      <c r="F914" s="53">
        <v>29.01</v>
      </c>
      <c r="G914" s="54">
        <v>1889200</v>
      </c>
      <c r="H914" s="53">
        <v>29.01</v>
      </c>
      <c r="I914" s="59">
        <f t="shared" ref="I914:I977" si="74">H914/F914</f>
        <v>1</v>
      </c>
      <c r="J914" s="53">
        <f t="shared" si="70"/>
        <v>28.6</v>
      </c>
      <c r="K914" s="53">
        <f t="shared" si="71"/>
        <v>29.55</v>
      </c>
      <c r="L914" s="53">
        <f t="shared" si="72"/>
        <v>28.12</v>
      </c>
      <c r="M914" s="53">
        <f t="shared" si="73"/>
        <v>29.01</v>
      </c>
      <c r="N914" s="53"/>
    </row>
    <row r="915" spans="1:14" x14ac:dyDescent="0.25">
      <c r="A915">
        <v>900</v>
      </c>
      <c r="B915" s="175">
        <v>40284</v>
      </c>
      <c r="C915" s="53">
        <v>27</v>
      </c>
      <c r="D915" s="53">
        <v>28.88</v>
      </c>
      <c r="E915" s="53">
        <v>27</v>
      </c>
      <c r="F915" s="53">
        <v>28.6</v>
      </c>
      <c r="G915" s="54">
        <v>3306900</v>
      </c>
      <c r="H915" s="53">
        <v>28.6</v>
      </c>
      <c r="I915" s="59">
        <f t="shared" si="74"/>
        <v>1</v>
      </c>
      <c r="J915" s="53">
        <f t="shared" si="70"/>
        <v>27</v>
      </c>
      <c r="K915" s="53">
        <f t="shared" si="71"/>
        <v>28.88</v>
      </c>
      <c r="L915" s="53">
        <f t="shared" si="72"/>
        <v>27</v>
      </c>
      <c r="M915" s="53">
        <f t="shared" si="73"/>
        <v>28.6</v>
      </c>
      <c r="N915" s="53"/>
    </row>
    <row r="916" spans="1:14" x14ac:dyDescent="0.25">
      <c r="A916">
        <v>901</v>
      </c>
      <c r="B916" s="175">
        <v>40283</v>
      </c>
      <c r="C916" s="53">
        <v>27.5</v>
      </c>
      <c r="D916" s="53">
        <v>27.63</v>
      </c>
      <c r="E916" s="53">
        <v>26.95</v>
      </c>
      <c r="F916" s="53">
        <v>27</v>
      </c>
      <c r="G916" s="54">
        <v>11184100</v>
      </c>
      <c r="H916" s="53">
        <v>27</v>
      </c>
      <c r="I916" s="59">
        <f t="shared" si="74"/>
        <v>1</v>
      </c>
      <c r="J916" s="53">
        <f t="shared" si="70"/>
        <v>27.5</v>
      </c>
      <c r="K916" s="53">
        <f t="shared" si="71"/>
        <v>27.63</v>
      </c>
      <c r="L916" s="53">
        <f t="shared" si="72"/>
        <v>26.95</v>
      </c>
      <c r="M916" s="53">
        <f t="shared" si="73"/>
        <v>27</v>
      </c>
      <c r="N916" s="53"/>
    </row>
    <row r="917" spans="1:14" x14ac:dyDescent="0.25">
      <c r="A917">
        <v>902</v>
      </c>
      <c r="B917" s="175">
        <v>40282</v>
      </c>
      <c r="C917" s="53">
        <v>27.15</v>
      </c>
      <c r="D917" s="53">
        <v>27.86</v>
      </c>
      <c r="E917" s="53">
        <v>26.69</v>
      </c>
      <c r="F917" s="53">
        <v>27.52</v>
      </c>
      <c r="G917" s="54">
        <v>1010100</v>
      </c>
      <c r="H917" s="53">
        <v>27.52</v>
      </c>
      <c r="I917" s="59">
        <f t="shared" si="74"/>
        <v>1</v>
      </c>
      <c r="J917" s="53">
        <f t="shared" si="70"/>
        <v>27.15</v>
      </c>
      <c r="K917" s="53">
        <f t="shared" si="71"/>
        <v>27.86</v>
      </c>
      <c r="L917" s="53">
        <f t="shared" si="72"/>
        <v>26.69</v>
      </c>
      <c r="M917" s="53">
        <f t="shared" si="73"/>
        <v>27.52</v>
      </c>
      <c r="N917" s="53"/>
    </row>
    <row r="918" spans="1:14" x14ac:dyDescent="0.25">
      <c r="A918">
        <v>903</v>
      </c>
      <c r="B918" s="175">
        <v>40281</v>
      </c>
      <c r="C918" s="53">
        <v>26.25</v>
      </c>
      <c r="D918" s="53">
        <v>27.18</v>
      </c>
      <c r="E918" s="53">
        <v>26.19</v>
      </c>
      <c r="F918" s="53">
        <v>27.03</v>
      </c>
      <c r="G918" s="54">
        <v>1792000</v>
      </c>
      <c r="H918" s="53">
        <v>27.03</v>
      </c>
      <c r="I918" s="59">
        <f t="shared" si="74"/>
        <v>1</v>
      </c>
      <c r="J918" s="53">
        <f t="shared" si="70"/>
        <v>26.25</v>
      </c>
      <c r="K918" s="53">
        <f t="shared" si="71"/>
        <v>27.18</v>
      </c>
      <c r="L918" s="53">
        <f t="shared" si="72"/>
        <v>26.19</v>
      </c>
      <c r="M918" s="53">
        <f t="shared" si="73"/>
        <v>27.03</v>
      </c>
      <c r="N918" s="53"/>
    </row>
    <row r="919" spans="1:14" x14ac:dyDescent="0.25">
      <c r="A919">
        <v>904</v>
      </c>
      <c r="B919" s="175">
        <v>40280</v>
      </c>
      <c r="C919" s="53">
        <v>26.45</v>
      </c>
      <c r="D919" s="53">
        <v>26.58</v>
      </c>
      <c r="E919" s="53">
        <v>26.18</v>
      </c>
      <c r="F919" s="53">
        <v>26.24</v>
      </c>
      <c r="G919" s="54">
        <v>252100</v>
      </c>
      <c r="H919" s="53">
        <v>26.24</v>
      </c>
      <c r="I919" s="59">
        <f t="shared" si="74"/>
        <v>1</v>
      </c>
      <c r="J919" s="53">
        <f t="shared" si="70"/>
        <v>26.45</v>
      </c>
      <c r="K919" s="53">
        <f t="shared" si="71"/>
        <v>26.58</v>
      </c>
      <c r="L919" s="53">
        <f t="shared" si="72"/>
        <v>26.18</v>
      </c>
      <c r="M919" s="53">
        <f t="shared" si="73"/>
        <v>26.24</v>
      </c>
      <c r="N919" s="53"/>
    </row>
    <row r="920" spans="1:14" x14ac:dyDescent="0.25">
      <c r="A920">
        <v>905</v>
      </c>
      <c r="B920" s="175">
        <v>40277</v>
      </c>
      <c r="C920" s="53">
        <v>26.6</v>
      </c>
      <c r="D920" s="53">
        <v>26.64</v>
      </c>
      <c r="E920" s="53">
        <v>26.25</v>
      </c>
      <c r="F920" s="53">
        <v>26.47</v>
      </c>
      <c r="G920" s="54">
        <v>305300</v>
      </c>
      <c r="H920" s="53">
        <v>26.47</v>
      </c>
      <c r="I920" s="59">
        <f t="shared" si="74"/>
        <v>1</v>
      </c>
      <c r="J920" s="53">
        <f t="shared" si="70"/>
        <v>26.6</v>
      </c>
      <c r="K920" s="53">
        <f t="shared" si="71"/>
        <v>26.64</v>
      </c>
      <c r="L920" s="53">
        <f t="shared" si="72"/>
        <v>26.25</v>
      </c>
      <c r="M920" s="53">
        <f t="shared" si="73"/>
        <v>26.47</v>
      </c>
      <c r="N920" s="53"/>
    </row>
    <row r="921" spans="1:14" x14ac:dyDescent="0.25">
      <c r="A921">
        <v>906</v>
      </c>
      <c r="B921" s="175">
        <v>40276</v>
      </c>
      <c r="C921" s="53">
        <v>26.6</v>
      </c>
      <c r="D921" s="53">
        <v>26.76</v>
      </c>
      <c r="E921" s="53">
        <v>26.23</v>
      </c>
      <c r="F921" s="53">
        <v>26.51</v>
      </c>
      <c r="G921" s="54">
        <v>210300</v>
      </c>
      <c r="H921" s="53">
        <v>26.51</v>
      </c>
      <c r="I921" s="59">
        <f t="shared" si="74"/>
        <v>1</v>
      </c>
      <c r="J921" s="53">
        <f t="shared" si="70"/>
        <v>26.6</v>
      </c>
      <c r="K921" s="53">
        <f t="shared" si="71"/>
        <v>26.76</v>
      </c>
      <c r="L921" s="53">
        <f t="shared" si="72"/>
        <v>26.23</v>
      </c>
      <c r="M921" s="53">
        <f t="shared" si="73"/>
        <v>26.51</v>
      </c>
      <c r="N921" s="53"/>
    </row>
    <row r="922" spans="1:14" x14ac:dyDescent="0.25">
      <c r="A922">
        <v>907</v>
      </c>
      <c r="B922" s="175">
        <v>40275</v>
      </c>
      <c r="C922" s="53">
        <v>27.02</v>
      </c>
      <c r="D922" s="53">
        <v>27.1</v>
      </c>
      <c r="E922" s="53">
        <v>26.43</v>
      </c>
      <c r="F922" s="53">
        <v>26.55</v>
      </c>
      <c r="G922" s="54">
        <v>731700</v>
      </c>
      <c r="H922" s="53">
        <v>26.55</v>
      </c>
      <c r="I922" s="59">
        <f t="shared" si="74"/>
        <v>1</v>
      </c>
      <c r="J922" s="53">
        <f t="shared" si="70"/>
        <v>27.02</v>
      </c>
      <c r="K922" s="53">
        <f t="shared" si="71"/>
        <v>27.1</v>
      </c>
      <c r="L922" s="53">
        <f t="shared" si="72"/>
        <v>26.43</v>
      </c>
      <c r="M922" s="53">
        <f t="shared" si="73"/>
        <v>26.55</v>
      </c>
      <c r="N922" s="53"/>
    </row>
    <row r="923" spans="1:14" x14ac:dyDescent="0.25">
      <c r="A923">
        <v>908</v>
      </c>
      <c r="B923" s="175">
        <v>40274</v>
      </c>
      <c r="C923" s="53">
        <v>26.11</v>
      </c>
      <c r="D923" s="53">
        <v>27.01</v>
      </c>
      <c r="E923" s="53">
        <v>26.08</v>
      </c>
      <c r="F923" s="53">
        <v>27.01</v>
      </c>
      <c r="G923" s="54">
        <v>716600</v>
      </c>
      <c r="H923" s="53">
        <v>27.01</v>
      </c>
      <c r="I923" s="59">
        <f t="shared" si="74"/>
        <v>1</v>
      </c>
      <c r="J923" s="53">
        <f t="shared" si="70"/>
        <v>26.11</v>
      </c>
      <c r="K923" s="53">
        <f t="shared" si="71"/>
        <v>27.01</v>
      </c>
      <c r="L923" s="53">
        <f t="shared" si="72"/>
        <v>26.08</v>
      </c>
      <c r="M923" s="53">
        <f t="shared" si="73"/>
        <v>27.01</v>
      </c>
      <c r="N923" s="53"/>
    </row>
    <row r="924" spans="1:14" x14ac:dyDescent="0.25">
      <c r="A924">
        <v>909</v>
      </c>
      <c r="B924" s="175">
        <v>40273</v>
      </c>
      <c r="C924" s="53">
        <v>25.73</v>
      </c>
      <c r="D924" s="53">
        <v>25.8</v>
      </c>
      <c r="E924" s="53">
        <v>25.39</v>
      </c>
      <c r="F924" s="53">
        <v>25.8</v>
      </c>
      <c r="G924" s="54">
        <v>621500</v>
      </c>
      <c r="H924" s="53">
        <v>25.8</v>
      </c>
      <c r="I924" s="59">
        <f t="shared" si="74"/>
        <v>1</v>
      </c>
      <c r="J924" s="53">
        <f t="shared" si="70"/>
        <v>25.73</v>
      </c>
      <c r="K924" s="53">
        <f t="shared" si="71"/>
        <v>25.8</v>
      </c>
      <c r="L924" s="53">
        <f t="shared" si="72"/>
        <v>25.39</v>
      </c>
      <c r="M924" s="53">
        <f t="shared" si="73"/>
        <v>25.8</v>
      </c>
      <c r="N924" s="53"/>
    </row>
    <row r="925" spans="1:14" x14ac:dyDescent="0.25">
      <c r="A925">
        <v>910</v>
      </c>
      <c r="B925" s="175">
        <v>40269</v>
      </c>
      <c r="C925" s="53">
        <v>25.35</v>
      </c>
      <c r="D925" s="53">
        <v>25.8</v>
      </c>
      <c r="E925" s="53">
        <v>25.29</v>
      </c>
      <c r="F925" s="53">
        <v>25.52</v>
      </c>
      <c r="G925" s="54">
        <v>1232200</v>
      </c>
      <c r="H925" s="53">
        <v>25.52</v>
      </c>
      <c r="I925" s="59">
        <f t="shared" si="74"/>
        <v>1</v>
      </c>
      <c r="J925" s="53">
        <f t="shared" si="70"/>
        <v>25.35</v>
      </c>
      <c r="K925" s="53">
        <f t="shared" si="71"/>
        <v>25.8</v>
      </c>
      <c r="L925" s="53">
        <f t="shared" si="72"/>
        <v>25.29</v>
      </c>
      <c r="M925" s="53">
        <f t="shared" si="73"/>
        <v>25.52</v>
      </c>
      <c r="N925" s="53"/>
    </row>
    <row r="926" spans="1:14" x14ac:dyDescent="0.25">
      <c r="A926">
        <v>911</v>
      </c>
      <c r="B926" s="175">
        <v>40268</v>
      </c>
      <c r="C926" s="53">
        <v>26.4</v>
      </c>
      <c r="D926" s="53">
        <v>26.4</v>
      </c>
      <c r="E926" s="53">
        <v>24.85</v>
      </c>
      <c r="F926" s="53">
        <v>25.25</v>
      </c>
      <c r="G926" s="54">
        <v>1212100</v>
      </c>
      <c r="H926" s="53">
        <v>25.25</v>
      </c>
      <c r="I926" s="59">
        <f t="shared" si="74"/>
        <v>1</v>
      </c>
      <c r="J926" s="53">
        <f t="shared" si="70"/>
        <v>26.4</v>
      </c>
      <c r="K926" s="53">
        <f t="shared" si="71"/>
        <v>26.4</v>
      </c>
      <c r="L926" s="53">
        <f t="shared" si="72"/>
        <v>24.85</v>
      </c>
      <c r="M926" s="53">
        <f t="shared" si="73"/>
        <v>25.25</v>
      </c>
      <c r="N926" s="53"/>
    </row>
    <row r="927" spans="1:14" x14ac:dyDescent="0.25">
      <c r="A927">
        <v>912</v>
      </c>
      <c r="B927" s="175">
        <v>40267</v>
      </c>
      <c r="C927" s="53">
        <v>25.5</v>
      </c>
      <c r="D927" s="53">
        <v>25.91</v>
      </c>
      <c r="E927" s="53">
        <v>25.2</v>
      </c>
      <c r="F927" s="53">
        <v>25.79</v>
      </c>
      <c r="G927" s="54">
        <v>553100</v>
      </c>
      <c r="H927" s="53">
        <v>25.79</v>
      </c>
      <c r="I927" s="59">
        <f t="shared" si="74"/>
        <v>1</v>
      </c>
      <c r="J927" s="53">
        <f t="shared" si="70"/>
        <v>25.5</v>
      </c>
      <c r="K927" s="53">
        <f t="shared" si="71"/>
        <v>25.91</v>
      </c>
      <c r="L927" s="53">
        <f t="shared" si="72"/>
        <v>25.2</v>
      </c>
      <c r="M927" s="53">
        <f t="shared" si="73"/>
        <v>25.79</v>
      </c>
      <c r="N927" s="53"/>
    </row>
    <row r="928" spans="1:14" x14ac:dyDescent="0.25">
      <c r="A928">
        <v>913</v>
      </c>
      <c r="B928" s="175">
        <v>40266</v>
      </c>
      <c r="C928" s="53">
        <v>25.23</v>
      </c>
      <c r="D928" s="53">
        <v>25.6</v>
      </c>
      <c r="E928" s="53">
        <v>25.16</v>
      </c>
      <c r="F928" s="53">
        <v>25.35</v>
      </c>
      <c r="G928" s="54">
        <v>336700</v>
      </c>
      <c r="H928" s="53">
        <v>25.35</v>
      </c>
      <c r="I928" s="59">
        <f t="shared" si="74"/>
        <v>1</v>
      </c>
      <c r="J928" s="53">
        <f t="shared" si="70"/>
        <v>25.23</v>
      </c>
      <c r="K928" s="53">
        <f t="shared" si="71"/>
        <v>25.6</v>
      </c>
      <c r="L928" s="53">
        <f t="shared" si="72"/>
        <v>25.16</v>
      </c>
      <c r="M928" s="53">
        <f t="shared" si="73"/>
        <v>25.35</v>
      </c>
      <c r="N928" s="53"/>
    </row>
    <row r="929" spans="1:14" x14ac:dyDescent="0.25">
      <c r="A929">
        <v>914</v>
      </c>
      <c r="B929" s="175">
        <v>40263</v>
      </c>
      <c r="C929" s="53">
        <v>24.59</v>
      </c>
      <c r="D929" s="53">
        <v>25.18</v>
      </c>
      <c r="E929" s="53">
        <v>24.35</v>
      </c>
      <c r="F929" s="53">
        <v>24.99</v>
      </c>
      <c r="G929" s="54">
        <v>793000</v>
      </c>
      <c r="H929" s="53">
        <v>24.99</v>
      </c>
      <c r="I929" s="59">
        <f t="shared" si="74"/>
        <v>1</v>
      </c>
      <c r="J929" s="53">
        <f t="shared" si="70"/>
        <v>24.59</v>
      </c>
      <c r="K929" s="53">
        <f t="shared" si="71"/>
        <v>25.18</v>
      </c>
      <c r="L929" s="53">
        <f t="shared" si="72"/>
        <v>24.35</v>
      </c>
      <c r="M929" s="53">
        <f t="shared" si="73"/>
        <v>24.99</v>
      </c>
      <c r="N929" s="53"/>
    </row>
    <row r="930" spans="1:14" x14ac:dyDescent="0.25">
      <c r="A930">
        <v>915</v>
      </c>
      <c r="B930" s="175">
        <v>40262</v>
      </c>
      <c r="C930" s="53">
        <v>25.44</v>
      </c>
      <c r="D930" s="53">
        <v>25.48</v>
      </c>
      <c r="E930" s="53">
        <v>24.29</v>
      </c>
      <c r="F930" s="53">
        <v>24.43</v>
      </c>
      <c r="G930" s="54">
        <v>367900</v>
      </c>
      <c r="H930" s="53">
        <v>24.43</v>
      </c>
      <c r="I930" s="59">
        <f t="shared" si="74"/>
        <v>1</v>
      </c>
      <c r="J930" s="53">
        <f t="shared" si="70"/>
        <v>25.44</v>
      </c>
      <c r="K930" s="53">
        <f t="shared" si="71"/>
        <v>25.48</v>
      </c>
      <c r="L930" s="53">
        <f t="shared" si="72"/>
        <v>24.29</v>
      </c>
      <c r="M930" s="53">
        <f t="shared" si="73"/>
        <v>24.43</v>
      </c>
      <c r="N930" s="53"/>
    </row>
    <row r="931" spans="1:14" x14ac:dyDescent="0.25">
      <c r="A931">
        <v>916</v>
      </c>
      <c r="B931" s="175">
        <v>40261</v>
      </c>
      <c r="C931" s="53">
        <v>25.17</v>
      </c>
      <c r="D931" s="53">
        <v>25.97</v>
      </c>
      <c r="E931" s="53">
        <v>25</v>
      </c>
      <c r="F931" s="53">
        <v>25.25</v>
      </c>
      <c r="G931" s="54">
        <v>1307200</v>
      </c>
      <c r="H931" s="53">
        <v>25.25</v>
      </c>
      <c r="I931" s="59">
        <f t="shared" si="74"/>
        <v>1</v>
      </c>
      <c r="J931" s="53">
        <f t="shared" si="70"/>
        <v>25.17</v>
      </c>
      <c r="K931" s="53">
        <f t="shared" si="71"/>
        <v>25.97</v>
      </c>
      <c r="L931" s="53">
        <f t="shared" si="72"/>
        <v>25</v>
      </c>
      <c r="M931" s="53">
        <f t="shared" si="73"/>
        <v>25.25</v>
      </c>
      <c r="N931" s="53"/>
    </row>
    <row r="932" spans="1:14" x14ac:dyDescent="0.25">
      <c r="A932">
        <v>917</v>
      </c>
      <c r="B932" s="175">
        <v>40260</v>
      </c>
      <c r="C932" s="53">
        <v>25</v>
      </c>
      <c r="D932" s="53">
        <v>25.25</v>
      </c>
      <c r="E932" s="53">
        <v>24.9</v>
      </c>
      <c r="F932" s="53">
        <v>25.18</v>
      </c>
      <c r="G932" s="54">
        <v>152500</v>
      </c>
      <c r="H932" s="53">
        <v>25.18</v>
      </c>
      <c r="I932" s="59">
        <f t="shared" si="74"/>
        <v>1</v>
      </c>
      <c r="J932" s="53">
        <f t="shared" si="70"/>
        <v>25</v>
      </c>
      <c r="K932" s="53">
        <f t="shared" si="71"/>
        <v>25.25</v>
      </c>
      <c r="L932" s="53">
        <f t="shared" si="72"/>
        <v>24.9</v>
      </c>
      <c r="M932" s="53">
        <f t="shared" si="73"/>
        <v>25.18</v>
      </c>
      <c r="N932" s="53"/>
    </row>
    <row r="933" spans="1:14" x14ac:dyDescent="0.25">
      <c r="A933">
        <v>918</v>
      </c>
      <c r="B933" s="175">
        <v>40259</v>
      </c>
      <c r="C933" s="53">
        <v>25.56</v>
      </c>
      <c r="D933" s="53">
        <v>25.72</v>
      </c>
      <c r="E933" s="53">
        <v>24.95</v>
      </c>
      <c r="F933" s="53">
        <v>25.01</v>
      </c>
      <c r="G933" s="54">
        <v>234000</v>
      </c>
      <c r="H933" s="53">
        <v>25.01</v>
      </c>
      <c r="I933" s="59">
        <f t="shared" si="74"/>
        <v>1</v>
      </c>
      <c r="J933" s="53">
        <f t="shared" si="70"/>
        <v>25.56</v>
      </c>
      <c r="K933" s="53">
        <f t="shared" si="71"/>
        <v>25.72</v>
      </c>
      <c r="L933" s="53">
        <f t="shared" si="72"/>
        <v>24.95</v>
      </c>
      <c r="M933" s="53">
        <f t="shared" si="73"/>
        <v>25.01</v>
      </c>
      <c r="N933" s="53"/>
    </row>
    <row r="934" spans="1:14" x14ac:dyDescent="0.25">
      <c r="A934">
        <v>919</v>
      </c>
      <c r="B934" s="175">
        <v>40256</v>
      </c>
      <c r="C934" s="53">
        <v>25.29</v>
      </c>
      <c r="D934" s="53">
        <v>25.75</v>
      </c>
      <c r="E934" s="53">
        <v>25</v>
      </c>
      <c r="F934" s="53">
        <v>25.6</v>
      </c>
      <c r="G934" s="54">
        <v>741400</v>
      </c>
      <c r="H934" s="53">
        <v>25.6</v>
      </c>
      <c r="I934" s="59">
        <f t="shared" si="74"/>
        <v>1</v>
      </c>
      <c r="J934" s="53">
        <f t="shared" si="70"/>
        <v>25.29</v>
      </c>
      <c r="K934" s="53">
        <f t="shared" si="71"/>
        <v>25.75</v>
      </c>
      <c r="L934" s="53">
        <f t="shared" si="72"/>
        <v>25</v>
      </c>
      <c r="M934" s="53">
        <f t="shared" si="73"/>
        <v>25.6</v>
      </c>
      <c r="N934" s="53"/>
    </row>
    <row r="935" spans="1:14" x14ac:dyDescent="0.25">
      <c r="A935">
        <v>920</v>
      </c>
      <c r="B935" s="175">
        <v>40255</v>
      </c>
      <c r="C935" s="53">
        <v>25.88</v>
      </c>
      <c r="D935" s="53">
        <v>25.93</v>
      </c>
      <c r="E935" s="53">
        <v>25.23</v>
      </c>
      <c r="F935" s="53">
        <v>25.24</v>
      </c>
      <c r="G935" s="54">
        <v>156700</v>
      </c>
      <c r="H935" s="53">
        <v>25.24</v>
      </c>
      <c r="I935" s="59">
        <f t="shared" si="74"/>
        <v>1</v>
      </c>
      <c r="J935" s="53">
        <f t="shared" si="70"/>
        <v>25.88</v>
      </c>
      <c r="K935" s="53">
        <f t="shared" si="71"/>
        <v>25.93</v>
      </c>
      <c r="L935" s="53">
        <f t="shared" si="72"/>
        <v>25.23</v>
      </c>
      <c r="M935" s="53">
        <f t="shared" si="73"/>
        <v>25.24</v>
      </c>
      <c r="N935" s="53"/>
    </row>
    <row r="936" spans="1:14" x14ac:dyDescent="0.25">
      <c r="A936">
        <v>921</v>
      </c>
      <c r="B936" s="175">
        <v>40254</v>
      </c>
      <c r="C936" s="53">
        <v>25.11</v>
      </c>
      <c r="D936" s="53">
        <v>26.51</v>
      </c>
      <c r="E936" s="53">
        <v>24.94</v>
      </c>
      <c r="F936" s="53">
        <v>25.82</v>
      </c>
      <c r="G936" s="54">
        <v>503500</v>
      </c>
      <c r="H936" s="53">
        <v>25.82</v>
      </c>
      <c r="I936" s="59">
        <f t="shared" si="74"/>
        <v>1</v>
      </c>
      <c r="J936" s="53">
        <f t="shared" si="70"/>
        <v>25.11</v>
      </c>
      <c r="K936" s="53">
        <f t="shared" si="71"/>
        <v>26.51</v>
      </c>
      <c r="L936" s="53">
        <f t="shared" si="72"/>
        <v>24.94</v>
      </c>
      <c r="M936" s="53">
        <f t="shared" si="73"/>
        <v>25.82</v>
      </c>
      <c r="N936" s="53"/>
    </row>
    <row r="937" spans="1:14" x14ac:dyDescent="0.25">
      <c r="A937">
        <v>922</v>
      </c>
      <c r="B937" s="175">
        <v>40253</v>
      </c>
      <c r="C937" s="53">
        <v>25.02</v>
      </c>
      <c r="D937" s="53">
        <v>25.2</v>
      </c>
      <c r="E937" s="53">
        <v>24.86</v>
      </c>
      <c r="F937" s="53">
        <v>25.12</v>
      </c>
      <c r="G937" s="54">
        <v>109300</v>
      </c>
      <c r="H937" s="53">
        <v>25.12</v>
      </c>
      <c r="I937" s="59">
        <f t="shared" si="74"/>
        <v>1</v>
      </c>
      <c r="J937" s="53">
        <f t="shared" si="70"/>
        <v>25.02</v>
      </c>
      <c r="K937" s="53">
        <f t="shared" si="71"/>
        <v>25.2</v>
      </c>
      <c r="L937" s="53">
        <f t="shared" si="72"/>
        <v>24.86</v>
      </c>
      <c r="M937" s="53">
        <f t="shared" si="73"/>
        <v>25.12</v>
      </c>
      <c r="N937" s="53"/>
    </row>
    <row r="938" spans="1:14" x14ac:dyDescent="0.25">
      <c r="A938">
        <v>923</v>
      </c>
      <c r="B938" s="175">
        <v>40252</v>
      </c>
      <c r="C938" s="53">
        <v>25.16</v>
      </c>
      <c r="D938" s="53">
        <v>25.25</v>
      </c>
      <c r="E938" s="53">
        <v>24.87</v>
      </c>
      <c r="F938" s="53">
        <v>25.03</v>
      </c>
      <c r="G938" s="54">
        <v>195600</v>
      </c>
      <c r="H938" s="53">
        <v>25.03</v>
      </c>
      <c r="I938" s="59">
        <f t="shared" si="74"/>
        <v>1</v>
      </c>
      <c r="J938" s="53">
        <f t="shared" si="70"/>
        <v>25.16</v>
      </c>
      <c r="K938" s="53">
        <f t="shared" si="71"/>
        <v>25.25</v>
      </c>
      <c r="L938" s="53">
        <f t="shared" si="72"/>
        <v>24.87</v>
      </c>
      <c r="M938" s="53">
        <f t="shared" si="73"/>
        <v>25.03</v>
      </c>
      <c r="N938" s="53"/>
    </row>
    <row r="939" spans="1:14" x14ac:dyDescent="0.25">
      <c r="A939">
        <v>924</v>
      </c>
      <c r="B939" s="175">
        <v>40249</v>
      </c>
      <c r="C939" s="53">
        <v>25.14</v>
      </c>
      <c r="D939" s="53">
        <v>25.25</v>
      </c>
      <c r="E939" s="53">
        <v>24.98</v>
      </c>
      <c r="F939" s="53">
        <v>25.13</v>
      </c>
      <c r="G939" s="54">
        <v>55300</v>
      </c>
      <c r="H939" s="53">
        <v>25.13</v>
      </c>
      <c r="I939" s="59">
        <f t="shared" si="74"/>
        <v>1</v>
      </c>
      <c r="J939" s="53">
        <f t="shared" si="70"/>
        <v>25.14</v>
      </c>
      <c r="K939" s="53">
        <f t="shared" si="71"/>
        <v>25.25</v>
      </c>
      <c r="L939" s="53">
        <f t="shared" si="72"/>
        <v>24.98</v>
      </c>
      <c r="M939" s="53">
        <f t="shared" si="73"/>
        <v>25.13</v>
      </c>
      <c r="N939" s="53"/>
    </row>
    <row r="940" spans="1:14" x14ac:dyDescent="0.25">
      <c r="A940">
        <v>925</v>
      </c>
      <c r="B940" s="175">
        <v>40248</v>
      </c>
      <c r="C940" s="53">
        <v>24.99</v>
      </c>
      <c r="D940" s="53">
        <v>25.19</v>
      </c>
      <c r="E940" s="53">
        <v>24.81</v>
      </c>
      <c r="F940" s="53">
        <v>25.11</v>
      </c>
      <c r="G940" s="54">
        <v>99800</v>
      </c>
      <c r="H940" s="53">
        <v>25.11</v>
      </c>
      <c r="I940" s="59">
        <f t="shared" si="74"/>
        <v>1</v>
      </c>
      <c r="J940" s="53">
        <f t="shared" si="70"/>
        <v>24.99</v>
      </c>
      <c r="K940" s="53">
        <f t="shared" si="71"/>
        <v>25.19</v>
      </c>
      <c r="L940" s="53">
        <f t="shared" si="72"/>
        <v>24.81</v>
      </c>
      <c r="M940" s="53">
        <f t="shared" si="73"/>
        <v>25.11</v>
      </c>
      <c r="N940" s="53"/>
    </row>
    <row r="941" spans="1:14" x14ac:dyDescent="0.25">
      <c r="A941">
        <v>926</v>
      </c>
      <c r="B941" s="175">
        <v>40247</v>
      </c>
      <c r="C941" s="53">
        <v>25.11</v>
      </c>
      <c r="D941" s="53">
        <v>25.18</v>
      </c>
      <c r="E941" s="53">
        <v>24.91</v>
      </c>
      <c r="F941" s="53">
        <v>25.06</v>
      </c>
      <c r="G941" s="54">
        <v>248200</v>
      </c>
      <c r="H941" s="53">
        <v>25.06</v>
      </c>
      <c r="I941" s="59">
        <f t="shared" si="74"/>
        <v>1</v>
      </c>
      <c r="J941" s="53">
        <f t="shared" si="70"/>
        <v>25.11</v>
      </c>
      <c r="K941" s="53">
        <f t="shared" si="71"/>
        <v>25.18</v>
      </c>
      <c r="L941" s="53">
        <f t="shared" si="72"/>
        <v>24.91</v>
      </c>
      <c r="M941" s="53">
        <f t="shared" si="73"/>
        <v>25.06</v>
      </c>
      <c r="N941" s="53"/>
    </row>
    <row r="942" spans="1:14" x14ac:dyDescent="0.25">
      <c r="A942">
        <v>927</v>
      </c>
      <c r="B942" s="175">
        <v>40246</v>
      </c>
      <c r="C942" s="53">
        <v>24.55</v>
      </c>
      <c r="D942" s="53">
        <v>25.24</v>
      </c>
      <c r="E942" s="53">
        <v>24.5</v>
      </c>
      <c r="F942" s="53">
        <v>25.12</v>
      </c>
      <c r="G942" s="54">
        <v>185200</v>
      </c>
      <c r="H942" s="53">
        <v>25.12</v>
      </c>
      <c r="I942" s="59">
        <f t="shared" si="74"/>
        <v>1</v>
      </c>
      <c r="J942" s="53">
        <f t="shared" si="70"/>
        <v>24.55</v>
      </c>
      <c r="K942" s="53">
        <f t="shared" si="71"/>
        <v>25.24</v>
      </c>
      <c r="L942" s="53">
        <f t="shared" si="72"/>
        <v>24.5</v>
      </c>
      <c r="M942" s="53">
        <f t="shared" si="73"/>
        <v>25.12</v>
      </c>
      <c r="N942" s="53"/>
    </row>
    <row r="943" spans="1:14" x14ac:dyDescent="0.25">
      <c r="A943">
        <v>928</v>
      </c>
      <c r="B943" s="175">
        <v>40245</v>
      </c>
      <c r="C943" s="53">
        <v>24.55</v>
      </c>
      <c r="D943" s="53">
        <v>24.88</v>
      </c>
      <c r="E943" s="53">
        <v>24.51</v>
      </c>
      <c r="F943" s="53">
        <v>24.67</v>
      </c>
      <c r="G943" s="54">
        <v>144800</v>
      </c>
      <c r="H943" s="53">
        <v>24.67</v>
      </c>
      <c r="I943" s="59">
        <f t="shared" si="74"/>
        <v>1</v>
      </c>
      <c r="J943" s="53">
        <f t="shared" si="70"/>
        <v>24.55</v>
      </c>
      <c r="K943" s="53">
        <f t="shared" si="71"/>
        <v>24.88</v>
      </c>
      <c r="L943" s="53">
        <f t="shared" si="72"/>
        <v>24.51</v>
      </c>
      <c r="M943" s="53">
        <f t="shared" si="73"/>
        <v>24.67</v>
      </c>
      <c r="N943" s="53"/>
    </row>
    <row r="944" spans="1:14" x14ac:dyDescent="0.25">
      <c r="A944">
        <v>929</v>
      </c>
      <c r="B944" s="175">
        <v>40242</v>
      </c>
      <c r="C944" s="53">
        <v>24.25</v>
      </c>
      <c r="D944" s="53">
        <v>24.74</v>
      </c>
      <c r="E944" s="53">
        <v>24.18</v>
      </c>
      <c r="F944" s="53">
        <v>24.52</v>
      </c>
      <c r="G944" s="54">
        <v>189900</v>
      </c>
      <c r="H944" s="53">
        <v>24.52</v>
      </c>
      <c r="I944" s="59">
        <f t="shared" si="74"/>
        <v>1</v>
      </c>
      <c r="J944" s="53">
        <f t="shared" si="70"/>
        <v>24.25</v>
      </c>
      <c r="K944" s="53">
        <f t="shared" si="71"/>
        <v>24.74</v>
      </c>
      <c r="L944" s="53">
        <f t="shared" si="72"/>
        <v>24.18</v>
      </c>
      <c r="M944" s="53">
        <f t="shared" si="73"/>
        <v>24.52</v>
      </c>
      <c r="N944" s="53"/>
    </row>
    <row r="945" spans="1:14" x14ac:dyDescent="0.25">
      <c r="A945">
        <v>930</v>
      </c>
      <c r="B945" s="175">
        <v>40241</v>
      </c>
      <c r="C945" s="53">
        <v>24.02</v>
      </c>
      <c r="D945" s="53">
        <v>24.4</v>
      </c>
      <c r="E945" s="53">
        <v>23.99</v>
      </c>
      <c r="F945" s="53">
        <v>24.2</v>
      </c>
      <c r="G945" s="54">
        <v>149900</v>
      </c>
      <c r="H945" s="53">
        <v>24.2</v>
      </c>
      <c r="I945" s="59">
        <f t="shared" si="74"/>
        <v>1</v>
      </c>
      <c r="J945" s="53">
        <f t="shared" si="70"/>
        <v>24.02</v>
      </c>
      <c r="K945" s="53">
        <f t="shared" si="71"/>
        <v>24.4</v>
      </c>
      <c r="L945" s="53">
        <f t="shared" si="72"/>
        <v>23.99</v>
      </c>
      <c r="M945" s="53">
        <f t="shared" si="73"/>
        <v>24.2</v>
      </c>
      <c r="N945" s="53"/>
    </row>
    <row r="946" spans="1:14" x14ac:dyDescent="0.25">
      <c r="A946">
        <v>931</v>
      </c>
      <c r="B946" s="175">
        <v>40240</v>
      </c>
      <c r="C946" s="53">
        <v>24</v>
      </c>
      <c r="D946" s="53">
        <v>24.11</v>
      </c>
      <c r="E946" s="53">
        <v>23.82</v>
      </c>
      <c r="F946" s="53">
        <v>23.99</v>
      </c>
      <c r="G946" s="54">
        <v>114700</v>
      </c>
      <c r="H946" s="53">
        <v>23.99</v>
      </c>
      <c r="I946" s="59">
        <f t="shared" si="74"/>
        <v>1</v>
      </c>
      <c r="J946" s="53">
        <f t="shared" si="70"/>
        <v>24</v>
      </c>
      <c r="K946" s="53">
        <f t="shared" si="71"/>
        <v>24.11</v>
      </c>
      <c r="L946" s="53">
        <f t="shared" si="72"/>
        <v>23.82</v>
      </c>
      <c r="M946" s="53">
        <f t="shared" si="73"/>
        <v>23.99</v>
      </c>
      <c r="N946" s="53"/>
    </row>
    <row r="947" spans="1:14" x14ac:dyDescent="0.25">
      <c r="A947">
        <v>932</v>
      </c>
      <c r="B947" s="175">
        <v>40239</v>
      </c>
      <c r="C947" s="53">
        <v>24.13</v>
      </c>
      <c r="D947" s="53">
        <v>24.3</v>
      </c>
      <c r="E947" s="53">
        <v>23.77</v>
      </c>
      <c r="F947" s="53">
        <v>24.04</v>
      </c>
      <c r="G947" s="54">
        <v>279500</v>
      </c>
      <c r="H947" s="53">
        <v>24.04</v>
      </c>
      <c r="I947" s="59">
        <f t="shared" si="74"/>
        <v>1</v>
      </c>
      <c r="J947" s="53">
        <f t="shared" si="70"/>
        <v>24.13</v>
      </c>
      <c r="K947" s="53">
        <f t="shared" si="71"/>
        <v>24.3</v>
      </c>
      <c r="L947" s="53">
        <f t="shared" si="72"/>
        <v>23.77</v>
      </c>
      <c r="M947" s="53">
        <f t="shared" si="73"/>
        <v>24.04</v>
      </c>
      <c r="N947" s="53"/>
    </row>
    <row r="948" spans="1:14" x14ac:dyDescent="0.25">
      <c r="A948">
        <v>933</v>
      </c>
      <c r="B948" s="175">
        <v>40238</v>
      </c>
      <c r="C948" s="53">
        <v>24.01</v>
      </c>
      <c r="D948" s="53">
        <v>24.57</v>
      </c>
      <c r="E948" s="53">
        <v>23.88</v>
      </c>
      <c r="F948" s="53">
        <v>24.09</v>
      </c>
      <c r="G948" s="54">
        <v>271500</v>
      </c>
      <c r="H948" s="53">
        <v>24.09</v>
      </c>
      <c r="I948" s="59">
        <f t="shared" si="74"/>
        <v>1</v>
      </c>
      <c r="J948" s="53">
        <f t="shared" si="70"/>
        <v>24.01</v>
      </c>
      <c r="K948" s="53">
        <f t="shared" si="71"/>
        <v>24.57</v>
      </c>
      <c r="L948" s="53">
        <f t="shared" si="72"/>
        <v>23.88</v>
      </c>
      <c r="M948" s="53">
        <f t="shared" si="73"/>
        <v>24.09</v>
      </c>
      <c r="N948" s="53"/>
    </row>
    <row r="949" spans="1:14" x14ac:dyDescent="0.25">
      <c r="A949">
        <v>934</v>
      </c>
      <c r="B949" s="175">
        <v>40235</v>
      </c>
      <c r="C949" s="53">
        <v>23.91</v>
      </c>
      <c r="D949" s="53">
        <v>23.96</v>
      </c>
      <c r="E949" s="53">
        <v>23.51</v>
      </c>
      <c r="F949" s="53">
        <v>23.89</v>
      </c>
      <c r="G949" s="54">
        <v>265000</v>
      </c>
      <c r="H949" s="53">
        <v>23.89</v>
      </c>
      <c r="I949" s="59">
        <f t="shared" si="74"/>
        <v>1</v>
      </c>
      <c r="J949" s="53">
        <f t="shared" si="70"/>
        <v>23.91</v>
      </c>
      <c r="K949" s="53">
        <f t="shared" si="71"/>
        <v>23.96</v>
      </c>
      <c r="L949" s="53">
        <f t="shared" si="72"/>
        <v>23.51</v>
      </c>
      <c r="M949" s="53">
        <f t="shared" si="73"/>
        <v>23.89</v>
      </c>
      <c r="N949" s="53"/>
    </row>
    <row r="950" spans="1:14" x14ac:dyDescent="0.25">
      <c r="A950">
        <v>935</v>
      </c>
      <c r="B950" s="175">
        <v>40234</v>
      </c>
      <c r="C950" s="53">
        <v>23.82</v>
      </c>
      <c r="D950" s="53">
        <v>24.07</v>
      </c>
      <c r="E950" s="53">
        <v>23.52</v>
      </c>
      <c r="F950" s="53">
        <v>23.8</v>
      </c>
      <c r="G950" s="54">
        <v>258000</v>
      </c>
      <c r="H950" s="53">
        <v>23.8</v>
      </c>
      <c r="I950" s="59">
        <f t="shared" si="74"/>
        <v>1</v>
      </c>
      <c r="J950" s="53">
        <f t="shared" si="70"/>
        <v>23.82</v>
      </c>
      <c r="K950" s="53">
        <f t="shared" si="71"/>
        <v>24.07</v>
      </c>
      <c r="L950" s="53">
        <f t="shared" si="72"/>
        <v>23.52</v>
      </c>
      <c r="M950" s="53">
        <f t="shared" si="73"/>
        <v>23.8</v>
      </c>
      <c r="N950" s="53"/>
    </row>
    <row r="951" spans="1:14" x14ac:dyDescent="0.25">
      <c r="A951">
        <v>936</v>
      </c>
      <c r="B951" s="175">
        <v>40233</v>
      </c>
      <c r="C951" s="53">
        <v>23.81</v>
      </c>
      <c r="D951" s="53">
        <v>24.35</v>
      </c>
      <c r="E951" s="53">
        <v>23.75</v>
      </c>
      <c r="F951" s="53">
        <v>24.16</v>
      </c>
      <c r="G951" s="54">
        <v>208400</v>
      </c>
      <c r="H951" s="53">
        <v>24.16</v>
      </c>
      <c r="I951" s="59">
        <f t="shared" si="74"/>
        <v>1</v>
      </c>
      <c r="J951" s="53">
        <f t="shared" si="70"/>
        <v>23.81</v>
      </c>
      <c r="K951" s="53">
        <f t="shared" si="71"/>
        <v>24.35</v>
      </c>
      <c r="L951" s="53">
        <f t="shared" si="72"/>
        <v>23.75</v>
      </c>
      <c r="M951" s="53">
        <f t="shared" si="73"/>
        <v>24.16</v>
      </c>
      <c r="N951" s="53"/>
    </row>
    <row r="952" spans="1:14" x14ac:dyDescent="0.25">
      <c r="A952">
        <v>937</v>
      </c>
      <c r="B952" s="175">
        <v>40232</v>
      </c>
      <c r="C952" s="53">
        <v>23.2</v>
      </c>
      <c r="D952" s="53">
        <v>23.73</v>
      </c>
      <c r="E952" s="53">
        <v>23.1</v>
      </c>
      <c r="F952" s="53">
        <v>23.64</v>
      </c>
      <c r="G952" s="54">
        <v>134300</v>
      </c>
      <c r="H952" s="53">
        <v>23.64</v>
      </c>
      <c r="I952" s="59">
        <f t="shared" si="74"/>
        <v>1</v>
      </c>
      <c r="J952" s="53">
        <f t="shared" si="70"/>
        <v>23.2</v>
      </c>
      <c r="K952" s="53">
        <f t="shared" si="71"/>
        <v>23.73</v>
      </c>
      <c r="L952" s="53">
        <f t="shared" si="72"/>
        <v>23.1</v>
      </c>
      <c r="M952" s="53">
        <f t="shared" si="73"/>
        <v>23.64</v>
      </c>
      <c r="N952" s="53"/>
    </row>
    <row r="953" spans="1:14" x14ac:dyDescent="0.25">
      <c r="A953">
        <v>938</v>
      </c>
      <c r="B953" s="175">
        <v>40231</v>
      </c>
      <c r="C953" s="53">
        <v>23.5</v>
      </c>
      <c r="D953" s="53">
        <v>23.52</v>
      </c>
      <c r="E953" s="53">
        <v>23.09</v>
      </c>
      <c r="F953" s="53">
        <v>23.24</v>
      </c>
      <c r="G953" s="54">
        <v>155500</v>
      </c>
      <c r="H953" s="53">
        <v>23.24</v>
      </c>
      <c r="I953" s="59">
        <f t="shared" si="74"/>
        <v>1</v>
      </c>
      <c r="J953" s="53">
        <f t="shared" si="70"/>
        <v>23.5</v>
      </c>
      <c r="K953" s="53">
        <f t="shared" si="71"/>
        <v>23.52</v>
      </c>
      <c r="L953" s="53">
        <f t="shared" si="72"/>
        <v>23.09</v>
      </c>
      <c r="M953" s="53">
        <f t="shared" si="73"/>
        <v>23.24</v>
      </c>
      <c r="N953" s="53"/>
    </row>
    <row r="954" spans="1:14" x14ac:dyDescent="0.25">
      <c r="A954">
        <v>939</v>
      </c>
      <c r="B954" s="175">
        <v>40228</v>
      </c>
      <c r="C954" s="53">
        <v>23.29</v>
      </c>
      <c r="D954" s="53">
        <v>23.96</v>
      </c>
      <c r="E954" s="53">
        <v>23.29</v>
      </c>
      <c r="F954" s="53">
        <v>23.58</v>
      </c>
      <c r="G954" s="54">
        <v>187600</v>
      </c>
      <c r="H954" s="53">
        <v>23.58</v>
      </c>
      <c r="I954" s="59">
        <f t="shared" si="74"/>
        <v>1</v>
      </c>
      <c r="J954" s="53">
        <f t="shared" si="70"/>
        <v>23.29</v>
      </c>
      <c r="K954" s="53">
        <f t="shared" si="71"/>
        <v>23.96</v>
      </c>
      <c r="L954" s="53">
        <f t="shared" si="72"/>
        <v>23.29</v>
      </c>
      <c r="M954" s="53">
        <f t="shared" si="73"/>
        <v>23.58</v>
      </c>
      <c r="N954" s="53"/>
    </row>
    <row r="955" spans="1:14" x14ac:dyDescent="0.25">
      <c r="A955">
        <v>940</v>
      </c>
      <c r="B955" s="175">
        <v>40227</v>
      </c>
      <c r="C955" s="53">
        <v>22.64</v>
      </c>
      <c r="D955" s="53">
        <v>23.5</v>
      </c>
      <c r="E955" s="53">
        <v>22.5</v>
      </c>
      <c r="F955" s="53">
        <v>23.28</v>
      </c>
      <c r="G955" s="54">
        <v>121400</v>
      </c>
      <c r="H955" s="53">
        <v>23.28</v>
      </c>
      <c r="I955" s="59">
        <f t="shared" si="74"/>
        <v>1</v>
      </c>
      <c r="J955" s="53">
        <f t="shared" si="70"/>
        <v>22.64</v>
      </c>
      <c r="K955" s="53">
        <f t="shared" si="71"/>
        <v>23.5</v>
      </c>
      <c r="L955" s="53">
        <f t="shared" si="72"/>
        <v>22.5</v>
      </c>
      <c r="M955" s="53">
        <f t="shared" si="73"/>
        <v>23.28</v>
      </c>
      <c r="N955" s="53"/>
    </row>
    <row r="956" spans="1:14" x14ac:dyDescent="0.25">
      <c r="A956">
        <v>941</v>
      </c>
      <c r="B956" s="175">
        <v>40226</v>
      </c>
      <c r="C956" s="53">
        <v>23.04</v>
      </c>
      <c r="D956" s="53">
        <v>23.39</v>
      </c>
      <c r="E956" s="53">
        <v>22.59</v>
      </c>
      <c r="F956" s="53">
        <v>22.76</v>
      </c>
      <c r="G956" s="54">
        <v>189800</v>
      </c>
      <c r="H956" s="53">
        <v>22.76</v>
      </c>
      <c r="I956" s="59">
        <f t="shared" si="74"/>
        <v>1</v>
      </c>
      <c r="J956" s="53">
        <f t="shared" si="70"/>
        <v>23.04</v>
      </c>
      <c r="K956" s="53">
        <f t="shared" si="71"/>
        <v>23.39</v>
      </c>
      <c r="L956" s="53">
        <f t="shared" si="72"/>
        <v>22.59</v>
      </c>
      <c r="M956" s="53">
        <f t="shared" si="73"/>
        <v>22.76</v>
      </c>
      <c r="N956" s="53"/>
    </row>
    <row r="957" spans="1:14" x14ac:dyDescent="0.25">
      <c r="A957">
        <v>942</v>
      </c>
      <c r="B957" s="175">
        <v>40225</v>
      </c>
      <c r="C957" s="53">
        <v>22.65</v>
      </c>
      <c r="D957" s="53">
        <v>23.07</v>
      </c>
      <c r="E957" s="53">
        <v>22.27</v>
      </c>
      <c r="F957" s="53">
        <v>23.03</v>
      </c>
      <c r="G957" s="54">
        <v>248000</v>
      </c>
      <c r="H957" s="53">
        <v>23.03</v>
      </c>
      <c r="I957" s="59">
        <f t="shared" si="74"/>
        <v>1</v>
      </c>
      <c r="J957" s="53">
        <f t="shared" si="70"/>
        <v>22.65</v>
      </c>
      <c r="K957" s="53">
        <f t="shared" si="71"/>
        <v>23.07</v>
      </c>
      <c r="L957" s="53">
        <f t="shared" si="72"/>
        <v>22.27</v>
      </c>
      <c r="M957" s="53">
        <f t="shared" si="73"/>
        <v>23.03</v>
      </c>
      <c r="N957" s="53"/>
    </row>
    <row r="958" spans="1:14" x14ac:dyDescent="0.25">
      <c r="A958">
        <v>943</v>
      </c>
      <c r="B958" s="175">
        <v>40221</v>
      </c>
      <c r="C958" s="53">
        <v>21.91</v>
      </c>
      <c r="D958" s="53">
        <v>22.55</v>
      </c>
      <c r="E958" s="53">
        <v>21.88</v>
      </c>
      <c r="F958" s="53">
        <v>22.55</v>
      </c>
      <c r="G958" s="54">
        <v>125600</v>
      </c>
      <c r="H958" s="53">
        <v>22.55</v>
      </c>
      <c r="I958" s="59">
        <f t="shared" si="74"/>
        <v>1</v>
      </c>
      <c r="J958" s="53">
        <f t="shared" si="70"/>
        <v>21.91</v>
      </c>
      <c r="K958" s="53">
        <f t="shared" si="71"/>
        <v>22.55</v>
      </c>
      <c r="L958" s="53">
        <f t="shared" si="72"/>
        <v>21.88</v>
      </c>
      <c r="M958" s="53">
        <f t="shared" si="73"/>
        <v>22.55</v>
      </c>
      <c r="N958" s="53"/>
    </row>
    <row r="959" spans="1:14" x14ac:dyDescent="0.25">
      <c r="A959">
        <v>944</v>
      </c>
      <c r="B959" s="175">
        <v>40220</v>
      </c>
      <c r="C959" s="53">
        <v>21.97</v>
      </c>
      <c r="D959" s="53">
        <v>22.18</v>
      </c>
      <c r="E959" s="53">
        <v>21.95</v>
      </c>
      <c r="F959" s="53">
        <v>22.06</v>
      </c>
      <c r="G959" s="54">
        <v>107600</v>
      </c>
      <c r="H959" s="53">
        <v>22.06</v>
      </c>
      <c r="I959" s="59">
        <f t="shared" si="74"/>
        <v>1</v>
      </c>
      <c r="J959" s="53">
        <f t="shared" si="70"/>
        <v>21.97</v>
      </c>
      <c r="K959" s="53">
        <f t="shared" si="71"/>
        <v>22.18</v>
      </c>
      <c r="L959" s="53">
        <f t="shared" si="72"/>
        <v>21.95</v>
      </c>
      <c r="M959" s="53">
        <f t="shared" si="73"/>
        <v>22.06</v>
      </c>
      <c r="N959" s="53"/>
    </row>
    <row r="960" spans="1:14" x14ac:dyDescent="0.25">
      <c r="A960">
        <v>945</v>
      </c>
      <c r="B960" s="175">
        <v>40219</v>
      </c>
      <c r="C960" s="53">
        <v>22.38</v>
      </c>
      <c r="D960" s="53">
        <v>22.38</v>
      </c>
      <c r="E960" s="53">
        <v>21.87</v>
      </c>
      <c r="F960" s="53">
        <v>22.05</v>
      </c>
      <c r="G960" s="54">
        <v>403900</v>
      </c>
      <c r="H960" s="53">
        <v>22.05</v>
      </c>
      <c r="I960" s="59">
        <f t="shared" si="74"/>
        <v>1</v>
      </c>
      <c r="J960" s="53">
        <f t="shared" si="70"/>
        <v>22.38</v>
      </c>
      <c r="K960" s="53">
        <f t="shared" si="71"/>
        <v>22.38</v>
      </c>
      <c r="L960" s="53">
        <f t="shared" si="72"/>
        <v>21.87</v>
      </c>
      <c r="M960" s="53">
        <f t="shared" si="73"/>
        <v>22.05</v>
      </c>
      <c r="N960" s="53"/>
    </row>
    <row r="961" spans="1:14" x14ac:dyDescent="0.25">
      <c r="A961">
        <v>946</v>
      </c>
      <c r="B961" s="175">
        <v>40218</v>
      </c>
      <c r="C961" s="53">
        <v>22.49</v>
      </c>
      <c r="D961" s="53">
        <v>22.76</v>
      </c>
      <c r="E961" s="53">
        <v>22.27</v>
      </c>
      <c r="F961" s="53">
        <v>22.56</v>
      </c>
      <c r="G961" s="54">
        <v>220700</v>
      </c>
      <c r="H961" s="53">
        <v>22.56</v>
      </c>
      <c r="I961" s="59">
        <f t="shared" si="74"/>
        <v>1</v>
      </c>
      <c r="J961" s="53">
        <f t="shared" si="70"/>
        <v>22.49</v>
      </c>
      <c r="K961" s="53">
        <f t="shared" si="71"/>
        <v>22.76</v>
      </c>
      <c r="L961" s="53">
        <f t="shared" si="72"/>
        <v>22.27</v>
      </c>
      <c r="M961" s="53">
        <f t="shared" si="73"/>
        <v>22.56</v>
      </c>
      <c r="N961" s="53"/>
    </row>
    <row r="962" spans="1:14" x14ac:dyDescent="0.25">
      <c r="A962">
        <v>947</v>
      </c>
      <c r="B962" s="175">
        <v>40217</v>
      </c>
      <c r="C962" s="53">
        <v>21.88</v>
      </c>
      <c r="D962" s="53">
        <v>22.63</v>
      </c>
      <c r="E962" s="53">
        <v>21.76</v>
      </c>
      <c r="F962" s="53">
        <v>22.39</v>
      </c>
      <c r="G962" s="54">
        <v>208100</v>
      </c>
      <c r="H962" s="53">
        <v>22.39</v>
      </c>
      <c r="I962" s="59">
        <f t="shared" si="74"/>
        <v>1</v>
      </c>
      <c r="J962" s="53">
        <f t="shared" si="70"/>
        <v>21.88</v>
      </c>
      <c r="K962" s="53">
        <f t="shared" si="71"/>
        <v>22.63</v>
      </c>
      <c r="L962" s="53">
        <f t="shared" si="72"/>
        <v>21.76</v>
      </c>
      <c r="M962" s="53">
        <f t="shared" si="73"/>
        <v>22.39</v>
      </c>
      <c r="N962" s="53"/>
    </row>
    <row r="963" spans="1:14" x14ac:dyDescent="0.25">
      <c r="A963">
        <v>948</v>
      </c>
      <c r="B963" s="175">
        <v>40214</v>
      </c>
      <c r="C963" s="53">
        <v>22.41</v>
      </c>
      <c r="D963" s="53">
        <v>22.57</v>
      </c>
      <c r="E963" s="53">
        <v>21.3</v>
      </c>
      <c r="F963" s="53">
        <v>21.71</v>
      </c>
      <c r="G963" s="54">
        <v>1137100</v>
      </c>
      <c r="H963" s="53">
        <v>21.71</v>
      </c>
      <c r="I963" s="59">
        <f t="shared" si="74"/>
        <v>1</v>
      </c>
      <c r="J963" s="53">
        <f t="shared" si="70"/>
        <v>22.41</v>
      </c>
      <c r="K963" s="53">
        <f t="shared" si="71"/>
        <v>22.57</v>
      </c>
      <c r="L963" s="53">
        <f t="shared" si="72"/>
        <v>21.3</v>
      </c>
      <c r="M963" s="53">
        <f t="shared" si="73"/>
        <v>21.71</v>
      </c>
      <c r="N963" s="53"/>
    </row>
    <row r="964" spans="1:14" x14ac:dyDescent="0.25">
      <c r="A964">
        <v>949</v>
      </c>
      <c r="B964" s="175">
        <v>40213</v>
      </c>
      <c r="C964" s="53">
        <v>23.64</v>
      </c>
      <c r="D964" s="53">
        <v>23.75</v>
      </c>
      <c r="E964" s="53">
        <v>22.35</v>
      </c>
      <c r="F964" s="53">
        <v>22.47</v>
      </c>
      <c r="G964" s="54">
        <v>714000</v>
      </c>
      <c r="H964" s="53">
        <v>22.47</v>
      </c>
      <c r="I964" s="59">
        <f t="shared" si="74"/>
        <v>1</v>
      </c>
      <c r="J964" s="53">
        <f t="shared" si="70"/>
        <v>23.64</v>
      </c>
      <c r="K964" s="53">
        <f t="shared" si="71"/>
        <v>23.75</v>
      </c>
      <c r="L964" s="53">
        <f t="shared" si="72"/>
        <v>22.35</v>
      </c>
      <c r="M964" s="53">
        <f t="shared" si="73"/>
        <v>22.47</v>
      </c>
      <c r="N964" s="53"/>
    </row>
    <row r="965" spans="1:14" x14ac:dyDescent="0.25">
      <c r="A965">
        <v>950</v>
      </c>
      <c r="B965" s="175">
        <v>40212</v>
      </c>
      <c r="C965" s="53">
        <v>23.6</v>
      </c>
      <c r="D965" s="53">
        <v>23.86</v>
      </c>
      <c r="E965" s="53">
        <v>23.41</v>
      </c>
      <c r="F965" s="53">
        <v>23.84</v>
      </c>
      <c r="G965" s="54">
        <v>827700</v>
      </c>
      <c r="H965" s="53">
        <v>23.84</v>
      </c>
      <c r="I965" s="59">
        <f t="shared" si="74"/>
        <v>1</v>
      </c>
      <c r="J965" s="53">
        <f t="shared" si="70"/>
        <v>23.6</v>
      </c>
      <c r="K965" s="53">
        <f t="shared" si="71"/>
        <v>23.86</v>
      </c>
      <c r="L965" s="53">
        <f t="shared" si="72"/>
        <v>23.41</v>
      </c>
      <c r="M965" s="53">
        <f t="shared" si="73"/>
        <v>23.84</v>
      </c>
      <c r="N965" s="53"/>
    </row>
    <row r="966" spans="1:14" x14ac:dyDescent="0.25">
      <c r="A966">
        <v>951</v>
      </c>
      <c r="B966" s="175">
        <v>40211</v>
      </c>
      <c r="C966" s="53">
        <v>23.33</v>
      </c>
      <c r="D966" s="53">
        <v>23.72</v>
      </c>
      <c r="E966" s="53">
        <v>23.19</v>
      </c>
      <c r="F966" s="53">
        <v>23.63</v>
      </c>
      <c r="G966" s="54">
        <v>208300</v>
      </c>
      <c r="H966" s="53">
        <v>23.63</v>
      </c>
      <c r="I966" s="59">
        <f t="shared" si="74"/>
        <v>1</v>
      </c>
      <c r="J966" s="53">
        <f t="shared" si="70"/>
        <v>23.33</v>
      </c>
      <c r="K966" s="53">
        <f t="shared" si="71"/>
        <v>23.72</v>
      </c>
      <c r="L966" s="53">
        <f t="shared" si="72"/>
        <v>23.19</v>
      </c>
      <c r="M966" s="53">
        <f t="shared" si="73"/>
        <v>23.63</v>
      </c>
      <c r="N966" s="53"/>
    </row>
    <row r="967" spans="1:14" x14ac:dyDescent="0.25">
      <c r="A967">
        <v>952</v>
      </c>
      <c r="B967" s="175">
        <v>40210</v>
      </c>
      <c r="C967" s="53">
        <v>23.68</v>
      </c>
      <c r="D967" s="53">
        <v>23.68</v>
      </c>
      <c r="E967" s="53">
        <v>23.13</v>
      </c>
      <c r="F967" s="53">
        <v>23.37</v>
      </c>
      <c r="G967" s="54">
        <v>407500</v>
      </c>
      <c r="H967" s="53">
        <v>23.37</v>
      </c>
      <c r="I967" s="59">
        <f t="shared" si="74"/>
        <v>1</v>
      </c>
      <c r="J967" s="53">
        <f t="shared" si="70"/>
        <v>23.68</v>
      </c>
      <c r="K967" s="53">
        <f t="shared" si="71"/>
        <v>23.68</v>
      </c>
      <c r="L967" s="53">
        <f t="shared" si="72"/>
        <v>23.13</v>
      </c>
      <c r="M967" s="53">
        <f t="shared" si="73"/>
        <v>23.37</v>
      </c>
      <c r="N967" s="53"/>
    </row>
    <row r="968" spans="1:14" x14ac:dyDescent="0.25">
      <c r="A968">
        <v>953</v>
      </c>
      <c r="B968" s="175">
        <v>40207</v>
      </c>
      <c r="C968" s="53">
        <v>24</v>
      </c>
      <c r="D968" s="53">
        <v>24</v>
      </c>
      <c r="E968" s="53">
        <v>23.23</v>
      </c>
      <c r="F968" s="53">
        <v>23.49</v>
      </c>
      <c r="G968" s="54">
        <v>337800</v>
      </c>
      <c r="H968" s="53">
        <v>23.49</v>
      </c>
      <c r="I968" s="59">
        <f t="shared" si="74"/>
        <v>1</v>
      </c>
      <c r="J968" s="53">
        <f t="shared" si="70"/>
        <v>24</v>
      </c>
      <c r="K968" s="53">
        <f t="shared" si="71"/>
        <v>24</v>
      </c>
      <c r="L968" s="53">
        <f t="shared" si="72"/>
        <v>23.23</v>
      </c>
      <c r="M968" s="53">
        <f t="shared" si="73"/>
        <v>23.49</v>
      </c>
      <c r="N968" s="53"/>
    </row>
    <row r="969" spans="1:14" x14ac:dyDescent="0.25">
      <c r="A969">
        <v>954</v>
      </c>
      <c r="B969" s="175">
        <v>40206</v>
      </c>
      <c r="C969" s="53">
        <v>23.79</v>
      </c>
      <c r="D969" s="53">
        <v>24.12</v>
      </c>
      <c r="E969" s="53">
        <v>23.39</v>
      </c>
      <c r="F969" s="53">
        <v>23.84</v>
      </c>
      <c r="G969" s="54">
        <v>131400</v>
      </c>
      <c r="H969" s="53">
        <v>23.84</v>
      </c>
      <c r="I969" s="59">
        <f t="shared" si="74"/>
        <v>1</v>
      </c>
      <c r="J969" s="53">
        <f t="shared" si="70"/>
        <v>23.79</v>
      </c>
      <c r="K969" s="53">
        <f t="shared" si="71"/>
        <v>24.12</v>
      </c>
      <c r="L969" s="53">
        <f t="shared" si="72"/>
        <v>23.39</v>
      </c>
      <c r="M969" s="53">
        <f t="shared" si="73"/>
        <v>23.84</v>
      </c>
      <c r="N969" s="53"/>
    </row>
    <row r="970" spans="1:14" x14ac:dyDescent="0.25">
      <c r="A970">
        <v>955</v>
      </c>
      <c r="B970" s="175">
        <v>40205</v>
      </c>
      <c r="C970" s="53">
        <v>23.6</v>
      </c>
      <c r="D970" s="53">
        <v>23.6</v>
      </c>
      <c r="E970" s="53">
        <v>23.37</v>
      </c>
      <c r="F970" s="53">
        <v>23.55</v>
      </c>
      <c r="G970" s="54">
        <v>175300</v>
      </c>
      <c r="H970" s="53">
        <v>23.55</v>
      </c>
      <c r="I970" s="59">
        <f t="shared" si="74"/>
        <v>1</v>
      </c>
      <c r="J970" s="53">
        <f t="shared" si="70"/>
        <v>23.6</v>
      </c>
      <c r="K970" s="53">
        <f t="shared" si="71"/>
        <v>23.6</v>
      </c>
      <c r="L970" s="53">
        <f t="shared" si="72"/>
        <v>23.37</v>
      </c>
      <c r="M970" s="53">
        <f t="shared" si="73"/>
        <v>23.55</v>
      </c>
      <c r="N970" s="53"/>
    </row>
    <row r="971" spans="1:14" x14ac:dyDescent="0.25">
      <c r="A971">
        <v>956</v>
      </c>
      <c r="B971" s="175">
        <v>40204</v>
      </c>
      <c r="C971" s="53">
        <v>23.4</v>
      </c>
      <c r="D971" s="53">
        <v>23.68</v>
      </c>
      <c r="E971" s="53">
        <v>23.32</v>
      </c>
      <c r="F971" s="53">
        <v>23.53</v>
      </c>
      <c r="G971" s="54">
        <v>164800</v>
      </c>
      <c r="H971" s="53">
        <v>23.53</v>
      </c>
      <c r="I971" s="59">
        <f t="shared" si="74"/>
        <v>1</v>
      </c>
      <c r="J971" s="53">
        <f t="shared" si="70"/>
        <v>23.4</v>
      </c>
      <c r="K971" s="53">
        <f t="shared" si="71"/>
        <v>23.68</v>
      </c>
      <c r="L971" s="53">
        <f t="shared" si="72"/>
        <v>23.32</v>
      </c>
      <c r="M971" s="53">
        <f t="shared" si="73"/>
        <v>23.53</v>
      </c>
      <c r="N971" s="53"/>
    </row>
    <row r="972" spans="1:14" x14ac:dyDescent="0.25">
      <c r="A972">
        <v>957</v>
      </c>
      <c r="B972" s="175">
        <v>40203</v>
      </c>
      <c r="C972" s="53">
        <v>23.64</v>
      </c>
      <c r="D972" s="53">
        <v>23.64</v>
      </c>
      <c r="E972" s="53">
        <v>23.06</v>
      </c>
      <c r="F972" s="53">
        <v>23.35</v>
      </c>
      <c r="G972" s="54">
        <v>119500</v>
      </c>
      <c r="H972" s="53">
        <v>23.35</v>
      </c>
      <c r="I972" s="59">
        <f t="shared" si="74"/>
        <v>1</v>
      </c>
      <c r="J972" s="53">
        <f t="shared" si="70"/>
        <v>23.64</v>
      </c>
      <c r="K972" s="53">
        <f t="shared" si="71"/>
        <v>23.64</v>
      </c>
      <c r="L972" s="53">
        <f t="shared" si="72"/>
        <v>23.06</v>
      </c>
      <c r="M972" s="53">
        <f t="shared" si="73"/>
        <v>23.35</v>
      </c>
      <c r="N972" s="53"/>
    </row>
    <row r="973" spans="1:14" x14ac:dyDescent="0.25">
      <c r="A973">
        <v>958</v>
      </c>
      <c r="B973" s="175">
        <v>40200</v>
      </c>
      <c r="C973" s="53">
        <v>23.99</v>
      </c>
      <c r="D973" s="53">
        <v>24.04</v>
      </c>
      <c r="E973" s="53">
        <v>22.77</v>
      </c>
      <c r="F973" s="53">
        <v>23.34</v>
      </c>
      <c r="G973" s="54">
        <v>892700</v>
      </c>
      <c r="H973" s="53">
        <v>23.34</v>
      </c>
      <c r="I973" s="59">
        <f t="shared" si="74"/>
        <v>1</v>
      </c>
      <c r="J973" s="53">
        <f t="shared" si="70"/>
        <v>23.99</v>
      </c>
      <c r="K973" s="53">
        <f t="shared" si="71"/>
        <v>24.04</v>
      </c>
      <c r="L973" s="53">
        <f t="shared" si="72"/>
        <v>22.77</v>
      </c>
      <c r="M973" s="53">
        <f t="shared" si="73"/>
        <v>23.34</v>
      </c>
      <c r="N973" s="53"/>
    </row>
    <row r="974" spans="1:14" x14ac:dyDescent="0.25">
      <c r="A974">
        <v>959</v>
      </c>
      <c r="B974" s="175">
        <v>40199</v>
      </c>
      <c r="C974" s="53">
        <v>24.53</v>
      </c>
      <c r="D974" s="53">
        <v>24.72</v>
      </c>
      <c r="E974" s="53">
        <v>23.9</v>
      </c>
      <c r="F974" s="53">
        <v>23.98</v>
      </c>
      <c r="G974" s="54">
        <v>203300</v>
      </c>
      <c r="H974" s="53">
        <v>23.98</v>
      </c>
      <c r="I974" s="59">
        <f t="shared" si="74"/>
        <v>1</v>
      </c>
      <c r="J974" s="53">
        <f t="shared" si="70"/>
        <v>24.53</v>
      </c>
      <c r="K974" s="53">
        <f t="shared" si="71"/>
        <v>24.72</v>
      </c>
      <c r="L974" s="53">
        <f t="shared" si="72"/>
        <v>23.9</v>
      </c>
      <c r="M974" s="53">
        <f t="shared" si="73"/>
        <v>23.98</v>
      </c>
      <c r="N974" s="53"/>
    </row>
    <row r="975" spans="1:14" x14ac:dyDescent="0.25">
      <c r="A975">
        <v>960</v>
      </c>
      <c r="B975" s="175">
        <v>40198</v>
      </c>
      <c r="C975" s="53">
        <v>24.51</v>
      </c>
      <c r="D975" s="53">
        <v>24.8</v>
      </c>
      <c r="E975" s="53">
        <v>24.25</v>
      </c>
      <c r="F975" s="53">
        <v>24.51</v>
      </c>
      <c r="G975" s="54">
        <v>589800</v>
      </c>
      <c r="H975" s="53">
        <v>24.51</v>
      </c>
      <c r="I975" s="59">
        <f t="shared" si="74"/>
        <v>1</v>
      </c>
      <c r="J975" s="53">
        <f t="shared" si="70"/>
        <v>24.51</v>
      </c>
      <c r="K975" s="53">
        <f t="shared" si="71"/>
        <v>24.8</v>
      </c>
      <c r="L975" s="53">
        <f t="shared" si="72"/>
        <v>24.25</v>
      </c>
      <c r="M975" s="53">
        <f t="shared" si="73"/>
        <v>24.51</v>
      </c>
      <c r="N975" s="53"/>
    </row>
    <row r="976" spans="1:14" x14ac:dyDescent="0.25">
      <c r="A976">
        <v>961</v>
      </c>
      <c r="B976" s="175">
        <v>40197</v>
      </c>
      <c r="C976" s="53">
        <v>24.4</v>
      </c>
      <c r="D976" s="53">
        <v>24.9</v>
      </c>
      <c r="E976" s="53">
        <v>24.23</v>
      </c>
      <c r="F976" s="53">
        <v>24.55</v>
      </c>
      <c r="G976" s="54">
        <v>679300</v>
      </c>
      <c r="H976" s="53">
        <v>24.55</v>
      </c>
      <c r="I976" s="59">
        <f t="shared" si="74"/>
        <v>1</v>
      </c>
      <c r="J976" s="53">
        <f t="shared" ref="J976:J1019" si="75">ROUND($I976*C976,2)</f>
        <v>24.4</v>
      </c>
      <c r="K976" s="53">
        <f t="shared" ref="K976:K1019" si="76">ROUND($I976*D976,2)</f>
        <v>24.9</v>
      </c>
      <c r="L976" s="53">
        <f t="shared" ref="L976:L1019" si="77">ROUND($I976*E976,2)</f>
        <v>24.23</v>
      </c>
      <c r="M976" s="53">
        <f t="shared" ref="M976:M1019" si="78">ROUND($I976*F976,2)</f>
        <v>24.55</v>
      </c>
      <c r="N976" s="53"/>
    </row>
    <row r="977" spans="1:14" x14ac:dyDescent="0.25">
      <c r="A977">
        <v>962</v>
      </c>
      <c r="B977" s="175">
        <v>40193</v>
      </c>
      <c r="C977" s="53">
        <v>24.44</v>
      </c>
      <c r="D977" s="53">
        <v>24.5</v>
      </c>
      <c r="E977" s="53">
        <v>24.1</v>
      </c>
      <c r="F977" s="53">
        <v>24.36</v>
      </c>
      <c r="G977" s="54">
        <v>202100</v>
      </c>
      <c r="H977" s="53">
        <v>24.36</v>
      </c>
      <c r="I977" s="59">
        <f t="shared" si="74"/>
        <v>1</v>
      </c>
      <c r="J977" s="53">
        <f t="shared" si="75"/>
        <v>24.44</v>
      </c>
      <c r="K977" s="53">
        <f t="shared" si="76"/>
        <v>24.5</v>
      </c>
      <c r="L977" s="53">
        <f t="shared" si="77"/>
        <v>24.1</v>
      </c>
      <c r="M977" s="53">
        <f t="shared" si="78"/>
        <v>24.36</v>
      </c>
      <c r="N977" s="53"/>
    </row>
    <row r="978" spans="1:14" x14ac:dyDescent="0.25">
      <c r="A978">
        <v>963</v>
      </c>
      <c r="B978" s="175">
        <v>40192</v>
      </c>
      <c r="C978" s="53">
        <v>24.18</v>
      </c>
      <c r="D978" s="53">
        <v>24.2</v>
      </c>
      <c r="E978" s="53">
        <v>23.93</v>
      </c>
      <c r="F978" s="53">
        <v>24.2</v>
      </c>
      <c r="G978" s="54">
        <v>201500</v>
      </c>
      <c r="H978" s="53">
        <v>24.2</v>
      </c>
      <c r="I978" s="59">
        <f t="shared" ref="I978:I1019" si="79">H978/F978</f>
        <v>1</v>
      </c>
      <c r="J978" s="53">
        <f t="shared" si="75"/>
        <v>24.18</v>
      </c>
      <c r="K978" s="53">
        <f t="shared" si="76"/>
        <v>24.2</v>
      </c>
      <c r="L978" s="53">
        <f t="shared" si="77"/>
        <v>23.93</v>
      </c>
      <c r="M978" s="53">
        <f t="shared" si="78"/>
        <v>24.2</v>
      </c>
      <c r="N978" s="53"/>
    </row>
    <row r="979" spans="1:14" x14ac:dyDescent="0.25">
      <c r="A979">
        <v>964</v>
      </c>
      <c r="B979" s="175">
        <v>40191</v>
      </c>
      <c r="C979" s="53">
        <v>23.95</v>
      </c>
      <c r="D979" s="53">
        <v>24.4</v>
      </c>
      <c r="E979" s="53">
        <v>23.81</v>
      </c>
      <c r="F979" s="53">
        <v>24.3</v>
      </c>
      <c r="G979" s="54">
        <v>596300</v>
      </c>
      <c r="H979" s="53">
        <v>24.3</v>
      </c>
      <c r="I979" s="59">
        <f t="shared" si="79"/>
        <v>1</v>
      </c>
      <c r="J979" s="53">
        <f t="shared" si="75"/>
        <v>23.95</v>
      </c>
      <c r="K979" s="53">
        <f t="shared" si="76"/>
        <v>24.4</v>
      </c>
      <c r="L979" s="53">
        <f t="shared" si="77"/>
        <v>23.81</v>
      </c>
      <c r="M979" s="53">
        <f t="shared" si="78"/>
        <v>24.3</v>
      </c>
      <c r="N979" s="53"/>
    </row>
    <row r="980" spans="1:14" x14ac:dyDescent="0.25">
      <c r="A980">
        <v>965</v>
      </c>
      <c r="B980" s="175">
        <v>40190</v>
      </c>
      <c r="C980" s="53">
        <v>23.85</v>
      </c>
      <c r="D980" s="53">
        <v>24</v>
      </c>
      <c r="E980" s="53">
        <v>23.56</v>
      </c>
      <c r="F980" s="53">
        <v>23.95</v>
      </c>
      <c r="G980" s="54">
        <v>517700</v>
      </c>
      <c r="H980" s="53">
        <v>23.95</v>
      </c>
      <c r="I980" s="59">
        <f t="shared" si="79"/>
        <v>1</v>
      </c>
      <c r="J980" s="53">
        <f t="shared" si="75"/>
        <v>23.85</v>
      </c>
      <c r="K980" s="53">
        <f t="shared" si="76"/>
        <v>24</v>
      </c>
      <c r="L980" s="53">
        <f t="shared" si="77"/>
        <v>23.56</v>
      </c>
      <c r="M980" s="53">
        <f t="shared" si="78"/>
        <v>23.95</v>
      </c>
      <c r="N980" s="53"/>
    </row>
    <row r="981" spans="1:14" x14ac:dyDescent="0.25">
      <c r="A981">
        <v>966</v>
      </c>
      <c r="B981" s="175">
        <v>40189</v>
      </c>
      <c r="C981" s="53">
        <v>23.85</v>
      </c>
      <c r="D981" s="53">
        <v>24.08</v>
      </c>
      <c r="E981" s="53">
        <v>23.76</v>
      </c>
      <c r="F981" s="53">
        <v>24</v>
      </c>
      <c r="G981" s="54">
        <v>253500</v>
      </c>
      <c r="H981" s="53">
        <v>24</v>
      </c>
      <c r="I981" s="59">
        <f t="shared" si="79"/>
        <v>1</v>
      </c>
      <c r="J981" s="53">
        <f t="shared" si="75"/>
        <v>23.85</v>
      </c>
      <c r="K981" s="53">
        <f t="shared" si="76"/>
        <v>24.08</v>
      </c>
      <c r="L981" s="53">
        <f t="shared" si="77"/>
        <v>23.76</v>
      </c>
      <c r="M981" s="53">
        <f t="shared" si="78"/>
        <v>24</v>
      </c>
      <c r="N981" s="53"/>
    </row>
    <row r="982" spans="1:14" x14ac:dyDescent="0.25">
      <c r="A982">
        <v>967</v>
      </c>
      <c r="B982" s="175">
        <v>40186</v>
      </c>
      <c r="C982" s="53">
        <v>23.64</v>
      </c>
      <c r="D982" s="53">
        <v>24.15</v>
      </c>
      <c r="E982" s="53">
        <v>23.32</v>
      </c>
      <c r="F982" s="53">
        <v>23.87</v>
      </c>
      <c r="G982" s="54">
        <v>967300</v>
      </c>
      <c r="H982" s="53">
        <v>23.87</v>
      </c>
      <c r="I982" s="59">
        <f t="shared" si="79"/>
        <v>1</v>
      </c>
      <c r="J982" s="53">
        <f t="shared" si="75"/>
        <v>23.64</v>
      </c>
      <c r="K982" s="53">
        <f t="shared" si="76"/>
        <v>24.15</v>
      </c>
      <c r="L982" s="53">
        <f t="shared" si="77"/>
        <v>23.32</v>
      </c>
      <c r="M982" s="53">
        <f t="shared" si="78"/>
        <v>23.87</v>
      </c>
      <c r="N982" s="53"/>
    </row>
    <row r="983" spans="1:14" x14ac:dyDescent="0.25">
      <c r="A983">
        <v>968</v>
      </c>
      <c r="B983" s="175">
        <v>40185</v>
      </c>
      <c r="C983" s="53">
        <v>23.55</v>
      </c>
      <c r="D983" s="53">
        <v>23.78</v>
      </c>
      <c r="E983" s="53">
        <v>23.4</v>
      </c>
      <c r="F983" s="53">
        <v>23.74</v>
      </c>
      <c r="G983" s="54">
        <v>360700</v>
      </c>
      <c r="H983" s="53">
        <v>23.74</v>
      </c>
      <c r="I983" s="59">
        <f t="shared" si="79"/>
        <v>1</v>
      </c>
      <c r="J983" s="53">
        <f t="shared" si="75"/>
        <v>23.55</v>
      </c>
      <c r="K983" s="53">
        <f t="shared" si="76"/>
        <v>23.78</v>
      </c>
      <c r="L983" s="53">
        <f t="shared" si="77"/>
        <v>23.4</v>
      </c>
      <c r="M983" s="53">
        <f t="shared" si="78"/>
        <v>23.74</v>
      </c>
      <c r="N983" s="53"/>
    </row>
    <row r="984" spans="1:14" x14ac:dyDescent="0.25">
      <c r="A984">
        <v>969</v>
      </c>
      <c r="B984" s="175">
        <v>40184</v>
      </c>
      <c r="C984" s="53">
        <v>23.6</v>
      </c>
      <c r="D984" s="53">
        <v>23.9</v>
      </c>
      <c r="E984" s="53">
        <v>23.41</v>
      </c>
      <c r="F984" s="53">
        <v>23.58</v>
      </c>
      <c r="G984" s="54">
        <v>968100</v>
      </c>
      <c r="H984" s="53">
        <v>23.58</v>
      </c>
      <c r="I984" s="59">
        <f t="shared" si="79"/>
        <v>1</v>
      </c>
      <c r="J984" s="53">
        <f t="shared" si="75"/>
        <v>23.6</v>
      </c>
      <c r="K984" s="53">
        <f t="shared" si="76"/>
        <v>23.9</v>
      </c>
      <c r="L984" s="53">
        <f t="shared" si="77"/>
        <v>23.41</v>
      </c>
      <c r="M984" s="53">
        <f t="shared" si="78"/>
        <v>23.58</v>
      </c>
      <c r="N984" s="53"/>
    </row>
    <row r="985" spans="1:14" x14ac:dyDescent="0.25">
      <c r="A985">
        <v>970</v>
      </c>
      <c r="B985" s="175">
        <v>40183</v>
      </c>
      <c r="C985" s="53">
        <v>23</v>
      </c>
      <c r="D985" s="53">
        <v>23.26</v>
      </c>
      <c r="E985" s="53">
        <v>22.96</v>
      </c>
      <c r="F985" s="53">
        <v>23.26</v>
      </c>
      <c r="G985" s="54">
        <v>283600</v>
      </c>
      <c r="H985" s="53">
        <v>23.26</v>
      </c>
      <c r="I985" s="59">
        <f t="shared" si="79"/>
        <v>1</v>
      </c>
      <c r="J985" s="53">
        <f t="shared" si="75"/>
        <v>23</v>
      </c>
      <c r="K985" s="53">
        <f t="shared" si="76"/>
        <v>23.26</v>
      </c>
      <c r="L985" s="53">
        <f t="shared" si="77"/>
        <v>22.96</v>
      </c>
      <c r="M985" s="53">
        <f t="shared" si="78"/>
        <v>23.26</v>
      </c>
      <c r="N985" s="53"/>
    </row>
    <row r="986" spans="1:14" x14ac:dyDescent="0.25">
      <c r="A986">
        <v>971</v>
      </c>
      <c r="B986" s="175">
        <v>40182</v>
      </c>
      <c r="C986" s="53">
        <v>22.55</v>
      </c>
      <c r="D986" s="53">
        <v>23.4</v>
      </c>
      <c r="E986" s="53">
        <v>22.4</v>
      </c>
      <c r="F986" s="53">
        <v>23.08</v>
      </c>
      <c r="G986" s="54">
        <v>437200</v>
      </c>
      <c r="H986" s="53">
        <v>23.08</v>
      </c>
      <c r="I986" s="59">
        <f t="shared" si="79"/>
        <v>1</v>
      </c>
      <c r="J986" s="53">
        <f t="shared" si="75"/>
        <v>22.55</v>
      </c>
      <c r="K986" s="53">
        <f t="shared" si="76"/>
        <v>23.4</v>
      </c>
      <c r="L986" s="53">
        <f t="shared" si="77"/>
        <v>22.4</v>
      </c>
      <c r="M986" s="53">
        <f t="shared" si="78"/>
        <v>23.08</v>
      </c>
      <c r="N986" s="53"/>
    </row>
    <row r="987" spans="1:14" x14ac:dyDescent="0.25">
      <c r="A987">
        <v>972</v>
      </c>
      <c r="B987" s="175">
        <v>40178</v>
      </c>
      <c r="C987" s="53">
        <v>22.8</v>
      </c>
      <c r="D987" s="53">
        <v>22.84</v>
      </c>
      <c r="E987" s="53">
        <v>22.38</v>
      </c>
      <c r="F987" s="53">
        <v>22.43</v>
      </c>
      <c r="G987" s="54">
        <v>156700</v>
      </c>
      <c r="H987" s="53">
        <v>22.43</v>
      </c>
      <c r="I987" s="59">
        <f t="shared" si="79"/>
        <v>1</v>
      </c>
      <c r="J987" s="53">
        <f t="shared" si="75"/>
        <v>22.8</v>
      </c>
      <c r="K987" s="53">
        <f t="shared" si="76"/>
        <v>22.84</v>
      </c>
      <c r="L987" s="53">
        <f t="shared" si="77"/>
        <v>22.38</v>
      </c>
      <c r="M987" s="53">
        <f t="shared" si="78"/>
        <v>22.43</v>
      </c>
      <c r="N987" s="53"/>
    </row>
    <row r="988" spans="1:14" x14ac:dyDescent="0.25">
      <c r="A988">
        <v>973</v>
      </c>
      <c r="B988" s="175">
        <v>40177</v>
      </c>
      <c r="C988" s="53">
        <v>22.52</v>
      </c>
      <c r="D988" s="53">
        <v>22.8</v>
      </c>
      <c r="E988" s="53">
        <v>22.52</v>
      </c>
      <c r="F988" s="53">
        <v>22.61</v>
      </c>
      <c r="G988" s="54">
        <v>173300</v>
      </c>
      <c r="H988" s="53">
        <v>22.61</v>
      </c>
      <c r="I988" s="59">
        <f t="shared" si="79"/>
        <v>1</v>
      </c>
      <c r="J988" s="53">
        <f t="shared" si="75"/>
        <v>22.52</v>
      </c>
      <c r="K988" s="53">
        <f t="shared" si="76"/>
        <v>22.8</v>
      </c>
      <c r="L988" s="53">
        <f t="shared" si="77"/>
        <v>22.52</v>
      </c>
      <c r="M988" s="53">
        <f t="shared" si="78"/>
        <v>22.61</v>
      </c>
      <c r="N988" s="53"/>
    </row>
    <row r="989" spans="1:14" x14ac:dyDescent="0.25">
      <c r="A989">
        <v>974</v>
      </c>
      <c r="B989" s="175">
        <v>40176</v>
      </c>
      <c r="C989" s="53">
        <v>22.69</v>
      </c>
      <c r="D989" s="53">
        <v>22.8</v>
      </c>
      <c r="E989" s="53">
        <v>22.53</v>
      </c>
      <c r="F989" s="53">
        <v>22.61</v>
      </c>
      <c r="G989" s="54">
        <v>123500</v>
      </c>
      <c r="H989" s="53">
        <v>22.61</v>
      </c>
      <c r="I989" s="59">
        <f t="shared" si="79"/>
        <v>1</v>
      </c>
      <c r="J989" s="53">
        <f t="shared" si="75"/>
        <v>22.69</v>
      </c>
      <c r="K989" s="53">
        <f t="shared" si="76"/>
        <v>22.8</v>
      </c>
      <c r="L989" s="53">
        <f t="shared" si="77"/>
        <v>22.53</v>
      </c>
      <c r="M989" s="53">
        <f t="shared" si="78"/>
        <v>22.61</v>
      </c>
      <c r="N989" s="53"/>
    </row>
    <row r="990" spans="1:14" x14ac:dyDescent="0.25">
      <c r="A990">
        <v>975</v>
      </c>
      <c r="B990" s="175">
        <v>40175</v>
      </c>
      <c r="C990" s="53">
        <v>22.15</v>
      </c>
      <c r="D990" s="53">
        <v>22.68</v>
      </c>
      <c r="E990" s="53">
        <v>22.15</v>
      </c>
      <c r="F990" s="53">
        <v>22.62</v>
      </c>
      <c r="G990" s="54">
        <v>804300</v>
      </c>
      <c r="H990" s="53">
        <v>22.62</v>
      </c>
      <c r="I990" s="59">
        <f t="shared" si="79"/>
        <v>1</v>
      </c>
      <c r="J990" s="53">
        <f t="shared" si="75"/>
        <v>22.15</v>
      </c>
      <c r="K990" s="53">
        <f t="shared" si="76"/>
        <v>22.68</v>
      </c>
      <c r="L990" s="53">
        <f t="shared" si="77"/>
        <v>22.15</v>
      </c>
      <c r="M990" s="53">
        <f t="shared" si="78"/>
        <v>22.62</v>
      </c>
      <c r="N990" s="53"/>
    </row>
    <row r="991" spans="1:14" x14ac:dyDescent="0.25">
      <c r="A991">
        <v>976</v>
      </c>
      <c r="B991" s="175">
        <v>40171</v>
      </c>
      <c r="C991" s="53">
        <v>22.46</v>
      </c>
      <c r="D991" s="53">
        <v>22.6</v>
      </c>
      <c r="E991" s="53">
        <v>22.1</v>
      </c>
      <c r="F991" s="53">
        <v>22.15</v>
      </c>
      <c r="G991" s="54">
        <v>254300</v>
      </c>
      <c r="H991" s="53">
        <v>22.15</v>
      </c>
      <c r="I991" s="59">
        <f t="shared" si="79"/>
        <v>1</v>
      </c>
      <c r="J991" s="53">
        <f t="shared" si="75"/>
        <v>22.46</v>
      </c>
      <c r="K991" s="53">
        <f t="shared" si="76"/>
        <v>22.6</v>
      </c>
      <c r="L991" s="53">
        <f t="shared" si="77"/>
        <v>22.1</v>
      </c>
      <c r="M991" s="53">
        <f t="shared" si="78"/>
        <v>22.15</v>
      </c>
      <c r="N991" s="53"/>
    </row>
    <row r="992" spans="1:14" x14ac:dyDescent="0.25">
      <c r="A992">
        <v>977</v>
      </c>
      <c r="B992" s="175">
        <v>40170</v>
      </c>
      <c r="C992" s="53">
        <v>23.22</v>
      </c>
      <c r="D992" s="53">
        <v>23.25</v>
      </c>
      <c r="E992" s="53">
        <v>22.4</v>
      </c>
      <c r="F992" s="53">
        <v>22.41</v>
      </c>
      <c r="G992" s="54">
        <v>1103000</v>
      </c>
      <c r="H992" s="53">
        <v>22.41</v>
      </c>
      <c r="I992" s="59">
        <f t="shared" si="79"/>
        <v>1</v>
      </c>
      <c r="J992" s="53">
        <f t="shared" si="75"/>
        <v>23.22</v>
      </c>
      <c r="K992" s="53">
        <f t="shared" si="76"/>
        <v>23.25</v>
      </c>
      <c r="L992" s="53">
        <f t="shared" si="77"/>
        <v>22.4</v>
      </c>
      <c r="M992" s="53">
        <f t="shared" si="78"/>
        <v>22.41</v>
      </c>
      <c r="N992" s="53"/>
    </row>
    <row r="993" spans="1:14" x14ac:dyDescent="0.25">
      <c r="A993">
        <v>978</v>
      </c>
      <c r="B993" s="175">
        <v>40169</v>
      </c>
      <c r="C993" s="53">
        <v>22.58</v>
      </c>
      <c r="D993" s="53">
        <v>22.61</v>
      </c>
      <c r="E993" s="53">
        <v>22.3</v>
      </c>
      <c r="F993" s="53">
        <v>22.4</v>
      </c>
      <c r="G993" s="54">
        <v>766100</v>
      </c>
      <c r="H993" s="53">
        <v>22.4</v>
      </c>
      <c r="I993" s="59">
        <f t="shared" si="79"/>
        <v>1</v>
      </c>
      <c r="J993" s="53">
        <f t="shared" si="75"/>
        <v>22.58</v>
      </c>
      <c r="K993" s="53">
        <f t="shared" si="76"/>
        <v>22.61</v>
      </c>
      <c r="L993" s="53">
        <f t="shared" si="77"/>
        <v>22.3</v>
      </c>
      <c r="M993" s="53">
        <f t="shared" si="78"/>
        <v>22.4</v>
      </c>
      <c r="N993" s="53"/>
    </row>
    <row r="994" spans="1:14" x14ac:dyDescent="0.25">
      <c r="A994">
        <v>979</v>
      </c>
      <c r="B994" s="175">
        <v>40168</v>
      </c>
      <c r="C994" s="53">
        <v>22.5</v>
      </c>
      <c r="D994" s="53">
        <v>22.61</v>
      </c>
      <c r="E994" s="53">
        <v>22.17</v>
      </c>
      <c r="F994" s="53">
        <v>22.6</v>
      </c>
      <c r="G994" s="54">
        <v>536400</v>
      </c>
      <c r="H994" s="53">
        <v>22.6</v>
      </c>
      <c r="I994" s="59">
        <f t="shared" si="79"/>
        <v>1</v>
      </c>
      <c r="J994" s="53">
        <f t="shared" si="75"/>
        <v>22.5</v>
      </c>
      <c r="K994" s="53">
        <f t="shared" si="76"/>
        <v>22.61</v>
      </c>
      <c r="L994" s="53">
        <f t="shared" si="77"/>
        <v>22.17</v>
      </c>
      <c r="M994" s="53">
        <f t="shared" si="78"/>
        <v>22.6</v>
      </c>
      <c r="N994" s="53"/>
    </row>
    <row r="995" spans="1:14" x14ac:dyDescent="0.25">
      <c r="A995">
        <v>980</v>
      </c>
      <c r="B995" s="175">
        <v>40165</v>
      </c>
      <c r="C995" s="53">
        <v>22.61</v>
      </c>
      <c r="D995" s="53">
        <v>22.61</v>
      </c>
      <c r="E995" s="53">
        <v>22.11</v>
      </c>
      <c r="F995" s="53">
        <v>22.57</v>
      </c>
      <c r="G995" s="54">
        <v>2105100</v>
      </c>
      <c r="H995" s="53">
        <v>22.57</v>
      </c>
      <c r="I995" s="59">
        <f t="shared" si="79"/>
        <v>1</v>
      </c>
      <c r="J995" s="53">
        <f t="shared" si="75"/>
        <v>22.61</v>
      </c>
      <c r="K995" s="53">
        <f t="shared" si="76"/>
        <v>22.61</v>
      </c>
      <c r="L995" s="53">
        <f t="shared" si="77"/>
        <v>22.11</v>
      </c>
      <c r="M995" s="53">
        <f t="shared" si="78"/>
        <v>22.57</v>
      </c>
      <c r="N995" s="53"/>
    </row>
    <row r="996" spans="1:14" x14ac:dyDescent="0.25">
      <c r="A996">
        <v>981</v>
      </c>
      <c r="B996" s="175">
        <v>40164</v>
      </c>
      <c r="C996" s="53">
        <v>22.75</v>
      </c>
      <c r="D996" s="53">
        <v>22.75</v>
      </c>
      <c r="E996" s="53">
        <v>22.08</v>
      </c>
      <c r="F996" s="53">
        <v>22.44</v>
      </c>
      <c r="G996" s="54">
        <v>634000</v>
      </c>
      <c r="H996" s="53">
        <v>22.44</v>
      </c>
      <c r="I996" s="59">
        <f t="shared" si="79"/>
        <v>1</v>
      </c>
      <c r="J996" s="53">
        <f t="shared" si="75"/>
        <v>22.75</v>
      </c>
      <c r="K996" s="53">
        <f t="shared" si="76"/>
        <v>22.75</v>
      </c>
      <c r="L996" s="53">
        <f t="shared" si="77"/>
        <v>22.08</v>
      </c>
      <c r="M996" s="53">
        <f t="shared" si="78"/>
        <v>22.44</v>
      </c>
      <c r="N996" s="53"/>
    </row>
    <row r="997" spans="1:14" x14ac:dyDescent="0.25">
      <c r="A997">
        <v>982</v>
      </c>
      <c r="B997" s="175">
        <v>40163</v>
      </c>
      <c r="C997" s="53">
        <v>22.84</v>
      </c>
      <c r="D997" s="53">
        <v>23.05</v>
      </c>
      <c r="E997" s="53">
        <v>22.55</v>
      </c>
      <c r="F997" s="53">
        <v>22.73</v>
      </c>
      <c r="G997" s="54">
        <v>585400</v>
      </c>
      <c r="H997" s="53">
        <v>22.73</v>
      </c>
      <c r="I997" s="59">
        <f t="shared" si="79"/>
        <v>1</v>
      </c>
      <c r="J997" s="53">
        <f t="shared" si="75"/>
        <v>22.84</v>
      </c>
      <c r="K997" s="53">
        <f t="shared" si="76"/>
        <v>23.05</v>
      </c>
      <c r="L997" s="53">
        <f t="shared" si="77"/>
        <v>22.55</v>
      </c>
      <c r="M997" s="53">
        <f t="shared" si="78"/>
        <v>22.73</v>
      </c>
      <c r="N997" s="53"/>
    </row>
    <row r="998" spans="1:14" x14ac:dyDescent="0.25">
      <c r="A998">
        <v>983</v>
      </c>
      <c r="B998" s="175">
        <v>40162</v>
      </c>
      <c r="C998" s="53">
        <v>22.8</v>
      </c>
      <c r="D998" s="53">
        <v>22.89</v>
      </c>
      <c r="E998" s="53">
        <v>22.52</v>
      </c>
      <c r="F998" s="53">
        <v>22.69</v>
      </c>
      <c r="G998" s="54">
        <v>700100</v>
      </c>
      <c r="H998" s="53">
        <v>22.69</v>
      </c>
      <c r="I998" s="59">
        <f t="shared" si="79"/>
        <v>1</v>
      </c>
      <c r="J998" s="53">
        <f t="shared" si="75"/>
        <v>22.8</v>
      </c>
      <c r="K998" s="53">
        <f t="shared" si="76"/>
        <v>22.89</v>
      </c>
      <c r="L998" s="53">
        <f t="shared" si="77"/>
        <v>22.52</v>
      </c>
      <c r="M998" s="53">
        <f t="shared" si="78"/>
        <v>22.69</v>
      </c>
      <c r="N998" s="53"/>
    </row>
    <row r="999" spans="1:14" x14ac:dyDescent="0.25">
      <c r="A999">
        <v>984</v>
      </c>
      <c r="B999" s="175">
        <v>40161</v>
      </c>
      <c r="C999" s="53">
        <v>23.29</v>
      </c>
      <c r="D999" s="53">
        <v>23.33</v>
      </c>
      <c r="E999" s="53">
        <v>22.75</v>
      </c>
      <c r="F999" s="53">
        <v>22.8</v>
      </c>
      <c r="G999" s="54">
        <v>489100</v>
      </c>
      <c r="H999" s="53">
        <v>22.8</v>
      </c>
      <c r="I999" s="59">
        <f t="shared" si="79"/>
        <v>1</v>
      </c>
      <c r="J999" s="53">
        <f t="shared" si="75"/>
        <v>23.29</v>
      </c>
      <c r="K999" s="53">
        <f t="shared" si="76"/>
        <v>23.33</v>
      </c>
      <c r="L999" s="53">
        <f t="shared" si="77"/>
        <v>22.75</v>
      </c>
      <c r="M999" s="53">
        <f t="shared" si="78"/>
        <v>22.8</v>
      </c>
      <c r="N999" s="53"/>
    </row>
    <row r="1000" spans="1:14" x14ac:dyDescent="0.25">
      <c r="A1000">
        <v>985</v>
      </c>
      <c r="B1000" s="175">
        <v>40158</v>
      </c>
      <c r="C1000" s="53">
        <v>23.6</v>
      </c>
      <c r="D1000" s="53">
        <v>23.74</v>
      </c>
      <c r="E1000" s="53">
        <v>23.11</v>
      </c>
      <c r="F1000" s="53">
        <v>23.34</v>
      </c>
      <c r="G1000" s="54">
        <v>600300</v>
      </c>
      <c r="H1000" s="53">
        <v>23.34</v>
      </c>
      <c r="I1000" s="59">
        <f t="shared" si="79"/>
        <v>1</v>
      </c>
      <c r="J1000" s="53">
        <f t="shared" si="75"/>
        <v>23.6</v>
      </c>
      <c r="K1000" s="53">
        <f t="shared" si="76"/>
        <v>23.74</v>
      </c>
      <c r="L1000" s="53">
        <f t="shared" si="77"/>
        <v>23.11</v>
      </c>
      <c r="M1000" s="53">
        <f t="shared" si="78"/>
        <v>23.34</v>
      </c>
      <c r="N1000" s="53"/>
    </row>
    <row r="1001" spans="1:14" x14ac:dyDescent="0.25">
      <c r="A1001">
        <v>986</v>
      </c>
      <c r="B1001" s="175">
        <v>40157</v>
      </c>
      <c r="C1001" s="53">
        <v>24.77</v>
      </c>
      <c r="D1001" s="53">
        <v>24.77</v>
      </c>
      <c r="E1001" s="53">
        <v>23.39</v>
      </c>
      <c r="F1001" s="53">
        <v>23.7</v>
      </c>
      <c r="G1001" s="54">
        <v>848400</v>
      </c>
      <c r="H1001" s="53">
        <v>23.7</v>
      </c>
      <c r="I1001" s="59">
        <f t="shared" si="79"/>
        <v>1</v>
      </c>
      <c r="J1001" s="53">
        <f t="shared" si="75"/>
        <v>24.77</v>
      </c>
      <c r="K1001" s="53">
        <f t="shared" si="76"/>
        <v>24.77</v>
      </c>
      <c r="L1001" s="53">
        <f t="shared" si="77"/>
        <v>23.39</v>
      </c>
      <c r="M1001" s="53">
        <f t="shared" si="78"/>
        <v>23.7</v>
      </c>
      <c r="N1001" s="53"/>
    </row>
    <row r="1002" spans="1:14" x14ac:dyDescent="0.25">
      <c r="A1002">
        <v>987</v>
      </c>
      <c r="B1002" s="175">
        <v>40156</v>
      </c>
      <c r="C1002" s="53">
        <v>23.63</v>
      </c>
      <c r="D1002" s="53">
        <v>24.12</v>
      </c>
      <c r="E1002" s="53">
        <v>23.5</v>
      </c>
      <c r="F1002" s="53">
        <v>24</v>
      </c>
      <c r="G1002" s="54">
        <v>609400</v>
      </c>
      <c r="H1002" s="53">
        <v>24</v>
      </c>
      <c r="I1002" s="59">
        <f t="shared" si="79"/>
        <v>1</v>
      </c>
      <c r="J1002" s="53">
        <f t="shared" si="75"/>
        <v>23.63</v>
      </c>
      <c r="K1002" s="53">
        <f t="shared" si="76"/>
        <v>24.12</v>
      </c>
      <c r="L1002" s="53">
        <f t="shared" si="77"/>
        <v>23.5</v>
      </c>
      <c r="M1002" s="53">
        <f t="shared" si="78"/>
        <v>24</v>
      </c>
      <c r="N1002" s="53"/>
    </row>
    <row r="1003" spans="1:14" x14ac:dyDescent="0.25">
      <c r="A1003">
        <v>988</v>
      </c>
      <c r="B1003" s="175">
        <v>40155</v>
      </c>
      <c r="C1003" s="53">
        <v>23.5</v>
      </c>
      <c r="D1003" s="53">
        <v>23.75</v>
      </c>
      <c r="E1003" s="53">
        <v>23</v>
      </c>
      <c r="F1003" s="53">
        <v>23.63</v>
      </c>
      <c r="G1003" s="54">
        <v>652900</v>
      </c>
      <c r="H1003" s="53">
        <v>23.63</v>
      </c>
      <c r="I1003" s="59">
        <f t="shared" si="79"/>
        <v>1</v>
      </c>
      <c r="J1003" s="53">
        <f t="shared" si="75"/>
        <v>23.5</v>
      </c>
      <c r="K1003" s="53">
        <f t="shared" si="76"/>
        <v>23.75</v>
      </c>
      <c r="L1003" s="53">
        <f t="shared" si="77"/>
        <v>23</v>
      </c>
      <c r="M1003" s="53">
        <f t="shared" si="78"/>
        <v>23.63</v>
      </c>
      <c r="N1003" s="53"/>
    </row>
    <row r="1004" spans="1:14" x14ac:dyDescent="0.25">
      <c r="A1004">
        <v>989</v>
      </c>
      <c r="B1004" s="175">
        <v>40154</v>
      </c>
      <c r="C1004" s="53">
        <v>23.77</v>
      </c>
      <c r="D1004" s="53">
        <v>23.77</v>
      </c>
      <c r="E1004" s="53">
        <v>23.28</v>
      </c>
      <c r="F1004" s="53">
        <v>23.63</v>
      </c>
      <c r="G1004" s="54">
        <v>271500</v>
      </c>
      <c r="H1004" s="53">
        <v>23.63</v>
      </c>
      <c r="I1004" s="59">
        <f t="shared" si="79"/>
        <v>1</v>
      </c>
      <c r="J1004" s="53">
        <f t="shared" si="75"/>
        <v>23.77</v>
      </c>
      <c r="K1004" s="53">
        <f t="shared" si="76"/>
        <v>23.77</v>
      </c>
      <c r="L1004" s="53">
        <f t="shared" si="77"/>
        <v>23.28</v>
      </c>
      <c r="M1004" s="53">
        <f t="shared" si="78"/>
        <v>23.63</v>
      </c>
      <c r="N1004" s="53"/>
    </row>
    <row r="1005" spans="1:14" x14ac:dyDescent="0.25">
      <c r="A1005">
        <v>990</v>
      </c>
      <c r="B1005" s="175">
        <v>40151</v>
      </c>
      <c r="C1005" s="53">
        <v>23.47</v>
      </c>
      <c r="D1005" s="53">
        <v>23.98</v>
      </c>
      <c r="E1005" s="53">
        <v>23.3</v>
      </c>
      <c r="F1005" s="53">
        <v>23.85</v>
      </c>
      <c r="G1005" s="54">
        <v>318100</v>
      </c>
      <c r="H1005" s="53">
        <v>23.85</v>
      </c>
      <c r="I1005" s="59">
        <f t="shared" si="79"/>
        <v>1</v>
      </c>
      <c r="J1005" s="53">
        <f t="shared" si="75"/>
        <v>23.47</v>
      </c>
      <c r="K1005" s="53">
        <f t="shared" si="76"/>
        <v>23.98</v>
      </c>
      <c r="L1005" s="53">
        <f t="shared" si="77"/>
        <v>23.3</v>
      </c>
      <c r="M1005" s="53">
        <f t="shared" si="78"/>
        <v>23.85</v>
      </c>
      <c r="N1005" s="53"/>
    </row>
    <row r="1006" spans="1:14" x14ac:dyDescent="0.25">
      <c r="A1006">
        <v>991</v>
      </c>
      <c r="B1006" s="175">
        <v>40150</v>
      </c>
      <c r="C1006" s="53">
        <v>23.82</v>
      </c>
      <c r="D1006" s="53">
        <v>23.82</v>
      </c>
      <c r="E1006" s="53">
        <v>23</v>
      </c>
      <c r="F1006" s="53">
        <v>23.31</v>
      </c>
      <c r="G1006" s="54">
        <v>410000</v>
      </c>
      <c r="H1006" s="53">
        <v>23.31</v>
      </c>
      <c r="I1006" s="59">
        <f t="shared" si="79"/>
        <v>1</v>
      </c>
      <c r="J1006" s="53">
        <f t="shared" si="75"/>
        <v>23.82</v>
      </c>
      <c r="K1006" s="53">
        <f t="shared" si="76"/>
        <v>23.82</v>
      </c>
      <c r="L1006" s="53">
        <f t="shared" si="77"/>
        <v>23</v>
      </c>
      <c r="M1006" s="53">
        <f t="shared" si="78"/>
        <v>23.31</v>
      </c>
      <c r="N1006" s="53"/>
    </row>
    <row r="1007" spans="1:14" x14ac:dyDescent="0.25">
      <c r="A1007">
        <v>992</v>
      </c>
      <c r="B1007" s="175">
        <v>40149</v>
      </c>
      <c r="C1007" s="53">
        <v>23.29</v>
      </c>
      <c r="D1007" s="53">
        <v>23.75</v>
      </c>
      <c r="E1007" s="53">
        <v>23.25</v>
      </c>
      <c r="F1007" s="53">
        <v>23.6</v>
      </c>
      <c r="G1007" s="54">
        <v>571300</v>
      </c>
      <c r="H1007" s="53">
        <v>23.6</v>
      </c>
      <c r="I1007" s="59">
        <f t="shared" si="79"/>
        <v>1</v>
      </c>
      <c r="J1007" s="53">
        <f t="shared" si="75"/>
        <v>23.29</v>
      </c>
      <c r="K1007" s="53">
        <f t="shared" si="76"/>
        <v>23.75</v>
      </c>
      <c r="L1007" s="53">
        <f t="shared" si="77"/>
        <v>23.25</v>
      </c>
      <c r="M1007" s="53">
        <f t="shared" si="78"/>
        <v>23.6</v>
      </c>
      <c r="N1007" s="53"/>
    </row>
    <row r="1008" spans="1:14" x14ac:dyDescent="0.25">
      <c r="A1008">
        <v>993</v>
      </c>
      <c r="B1008" s="175">
        <v>40148</v>
      </c>
      <c r="C1008" s="53">
        <v>23.44</v>
      </c>
      <c r="D1008" s="53">
        <v>23.57</v>
      </c>
      <c r="E1008" s="53">
        <v>23</v>
      </c>
      <c r="F1008" s="53">
        <v>23.31</v>
      </c>
      <c r="G1008" s="54">
        <v>803500</v>
      </c>
      <c r="H1008" s="53">
        <v>23.31</v>
      </c>
      <c r="I1008" s="59">
        <f t="shared" si="79"/>
        <v>1</v>
      </c>
      <c r="J1008" s="53">
        <f t="shared" si="75"/>
        <v>23.44</v>
      </c>
      <c r="K1008" s="53">
        <f t="shared" si="76"/>
        <v>23.57</v>
      </c>
      <c r="L1008" s="53">
        <f t="shared" si="77"/>
        <v>23</v>
      </c>
      <c r="M1008" s="53">
        <f t="shared" si="78"/>
        <v>23.31</v>
      </c>
      <c r="N1008" s="53"/>
    </row>
    <row r="1009" spans="1:14" x14ac:dyDescent="0.25">
      <c r="A1009">
        <v>994</v>
      </c>
      <c r="B1009" s="175">
        <v>40147</v>
      </c>
      <c r="C1009" s="53">
        <v>23.12</v>
      </c>
      <c r="D1009" s="53">
        <v>23.12</v>
      </c>
      <c r="E1009" s="53">
        <v>22.62</v>
      </c>
      <c r="F1009" s="53">
        <v>23</v>
      </c>
      <c r="G1009" s="54">
        <v>853000</v>
      </c>
      <c r="H1009" s="53">
        <v>23</v>
      </c>
      <c r="I1009" s="59">
        <f t="shared" si="79"/>
        <v>1</v>
      </c>
      <c r="J1009" s="53">
        <f t="shared" si="75"/>
        <v>23.12</v>
      </c>
      <c r="K1009" s="53">
        <f t="shared" si="76"/>
        <v>23.12</v>
      </c>
      <c r="L1009" s="53">
        <f t="shared" si="77"/>
        <v>22.62</v>
      </c>
      <c r="M1009" s="53">
        <f t="shared" si="78"/>
        <v>23</v>
      </c>
      <c r="N1009" s="53"/>
    </row>
    <row r="1010" spans="1:14" x14ac:dyDescent="0.25">
      <c r="A1010">
        <v>995</v>
      </c>
      <c r="B1010" s="175">
        <v>40144</v>
      </c>
      <c r="C1010" s="53">
        <v>22.74</v>
      </c>
      <c r="D1010" s="53">
        <v>23.3</v>
      </c>
      <c r="E1010" s="53">
        <v>22.74</v>
      </c>
      <c r="F1010" s="53">
        <v>23.15</v>
      </c>
      <c r="G1010" s="54">
        <v>141400</v>
      </c>
      <c r="H1010" s="53">
        <v>23.15</v>
      </c>
      <c r="I1010" s="59">
        <f t="shared" si="79"/>
        <v>1</v>
      </c>
      <c r="J1010" s="53">
        <f t="shared" si="75"/>
        <v>22.74</v>
      </c>
      <c r="K1010" s="53">
        <f t="shared" si="76"/>
        <v>23.3</v>
      </c>
      <c r="L1010" s="53">
        <f t="shared" si="77"/>
        <v>22.74</v>
      </c>
      <c r="M1010" s="53">
        <f t="shared" si="78"/>
        <v>23.15</v>
      </c>
      <c r="N1010" s="53"/>
    </row>
    <row r="1011" spans="1:14" x14ac:dyDescent="0.25">
      <c r="A1011">
        <v>996</v>
      </c>
      <c r="B1011" s="175">
        <v>40142</v>
      </c>
      <c r="C1011" s="53">
        <v>23</v>
      </c>
      <c r="D1011" s="53">
        <v>23.8</v>
      </c>
      <c r="E1011" s="53">
        <v>22.99</v>
      </c>
      <c r="F1011" s="53">
        <v>23.74</v>
      </c>
      <c r="G1011" s="54">
        <v>362600</v>
      </c>
      <c r="H1011" s="53">
        <v>23.74</v>
      </c>
      <c r="I1011" s="59">
        <f t="shared" si="79"/>
        <v>1</v>
      </c>
      <c r="J1011" s="53">
        <f t="shared" si="75"/>
        <v>23</v>
      </c>
      <c r="K1011" s="53">
        <f t="shared" si="76"/>
        <v>23.8</v>
      </c>
      <c r="L1011" s="53">
        <f t="shared" si="77"/>
        <v>22.99</v>
      </c>
      <c r="M1011" s="53">
        <f t="shared" si="78"/>
        <v>23.74</v>
      </c>
      <c r="N1011" s="53"/>
    </row>
    <row r="1012" spans="1:14" x14ac:dyDescent="0.25">
      <c r="A1012">
        <v>997</v>
      </c>
      <c r="B1012" s="175">
        <v>40141</v>
      </c>
      <c r="C1012" s="53">
        <v>23.6</v>
      </c>
      <c r="D1012" s="53">
        <v>23.65</v>
      </c>
      <c r="E1012" s="53">
        <v>23.25</v>
      </c>
      <c r="F1012" s="53">
        <v>23.5</v>
      </c>
      <c r="G1012" s="54">
        <v>633100</v>
      </c>
      <c r="H1012" s="53">
        <v>23.5</v>
      </c>
      <c r="I1012" s="59">
        <f t="shared" si="79"/>
        <v>1</v>
      </c>
      <c r="J1012" s="53">
        <f t="shared" si="75"/>
        <v>23.6</v>
      </c>
      <c r="K1012" s="53">
        <f t="shared" si="76"/>
        <v>23.65</v>
      </c>
      <c r="L1012" s="53">
        <f t="shared" si="77"/>
        <v>23.25</v>
      </c>
      <c r="M1012" s="53">
        <f t="shared" si="78"/>
        <v>23.5</v>
      </c>
      <c r="N1012" s="53"/>
    </row>
    <row r="1013" spans="1:14" x14ac:dyDescent="0.25">
      <c r="A1013">
        <v>998</v>
      </c>
      <c r="B1013" s="175">
        <v>40140</v>
      </c>
      <c r="C1013" s="53">
        <v>23.7</v>
      </c>
      <c r="D1013" s="53">
        <v>23.98</v>
      </c>
      <c r="E1013" s="53">
        <v>23.18</v>
      </c>
      <c r="F1013" s="53">
        <v>23.4</v>
      </c>
      <c r="G1013" s="54">
        <v>741100</v>
      </c>
      <c r="H1013" s="53">
        <v>23.4</v>
      </c>
      <c r="I1013" s="59">
        <f t="shared" si="79"/>
        <v>1</v>
      </c>
      <c r="J1013" s="53">
        <f t="shared" si="75"/>
        <v>23.7</v>
      </c>
      <c r="K1013" s="53">
        <f t="shared" si="76"/>
        <v>23.98</v>
      </c>
      <c r="L1013" s="53">
        <f t="shared" si="77"/>
        <v>23.18</v>
      </c>
      <c r="M1013" s="53">
        <f t="shared" si="78"/>
        <v>23.4</v>
      </c>
      <c r="N1013" s="53"/>
    </row>
    <row r="1014" spans="1:14" x14ac:dyDescent="0.25">
      <c r="A1014">
        <v>999</v>
      </c>
      <c r="B1014" s="175">
        <v>40137</v>
      </c>
      <c r="C1014" s="53">
        <v>22.5</v>
      </c>
      <c r="D1014" s="53">
        <v>23.33</v>
      </c>
      <c r="E1014" s="53">
        <v>22.5</v>
      </c>
      <c r="F1014" s="53">
        <v>23.21</v>
      </c>
      <c r="G1014" s="54">
        <v>1080900</v>
      </c>
      <c r="H1014" s="53">
        <v>23.21</v>
      </c>
      <c r="I1014" s="59">
        <f t="shared" si="79"/>
        <v>1</v>
      </c>
      <c r="J1014" s="53">
        <f t="shared" si="75"/>
        <v>22.5</v>
      </c>
      <c r="K1014" s="53">
        <f t="shared" si="76"/>
        <v>23.33</v>
      </c>
      <c r="L1014" s="53">
        <f t="shared" si="77"/>
        <v>22.5</v>
      </c>
      <c r="M1014" s="53">
        <f t="shared" si="78"/>
        <v>23.21</v>
      </c>
      <c r="N1014" s="53"/>
    </row>
    <row r="1015" spans="1:14" x14ac:dyDescent="0.25">
      <c r="A1015">
        <v>1000</v>
      </c>
      <c r="B1015" s="175">
        <v>40136</v>
      </c>
      <c r="C1015" s="53">
        <v>22.27</v>
      </c>
      <c r="D1015" s="53">
        <v>23.14</v>
      </c>
      <c r="E1015" s="53">
        <v>22.27</v>
      </c>
      <c r="F1015" s="53">
        <v>22.87</v>
      </c>
      <c r="G1015" s="54">
        <v>1031500</v>
      </c>
      <c r="H1015" s="53">
        <v>22.87</v>
      </c>
      <c r="I1015" s="59">
        <f t="shared" si="79"/>
        <v>1</v>
      </c>
      <c r="J1015" s="53">
        <f t="shared" si="75"/>
        <v>22.27</v>
      </c>
      <c r="K1015" s="53">
        <f t="shared" si="76"/>
        <v>23.14</v>
      </c>
      <c r="L1015" s="53">
        <f t="shared" si="77"/>
        <v>22.27</v>
      </c>
      <c r="M1015" s="53">
        <f t="shared" si="78"/>
        <v>22.87</v>
      </c>
      <c r="N1015" s="53"/>
    </row>
    <row r="1016" spans="1:14" x14ac:dyDescent="0.25">
      <c r="A1016">
        <v>1001</v>
      </c>
      <c r="B1016" s="175">
        <v>40135</v>
      </c>
      <c r="C1016" s="53">
        <v>23</v>
      </c>
      <c r="D1016" s="53">
        <v>23.02</v>
      </c>
      <c r="E1016" s="53">
        <v>22.5</v>
      </c>
      <c r="F1016" s="53">
        <v>22.55</v>
      </c>
      <c r="G1016" s="54">
        <v>918300</v>
      </c>
      <c r="H1016" s="53">
        <v>22.55</v>
      </c>
      <c r="I1016" s="59">
        <f t="shared" si="79"/>
        <v>1</v>
      </c>
      <c r="J1016" s="53">
        <f t="shared" si="75"/>
        <v>23</v>
      </c>
      <c r="K1016" s="53">
        <f t="shared" si="76"/>
        <v>23.02</v>
      </c>
      <c r="L1016" s="53">
        <f t="shared" si="77"/>
        <v>22.5</v>
      </c>
      <c r="M1016" s="53">
        <f t="shared" si="78"/>
        <v>22.55</v>
      </c>
      <c r="N1016" s="53"/>
    </row>
    <row r="1017" spans="1:14" x14ac:dyDescent="0.25">
      <c r="A1017">
        <v>1002</v>
      </c>
      <c r="B1017" s="175">
        <v>40134</v>
      </c>
      <c r="C1017" s="53">
        <v>23.03</v>
      </c>
      <c r="D1017" s="53">
        <v>23.17</v>
      </c>
      <c r="E1017" s="53">
        <v>22.5</v>
      </c>
      <c r="F1017" s="53">
        <v>23.04</v>
      </c>
      <c r="G1017" s="54">
        <v>1328000</v>
      </c>
      <c r="H1017" s="53">
        <v>23.04</v>
      </c>
      <c r="I1017" s="59">
        <f t="shared" si="79"/>
        <v>1</v>
      </c>
      <c r="J1017" s="53">
        <f t="shared" si="75"/>
        <v>23.03</v>
      </c>
      <c r="K1017" s="53">
        <f t="shared" si="76"/>
        <v>23.17</v>
      </c>
      <c r="L1017" s="53">
        <f t="shared" si="77"/>
        <v>22.5</v>
      </c>
      <c r="M1017" s="53">
        <f t="shared" si="78"/>
        <v>23.04</v>
      </c>
      <c r="N1017" s="53"/>
    </row>
    <row r="1018" spans="1:14" x14ac:dyDescent="0.25">
      <c r="A1018">
        <v>1003</v>
      </c>
      <c r="B1018" s="175">
        <v>40133</v>
      </c>
      <c r="C1018" s="53">
        <v>22.9</v>
      </c>
      <c r="D1018" s="53">
        <v>23.1</v>
      </c>
      <c r="E1018" s="53">
        <v>22.13</v>
      </c>
      <c r="F1018" s="53">
        <v>23.1</v>
      </c>
      <c r="G1018" s="54">
        <v>2080000</v>
      </c>
      <c r="H1018" s="53">
        <v>23.1</v>
      </c>
      <c r="I1018" s="59">
        <f t="shared" si="79"/>
        <v>1</v>
      </c>
      <c r="J1018" s="53">
        <f t="shared" si="75"/>
        <v>22.9</v>
      </c>
      <c r="K1018" s="53">
        <f t="shared" si="76"/>
        <v>23.1</v>
      </c>
      <c r="L1018" s="53">
        <f t="shared" si="77"/>
        <v>22.13</v>
      </c>
      <c r="M1018" s="53">
        <f t="shared" si="78"/>
        <v>23.1</v>
      </c>
      <c r="N1018" s="53"/>
    </row>
    <row r="1019" spans="1:14" x14ac:dyDescent="0.25">
      <c r="A1019">
        <v>1004</v>
      </c>
      <c r="B1019" s="175">
        <v>40130</v>
      </c>
      <c r="C1019" s="53">
        <v>22</v>
      </c>
      <c r="D1019" s="53">
        <v>23.1</v>
      </c>
      <c r="E1019" s="53">
        <v>21.75</v>
      </c>
      <c r="F1019" s="53">
        <v>22.73</v>
      </c>
      <c r="G1019" s="54">
        <v>22079100</v>
      </c>
      <c r="H1019" s="53">
        <v>22.73</v>
      </c>
      <c r="I1019" s="59">
        <f t="shared" si="79"/>
        <v>1</v>
      </c>
      <c r="J1019" s="53">
        <f t="shared" si="75"/>
        <v>22</v>
      </c>
      <c r="K1019" s="53">
        <f t="shared" si="76"/>
        <v>23.1</v>
      </c>
      <c r="L1019" s="53">
        <f t="shared" si="77"/>
        <v>21.75</v>
      </c>
      <c r="M1019" s="53">
        <f t="shared" si="78"/>
        <v>22.73</v>
      </c>
      <c r="N1019" s="53"/>
    </row>
    <row r="1020" spans="1:14" x14ac:dyDescent="0.25">
      <c r="B1020" s="175"/>
      <c r="C1020" s="53"/>
      <c r="D1020" s="53"/>
      <c r="E1020" s="53"/>
      <c r="F1020" s="53"/>
      <c r="G1020" s="54"/>
      <c r="H1020" s="53"/>
      <c r="I1020" s="59"/>
      <c r="J1020" s="53"/>
      <c r="K1020" s="53"/>
      <c r="L1020" s="53"/>
      <c r="M1020" s="53"/>
      <c r="N1020" s="53"/>
    </row>
    <row r="1021" spans="1:14" x14ac:dyDescent="0.25">
      <c r="B1021" s="175"/>
      <c r="C1021" s="53"/>
      <c r="D1021" s="53"/>
      <c r="E1021" s="53"/>
      <c r="F1021" s="53"/>
      <c r="G1021" s="54"/>
      <c r="H1021" s="53"/>
      <c r="I1021" s="59"/>
      <c r="J1021" s="53"/>
      <c r="K1021" s="53"/>
      <c r="L1021" s="53"/>
      <c r="M1021" s="53"/>
      <c r="N1021" s="53"/>
    </row>
    <row r="1022" spans="1:14" x14ac:dyDescent="0.25">
      <c r="B1022" s="175"/>
      <c r="C1022" s="53"/>
      <c r="D1022" s="53"/>
      <c r="E1022" s="53"/>
      <c r="F1022" s="53"/>
      <c r="G1022" s="54"/>
      <c r="H1022" s="53"/>
      <c r="I1022" s="59"/>
      <c r="J1022" s="53"/>
      <c r="K1022" s="53"/>
      <c r="L1022" s="53"/>
      <c r="M1022" s="53"/>
      <c r="N1022" s="53"/>
    </row>
    <row r="1023" spans="1:14" x14ac:dyDescent="0.25">
      <c r="B1023" s="175"/>
      <c r="C1023" s="53"/>
      <c r="D1023" s="53"/>
      <c r="E1023" s="53"/>
      <c r="F1023" s="53"/>
      <c r="G1023" s="54"/>
      <c r="H1023" s="53"/>
      <c r="I1023" s="59"/>
      <c r="J1023" s="53"/>
      <c r="K1023" s="53"/>
      <c r="L1023" s="53"/>
      <c r="M1023" s="53"/>
      <c r="N1023" s="53"/>
    </row>
    <row r="1024" spans="1:14" x14ac:dyDescent="0.25">
      <c r="B1024" s="175"/>
      <c r="C1024" s="53"/>
      <c r="D1024" s="53"/>
      <c r="E1024" s="53"/>
      <c r="F1024" s="53"/>
      <c r="G1024" s="54"/>
      <c r="H1024" s="53"/>
      <c r="I1024" s="59"/>
      <c r="J1024" s="53"/>
      <c r="K1024" s="53"/>
      <c r="L1024" s="53"/>
      <c r="M1024" s="53"/>
      <c r="N1024" s="53"/>
    </row>
    <row r="1025" spans="2:14" x14ac:dyDescent="0.25">
      <c r="B1025" s="175"/>
      <c r="C1025" s="53"/>
      <c r="D1025" s="53"/>
      <c r="E1025" s="53"/>
      <c r="F1025" s="53"/>
      <c r="G1025" s="54"/>
      <c r="H1025" s="53"/>
      <c r="I1025" s="59"/>
      <c r="J1025" s="53"/>
      <c r="K1025" s="53"/>
      <c r="L1025" s="53"/>
      <c r="M1025" s="53"/>
      <c r="N1025" s="53"/>
    </row>
    <row r="1026" spans="2:14" x14ac:dyDescent="0.25">
      <c r="B1026" s="175"/>
      <c r="C1026" s="53"/>
      <c r="D1026" s="53"/>
      <c r="E1026" s="53"/>
      <c r="F1026" s="53"/>
      <c r="G1026" s="54"/>
      <c r="H1026" s="53"/>
      <c r="I1026" s="59"/>
      <c r="J1026" s="53"/>
      <c r="K1026" s="53"/>
      <c r="L1026" s="53"/>
      <c r="M1026" s="53"/>
      <c r="N1026" s="53"/>
    </row>
    <row r="1027" spans="2:14" x14ac:dyDescent="0.25">
      <c r="B1027" s="175"/>
      <c r="C1027" s="53"/>
      <c r="D1027" s="53"/>
      <c r="E1027" s="53"/>
      <c r="F1027" s="53"/>
      <c r="G1027" s="54"/>
      <c r="H1027" s="53"/>
      <c r="I1027" s="59"/>
      <c r="J1027" s="53"/>
      <c r="K1027" s="53"/>
      <c r="L1027" s="53"/>
      <c r="M1027" s="53"/>
      <c r="N1027" s="53"/>
    </row>
    <row r="1028" spans="2:14" x14ac:dyDescent="0.25">
      <c r="B1028" s="175"/>
      <c r="C1028" s="53"/>
      <c r="D1028" s="53"/>
      <c r="E1028" s="53"/>
      <c r="F1028" s="53"/>
      <c r="G1028" s="54"/>
      <c r="H1028" s="53"/>
      <c r="I1028" s="59"/>
      <c r="J1028" s="53"/>
      <c r="K1028" s="53"/>
      <c r="L1028" s="53"/>
      <c r="M1028" s="53"/>
      <c r="N1028" s="53"/>
    </row>
    <row r="1029" spans="2:14" x14ac:dyDescent="0.25">
      <c r="B1029" s="175"/>
      <c r="C1029" s="53"/>
      <c r="D1029" s="53"/>
      <c r="E1029" s="53"/>
      <c r="F1029" s="53"/>
      <c r="G1029" s="54"/>
      <c r="H1029" s="53"/>
      <c r="I1029" s="59"/>
      <c r="J1029" s="53"/>
      <c r="K1029" s="53"/>
      <c r="L1029" s="53"/>
      <c r="M1029" s="53"/>
      <c r="N1029" s="53"/>
    </row>
    <row r="1030" spans="2:14" x14ac:dyDescent="0.25">
      <c r="B1030" s="175"/>
      <c r="C1030" s="53"/>
      <c r="D1030" s="53"/>
      <c r="E1030" s="53"/>
      <c r="F1030" s="53"/>
      <c r="G1030" s="54"/>
      <c r="H1030" s="53"/>
      <c r="I1030" s="59"/>
      <c r="J1030" s="53"/>
      <c r="K1030" s="53"/>
      <c r="L1030" s="53"/>
      <c r="M1030" s="53"/>
      <c r="N1030" s="53"/>
    </row>
    <row r="1031" spans="2:14" x14ac:dyDescent="0.25">
      <c r="B1031" s="175"/>
      <c r="C1031" s="53"/>
      <c r="D1031" s="53"/>
      <c r="E1031" s="53"/>
      <c r="F1031" s="53"/>
      <c r="G1031" s="54"/>
      <c r="H1031" s="53"/>
      <c r="I1031" s="59"/>
      <c r="J1031" s="53"/>
      <c r="K1031" s="53"/>
      <c r="L1031" s="53"/>
      <c r="M1031" s="53"/>
      <c r="N1031" s="53"/>
    </row>
    <row r="1032" spans="2:14" x14ac:dyDescent="0.25">
      <c r="B1032" s="175"/>
      <c r="C1032" s="53"/>
      <c r="D1032" s="53"/>
      <c r="E1032" s="53"/>
      <c r="F1032" s="53"/>
      <c r="G1032" s="54"/>
      <c r="H1032" s="53"/>
      <c r="I1032" s="59"/>
      <c r="J1032" s="53"/>
      <c r="K1032" s="53"/>
      <c r="L1032" s="53"/>
      <c r="M1032" s="53"/>
      <c r="N1032" s="53"/>
    </row>
    <row r="1033" spans="2:14" x14ac:dyDescent="0.25">
      <c r="B1033" s="175"/>
      <c r="C1033" s="53"/>
      <c r="D1033" s="53"/>
      <c r="E1033" s="53"/>
      <c r="F1033" s="53"/>
      <c r="G1033" s="54"/>
      <c r="H1033" s="53"/>
      <c r="I1033" s="59"/>
      <c r="J1033" s="53"/>
      <c r="K1033" s="53"/>
      <c r="L1033" s="53"/>
      <c r="M1033" s="53"/>
      <c r="N1033" s="53"/>
    </row>
    <row r="1034" spans="2:14" x14ac:dyDescent="0.25">
      <c r="B1034" s="175"/>
      <c r="C1034" s="53"/>
      <c r="D1034" s="53"/>
      <c r="E1034" s="53"/>
      <c r="F1034" s="53"/>
      <c r="G1034" s="54"/>
      <c r="H1034" s="53"/>
      <c r="I1034" s="59"/>
      <c r="J1034" s="53"/>
      <c r="K1034" s="53"/>
      <c r="L1034" s="53"/>
      <c r="M1034" s="53"/>
      <c r="N1034" s="53"/>
    </row>
    <row r="1035" spans="2:14" x14ac:dyDescent="0.25">
      <c r="B1035" s="175"/>
      <c r="C1035" s="53"/>
      <c r="D1035" s="53"/>
      <c r="E1035" s="53"/>
      <c r="F1035" s="53"/>
      <c r="G1035" s="54"/>
      <c r="H1035" s="53"/>
      <c r="I1035" s="59"/>
      <c r="J1035" s="53"/>
      <c r="K1035" s="53"/>
      <c r="L1035" s="53"/>
      <c r="M1035" s="53"/>
      <c r="N1035" s="53"/>
    </row>
    <row r="1036" spans="2:14" x14ac:dyDescent="0.25">
      <c r="B1036" s="175"/>
      <c r="C1036" s="53"/>
      <c r="D1036" s="53"/>
      <c r="E1036" s="53"/>
      <c r="F1036" s="53"/>
      <c r="G1036" s="54"/>
      <c r="H1036" s="53"/>
      <c r="I1036" s="59"/>
      <c r="J1036" s="53"/>
      <c r="K1036" s="53"/>
      <c r="L1036" s="53"/>
      <c r="M1036" s="53"/>
      <c r="N1036" s="53"/>
    </row>
    <row r="1037" spans="2:14" x14ac:dyDescent="0.25">
      <c r="B1037" s="175"/>
      <c r="C1037" s="53"/>
      <c r="D1037" s="53"/>
      <c r="E1037" s="53"/>
      <c r="F1037" s="53"/>
      <c r="G1037" s="54"/>
      <c r="H1037" s="53"/>
      <c r="I1037" s="59"/>
      <c r="J1037" s="53"/>
      <c r="K1037" s="53"/>
      <c r="L1037" s="53"/>
      <c r="M1037" s="53"/>
      <c r="N1037" s="53"/>
    </row>
    <row r="1038" spans="2:14" x14ac:dyDescent="0.25">
      <c r="B1038" s="175"/>
      <c r="C1038" s="53"/>
      <c r="D1038" s="53"/>
      <c r="E1038" s="53"/>
      <c r="F1038" s="53"/>
      <c r="G1038" s="54"/>
      <c r="H1038" s="53"/>
      <c r="I1038" s="59"/>
      <c r="J1038" s="53"/>
      <c r="K1038" s="53"/>
      <c r="L1038" s="53"/>
      <c r="M1038" s="53"/>
      <c r="N1038" s="53"/>
    </row>
    <row r="1039" spans="2:14" x14ac:dyDescent="0.25">
      <c r="B1039" s="175"/>
      <c r="C1039" s="53"/>
      <c r="D1039" s="53"/>
      <c r="E1039" s="53"/>
      <c r="F1039" s="53"/>
      <c r="G1039" s="54"/>
      <c r="H1039" s="53"/>
      <c r="I1039" s="59"/>
      <c r="J1039" s="53"/>
      <c r="K1039" s="53"/>
      <c r="L1039" s="53"/>
      <c r="M1039" s="53"/>
      <c r="N1039" s="53"/>
    </row>
    <row r="1040" spans="2:14" x14ac:dyDescent="0.25">
      <c r="B1040" s="175"/>
      <c r="C1040" s="53"/>
      <c r="D1040" s="53"/>
      <c r="E1040" s="53"/>
      <c r="F1040" s="53"/>
      <c r="G1040" s="54"/>
      <c r="H1040" s="53"/>
      <c r="I1040" s="59"/>
      <c r="J1040" s="53"/>
      <c r="K1040" s="53"/>
      <c r="L1040" s="53"/>
      <c r="M1040" s="53"/>
      <c r="N1040" s="53"/>
    </row>
    <row r="1041" spans="2:14" x14ac:dyDescent="0.25">
      <c r="B1041" s="175"/>
      <c r="C1041" s="53"/>
      <c r="D1041" s="53"/>
      <c r="E1041" s="53"/>
      <c r="F1041" s="53"/>
      <c r="G1041" s="54"/>
      <c r="H1041" s="53"/>
      <c r="I1041" s="59"/>
      <c r="J1041" s="53"/>
      <c r="K1041" s="53"/>
      <c r="L1041" s="53"/>
      <c r="M1041" s="53"/>
      <c r="N1041" s="53"/>
    </row>
    <row r="1042" spans="2:14" x14ac:dyDescent="0.25">
      <c r="B1042" s="175"/>
      <c r="C1042" s="53"/>
      <c r="D1042" s="53"/>
      <c r="E1042" s="53"/>
      <c r="F1042" s="53"/>
      <c r="G1042" s="54"/>
      <c r="H1042" s="53"/>
      <c r="I1042" s="59"/>
      <c r="J1042" s="53"/>
      <c r="K1042" s="53"/>
      <c r="L1042" s="53"/>
      <c r="M1042" s="53"/>
      <c r="N1042" s="53"/>
    </row>
    <row r="1043" spans="2:14" x14ac:dyDescent="0.25">
      <c r="B1043" s="175"/>
      <c r="C1043" s="53"/>
      <c r="D1043" s="53"/>
      <c r="E1043" s="53"/>
      <c r="F1043" s="53"/>
      <c r="G1043" s="54"/>
      <c r="H1043" s="53"/>
      <c r="I1043" s="59"/>
      <c r="J1043" s="53"/>
      <c r="K1043" s="53"/>
      <c r="L1043" s="53"/>
      <c r="M1043" s="53"/>
      <c r="N1043" s="53"/>
    </row>
    <row r="1044" spans="2:14" x14ac:dyDescent="0.25">
      <c r="B1044" s="175"/>
      <c r="C1044" s="53"/>
      <c r="D1044" s="53"/>
      <c r="E1044" s="53"/>
      <c r="F1044" s="53"/>
      <c r="G1044" s="54"/>
      <c r="H1044" s="53"/>
      <c r="I1044" s="59"/>
      <c r="J1044" s="53"/>
      <c r="K1044" s="53"/>
      <c r="L1044" s="53"/>
      <c r="M1044" s="53"/>
      <c r="N1044" s="53"/>
    </row>
    <row r="1045" spans="2:14" x14ac:dyDescent="0.25">
      <c r="B1045" s="175"/>
      <c r="C1045" s="53"/>
      <c r="D1045" s="53"/>
      <c r="E1045" s="53"/>
      <c r="F1045" s="53"/>
      <c r="G1045" s="54"/>
      <c r="H1045" s="53"/>
      <c r="I1045" s="59"/>
      <c r="J1045" s="53"/>
      <c r="K1045" s="53"/>
      <c r="L1045" s="53"/>
      <c r="M1045" s="53"/>
      <c r="N1045" s="53"/>
    </row>
    <row r="1046" spans="2:14" x14ac:dyDescent="0.25">
      <c r="B1046" s="175"/>
      <c r="C1046" s="53"/>
      <c r="D1046" s="53"/>
      <c r="E1046" s="53"/>
      <c r="F1046" s="53"/>
      <c r="G1046" s="54"/>
      <c r="H1046" s="53"/>
      <c r="I1046" s="59"/>
      <c r="J1046" s="53"/>
      <c r="K1046" s="53"/>
      <c r="L1046" s="53"/>
      <c r="M1046" s="53"/>
      <c r="N1046" s="53"/>
    </row>
    <row r="1047" spans="2:14" x14ac:dyDescent="0.25">
      <c r="B1047" s="175"/>
      <c r="C1047" s="53"/>
      <c r="D1047" s="53"/>
      <c r="E1047" s="53"/>
      <c r="F1047" s="53"/>
      <c r="G1047" s="54"/>
      <c r="H1047" s="53"/>
      <c r="I1047" s="59"/>
      <c r="J1047" s="53"/>
      <c r="K1047" s="53"/>
      <c r="L1047" s="53"/>
      <c r="M1047" s="53"/>
      <c r="N1047" s="53"/>
    </row>
    <row r="1048" spans="2:14" x14ac:dyDescent="0.25">
      <c r="B1048" s="175"/>
      <c r="C1048" s="53"/>
      <c r="D1048" s="53"/>
      <c r="E1048" s="53"/>
      <c r="F1048" s="53"/>
      <c r="G1048" s="54"/>
      <c r="H1048" s="53"/>
      <c r="I1048" s="59"/>
      <c r="J1048" s="53"/>
      <c r="K1048" s="53"/>
      <c r="L1048" s="53"/>
      <c r="M1048" s="53"/>
      <c r="N1048" s="53"/>
    </row>
    <row r="1049" spans="2:14" x14ac:dyDescent="0.25">
      <c r="B1049" s="175"/>
      <c r="C1049" s="53"/>
      <c r="D1049" s="53"/>
      <c r="E1049" s="53"/>
      <c r="F1049" s="53"/>
      <c r="G1049" s="54"/>
      <c r="H1049" s="53"/>
      <c r="I1049" s="59"/>
      <c r="J1049" s="53"/>
      <c r="K1049" s="53"/>
      <c r="L1049" s="53"/>
      <c r="M1049" s="53"/>
      <c r="N1049" s="53"/>
    </row>
    <row r="1050" spans="2:14" x14ac:dyDescent="0.25">
      <c r="B1050" s="175"/>
      <c r="C1050" s="53"/>
      <c r="D1050" s="53"/>
      <c r="E1050" s="53"/>
      <c r="F1050" s="53"/>
      <c r="G1050" s="54"/>
      <c r="H1050" s="53"/>
      <c r="I1050" s="59"/>
      <c r="J1050" s="53"/>
      <c r="K1050" s="53"/>
      <c r="L1050" s="53"/>
      <c r="M1050" s="53"/>
      <c r="N1050" s="53"/>
    </row>
    <row r="1051" spans="2:14" x14ac:dyDescent="0.25">
      <c r="B1051" s="175"/>
      <c r="C1051" s="53"/>
      <c r="D1051" s="53"/>
      <c r="E1051" s="53"/>
      <c r="F1051" s="53"/>
      <c r="G1051" s="54"/>
      <c r="H1051" s="53"/>
      <c r="I1051" s="59"/>
      <c r="J1051" s="53"/>
      <c r="K1051" s="53"/>
      <c r="L1051" s="53"/>
      <c r="M1051" s="53"/>
      <c r="N1051" s="53"/>
    </row>
    <row r="1052" spans="2:14" x14ac:dyDescent="0.25">
      <c r="B1052" s="175"/>
      <c r="C1052" s="53"/>
      <c r="D1052" s="53"/>
      <c r="E1052" s="53"/>
      <c r="F1052" s="53"/>
      <c r="G1052" s="54"/>
      <c r="H1052" s="53"/>
      <c r="I1052" s="59"/>
      <c r="J1052" s="53"/>
      <c r="K1052" s="53"/>
      <c r="L1052" s="53"/>
      <c r="M1052" s="53"/>
      <c r="N1052" s="53"/>
    </row>
    <row r="1053" spans="2:14" x14ac:dyDescent="0.25">
      <c r="B1053" s="175"/>
      <c r="C1053" s="53"/>
      <c r="D1053" s="53"/>
      <c r="E1053" s="53"/>
      <c r="F1053" s="53"/>
      <c r="G1053" s="54"/>
      <c r="H1053" s="53"/>
      <c r="I1053" s="59"/>
      <c r="J1053" s="53"/>
      <c r="K1053" s="53"/>
      <c r="L1053" s="53"/>
      <c r="M1053" s="53"/>
      <c r="N1053" s="53"/>
    </row>
    <row r="1054" spans="2:14" x14ac:dyDescent="0.25">
      <c r="B1054" s="175"/>
      <c r="C1054" s="53"/>
      <c r="D1054" s="53"/>
      <c r="E1054" s="53"/>
      <c r="F1054" s="53"/>
      <c r="G1054" s="54"/>
      <c r="H1054" s="53"/>
      <c r="I1054" s="59"/>
      <c r="J1054" s="53"/>
      <c r="K1054" s="53"/>
      <c r="L1054" s="53"/>
      <c r="M1054" s="53"/>
      <c r="N1054" s="53"/>
    </row>
    <row r="1055" spans="2:14" x14ac:dyDescent="0.25">
      <c r="B1055" s="175"/>
      <c r="C1055" s="53"/>
      <c r="D1055" s="53"/>
      <c r="E1055" s="53"/>
      <c r="F1055" s="53"/>
      <c r="G1055" s="54"/>
      <c r="H1055" s="53"/>
      <c r="I1055" s="59"/>
      <c r="J1055" s="53"/>
      <c r="K1055" s="53"/>
      <c r="L1055" s="53"/>
      <c r="M1055" s="53"/>
      <c r="N1055" s="53"/>
    </row>
    <row r="1056" spans="2:14" x14ac:dyDescent="0.25">
      <c r="B1056" s="175"/>
      <c r="C1056" s="53"/>
      <c r="D1056" s="53"/>
      <c r="E1056" s="53"/>
      <c r="F1056" s="53"/>
      <c r="G1056" s="54"/>
      <c r="H1056" s="53"/>
      <c r="I1056" s="59"/>
      <c r="J1056" s="53"/>
      <c r="K1056" s="53"/>
      <c r="L1056" s="53"/>
      <c r="M1056" s="53"/>
      <c r="N1056" s="53"/>
    </row>
    <row r="1057" spans="2:14" x14ac:dyDescent="0.25">
      <c r="B1057" s="175"/>
      <c r="C1057" s="53"/>
      <c r="D1057" s="53"/>
      <c r="E1057" s="53"/>
      <c r="F1057" s="53"/>
      <c r="G1057" s="54"/>
      <c r="H1057" s="53"/>
      <c r="I1057" s="59"/>
      <c r="J1057" s="53"/>
      <c r="K1057" s="53"/>
      <c r="L1057" s="53"/>
      <c r="M1057" s="53"/>
      <c r="N1057" s="53"/>
    </row>
    <row r="1058" spans="2:14" x14ac:dyDescent="0.25">
      <c r="B1058" s="175"/>
      <c r="C1058" s="53"/>
      <c r="D1058" s="53"/>
      <c r="E1058" s="53"/>
      <c r="F1058" s="53"/>
      <c r="G1058" s="54"/>
      <c r="H1058" s="53"/>
      <c r="I1058" s="59"/>
      <c r="J1058" s="53"/>
      <c r="K1058" s="53"/>
      <c r="L1058" s="53"/>
      <c r="M1058" s="53"/>
      <c r="N1058" s="53"/>
    </row>
    <row r="1059" spans="2:14" x14ac:dyDescent="0.25">
      <c r="B1059" s="175"/>
      <c r="C1059" s="53"/>
      <c r="D1059" s="53"/>
      <c r="E1059" s="53"/>
      <c r="F1059" s="53"/>
      <c r="G1059" s="54"/>
      <c r="H1059" s="53"/>
      <c r="I1059" s="59"/>
      <c r="J1059" s="53"/>
      <c r="K1059" s="53"/>
      <c r="L1059" s="53"/>
      <c r="M1059" s="53"/>
      <c r="N1059" s="53"/>
    </row>
    <row r="1060" spans="2:14" x14ac:dyDescent="0.25">
      <c r="B1060" s="175"/>
      <c r="C1060" s="53"/>
      <c r="D1060" s="53"/>
      <c r="E1060" s="53"/>
      <c r="F1060" s="53"/>
      <c r="G1060" s="54"/>
      <c r="H1060" s="53"/>
      <c r="I1060" s="59"/>
      <c r="J1060" s="53"/>
      <c r="K1060" s="53"/>
      <c r="L1060" s="53"/>
      <c r="M1060" s="53"/>
      <c r="N1060" s="53"/>
    </row>
    <row r="1061" spans="2:14" x14ac:dyDescent="0.25">
      <c r="B1061" s="175"/>
      <c r="C1061" s="53"/>
      <c r="D1061" s="53"/>
      <c r="E1061" s="53"/>
      <c r="F1061" s="53"/>
      <c r="G1061" s="54"/>
      <c r="H1061" s="53"/>
      <c r="I1061" s="59"/>
      <c r="J1061" s="53"/>
      <c r="K1061" s="53"/>
      <c r="L1061" s="53"/>
      <c r="M1061" s="53"/>
      <c r="N1061" s="53"/>
    </row>
    <row r="1062" spans="2:14" x14ac:dyDescent="0.25">
      <c r="B1062" s="175"/>
      <c r="C1062" s="53"/>
      <c r="D1062" s="53"/>
      <c r="E1062" s="53"/>
      <c r="F1062" s="53"/>
      <c r="G1062" s="54"/>
      <c r="H1062" s="53"/>
      <c r="I1062" s="59"/>
      <c r="J1062" s="53"/>
      <c r="K1062" s="53"/>
      <c r="L1062" s="53"/>
      <c r="M1062" s="53"/>
      <c r="N1062" s="53"/>
    </row>
    <row r="1063" spans="2:14" x14ac:dyDescent="0.25">
      <c r="B1063" s="175"/>
      <c r="C1063" s="53"/>
      <c r="D1063" s="53"/>
      <c r="E1063" s="53"/>
      <c r="F1063" s="53"/>
      <c r="G1063" s="54"/>
      <c r="H1063" s="53"/>
      <c r="I1063" s="59"/>
      <c r="J1063" s="53"/>
      <c r="K1063" s="53"/>
      <c r="L1063" s="53"/>
      <c r="M1063" s="53"/>
      <c r="N1063" s="53"/>
    </row>
    <row r="1064" spans="2:14" x14ac:dyDescent="0.25">
      <c r="B1064" s="175"/>
      <c r="C1064" s="53"/>
      <c r="D1064" s="53"/>
      <c r="E1064" s="53"/>
      <c r="F1064" s="53"/>
      <c r="G1064" s="54"/>
      <c r="H1064" s="53"/>
      <c r="I1064" s="59"/>
      <c r="J1064" s="53"/>
      <c r="K1064" s="53"/>
      <c r="L1064" s="53"/>
      <c r="M1064" s="53"/>
      <c r="N1064" s="53"/>
    </row>
    <row r="1065" spans="2:14" x14ac:dyDescent="0.25">
      <c r="B1065" s="175"/>
      <c r="C1065" s="53"/>
      <c r="D1065" s="53"/>
      <c r="E1065" s="53"/>
      <c r="F1065" s="53"/>
      <c r="G1065" s="54"/>
      <c r="H1065" s="53"/>
      <c r="I1065" s="59"/>
      <c r="J1065" s="53"/>
      <c r="K1065" s="53"/>
      <c r="L1065" s="53"/>
      <c r="M1065" s="53"/>
      <c r="N1065" s="53"/>
    </row>
    <row r="1066" spans="2:14" x14ac:dyDescent="0.25">
      <c r="B1066" s="175"/>
      <c r="C1066" s="53"/>
      <c r="D1066" s="53"/>
      <c r="E1066" s="53"/>
      <c r="F1066" s="53"/>
      <c r="G1066" s="54"/>
      <c r="H1066" s="53"/>
      <c r="I1066" s="59"/>
      <c r="J1066" s="53"/>
      <c r="K1066" s="53"/>
      <c r="L1066" s="53"/>
      <c r="M1066" s="53"/>
      <c r="N1066" s="53"/>
    </row>
    <row r="1067" spans="2:14" x14ac:dyDescent="0.25">
      <c r="B1067" s="175"/>
      <c r="C1067" s="53"/>
      <c r="D1067" s="53"/>
      <c r="E1067" s="53"/>
      <c r="F1067" s="53"/>
      <c r="G1067" s="54"/>
      <c r="H1067" s="53"/>
      <c r="I1067" s="59"/>
      <c r="J1067" s="53"/>
      <c r="K1067" s="53"/>
      <c r="L1067" s="53"/>
      <c r="M1067" s="53"/>
      <c r="N1067" s="53"/>
    </row>
    <row r="1068" spans="2:14" x14ac:dyDescent="0.25">
      <c r="B1068" s="175"/>
      <c r="C1068" s="53"/>
      <c r="D1068" s="53"/>
      <c r="E1068" s="53"/>
      <c r="F1068" s="53"/>
      <c r="G1068" s="54"/>
      <c r="H1068" s="53"/>
      <c r="I1068" s="59"/>
      <c r="J1068" s="53"/>
      <c r="K1068" s="53"/>
      <c r="L1068" s="53"/>
      <c r="M1068" s="53"/>
      <c r="N1068" s="53"/>
    </row>
    <row r="1069" spans="2:14" x14ac:dyDescent="0.25">
      <c r="B1069" s="175"/>
      <c r="C1069" s="53"/>
      <c r="D1069" s="53"/>
      <c r="E1069" s="53"/>
      <c r="F1069" s="53"/>
      <c r="G1069" s="54"/>
      <c r="H1069" s="53"/>
      <c r="I1069" s="59"/>
      <c r="J1069" s="53"/>
      <c r="K1069" s="53"/>
      <c r="L1069" s="53"/>
      <c r="M1069" s="53"/>
      <c r="N1069" s="53"/>
    </row>
    <row r="1070" spans="2:14" x14ac:dyDescent="0.25">
      <c r="B1070" s="175"/>
      <c r="C1070" s="53"/>
      <c r="D1070" s="53"/>
      <c r="E1070" s="53"/>
      <c r="F1070" s="53"/>
      <c r="G1070" s="54"/>
      <c r="H1070" s="53"/>
      <c r="I1070" s="59"/>
      <c r="J1070" s="53"/>
      <c r="K1070" s="53"/>
      <c r="L1070" s="53"/>
      <c r="M1070" s="53"/>
      <c r="N1070" s="53"/>
    </row>
    <row r="1071" spans="2:14" x14ac:dyDescent="0.25">
      <c r="B1071" s="175"/>
      <c r="C1071" s="53"/>
      <c r="D1071" s="53"/>
      <c r="E1071" s="53"/>
      <c r="F1071" s="53"/>
      <c r="G1071" s="54"/>
      <c r="H1071" s="53"/>
      <c r="I1071" s="59"/>
      <c r="J1071" s="53"/>
      <c r="K1071" s="53"/>
      <c r="L1071" s="53"/>
      <c r="M1071" s="53"/>
      <c r="N1071" s="53"/>
    </row>
    <row r="1072" spans="2:14" x14ac:dyDescent="0.25">
      <c r="B1072" s="175"/>
      <c r="C1072" s="53"/>
      <c r="D1072" s="53"/>
      <c r="E1072" s="53"/>
      <c r="F1072" s="53"/>
      <c r="G1072" s="54"/>
      <c r="H1072" s="53"/>
      <c r="I1072" s="59"/>
      <c r="J1072" s="53"/>
      <c r="K1072" s="53"/>
      <c r="L1072" s="53"/>
      <c r="M1072" s="53"/>
      <c r="N1072" s="53"/>
    </row>
    <row r="1073" spans="2:14" x14ac:dyDescent="0.25">
      <c r="B1073" s="175"/>
      <c r="C1073" s="53"/>
      <c r="D1073" s="53"/>
      <c r="E1073" s="53"/>
      <c r="F1073" s="53"/>
      <c r="G1073" s="54"/>
      <c r="H1073" s="53"/>
      <c r="I1073" s="59"/>
      <c r="J1073" s="53"/>
      <c r="K1073" s="53"/>
      <c r="L1073" s="53"/>
      <c r="M1073" s="53"/>
      <c r="N1073" s="53"/>
    </row>
    <row r="1074" spans="2:14" x14ac:dyDescent="0.25">
      <c r="B1074" s="175"/>
      <c r="C1074" s="53"/>
      <c r="D1074" s="53"/>
      <c r="E1074" s="53"/>
      <c r="F1074" s="53"/>
      <c r="G1074" s="54"/>
      <c r="H1074" s="53"/>
      <c r="I1074" s="59"/>
      <c r="J1074" s="53"/>
      <c r="K1074" s="53"/>
      <c r="L1074" s="53"/>
      <c r="M1074" s="53"/>
      <c r="N1074" s="53"/>
    </row>
    <row r="1075" spans="2:14" x14ac:dyDescent="0.25">
      <c r="B1075" s="175"/>
      <c r="C1075" s="53"/>
      <c r="D1075" s="53"/>
      <c r="E1075" s="53"/>
      <c r="F1075" s="53"/>
      <c r="G1075" s="54"/>
      <c r="H1075" s="53"/>
      <c r="I1075" s="59"/>
      <c r="J1075" s="53"/>
      <c r="K1075" s="53"/>
      <c r="L1075" s="53"/>
      <c r="M1075" s="53"/>
      <c r="N1075" s="53"/>
    </row>
    <row r="1076" spans="2:14" x14ac:dyDescent="0.25">
      <c r="B1076" s="175"/>
      <c r="C1076" s="53"/>
      <c r="D1076" s="53"/>
      <c r="E1076" s="53"/>
      <c r="F1076" s="53"/>
      <c r="G1076" s="54"/>
      <c r="H1076" s="53"/>
      <c r="I1076" s="59"/>
      <c r="J1076" s="53"/>
      <c r="K1076" s="53"/>
      <c r="L1076" s="53"/>
      <c r="M1076" s="53"/>
      <c r="N1076" s="53"/>
    </row>
    <row r="1077" spans="2:14" x14ac:dyDescent="0.25">
      <c r="B1077" s="175"/>
      <c r="C1077" s="53"/>
      <c r="D1077" s="53"/>
      <c r="E1077" s="53"/>
      <c r="F1077" s="53"/>
      <c r="G1077" s="54"/>
      <c r="H1077" s="53"/>
      <c r="I1077" s="59"/>
      <c r="J1077" s="53"/>
      <c r="K1077" s="53"/>
      <c r="L1077" s="53"/>
      <c r="M1077" s="53"/>
      <c r="N1077" s="53"/>
    </row>
    <row r="1078" spans="2:14" x14ac:dyDescent="0.25">
      <c r="B1078" s="175"/>
      <c r="C1078" s="53"/>
      <c r="D1078" s="53"/>
      <c r="E1078" s="53"/>
      <c r="F1078" s="53"/>
      <c r="G1078" s="54"/>
      <c r="H1078" s="53"/>
      <c r="I1078" s="59"/>
      <c r="J1078" s="53"/>
      <c r="K1078" s="53"/>
      <c r="L1078" s="53"/>
      <c r="M1078" s="53"/>
      <c r="N1078" s="53"/>
    </row>
    <row r="1079" spans="2:14" x14ac:dyDescent="0.25">
      <c r="B1079" s="175"/>
      <c r="C1079" s="53"/>
      <c r="D1079" s="53"/>
      <c r="E1079" s="53"/>
      <c r="F1079" s="53"/>
      <c r="G1079" s="54"/>
      <c r="H1079" s="53"/>
      <c r="I1079" s="59"/>
      <c r="J1079" s="53"/>
      <c r="K1079" s="53"/>
      <c r="L1079" s="53"/>
      <c r="M1079" s="53"/>
      <c r="N1079" s="53"/>
    </row>
    <row r="1080" spans="2:14" x14ac:dyDescent="0.25">
      <c r="B1080" s="175"/>
      <c r="C1080" s="53"/>
      <c r="D1080" s="53"/>
      <c r="E1080" s="53"/>
      <c r="F1080" s="53"/>
      <c r="G1080" s="54"/>
      <c r="H1080" s="53"/>
      <c r="I1080" s="59"/>
      <c r="J1080" s="53"/>
      <c r="K1080" s="53"/>
      <c r="L1080" s="53"/>
      <c r="M1080" s="53"/>
      <c r="N1080" s="53"/>
    </row>
    <row r="1081" spans="2:14" x14ac:dyDescent="0.25">
      <c r="B1081" s="175"/>
      <c r="C1081" s="53"/>
      <c r="D1081" s="53"/>
      <c r="E1081" s="53"/>
      <c r="F1081" s="53"/>
      <c r="G1081" s="54"/>
      <c r="H1081" s="53"/>
      <c r="I1081" s="59"/>
      <c r="J1081" s="53"/>
      <c r="K1081" s="53"/>
      <c r="L1081" s="53"/>
      <c r="M1081" s="53"/>
      <c r="N1081" s="53"/>
    </row>
    <row r="1082" spans="2:14" x14ac:dyDescent="0.25">
      <c r="B1082" s="175"/>
      <c r="C1082" s="53"/>
      <c r="D1082" s="53"/>
      <c r="E1082" s="53"/>
      <c r="F1082" s="53"/>
      <c r="G1082" s="54"/>
      <c r="H1082" s="53"/>
      <c r="I1082" s="59"/>
      <c r="J1082" s="53"/>
      <c r="K1082" s="53"/>
      <c r="L1082" s="53"/>
      <c r="M1082" s="53"/>
      <c r="N1082" s="53"/>
    </row>
    <row r="1083" spans="2:14" x14ac:dyDescent="0.25">
      <c r="B1083" s="175"/>
      <c r="C1083" s="53"/>
      <c r="D1083" s="53"/>
      <c r="E1083" s="53"/>
      <c r="F1083" s="53"/>
      <c r="G1083" s="54"/>
      <c r="H1083" s="53"/>
      <c r="I1083" s="59"/>
      <c r="J1083" s="53"/>
      <c r="K1083" s="53"/>
      <c r="L1083" s="53"/>
      <c r="M1083" s="53"/>
      <c r="N1083" s="53"/>
    </row>
    <row r="1084" spans="2:14" x14ac:dyDescent="0.25">
      <c r="B1084" s="175"/>
      <c r="C1084" s="53"/>
      <c r="D1084" s="53"/>
      <c r="E1084" s="53"/>
      <c r="F1084" s="53"/>
      <c r="G1084" s="54"/>
      <c r="H1084" s="53"/>
      <c r="I1084" s="59"/>
      <c r="J1084" s="53"/>
      <c r="K1084" s="53"/>
      <c r="L1084" s="53"/>
      <c r="M1084" s="53"/>
      <c r="N1084" s="53"/>
    </row>
    <row r="1085" spans="2:14" x14ac:dyDescent="0.25">
      <c r="B1085" s="175"/>
      <c r="C1085" s="53"/>
      <c r="D1085" s="53"/>
      <c r="E1085" s="53"/>
      <c r="F1085" s="53"/>
      <c r="G1085" s="54"/>
      <c r="H1085" s="53"/>
      <c r="I1085" s="59"/>
      <c r="J1085" s="53"/>
      <c r="K1085" s="53"/>
      <c r="L1085" s="53"/>
      <c r="M1085" s="53"/>
      <c r="N1085" s="53"/>
    </row>
    <row r="1086" spans="2:14" x14ac:dyDescent="0.25">
      <c r="B1086" s="175"/>
      <c r="C1086" s="53"/>
      <c r="D1086" s="53"/>
      <c r="E1086" s="53"/>
      <c r="F1086" s="53"/>
      <c r="G1086" s="54"/>
      <c r="H1086" s="53"/>
      <c r="I1086" s="59"/>
      <c r="J1086" s="53"/>
      <c r="K1086" s="53"/>
      <c r="L1086" s="53"/>
      <c r="M1086" s="53"/>
      <c r="N1086" s="53"/>
    </row>
    <row r="1087" spans="2:14" x14ac:dyDescent="0.25">
      <c r="B1087" s="175"/>
      <c r="C1087" s="53"/>
      <c r="D1087" s="53"/>
      <c r="E1087" s="53"/>
      <c r="F1087" s="53"/>
      <c r="G1087" s="54"/>
      <c r="H1087" s="53"/>
      <c r="I1087" s="59"/>
      <c r="J1087" s="53"/>
      <c r="K1087" s="53"/>
      <c r="L1087" s="53"/>
      <c r="M1087" s="53"/>
      <c r="N1087" s="53"/>
    </row>
    <row r="1088" spans="2:14" x14ac:dyDescent="0.25">
      <c r="B1088" s="175"/>
      <c r="C1088" s="53"/>
      <c r="D1088" s="53"/>
      <c r="E1088" s="53"/>
      <c r="F1088" s="53"/>
      <c r="G1088" s="54"/>
      <c r="H1088" s="53"/>
      <c r="I1088" s="59"/>
      <c r="J1088" s="53"/>
      <c r="K1088" s="53"/>
      <c r="L1088" s="53"/>
      <c r="M1088" s="53"/>
      <c r="N1088" s="53"/>
    </row>
    <row r="1089" spans="2:14" x14ac:dyDescent="0.25">
      <c r="B1089" s="175"/>
      <c r="C1089" s="53"/>
      <c r="D1089" s="53"/>
      <c r="E1089" s="53"/>
      <c r="F1089" s="53"/>
      <c r="G1089" s="54"/>
      <c r="H1089" s="53"/>
      <c r="I1089" s="59"/>
      <c r="J1089" s="53"/>
      <c r="K1089" s="53"/>
      <c r="L1089" s="53"/>
      <c r="M1089" s="53"/>
      <c r="N1089" s="53"/>
    </row>
    <row r="1090" spans="2:14" x14ac:dyDescent="0.25">
      <c r="B1090" s="175"/>
      <c r="C1090" s="53"/>
      <c r="D1090" s="53"/>
      <c r="E1090" s="53"/>
      <c r="F1090" s="53"/>
      <c r="G1090" s="54"/>
      <c r="H1090" s="53"/>
      <c r="I1090" s="59"/>
      <c r="J1090" s="53"/>
      <c r="K1090" s="53"/>
      <c r="L1090" s="53"/>
      <c r="M1090" s="53"/>
      <c r="N1090" s="53"/>
    </row>
    <row r="1091" spans="2:14" x14ac:dyDescent="0.25">
      <c r="B1091" s="175"/>
      <c r="C1091" s="53"/>
      <c r="D1091" s="53"/>
      <c r="E1091" s="53"/>
      <c r="F1091" s="53"/>
      <c r="G1091" s="54"/>
      <c r="H1091" s="53"/>
      <c r="I1091" s="59"/>
      <c r="J1091" s="53"/>
      <c r="K1091" s="53"/>
      <c r="L1091" s="53"/>
      <c r="M1091" s="53"/>
      <c r="N1091" s="53"/>
    </row>
    <row r="1092" spans="2:14" x14ac:dyDescent="0.25">
      <c r="B1092" s="175"/>
      <c r="C1092" s="53"/>
      <c r="D1092" s="53"/>
      <c r="E1092" s="53"/>
      <c r="F1092" s="53"/>
      <c r="G1092" s="54"/>
      <c r="H1092" s="53"/>
      <c r="I1092" s="59"/>
      <c r="J1092" s="53"/>
      <c r="K1092" s="53"/>
      <c r="L1092" s="53"/>
      <c r="M1092" s="53"/>
      <c r="N1092" s="53"/>
    </row>
    <row r="1093" spans="2:14" x14ac:dyDescent="0.25">
      <c r="B1093" s="175"/>
      <c r="C1093" s="53"/>
      <c r="D1093" s="53"/>
      <c r="E1093" s="53"/>
      <c r="F1093" s="53"/>
      <c r="G1093" s="54"/>
      <c r="H1093" s="53"/>
      <c r="I1093" s="59"/>
      <c r="J1093" s="53"/>
      <c r="K1093" s="53"/>
      <c r="L1093" s="53"/>
      <c r="M1093" s="53"/>
      <c r="N1093" s="53"/>
    </row>
    <row r="1094" spans="2:14" x14ac:dyDescent="0.25">
      <c r="B1094" s="175"/>
      <c r="C1094" s="53"/>
      <c r="D1094" s="53"/>
      <c r="E1094" s="53"/>
      <c r="F1094" s="53"/>
      <c r="G1094" s="54"/>
      <c r="H1094" s="53"/>
      <c r="I1094" s="59"/>
      <c r="J1094" s="53"/>
      <c r="K1094" s="53"/>
      <c r="L1094" s="53"/>
      <c r="M1094" s="53"/>
      <c r="N1094" s="53"/>
    </row>
    <row r="1095" spans="2:14" x14ac:dyDescent="0.25">
      <c r="B1095" s="175"/>
      <c r="C1095" s="53"/>
      <c r="D1095" s="53"/>
      <c r="E1095" s="53"/>
      <c r="F1095" s="53"/>
      <c r="G1095" s="54"/>
      <c r="H1095" s="53"/>
      <c r="I1095" s="59"/>
      <c r="J1095" s="53"/>
      <c r="K1095" s="53"/>
      <c r="L1095" s="53"/>
      <c r="M1095" s="53"/>
      <c r="N1095" s="53"/>
    </row>
    <row r="1096" spans="2:14" x14ac:dyDescent="0.25">
      <c r="B1096" s="175"/>
      <c r="C1096" s="53"/>
      <c r="D1096" s="53"/>
      <c r="E1096" s="53"/>
      <c r="F1096" s="53"/>
      <c r="G1096" s="54"/>
      <c r="H1096" s="53"/>
      <c r="I1096" s="59"/>
      <c r="J1096" s="53"/>
      <c r="K1096" s="53"/>
      <c r="L1096" s="53"/>
      <c r="M1096" s="53"/>
      <c r="N1096" s="53"/>
    </row>
    <row r="1097" spans="2:14" x14ac:dyDescent="0.25">
      <c r="B1097" s="175"/>
      <c r="C1097" s="53"/>
      <c r="D1097" s="53"/>
      <c r="E1097" s="53"/>
      <c r="F1097" s="53"/>
      <c r="G1097" s="54"/>
      <c r="H1097" s="53"/>
      <c r="I1097" s="59"/>
      <c r="J1097" s="53"/>
      <c r="K1097" s="53"/>
      <c r="L1097" s="53"/>
      <c r="M1097" s="53"/>
      <c r="N1097" s="53"/>
    </row>
    <row r="1098" spans="2:14" x14ac:dyDescent="0.25">
      <c r="B1098" s="175"/>
      <c r="C1098" s="53"/>
      <c r="D1098" s="53"/>
      <c r="E1098" s="53"/>
      <c r="F1098" s="53"/>
      <c r="G1098" s="54"/>
      <c r="H1098" s="53"/>
      <c r="I1098" s="59"/>
      <c r="J1098" s="53"/>
      <c r="K1098" s="53"/>
      <c r="L1098" s="53"/>
      <c r="M1098" s="53"/>
      <c r="N1098" s="53"/>
    </row>
    <row r="1099" spans="2:14" x14ac:dyDescent="0.25">
      <c r="B1099" s="175"/>
      <c r="C1099" s="53"/>
      <c r="D1099" s="53"/>
      <c r="E1099" s="53"/>
      <c r="F1099" s="53"/>
      <c r="G1099" s="54"/>
      <c r="H1099" s="53"/>
      <c r="I1099" s="59"/>
      <c r="J1099" s="53"/>
      <c r="K1099" s="53"/>
      <c r="L1099" s="53"/>
      <c r="M1099" s="53"/>
      <c r="N1099" s="53"/>
    </row>
    <row r="1100" spans="2:14" x14ac:dyDescent="0.25">
      <c r="B1100" s="175"/>
      <c r="C1100" s="53"/>
      <c r="D1100" s="53"/>
      <c r="E1100" s="53"/>
      <c r="F1100" s="53"/>
      <c r="G1100" s="54"/>
      <c r="H1100" s="53"/>
      <c r="I1100" s="59"/>
      <c r="J1100" s="53"/>
      <c r="K1100" s="53"/>
      <c r="L1100" s="53"/>
      <c r="M1100" s="53"/>
      <c r="N1100" s="53"/>
    </row>
    <row r="1101" spans="2:14" x14ac:dyDescent="0.25">
      <c r="B1101" s="175"/>
      <c r="C1101" s="53"/>
      <c r="D1101" s="53"/>
      <c r="E1101" s="53"/>
      <c r="F1101" s="53"/>
      <c r="G1101" s="54"/>
      <c r="H1101" s="53"/>
      <c r="I1101" s="59"/>
      <c r="J1101" s="53"/>
      <c r="K1101" s="53"/>
      <c r="L1101" s="53"/>
      <c r="M1101" s="53"/>
      <c r="N1101" s="53"/>
    </row>
    <row r="1102" spans="2:14" x14ac:dyDescent="0.25">
      <c r="B1102" s="175"/>
      <c r="C1102" s="53"/>
      <c r="D1102" s="53"/>
      <c r="E1102" s="53"/>
      <c r="F1102" s="53"/>
      <c r="G1102" s="54"/>
      <c r="H1102" s="53"/>
      <c r="I1102" s="59"/>
      <c r="J1102" s="53"/>
      <c r="K1102" s="53"/>
      <c r="L1102" s="53"/>
      <c r="M1102" s="53"/>
      <c r="N1102" s="53"/>
    </row>
    <row r="1103" spans="2:14" x14ac:dyDescent="0.25">
      <c r="B1103" s="175"/>
      <c r="C1103" s="53"/>
      <c r="D1103" s="53"/>
      <c r="E1103" s="53"/>
      <c r="F1103" s="53"/>
      <c r="G1103" s="54"/>
      <c r="H1103" s="53"/>
      <c r="I1103" s="59"/>
      <c r="J1103" s="53"/>
      <c r="K1103" s="53"/>
      <c r="L1103" s="53"/>
      <c r="M1103" s="53"/>
      <c r="N1103" s="53"/>
    </row>
    <row r="1104" spans="2:14" x14ac:dyDescent="0.25">
      <c r="B1104" s="175"/>
      <c r="C1104" s="53"/>
      <c r="D1104" s="53"/>
      <c r="E1104" s="53"/>
      <c r="F1104" s="53"/>
      <c r="G1104" s="54"/>
      <c r="H1104" s="53"/>
      <c r="I1104" s="59"/>
      <c r="J1104" s="53"/>
      <c r="K1104" s="53"/>
      <c r="L1104" s="53"/>
      <c r="M1104" s="53"/>
      <c r="N1104" s="53"/>
    </row>
    <row r="1105" spans="2:14" x14ac:dyDescent="0.25">
      <c r="B1105" s="175"/>
      <c r="C1105" s="53"/>
      <c r="D1105" s="53"/>
      <c r="E1105" s="53"/>
      <c r="F1105" s="53"/>
      <c r="G1105" s="54"/>
      <c r="H1105" s="53"/>
      <c r="I1105" s="59"/>
      <c r="J1105" s="53"/>
      <c r="K1105" s="53"/>
      <c r="L1105" s="53"/>
      <c r="M1105" s="53"/>
      <c r="N1105" s="53"/>
    </row>
    <row r="1106" spans="2:14" x14ac:dyDescent="0.25">
      <c r="B1106" s="175"/>
      <c r="C1106" s="53"/>
      <c r="D1106" s="53"/>
      <c r="E1106" s="53"/>
      <c r="F1106" s="53"/>
      <c r="G1106" s="54"/>
      <c r="H1106" s="53"/>
      <c r="I1106" s="59"/>
      <c r="J1106" s="53"/>
      <c r="K1106" s="53"/>
      <c r="L1106" s="53"/>
      <c r="M1106" s="53"/>
      <c r="N1106" s="53"/>
    </row>
    <row r="1107" spans="2:14" x14ac:dyDescent="0.25">
      <c r="B1107" s="175"/>
      <c r="C1107" s="53"/>
      <c r="D1107" s="53"/>
      <c r="E1107" s="53"/>
      <c r="F1107" s="53"/>
      <c r="G1107" s="54"/>
      <c r="H1107" s="53"/>
      <c r="I1107" s="59"/>
      <c r="J1107" s="53"/>
      <c r="K1107" s="53"/>
      <c r="L1107" s="53"/>
      <c r="M1107" s="53"/>
      <c r="N1107" s="53"/>
    </row>
    <row r="1108" spans="2:14" x14ac:dyDescent="0.25">
      <c r="B1108" s="175"/>
      <c r="C1108" s="53"/>
      <c r="D1108" s="53"/>
      <c r="E1108" s="53"/>
      <c r="F1108" s="53"/>
      <c r="G1108" s="54"/>
      <c r="H1108" s="53"/>
      <c r="I1108" s="59"/>
      <c r="J1108" s="53"/>
      <c r="K1108" s="53"/>
      <c r="L1108" s="53"/>
      <c r="M1108" s="53"/>
      <c r="N1108" s="53"/>
    </row>
    <row r="1109" spans="2:14" x14ac:dyDescent="0.25">
      <c r="B1109" s="175"/>
      <c r="C1109" s="53"/>
      <c r="D1109" s="53"/>
      <c r="E1109" s="53"/>
      <c r="F1109" s="53"/>
      <c r="G1109" s="54"/>
      <c r="H1109" s="53"/>
      <c r="I1109" s="59"/>
      <c r="J1109" s="53"/>
      <c r="K1109" s="53"/>
      <c r="L1109" s="53"/>
      <c r="M1109" s="53"/>
      <c r="N1109" s="53"/>
    </row>
    <row r="1110" spans="2:14" x14ac:dyDescent="0.25">
      <c r="B1110" s="175"/>
      <c r="C1110" s="53"/>
      <c r="D1110" s="53"/>
      <c r="E1110" s="53"/>
      <c r="F1110" s="53"/>
      <c r="G1110" s="54"/>
      <c r="H1110" s="53"/>
      <c r="I1110" s="59"/>
      <c r="J1110" s="53"/>
      <c r="K1110" s="53"/>
      <c r="L1110" s="53"/>
      <c r="M1110" s="53"/>
      <c r="N1110" s="53"/>
    </row>
    <row r="1111" spans="2:14" x14ac:dyDescent="0.25">
      <c r="B1111" s="175"/>
      <c r="C1111" s="53"/>
      <c r="D1111" s="53"/>
      <c r="E1111" s="53"/>
      <c r="F1111" s="53"/>
      <c r="G1111" s="54"/>
      <c r="H1111" s="53"/>
      <c r="I1111" s="59"/>
      <c r="J1111" s="53"/>
      <c r="K1111" s="53"/>
      <c r="L1111" s="53"/>
      <c r="M1111" s="53"/>
      <c r="N1111" s="53"/>
    </row>
    <row r="1112" spans="2:14" x14ac:dyDescent="0.25">
      <c r="B1112" s="175"/>
      <c r="C1112" s="53"/>
      <c r="D1112" s="53"/>
      <c r="E1112" s="53"/>
      <c r="F1112" s="53"/>
      <c r="G1112" s="54"/>
      <c r="H1112" s="53"/>
      <c r="I1112" s="59"/>
      <c r="J1112" s="53"/>
      <c r="K1112" s="53"/>
      <c r="L1112" s="53"/>
      <c r="M1112" s="53"/>
      <c r="N1112" s="53"/>
    </row>
    <row r="1113" spans="2:14" x14ac:dyDescent="0.25">
      <c r="B1113" s="175"/>
      <c r="C1113" s="53"/>
      <c r="D1113" s="53"/>
      <c r="E1113" s="53"/>
      <c r="F1113" s="53"/>
      <c r="G1113" s="54"/>
      <c r="H1113" s="53"/>
      <c r="I1113" s="59"/>
      <c r="J1113" s="53"/>
      <c r="K1113" s="53"/>
      <c r="L1113" s="53"/>
      <c r="M1113" s="53"/>
      <c r="N1113" s="53"/>
    </row>
    <row r="1114" spans="2:14" x14ac:dyDescent="0.25">
      <c r="B1114" s="175"/>
      <c r="C1114" s="53"/>
      <c r="D1114" s="53"/>
      <c r="E1114" s="53"/>
      <c r="F1114" s="53"/>
      <c r="G1114" s="54"/>
      <c r="H1114" s="53"/>
      <c r="I1114" s="59"/>
      <c r="J1114" s="53"/>
      <c r="K1114" s="53"/>
      <c r="L1114" s="53"/>
      <c r="M1114" s="53"/>
      <c r="N1114" s="53"/>
    </row>
    <row r="1115" spans="2:14" x14ac:dyDescent="0.25">
      <c r="B1115" s="175"/>
      <c r="C1115" s="53"/>
      <c r="D1115" s="53"/>
      <c r="E1115" s="53"/>
      <c r="F1115" s="53"/>
      <c r="G1115" s="54"/>
      <c r="H1115" s="53"/>
      <c r="I1115" s="59"/>
      <c r="J1115" s="53"/>
      <c r="K1115" s="53"/>
      <c r="L1115" s="53"/>
      <c r="M1115" s="53"/>
      <c r="N1115" s="53"/>
    </row>
    <row r="1116" spans="2:14" x14ac:dyDescent="0.25">
      <c r="B1116" s="175"/>
      <c r="C1116" s="53"/>
      <c r="D1116" s="53"/>
      <c r="E1116" s="53"/>
      <c r="F1116" s="53"/>
      <c r="G1116" s="54"/>
      <c r="H1116" s="53"/>
      <c r="I1116" s="59"/>
      <c r="J1116" s="53"/>
      <c r="K1116" s="53"/>
      <c r="L1116" s="53"/>
      <c r="M1116" s="53"/>
      <c r="N1116" s="53"/>
    </row>
    <row r="1117" spans="2:14" x14ac:dyDescent="0.25">
      <c r="B1117" s="175"/>
      <c r="C1117" s="53"/>
      <c r="D1117" s="53"/>
      <c r="E1117" s="53"/>
      <c r="F1117" s="53"/>
      <c r="G1117" s="54"/>
      <c r="H1117" s="53"/>
      <c r="I1117" s="59"/>
      <c r="J1117" s="53"/>
      <c r="K1117" s="53"/>
      <c r="L1117" s="53"/>
      <c r="M1117" s="53"/>
      <c r="N1117" s="53"/>
    </row>
    <row r="1118" spans="2:14" x14ac:dyDescent="0.25">
      <c r="B1118" s="175"/>
      <c r="C1118" s="53"/>
      <c r="D1118" s="53"/>
      <c r="E1118" s="53"/>
      <c r="F1118" s="53"/>
      <c r="G1118" s="54"/>
      <c r="H1118" s="53"/>
      <c r="I1118" s="59"/>
      <c r="J1118" s="53"/>
      <c r="K1118" s="53"/>
      <c r="L1118" s="53"/>
      <c r="M1118" s="53"/>
      <c r="N1118" s="53"/>
    </row>
    <row r="1119" spans="2:14" x14ac:dyDescent="0.25">
      <c r="B1119" s="175"/>
      <c r="C1119" s="53"/>
      <c r="D1119" s="53"/>
      <c r="E1119" s="53"/>
      <c r="F1119" s="53"/>
      <c r="G1119" s="54"/>
      <c r="H1119" s="53"/>
      <c r="I1119" s="59"/>
      <c r="J1119" s="53"/>
      <c r="K1119" s="53"/>
      <c r="L1119" s="53"/>
      <c r="M1119" s="53"/>
      <c r="N1119" s="53"/>
    </row>
    <row r="1120" spans="2:14" x14ac:dyDescent="0.25">
      <c r="B1120" s="175"/>
      <c r="C1120" s="53"/>
      <c r="D1120" s="53"/>
      <c r="E1120" s="53"/>
      <c r="F1120" s="53"/>
      <c r="G1120" s="54"/>
      <c r="H1120" s="53"/>
      <c r="I1120" s="59"/>
      <c r="J1120" s="53"/>
      <c r="K1120" s="53"/>
      <c r="L1120" s="53"/>
      <c r="M1120" s="53"/>
      <c r="N1120" s="53"/>
    </row>
    <row r="1121" spans="2:14" x14ac:dyDescent="0.25">
      <c r="B1121" s="175"/>
      <c r="C1121" s="53"/>
      <c r="D1121" s="53"/>
      <c r="E1121" s="53"/>
      <c r="F1121" s="53"/>
      <c r="G1121" s="54"/>
      <c r="H1121" s="53"/>
      <c r="I1121" s="59"/>
      <c r="J1121" s="53"/>
      <c r="K1121" s="53"/>
      <c r="L1121" s="53"/>
      <c r="M1121" s="53"/>
      <c r="N1121" s="53"/>
    </row>
    <row r="1122" spans="2:14" x14ac:dyDescent="0.25">
      <c r="B1122" s="175"/>
      <c r="C1122" s="53"/>
      <c r="D1122" s="53"/>
      <c r="E1122" s="53"/>
      <c r="F1122" s="53"/>
      <c r="G1122" s="54"/>
      <c r="H1122" s="53"/>
      <c r="I1122" s="59"/>
      <c r="J1122" s="53"/>
      <c r="K1122" s="53"/>
      <c r="L1122" s="53"/>
      <c r="M1122" s="53"/>
      <c r="N1122" s="53"/>
    </row>
    <row r="1123" spans="2:14" x14ac:dyDescent="0.25">
      <c r="B1123" s="175"/>
      <c r="C1123" s="53"/>
      <c r="D1123" s="53"/>
      <c r="E1123" s="53"/>
      <c r="F1123" s="53"/>
      <c r="G1123" s="54"/>
      <c r="H1123" s="53"/>
      <c r="I1123" s="59"/>
      <c r="J1123" s="53"/>
      <c r="K1123" s="53"/>
      <c r="L1123" s="53"/>
      <c r="M1123" s="53"/>
      <c r="N1123" s="53"/>
    </row>
    <row r="1124" spans="2:14" x14ac:dyDescent="0.25">
      <c r="B1124" s="175"/>
      <c r="C1124" s="53"/>
      <c r="D1124" s="53"/>
      <c r="E1124" s="53"/>
      <c r="F1124" s="53"/>
      <c r="G1124" s="54"/>
      <c r="H1124" s="53"/>
      <c r="I1124" s="59"/>
      <c r="J1124" s="53"/>
      <c r="K1124" s="53"/>
      <c r="L1124" s="53"/>
      <c r="M1124" s="53"/>
      <c r="N1124" s="53"/>
    </row>
    <row r="1125" spans="2:14" x14ac:dyDescent="0.25">
      <c r="B1125" s="175"/>
      <c r="C1125" s="53"/>
      <c r="D1125" s="53"/>
      <c r="E1125" s="53"/>
      <c r="F1125" s="53"/>
      <c r="G1125" s="54"/>
      <c r="H1125" s="53"/>
      <c r="I1125" s="59"/>
      <c r="J1125" s="53"/>
      <c r="K1125" s="53"/>
      <c r="L1125" s="53"/>
      <c r="M1125" s="53"/>
      <c r="N1125" s="53"/>
    </row>
    <row r="1126" spans="2:14" x14ac:dyDescent="0.25">
      <c r="B1126" s="175"/>
      <c r="C1126" s="53"/>
      <c r="D1126" s="53"/>
      <c r="E1126" s="53"/>
      <c r="F1126" s="53"/>
      <c r="G1126" s="54"/>
      <c r="H1126" s="53"/>
      <c r="I1126" s="59"/>
      <c r="J1126" s="53"/>
      <c r="K1126" s="53"/>
      <c r="L1126" s="53"/>
      <c r="M1126" s="53"/>
      <c r="N1126" s="53"/>
    </row>
    <row r="1127" spans="2:14" x14ac:dyDescent="0.25">
      <c r="B1127" s="175"/>
      <c r="C1127" s="53"/>
      <c r="D1127" s="53"/>
      <c r="E1127" s="53"/>
      <c r="F1127" s="53"/>
      <c r="G1127" s="54"/>
      <c r="H1127" s="53"/>
      <c r="I1127" s="59"/>
      <c r="J1127" s="53"/>
      <c r="K1127" s="53"/>
      <c r="L1127" s="53"/>
      <c r="M1127" s="53"/>
      <c r="N1127" s="53"/>
    </row>
    <row r="1128" spans="2:14" x14ac:dyDescent="0.25">
      <c r="B1128" s="175"/>
      <c r="C1128" s="53"/>
      <c r="D1128" s="53"/>
      <c r="E1128" s="53"/>
      <c r="F1128" s="53"/>
      <c r="G1128" s="54"/>
      <c r="H1128" s="53"/>
      <c r="I1128" s="59"/>
      <c r="J1128" s="53"/>
      <c r="K1128" s="53"/>
      <c r="L1128" s="53"/>
      <c r="M1128" s="53"/>
      <c r="N1128" s="53"/>
    </row>
    <row r="1129" spans="2:14" x14ac:dyDescent="0.25">
      <c r="B1129" s="175"/>
      <c r="C1129" s="53"/>
      <c r="D1129" s="53"/>
      <c r="E1129" s="53"/>
      <c r="F1129" s="53"/>
      <c r="G1129" s="54"/>
      <c r="H1129" s="53"/>
      <c r="I1129" s="59"/>
      <c r="J1129" s="53"/>
      <c r="K1129" s="53"/>
      <c r="L1129" s="53"/>
      <c r="M1129" s="53"/>
      <c r="N1129" s="53"/>
    </row>
    <row r="1130" spans="2:14" x14ac:dyDescent="0.25">
      <c r="B1130" s="175"/>
      <c r="C1130" s="53"/>
      <c r="D1130" s="53"/>
      <c r="E1130" s="53"/>
      <c r="F1130" s="53"/>
      <c r="G1130" s="54"/>
      <c r="H1130" s="53"/>
      <c r="I1130" s="59"/>
      <c r="J1130" s="53"/>
      <c r="K1130" s="53"/>
      <c r="L1130" s="53"/>
      <c r="M1130" s="53"/>
      <c r="N1130" s="53"/>
    </row>
    <row r="1131" spans="2:14" x14ac:dyDescent="0.25">
      <c r="B1131" s="175"/>
      <c r="C1131" s="53"/>
      <c r="D1131" s="53"/>
      <c r="E1131" s="53"/>
      <c r="F1131" s="53"/>
      <c r="G1131" s="54"/>
      <c r="H1131" s="53"/>
      <c r="I1131" s="59"/>
      <c r="J1131" s="53"/>
      <c r="K1131" s="53"/>
      <c r="L1131" s="53"/>
      <c r="M1131" s="53"/>
      <c r="N1131" s="53"/>
    </row>
    <row r="1132" spans="2:14" x14ac:dyDescent="0.25">
      <c r="B1132" s="175"/>
      <c r="C1132" s="53"/>
      <c r="D1132" s="53"/>
      <c r="E1132" s="53"/>
      <c r="F1132" s="53"/>
      <c r="G1132" s="54"/>
      <c r="H1132" s="53"/>
      <c r="I1132" s="59"/>
      <c r="J1132" s="53"/>
      <c r="K1132" s="53"/>
      <c r="L1132" s="53"/>
      <c r="M1132" s="53"/>
      <c r="N1132" s="53"/>
    </row>
    <row r="1133" spans="2:14" x14ac:dyDescent="0.25">
      <c r="B1133" s="175"/>
      <c r="C1133" s="53"/>
      <c r="D1133" s="53"/>
      <c r="E1133" s="53"/>
      <c r="F1133" s="53"/>
      <c r="G1133" s="54"/>
      <c r="H1133" s="53"/>
      <c r="I1133" s="59"/>
      <c r="J1133" s="53"/>
      <c r="K1133" s="53"/>
      <c r="L1133" s="53"/>
      <c r="M1133" s="53"/>
      <c r="N1133" s="53"/>
    </row>
    <row r="1134" spans="2:14" x14ac:dyDescent="0.25">
      <c r="B1134" s="175"/>
      <c r="C1134" s="53"/>
      <c r="D1134" s="53"/>
      <c r="E1134" s="53"/>
      <c r="F1134" s="53"/>
      <c r="G1134" s="54"/>
      <c r="H1134" s="53"/>
      <c r="I1134" s="59"/>
      <c r="J1134" s="53"/>
      <c r="K1134" s="53"/>
      <c r="L1134" s="53"/>
      <c r="M1134" s="53"/>
      <c r="N1134" s="53"/>
    </row>
    <row r="1135" spans="2:14" x14ac:dyDescent="0.25">
      <c r="B1135" s="175"/>
      <c r="C1135" s="53"/>
      <c r="D1135" s="53"/>
      <c r="E1135" s="53"/>
      <c r="F1135" s="53"/>
      <c r="G1135" s="54"/>
      <c r="H1135" s="53"/>
      <c r="I1135" s="59"/>
      <c r="J1135" s="53"/>
      <c r="K1135" s="53"/>
      <c r="L1135" s="53"/>
      <c r="M1135" s="53"/>
      <c r="N1135" s="53"/>
    </row>
    <row r="1136" spans="2:14" x14ac:dyDescent="0.25">
      <c r="B1136" s="175"/>
      <c r="C1136" s="53"/>
      <c r="D1136" s="53"/>
      <c r="E1136" s="53"/>
      <c r="F1136" s="53"/>
      <c r="G1136" s="54"/>
      <c r="H1136" s="53"/>
      <c r="I1136" s="59"/>
      <c r="J1136" s="53"/>
      <c r="K1136" s="53"/>
      <c r="L1136" s="53"/>
      <c r="M1136" s="53"/>
      <c r="N1136" s="53"/>
    </row>
    <row r="1137" spans="2:14" x14ac:dyDescent="0.25">
      <c r="B1137" s="175"/>
      <c r="C1137" s="53"/>
      <c r="D1137" s="53"/>
      <c r="E1137" s="53"/>
      <c r="F1137" s="53"/>
      <c r="G1137" s="54"/>
      <c r="H1137" s="53"/>
      <c r="I1137" s="59"/>
      <c r="J1137" s="53"/>
      <c r="K1137" s="53"/>
      <c r="L1137" s="53"/>
      <c r="M1137" s="53"/>
      <c r="N1137" s="53"/>
    </row>
    <row r="1138" spans="2:14" x14ac:dyDescent="0.25">
      <c r="B1138" s="175"/>
      <c r="C1138" s="53"/>
      <c r="D1138" s="53"/>
      <c r="E1138" s="53"/>
      <c r="F1138" s="53"/>
      <c r="G1138" s="54"/>
      <c r="H1138" s="53"/>
      <c r="I1138" s="59"/>
      <c r="J1138" s="53"/>
      <c r="K1138" s="53"/>
      <c r="L1138" s="53"/>
      <c r="M1138" s="53"/>
      <c r="N1138" s="53"/>
    </row>
    <row r="1139" spans="2:14" x14ac:dyDescent="0.25">
      <c r="B1139" s="175"/>
      <c r="C1139" s="53"/>
      <c r="D1139" s="53"/>
      <c r="E1139" s="53"/>
      <c r="F1139" s="53"/>
      <c r="G1139" s="54"/>
      <c r="H1139" s="53"/>
      <c r="I1139" s="59"/>
      <c r="J1139" s="53"/>
      <c r="K1139" s="53"/>
      <c r="L1139" s="53"/>
      <c r="M1139" s="53"/>
      <c r="N1139" s="53"/>
    </row>
    <row r="1140" spans="2:14" x14ac:dyDescent="0.25">
      <c r="B1140" s="175"/>
      <c r="C1140" s="53"/>
      <c r="D1140" s="53"/>
      <c r="E1140" s="53"/>
      <c r="F1140" s="53"/>
      <c r="G1140" s="54"/>
      <c r="H1140" s="53"/>
      <c r="I1140" s="59"/>
      <c r="J1140" s="53"/>
      <c r="K1140" s="53"/>
      <c r="L1140" s="53"/>
      <c r="M1140" s="53"/>
      <c r="N1140" s="53"/>
    </row>
    <row r="1141" spans="2:14" x14ac:dyDescent="0.25">
      <c r="B1141" s="175"/>
      <c r="C1141" s="53"/>
      <c r="D1141" s="53"/>
      <c r="E1141" s="53"/>
      <c r="F1141" s="53"/>
      <c r="G1141" s="54"/>
      <c r="H1141" s="53"/>
      <c r="I1141" s="59"/>
      <c r="J1141" s="53"/>
      <c r="K1141" s="53"/>
      <c r="L1141" s="53"/>
      <c r="M1141" s="53"/>
      <c r="N1141" s="53"/>
    </row>
    <row r="1142" spans="2:14" x14ac:dyDescent="0.25">
      <c r="B1142" s="175"/>
      <c r="C1142" s="53"/>
      <c r="D1142" s="53"/>
      <c r="E1142" s="53"/>
      <c r="F1142" s="53"/>
      <c r="G1142" s="54"/>
      <c r="H1142" s="53"/>
      <c r="I1142" s="59"/>
      <c r="J1142" s="53"/>
      <c r="K1142" s="53"/>
      <c r="L1142" s="53"/>
      <c r="M1142" s="53"/>
      <c r="N1142" s="53"/>
    </row>
    <row r="1143" spans="2:14" x14ac:dyDescent="0.25">
      <c r="B1143" s="175"/>
      <c r="C1143" s="53"/>
      <c r="D1143" s="53"/>
      <c r="E1143" s="53"/>
      <c r="F1143" s="53"/>
      <c r="G1143" s="54"/>
      <c r="H1143" s="53"/>
      <c r="I1143" s="59"/>
      <c r="J1143" s="53"/>
      <c r="K1143" s="53"/>
      <c r="L1143" s="53"/>
      <c r="M1143" s="53"/>
      <c r="N1143" s="53"/>
    </row>
    <row r="1144" spans="2:14" x14ac:dyDescent="0.25">
      <c r="B1144" s="175"/>
      <c r="C1144" s="53"/>
      <c r="D1144" s="53"/>
      <c r="E1144" s="53"/>
      <c r="F1144" s="53"/>
      <c r="G1144" s="54"/>
      <c r="H1144" s="53"/>
      <c r="I1144" s="59"/>
      <c r="J1144" s="53"/>
      <c r="K1144" s="53"/>
      <c r="L1144" s="53"/>
      <c r="M1144" s="53"/>
      <c r="N1144" s="53"/>
    </row>
    <row r="1145" spans="2:14" x14ac:dyDescent="0.25">
      <c r="B1145" s="175"/>
      <c r="C1145" s="53"/>
      <c r="D1145" s="53"/>
      <c r="E1145" s="53"/>
      <c r="F1145" s="53"/>
      <c r="G1145" s="54"/>
      <c r="H1145" s="53"/>
      <c r="I1145" s="59"/>
      <c r="J1145" s="53"/>
      <c r="K1145" s="53"/>
      <c r="L1145" s="53"/>
      <c r="M1145" s="53"/>
      <c r="N1145" s="53"/>
    </row>
    <row r="1146" spans="2:14" x14ac:dyDescent="0.25">
      <c r="B1146" s="175"/>
      <c r="C1146" s="53"/>
      <c r="D1146" s="53"/>
      <c r="E1146" s="53"/>
      <c r="F1146" s="53"/>
      <c r="G1146" s="54"/>
      <c r="H1146" s="53"/>
      <c r="I1146" s="59"/>
      <c r="J1146" s="53"/>
      <c r="K1146" s="53"/>
      <c r="L1146" s="53"/>
      <c r="M1146" s="53"/>
      <c r="N1146" s="53"/>
    </row>
    <row r="1147" spans="2:14" x14ac:dyDescent="0.25">
      <c r="B1147" s="175"/>
      <c r="C1147" s="53"/>
      <c r="D1147" s="53"/>
      <c r="E1147" s="53"/>
      <c r="F1147" s="53"/>
      <c r="G1147" s="54"/>
      <c r="H1147" s="53"/>
      <c r="I1147" s="59"/>
      <c r="J1147" s="53"/>
      <c r="K1147" s="53"/>
      <c r="L1147" s="53"/>
      <c r="M1147" s="53"/>
      <c r="N1147" s="53"/>
    </row>
    <row r="1148" spans="2:14" x14ac:dyDescent="0.25">
      <c r="B1148" s="175"/>
      <c r="C1148" s="53"/>
      <c r="D1148" s="53"/>
      <c r="E1148" s="53"/>
      <c r="F1148" s="53"/>
      <c r="G1148" s="54"/>
      <c r="H1148" s="53"/>
      <c r="I1148" s="59"/>
      <c r="J1148" s="53"/>
      <c r="K1148" s="53"/>
      <c r="L1148" s="53"/>
      <c r="M1148" s="53"/>
      <c r="N1148" s="53"/>
    </row>
    <row r="1149" spans="2:14" x14ac:dyDescent="0.25">
      <c r="B1149" s="175"/>
      <c r="C1149" s="53"/>
      <c r="D1149" s="53"/>
      <c r="E1149" s="53"/>
      <c r="F1149" s="53"/>
      <c r="G1149" s="54"/>
      <c r="H1149" s="53"/>
      <c r="I1149" s="59"/>
      <c r="J1149" s="53"/>
      <c r="K1149" s="53"/>
      <c r="L1149" s="53"/>
      <c r="M1149" s="53"/>
      <c r="N1149" s="53"/>
    </row>
    <row r="1150" spans="2:14" x14ac:dyDescent="0.25">
      <c r="B1150" s="175"/>
      <c r="C1150" s="53"/>
      <c r="D1150" s="53"/>
      <c r="E1150" s="53"/>
      <c r="F1150" s="53"/>
      <c r="G1150" s="54"/>
      <c r="H1150" s="53"/>
      <c r="I1150" s="59"/>
      <c r="J1150" s="53"/>
      <c r="K1150" s="53"/>
      <c r="L1150" s="53"/>
      <c r="M1150" s="53"/>
      <c r="N1150" s="53"/>
    </row>
    <row r="1151" spans="2:14" x14ac:dyDescent="0.25">
      <c r="B1151" s="175"/>
      <c r="C1151" s="53"/>
      <c r="D1151" s="53"/>
      <c r="E1151" s="53"/>
      <c r="F1151" s="53"/>
      <c r="G1151" s="54"/>
      <c r="H1151" s="53"/>
      <c r="I1151" s="59"/>
      <c r="J1151" s="53"/>
      <c r="K1151" s="53"/>
      <c r="L1151" s="53"/>
      <c r="M1151" s="53"/>
      <c r="N1151" s="53"/>
    </row>
    <row r="1152" spans="2:14" x14ac:dyDescent="0.25">
      <c r="B1152" s="175"/>
      <c r="C1152" s="53"/>
      <c r="D1152" s="53"/>
      <c r="E1152" s="53"/>
      <c r="F1152" s="53"/>
      <c r="G1152" s="54"/>
      <c r="H1152" s="53"/>
      <c r="I1152" s="59"/>
      <c r="J1152" s="53"/>
      <c r="K1152" s="53"/>
      <c r="L1152" s="53"/>
      <c r="M1152" s="53"/>
      <c r="N1152" s="53"/>
    </row>
    <row r="1153" spans="2:14" x14ac:dyDescent="0.25">
      <c r="B1153" s="175"/>
      <c r="C1153" s="53"/>
      <c r="D1153" s="53"/>
      <c r="E1153" s="53"/>
      <c r="F1153" s="53"/>
      <c r="G1153" s="54"/>
      <c r="H1153" s="53"/>
      <c r="I1153" s="59"/>
      <c r="J1153" s="53"/>
      <c r="K1153" s="53"/>
      <c r="L1153" s="53"/>
      <c r="M1153" s="53"/>
      <c r="N1153" s="53"/>
    </row>
    <row r="1154" spans="2:14" x14ac:dyDescent="0.25">
      <c r="B1154" s="175"/>
      <c r="C1154" s="53"/>
      <c r="D1154" s="53"/>
      <c r="E1154" s="53"/>
      <c r="F1154" s="53"/>
      <c r="G1154" s="54"/>
      <c r="H1154" s="53"/>
      <c r="I1154" s="59"/>
      <c r="J1154" s="53"/>
      <c r="K1154" s="53"/>
      <c r="L1154" s="53"/>
      <c r="M1154" s="53"/>
      <c r="N1154" s="53"/>
    </row>
    <row r="1155" spans="2:14" x14ac:dyDescent="0.25">
      <c r="B1155" s="175"/>
      <c r="C1155" s="53"/>
      <c r="D1155" s="53"/>
      <c r="E1155" s="53"/>
      <c r="F1155" s="53"/>
      <c r="G1155" s="54"/>
      <c r="H1155" s="53"/>
      <c r="I1155" s="59"/>
      <c r="J1155" s="53"/>
      <c r="K1155" s="53"/>
      <c r="L1155" s="53"/>
      <c r="M1155" s="53"/>
      <c r="N1155" s="53"/>
    </row>
    <row r="1156" spans="2:14" x14ac:dyDescent="0.25">
      <c r="B1156" s="175"/>
      <c r="C1156" s="53"/>
      <c r="D1156" s="53"/>
      <c r="E1156" s="53"/>
      <c r="F1156" s="53"/>
      <c r="G1156" s="54"/>
      <c r="H1156" s="53"/>
      <c r="I1156" s="59"/>
      <c r="J1156" s="53"/>
      <c r="K1156" s="53"/>
      <c r="L1156" s="53"/>
      <c r="M1156" s="53"/>
      <c r="N1156" s="53"/>
    </row>
    <row r="1157" spans="2:14" x14ac:dyDescent="0.25">
      <c r="B1157" s="175"/>
      <c r="C1157" s="53"/>
      <c r="D1157" s="53"/>
      <c r="E1157" s="53"/>
      <c r="F1157" s="53"/>
      <c r="G1157" s="54"/>
      <c r="H1157" s="53"/>
      <c r="I1157" s="59"/>
      <c r="J1157" s="53"/>
      <c r="K1157" s="53"/>
      <c r="L1157" s="53"/>
      <c r="M1157" s="53"/>
      <c r="N1157" s="53"/>
    </row>
    <row r="1158" spans="2:14" x14ac:dyDescent="0.25">
      <c r="B1158" s="175"/>
      <c r="C1158" s="53"/>
      <c r="D1158" s="53"/>
      <c r="E1158" s="53"/>
      <c r="F1158" s="53"/>
      <c r="G1158" s="54"/>
      <c r="H1158" s="53"/>
      <c r="I1158" s="59"/>
      <c r="J1158" s="53"/>
      <c r="K1158" s="53"/>
      <c r="L1158" s="53"/>
      <c r="M1158" s="53"/>
      <c r="N1158" s="53"/>
    </row>
    <row r="1159" spans="2:14" x14ac:dyDescent="0.25">
      <c r="B1159" s="175"/>
      <c r="C1159" s="53"/>
      <c r="D1159" s="53"/>
      <c r="E1159" s="53"/>
      <c r="F1159" s="53"/>
      <c r="G1159" s="54"/>
      <c r="H1159" s="53"/>
      <c r="I1159" s="59"/>
      <c r="J1159" s="53"/>
      <c r="K1159" s="53"/>
      <c r="L1159" s="53"/>
      <c r="M1159" s="53"/>
      <c r="N1159" s="53"/>
    </row>
    <row r="1160" spans="2:14" x14ac:dyDescent="0.25">
      <c r="B1160" s="175"/>
      <c r="C1160" s="53"/>
      <c r="D1160" s="53"/>
      <c r="E1160" s="53"/>
      <c r="F1160" s="53"/>
      <c r="G1160" s="54"/>
      <c r="H1160" s="53"/>
      <c r="I1160" s="59"/>
      <c r="J1160" s="53"/>
      <c r="K1160" s="53"/>
      <c r="L1160" s="53"/>
      <c r="M1160" s="53"/>
      <c r="N1160" s="53"/>
    </row>
    <row r="1161" spans="2:14" x14ac:dyDescent="0.25">
      <c r="B1161" s="175"/>
      <c r="C1161" s="53"/>
      <c r="D1161" s="53"/>
      <c r="E1161" s="53"/>
      <c r="F1161" s="53"/>
      <c r="G1161" s="54"/>
      <c r="H1161" s="53"/>
      <c r="I1161" s="59"/>
      <c r="J1161" s="53"/>
      <c r="K1161" s="53"/>
      <c r="L1161" s="53"/>
      <c r="M1161" s="53"/>
      <c r="N1161" s="53"/>
    </row>
    <row r="1162" spans="2:14" x14ac:dyDescent="0.25">
      <c r="B1162" s="175"/>
      <c r="C1162" s="53"/>
      <c r="D1162" s="53"/>
      <c r="E1162" s="53"/>
      <c r="F1162" s="53"/>
      <c r="G1162" s="54"/>
      <c r="H1162" s="53"/>
      <c r="I1162" s="59"/>
      <c r="J1162" s="53"/>
      <c r="K1162" s="53"/>
      <c r="L1162" s="53"/>
      <c r="M1162" s="53"/>
      <c r="N1162" s="53"/>
    </row>
    <row r="1163" spans="2:14" x14ac:dyDescent="0.25">
      <c r="B1163" s="175"/>
      <c r="C1163" s="53"/>
      <c r="D1163" s="53"/>
      <c r="E1163" s="53"/>
      <c r="F1163" s="53"/>
      <c r="G1163" s="54"/>
      <c r="H1163" s="53"/>
      <c r="I1163" s="59"/>
      <c r="J1163" s="53"/>
      <c r="K1163" s="53"/>
      <c r="L1163" s="53"/>
      <c r="M1163" s="53"/>
      <c r="N1163" s="53"/>
    </row>
    <row r="1164" spans="2:14" x14ac:dyDescent="0.25">
      <c r="B1164" s="175"/>
      <c r="C1164" s="53"/>
      <c r="D1164" s="53"/>
      <c r="E1164" s="53"/>
      <c r="F1164" s="53"/>
      <c r="G1164" s="54"/>
      <c r="H1164" s="53"/>
      <c r="I1164" s="59"/>
      <c r="J1164" s="53"/>
      <c r="K1164" s="53"/>
      <c r="L1164" s="53"/>
      <c r="M1164" s="53"/>
      <c r="N1164" s="53"/>
    </row>
    <row r="1165" spans="2:14" x14ac:dyDescent="0.25">
      <c r="B1165" s="175"/>
      <c r="C1165" s="53"/>
      <c r="D1165" s="53"/>
      <c r="E1165" s="53"/>
      <c r="F1165" s="53"/>
      <c r="G1165" s="54"/>
      <c r="H1165" s="53"/>
      <c r="I1165" s="59"/>
      <c r="J1165" s="53"/>
      <c r="K1165" s="53"/>
      <c r="L1165" s="53"/>
      <c r="M1165" s="53"/>
      <c r="N1165" s="53"/>
    </row>
    <row r="1166" spans="2:14" x14ac:dyDescent="0.25">
      <c r="B1166" s="175"/>
      <c r="C1166" s="53"/>
      <c r="D1166" s="53"/>
      <c r="E1166" s="53"/>
      <c r="F1166" s="53"/>
      <c r="G1166" s="54"/>
      <c r="H1166" s="53"/>
      <c r="I1166" s="59"/>
      <c r="J1166" s="53"/>
      <c r="K1166" s="53"/>
      <c r="L1166" s="53"/>
      <c r="M1166" s="53"/>
      <c r="N1166" s="53"/>
    </row>
    <row r="1167" spans="2:14" x14ac:dyDescent="0.25">
      <c r="B1167" s="175"/>
      <c r="C1167" s="53"/>
      <c r="D1167" s="53"/>
      <c r="E1167" s="53"/>
      <c r="F1167" s="53"/>
      <c r="G1167" s="54"/>
      <c r="H1167" s="53"/>
      <c r="I1167" s="59"/>
      <c r="J1167" s="53"/>
      <c r="K1167" s="53"/>
      <c r="L1167" s="53"/>
      <c r="M1167" s="53"/>
      <c r="N1167" s="53"/>
    </row>
    <row r="1168" spans="2:14" x14ac:dyDescent="0.25">
      <c r="B1168" s="175"/>
      <c r="C1168" s="53"/>
      <c r="D1168" s="53"/>
      <c r="E1168" s="53"/>
      <c r="F1168" s="53"/>
      <c r="G1168" s="54"/>
      <c r="H1168" s="53"/>
      <c r="I1168" s="59"/>
      <c r="J1168" s="53"/>
      <c r="K1168" s="53"/>
      <c r="L1168" s="53"/>
      <c r="M1168" s="53"/>
      <c r="N1168" s="53"/>
    </row>
    <row r="1169" spans="2:14" x14ac:dyDescent="0.25">
      <c r="B1169" s="175"/>
      <c r="C1169" s="53"/>
      <c r="D1169" s="53"/>
      <c r="E1169" s="53"/>
      <c r="F1169" s="53"/>
      <c r="G1169" s="54"/>
      <c r="H1169" s="53"/>
      <c r="I1169" s="59"/>
      <c r="J1169" s="53"/>
      <c r="K1169" s="53"/>
      <c r="L1169" s="53"/>
      <c r="M1169" s="53"/>
      <c r="N1169" s="53"/>
    </row>
    <row r="1170" spans="2:14" x14ac:dyDescent="0.25">
      <c r="B1170" s="175"/>
      <c r="C1170" s="53"/>
      <c r="D1170" s="53"/>
      <c r="E1170" s="53"/>
      <c r="F1170" s="53"/>
      <c r="G1170" s="54"/>
      <c r="H1170" s="53"/>
      <c r="I1170" s="59"/>
      <c r="J1170" s="53"/>
      <c r="K1170" s="53"/>
      <c r="L1170" s="53"/>
      <c r="M1170" s="53"/>
      <c r="N1170" s="53"/>
    </row>
    <row r="1171" spans="2:14" x14ac:dyDescent="0.25">
      <c r="B1171" s="175"/>
      <c r="C1171" s="53"/>
      <c r="D1171" s="53"/>
      <c r="E1171" s="53"/>
      <c r="F1171" s="53"/>
      <c r="G1171" s="54"/>
      <c r="H1171" s="53"/>
      <c r="I1171" s="59"/>
      <c r="J1171" s="53"/>
      <c r="K1171" s="53"/>
      <c r="L1171" s="53"/>
      <c r="M1171" s="53"/>
      <c r="N1171" s="53"/>
    </row>
    <row r="1172" spans="2:14" x14ac:dyDescent="0.25">
      <c r="B1172" s="175"/>
      <c r="C1172" s="53"/>
      <c r="D1172" s="53"/>
      <c r="E1172" s="53"/>
      <c r="F1172" s="53"/>
      <c r="G1172" s="54"/>
      <c r="H1172" s="53"/>
      <c r="I1172" s="59"/>
      <c r="J1172" s="53"/>
      <c r="K1172" s="53"/>
      <c r="L1172" s="53"/>
      <c r="M1172" s="53"/>
      <c r="N1172" s="53"/>
    </row>
    <row r="1173" spans="2:14" x14ac:dyDescent="0.25">
      <c r="B1173" s="175"/>
      <c r="C1173" s="53"/>
      <c r="D1173" s="53"/>
      <c r="E1173" s="53"/>
      <c r="F1173" s="53"/>
      <c r="G1173" s="54"/>
      <c r="H1173" s="53"/>
      <c r="I1173" s="59"/>
      <c r="J1173" s="53"/>
      <c r="K1173" s="53"/>
      <c r="L1173" s="53"/>
      <c r="M1173" s="53"/>
      <c r="N1173" s="53"/>
    </row>
    <row r="1174" spans="2:14" x14ac:dyDescent="0.25">
      <c r="B1174" s="175"/>
      <c r="C1174" s="53"/>
      <c r="D1174" s="53"/>
      <c r="E1174" s="53"/>
      <c r="F1174" s="53"/>
      <c r="G1174" s="54"/>
      <c r="H1174" s="53"/>
      <c r="I1174" s="59"/>
      <c r="J1174" s="53"/>
      <c r="K1174" s="53"/>
      <c r="L1174" s="53"/>
      <c r="M1174" s="53"/>
      <c r="N1174" s="53"/>
    </row>
    <row r="1175" spans="2:14" x14ac:dyDescent="0.25">
      <c r="B1175" s="175"/>
      <c r="C1175" s="53"/>
      <c r="D1175" s="53"/>
      <c r="E1175" s="53"/>
      <c r="F1175" s="53"/>
      <c r="G1175" s="54"/>
      <c r="H1175" s="53"/>
      <c r="I1175" s="59"/>
      <c r="J1175" s="53"/>
      <c r="K1175" s="53"/>
      <c r="L1175" s="53"/>
      <c r="M1175" s="53"/>
      <c r="N1175" s="53"/>
    </row>
    <row r="1176" spans="2:14" x14ac:dyDescent="0.25">
      <c r="B1176" s="175"/>
      <c r="C1176" s="53"/>
      <c r="D1176" s="53"/>
      <c r="E1176" s="53"/>
      <c r="F1176" s="53"/>
      <c r="G1176" s="54"/>
      <c r="H1176" s="53"/>
      <c r="I1176" s="59"/>
      <c r="J1176" s="53"/>
      <c r="K1176" s="53"/>
      <c r="L1176" s="53"/>
      <c r="M1176" s="53"/>
      <c r="N1176" s="53"/>
    </row>
    <row r="1177" spans="2:14" x14ac:dyDescent="0.25">
      <c r="B1177" s="175"/>
      <c r="C1177" s="53"/>
      <c r="D1177" s="53"/>
      <c r="E1177" s="53"/>
      <c r="F1177" s="53"/>
      <c r="G1177" s="54"/>
      <c r="H1177" s="53"/>
      <c r="I1177" s="59"/>
      <c r="J1177" s="53"/>
      <c r="K1177" s="53"/>
      <c r="L1177" s="53"/>
      <c r="M1177" s="53"/>
      <c r="N1177" s="53"/>
    </row>
    <row r="1178" spans="2:14" x14ac:dyDescent="0.25">
      <c r="B1178" s="175"/>
      <c r="C1178" s="53"/>
      <c r="D1178" s="53"/>
      <c r="E1178" s="53"/>
      <c r="F1178" s="53"/>
      <c r="G1178" s="54"/>
      <c r="H1178" s="53"/>
      <c r="I1178" s="59"/>
      <c r="J1178" s="53"/>
      <c r="K1178" s="53"/>
      <c r="L1178" s="53"/>
      <c r="M1178" s="53"/>
      <c r="N1178" s="53"/>
    </row>
    <row r="1179" spans="2:14" x14ac:dyDescent="0.25">
      <c r="B1179" s="175"/>
      <c r="C1179" s="53"/>
      <c r="D1179" s="53"/>
      <c r="E1179" s="53"/>
      <c r="F1179" s="53"/>
      <c r="G1179" s="54"/>
      <c r="H1179" s="53"/>
      <c r="I1179" s="59"/>
      <c r="J1179" s="53"/>
      <c r="K1179" s="53"/>
      <c r="L1179" s="53"/>
      <c r="M1179" s="53"/>
      <c r="N1179" s="53"/>
    </row>
    <row r="1180" spans="2:14" x14ac:dyDescent="0.25">
      <c r="B1180" s="175"/>
      <c r="C1180" s="53"/>
      <c r="D1180" s="53"/>
      <c r="E1180" s="53"/>
      <c r="F1180" s="53"/>
      <c r="G1180" s="54"/>
      <c r="H1180" s="53"/>
      <c r="I1180" s="59"/>
      <c r="J1180" s="53"/>
      <c r="K1180" s="53"/>
      <c r="L1180" s="53"/>
      <c r="M1180" s="53"/>
      <c r="N1180" s="53"/>
    </row>
    <row r="1181" spans="2:14" x14ac:dyDescent="0.25">
      <c r="B1181" s="175"/>
      <c r="C1181" s="53"/>
      <c r="D1181" s="53"/>
      <c r="E1181" s="53"/>
      <c r="F1181" s="53"/>
      <c r="G1181" s="54"/>
      <c r="H1181" s="53"/>
      <c r="I1181" s="59"/>
      <c r="J1181" s="53"/>
      <c r="K1181" s="53"/>
      <c r="L1181" s="53"/>
      <c r="M1181" s="53"/>
      <c r="N1181" s="53"/>
    </row>
    <row r="1182" spans="2:14" x14ac:dyDescent="0.25">
      <c r="B1182" s="175"/>
      <c r="C1182" s="53"/>
      <c r="D1182" s="53"/>
      <c r="E1182" s="53"/>
      <c r="F1182" s="53"/>
      <c r="G1182" s="54"/>
      <c r="H1182" s="53"/>
      <c r="I1182" s="59"/>
      <c r="J1182" s="53"/>
      <c r="K1182" s="53"/>
      <c r="L1182" s="53"/>
      <c r="M1182" s="53"/>
      <c r="N1182" s="53"/>
    </row>
    <row r="1183" spans="2:14" x14ac:dyDescent="0.25">
      <c r="B1183" s="175"/>
      <c r="C1183" s="53"/>
      <c r="D1183" s="53"/>
      <c r="E1183" s="53"/>
      <c r="F1183" s="53"/>
      <c r="G1183" s="54"/>
      <c r="H1183" s="53"/>
      <c r="I1183" s="59"/>
      <c r="J1183" s="53"/>
      <c r="K1183" s="53"/>
      <c r="L1183" s="53"/>
      <c r="M1183" s="53"/>
      <c r="N1183" s="53"/>
    </row>
    <row r="1184" spans="2:14" x14ac:dyDescent="0.25">
      <c r="B1184" s="175"/>
      <c r="C1184" s="53"/>
      <c r="D1184" s="53"/>
      <c r="E1184" s="53"/>
      <c r="F1184" s="53"/>
      <c r="G1184" s="54"/>
      <c r="H1184" s="53"/>
      <c r="I1184" s="59"/>
      <c r="J1184" s="53"/>
      <c r="K1184" s="53"/>
      <c r="L1184" s="53"/>
      <c r="M1184" s="53"/>
      <c r="N1184" s="53"/>
    </row>
    <row r="1185" spans="2:14" x14ac:dyDescent="0.25">
      <c r="B1185" s="175"/>
      <c r="C1185" s="53"/>
      <c r="D1185" s="53"/>
      <c r="E1185" s="53"/>
      <c r="F1185" s="53"/>
      <c r="G1185" s="54"/>
      <c r="H1185" s="53"/>
      <c r="I1185" s="59"/>
      <c r="J1185" s="53"/>
      <c r="K1185" s="53"/>
      <c r="L1185" s="53"/>
      <c r="M1185" s="53"/>
      <c r="N1185" s="53"/>
    </row>
    <row r="1186" spans="2:14" x14ac:dyDescent="0.25">
      <c r="B1186" s="175"/>
      <c r="C1186" s="53"/>
      <c r="D1186" s="53"/>
      <c r="E1186" s="53"/>
      <c r="F1186" s="53"/>
      <c r="G1186" s="54"/>
      <c r="H1186" s="53"/>
      <c r="I1186" s="59"/>
      <c r="J1186" s="53"/>
      <c r="K1186" s="53"/>
      <c r="L1186" s="53"/>
      <c r="M1186" s="53"/>
      <c r="N1186" s="53"/>
    </row>
    <row r="1187" spans="2:14" x14ac:dyDescent="0.25">
      <c r="B1187" s="175"/>
      <c r="C1187" s="53"/>
      <c r="D1187" s="53"/>
      <c r="E1187" s="53"/>
      <c r="F1187" s="53"/>
      <c r="G1187" s="54"/>
      <c r="H1187" s="53"/>
      <c r="I1187" s="59"/>
      <c r="J1187" s="53"/>
      <c r="K1187" s="53"/>
      <c r="L1187" s="53"/>
      <c r="M1187" s="53"/>
      <c r="N1187" s="53"/>
    </row>
    <row r="1188" spans="2:14" x14ac:dyDescent="0.25">
      <c r="B1188" s="175"/>
      <c r="C1188" s="53"/>
      <c r="D1188" s="53"/>
      <c r="E1188" s="53"/>
      <c r="F1188" s="53"/>
      <c r="G1188" s="54"/>
      <c r="H1188" s="53"/>
      <c r="I1188" s="59"/>
      <c r="J1188" s="53"/>
      <c r="K1188" s="53"/>
      <c r="L1188" s="53"/>
      <c r="M1188" s="53"/>
      <c r="N1188" s="53"/>
    </row>
    <row r="1189" spans="2:14" x14ac:dyDescent="0.25">
      <c r="B1189" s="175"/>
      <c r="C1189" s="53"/>
      <c r="D1189" s="53"/>
      <c r="E1189" s="53"/>
      <c r="F1189" s="53"/>
      <c r="G1189" s="54"/>
      <c r="H1189" s="53"/>
      <c r="I1189" s="59"/>
      <c r="J1189" s="53"/>
      <c r="K1189" s="53"/>
      <c r="L1189" s="53"/>
      <c r="M1189" s="53"/>
      <c r="N1189" s="53"/>
    </row>
    <row r="1190" spans="2:14" x14ac:dyDescent="0.25">
      <c r="B1190" s="175"/>
      <c r="C1190" s="53"/>
      <c r="D1190" s="53"/>
      <c r="E1190" s="53"/>
      <c r="F1190" s="53"/>
      <c r="G1190" s="54"/>
      <c r="H1190" s="53"/>
      <c r="I1190" s="59"/>
      <c r="J1190" s="53"/>
      <c r="K1190" s="53"/>
      <c r="L1190" s="53"/>
      <c r="M1190" s="53"/>
      <c r="N1190" s="53"/>
    </row>
    <row r="1191" spans="2:14" x14ac:dyDescent="0.25">
      <c r="B1191" s="175"/>
      <c r="C1191" s="53"/>
      <c r="D1191" s="53"/>
      <c r="E1191" s="53"/>
      <c r="F1191" s="53"/>
      <c r="G1191" s="54"/>
      <c r="H1191" s="53"/>
      <c r="I1191" s="59"/>
      <c r="J1191" s="53"/>
      <c r="K1191" s="53"/>
      <c r="L1191" s="53"/>
      <c r="M1191" s="53"/>
      <c r="N1191" s="53"/>
    </row>
    <row r="1192" spans="2:14" x14ac:dyDescent="0.25">
      <c r="B1192" s="175"/>
      <c r="C1192" s="53"/>
      <c r="D1192" s="53"/>
      <c r="E1192" s="53"/>
      <c r="F1192" s="53"/>
      <c r="G1192" s="54"/>
      <c r="H1192" s="53"/>
      <c r="I1192" s="59"/>
      <c r="J1192" s="53"/>
      <c r="K1192" s="53"/>
      <c r="L1192" s="53"/>
      <c r="M1192" s="53"/>
      <c r="N1192" s="53"/>
    </row>
    <row r="1193" spans="2:14" x14ac:dyDescent="0.25">
      <c r="B1193" s="175"/>
      <c r="C1193" s="53"/>
      <c r="D1193" s="53"/>
      <c r="E1193" s="53"/>
      <c r="F1193" s="53"/>
      <c r="G1193" s="54"/>
      <c r="H1193" s="53"/>
      <c r="I1193" s="59"/>
      <c r="J1193" s="53"/>
      <c r="K1193" s="53"/>
      <c r="L1193" s="53"/>
      <c r="M1193" s="53"/>
      <c r="N1193" s="53"/>
    </row>
    <row r="1194" spans="2:14" x14ac:dyDescent="0.25">
      <c r="B1194" s="175"/>
      <c r="C1194" s="53"/>
      <c r="D1194" s="53"/>
      <c r="E1194" s="53"/>
      <c r="F1194" s="53"/>
      <c r="G1194" s="54"/>
      <c r="H1194" s="53"/>
      <c r="I1194" s="59"/>
      <c r="J1194" s="53"/>
      <c r="K1194" s="53"/>
      <c r="L1194" s="53"/>
      <c r="M1194" s="53"/>
      <c r="N1194" s="53"/>
    </row>
    <row r="1195" spans="2:14" x14ac:dyDescent="0.25">
      <c r="B1195" s="175"/>
      <c r="C1195" s="53"/>
      <c r="D1195" s="53"/>
      <c r="E1195" s="53"/>
      <c r="F1195" s="53"/>
      <c r="G1195" s="54"/>
      <c r="H1195" s="53"/>
      <c r="I1195" s="59"/>
      <c r="J1195" s="53"/>
      <c r="K1195" s="53"/>
      <c r="L1195" s="53"/>
      <c r="M1195" s="53"/>
      <c r="N1195" s="53"/>
    </row>
    <row r="1196" spans="2:14" x14ac:dyDescent="0.25">
      <c r="B1196" s="175"/>
      <c r="C1196" s="53"/>
      <c r="D1196" s="53"/>
      <c r="E1196" s="53"/>
      <c r="F1196" s="53"/>
      <c r="G1196" s="54"/>
      <c r="H1196" s="53"/>
      <c r="I1196" s="59"/>
      <c r="J1196" s="53"/>
      <c r="K1196" s="53"/>
      <c r="L1196" s="53"/>
      <c r="M1196" s="53"/>
      <c r="N1196" s="53"/>
    </row>
    <row r="1197" spans="2:14" x14ac:dyDescent="0.25">
      <c r="B1197" s="175"/>
      <c r="C1197" s="53"/>
      <c r="D1197" s="53"/>
      <c r="E1197" s="53"/>
      <c r="F1197" s="53"/>
      <c r="G1197" s="54"/>
      <c r="H1197" s="53"/>
      <c r="I1197" s="59"/>
      <c r="J1197" s="53"/>
      <c r="K1197" s="53"/>
      <c r="L1197" s="53"/>
      <c r="M1197" s="53"/>
      <c r="N1197" s="53"/>
    </row>
    <row r="1198" spans="2:14" x14ac:dyDescent="0.25">
      <c r="B1198" s="175"/>
      <c r="C1198" s="53"/>
      <c r="D1198" s="53"/>
      <c r="E1198" s="53"/>
      <c r="F1198" s="53"/>
      <c r="G1198" s="54"/>
      <c r="H1198" s="53"/>
      <c r="I1198" s="59"/>
      <c r="J1198" s="53"/>
      <c r="K1198" s="53"/>
      <c r="L1198" s="53"/>
      <c r="M1198" s="53"/>
      <c r="N1198" s="53"/>
    </row>
    <row r="1199" spans="2:14" x14ac:dyDescent="0.25">
      <c r="B1199" s="175"/>
      <c r="C1199" s="53"/>
      <c r="D1199" s="53"/>
      <c r="E1199" s="53"/>
      <c r="F1199" s="53"/>
      <c r="G1199" s="54"/>
      <c r="H1199" s="53"/>
      <c r="I1199" s="59"/>
      <c r="J1199" s="53"/>
      <c r="K1199" s="53"/>
      <c r="L1199" s="53"/>
      <c r="M1199" s="53"/>
      <c r="N1199" s="53"/>
    </row>
    <row r="1200" spans="2:14" x14ac:dyDescent="0.25">
      <c r="B1200" s="175"/>
      <c r="C1200" s="53"/>
      <c r="D1200" s="53"/>
      <c r="E1200" s="53"/>
      <c r="F1200" s="53"/>
      <c r="G1200" s="54"/>
      <c r="H1200" s="53"/>
      <c r="I1200" s="59"/>
      <c r="J1200" s="53"/>
      <c r="K1200" s="53"/>
      <c r="L1200" s="53"/>
      <c r="M1200" s="53"/>
      <c r="N1200" s="53"/>
    </row>
    <row r="1201" spans="2:14" x14ac:dyDescent="0.25">
      <c r="B1201" s="175"/>
      <c r="C1201" s="53"/>
      <c r="D1201" s="53"/>
      <c r="E1201" s="53"/>
      <c r="F1201" s="53"/>
      <c r="G1201" s="54"/>
      <c r="H1201" s="53"/>
      <c r="I1201" s="59"/>
      <c r="J1201" s="53"/>
      <c r="K1201" s="53"/>
      <c r="L1201" s="53"/>
      <c r="M1201" s="53"/>
      <c r="N1201" s="53"/>
    </row>
    <row r="1202" spans="2:14" x14ac:dyDescent="0.25">
      <c r="B1202" s="175"/>
      <c r="C1202" s="53"/>
      <c r="D1202" s="53"/>
      <c r="E1202" s="53"/>
      <c r="F1202" s="53"/>
      <c r="G1202" s="54"/>
      <c r="H1202" s="53"/>
      <c r="I1202" s="59"/>
      <c r="J1202" s="53"/>
      <c r="K1202" s="53"/>
      <c r="L1202" s="53"/>
      <c r="M1202" s="53"/>
      <c r="N1202" s="53"/>
    </row>
    <row r="1203" spans="2:14" x14ac:dyDescent="0.25">
      <c r="B1203" s="175"/>
      <c r="C1203" s="53"/>
      <c r="D1203" s="53"/>
      <c r="E1203" s="53"/>
      <c r="F1203" s="53"/>
      <c r="G1203" s="54"/>
      <c r="H1203" s="53"/>
      <c r="I1203" s="59"/>
      <c r="J1203" s="53"/>
      <c r="K1203" s="53"/>
      <c r="L1203" s="53"/>
      <c r="M1203" s="53"/>
      <c r="N1203" s="53"/>
    </row>
    <row r="1204" spans="2:14" x14ac:dyDescent="0.25">
      <c r="B1204" s="175"/>
      <c r="C1204" s="53"/>
      <c r="D1204" s="53"/>
      <c r="E1204" s="53"/>
      <c r="F1204" s="53"/>
      <c r="G1204" s="54"/>
      <c r="H1204" s="53"/>
      <c r="I1204" s="59"/>
      <c r="J1204" s="53"/>
      <c r="K1204" s="53"/>
      <c r="L1204" s="53"/>
      <c r="M1204" s="53"/>
      <c r="N1204" s="53"/>
    </row>
    <row r="1205" spans="2:14" x14ac:dyDescent="0.25">
      <c r="B1205" s="175"/>
      <c r="C1205" s="53"/>
      <c r="D1205" s="53"/>
      <c r="E1205" s="53"/>
      <c r="F1205" s="53"/>
      <c r="G1205" s="54"/>
      <c r="H1205" s="53"/>
      <c r="I1205" s="59"/>
      <c r="J1205" s="53"/>
      <c r="K1205" s="53"/>
      <c r="L1205" s="53"/>
      <c r="M1205" s="53"/>
      <c r="N1205" s="53"/>
    </row>
    <row r="1206" spans="2:14" x14ac:dyDescent="0.25">
      <c r="B1206" s="175"/>
      <c r="C1206" s="53"/>
      <c r="D1206" s="53"/>
      <c r="E1206" s="53"/>
      <c r="F1206" s="53"/>
      <c r="G1206" s="54"/>
      <c r="H1206" s="53"/>
      <c r="I1206" s="59"/>
      <c r="J1206" s="53"/>
      <c r="K1206" s="53"/>
      <c r="L1206" s="53"/>
      <c r="M1206" s="53"/>
      <c r="N1206" s="53"/>
    </row>
    <row r="1207" spans="2:14" x14ac:dyDescent="0.25">
      <c r="B1207" s="175"/>
      <c r="C1207" s="53"/>
      <c r="D1207" s="53"/>
      <c r="E1207" s="53"/>
      <c r="F1207" s="53"/>
      <c r="G1207" s="54"/>
      <c r="H1207" s="53"/>
      <c r="I1207" s="59"/>
      <c r="J1207" s="53"/>
      <c r="K1207" s="53"/>
      <c r="L1207" s="53"/>
      <c r="M1207" s="53"/>
      <c r="N1207" s="53"/>
    </row>
    <row r="1208" spans="2:14" x14ac:dyDescent="0.25">
      <c r="B1208" s="175"/>
      <c r="C1208" s="53"/>
      <c r="D1208" s="53"/>
      <c r="E1208" s="53"/>
      <c r="F1208" s="53"/>
      <c r="G1208" s="54"/>
      <c r="H1208" s="53"/>
      <c r="I1208" s="59"/>
      <c r="J1208" s="53"/>
      <c r="K1208" s="53"/>
      <c r="L1208" s="53"/>
      <c r="M1208" s="53"/>
      <c r="N1208" s="53"/>
    </row>
    <row r="1209" spans="2:14" x14ac:dyDescent="0.25">
      <c r="B1209" s="175"/>
      <c r="C1209" s="53"/>
      <c r="D1209" s="53"/>
      <c r="E1209" s="53"/>
      <c r="F1209" s="53"/>
      <c r="G1209" s="54"/>
      <c r="H1209" s="53"/>
      <c r="I1209" s="59"/>
      <c r="J1209" s="53"/>
      <c r="K1209" s="53"/>
      <c r="L1209" s="53"/>
      <c r="M1209" s="53"/>
      <c r="N1209" s="53"/>
    </row>
    <row r="1210" spans="2:14" x14ac:dyDescent="0.25">
      <c r="B1210" s="175"/>
      <c r="C1210" s="53"/>
      <c r="D1210" s="53"/>
      <c r="E1210" s="53"/>
      <c r="F1210" s="53"/>
      <c r="G1210" s="54"/>
      <c r="H1210" s="53"/>
      <c r="I1210" s="59"/>
      <c r="J1210" s="53"/>
      <c r="K1210" s="53"/>
      <c r="L1210" s="53"/>
      <c r="M1210" s="53"/>
      <c r="N1210" s="53"/>
    </row>
    <row r="1211" spans="2:14" x14ac:dyDescent="0.25">
      <c r="B1211" s="175"/>
      <c r="C1211" s="53"/>
      <c r="D1211" s="53"/>
      <c r="E1211" s="53"/>
      <c r="F1211" s="53"/>
      <c r="G1211" s="54"/>
      <c r="H1211" s="53"/>
      <c r="I1211" s="59"/>
      <c r="J1211" s="53"/>
      <c r="K1211" s="53"/>
      <c r="L1211" s="53"/>
      <c r="M1211" s="53"/>
      <c r="N1211" s="53"/>
    </row>
    <row r="1212" spans="2:14" x14ac:dyDescent="0.25">
      <c r="B1212" s="175"/>
      <c r="C1212" s="53"/>
      <c r="D1212" s="53"/>
      <c r="E1212" s="53"/>
      <c r="F1212" s="53"/>
      <c r="G1212" s="54"/>
      <c r="H1212" s="53"/>
      <c r="I1212" s="59"/>
      <c r="J1212" s="53"/>
      <c r="K1212" s="53"/>
      <c r="L1212" s="53"/>
      <c r="M1212" s="53"/>
      <c r="N1212" s="53"/>
    </row>
    <row r="1213" spans="2:14" x14ac:dyDescent="0.25">
      <c r="B1213" s="175"/>
      <c r="C1213" s="53"/>
      <c r="D1213" s="53"/>
      <c r="E1213" s="53"/>
      <c r="F1213" s="53"/>
      <c r="G1213" s="54"/>
      <c r="H1213" s="53"/>
      <c r="I1213" s="59"/>
      <c r="J1213" s="53"/>
      <c r="K1213" s="53"/>
      <c r="L1213" s="53"/>
      <c r="M1213" s="53"/>
      <c r="N1213" s="53"/>
    </row>
    <row r="1214" spans="2:14" x14ac:dyDescent="0.25">
      <c r="B1214" s="175"/>
      <c r="C1214" s="53"/>
      <c r="D1214" s="53"/>
      <c r="E1214" s="53"/>
      <c r="F1214" s="53"/>
      <c r="G1214" s="54"/>
      <c r="H1214" s="53"/>
      <c r="I1214" s="59"/>
      <c r="J1214" s="53"/>
      <c r="K1214" s="53"/>
      <c r="L1214" s="53"/>
      <c r="M1214" s="53"/>
      <c r="N1214" s="53"/>
    </row>
    <row r="1215" spans="2:14" x14ac:dyDescent="0.25">
      <c r="B1215" s="175"/>
      <c r="C1215" s="53"/>
      <c r="D1215" s="53"/>
      <c r="E1215" s="53"/>
      <c r="F1215" s="53"/>
      <c r="G1215" s="54"/>
      <c r="H1215" s="53"/>
      <c r="I1215" s="59"/>
      <c r="J1215" s="53"/>
      <c r="K1215" s="53"/>
      <c r="L1215" s="53"/>
      <c r="M1215" s="53"/>
      <c r="N1215" s="53"/>
    </row>
    <row r="1216" spans="2:14" x14ac:dyDescent="0.25">
      <c r="B1216" s="175"/>
      <c r="C1216" s="53"/>
      <c r="D1216" s="53"/>
      <c r="E1216" s="53"/>
      <c r="F1216" s="53"/>
      <c r="G1216" s="54"/>
      <c r="H1216" s="53"/>
      <c r="I1216" s="59"/>
      <c r="J1216" s="53"/>
      <c r="K1216" s="53"/>
      <c r="L1216" s="53"/>
      <c r="M1216" s="53"/>
      <c r="N1216" s="53"/>
    </row>
    <row r="1217" spans="2:14" x14ac:dyDescent="0.25">
      <c r="B1217" s="175"/>
      <c r="C1217" s="53"/>
      <c r="D1217" s="53"/>
      <c r="E1217" s="53"/>
      <c r="F1217" s="53"/>
      <c r="G1217" s="54"/>
      <c r="H1217" s="53"/>
      <c r="I1217" s="59"/>
      <c r="J1217" s="53"/>
      <c r="K1217" s="53"/>
      <c r="L1217" s="53"/>
      <c r="M1217" s="53"/>
      <c r="N1217" s="53"/>
    </row>
    <row r="1218" spans="2:14" x14ac:dyDescent="0.25">
      <c r="B1218" s="175"/>
      <c r="C1218" s="53"/>
      <c r="D1218" s="53"/>
      <c r="E1218" s="53"/>
      <c r="F1218" s="53"/>
      <c r="G1218" s="54"/>
      <c r="H1218" s="53"/>
      <c r="I1218" s="59"/>
      <c r="J1218" s="53"/>
      <c r="K1218" s="53"/>
      <c r="L1218" s="53"/>
      <c r="M1218" s="53"/>
      <c r="N1218" s="53"/>
    </row>
    <row r="1219" spans="2:14" x14ac:dyDescent="0.25">
      <c r="B1219" s="175"/>
      <c r="C1219" s="53"/>
      <c r="D1219" s="53"/>
      <c r="E1219" s="53"/>
      <c r="F1219" s="53"/>
      <c r="G1219" s="54"/>
      <c r="H1219" s="53"/>
      <c r="I1219" s="59"/>
      <c r="J1219" s="53"/>
      <c r="K1219" s="53"/>
      <c r="L1219" s="53"/>
      <c r="M1219" s="53"/>
      <c r="N1219" s="53"/>
    </row>
    <row r="1220" spans="2:14" x14ac:dyDescent="0.25">
      <c r="B1220" s="175"/>
      <c r="C1220" s="53"/>
      <c r="D1220" s="53"/>
      <c r="E1220" s="53"/>
      <c r="F1220" s="53"/>
      <c r="G1220" s="54"/>
      <c r="H1220" s="53"/>
      <c r="I1220" s="59"/>
      <c r="J1220" s="53"/>
      <c r="K1220" s="53"/>
      <c r="L1220" s="53"/>
      <c r="M1220" s="53"/>
      <c r="N1220" s="53"/>
    </row>
    <row r="1221" spans="2:14" x14ac:dyDescent="0.25">
      <c r="B1221" s="175"/>
      <c r="C1221" s="53"/>
      <c r="D1221" s="53"/>
      <c r="E1221" s="53"/>
      <c r="F1221" s="53"/>
      <c r="G1221" s="54"/>
      <c r="H1221" s="53"/>
      <c r="I1221" s="59"/>
      <c r="J1221" s="53"/>
      <c r="K1221" s="53"/>
      <c r="L1221" s="53"/>
      <c r="M1221" s="53"/>
      <c r="N1221" s="53"/>
    </row>
    <row r="1222" spans="2:14" x14ac:dyDescent="0.25">
      <c r="B1222" s="175"/>
      <c r="C1222" s="53"/>
      <c r="D1222" s="53"/>
      <c r="E1222" s="53"/>
      <c r="F1222" s="53"/>
      <c r="G1222" s="54"/>
      <c r="H1222" s="53"/>
      <c r="I1222" s="59"/>
      <c r="J1222" s="53"/>
      <c r="K1222" s="53"/>
      <c r="L1222" s="53"/>
      <c r="M1222" s="53"/>
      <c r="N1222" s="53"/>
    </row>
    <row r="1223" spans="2:14" x14ac:dyDescent="0.25">
      <c r="B1223" s="175"/>
      <c r="C1223" s="53"/>
      <c r="D1223" s="53"/>
      <c r="E1223" s="53"/>
      <c r="F1223" s="53"/>
      <c r="G1223" s="54"/>
      <c r="H1223" s="53"/>
      <c r="I1223" s="59"/>
      <c r="J1223" s="53"/>
      <c r="K1223" s="53"/>
      <c r="L1223" s="53"/>
      <c r="M1223" s="53"/>
      <c r="N1223" s="53"/>
    </row>
    <row r="1224" spans="2:14" x14ac:dyDescent="0.25">
      <c r="B1224" s="175"/>
      <c r="C1224" s="53"/>
      <c r="D1224" s="53"/>
      <c r="E1224" s="53"/>
      <c r="F1224" s="53"/>
      <c r="G1224" s="54"/>
      <c r="H1224" s="53"/>
      <c r="I1224" s="59"/>
      <c r="J1224" s="53"/>
      <c r="K1224" s="53"/>
      <c r="L1224" s="53"/>
      <c r="M1224" s="53"/>
      <c r="N1224" s="53"/>
    </row>
    <row r="1225" spans="2:14" x14ac:dyDescent="0.25">
      <c r="B1225" s="175"/>
      <c r="C1225" s="53"/>
      <c r="D1225" s="53"/>
      <c r="E1225" s="53"/>
      <c r="F1225" s="53"/>
      <c r="G1225" s="54"/>
      <c r="H1225" s="53"/>
      <c r="I1225" s="59"/>
      <c r="J1225" s="53"/>
      <c r="K1225" s="53"/>
      <c r="L1225" s="53"/>
      <c r="M1225" s="53"/>
      <c r="N1225" s="53"/>
    </row>
    <row r="1226" spans="2:14" x14ac:dyDescent="0.25">
      <c r="B1226" s="175"/>
      <c r="C1226" s="53"/>
      <c r="D1226" s="53"/>
      <c r="E1226" s="53"/>
      <c r="F1226" s="53"/>
      <c r="G1226" s="54"/>
      <c r="H1226" s="53"/>
      <c r="I1226" s="59"/>
      <c r="J1226" s="53"/>
      <c r="K1226" s="53"/>
      <c r="L1226" s="53"/>
      <c r="M1226" s="53"/>
      <c r="N1226" s="53"/>
    </row>
    <row r="1227" spans="2:14" x14ac:dyDescent="0.25">
      <c r="B1227" s="175"/>
      <c r="C1227" s="53"/>
      <c r="D1227" s="53"/>
      <c r="E1227" s="53"/>
      <c r="F1227" s="53"/>
      <c r="G1227" s="54"/>
      <c r="H1227" s="53"/>
      <c r="I1227" s="59"/>
      <c r="J1227" s="53"/>
      <c r="K1227" s="53"/>
      <c r="L1227" s="53"/>
      <c r="M1227" s="53"/>
      <c r="N1227" s="53"/>
    </row>
    <row r="1228" spans="2:14" x14ac:dyDescent="0.25">
      <c r="B1228" s="175"/>
      <c r="C1228" s="53"/>
      <c r="D1228" s="53"/>
      <c r="E1228" s="53"/>
      <c r="F1228" s="53"/>
      <c r="G1228" s="54"/>
      <c r="H1228" s="53"/>
      <c r="I1228" s="59"/>
      <c r="J1228" s="53"/>
      <c r="K1228" s="53"/>
      <c r="L1228" s="53"/>
      <c r="M1228" s="53"/>
      <c r="N1228" s="53"/>
    </row>
    <row r="1229" spans="2:14" x14ac:dyDescent="0.25">
      <c r="B1229" s="175"/>
      <c r="C1229" s="53"/>
      <c r="D1229" s="53"/>
      <c r="E1229" s="53"/>
      <c r="F1229" s="53"/>
      <c r="G1229" s="54"/>
      <c r="H1229" s="53"/>
      <c r="I1229" s="59"/>
      <c r="J1229" s="53"/>
      <c r="K1229" s="53"/>
      <c r="L1229" s="53"/>
      <c r="M1229" s="53"/>
      <c r="N1229" s="53"/>
    </row>
    <row r="1230" spans="2:14" x14ac:dyDescent="0.25">
      <c r="B1230" s="175"/>
      <c r="C1230" s="53"/>
      <c r="D1230" s="53"/>
      <c r="E1230" s="53"/>
      <c r="F1230" s="53"/>
      <c r="G1230" s="54"/>
      <c r="H1230" s="53"/>
      <c r="I1230" s="59"/>
      <c r="J1230" s="53"/>
      <c r="K1230" s="53"/>
      <c r="L1230" s="53"/>
      <c r="M1230" s="53"/>
      <c r="N1230" s="53"/>
    </row>
    <row r="1231" spans="2:14" x14ac:dyDescent="0.25">
      <c r="B1231" s="175"/>
      <c r="C1231" s="53"/>
      <c r="D1231" s="53"/>
      <c r="E1231" s="53"/>
      <c r="F1231" s="53"/>
      <c r="G1231" s="54"/>
      <c r="H1231" s="53"/>
      <c r="I1231" s="59"/>
      <c r="J1231" s="53"/>
      <c r="K1231" s="53"/>
      <c r="L1231" s="53"/>
      <c r="M1231" s="53"/>
      <c r="N1231" s="53"/>
    </row>
    <row r="1232" spans="2:14" x14ac:dyDescent="0.25">
      <c r="B1232" s="175"/>
      <c r="C1232" s="53"/>
      <c r="D1232" s="53"/>
      <c r="E1232" s="53"/>
      <c r="F1232" s="53"/>
      <c r="G1232" s="54"/>
      <c r="H1232" s="53"/>
      <c r="I1232" s="59"/>
      <c r="J1232" s="53"/>
      <c r="K1232" s="53"/>
      <c r="L1232" s="53"/>
      <c r="M1232" s="53"/>
      <c r="N1232" s="53"/>
    </row>
    <row r="1233" spans="2:14" x14ac:dyDescent="0.25">
      <c r="B1233" s="175"/>
      <c r="C1233" s="53"/>
      <c r="D1233" s="53"/>
      <c r="E1233" s="53"/>
      <c r="F1233" s="53"/>
      <c r="G1233" s="54"/>
      <c r="H1233" s="53"/>
      <c r="I1233" s="59"/>
      <c r="J1233" s="53"/>
      <c r="K1233" s="53"/>
      <c r="L1233" s="53"/>
      <c r="M1233" s="53"/>
      <c r="N1233" s="53"/>
    </row>
    <row r="1234" spans="2:14" x14ac:dyDescent="0.25">
      <c r="B1234" s="175"/>
      <c r="C1234" s="53"/>
      <c r="D1234" s="53"/>
      <c r="E1234" s="53"/>
      <c r="F1234" s="53"/>
      <c r="G1234" s="54"/>
      <c r="H1234" s="53"/>
      <c r="I1234" s="59"/>
      <c r="J1234" s="53"/>
      <c r="K1234" s="53"/>
      <c r="L1234" s="53"/>
      <c r="M1234" s="53"/>
      <c r="N1234" s="53"/>
    </row>
    <row r="1235" spans="2:14" x14ac:dyDescent="0.25">
      <c r="B1235" s="175"/>
      <c r="C1235" s="53"/>
      <c r="D1235" s="53"/>
      <c r="E1235" s="53"/>
      <c r="F1235" s="53"/>
      <c r="G1235" s="54"/>
      <c r="H1235" s="53"/>
      <c r="I1235" s="59"/>
      <c r="J1235" s="53"/>
      <c r="K1235" s="53"/>
      <c r="L1235" s="53"/>
      <c r="M1235" s="53"/>
      <c r="N1235" s="53"/>
    </row>
    <row r="1236" spans="2:14" x14ac:dyDescent="0.25">
      <c r="B1236" s="175"/>
      <c r="C1236" s="53"/>
      <c r="D1236" s="53"/>
      <c r="E1236" s="53"/>
      <c r="F1236" s="53"/>
      <c r="G1236" s="54"/>
      <c r="H1236" s="53"/>
      <c r="I1236" s="59"/>
      <c r="J1236" s="53"/>
      <c r="K1236" s="53"/>
      <c r="L1236" s="53"/>
      <c r="M1236" s="53"/>
      <c r="N1236" s="53"/>
    </row>
    <row r="1237" spans="2:14" x14ac:dyDescent="0.25">
      <c r="B1237" s="175"/>
      <c r="C1237" s="53"/>
      <c r="D1237" s="53"/>
      <c r="E1237" s="53"/>
      <c r="F1237" s="53"/>
      <c r="G1237" s="54"/>
      <c r="H1237" s="53"/>
      <c r="I1237" s="59"/>
      <c r="J1237" s="53"/>
      <c r="K1237" s="53"/>
      <c r="L1237" s="53"/>
      <c r="M1237" s="53"/>
      <c r="N1237" s="53"/>
    </row>
    <row r="1238" spans="2:14" x14ac:dyDescent="0.25">
      <c r="B1238" s="175"/>
      <c r="C1238" s="53"/>
      <c r="D1238" s="53"/>
      <c r="E1238" s="53"/>
      <c r="F1238" s="53"/>
      <c r="G1238" s="54"/>
      <c r="H1238" s="53"/>
      <c r="I1238" s="59"/>
      <c r="J1238" s="53"/>
      <c r="K1238" s="53"/>
      <c r="L1238" s="53"/>
      <c r="M1238" s="53"/>
      <c r="N1238" s="53"/>
    </row>
    <row r="1239" spans="2:14" x14ac:dyDescent="0.25">
      <c r="B1239" s="175"/>
      <c r="C1239" s="53"/>
      <c r="D1239" s="53"/>
      <c r="E1239" s="53"/>
      <c r="F1239" s="53"/>
      <c r="G1239" s="54"/>
      <c r="H1239" s="53"/>
      <c r="I1239" s="59"/>
      <c r="J1239" s="53"/>
      <c r="K1239" s="53"/>
      <c r="L1239" s="53"/>
      <c r="M1239" s="53"/>
      <c r="N1239" s="53"/>
    </row>
    <row r="1240" spans="2:14" x14ac:dyDescent="0.25">
      <c r="B1240" s="175"/>
      <c r="C1240" s="53"/>
      <c r="D1240" s="53"/>
      <c r="E1240" s="53"/>
      <c r="F1240" s="53"/>
      <c r="G1240" s="54"/>
      <c r="H1240" s="53"/>
      <c r="I1240" s="59"/>
      <c r="J1240" s="53"/>
      <c r="K1240" s="53"/>
      <c r="L1240" s="53"/>
      <c r="M1240" s="53"/>
      <c r="N1240" s="53"/>
    </row>
    <row r="1241" spans="2:14" x14ac:dyDescent="0.25">
      <c r="B1241" s="175"/>
      <c r="C1241" s="53"/>
      <c r="D1241" s="53"/>
      <c r="E1241" s="53"/>
      <c r="F1241" s="53"/>
      <c r="G1241" s="54"/>
      <c r="H1241" s="53"/>
      <c r="I1241" s="59"/>
      <c r="J1241" s="53"/>
      <c r="K1241" s="53"/>
      <c r="L1241" s="53"/>
      <c r="M1241" s="53"/>
      <c r="N1241" s="53"/>
    </row>
    <row r="1242" spans="2:14" x14ac:dyDescent="0.25">
      <c r="B1242" s="175"/>
      <c r="C1242" s="53"/>
      <c r="D1242" s="53"/>
      <c r="E1242" s="53"/>
      <c r="F1242" s="53"/>
      <c r="G1242" s="54"/>
      <c r="H1242" s="53"/>
      <c r="I1242" s="59"/>
      <c r="J1242" s="53"/>
      <c r="K1242" s="53"/>
      <c r="L1242" s="53"/>
      <c r="M1242" s="53"/>
      <c r="N1242" s="53"/>
    </row>
    <row r="1243" spans="2:14" x14ac:dyDescent="0.25">
      <c r="B1243" s="175"/>
      <c r="C1243" s="53"/>
      <c r="D1243" s="53"/>
      <c r="E1243" s="53"/>
      <c r="F1243" s="53"/>
      <c r="G1243" s="54"/>
      <c r="H1243" s="53"/>
      <c r="I1243" s="59"/>
      <c r="J1243" s="53"/>
      <c r="K1243" s="53"/>
      <c r="L1243" s="53"/>
      <c r="M1243" s="53"/>
      <c r="N1243" s="53"/>
    </row>
    <row r="1244" spans="2:14" x14ac:dyDescent="0.25">
      <c r="B1244" s="175"/>
      <c r="C1244" s="53"/>
      <c r="D1244" s="53"/>
      <c r="E1244" s="53"/>
      <c r="F1244" s="53"/>
      <c r="G1244" s="54"/>
      <c r="H1244" s="53"/>
      <c r="I1244" s="59"/>
      <c r="J1244" s="53"/>
      <c r="K1244" s="53"/>
      <c r="L1244" s="53"/>
      <c r="M1244" s="53"/>
      <c r="N1244" s="53"/>
    </row>
    <row r="1245" spans="2:14" x14ac:dyDescent="0.25">
      <c r="B1245" s="175"/>
      <c r="C1245" s="53"/>
      <c r="D1245" s="53"/>
      <c r="E1245" s="53"/>
      <c r="F1245" s="53"/>
      <c r="G1245" s="54"/>
      <c r="H1245" s="53"/>
      <c r="I1245" s="59"/>
      <c r="J1245" s="53"/>
      <c r="K1245" s="53"/>
      <c r="L1245" s="53"/>
      <c r="M1245" s="53"/>
      <c r="N1245" s="53"/>
    </row>
    <row r="1246" spans="2:14" x14ac:dyDescent="0.25">
      <c r="B1246" s="175"/>
      <c r="C1246" s="53"/>
      <c r="D1246" s="53"/>
      <c r="E1246" s="53"/>
      <c r="F1246" s="53"/>
      <c r="G1246" s="54"/>
      <c r="H1246" s="53"/>
      <c r="I1246" s="59"/>
      <c r="J1246" s="53"/>
      <c r="K1246" s="53"/>
      <c r="L1246" s="53"/>
      <c r="M1246" s="53"/>
      <c r="N1246" s="53"/>
    </row>
    <row r="1247" spans="2:14" x14ac:dyDescent="0.25">
      <c r="B1247" s="175"/>
      <c r="C1247" s="53"/>
      <c r="D1247" s="53"/>
      <c r="E1247" s="53"/>
      <c r="F1247" s="53"/>
      <c r="G1247" s="54"/>
      <c r="H1247" s="53"/>
      <c r="I1247" s="59"/>
      <c r="J1247" s="53"/>
      <c r="K1247" s="53"/>
      <c r="L1247" s="53"/>
      <c r="M1247" s="53"/>
      <c r="N1247" s="53"/>
    </row>
    <row r="1248" spans="2:14" x14ac:dyDescent="0.25">
      <c r="B1248" s="175"/>
      <c r="C1248" s="53"/>
      <c r="D1248" s="53"/>
      <c r="E1248" s="53"/>
      <c r="F1248" s="53"/>
      <c r="G1248" s="54"/>
      <c r="H1248" s="53"/>
      <c r="I1248" s="59"/>
      <c r="J1248" s="53"/>
      <c r="K1248" s="53"/>
      <c r="L1248" s="53"/>
      <c r="M1248" s="53"/>
      <c r="N1248" s="53"/>
    </row>
    <row r="1249" spans="2:14" x14ac:dyDescent="0.25">
      <c r="B1249" s="175"/>
      <c r="C1249" s="53"/>
      <c r="D1249" s="53"/>
      <c r="E1249" s="53"/>
      <c r="F1249" s="53"/>
      <c r="G1249" s="54"/>
      <c r="H1249" s="53"/>
      <c r="I1249" s="59"/>
      <c r="J1249" s="53"/>
      <c r="K1249" s="53"/>
      <c r="L1249" s="53"/>
      <c r="M1249" s="53"/>
      <c r="N1249" s="53"/>
    </row>
    <row r="1250" spans="2:14" x14ac:dyDescent="0.25">
      <c r="B1250" s="175"/>
      <c r="C1250" s="53"/>
      <c r="D1250" s="53"/>
      <c r="E1250" s="53"/>
      <c r="F1250" s="53"/>
      <c r="G1250" s="54"/>
      <c r="H1250" s="53"/>
      <c r="I1250" s="59"/>
      <c r="J1250" s="53"/>
      <c r="K1250" s="53"/>
      <c r="L1250" s="53"/>
      <c r="M1250" s="53"/>
      <c r="N1250" s="53"/>
    </row>
    <row r="1251" spans="2:14" x14ac:dyDescent="0.25">
      <c r="B1251" s="175"/>
      <c r="C1251" s="53"/>
      <c r="D1251" s="53"/>
      <c r="E1251" s="53"/>
      <c r="F1251" s="53"/>
      <c r="G1251" s="54"/>
      <c r="H1251" s="53"/>
      <c r="I1251" s="59"/>
      <c r="J1251" s="53"/>
      <c r="K1251" s="53"/>
      <c r="L1251" s="53"/>
      <c r="M1251" s="53"/>
      <c r="N1251" s="53"/>
    </row>
    <row r="1252" spans="2:14" x14ac:dyDescent="0.25">
      <c r="B1252" s="175"/>
      <c r="C1252" s="53"/>
      <c r="D1252" s="53"/>
      <c r="E1252" s="53"/>
      <c r="F1252" s="53"/>
      <c r="G1252" s="54"/>
      <c r="H1252" s="53"/>
      <c r="I1252" s="59"/>
      <c r="J1252" s="53"/>
      <c r="K1252" s="53"/>
      <c r="L1252" s="53"/>
      <c r="M1252" s="53"/>
      <c r="N1252" s="53"/>
    </row>
    <row r="1253" spans="2:14" x14ac:dyDescent="0.25">
      <c r="B1253" s="175"/>
      <c r="C1253" s="53"/>
      <c r="D1253" s="53"/>
      <c r="E1253" s="53"/>
      <c r="F1253" s="53"/>
      <c r="G1253" s="54"/>
      <c r="H1253" s="53"/>
      <c r="I1253" s="59"/>
      <c r="J1253" s="53"/>
      <c r="K1253" s="53"/>
      <c r="L1253" s="53"/>
      <c r="M1253" s="53"/>
      <c r="N1253" s="53"/>
    </row>
    <row r="1254" spans="2:14" x14ac:dyDescent="0.25">
      <c r="B1254" s="175"/>
      <c r="C1254" s="53"/>
      <c r="D1254" s="53"/>
      <c r="E1254" s="53"/>
      <c r="F1254" s="53"/>
      <c r="G1254" s="54"/>
      <c r="H1254" s="53"/>
      <c r="I1254" s="59"/>
      <c r="J1254" s="53"/>
      <c r="K1254" s="53"/>
      <c r="L1254" s="53"/>
      <c r="M1254" s="53"/>
      <c r="N1254" s="53"/>
    </row>
    <row r="1255" spans="2:14" x14ac:dyDescent="0.25">
      <c r="B1255" s="175"/>
      <c r="C1255" s="53"/>
      <c r="D1255" s="53"/>
      <c r="E1255" s="53"/>
      <c r="F1255" s="53"/>
      <c r="G1255" s="54"/>
      <c r="H1255" s="53"/>
      <c r="I1255" s="59"/>
      <c r="J1255" s="53"/>
      <c r="K1255" s="53"/>
      <c r="L1255" s="53"/>
      <c r="M1255" s="53"/>
      <c r="N1255" s="53"/>
    </row>
    <row r="1256" spans="2:14" x14ac:dyDescent="0.25">
      <c r="B1256" s="175"/>
      <c r="C1256" s="53"/>
      <c r="D1256" s="53"/>
      <c r="E1256" s="53"/>
      <c r="F1256" s="53"/>
      <c r="G1256" s="54"/>
      <c r="H1256" s="53"/>
      <c r="I1256" s="59"/>
      <c r="J1256" s="53"/>
      <c r="K1256" s="53"/>
      <c r="L1256" s="53"/>
      <c r="M1256" s="53"/>
      <c r="N1256" s="53"/>
    </row>
    <row r="1257" spans="2:14" x14ac:dyDescent="0.25">
      <c r="B1257" s="175"/>
      <c r="C1257" s="53"/>
      <c r="D1257" s="53"/>
      <c r="E1257" s="53"/>
      <c r="F1257" s="53"/>
      <c r="G1257" s="54"/>
      <c r="H1257" s="53"/>
      <c r="I1257" s="59"/>
      <c r="J1257" s="53"/>
      <c r="K1257" s="53"/>
      <c r="L1257" s="53"/>
      <c r="M1257" s="53"/>
      <c r="N1257" s="53"/>
    </row>
    <row r="1258" spans="2:14" x14ac:dyDescent="0.25">
      <c r="B1258" s="175"/>
      <c r="C1258" s="53"/>
      <c r="D1258" s="53"/>
      <c r="E1258" s="53"/>
      <c r="F1258" s="53"/>
      <c r="G1258" s="54"/>
      <c r="H1258" s="53"/>
      <c r="I1258" s="59"/>
      <c r="J1258" s="53"/>
      <c r="K1258" s="53"/>
      <c r="L1258" s="53"/>
      <c r="M1258" s="53"/>
      <c r="N1258" s="53"/>
    </row>
    <row r="1259" spans="2:14" x14ac:dyDescent="0.25">
      <c r="B1259" s="175"/>
      <c r="C1259" s="53"/>
      <c r="D1259" s="53"/>
      <c r="E1259" s="53"/>
      <c r="F1259" s="53"/>
      <c r="G1259" s="54"/>
      <c r="H1259" s="53"/>
      <c r="I1259" s="59"/>
      <c r="J1259" s="53"/>
      <c r="K1259" s="53"/>
      <c r="L1259" s="53"/>
      <c r="M1259" s="53"/>
      <c r="N1259" s="53"/>
    </row>
    <row r="1260" spans="2:14" x14ac:dyDescent="0.25">
      <c r="B1260" s="175"/>
      <c r="C1260" s="53"/>
      <c r="D1260" s="53"/>
      <c r="E1260" s="53"/>
      <c r="F1260" s="53"/>
      <c r="G1260" s="54"/>
      <c r="H1260" s="53"/>
      <c r="I1260" s="59"/>
      <c r="J1260" s="53"/>
      <c r="K1260" s="53"/>
      <c r="L1260" s="53"/>
      <c r="M1260" s="53"/>
      <c r="N1260" s="53"/>
    </row>
    <row r="1261" spans="2:14" x14ac:dyDescent="0.25">
      <c r="B1261" s="175"/>
      <c r="C1261" s="53"/>
      <c r="D1261" s="53"/>
      <c r="E1261" s="53"/>
      <c r="F1261" s="53"/>
      <c r="G1261" s="54"/>
      <c r="H1261" s="53"/>
      <c r="I1261" s="59"/>
      <c r="J1261" s="53"/>
      <c r="K1261" s="53"/>
      <c r="L1261" s="53"/>
      <c r="M1261" s="53"/>
      <c r="N1261" s="53"/>
    </row>
    <row r="1262" spans="2:14" x14ac:dyDescent="0.25">
      <c r="B1262" s="175"/>
      <c r="C1262" s="53"/>
      <c r="D1262" s="53"/>
      <c r="E1262" s="53"/>
      <c r="F1262" s="53"/>
      <c r="G1262" s="54"/>
      <c r="H1262" s="53"/>
      <c r="I1262" s="59"/>
      <c r="J1262" s="53"/>
      <c r="K1262" s="53"/>
      <c r="L1262" s="53"/>
      <c r="M1262" s="53"/>
      <c r="N1262" s="53"/>
    </row>
    <row r="1263" spans="2:14" x14ac:dyDescent="0.25">
      <c r="B1263" s="175"/>
      <c r="C1263" s="53"/>
      <c r="D1263" s="53"/>
      <c r="E1263" s="53"/>
      <c r="F1263" s="53"/>
      <c r="G1263" s="54"/>
      <c r="H1263" s="53"/>
      <c r="I1263" s="59"/>
      <c r="J1263" s="53"/>
      <c r="K1263" s="53"/>
      <c r="L1263" s="53"/>
      <c r="M1263" s="53"/>
      <c r="N1263" s="53"/>
    </row>
    <row r="1264" spans="2:14" x14ac:dyDescent="0.25">
      <c r="B1264" s="175"/>
      <c r="C1264" s="53"/>
      <c r="D1264" s="53"/>
      <c r="E1264" s="53"/>
      <c r="F1264" s="53"/>
      <c r="G1264" s="54"/>
      <c r="H1264" s="53"/>
      <c r="I1264" s="59"/>
      <c r="J1264" s="53"/>
      <c r="K1264" s="53"/>
      <c r="L1264" s="53"/>
      <c r="M1264" s="53"/>
      <c r="N1264" s="53"/>
    </row>
    <row r="1265" spans="2:14" x14ac:dyDescent="0.25">
      <c r="B1265" s="175"/>
      <c r="C1265" s="53"/>
      <c r="D1265" s="53"/>
      <c r="E1265" s="53"/>
      <c r="F1265" s="53"/>
      <c r="G1265" s="54"/>
      <c r="H1265" s="53"/>
      <c r="I1265" s="59"/>
      <c r="J1265" s="53"/>
      <c r="K1265" s="53"/>
      <c r="L1265" s="53"/>
      <c r="M1265" s="53"/>
      <c r="N1265" s="53"/>
    </row>
    <row r="1266" spans="2:14" x14ac:dyDescent="0.25">
      <c r="B1266" s="175"/>
      <c r="C1266" s="53"/>
      <c r="D1266" s="53"/>
      <c r="E1266" s="53"/>
      <c r="F1266" s="53"/>
      <c r="G1266" s="54"/>
      <c r="H1266" s="53"/>
      <c r="I1266" s="59"/>
      <c r="J1266" s="53"/>
      <c r="K1266" s="53"/>
      <c r="L1266" s="53"/>
      <c r="M1266" s="53"/>
      <c r="N1266" s="53"/>
    </row>
    <row r="1267" spans="2:14" x14ac:dyDescent="0.25">
      <c r="B1267" s="175"/>
      <c r="C1267" s="53"/>
      <c r="D1267" s="53"/>
      <c r="E1267" s="53"/>
      <c r="F1267" s="53"/>
      <c r="G1267" s="54"/>
      <c r="H1267" s="53"/>
      <c r="I1267" s="59"/>
      <c r="J1267" s="53"/>
      <c r="K1267" s="53"/>
      <c r="L1267" s="53"/>
      <c r="M1267" s="53"/>
      <c r="N1267" s="53"/>
    </row>
    <row r="1268" spans="2:14" x14ac:dyDescent="0.25">
      <c r="B1268" s="175"/>
      <c r="C1268" s="53"/>
      <c r="D1268" s="53"/>
      <c r="E1268" s="53"/>
      <c r="F1268" s="53"/>
      <c r="G1268" s="54"/>
      <c r="H1268" s="53"/>
      <c r="I1268" s="59"/>
      <c r="J1268" s="53"/>
      <c r="K1268" s="53"/>
      <c r="L1268" s="53"/>
      <c r="M1268" s="53"/>
      <c r="N1268" s="53"/>
    </row>
    <row r="1269" spans="2:14" x14ac:dyDescent="0.25">
      <c r="B1269" s="175"/>
      <c r="C1269" s="53"/>
      <c r="D1269" s="53"/>
      <c r="E1269" s="53"/>
      <c r="F1269" s="53"/>
      <c r="G1269" s="54"/>
      <c r="H1269" s="53"/>
      <c r="I1269" s="59"/>
      <c r="J1269" s="53"/>
      <c r="K1269" s="53"/>
      <c r="L1269" s="53"/>
      <c r="M1269" s="53"/>
      <c r="N1269" s="53"/>
    </row>
    <row r="1270" spans="2:14" x14ac:dyDescent="0.25">
      <c r="B1270" s="175"/>
      <c r="C1270" s="53"/>
      <c r="D1270" s="53"/>
      <c r="E1270" s="53"/>
      <c r="F1270" s="53"/>
      <c r="G1270" s="54"/>
      <c r="H1270" s="53"/>
      <c r="I1270" s="59"/>
      <c r="J1270" s="53"/>
      <c r="K1270" s="53"/>
      <c r="L1270" s="53"/>
      <c r="M1270" s="53"/>
      <c r="N1270" s="53"/>
    </row>
    <row r="1271" spans="2:14" x14ac:dyDescent="0.25">
      <c r="B1271" s="175"/>
      <c r="C1271" s="53"/>
      <c r="D1271" s="53"/>
      <c r="E1271" s="53"/>
      <c r="F1271" s="53"/>
      <c r="G1271" s="54"/>
      <c r="H1271" s="53"/>
      <c r="I1271" s="59"/>
      <c r="J1271" s="53"/>
      <c r="K1271" s="53"/>
      <c r="L1271" s="53"/>
      <c r="M1271" s="53"/>
      <c r="N1271" s="53"/>
    </row>
    <row r="1272" spans="2:14" x14ac:dyDescent="0.25">
      <c r="B1272" s="175"/>
      <c r="C1272" s="53"/>
      <c r="D1272" s="53"/>
      <c r="E1272" s="53"/>
      <c r="F1272" s="53"/>
      <c r="G1272" s="54"/>
      <c r="H1272" s="53"/>
      <c r="I1272" s="59"/>
      <c r="J1272" s="53"/>
      <c r="K1272" s="53"/>
      <c r="L1272" s="53"/>
      <c r="M1272" s="53"/>
      <c r="N1272" s="53"/>
    </row>
    <row r="1273" spans="2:14" x14ac:dyDescent="0.25">
      <c r="B1273" s="175"/>
      <c r="C1273" s="53"/>
      <c r="D1273" s="53"/>
      <c r="E1273" s="53"/>
      <c r="F1273" s="53"/>
      <c r="G1273" s="54"/>
      <c r="H1273" s="53"/>
      <c r="I1273" s="59"/>
      <c r="J1273" s="53"/>
      <c r="K1273" s="53"/>
      <c r="L1273" s="53"/>
      <c r="M1273" s="53"/>
      <c r="N1273" s="53"/>
    </row>
    <row r="1274" spans="2:14" x14ac:dyDescent="0.25">
      <c r="B1274" s="175"/>
      <c r="C1274" s="53"/>
      <c r="D1274" s="53"/>
      <c r="E1274" s="53"/>
      <c r="F1274" s="53"/>
      <c r="G1274" s="54"/>
      <c r="H1274" s="53"/>
      <c r="I1274" s="59"/>
      <c r="J1274" s="53"/>
      <c r="K1274" s="53"/>
      <c r="L1274" s="53"/>
      <c r="M1274" s="53"/>
      <c r="N1274" s="53"/>
    </row>
    <row r="1275" spans="2:14" x14ac:dyDescent="0.25">
      <c r="B1275" s="175"/>
      <c r="C1275" s="53"/>
      <c r="D1275" s="53"/>
      <c r="E1275" s="53"/>
      <c r="F1275" s="53"/>
      <c r="G1275" s="54"/>
      <c r="H1275" s="53"/>
      <c r="I1275" s="59"/>
      <c r="J1275" s="53"/>
      <c r="K1275" s="53"/>
      <c r="L1275" s="53"/>
      <c r="M1275" s="53"/>
      <c r="N1275" s="53"/>
    </row>
    <row r="1276" spans="2:14" x14ac:dyDescent="0.25">
      <c r="B1276" s="175"/>
      <c r="C1276" s="53"/>
      <c r="D1276" s="53"/>
      <c r="E1276" s="53"/>
      <c r="F1276" s="53"/>
      <c r="G1276" s="54"/>
      <c r="H1276" s="53"/>
      <c r="I1276" s="59"/>
      <c r="J1276" s="53"/>
      <c r="K1276" s="53"/>
      <c r="L1276" s="53"/>
      <c r="M1276" s="53"/>
      <c r="N1276" s="53"/>
    </row>
    <row r="1277" spans="2:14" x14ac:dyDescent="0.25">
      <c r="B1277" s="175"/>
      <c r="C1277" s="53"/>
      <c r="D1277" s="53"/>
      <c r="E1277" s="53"/>
      <c r="F1277" s="53"/>
      <c r="G1277" s="54"/>
      <c r="H1277" s="53"/>
      <c r="I1277" s="59"/>
      <c r="J1277" s="53"/>
      <c r="K1277" s="53"/>
      <c r="L1277" s="53"/>
      <c r="M1277" s="53"/>
      <c r="N1277" s="53"/>
    </row>
    <row r="1278" spans="2:14" x14ac:dyDescent="0.25">
      <c r="B1278" s="175"/>
      <c r="C1278" s="53"/>
      <c r="D1278" s="53"/>
      <c r="E1278" s="53"/>
      <c r="F1278" s="53"/>
      <c r="G1278" s="54"/>
      <c r="H1278" s="53"/>
      <c r="I1278" s="59"/>
      <c r="J1278" s="53"/>
      <c r="K1278" s="53"/>
      <c r="L1278" s="53"/>
      <c r="M1278" s="53"/>
      <c r="N1278" s="53"/>
    </row>
    <row r="1279" spans="2:14" x14ac:dyDescent="0.25">
      <c r="B1279" s="175"/>
      <c r="C1279" s="53"/>
      <c r="D1279" s="53"/>
      <c r="E1279" s="53"/>
      <c r="F1279" s="53"/>
      <c r="G1279" s="54"/>
      <c r="H1279" s="53"/>
      <c r="I1279" s="59"/>
      <c r="J1279" s="53"/>
      <c r="K1279" s="53"/>
      <c r="L1279" s="53"/>
      <c r="M1279" s="53"/>
      <c r="N1279" s="53"/>
    </row>
    <row r="1280" spans="2:14" x14ac:dyDescent="0.25">
      <c r="B1280" s="175"/>
      <c r="C1280" s="53"/>
      <c r="D1280" s="53"/>
      <c r="E1280" s="53"/>
      <c r="F1280" s="53"/>
      <c r="G1280" s="54"/>
      <c r="H1280" s="53"/>
      <c r="I1280" s="59"/>
      <c r="J1280" s="53"/>
      <c r="K1280" s="53"/>
      <c r="L1280" s="53"/>
      <c r="M1280" s="53"/>
      <c r="N1280" s="53"/>
    </row>
    <row r="1281" spans="2:14" x14ac:dyDescent="0.25">
      <c r="B1281" s="175"/>
      <c r="C1281" s="53"/>
      <c r="D1281" s="53"/>
      <c r="E1281" s="53"/>
      <c r="F1281" s="53"/>
      <c r="G1281" s="54"/>
      <c r="H1281" s="53"/>
      <c r="I1281" s="59"/>
      <c r="J1281" s="53"/>
      <c r="K1281" s="53"/>
      <c r="L1281" s="53"/>
      <c r="M1281" s="53"/>
      <c r="N1281" s="53"/>
    </row>
    <row r="1282" spans="2:14" x14ac:dyDescent="0.25">
      <c r="B1282" s="175"/>
      <c r="C1282" s="53"/>
      <c r="D1282" s="53"/>
      <c r="E1282" s="53"/>
      <c r="F1282" s="53"/>
      <c r="G1282" s="54"/>
      <c r="H1282" s="53"/>
      <c r="I1282" s="59"/>
      <c r="J1282" s="53"/>
      <c r="K1282" s="53"/>
      <c r="L1282" s="53"/>
      <c r="M1282" s="53"/>
      <c r="N1282" s="53"/>
    </row>
    <row r="1283" spans="2:14" x14ac:dyDescent="0.25">
      <c r="B1283" s="175"/>
      <c r="C1283" s="53"/>
      <c r="D1283" s="53"/>
      <c r="E1283" s="53"/>
      <c r="F1283" s="53"/>
      <c r="G1283" s="54"/>
      <c r="H1283" s="53"/>
      <c r="I1283" s="59"/>
      <c r="J1283" s="53"/>
      <c r="K1283" s="53"/>
      <c r="L1283" s="53"/>
      <c r="M1283" s="53"/>
      <c r="N1283" s="53"/>
    </row>
    <row r="1284" spans="2:14" x14ac:dyDescent="0.25">
      <c r="B1284" s="175"/>
      <c r="C1284" s="53"/>
      <c r="D1284" s="53"/>
      <c r="E1284" s="53"/>
      <c r="F1284" s="53"/>
      <c r="G1284" s="54"/>
      <c r="H1284" s="53"/>
      <c r="I1284" s="59"/>
      <c r="J1284" s="53"/>
      <c r="K1284" s="53"/>
      <c r="L1284" s="53"/>
      <c r="M1284" s="53"/>
      <c r="N1284" s="53"/>
    </row>
    <row r="1285" spans="2:14" x14ac:dyDescent="0.25">
      <c r="B1285" s="175"/>
      <c r="C1285" s="53"/>
      <c r="D1285" s="53"/>
      <c r="E1285" s="53"/>
      <c r="F1285" s="53"/>
      <c r="G1285" s="54"/>
      <c r="H1285" s="53"/>
      <c r="I1285" s="59"/>
      <c r="J1285" s="53"/>
      <c r="K1285" s="53"/>
      <c r="L1285" s="53"/>
      <c r="M1285" s="53"/>
      <c r="N1285" s="53"/>
    </row>
    <row r="1286" spans="2:14" x14ac:dyDescent="0.25">
      <c r="B1286" s="175"/>
      <c r="C1286" s="53"/>
      <c r="D1286" s="53"/>
      <c r="E1286" s="53"/>
      <c r="F1286" s="53"/>
      <c r="G1286" s="54"/>
      <c r="H1286" s="53"/>
      <c r="I1286" s="59"/>
      <c r="J1286" s="53"/>
      <c r="K1286" s="53"/>
      <c r="L1286" s="53"/>
      <c r="M1286" s="53"/>
      <c r="N1286" s="53"/>
    </row>
    <row r="1287" spans="2:14" x14ac:dyDescent="0.25">
      <c r="B1287" s="175"/>
      <c r="C1287" s="53"/>
      <c r="D1287" s="53"/>
      <c r="E1287" s="53"/>
      <c r="F1287" s="53"/>
      <c r="G1287" s="54"/>
      <c r="H1287" s="53"/>
      <c r="I1287" s="59"/>
      <c r="J1287" s="53"/>
      <c r="K1287" s="53"/>
      <c r="L1287" s="53"/>
      <c r="M1287" s="53"/>
      <c r="N1287" s="53"/>
    </row>
    <row r="1288" spans="2:14" x14ac:dyDescent="0.25">
      <c r="B1288" s="175"/>
      <c r="C1288" s="53"/>
      <c r="D1288" s="53"/>
      <c r="E1288" s="53"/>
      <c r="F1288" s="53"/>
      <c r="G1288" s="54"/>
      <c r="H1288" s="53"/>
      <c r="I1288" s="59"/>
      <c r="J1288" s="53"/>
      <c r="K1288" s="53"/>
      <c r="L1288" s="53"/>
      <c r="M1288" s="53"/>
      <c r="N1288" s="53"/>
    </row>
    <row r="1289" spans="2:14" x14ac:dyDescent="0.25">
      <c r="B1289" s="175"/>
      <c r="C1289" s="53"/>
      <c r="D1289" s="53"/>
      <c r="E1289" s="53"/>
      <c r="F1289" s="53"/>
      <c r="G1289" s="54"/>
      <c r="H1289" s="53"/>
      <c r="I1289" s="59"/>
      <c r="J1289" s="53"/>
      <c r="K1289" s="53"/>
      <c r="L1289" s="53"/>
      <c r="M1289" s="53"/>
      <c r="N1289" s="53"/>
    </row>
    <row r="1290" spans="2:14" x14ac:dyDescent="0.25">
      <c r="B1290" s="175"/>
      <c r="C1290" s="53"/>
      <c r="D1290" s="53"/>
      <c r="E1290" s="53"/>
      <c r="F1290" s="53"/>
      <c r="G1290" s="54"/>
      <c r="H1290" s="53"/>
      <c r="I1290" s="59"/>
      <c r="J1290" s="53"/>
      <c r="K1290" s="53"/>
      <c r="L1290" s="53"/>
      <c r="M1290" s="53"/>
      <c r="N1290" s="53"/>
    </row>
    <row r="1291" spans="2:14" x14ac:dyDescent="0.25">
      <c r="B1291" s="175"/>
      <c r="C1291" s="53"/>
      <c r="D1291" s="53"/>
      <c r="E1291" s="53"/>
      <c r="F1291" s="53"/>
      <c r="G1291" s="54"/>
      <c r="H1291" s="53"/>
      <c r="I1291" s="59"/>
      <c r="J1291" s="53"/>
      <c r="K1291" s="53"/>
      <c r="L1291" s="53"/>
      <c r="M1291" s="53"/>
      <c r="N1291" s="53"/>
    </row>
    <row r="1292" spans="2:14" x14ac:dyDescent="0.25">
      <c r="B1292" s="175"/>
      <c r="C1292" s="53"/>
      <c r="D1292" s="53"/>
      <c r="E1292" s="53"/>
      <c r="F1292" s="53"/>
      <c r="G1292" s="54"/>
      <c r="H1292" s="53"/>
      <c r="I1292" s="59"/>
      <c r="J1292" s="53"/>
      <c r="K1292" s="53"/>
      <c r="L1292" s="53"/>
      <c r="M1292" s="53"/>
      <c r="N1292" s="53"/>
    </row>
    <row r="1293" spans="2:14" x14ac:dyDescent="0.25">
      <c r="B1293" s="175"/>
      <c r="C1293" s="53"/>
      <c r="D1293" s="53"/>
      <c r="E1293" s="53"/>
      <c r="F1293" s="53"/>
      <c r="G1293" s="54"/>
      <c r="H1293" s="53"/>
      <c r="I1293" s="59"/>
      <c r="J1293" s="53"/>
      <c r="K1293" s="53"/>
      <c r="L1293" s="53"/>
      <c r="M1293" s="53"/>
      <c r="N1293" s="53"/>
    </row>
    <row r="1294" spans="2:14" x14ac:dyDescent="0.25">
      <c r="B1294" s="175"/>
      <c r="C1294" s="53"/>
      <c r="D1294" s="53"/>
      <c r="E1294" s="53"/>
      <c r="F1294" s="53"/>
      <c r="G1294" s="54"/>
      <c r="H1294" s="53"/>
      <c r="I1294" s="59"/>
      <c r="J1294" s="53"/>
      <c r="K1294" s="53"/>
      <c r="L1294" s="53"/>
      <c r="M1294" s="53"/>
      <c r="N1294" s="53"/>
    </row>
    <row r="1295" spans="2:14" x14ac:dyDescent="0.25">
      <c r="B1295" s="175"/>
      <c r="C1295" s="53"/>
      <c r="D1295" s="53"/>
      <c r="E1295" s="53"/>
      <c r="F1295" s="53"/>
      <c r="G1295" s="54"/>
      <c r="H1295" s="53"/>
      <c r="I1295" s="59"/>
      <c r="J1295" s="53"/>
      <c r="K1295" s="53"/>
      <c r="L1295" s="53"/>
      <c r="M1295" s="53"/>
      <c r="N1295" s="53"/>
    </row>
    <row r="1296" spans="2:14" x14ac:dyDescent="0.25">
      <c r="B1296" s="175"/>
      <c r="C1296" s="53"/>
      <c r="D1296" s="53"/>
      <c r="E1296" s="53"/>
      <c r="F1296" s="53"/>
      <c r="G1296" s="54"/>
      <c r="H1296" s="53"/>
      <c r="I1296" s="59"/>
      <c r="J1296" s="53"/>
      <c r="K1296" s="53"/>
      <c r="L1296" s="53"/>
      <c r="M1296" s="53"/>
      <c r="N1296" s="53"/>
    </row>
    <row r="1297" spans="2:14" x14ac:dyDescent="0.25">
      <c r="B1297" s="175"/>
      <c r="C1297" s="53"/>
      <c r="D1297" s="53"/>
      <c r="E1297" s="53"/>
      <c r="F1297" s="53"/>
      <c r="G1297" s="54"/>
      <c r="H1297" s="53"/>
      <c r="I1297" s="59"/>
      <c r="J1297" s="53"/>
      <c r="K1297" s="53"/>
      <c r="L1297" s="53"/>
      <c r="M1297" s="53"/>
      <c r="N1297" s="53"/>
    </row>
    <row r="1298" spans="2:14" x14ac:dyDescent="0.25">
      <c r="B1298" s="175"/>
      <c r="C1298" s="53"/>
      <c r="D1298" s="53"/>
      <c r="E1298" s="53"/>
      <c r="F1298" s="53"/>
      <c r="G1298" s="54"/>
      <c r="H1298" s="53"/>
      <c r="I1298" s="59"/>
      <c r="J1298" s="53"/>
      <c r="K1298" s="53"/>
      <c r="L1298" s="53"/>
      <c r="M1298" s="53"/>
      <c r="N1298" s="53"/>
    </row>
    <row r="1299" spans="2:14" x14ac:dyDescent="0.25">
      <c r="B1299" s="175"/>
      <c r="C1299" s="53"/>
      <c r="D1299" s="53"/>
      <c r="E1299" s="53"/>
      <c r="F1299" s="53"/>
      <c r="G1299" s="54"/>
      <c r="H1299" s="53"/>
      <c r="I1299" s="59"/>
      <c r="J1299" s="53"/>
      <c r="K1299" s="53"/>
      <c r="L1299" s="53"/>
      <c r="M1299" s="53"/>
      <c r="N1299" s="53"/>
    </row>
    <row r="1300" spans="2:14" x14ac:dyDescent="0.25">
      <c r="B1300" s="175"/>
      <c r="C1300" s="53"/>
      <c r="D1300" s="53"/>
      <c r="E1300" s="53"/>
      <c r="F1300" s="53"/>
      <c r="G1300" s="54"/>
      <c r="H1300" s="53"/>
      <c r="I1300" s="59"/>
      <c r="J1300" s="53"/>
      <c r="K1300" s="53"/>
      <c r="L1300" s="53"/>
      <c r="M1300" s="53"/>
      <c r="N1300" s="53"/>
    </row>
    <row r="1301" spans="2:14" x14ac:dyDescent="0.25">
      <c r="B1301" s="175"/>
      <c r="C1301" s="53"/>
      <c r="D1301" s="53"/>
      <c r="E1301" s="53"/>
      <c r="F1301" s="53"/>
      <c r="G1301" s="54"/>
      <c r="H1301" s="53"/>
      <c r="I1301" s="59"/>
      <c r="J1301" s="53"/>
      <c r="K1301" s="53"/>
      <c r="L1301" s="53"/>
      <c r="M1301" s="53"/>
      <c r="N1301" s="53"/>
    </row>
    <row r="1302" spans="2:14" x14ac:dyDescent="0.25">
      <c r="B1302" s="175"/>
      <c r="C1302" s="53"/>
      <c r="D1302" s="53"/>
      <c r="E1302" s="53"/>
      <c r="F1302" s="53"/>
      <c r="G1302" s="54"/>
      <c r="H1302" s="53"/>
      <c r="I1302" s="59"/>
      <c r="J1302" s="53"/>
      <c r="K1302" s="53"/>
      <c r="L1302" s="53"/>
      <c r="M1302" s="53"/>
      <c r="N1302" s="53"/>
    </row>
    <row r="1303" spans="2:14" x14ac:dyDescent="0.25">
      <c r="B1303" s="175"/>
      <c r="C1303" s="53"/>
      <c r="D1303" s="53"/>
      <c r="E1303" s="53"/>
      <c r="F1303" s="53"/>
      <c r="G1303" s="54"/>
      <c r="H1303" s="53"/>
      <c r="I1303" s="59"/>
      <c r="J1303" s="53"/>
      <c r="K1303" s="53"/>
      <c r="L1303" s="53"/>
      <c r="M1303" s="53"/>
      <c r="N1303" s="53"/>
    </row>
    <row r="1304" spans="2:14" x14ac:dyDescent="0.25">
      <c r="B1304" s="175"/>
      <c r="C1304" s="53"/>
      <c r="D1304" s="53"/>
      <c r="E1304" s="53"/>
      <c r="F1304" s="53"/>
      <c r="G1304" s="54"/>
      <c r="H1304" s="53"/>
      <c r="I1304" s="59"/>
      <c r="J1304" s="53"/>
      <c r="K1304" s="53"/>
      <c r="L1304" s="53"/>
      <c r="M1304" s="53"/>
      <c r="N1304" s="53"/>
    </row>
    <row r="1305" spans="2:14" x14ac:dyDescent="0.25">
      <c r="B1305" s="175"/>
      <c r="C1305" s="53"/>
      <c r="D1305" s="53"/>
      <c r="E1305" s="53"/>
      <c r="F1305" s="53"/>
      <c r="G1305" s="54"/>
      <c r="H1305" s="53"/>
      <c r="I1305" s="59"/>
      <c r="J1305" s="53"/>
      <c r="K1305" s="53"/>
      <c r="L1305" s="53"/>
      <c r="M1305" s="53"/>
      <c r="N1305" s="53"/>
    </row>
    <row r="1306" spans="2:14" x14ac:dyDescent="0.25">
      <c r="B1306" s="175"/>
      <c r="C1306" s="53"/>
      <c r="D1306" s="53"/>
      <c r="E1306" s="53"/>
      <c r="F1306" s="53"/>
      <c r="G1306" s="54"/>
      <c r="H1306" s="53"/>
      <c r="I1306" s="59"/>
      <c r="J1306" s="53"/>
      <c r="K1306" s="53"/>
      <c r="L1306" s="53"/>
      <c r="M1306" s="53"/>
      <c r="N1306" s="53"/>
    </row>
    <row r="1307" spans="2:14" x14ac:dyDescent="0.25">
      <c r="B1307" s="175"/>
      <c r="C1307" s="53"/>
      <c r="D1307" s="53"/>
      <c r="E1307" s="53"/>
      <c r="F1307" s="53"/>
      <c r="G1307" s="54"/>
      <c r="H1307" s="53"/>
      <c r="I1307" s="59"/>
      <c r="J1307" s="53"/>
      <c r="K1307" s="53"/>
      <c r="L1307" s="53"/>
      <c r="M1307" s="53"/>
      <c r="N1307" s="53"/>
    </row>
    <row r="1308" spans="2:14" x14ac:dyDescent="0.25">
      <c r="B1308" s="175"/>
      <c r="C1308" s="53"/>
      <c r="D1308" s="53"/>
      <c r="E1308" s="53"/>
      <c r="F1308" s="53"/>
      <c r="G1308" s="54"/>
      <c r="H1308" s="53"/>
      <c r="I1308" s="59"/>
      <c r="J1308" s="53"/>
      <c r="K1308" s="53"/>
      <c r="L1308" s="53"/>
      <c r="M1308" s="53"/>
      <c r="N1308" s="53"/>
    </row>
    <row r="1309" spans="2:14" x14ac:dyDescent="0.25">
      <c r="B1309" s="175"/>
      <c r="C1309" s="53"/>
      <c r="D1309" s="53"/>
      <c r="E1309" s="53"/>
      <c r="F1309" s="53"/>
      <c r="G1309" s="54"/>
      <c r="H1309" s="53"/>
      <c r="I1309" s="59"/>
      <c r="J1309" s="53"/>
      <c r="K1309" s="53"/>
      <c r="L1309" s="53"/>
      <c r="M1309" s="53"/>
      <c r="N1309" s="53"/>
    </row>
    <row r="1310" spans="2:14" x14ac:dyDescent="0.25">
      <c r="B1310" s="175"/>
      <c r="C1310" s="53"/>
      <c r="D1310" s="53"/>
      <c r="E1310" s="53"/>
      <c r="F1310" s="53"/>
      <c r="G1310" s="54"/>
      <c r="H1310" s="53"/>
      <c r="I1310" s="59"/>
      <c r="J1310" s="53"/>
      <c r="K1310" s="53"/>
      <c r="L1310" s="53"/>
      <c r="M1310" s="53"/>
      <c r="N1310" s="53"/>
    </row>
    <row r="1311" spans="2:14" x14ac:dyDescent="0.25">
      <c r="B1311" s="175"/>
      <c r="C1311" s="53"/>
      <c r="D1311" s="53"/>
      <c r="E1311" s="53"/>
      <c r="F1311" s="53"/>
      <c r="G1311" s="54"/>
      <c r="H1311" s="53"/>
      <c r="I1311" s="59"/>
      <c r="J1311" s="53"/>
      <c r="K1311" s="53"/>
      <c r="L1311" s="53"/>
      <c r="M1311" s="53"/>
      <c r="N1311" s="53"/>
    </row>
    <row r="1312" spans="2:14" x14ac:dyDescent="0.25">
      <c r="B1312" s="175"/>
      <c r="C1312" s="53"/>
      <c r="D1312" s="53"/>
      <c r="E1312" s="53"/>
      <c r="F1312" s="53"/>
      <c r="G1312" s="54"/>
      <c r="H1312" s="53"/>
      <c r="I1312" s="59"/>
      <c r="J1312" s="53"/>
      <c r="K1312" s="53"/>
      <c r="L1312" s="53"/>
      <c r="M1312" s="53"/>
      <c r="N1312" s="53"/>
    </row>
    <row r="1313" spans="2:14" x14ac:dyDescent="0.25">
      <c r="B1313" s="175"/>
      <c r="C1313" s="53"/>
      <c r="D1313" s="53"/>
      <c r="E1313" s="53"/>
      <c r="F1313" s="53"/>
      <c r="G1313" s="54"/>
      <c r="H1313" s="53"/>
      <c r="I1313" s="59"/>
      <c r="J1313" s="53"/>
      <c r="K1313" s="53"/>
      <c r="L1313" s="53"/>
      <c r="M1313" s="53"/>
      <c r="N1313" s="53"/>
    </row>
    <row r="1314" spans="2:14" x14ac:dyDescent="0.25">
      <c r="B1314" s="175"/>
      <c r="C1314" s="53"/>
      <c r="D1314" s="53"/>
      <c r="E1314" s="53"/>
      <c r="F1314" s="53"/>
      <c r="G1314" s="54"/>
      <c r="H1314" s="53"/>
      <c r="I1314" s="59"/>
      <c r="J1314" s="53"/>
      <c r="K1314" s="53"/>
      <c r="L1314" s="53"/>
      <c r="M1314" s="53"/>
      <c r="N1314" s="53"/>
    </row>
    <row r="1315" spans="2:14" x14ac:dyDescent="0.25">
      <c r="B1315" s="175"/>
      <c r="C1315" s="53"/>
      <c r="D1315" s="53"/>
      <c r="E1315" s="53"/>
      <c r="F1315" s="53"/>
      <c r="G1315" s="54"/>
      <c r="H1315" s="53"/>
      <c r="I1315" s="59"/>
      <c r="J1315" s="53"/>
      <c r="K1315" s="53"/>
      <c r="L1315" s="53"/>
      <c r="M1315" s="53"/>
      <c r="N1315" s="53"/>
    </row>
    <row r="1316" spans="2:14" x14ac:dyDescent="0.25">
      <c r="B1316" s="175"/>
      <c r="C1316" s="53"/>
      <c r="D1316" s="53"/>
      <c r="E1316" s="53"/>
      <c r="F1316" s="53"/>
      <c r="G1316" s="54"/>
      <c r="H1316" s="53"/>
      <c r="I1316" s="59"/>
      <c r="J1316" s="53"/>
      <c r="K1316" s="53"/>
      <c r="L1316" s="53"/>
      <c r="M1316" s="53"/>
      <c r="N1316" s="53"/>
    </row>
    <row r="1317" spans="2:14" x14ac:dyDescent="0.25">
      <c r="B1317" s="175"/>
      <c r="C1317" s="53"/>
      <c r="D1317" s="53"/>
      <c r="E1317" s="53"/>
      <c r="F1317" s="53"/>
      <c r="G1317" s="54"/>
      <c r="H1317" s="53"/>
      <c r="I1317" s="59"/>
      <c r="J1317" s="53"/>
      <c r="K1317" s="53"/>
      <c r="L1317" s="53"/>
      <c r="M1317" s="53"/>
      <c r="N1317" s="53"/>
    </row>
    <row r="1318" spans="2:14" x14ac:dyDescent="0.25">
      <c r="B1318" s="175"/>
      <c r="C1318" s="53"/>
      <c r="D1318" s="53"/>
      <c r="E1318" s="53"/>
      <c r="F1318" s="53"/>
      <c r="G1318" s="54"/>
      <c r="H1318" s="53"/>
      <c r="I1318" s="59"/>
      <c r="J1318" s="53"/>
      <c r="K1318" s="53"/>
      <c r="L1318" s="53"/>
      <c r="M1318" s="53"/>
      <c r="N1318" s="53"/>
    </row>
    <row r="1319" spans="2:14" x14ac:dyDescent="0.25">
      <c r="B1319" s="175"/>
      <c r="C1319" s="53"/>
      <c r="D1319" s="53"/>
      <c r="E1319" s="53"/>
      <c r="F1319" s="53"/>
      <c r="G1319" s="54"/>
      <c r="H1319" s="53"/>
      <c r="I1319" s="59"/>
      <c r="J1319" s="53"/>
      <c r="K1319" s="53"/>
      <c r="L1319" s="53"/>
      <c r="M1319" s="53"/>
      <c r="N1319" s="53"/>
    </row>
    <row r="1320" spans="2:14" x14ac:dyDescent="0.25">
      <c r="B1320" s="175"/>
      <c r="C1320" s="53"/>
      <c r="D1320" s="53"/>
      <c r="E1320" s="53"/>
      <c r="F1320" s="53"/>
      <c r="G1320" s="54"/>
      <c r="H1320" s="53"/>
      <c r="I1320" s="59"/>
      <c r="J1320" s="53"/>
      <c r="K1320" s="53"/>
      <c r="L1320" s="53"/>
      <c r="M1320" s="53"/>
      <c r="N1320" s="53"/>
    </row>
    <row r="1321" spans="2:14" x14ac:dyDescent="0.25">
      <c r="B1321" s="175"/>
      <c r="C1321" s="53"/>
      <c r="D1321" s="53"/>
      <c r="E1321" s="53"/>
      <c r="F1321" s="53"/>
      <c r="G1321" s="54"/>
      <c r="H1321" s="53"/>
      <c r="I1321" s="59"/>
      <c r="J1321" s="53"/>
      <c r="K1321" s="53"/>
      <c r="L1321" s="53"/>
      <c r="M1321" s="53"/>
      <c r="N1321" s="53"/>
    </row>
    <row r="1322" spans="2:14" x14ac:dyDescent="0.25">
      <c r="B1322" s="175"/>
      <c r="C1322" s="53"/>
      <c r="D1322" s="53"/>
      <c r="E1322" s="53"/>
      <c r="F1322" s="53"/>
      <c r="G1322" s="54"/>
      <c r="H1322" s="53"/>
      <c r="I1322" s="59"/>
      <c r="J1322" s="53"/>
      <c r="K1322" s="53"/>
      <c r="L1322" s="53"/>
      <c r="M1322" s="53"/>
      <c r="N1322" s="53"/>
    </row>
    <row r="1323" spans="2:14" x14ac:dyDescent="0.25">
      <c r="B1323" s="175"/>
      <c r="C1323" s="53"/>
      <c r="D1323" s="53"/>
      <c r="E1323" s="53"/>
      <c r="F1323" s="53"/>
      <c r="G1323" s="54"/>
      <c r="H1323" s="53"/>
      <c r="I1323" s="59"/>
      <c r="J1323" s="53"/>
      <c r="K1323" s="53"/>
      <c r="L1323" s="53"/>
      <c r="M1323" s="53"/>
      <c r="N1323" s="53"/>
    </row>
    <row r="1324" spans="2:14" x14ac:dyDescent="0.25">
      <c r="B1324" s="175"/>
      <c r="C1324" s="53"/>
      <c r="D1324" s="53"/>
      <c r="E1324" s="53"/>
      <c r="F1324" s="53"/>
      <c r="G1324" s="54"/>
      <c r="H1324" s="53"/>
      <c r="I1324" s="59"/>
      <c r="J1324" s="53"/>
      <c r="K1324" s="53"/>
      <c r="L1324" s="53"/>
      <c r="M1324" s="53"/>
      <c r="N1324" s="53"/>
    </row>
    <row r="1325" spans="2:14" x14ac:dyDescent="0.25">
      <c r="B1325" s="175"/>
      <c r="C1325" s="53"/>
      <c r="D1325" s="53"/>
      <c r="E1325" s="53"/>
      <c r="F1325" s="53"/>
      <c r="G1325" s="54"/>
      <c r="H1325" s="53"/>
      <c r="I1325" s="59"/>
      <c r="J1325" s="53"/>
      <c r="K1325" s="53"/>
      <c r="L1325" s="53"/>
      <c r="M1325" s="53"/>
      <c r="N1325" s="53"/>
    </row>
    <row r="1326" spans="2:14" x14ac:dyDescent="0.25">
      <c r="B1326" s="175"/>
      <c r="C1326" s="53"/>
      <c r="D1326" s="53"/>
      <c r="E1326" s="53"/>
      <c r="F1326" s="53"/>
      <c r="G1326" s="54"/>
      <c r="H1326" s="53"/>
      <c r="I1326" s="59"/>
      <c r="J1326" s="53"/>
      <c r="K1326" s="53"/>
      <c r="L1326" s="53"/>
      <c r="M1326" s="53"/>
      <c r="N1326" s="53"/>
    </row>
    <row r="1327" spans="2:14" x14ac:dyDescent="0.25">
      <c r="B1327" s="175"/>
      <c r="C1327" s="53"/>
      <c r="D1327" s="53"/>
      <c r="E1327" s="53"/>
      <c r="F1327" s="53"/>
      <c r="G1327" s="54"/>
      <c r="H1327" s="53"/>
      <c r="I1327" s="59"/>
      <c r="J1327" s="53"/>
      <c r="K1327" s="53"/>
      <c r="L1327" s="53"/>
      <c r="M1327" s="53"/>
      <c r="N1327" s="53"/>
    </row>
    <row r="1328" spans="2:14" x14ac:dyDescent="0.25">
      <c r="B1328" s="175"/>
      <c r="C1328" s="53"/>
      <c r="D1328" s="53"/>
      <c r="E1328" s="53"/>
      <c r="F1328" s="53"/>
      <c r="G1328" s="54"/>
      <c r="H1328" s="53"/>
      <c r="I1328" s="59"/>
      <c r="J1328" s="53"/>
      <c r="K1328" s="53"/>
      <c r="L1328" s="53"/>
      <c r="M1328" s="53"/>
      <c r="N1328" s="53"/>
    </row>
    <row r="1329" spans="2:14" x14ac:dyDescent="0.25">
      <c r="B1329" s="175"/>
      <c r="C1329" s="53"/>
      <c r="D1329" s="53"/>
      <c r="E1329" s="53"/>
      <c r="F1329" s="53"/>
      <c r="G1329" s="54"/>
      <c r="H1329" s="53"/>
      <c r="I1329" s="59"/>
      <c r="J1329" s="53"/>
      <c r="K1329" s="53"/>
      <c r="L1329" s="53"/>
      <c r="M1329" s="53"/>
      <c r="N1329" s="53"/>
    </row>
    <row r="1330" spans="2:14" x14ac:dyDescent="0.25">
      <c r="B1330" s="175"/>
      <c r="C1330" s="53"/>
      <c r="D1330" s="53"/>
      <c r="E1330" s="53"/>
      <c r="F1330" s="53"/>
      <c r="G1330" s="54"/>
      <c r="H1330" s="53"/>
      <c r="I1330" s="59"/>
      <c r="J1330" s="53"/>
      <c r="K1330" s="53"/>
      <c r="L1330" s="53"/>
      <c r="M1330" s="53"/>
      <c r="N1330" s="53"/>
    </row>
    <row r="1331" spans="2:14" x14ac:dyDescent="0.25">
      <c r="B1331" s="175"/>
      <c r="C1331" s="53"/>
      <c r="D1331" s="53"/>
      <c r="E1331" s="53"/>
      <c r="F1331" s="53"/>
      <c r="G1331" s="54"/>
      <c r="H1331" s="53"/>
      <c r="I1331" s="59"/>
      <c r="J1331" s="53"/>
      <c r="K1331" s="53"/>
      <c r="L1331" s="53"/>
      <c r="M1331" s="53"/>
      <c r="N1331" s="53"/>
    </row>
    <row r="1332" spans="2:14" x14ac:dyDescent="0.25">
      <c r="B1332" s="175"/>
      <c r="C1332" s="53"/>
      <c r="D1332" s="53"/>
      <c r="E1332" s="53"/>
      <c r="F1332" s="53"/>
      <c r="G1332" s="54"/>
      <c r="H1332" s="53"/>
      <c r="I1332" s="59"/>
      <c r="J1332" s="53"/>
      <c r="K1332" s="53"/>
      <c r="L1332" s="53"/>
      <c r="M1332" s="53"/>
      <c r="N1332" s="53"/>
    </row>
    <row r="1333" spans="2:14" x14ac:dyDescent="0.25">
      <c r="B1333" s="175"/>
      <c r="C1333" s="53"/>
      <c r="D1333" s="53"/>
      <c r="E1333" s="53"/>
      <c r="F1333" s="53"/>
      <c r="G1333" s="54"/>
      <c r="H1333" s="53"/>
      <c r="I1333" s="59"/>
      <c r="J1333" s="53"/>
      <c r="K1333" s="53"/>
      <c r="L1333" s="53"/>
      <c r="M1333" s="53"/>
      <c r="N1333" s="53"/>
    </row>
    <row r="1334" spans="2:14" x14ac:dyDescent="0.25">
      <c r="B1334" s="175"/>
      <c r="C1334" s="53"/>
      <c r="D1334" s="53"/>
      <c r="E1334" s="53"/>
      <c r="F1334" s="53"/>
      <c r="G1334" s="54"/>
      <c r="H1334" s="53"/>
      <c r="I1334" s="59"/>
      <c r="J1334" s="53"/>
      <c r="K1334" s="53"/>
      <c r="L1334" s="53"/>
      <c r="M1334" s="53"/>
      <c r="N1334" s="53"/>
    </row>
    <row r="1335" spans="2:14" x14ac:dyDescent="0.25">
      <c r="B1335" s="175"/>
      <c r="C1335" s="53"/>
      <c r="D1335" s="53"/>
      <c r="E1335" s="53"/>
      <c r="F1335" s="53"/>
      <c r="G1335" s="54"/>
      <c r="H1335" s="53"/>
      <c r="I1335" s="59"/>
      <c r="J1335" s="53"/>
      <c r="K1335" s="53"/>
      <c r="L1335" s="53"/>
      <c r="M1335" s="53"/>
      <c r="N1335" s="53"/>
    </row>
    <row r="1336" spans="2:14" x14ac:dyDescent="0.25">
      <c r="B1336" s="175"/>
      <c r="C1336" s="53"/>
      <c r="D1336" s="53"/>
      <c r="E1336" s="53"/>
      <c r="F1336" s="53"/>
      <c r="G1336" s="54"/>
      <c r="H1336" s="53"/>
      <c r="I1336" s="59"/>
      <c r="J1336" s="53"/>
      <c r="K1336" s="53"/>
      <c r="L1336" s="53"/>
      <c r="M1336" s="53"/>
      <c r="N1336" s="53"/>
    </row>
    <row r="1337" spans="2:14" x14ac:dyDescent="0.25">
      <c r="B1337" s="175"/>
      <c r="C1337" s="53"/>
      <c r="D1337" s="53"/>
      <c r="E1337" s="53"/>
      <c r="F1337" s="53"/>
      <c r="G1337" s="54"/>
      <c r="H1337" s="53"/>
      <c r="I1337" s="59"/>
      <c r="J1337" s="53"/>
      <c r="K1337" s="53"/>
      <c r="L1337" s="53"/>
      <c r="M1337" s="53"/>
      <c r="N1337" s="53"/>
    </row>
    <row r="1338" spans="2:14" x14ac:dyDescent="0.25">
      <c r="B1338" s="175"/>
      <c r="C1338" s="53"/>
      <c r="D1338" s="53"/>
      <c r="E1338" s="53"/>
      <c r="F1338" s="53"/>
      <c r="G1338" s="54"/>
      <c r="H1338" s="53"/>
      <c r="I1338" s="59"/>
      <c r="J1338" s="53"/>
      <c r="K1338" s="53"/>
      <c r="L1338" s="53"/>
      <c r="M1338" s="53"/>
      <c r="N1338" s="53"/>
    </row>
    <row r="1339" spans="2:14" x14ac:dyDescent="0.25">
      <c r="B1339" s="175"/>
      <c r="C1339" s="53"/>
      <c r="D1339" s="53"/>
      <c r="E1339" s="53"/>
      <c r="F1339" s="53"/>
      <c r="G1339" s="54"/>
      <c r="H1339" s="53"/>
      <c r="I1339" s="59"/>
      <c r="J1339" s="53"/>
      <c r="K1339" s="53"/>
      <c r="L1339" s="53"/>
      <c r="M1339" s="53"/>
      <c r="N1339" s="53"/>
    </row>
    <row r="1340" spans="2:14" x14ac:dyDescent="0.25">
      <c r="B1340" s="175"/>
      <c r="C1340" s="53"/>
      <c r="D1340" s="53"/>
      <c r="E1340" s="53"/>
      <c r="F1340" s="53"/>
      <c r="G1340" s="54"/>
      <c r="H1340" s="53"/>
      <c r="I1340" s="59"/>
      <c r="J1340" s="53"/>
      <c r="K1340" s="53"/>
      <c r="L1340" s="53"/>
      <c r="M1340" s="53"/>
      <c r="N1340" s="53"/>
    </row>
    <row r="1341" spans="2:14" x14ac:dyDescent="0.25">
      <c r="B1341" s="175"/>
      <c r="C1341" s="53"/>
      <c r="D1341" s="53"/>
      <c r="E1341" s="53"/>
      <c r="F1341" s="53"/>
      <c r="G1341" s="54"/>
      <c r="H1341" s="53"/>
      <c r="I1341" s="59"/>
      <c r="J1341" s="53"/>
      <c r="K1341" s="53"/>
      <c r="L1341" s="53"/>
      <c r="M1341" s="53"/>
      <c r="N1341" s="53"/>
    </row>
    <row r="1342" spans="2:14" x14ac:dyDescent="0.25">
      <c r="B1342" s="175"/>
      <c r="C1342" s="53"/>
      <c r="D1342" s="53"/>
      <c r="E1342" s="53"/>
      <c r="F1342" s="53"/>
      <c r="G1342" s="54"/>
      <c r="H1342" s="53"/>
      <c r="I1342" s="59"/>
      <c r="J1342" s="53"/>
      <c r="K1342" s="53"/>
      <c r="L1342" s="53"/>
      <c r="M1342" s="53"/>
      <c r="N1342" s="53"/>
    </row>
    <row r="1343" spans="2:14" x14ac:dyDescent="0.25">
      <c r="B1343" s="175"/>
      <c r="C1343" s="53"/>
      <c r="D1343" s="53"/>
      <c r="E1343" s="53"/>
      <c r="F1343" s="53"/>
      <c r="G1343" s="54"/>
      <c r="H1343" s="53"/>
      <c r="I1343" s="59"/>
      <c r="J1343" s="53"/>
      <c r="K1343" s="53"/>
      <c r="L1343" s="53"/>
      <c r="M1343" s="53"/>
      <c r="N1343" s="53"/>
    </row>
    <row r="1344" spans="2:14" x14ac:dyDescent="0.25">
      <c r="B1344" s="175"/>
      <c r="C1344" s="53"/>
      <c r="D1344" s="53"/>
      <c r="E1344" s="53"/>
      <c r="F1344" s="53"/>
      <c r="G1344" s="54"/>
      <c r="H1344" s="53"/>
      <c r="I1344" s="59"/>
      <c r="J1344" s="53"/>
      <c r="K1344" s="53"/>
      <c r="L1344" s="53"/>
      <c r="M1344" s="53"/>
      <c r="N1344" s="53"/>
    </row>
    <row r="1345" spans="2:14" x14ac:dyDescent="0.25">
      <c r="B1345" s="175"/>
      <c r="C1345" s="53"/>
      <c r="D1345" s="53"/>
      <c r="E1345" s="53"/>
      <c r="F1345" s="53"/>
      <c r="G1345" s="54"/>
      <c r="H1345" s="53"/>
      <c r="I1345" s="59"/>
      <c r="J1345" s="53"/>
      <c r="K1345" s="53"/>
      <c r="L1345" s="53"/>
      <c r="M1345" s="53"/>
      <c r="N1345" s="53"/>
    </row>
    <row r="1346" spans="2:14" x14ac:dyDescent="0.25">
      <c r="B1346" s="175"/>
      <c r="C1346" s="53"/>
      <c r="D1346" s="53"/>
      <c r="E1346" s="53"/>
      <c r="F1346" s="53"/>
      <c r="G1346" s="54"/>
      <c r="H1346" s="53"/>
      <c r="I1346" s="59"/>
      <c r="J1346" s="53"/>
      <c r="K1346" s="53"/>
      <c r="L1346" s="53"/>
      <c r="M1346" s="53"/>
      <c r="N1346" s="53"/>
    </row>
    <row r="1347" spans="2:14" x14ac:dyDescent="0.25">
      <c r="B1347" s="175"/>
      <c r="C1347" s="53"/>
      <c r="D1347" s="53"/>
      <c r="E1347" s="53"/>
      <c r="F1347" s="53"/>
      <c r="G1347" s="54"/>
      <c r="H1347" s="53"/>
      <c r="I1347" s="59"/>
      <c r="J1347" s="53"/>
      <c r="K1347" s="53"/>
      <c r="L1347" s="53"/>
      <c r="M1347" s="53"/>
      <c r="N1347" s="53"/>
    </row>
    <row r="1348" spans="2:14" x14ac:dyDescent="0.25">
      <c r="B1348" s="175"/>
      <c r="C1348" s="53"/>
      <c r="D1348" s="53"/>
      <c r="E1348" s="53"/>
      <c r="F1348" s="53"/>
      <c r="G1348" s="54"/>
      <c r="H1348" s="53"/>
      <c r="I1348" s="59"/>
      <c r="J1348" s="53"/>
      <c r="K1348" s="53"/>
      <c r="L1348" s="53"/>
      <c r="M1348" s="53"/>
      <c r="N1348" s="53"/>
    </row>
    <row r="1349" spans="2:14" x14ac:dyDescent="0.25">
      <c r="B1349" s="175"/>
      <c r="C1349" s="53"/>
      <c r="D1349" s="53"/>
      <c r="E1349" s="53"/>
      <c r="F1349" s="53"/>
      <c r="G1349" s="54"/>
      <c r="H1349" s="53"/>
      <c r="I1349" s="59"/>
      <c r="J1349" s="53"/>
      <c r="K1349" s="53"/>
      <c r="L1349" s="53"/>
      <c r="M1349" s="53"/>
      <c r="N1349" s="53"/>
    </row>
    <row r="1350" spans="2:14" x14ac:dyDescent="0.25">
      <c r="B1350" s="175"/>
      <c r="C1350" s="53"/>
      <c r="D1350" s="53"/>
      <c r="E1350" s="53"/>
      <c r="F1350" s="53"/>
      <c r="G1350" s="54"/>
      <c r="H1350" s="53"/>
      <c r="I1350" s="59"/>
      <c r="J1350" s="53"/>
      <c r="K1350" s="53"/>
      <c r="L1350" s="53"/>
      <c r="M1350" s="53"/>
      <c r="N1350" s="53"/>
    </row>
    <row r="1351" spans="2:14" x14ac:dyDescent="0.25">
      <c r="B1351" s="175"/>
      <c r="C1351" s="53"/>
      <c r="D1351" s="53"/>
      <c r="E1351" s="53"/>
      <c r="F1351" s="53"/>
      <c r="G1351" s="54"/>
      <c r="H1351" s="53"/>
      <c r="I1351" s="59"/>
      <c r="J1351" s="53"/>
      <c r="K1351" s="53"/>
      <c r="L1351" s="53"/>
      <c r="M1351" s="53"/>
      <c r="N1351" s="53"/>
    </row>
    <row r="1352" spans="2:14" x14ac:dyDescent="0.25">
      <c r="B1352" s="175"/>
      <c r="C1352" s="53"/>
      <c r="D1352" s="53"/>
      <c r="E1352" s="53"/>
      <c r="F1352" s="53"/>
      <c r="G1352" s="54"/>
      <c r="H1352" s="53"/>
      <c r="I1352" s="59"/>
      <c r="J1352" s="53"/>
      <c r="K1352" s="53"/>
      <c r="L1352" s="53"/>
      <c r="M1352" s="53"/>
      <c r="N1352" s="53"/>
    </row>
    <row r="1353" spans="2:14" x14ac:dyDescent="0.25">
      <c r="B1353" s="175"/>
      <c r="C1353" s="53"/>
      <c r="D1353" s="53"/>
      <c r="E1353" s="53"/>
      <c r="F1353" s="53"/>
      <c r="G1353" s="54"/>
      <c r="H1353" s="53"/>
      <c r="I1353" s="59"/>
      <c r="J1353" s="53"/>
      <c r="K1353" s="53"/>
      <c r="L1353" s="53"/>
      <c r="M1353" s="53"/>
      <c r="N1353" s="53"/>
    </row>
    <row r="1354" spans="2:14" x14ac:dyDescent="0.25">
      <c r="B1354" s="175"/>
      <c r="C1354" s="53"/>
      <c r="D1354" s="53"/>
      <c r="E1354" s="53"/>
      <c r="F1354" s="53"/>
      <c r="G1354" s="54"/>
      <c r="H1354" s="53"/>
      <c r="I1354" s="59"/>
      <c r="J1354" s="53"/>
      <c r="K1354" s="53"/>
      <c r="L1354" s="53"/>
      <c r="M1354" s="53"/>
      <c r="N1354" s="53"/>
    </row>
    <row r="1355" spans="2:14" x14ac:dyDescent="0.25">
      <c r="B1355" s="175"/>
      <c r="C1355" s="53"/>
      <c r="D1355" s="53"/>
      <c r="E1355" s="53"/>
      <c r="F1355" s="53"/>
      <c r="G1355" s="54"/>
      <c r="H1355" s="53"/>
      <c r="I1355" s="59"/>
      <c r="J1355" s="53"/>
      <c r="K1355" s="53"/>
      <c r="L1355" s="53"/>
      <c r="M1355" s="53"/>
      <c r="N1355" s="53"/>
    </row>
    <row r="1356" spans="2:14" x14ac:dyDescent="0.25">
      <c r="B1356" s="175"/>
      <c r="C1356" s="53"/>
      <c r="D1356" s="53"/>
      <c r="E1356" s="53"/>
      <c r="F1356" s="53"/>
      <c r="G1356" s="54"/>
      <c r="H1356" s="53"/>
      <c r="I1356" s="59"/>
      <c r="J1356" s="53"/>
      <c r="K1356" s="53"/>
      <c r="L1356" s="53"/>
      <c r="M1356" s="53"/>
      <c r="N1356" s="53"/>
    </row>
    <row r="1357" spans="2:14" x14ac:dyDescent="0.25">
      <c r="B1357" s="175"/>
      <c r="C1357" s="53"/>
      <c r="D1357" s="53"/>
      <c r="E1357" s="53"/>
      <c r="F1357" s="53"/>
      <c r="G1357" s="54"/>
      <c r="H1357" s="53"/>
      <c r="I1357" s="59"/>
      <c r="J1357" s="53"/>
      <c r="K1357" s="53"/>
      <c r="L1357" s="53"/>
      <c r="M1357" s="53"/>
      <c r="N1357" s="53"/>
    </row>
    <row r="1358" spans="2:14" x14ac:dyDescent="0.25">
      <c r="B1358" s="175"/>
      <c r="C1358" s="53"/>
      <c r="D1358" s="53"/>
      <c r="E1358" s="53"/>
      <c r="F1358" s="53"/>
      <c r="G1358" s="54"/>
      <c r="H1358" s="53"/>
      <c r="I1358" s="59"/>
      <c r="J1358" s="53"/>
      <c r="K1358" s="53"/>
      <c r="L1358" s="53"/>
      <c r="M1358" s="53"/>
      <c r="N1358" s="53"/>
    </row>
    <row r="1359" spans="2:14" x14ac:dyDescent="0.25">
      <c r="B1359" s="175"/>
      <c r="C1359" s="53"/>
      <c r="D1359" s="53"/>
      <c r="E1359" s="53"/>
      <c r="F1359" s="53"/>
      <c r="G1359" s="54"/>
      <c r="H1359" s="53"/>
      <c r="I1359" s="59"/>
      <c r="J1359" s="53"/>
      <c r="K1359" s="53"/>
      <c r="L1359" s="53"/>
      <c r="M1359" s="53"/>
      <c r="N1359" s="53"/>
    </row>
    <row r="1360" spans="2:14" x14ac:dyDescent="0.25">
      <c r="B1360" s="175"/>
      <c r="C1360" s="53"/>
      <c r="D1360" s="53"/>
      <c r="E1360" s="53"/>
      <c r="F1360" s="53"/>
      <c r="G1360" s="54"/>
      <c r="H1360" s="53"/>
      <c r="I1360" s="59"/>
      <c r="J1360" s="53"/>
      <c r="K1360" s="53"/>
      <c r="L1360" s="53"/>
      <c r="M1360" s="53"/>
      <c r="N1360" s="53"/>
    </row>
    <row r="1361" spans="2:14" x14ac:dyDescent="0.25">
      <c r="B1361" s="175"/>
      <c r="C1361" s="53"/>
      <c r="D1361" s="53"/>
      <c r="E1361" s="53"/>
      <c r="F1361" s="53"/>
      <c r="G1361" s="54"/>
      <c r="H1361" s="53"/>
      <c r="I1361" s="59"/>
      <c r="J1361" s="53"/>
      <c r="K1361" s="53"/>
      <c r="L1361" s="53"/>
      <c r="M1361" s="53"/>
      <c r="N1361" s="53"/>
    </row>
    <row r="1362" spans="2:14" x14ac:dyDescent="0.25">
      <c r="B1362" s="175"/>
      <c r="C1362" s="53"/>
      <c r="D1362" s="53"/>
      <c r="E1362" s="53"/>
      <c r="F1362" s="53"/>
      <c r="G1362" s="54"/>
      <c r="H1362" s="53"/>
      <c r="I1362" s="59"/>
      <c r="J1362" s="53"/>
      <c r="K1362" s="53"/>
      <c r="L1362" s="53"/>
      <c r="M1362" s="53"/>
      <c r="N1362" s="53"/>
    </row>
    <row r="1363" spans="2:14" x14ac:dyDescent="0.25">
      <c r="B1363" s="175"/>
      <c r="C1363" s="53"/>
      <c r="D1363" s="53"/>
      <c r="E1363" s="53"/>
      <c r="F1363" s="53"/>
      <c r="G1363" s="54"/>
      <c r="H1363" s="53"/>
      <c r="I1363" s="59"/>
      <c r="J1363" s="53"/>
      <c r="K1363" s="53"/>
      <c r="L1363" s="53"/>
      <c r="M1363" s="53"/>
      <c r="N1363" s="53"/>
    </row>
    <row r="1364" spans="2:14" x14ac:dyDescent="0.25">
      <c r="B1364" s="175"/>
      <c r="C1364" s="53"/>
      <c r="D1364" s="53"/>
      <c r="E1364" s="53"/>
      <c r="F1364" s="53"/>
      <c r="G1364" s="54"/>
      <c r="H1364" s="53"/>
      <c r="I1364" s="59"/>
      <c r="J1364" s="53"/>
      <c r="K1364" s="53"/>
      <c r="L1364" s="53"/>
      <c r="M1364" s="53"/>
      <c r="N1364" s="53"/>
    </row>
    <row r="1365" spans="2:14" x14ac:dyDescent="0.25">
      <c r="B1365" s="175"/>
      <c r="C1365" s="53"/>
      <c r="D1365" s="53"/>
      <c r="E1365" s="53"/>
      <c r="F1365" s="53"/>
      <c r="G1365" s="54"/>
      <c r="H1365" s="53"/>
      <c r="I1365" s="59"/>
      <c r="J1365" s="53"/>
      <c r="K1365" s="53"/>
      <c r="L1365" s="53"/>
      <c r="M1365" s="53"/>
      <c r="N1365" s="53"/>
    </row>
    <row r="1366" spans="2:14" x14ac:dyDescent="0.25">
      <c r="B1366" s="175"/>
      <c r="C1366" s="53"/>
      <c r="D1366" s="53"/>
      <c r="E1366" s="53"/>
      <c r="F1366" s="53"/>
      <c r="G1366" s="54"/>
      <c r="H1366" s="53"/>
      <c r="I1366" s="59"/>
      <c r="J1366" s="53"/>
      <c r="K1366" s="53"/>
      <c r="L1366" s="53"/>
      <c r="M1366" s="53"/>
      <c r="N1366" s="53"/>
    </row>
    <row r="1367" spans="2:14" x14ac:dyDescent="0.25">
      <c r="B1367" s="175"/>
      <c r="C1367" s="53"/>
      <c r="D1367" s="53"/>
      <c r="E1367" s="53"/>
      <c r="F1367" s="53"/>
      <c r="G1367" s="54"/>
      <c r="H1367" s="53"/>
      <c r="I1367" s="59"/>
      <c r="J1367" s="53"/>
      <c r="K1367" s="53"/>
      <c r="L1367" s="53"/>
      <c r="M1367" s="53"/>
      <c r="N1367" s="53"/>
    </row>
    <row r="1368" spans="2:14" x14ac:dyDescent="0.25">
      <c r="B1368" s="175"/>
      <c r="C1368" s="53"/>
      <c r="D1368" s="53"/>
      <c r="E1368" s="53"/>
      <c r="F1368" s="53"/>
      <c r="G1368" s="54"/>
      <c r="H1368" s="53"/>
      <c r="I1368" s="59"/>
      <c r="J1368" s="53"/>
      <c r="K1368" s="53"/>
      <c r="L1368" s="53"/>
      <c r="M1368" s="53"/>
      <c r="N1368" s="53"/>
    </row>
    <row r="1369" spans="2:14" x14ac:dyDescent="0.25">
      <c r="B1369" s="175"/>
      <c r="C1369" s="53"/>
      <c r="D1369" s="53"/>
      <c r="E1369" s="53"/>
      <c r="F1369" s="53"/>
      <c r="G1369" s="54"/>
      <c r="H1369" s="53"/>
      <c r="I1369" s="59"/>
      <c r="J1369" s="53"/>
      <c r="K1369" s="53"/>
      <c r="L1369" s="53"/>
      <c r="M1369" s="53"/>
      <c r="N1369" s="53"/>
    </row>
    <row r="1370" spans="2:14" x14ac:dyDescent="0.25">
      <c r="B1370" s="175"/>
      <c r="C1370" s="53"/>
      <c r="D1370" s="53"/>
      <c r="E1370" s="53"/>
      <c r="F1370" s="53"/>
      <c r="G1370" s="54"/>
      <c r="H1370" s="53"/>
      <c r="I1370" s="59"/>
      <c r="J1370" s="53"/>
      <c r="K1370" s="53"/>
      <c r="L1370" s="53"/>
      <c r="M1370" s="53"/>
      <c r="N1370" s="53"/>
    </row>
    <row r="1371" spans="2:14" x14ac:dyDescent="0.25">
      <c r="B1371" s="175"/>
      <c r="C1371" s="53"/>
      <c r="D1371" s="53"/>
      <c r="E1371" s="53"/>
      <c r="F1371" s="53"/>
      <c r="G1371" s="54"/>
      <c r="H1371" s="53"/>
      <c r="I1371" s="59"/>
      <c r="J1371" s="53"/>
      <c r="K1371" s="53"/>
      <c r="L1371" s="53"/>
      <c r="M1371" s="53"/>
      <c r="N1371" s="53"/>
    </row>
    <row r="1372" spans="2:14" x14ac:dyDescent="0.25">
      <c r="B1372" s="175"/>
      <c r="C1372" s="53"/>
      <c r="D1372" s="53"/>
      <c r="E1372" s="53"/>
      <c r="F1372" s="53"/>
      <c r="G1372" s="54"/>
      <c r="H1372" s="53"/>
      <c r="I1372" s="59"/>
      <c r="J1372" s="53"/>
      <c r="K1372" s="53"/>
      <c r="L1372" s="53"/>
      <c r="M1372" s="53"/>
      <c r="N1372" s="53"/>
    </row>
    <row r="1373" spans="2:14" x14ac:dyDescent="0.25">
      <c r="B1373" s="175"/>
      <c r="C1373" s="53"/>
      <c r="D1373" s="53"/>
      <c r="E1373" s="53"/>
      <c r="F1373" s="53"/>
      <c r="G1373" s="54"/>
      <c r="H1373" s="53"/>
      <c r="I1373" s="59"/>
      <c r="J1373" s="53"/>
      <c r="K1373" s="53"/>
      <c r="L1373" s="53"/>
      <c r="M1373" s="53"/>
      <c r="N1373" s="53"/>
    </row>
    <row r="1374" spans="2:14" x14ac:dyDescent="0.25">
      <c r="B1374" s="175"/>
      <c r="C1374" s="53"/>
      <c r="D1374" s="53"/>
      <c r="E1374" s="53"/>
      <c r="F1374" s="53"/>
      <c r="G1374" s="54"/>
      <c r="H1374" s="53"/>
      <c r="I1374" s="59"/>
      <c r="J1374" s="53"/>
      <c r="K1374" s="53"/>
      <c r="L1374" s="53"/>
      <c r="M1374" s="53"/>
      <c r="N1374" s="53"/>
    </row>
    <row r="1375" spans="2:14" x14ac:dyDescent="0.25">
      <c r="B1375" s="175"/>
      <c r="C1375" s="53"/>
      <c r="D1375" s="53"/>
      <c r="E1375" s="53"/>
      <c r="F1375" s="53"/>
      <c r="G1375" s="54"/>
      <c r="H1375" s="53"/>
      <c r="I1375" s="59"/>
      <c r="J1375" s="53"/>
      <c r="K1375" s="53"/>
      <c r="L1375" s="53"/>
      <c r="M1375" s="53"/>
      <c r="N1375" s="53"/>
    </row>
    <row r="1376" spans="2:14" x14ac:dyDescent="0.25">
      <c r="B1376" s="175"/>
      <c r="C1376" s="53"/>
      <c r="D1376" s="53"/>
      <c r="E1376" s="53"/>
      <c r="F1376" s="53"/>
      <c r="G1376" s="54"/>
      <c r="H1376" s="53"/>
      <c r="I1376" s="59"/>
      <c r="J1376" s="53"/>
      <c r="K1376" s="53"/>
      <c r="L1376" s="53"/>
      <c r="M1376" s="53"/>
      <c r="N1376" s="53"/>
    </row>
    <row r="1377" spans="2:14" x14ac:dyDescent="0.25">
      <c r="B1377" s="175"/>
      <c r="C1377" s="53"/>
      <c r="D1377" s="53"/>
      <c r="E1377" s="53"/>
      <c r="F1377" s="53"/>
      <c r="G1377" s="54"/>
      <c r="H1377" s="53"/>
      <c r="I1377" s="59"/>
      <c r="J1377" s="53"/>
      <c r="K1377" s="53"/>
      <c r="L1377" s="53"/>
      <c r="M1377" s="53"/>
      <c r="N1377" s="53"/>
    </row>
    <row r="1378" spans="2:14" x14ac:dyDescent="0.25">
      <c r="B1378" s="175"/>
      <c r="C1378" s="53"/>
      <c r="D1378" s="53"/>
      <c r="E1378" s="53"/>
      <c r="F1378" s="53"/>
      <c r="G1378" s="54"/>
      <c r="H1378" s="53"/>
      <c r="I1378" s="59"/>
      <c r="J1378" s="53"/>
      <c r="K1378" s="53"/>
      <c r="L1378" s="53"/>
      <c r="M1378" s="53"/>
      <c r="N1378" s="53"/>
    </row>
    <row r="1379" spans="2:14" x14ac:dyDescent="0.25">
      <c r="B1379" s="175"/>
      <c r="C1379" s="53"/>
      <c r="D1379" s="53"/>
      <c r="E1379" s="53"/>
      <c r="F1379" s="53"/>
      <c r="G1379" s="54"/>
      <c r="H1379" s="53"/>
      <c r="I1379" s="59"/>
      <c r="J1379" s="53"/>
      <c r="K1379" s="53"/>
      <c r="L1379" s="53"/>
      <c r="M1379" s="53"/>
      <c r="N1379" s="53"/>
    </row>
    <row r="1380" spans="2:14" x14ac:dyDescent="0.25">
      <c r="B1380" s="175"/>
      <c r="C1380" s="53"/>
      <c r="D1380" s="53"/>
      <c r="E1380" s="53"/>
      <c r="F1380" s="53"/>
      <c r="G1380" s="54"/>
      <c r="H1380" s="53"/>
      <c r="I1380" s="59"/>
      <c r="J1380" s="53"/>
      <c r="K1380" s="53"/>
      <c r="L1380" s="53"/>
      <c r="M1380" s="53"/>
      <c r="N1380" s="53"/>
    </row>
    <row r="1381" spans="2:14" x14ac:dyDescent="0.25">
      <c r="B1381" s="175"/>
      <c r="C1381" s="53"/>
      <c r="D1381" s="53"/>
      <c r="E1381" s="53"/>
      <c r="F1381" s="53"/>
      <c r="G1381" s="54"/>
      <c r="H1381" s="53"/>
      <c r="I1381" s="59"/>
      <c r="J1381" s="53"/>
      <c r="K1381" s="53"/>
      <c r="L1381" s="53"/>
      <c r="M1381" s="53"/>
      <c r="N1381" s="53"/>
    </row>
    <row r="1382" spans="2:14" x14ac:dyDescent="0.25">
      <c r="B1382" s="175"/>
      <c r="C1382" s="53"/>
      <c r="D1382" s="53"/>
      <c r="E1382" s="53"/>
      <c r="F1382" s="53"/>
      <c r="G1382" s="54"/>
      <c r="H1382" s="53"/>
      <c r="I1382" s="59"/>
      <c r="J1382" s="53"/>
      <c r="K1382" s="53"/>
      <c r="L1382" s="53"/>
      <c r="M1382" s="53"/>
      <c r="N1382" s="53"/>
    </row>
    <row r="1383" spans="2:14" x14ac:dyDescent="0.25">
      <c r="B1383" s="175"/>
      <c r="C1383" s="53"/>
      <c r="D1383" s="53"/>
      <c r="E1383" s="53"/>
      <c r="F1383" s="53"/>
      <c r="G1383" s="54"/>
      <c r="H1383" s="53"/>
      <c r="I1383" s="59"/>
      <c r="J1383" s="53"/>
      <c r="K1383" s="53"/>
      <c r="L1383" s="53"/>
      <c r="M1383" s="53"/>
      <c r="N1383" s="53"/>
    </row>
    <row r="1384" spans="2:14" x14ac:dyDescent="0.25">
      <c r="B1384" s="175"/>
      <c r="C1384" s="53"/>
      <c r="D1384" s="53"/>
      <c r="E1384" s="53"/>
      <c r="F1384" s="53"/>
      <c r="G1384" s="54"/>
      <c r="H1384" s="53"/>
      <c r="I1384" s="59"/>
      <c r="J1384" s="53"/>
      <c r="K1384" s="53"/>
      <c r="L1384" s="53"/>
      <c r="M1384" s="53"/>
      <c r="N1384" s="53"/>
    </row>
    <row r="1385" spans="2:14" x14ac:dyDescent="0.25">
      <c r="B1385" s="175"/>
      <c r="C1385" s="53"/>
      <c r="D1385" s="53"/>
      <c r="E1385" s="53"/>
      <c r="F1385" s="53"/>
      <c r="G1385" s="54"/>
      <c r="H1385" s="53"/>
      <c r="I1385" s="59"/>
      <c r="J1385" s="53"/>
      <c r="K1385" s="53"/>
      <c r="L1385" s="53"/>
      <c r="M1385" s="53"/>
      <c r="N1385" s="53"/>
    </row>
    <row r="1386" spans="2:14" x14ac:dyDescent="0.25">
      <c r="B1386" s="175"/>
      <c r="C1386" s="53"/>
      <c r="D1386" s="53"/>
      <c r="E1386" s="53"/>
      <c r="F1386" s="53"/>
      <c r="G1386" s="54"/>
      <c r="H1386" s="53"/>
      <c r="I1386" s="59"/>
      <c r="J1386" s="53"/>
      <c r="K1386" s="53"/>
      <c r="L1386" s="53"/>
      <c r="M1386" s="53"/>
      <c r="N1386" s="53"/>
    </row>
    <row r="1387" spans="2:14" x14ac:dyDescent="0.25">
      <c r="B1387" s="175"/>
      <c r="C1387" s="53"/>
      <c r="D1387" s="53"/>
      <c r="E1387" s="53"/>
      <c r="F1387" s="53"/>
      <c r="G1387" s="54"/>
      <c r="H1387" s="53"/>
      <c r="I1387" s="59"/>
      <c r="J1387" s="53"/>
      <c r="K1387" s="53"/>
      <c r="L1387" s="53"/>
      <c r="M1387" s="53"/>
      <c r="N1387" s="53"/>
    </row>
    <row r="1388" spans="2:14" x14ac:dyDescent="0.25">
      <c r="B1388" s="175"/>
      <c r="C1388" s="53"/>
      <c r="D1388" s="53"/>
      <c r="E1388" s="53"/>
      <c r="F1388" s="53"/>
      <c r="G1388" s="54"/>
      <c r="H1388" s="53"/>
      <c r="I1388" s="59"/>
      <c r="J1388" s="53"/>
      <c r="K1388" s="53"/>
      <c r="L1388" s="53"/>
      <c r="M1388" s="53"/>
      <c r="N1388" s="53"/>
    </row>
    <row r="1389" spans="2:14" x14ac:dyDescent="0.25">
      <c r="B1389" s="175"/>
      <c r="C1389" s="53"/>
      <c r="D1389" s="53"/>
      <c r="E1389" s="53"/>
      <c r="F1389" s="53"/>
      <c r="G1389" s="54"/>
      <c r="H1389" s="53"/>
      <c r="I1389" s="59"/>
      <c r="J1389" s="53"/>
      <c r="K1389" s="53"/>
      <c r="L1389" s="53"/>
      <c r="M1389" s="53"/>
      <c r="N1389" s="53"/>
    </row>
    <row r="1390" spans="2:14" x14ac:dyDescent="0.25">
      <c r="B1390" s="175"/>
      <c r="C1390" s="53"/>
      <c r="D1390" s="53"/>
      <c r="E1390" s="53"/>
      <c r="F1390" s="53"/>
      <c r="G1390" s="54"/>
      <c r="H1390" s="53"/>
      <c r="I1390" s="59"/>
      <c r="J1390" s="53"/>
      <c r="K1390" s="53"/>
      <c r="L1390" s="53"/>
      <c r="M1390" s="53"/>
      <c r="N1390" s="53"/>
    </row>
    <row r="1391" spans="2:14" x14ac:dyDescent="0.25">
      <c r="B1391" s="175"/>
      <c r="C1391" s="53"/>
      <c r="D1391" s="53"/>
      <c r="E1391" s="53"/>
      <c r="F1391" s="53"/>
      <c r="G1391" s="54"/>
      <c r="H1391" s="53"/>
      <c r="I1391" s="59"/>
      <c r="J1391" s="53"/>
      <c r="K1391" s="53"/>
      <c r="L1391" s="53"/>
      <c r="M1391" s="53"/>
      <c r="N1391" s="53"/>
    </row>
    <row r="1392" spans="2:14" x14ac:dyDescent="0.25">
      <c r="B1392" s="175"/>
      <c r="C1392" s="53"/>
      <c r="D1392" s="53"/>
      <c r="E1392" s="53"/>
      <c r="F1392" s="53"/>
      <c r="G1392" s="54"/>
      <c r="H1392" s="53"/>
      <c r="I1392" s="59"/>
      <c r="J1392" s="53"/>
      <c r="K1392" s="53"/>
      <c r="L1392" s="53"/>
      <c r="M1392" s="53"/>
      <c r="N1392" s="53"/>
    </row>
    <row r="1393" spans="2:14" x14ac:dyDescent="0.25">
      <c r="B1393" s="175"/>
      <c r="C1393" s="53"/>
      <c r="D1393" s="53"/>
      <c r="E1393" s="53"/>
      <c r="F1393" s="53"/>
      <c r="G1393" s="54"/>
      <c r="H1393" s="53"/>
      <c r="I1393" s="59"/>
      <c r="J1393" s="53"/>
      <c r="K1393" s="53"/>
      <c r="L1393" s="53"/>
      <c r="M1393" s="53"/>
      <c r="N1393" s="53"/>
    </row>
    <row r="1394" spans="2:14" x14ac:dyDescent="0.25">
      <c r="B1394" s="175"/>
      <c r="C1394" s="53"/>
      <c r="D1394" s="53"/>
      <c r="E1394" s="53"/>
      <c r="F1394" s="53"/>
      <c r="G1394" s="54"/>
      <c r="H1394" s="53"/>
      <c r="I1394" s="59"/>
      <c r="J1394" s="53"/>
      <c r="K1394" s="53"/>
      <c r="L1394" s="53"/>
      <c r="M1394" s="53"/>
      <c r="N1394" s="53"/>
    </row>
    <row r="1395" spans="2:14" x14ac:dyDescent="0.25">
      <c r="B1395" s="175"/>
      <c r="C1395" s="53"/>
      <c r="D1395" s="53"/>
      <c r="E1395" s="53"/>
      <c r="F1395" s="53"/>
      <c r="G1395" s="54"/>
      <c r="H1395" s="53"/>
      <c r="I1395" s="59"/>
      <c r="J1395" s="53"/>
      <c r="K1395" s="53"/>
      <c r="L1395" s="53"/>
      <c r="M1395" s="53"/>
      <c r="N1395" s="53"/>
    </row>
    <row r="1396" spans="2:14" x14ac:dyDescent="0.25">
      <c r="B1396" s="175"/>
      <c r="C1396" s="53"/>
      <c r="D1396" s="53"/>
      <c r="E1396" s="53"/>
      <c r="F1396" s="53"/>
      <c r="G1396" s="54"/>
      <c r="H1396" s="53"/>
      <c r="I1396" s="59"/>
      <c r="J1396" s="53"/>
      <c r="K1396" s="53"/>
      <c r="L1396" s="53"/>
      <c r="M1396" s="53"/>
      <c r="N1396" s="53"/>
    </row>
    <row r="1397" spans="2:14" x14ac:dyDescent="0.25">
      <c r="B1397" s="175"/>
      <c r="C1397" s="53"/>
      <c r="D1397" s="53"/>
      <c r="E1397" s="53"/>
      <c r="F1397" s="53"/>
      <c r="G1397" s="54"/>
      <c r="H1397" s="53"/>
      <c r="I1397" s="59"/>
      <c r="J1397" s="53"/>
      <c r="K1397" s="53"/>
      <c r="L1397" s="53"/>
      <c r="M1397" s="53"/>
      <c r="N1397" s="53"/>
    </row>
    <row r="1398" spans="2:14" x14ac:dyDescent="0.25">
      <c r="B1398" s="175"/>
      <c r="C1398" s="53"/>
      <c r="D1398" s="53"/>
      <c r="E1398" s="53"/>
      <c r="F1398" s="53"/>
      <c r="G1398" s="54"/>
      <c r="H1398" s="53"/>
      <c r="I1398" s="59"/>
      <c r="J1398" s="53"/>
      <c r="K1398" s="53"/>
      <c r="L1398" s="53"/>
      <c r="M1398" s="53"/>
      <c r="N1398" s="53"/>
    </row>
    <row r="1399" spans="2:14" x14ac:dyDescent="0.25">
      <c r="B1399" s="175"/>
      <c r="C1399" s="53"/>
      <c r="D1399" s="53"/>
      <c r="E1399" s="53"/>
      <c r="F1399" s="53"/>
      <c r="G1399" s="54"/>
      <c r="H1399" s="53"/>
      <c r="I1399" s="59"/>
      <c r="J1399" s="53"/>
      <c r="K1399" s="53"/>
      <c r="L1399" s="53"/>
      <c r="M1399" s="53"/>
      <c r="N1399" s="53"/>
    </row>
    <row r="1400" spans="2:14" x14ac:dyDescent="0.25">
      <c r="B1400" s="175"/>
      <c r="C1400" s="53"/>
      <c r="D1400" s="53"/>
      <c r="E1400" s="53"/>
      <c r="F1400" s="53"/>
      <c r="G1400" s="54"/>
      <c r="H1400" s="53"/>
      <c r="I1400" s="59"/>
      <c r="J1400" s="53"/>
      <c r="K1400" s="53"/>
      <c r="L1400" s="53"/>
      <c r="M1400" s="53"/>
      <c r="N1400" s="53"/>
    </row>
    <row r="1401" spans="2:14" x14ac:dyDescent="0.25">
      <c r="B1401" s="175"/>
      <c r="C1401" s="53"/>
      <c r="D1401" s="53"/>
      <c r="E1401" s="53"/>
      <c r="F1401" s="53"/>
      <c r="G1401" s="54"/>
      <c r="H1401" s="53"/>
      <c r="I1401" s="59"/>
      <c r="J1401" s="53"/>
      <c r="K1401" s="53"/>
      <c r="L1401" s="53"/>
      <c r="M1401" s="53"/>
      <c r="N1401" s="53"/>
    </row>
    <row r="1402" spans="2:14" x14ac:dyDescent="0.25">
      <c r="B1402" s="175"/>
      <c r="C1402" s="53"/>
      <c r="D1402" s="53"/>
      <c r="E1402" s="53"/>
      <c r="F1402" s="53"/>
      <c r="G1402" s="54"/>
      <c r="H1402" s="53"/>
      <c r="I1402" s="59"/>
      <c r="J1402" s="53"/>
      <c r="K1402" s="53"/>
      <c r="L1402" s="53"/>
      <c r="M1402" s="53"/>
      <c r="N1402" s="53"/>
    </row>
    <row r="1403" spans="2:14" x14ac:dyDescent="0.25">
      <c r="B1403" s="175"/>
      <c r="C1403" s="53"/>
      <c r="D1403" s="53"/>
      <c r="E1403" s="53"/>
      <c r="F1403" s="53"/>
      <c r="G1403" s="54"/>
      <c r="H1403" s="53"/>
      <c r="I1403" s="59"/>
      <c r="J1403" s="53"/>
      <c r="K1403" s="53"/>
      <c r="L1403" s="53"/>
      <c r="M1403" s="53"/>
      <c r="N1403" s="53"/>
    </row>
    <row r="1404" spans="2:14" x14ac:dyDescent="0.25">
      <c r="B1404" s="175"/>
      <c r="C1404" s="53"/>
      <c r="D1404" s="53"/>
      <c r="E1404" s="53"/>
      <c r="F1404" s="53"/>
      <c r="G1404" s="54"/>
      <c r="H1404" s="53"/>
      <c r="I1404" s="59"/>
      <c r="J1404" s="53"/>
      <c r="K1404" s="53"/>
      <c r="L1404" s="53"/>
      <c r="M1404" s="53"/>
      <c r="N1404" s="53"/>
    </row>
    <row r="1405" spans="2:14" x14ac:dyDescent="0.25">
      <c r="B1405" s="175"/>
      <c r="C1405" s="53"/>
      <c r="D1405" s="53"/>
      <c r="E1405" s="53"/>
      <c r="F1405" s="53"/>
      <c r="G1405" s="54"/>
      <c r="H1405" s="53"/>
      <c r="I1405" s="59"/>
      <c r="J1405" s="53"/>
      <c r="K1405" s="53"/>
      <c r="L1405" s="53"/>
      <c r="M1405" s="53"/>
      <c r="N1405" s="53"/>
    </row>
    <row r="1406" spans="2:14" x14ac:dyDescent="0.25">
      <c r="B1406" s="175"/>
      <c r="C1406" s="53"/>
      <c r="D1406" s="53"/>
      <c r="E1406" s="53"/>
      <c r="F1406" s="53"/>
      <c r="G1406" s="54"/>
      <c r="H1406" s="53"/>
      <c r="I1406" s="59"/>
      <c r="J1406" s="53"/>
      <c r="K1406" s="53"/>
      <c r="L1406" s="53"/>
      <c r="M1406" s="53"/>
      <c r="N1406" s="53"/>
    </row>
    <row r="1407" spans="2:14" x14ac:dyDescent="0.25">
      <c r="B1407" s="175"/>
      <c r="C1407" s="53"/>
      <c r="D1407" s="53"/>
      <c r="E1407" s="53"/>
      <c r="F1407" s="53"/>
      <c r="G1407" s="54"/>
      <c r="H1407" s="53"/>
      <c r="I1407" s="59"/>
      <c r="J1407" s="53"/>
      <c r="K1407" s="53"/>
      <c r="L1407" s="53"/>
      <c r="M1407" s="53"/>
      <c r="N1407" s="53"/>
    </row>
    <row r="1408" spans="2:14" x14ac:dyDescent="0.25">
      <c r="B1408" s="175"/>
      <c r="C1408" s="53"/>
      <c r="D1408" s="53"/>
      <c r="E1408" s="53"/>
      <c r="F1408" s="53"/>
      <c r="G1408" s="54"/>
      <c r="H1408" s="53"/>
      <c r="I1408" s="59"/>
      <c r="J1408" s="53"/>
      <c r="K1408" s="53"/>
      <c r="L1408" s="53"/>
      <c r="M1408" s="53"/>
      <c r="N1408" s="53"/>
    </row>
    <row r="1409" spans="2:14" x14ac:dyDescent="0.25">
      <c r="B1409" s="175"/>
      <c r="C1409" s="53"/>
      <c r="D1409" s="53"/>
      <c r="E1409" s="53"/>
      <c r="F1409" s="53"/>
      <c r="G1409" s="54"/>
      <c r="H1409" s="53"/>
      <c r="I1409" s="59"/>
      <c r="J1409" s="53"/>
      <c r="K1409" s="53"/>
      <c r="L1409" s="53"/>
      <c r="M1409" s="53"/>
      <c r="N1409" s="53"/>
    </row>
    <row r="1410" spans="2:14" x14ac:dyDescent="0.25">
      <c r="B1410" s="175"/>
      <c r="C1410" s="53"/>
      <c r="D1410" s="53"/>
      <c r="E1410" s="53"/>
      <c r="F1410" s="53"/>
      <c r="G1410" s="54"/>
      <c r="H1410" s="53"/>
      <c r="I1410" s="59"/>
      <c r="J1410" s="53"/>
      <c r="K1410" s="53"/>
      <c r="L1410" s="53"/>
      <c r="M1410" s="53"/>
      <c r="N1410" s="53"/>
    </row>
    <row r="1411" spans="2:14" x14ac:dyDescent="0.25">
      <c r="B1411" s="175"/>
      <c r="C1411" s="53"/>
      <c r="D1411" s="53"/>
      <c r="E1411" s="53"/>
      <c r="F1411" s="53"/>
      <c r="G1411" s="54"/>
      <c r="H1411" s="53"/>
      <c r="I1411" s="59"/>
      <c r="J1411" s="53"/>
      <c r="K1411" s="53"/>
      <c r="L1411" s="53"/>
      <c r="M1411" s="53"/>
      <c r="N1411" s="53"/>
    </row>
    <row r="1412" spans="2:14" x14ac:dyDescent="0.25">
      <c r="B1412" s="175"/>
      <c r="C1412" s="53"/>
      <c r="D1412" s="53"/>
      <c r="E1412" s="53"/>
      <c r="F1412" s="53"/>
      <c r="G1412" s="54"/>
      <c r="H1412" s="53"/>
      <c r="I1412" s="59"/>
      <c r="J1412" s="53"/>
      <c r="K1412" s="53"/>
      <c r="L1412" s="53"/>
      <c r="M1412" s="53"/>
      <c r="N1412" s="53"/>
    </row>
    <row r="1413" spans="2:14" x14ac:dyDescent="0.25">
      <c r="B1413" s="175"/>
      <c r="C1413" s="53"/>
      <c r="D1413" s="53"/>
      <c r="E1413" s="53"/>
      <c r="F1413" s="53"/>
      <c r="G1413" s="54"/>
      <c r="H1413" s="53"/>
      <c r="I1413" s="59"/>
      <c r="J1413" s="53"/>
      <c r="K1413" s="53"/>
      <c r="L1413" s="53"/>
      <c r="M1413" s="53"/>
      <c r="N1413" s="53"/>
    </row>
    <row r="1414" spans="2:14" x14ac:dyDescent="0.25">
      <c r="B1414" s="175"/>
      <c r="C1414" s="53"/>
      <c r="D1414" s="53"/>
      <c r="E1414" s="53"/>
      <c r="F1414" s="53"/>
      <c r="G1414" s="54"/>
      <c r="H1414" s="53"/>
      <c r="I1414" s="59"/>
      <c r="J1414" s="53"/>
      <c r="K1414" s="53"/>
      <c r="L1414" s="53"/>
      <c r="M1414" s="53"/>
      <c r="N1414" s="53"/>
    </row>
    <row r="1415" spans="2:14" x14ac:dyDescent="0.25">
      <c r="B1415" s="175"/>
      <c r="C1415" s="53"/>
      <c r="D1415" s="53"/>
      <c r="E1415" s="53"/>
      <c r="F1415" s="53"/>
      <c r="G1415" s="54"/>
      <c r="H1415" s="53"/>
      <c r="I1415" s="59"/>
      <c r="J1415" s="53"/>
      <c r="K1415" s="53"/>
      <c r="L1415" s="53"/>
      <c r="M1415" s="53"/>
      <c r="N1415" s="53"/>
    </row>
    <row r="1416" spans="2:14" x14ac:dyDescent="0.25">
      <c r="B1416" s="175"/>
      <c r="C1416" s="53"/>
      <c r="D1416" s="53"/>
      <c r="E1416" s="53"/>
      <c r="F1416" s="53"/>
      <c r="G1416" s="54"/>
      <c r="H1416" s="53"/>
      <c r="I1416" s="59"/>
      <c r="J1416" s="53"/>
      <c r="K1416" s="53"/>
      <c r="L1416" s="53"/>
      <c r="M1416" s="53"/>
      <c r="N1416" s="53"/>
    </row>
    <row r="1417" spans="2:14" x14ac:dyDescent="0.25">
      <c r="B1417" s="175"/>
      <c r="C1417" s="53"/>
      <c r="D1417" s="53"/>
      <c r="E1417" s="53"/>
      <c r="F1417" s="53"/>
      <c r="G1417" s="54"/>
      <c r="H1417" s="53"/>
      <c r="I1417" s="59"/>
      <c r="J1417" s="53"/>
      <c r="K1417" s="53"/>
      <c r="L1417" s="53"/>
      <c r="M1417" s="53"/>
      <c r="N1417" s="53"/>
    </row>
    <row r="1418" spans="2:14" x14ac:dyDescent="0.25">
      <c r="B1418" s="175"/>
      <c r="C1418" s="53"/>
      <c r="D1418" s="53"/>
      <c r="E1418" s="53"/>
      <c r="F1418" s="53"/>
      <c r="G1418" s="54"/>
      <c r="H1418" s="53"/>
      <c r="I1418" s="59"/>
      <c r="J1418" s="53"/>
      <c r="K1418" s="53"/>
      <c r="L1418" s="53"/>
      <c r="M1418" s="53"/>
      <c r="N1418" s="53"/>
    </row>
    <row r="1419" spans="2:14" x14ac:dyDescent="0.25">
      <c r="B1419" s="175"/>
      <c r="C1419" s="53"/>
      <c r="D1419" s="53"/>
      <c r="E1419" s="53"/>
      <c r="F1419" s="53"/>
      <c r="G1419" s="54"/>
      <c r="H1419" s="53"/>
      <c r="I1419" s="59"/>
      <c r="J1419" s="53"/>
      <c r="K1419" s="53"/>
      <c r="L1419" s="53"/>
      <c r="M1419" s="53"/>
      <c r="N1419" s="53"/>
    </row>
    <row r="1420" spans="2:14" x14ac:dyDescent="0.25">
      <c r="B1420" s="175"/>
      <c r="C1420" s="53"/>
      <c r="D1420" s="53"/>
      <c r="E1420" s="53"/>
      <c r="F1420" s="53"/>
      <c r="G1420" s="54"/>
      <c r="H1420" s="53"/>
      <c r="I1420" s="59"/>
      <c r="J1420" s="53"/>
      <c r="K1420" s="53"/>
      <c r="L1420" s="53"/>
      <c r="M1420" s="53"/>
      <c r="N1420" s="53"/>
    </row>
    <row r="1421" spans="2:14" x14ac:dyDescent="0.25">
      <c r="B1421" s="175"/>
      <c r="C1421" s="53"/>
      <c r="D1421" s="53"/>
      <c r="E1421" s="53"/>
      <c r="F1421" s="53"/>
      <c r="G1421" s="54"/>
      <c r="H1421" s="53"/>
      <c r="I1421" s="59"/>
      <c r="J1421" s="53"/>
      <c r="K1421" s="53"/>
      <c r="L1421" s="53"/>
      <c r="M1421" s="53"/>
      <c r="N1421" s="53"/>
    </row>
    <row r="1422" spans="2:14" x14ac:dyDescent="0.25">
      <c r="B1422" s="175"/>
      <c r="C1422" s="53"/>
      <c r="D1422" s="53"/>
      <c r="E1422" s="53"/>
      <c r="F1422" s="53"/>
      <c r="G1422" s="54"/>
      <c r="H1422" s="53"/>
      <c r="I1422" s="59"/>
      <c r="J1422" s="53"/>
      <c r="K1422" s="53"/>
      <c r="L1422" s="53"/>
      <c r="M1422" s="53"/>
      <c r="N1422" s="53"/>
    </row>
    <row r="1423" spans="2:14" x14ac:dyDescent="0.25">
      <c r="B1423" s="175"/>
      <c r="C1423" s="53"/>
      <c r="D1423" s="53"/>
      <c r="E1423" s="53"/>
      <c r="F1423" s="53"/>
      <c r="G1423" s="54"/>
      <c r="H1423" s="53"/>
      <c r="I1423" s="59"/>
      <c r="J1423" s="53"/>
      <c r="K1423" s="53"/>
      <c r="L1423" s="53"/>
      <c r="M1423" s="53"/>
      <c r="N1423" s="53"/>
    </row>
    <row r="1424" spans="2:14" x14ac:dyDescent="0.25">
      <c r="B1424" s="175"/>
      <c r="C1424" s="53"/>
      <c r="D1424" s="53"/>
      <c r="E1424" s="53"/>
      <c r="F1424" s="53"/>
      <c r="G1424" s="54"/>
      <c r="H1424" s="53"/>
      <c r="I1424" s="59"/>
      <c r="J1424" s="53"/>
      <c r="K1424" s="53"/>
      <c r="L1424" s="53"/>
      <c r="M1424" s="53"/>
      <c r="N1424" s="53"/>
    </row>
    <row r="1425" spans="2:14" x14ac:dyDescent="0.25">
      <c r="B1425" s="175"/>
      <c r="C1425" s="53"/>
      <c r="D1425" s="53"/>
      <c r="E1425" s="53"/>
      <c r="F1425" s="53"/>
      <c r="G1425" s="54"/>
      <c r="H1425" s="53"/>
      <c r="I1425" s="59"/>
      <c r="J1425" s="53"/>
      <c r="K1425" s="53"/>
      <c r="L1425" s="53"/>
      <c r="M1425" s="53"/>
      <c r="N1425" s="53"/>
    </row>
    <row r="1426" spans="2:14" x14ac:dyDescent="0.25">
      <c r="B1426" s="175"/>
      <c r="C1426" s="53"/>
      <c r="D1426" s="53"/>
      <c r="E1426" s="53"/>
      <c r="F1426" s="53"/>
      <c r="G1426" s="54"/>
      <c r="H1426" s="53"/>
      <c r="I1426" s="59"/>
      <c r="J1426" s="53"/>
      <c r="K1426" s="53"/>
      <c r="L1426" s="53"/>
      <c r="M1426" s="53"/>
      <c r="N1426" s="53"/>
    </row>
    <row r="1427" spans="2:14" x14ac:dyDescent="0.25">
      <c r="B1427" s="175"/>
      <c r="C1427" s="53"/>
      <c r="D1427" s="53"/>
      <c r="E1427" s="53"/>
      <c r="F1427" s="53"/>
      <c r="G1427" s="54"/>
      <c r="H1427" s="53"/>
      <c r="I1427" s="59"/>
      <c r="J1427" s="53"/>
      <c r="K1427" s="53"/>
      <c r="L1427" s="53"/>
      <c r="M1427" s="53"/>
      <c r="N1427" s="53"/>
    </row>
    <row r="1428" spans="2:14" x14ac:dyDescent="0.25">
      <c r="B1428" s="175"/>
      <c r="C1428" s="53"/>
      <c r="D1428" s="53"/>
      <c r="E1428" s="53"/>
      <c r="F1428" s="53"/>
      <c r="G1428" s="54"/>
      <c r="H1428" s="53"/>
      <c r="I1428" s="59"/>
      <c r="J1428" s="53"/>
      <c r="K1428" s="53"/>
      <c r="L1428" s="53"/>
      <c r="M1428" s="53"/>
      <c r="N1428" s="53"/>
    </row>
    <row r="1429" spans="2:14" x14ac:dyDescent="0.25">
      <c r="B1429" s="175"/>
      <c r="C1429" s="53"/>
      <c r="D1429" s="53"/>
      <c r="E1429" s="53"/>
      <c r="F1429" s="53"/>
      <c r="G1429" s="54"/>
      <c r="H1429" s="53"/>
      <c r="I1429" s="59"/>
      <c r="J1429" s="53"/>
      <c r="K1429" s="53"/>
      <c r="L1429" s="53"/>
      <c r="M1429" s="53"/>
      <c r="N1429" s="53"/>
    </row>
    <row r="1430" spans="2:14" x14ac:dyDescent="0.25">
      <c r="B1430" s="175"/>
      <c r="C1430" s="53"/>
      <c r="D1430" s="53"/>
      <c r="E1430" s="53"/>
      <c r="F1430" s="53"/>
      <c r="G1430" s="54"/>
      <c r="H1430" s="53"/>
      <c r="I1430" s="59"/>
      <c r="J1430" s="53"/>
      <c r="K1430" s="53"/>
      <c r="L1430" s="53"/>
      <c r="M1430" s="53"/>
      <c r="N1430" s="53"/>
    </row>
    <row r="1431" spans="2:14" x14ac:dyDescent="0.25">
      <c r="B1431" s="175"/>
      <c r="C1431" s="53"/>
      <c r="D1431" s="53"/>
      <c r="E1431" s="53"/>
      <c r="F1431" s="53"/>
      <c r="G1431" s="54"/>
      <c r="H1431" s="53"/>
      <c r="I1431" s="59"/>
      <c r="J1431" s="53"/>
      <c r="K1431" s="53"/>
      <c r="L1431" s="53"/>
      <c r="M1431" s="53"/>
      <c r="N1431" s="53"/>
    </row>
    <row r="1432" spans="2:14" x14ac:dyDescent="0.25">
      <c r="B1432" s="175"/>
      <c r="C1432" s="53"/>
      <c r="D1432" s="53"/>
      <c r="E1432" s="53"/>
      <c r="F1432" s="53"/>
      <c r="G1432" s="54"/>
      <c r="H1432" s="53"/>
      <c r="I1432" s="59"/>
      <c r="J1432" s="53"/>
      <c r="K1432" s="53"/>
      <c r="L1432" s="53"/>
      <c r="M1432" s="53"/>
      <c r="N1432" s="53"/>
    </row>
    <row r="1433" spans="2:14" x14ac:dyDescent="0.25">
      <c r="B1433" s="175"/>
      <c r="C1433" s="53"/>
      <c r="D1433" s="53"/>
      <c r="E1433" s="53"/>
      <c r="F1433" s="53"/>
      <c r="G1433" s="54"/>
      <c r="H1433" s="53"/>
      <c r="I1433" s="59"/>
      <c r="J1433" s="53"/>
      <c r="K1433" s="53"/>
      <c r="L1433" s="53"/>
      <c r="M1433" s="53"/>
      <c r="N1433" s="53"/>
    </row>
    <row r="1434" spans="2:14" x14ac:dyDescent="0.25">
      <c r="B1434" s="175"/>
      <c r="C1434" s="53"/>
      <c r="D1434" s="53"/>
      <c r="E1434" s="53"/>
      <c r="F1434" s="53"/>
      <c r="G1434" s="54"/>
      <c r="H1434" s="53"/>
      <c r="I1434" s="59"/>
      <c r="J1434" s="53"/>
      <c r="K1434" s="53"/>
      <c r="L1434" s="53"/>
      <c r="M1434" s="53"/>
      <c r="N1434" s="53"/>
    </row>
    <row r="1435" spans="2:14" x14ac:dyDescent="0.25">
      <c r="B1435" s="175"/>
      <c r="C1435" s="53"/>
      <c r="D1435" s="53"/>
      <c r="E1435" s="53"/>
      <c r="F1435" s="53"/>
      <c r="G1435" s="54"/>
      <c r="H1435" s="53"/>
      <c r="I1435" s="59"/>
      <c r="J1435" s="53"/>
      <c r="K1435" s="53"/>
      <c r="L1435" s="53"/>
      <c r="M1435" s="53"/>
      <c r="N1435" s="53"/>
    </row>
    <row r="1436" spans="2:14" x14ac:dyDescent="0.25">
      <c r="B1436" s="175"/>
      <c r="C1436" s="53"/>
      <c r="D1436" s="53"/>
      <c r="E1436" s="53"/>
      <c r="F1436" s="53"/>
      <c r="G1436" s="54"/>
      <c r="H1436" s="53"/>
      <c r="I1436" s="59"/>
      <c r="J1436" s="53"/>
      <c r="K1436" s="53"/>
      <c r="L1436" s="53"/>
      <c r="M1436" s="53"/>
      <c r="N1436" s="53"/>
    </row>
    <row r="1437" spans="2:14" x14ac:dyDescent="0.25">
      <c r="B1437" s="175"/>
      <c r="C1437" s="53"/>
      <c r="D1437" s="53"/>
      <c r="E1437" s="53"/>
      <c r="F1437" s="53"/>
      <c r="G1437" s="54"/>
      <c r="H1437" s="53"/>
      <c r="I1437" s="59"/>
      <c r="J1437" s="53"/>
      <c r="K1437" s="53"/>
      <c r="L1437" s="53"/>
      <c r="M1437" s="53"/>
      <c r="N1437" s="53"/>
    </row>
    <row r="1438" spans="2:14" x14ac:dyDescent="0.25">
      <c r="B1438" s="175"/>
      <c r="C1438" s="53"/>
      <c r="D1438" s="53"/>
      <c r="E1438" s="53"/>
      <c r="F1438" s="53"/>
      <c r="G1438" s="54"/>
      <c r="H1438" s="53"/>
      <c r="I1438" s="59"/>
      <c r="J1438" s="53"/>
      <c r="K1438" s="53"/>
      <c r="L1438" s="53"/>
      <c r="M1438" s="53"/>
      <c r="N1438" s="53"/>
    </row>
    <row r="1439" spans="2:14" x14ac:dyDescent="0.25">
      <c r="B1439" s="175"/>
      <c r="C1439" s="53"/>
      <c r="D1439" s="53"/>
      <c r="E1439" s="53"/>
      <c r="F1439" s="53"/>
      <c r="G1439" s="54"/>
      <c r="H1439" s="53"/>
      <c r="I1439" s="59"/>
      <c r="J1439" s="53"/>
      <c r="K1439" s="53"/>
      <c r="L1439" s="53"/>
      <c r="M1439" s="53"/>
      <c r="N1439" s="53"/>
    </row>
    <row r="1440" spans="2:14" x14ac:dyDescent="0.25">
      <c r="B1440" s="175"/>
      <c r="C1440" s="53"/>
      <c r="D1440" s="53"/>
      <c r="E1440" s="53"/>
      <c r="F1440" s="53"/>
      <c r="G1440" s="54"/>
      <c r="H1440" s="53"/>
      <c r="I1440" s="59"/>
      <c r="J1440" s="53"/>
      <c r="K1440" s="53"/>
      <c r="L1440" s="53"/>
      <c r="M1440" s="53"/>
      <c r="N1440" s="53"/>
    </row>
    <row r="1441" spans="2:14" x14ac:dyDescent="0.25">
      <c r="B1441" s="175"/>
      <c r="C1441" s="53"/>
      <c r="D1441" s="53"/>
      <c r="E1441" s="53"/>
      <c r="F1441" s="53"/>
      <c r="G1441" s="54"/>
      <c r="H1441" s="53"/>
      <c r="I1441" s="59"/>
      <c r="J1441" s="53"/>
      <c r="K1441" s="53"/>
      <c r="L1441" s="53"/>
      <c r="M1441" s="53"/>
      <c r="N1441" s="53"/>
    </row>
    <row r="1442" spans="2:14" x14ac:dyDescent="0.25">
      <c r="B1442" s="175"/>
      <c r="C1442" s="53"/>
      <c r="D1442" s="53"/>
      <c r="E1442" s="53"/>
      <c r="F1442" s="53"/>
      <c r="G1442" s="54"/>
      <c r="H1442" s="53"/>
      <c r="I1442" s="59"/>
      <c r="J1442" s="53"/>
      <c r="K1442" s="53"/>
      <c r="L1442" s="53"/>
      <c r="M1442" s="53"/>
      <c r="N1442" s="53"/>
    </row>
    <row r="1443" spans="2:14" x14ac:dyDescent="0.25">
      <c r="B1443" s="175"/>
      <c r="C1443" s="53"/>
      <c r="D1443" s="53"/>
      <c r="E1443" s="53"/>
      <c r="F1443" s="53"/>
      <c r="G1443" s="54"/>
      <c r="H1443" s="53"/>
      <c r="I1443" s="59"/>
      <c r="J1443" s="53"/>
      <c r="K1443" s="53"/>
      <c r="L1443" s="53"/>
      <c r="M1443" s="53"/>
      <c r="N1443" s="53"/>
    </row>
    <row r="1444" spans="2:14" x14ac:dyDescent="0.25">
      <c r="B1444" s="175"/>
      <c r="C1444" s="53"/>
      <c r="D1444" s="53"/>
      <c r="E1444" s="53"/>
      <c r="F1444" s="53"/>
      <c r="G1444" s="54"/>
      <c r="H1444" s="53"/>
      <c r="I1444" s="59"/>
      <c r="J1444" s="53"/>
      <c r="K1444" s="53"/>
      <c r="L1444" s="53"/>
      <c r="M1444" s="53"/>
      <c r="N1444" s="53"/>
    </row>
    <row r="1445" spans="2:14" x14ac:dyDescent="0.25">
      <c r="B1445" s="175"/>
      <c r="C1445" s="53"/>
      <c r="D1445" s="53"/>
      <c r="E1445" s="53"/>
      <c r="F1445" s="53"/>
      <c r="G1445" s="54"/>
      <c r="H1445" s="53"/>
      <c r="I1445" s="59"/>
      <c r="J1445" s="53"/>
      <c r="K1445" s="53"/>
      <c r="L1445" s="53"/>
      <c r="M1445" s="53"/>
      <c r="N1445" s="53"/>
    </row>
    <row r="1446" spans="2:14" x14ac:dyDescent="0.25">
      <c r="B1446" s="175"/>
      <c r="C1446" s="53"/>
      <c r="D1446" s="53"/>
      <c r="E1446" s="53"/>
      <c r="F1446" s="53"/>
      <c r="G1446" s="54"/>
      <c r="H1446" s="53"/>
      <c r="I1446" s="59"/>
      <c r="J1446" s="53"/>
      <c r="K1446" s="53"/>
      <c r="L1446" s="53"/>
      <c r="M1446" s="53"/>
      <c r="N1446" s="53"/>
    </row>
    <row r="1447" spans="2:14" x14ac:dyDescent="0.25">
      <c r="B1447" s="175"/>
      <c r="C1447" s="53"/>
      <c r="D1447" s="53"/>
      <c r="E1447" s="53"/>
      <c r="F1447" s="53"/>
      <c r="G1447" s="54"/>
      <c r="H1447" s="53"/>
      <c r="I1447" s="59"/>
      <c r="J1447" s="53"/>
      <c r="K1447" s="53"/>
      <c r="L1447" s="53"/>
      <c r="M1447" s="53"/>
      <c r="N1447" s="53"/>
    </row>
    <row r="1448" spans="2:14" x14ac:dyDescent="0.25">
      <c r="B1448" s="175"/>
      <c r="C1448" s="53"/>
      <c r="D1448" s="53"/>
      <c r="E1448" s="53"/>
      <c r="F1448" s="53"/>
      <c r="G1448" s="54"/>
      <c r="H1448" s="53"/>
      <c r="I1448" s="59"/>
      <c r="J1448" s="53"/>
      <c r="K1448" s="53"/>
      <c r="L1448" s="53"/>
      <c r="M1448" s="53"/>
      <c r="N1448" s="53"/>
    </row>
    <row r="1449" spans="2:14" x14ac:dyDescent="0.25">
      <c r="B1449" s="175"/>
      <c r="C1449" s="53"/>
      <c r="D1449" s="53"/>
      <c r="E1449" s="53"/>
      <c r="F1449" s="53"/>
      <c r="G1449" s="54"/>
      <c r="H1449" s="53"/>
      <c r="I1449" s="59"/>
      <c r="J1449" s="53"/>
      <c r="K1449" s="53"/>
      <c r="L1449" s="53"/>
      <c r="M1449" s="53"/>
      <c r="N1449" s="53"/>
    </row>
    <row r="1450" spans="2:14" x14ac:dyDescent="0.25">
      <c r="B1450" s="175"/>
      <c r="C1450" s="53"/>
      <c r="D1450" s="53"/>
      <c r="E1450" s="53"/>
      <c r="F1450" s="53"/>
      <c r="G1450" s="54"/>
      <c r="H1450" s="53"/>
      <c r="I1450" s="59"/>
      <c r="J1450" s="53"/>
      <c r="K1450" s="53"/>
      <c r="L1450" s="53"/>
      <c r="M1450" s="53"/>
      <c r="N1450" s="53"/>
    </row>
    <row r="1451" spans="2:14" x14ac:dyDescent="0.25">
      <c r="B1451" s="175"/>
      <c r="C1451" s="53"/>
      <c r="D1451" s="53"/>
      <c r="E1451" s="53"/>
      <c r="F1451" s="53"/>
      <c r="G1451" s="54"/>
      <c r="H1451" s="53"/>
      <c r="I1451" s="59"/>
      <c r="J1451" s="53"/>
      <c r="K1451" s="53"/>
      <c r="L1451" s="53"/>
      <c r="M1451" s="53"/>
      <c r="N1451" s="53"/>
    </row>
    <row r="1452" spans="2:14" x14ac:dyDescent="0.25">
      <c r="B1452" s="175"/>
      <c r="C1452" s="53"/>
      <c r="D1452" s="53"/>
      <c r="E1452" s="53"/>
      <c r="F1452" s="53"/>
      <c r="G1452" s="54"/>
      <c r="H1452" s="53"/>
      <c r="I1452" s="59"/>
      <c r="J1452" s="53"/>
      <c r="K1452" s="53"/>
      <c r="L1452" s="53"/>
      <c r="M1452" s="53"/>
      <c r="N1452" s="53"/>
    </row>
    <row r="1453" spans="2:14" x14ac:dyDescent="0.25">
      <c r="B1453" s="175"/>
      <c r="C1453" s="53"/>
      <c r="D1453" s="53"/>
      <c r="E1453" s="53"/>
      <c r="F1453" s="53"/>
      <c r="G1453" s="54"/>
      <c r="H1453" s="53"/>
      <c r="I1453" s="59"/>
      <c r="J1453" s="53"/>
      <c r="K1453" s="53"/>
      <c r="L1453" s="53"/>
      <c r="M1453" s="53"/>
      <c r="N1453" s="53"/>
    </row>
    <row r="1454" spans="2:14" x14ac:dyDescent="0.25">
      <c r="B1454" s="175"/>
      <c r="C1454" s="53"/>
      <c r="D1454" s="53"/>
      <c r="E1454" s="53"/>
      <c r="F1454" s="53"/>
      <c r="G1454" s="54"/>
      <c r="H1454" s="53"/>
      <c r="I1454" s="59"/>
      <c r="J1454" s="53"/>
      <c r="K1454" s="53"/>
      <c r="L1454" s="53"/>
      <c r="M1454" s="53"/>
      <c r="N1454" s="53"/>
    </row>
    <row r="1455" spans="2:14" x14ac:dyDescent="0.25">
      <c r="B1455" s="175"/>
      <c r="C1455" s="53"/>
      <c r="D1455" s="53"/>
      <c r="E1455" s="53"/>
      <c r="F1455" s="53"/>
      <c r="G1455" s="54"/>
      <c r="H1455" s="53"/>
      <c r="I1455" s="59"/>
      <c r="J1455" s="53"/>
      <c r="K1455" s="53"/>
      <c r="L1455" s="53"/>
      <c r="M1455" s="53"/>
      <c r="N1455" s="53"/>
    </row>
    <row r="1456" spans="2:14" x14ac:dyDescent="0.25">
      <c r="B1456" s="175"/>
      <c r="C1456" s="53"/>
      <c r="D1456" s="53"/>
      <c r="E1456" s="53"/>
      <c r="F1456" s="53"/>
      <c r="G1456" s="54"/>
      <c r="H1456" s="53"/>
      <c r="I1456" s="59"/>
      <c r="J1456" s="53"/>
      <c r="K1456" s="53"/>
      <c r="L1456" s="53"/>
      <c r="M1456" s="53"/>
      <c r="N1456" s="53"/>
    </row>
    <row r="1457" spans="2:14" x14ac:dyDescent="0.25">
      <c r="B1457" s="175"/>
      <c r="C1457" s="53"/>
      <c r="D1457" s="53"/>
      <c r="E1457" s="53"/>
      <c r="F1457" s="53"/>
      <c r="G1457" s="54"/>
      <c r="H1457" s="53"/>
      <c r="I1457" s="59"/>
      <c r="J1457" s="53"/>
      <c r="K1457" s="53"/>
      <c r="L1457" s="53"/>
      <c r="M1457" s="53"/>
      <c r="N1457" s="53"/>
    </row>
    <row r="1458" spans="2:14" x14ac:dyDescent="0.25">
      <c r="B1458" s="175"/>
      <c r="C1458" s="53"/>
      <c r="D1458" s="53"/>
      <c r="E1458" s="53"/>
      <c r="F1458" s="53"/>
      <c r="G1458" s="54"/>
      <c r="H1458" s="53"/>
      <c r="I1458" s="59"/>
      <c r="J1458" s="53"/>
      <c r="K1458" s="53"/>
      <c r="L1458" s="53"/>
      <c r="M1458" s="53"/>
      <c r="N1458" s="53"/>
    </row>
    <row r="1459" spans="2:14" x14ac:dyDescent="0.25">
      <c r="B1459" s="175"/>
      <c r="C1459" s="53"/>
      <c r="D1459" s="53"/>
      <c r="E1459" s="53"/>
      <c r="F1459" s="53"/>
      <c r="G1459" s="54"/>
      <c r="H1459" s="53"/>
      <c r="I1459" s="59"/>
      <c r="J1459" s="53"/>
      <c r="K1459" s="53"/>
      <c r="L1459" s="53"/>
      <c r="M1459" s="53"/>
      <c r="N1459" s="53"/>
    </row>
    <row r="1460" spans="2:14" x14ac:dyDescent="0.25">
      <c r="B1460" s="175"/>
      <c r="C1460" s="53"/>
      <c r="D1460" s="53"/>
      <c r="E1460" s="53"/>
      <c r="F1460" s="53"/>
      <c r="G1460" s="54"/>
      <c r="H1460" s="53"/>
      <c r="I1460" s="59"/>
      <c r="J1460" s="53"/>
      <c r="K1460" s="53"/>
      <c r="L1460" s="53"/>
      <c r="M1460" s="53"/>
      <c r="N1460" s="53"/>
    </row>
    <row r="1461" spans="2:14" x14ac:dyDescent="0.25">
      <c r="B1461" s="175"/>
      <c r="C1461" s="53"/>
      <c r="D1461" s="53"/>
      <c r="E1461" s="53"/>
      <c r="F1461" s="53"/>
      <c r="G1461" s="54"/>
      <c r="H1461" s="53"/>
      <c r="I1461" s="59"/>
      <c r="J1461" s="53"/>
      <c r="K1461" s="53"/>
      <c r="L1461" s="53"/>
      <c r="M1461" s="53"/>
      <c r="N1461" s="53"/>
    </row>
    <row r="1462" spans="2:14" x14ac:dyDescent="0.25">
      <c r="B1462" s="175"/>
      <c r="C1462" s="53"/>
      <c r="D1462" s="53"/>
      <c r="E1462" s="53"/>
      <c r="F1462" s="53"/>
      <c r="G1462" s="54"/>
      <c r="H1462" s="53"/>
      <c r="I1462" s="59"/>
      <c r="J1462" s="53"/>
      <c r="K1462" s="53"/>
      <c r="L1462" s="53"/>
      <c r="M1462" s="53"/>
      <c r="N1462" s="53"/>
    </row>
    <row r="1463" spans="2:14" x14ac:dyDescent="0.25">
      <c r="B1463" s="175"/>
      <c r="C1463" s="53"/>
      <c r="D1463" s="53"/>
      <c r="E1463" s="53"/>
      <c r="F1463" s="53"/>
      <c r="G1463" s="54"/>
      <c r="H1463" s="53"/>
      <c r="I1463" s="59"/>
      <c r="J1463" s="53"/>
      <c r="K1463" s="53"/>
      <c r="L1463" s="53"/>
      <c r="M1463" s="53"/>
      <c r="N1463" s="53"/>
    </row>
    <row r="1464" spans="2:14" x14ac:dyDescent="0.25">
      <c r="B1464" s="175"/>
      <c r="C1464" s="53"/>
      <c r="D1464" s="53"/>
      <c r="E1464" s="53"/>
      <c r="F1464" s="53"/>
      <c r="G1464" s="54"/>
      <c r="H1464" s="53"/>
      <c r="I1464" s="59"/>
      <c r="J1464" s="53"/>
      <c r="K1464" s="53"/>
      <c r="L1464" s="53"/>
      <c r="M1464" s="53"/>
      <c r="N1464" s="53"/>
    </row>
    <row r="1465" spans="2:14" x14ac:dyDescent="0.25">
      <c r="B1465" s="175"/>
      <c r="C1465" s="53"/>
      <c r="D1465" s="53"/>
      <c r="E1465" s="53"/>
      <c r="F1465" s="53"/>
      <c r="G1465" s="54"/>
      <c r="H1465" s="53"/>
      <c r="I1465" s="59"/>
      <c r="J1465" s="53"/>
      <c r="K1465" s="53"/>
      <c r="L1465" s="53"/>
      <c r="M1465" s="53"/>
      <c r="N1465" s="53"/>
    </row>
    <row r="1466" spans="2:14" x14ac:dyDescent="0.25">
      <c r="B1466" s="175"/>
      <c r="C1466" s="53"/>
      <c r="D1466" s="53"/>
      <c r="E1466" s="53"/>
      <c r="F1466" s="53"/>
      <c r="G1466" s="54"/>
      <c r="H1466" s="53"/>
      <c r="I1466" s="59"/>
      <c r="J1466" s="53"/>
      <c r="K1466" s="53"/>
      <c r="L1466" s="53"/>
      <c r="M1466" s="53"/>
      <c r="N1466" s="53"/>
    </row>
    <row r="1467" spans="2:14" x14ac:dyDescent="0.25">
      <c r="B1467" s="175"/>
      <c r="C1467" s="53"/>
      <c r="D1467" s="53"/>
      <c r="E1467" s="53"/>
      <c r="F1467" s="53"/>
      <c r="G1467" s="54"/>
      <c r="H1467" s="53"/>
      <c r="I1467" s="59"/>
      <c r="J1467" s="53"/>
      <c r="K1467" s="53"/>
      <c r="L1467" s="53"/>
      <c r="M1467" s="53"/>
      <c r="N1467" s="53"/>
    </row>
    <row r="1468" spans="2:14" x14ac:dyDescent="0.25">
      <c r="B1468" s="175"/>
      <c r="C1468" s="53"/>
      <c r="D1468" s="53"/>
      <c r="E1468" s="53"/>
      <c r="F1468" s="53"/>
      <c r="G1468" s="54"/>
      <c r="H1468" s="53"/>
      <c r="I1468" s="59"/>
      <c r="J1468" s="53"/>
      <c r="K1468" s="53"/>
      <c r="L1468" s="53"/>
      <c r="M1468" s="53"/>
      <c r="N1468" s="53"/>
    </row>
    <row r="1469" spans="2:14" x14ac:dyDescent="0.25">
      <c r="B1469" s="175"/>
      <c r="C1469" s="53"/>
      <c r="D1469" s="53"/>
      <c r="E1469" s="53"/>
      <c r="F1469" s="53"/>
      <c r="G1469" s="54"/>
      <c r="H1469" s="53"/>
      <c r="I1469" s="59"/>
      <c r="J1469" s="53"/>
      <c r="K1469" s="53"/>
      <c r="L1469" s="53"/>
      <c r="M1469" s="53"/>
      <c r="N1469" s="53"/>
    </row>
    <row r="1470" spans="2:14" x14ac:dyDescent="0.25">
      <c r="B1470" s="175"/>
      <c r="C1470" s="53"/>
      <c r="D1470" s="53"/>
      <c r="E1470" s="53"/>
      <c r="F1470" s="53"/>
      <c r="G1470" s="54"/>
      <c r="H1470" s="53"/>
      <c r="I1470" s="59"/>
      <c r="J1470" s="53"/>
      <c r="K1470" s="53"/>
      <c r="L1470" s="53"/>
      <c r="M1470" s="53"/>
      <c r="N1470" s="53"/>
    </row>
    <row r="1471" spans="2:14" x14ac:dyDescent="0.25">
      <c r="B1471" s="175"/>
      <c r="C1471" s="53"/>
      <c r="D1471" s="53"/>
      <c r="E1471" s="53"/>
      <c r="F1471" s="53"/>
      <c r="G1471" s="54"/>
      <c r="H1471" s="53"/>
      <c r="I1471" s="59"/>
      <c r="J1471" s="53"/>
      <c r="K1471" s="53"/>
      <c r="L1471" s="53"/>
      <c r="M1471" s="53"/>
      <c r="N1471" s="53"/>
    </row>
    <row r="1472" spans="2:14" x14ac:dyDescent="0.25">
      <c r="B1472" s="175"/>
      <c r="C1472" s="53"/>
      <c r="D1472" s="53"/>
      <c r="E1472" s="53"/>
      <c r="F1472" s="53"/>
      <c r="G1472" s="54"/>
      <c r="H1472" s="53"/>
      <c r="I1472" s="59"/>
      <c r="J1472" s="53"/>
      <c r="K1472" s="53"/>
      <c r="L1472" s="53"/>
      <c r="M1472" s="53"/>
      <c r="N1472" s="53"/>
    </row>
    <row r="1473" spans="2:14" x14ac:dyDescent="0.25">
      <c r="B1473" s="175"/>
      <c r="C1473" s="53"/>
      <c r="D1473" s="53"/>
      <c r="E1473" s="53"/>
      <c r="F1473" s="53"/>
      <c r="G1473" s="54"/>
      <c r="H1473" s="53"/>
      <c r="I1473" s="59"/>
      <c r="J1473" s="53"/>
      <c r="K1473" s="53"/>
      <c r="L1473" s="53"/>
      <c r="M1473" s="53"/>
      <c r="N1473" s="53"/>
    </row>
    <row r="1474" spans="2:14" x14ac:dyDescent="0.25">
      <c r="B1474" s="175"/>
      <c r="C1474" s="53"/>
      <c r="D1474" s="53"/>
      <c r="E1474" s="53"/>
      <c r="F1474" s="53"/>
      <c r="G1474" s="54"/>
      <c r="H1474" s="53"/>
      <c r="I1474" s="59"/>
      <c r="J1474" s="53"/>
      <c r="K1474" s="53"/>
      <c r="L1474" s="53"/>
      <c r="M1474" s="53"/>
      <c r="N1474" s="53"/>
    </row>
    <row r="1475" spans="2:14" x14ac:dyDescent="0.25">
      <c r="B1475" s="175"/>
      <c r="C1475" s="53"/>
      <c r="D1475" s="53"/>
      <c r="E1475" s="53"/>
      <c r="F1475" s="53"/>
      <c r="G1475" s="54"/>
      <c r="H1475" s="53"/>
      <c r="I1475" s="59"/>
      <c r="J1475" s="53"/>
      <c r="K1475" s="53"/>
      <c r="L1475" s="53"/>
      <c r="M1475" s="53"/>
      <c r="N1475" s="53"/>
    </row>
    <row r="1476" spans="2:14" x14ac:dyDescent="0.25">
      <c r="B1476" s="175"/>
      <c r="C1476" s="53"/>
      <c r="D1476" s="53"/>
      <c r="E1476" s="53"/>
      <c r="F1476" s="53"/>
      <c r="G1476" s="54"/>
      <c r="H1476" s="53"/>
      <c r="I1476" s="59"/>
      <c r="J1476" s="53"/>
      <c r="K1476" s="53"/>
      <c r="L1476" s="53"/>
      <c r="M1476" s="53"/>
      <c r="N1476" s="53"/>
    </row>
    <row r="1477" spans="2:14" x14ac:dyDescent="0.25">
      <c r="B1477" s="175"/>
      <c r="C1477" s="53"/>
      <c r="D1477" s="53"/>
      <c r="E1477" s="53"/>
      <c r="F1477" s="53"/>
      <c r="G1477" s="54"/>
      <c r="H1477" s="53"/>
      <c r="I1477" s="59"/>
      <c r="J1477" s="53"/>
      <c r="K1477" s="53"/>
      <c r="L1477" s="53"/>
      <c r="M1477" s="53"/>
      <c r="N1477" s="53"/>
    </row>
    <row r="1478" spans="2:14" x14ac:dyDescent="0.25">
      <c r="B1478" s="175"/>
      <c r="C1478" s="53"/>
      <c r="D1478" s="53"/>
      <c r="E1478" s="53"/>
      <c r="F1478" s="53"/>
      <c r="G1478" s="54"/>
      <c r="H1478" s="53"/>
      <c r="I1478" s="59"/>
      <c r="J1478" s="53"/>
      <c r="K1478" s="53"/>
      <c r="L1478" s="53"/>
      <c r="M1478" s="53"/>
      <c r="N1478" s="53"/>
    </row>
    <row r="1479" spans="2:14" x14ac:dyDescent="0.25">
      <c r="B1479" s="175"/>
      <c r="C1479" s="53"/>
      <c r="D1479" s="53"/>
      <c r="E1479" s="53"/>
      <c r="F1479" s="53"/>
      <c r="G1479" s="54"/>
      <c r="H1479" s="53"/>
      <c r="I1479" s="59"/>
      <c r="J1479" s="53"/>
      <c r="K1479" s="53"/>
      <c r="L1479" s="53"/>
      <c r="M1479" s="53"/>
      <c r="N1479" s="53"/>
    </row>
    <row r="1480" spans="2:14" x14ac:dyDescent="0.25">
      <c r="B1480" s="175"/>
      <c r="C1480" s="53"/>
      <c r="D1480" s="53"/>
      <c r="E1480" s="53"/>
      <c r="F1480" s="53"/>
      <c r="G1480" s="54"/>
      <c r="H1480" s="53"/>
      <c r="I1480" s="59"/>
      <c r="J1480" s="53"/>
      <c r="K1480" s="53"/>
      <c r="L1480" s="53"/>
      <c r="M1480" s="53"/>
      <c r="N1480" s="53"/>
    </row>
    <row r="1481" spans="2:14" x14ac:dyDescent="0.25">
      <c r="B1481" s="175"/>
      <c r="C1481" s="53"/>
      <c r="D1481" s="53"/>
      <c r="E1481" s="53"/>
      <c r="F1481" s="53"/>
      <c r="G1481" s="54"/>
      <c r="H1481" s="53"/>
      <c r="I1481" s="59"/>
      <c r="J1481" s="53"/>
      <c r="K1481" s="53"/>
      <c r="L1481" s="53"/>
      <c r="M1481" s="53"/>
      <c r="N1481" s="53"/>
    </row>
    <row r="1482" spans="2:14" x14ac:dyDescent="0.25">
      <c r="B1482" s="175"/>
      <c r="C1482" s="53"/>
      <c r="D1482" s="53"/>
      <c r="E1482" s="53"/>
      <c r="F1482" s="53"/>
      <c r="G1482" s="54"/>
      <c r="H1482" s="53"/>
      <c r="I1482" s="59"/>
      <c r="J1482" s="53"/>
      <c r="K1482" s="53"/>
      <c r="L1482" s="53"/>
      <c r="M1482" s="53"/>
      <c r="N1482" s="53"/>
    </row>
    <row r="1483" spans="2:14" x14ac:dyDescent="0.25">
      <c r="B1483" s="175"/>
      <c r="C1483" s="53"/>
      <c r="D1483" s="53"/>
      <c r="E1483" s="53"/>
      <c r="F1483" s="53"/>
      <c r="G1483" s="54"/>
      <c r="H1483" s="53"/>
      <c r="I1483" s="59"/>
      <c r="J1483" s="53"/>
      <c r="K1483" s="53"/>
      <c r="L1483" s="53"/>
      <c r="M1483" s="53"/>
      <c r="N1483" s="53"/>
    </row>
    <row r="1484" spans="2:14" x14ac:dyDescent="0.25">
      <c r="B1484" s="175"/>
      <c r="C1484" s="53"/>
      <c r="D1484" s="53"/>
      <c r="E1484" s="53"/>
      <c r="F1484" s="53"/>
      <c r="G1484" s="54"/>
      <c r="H1484" s="53"/>
      <c r="I1484" s="59"/>
      <c r="J1484" s="53"/>
      <c r="K1484" s="53"/>
      <c r="L1484" s="53"/>
      <c r="M1484" s="53"/>
      <c r="N1484" s="53"/>
    </row>
    <row r="1485" spans="2:14" x14ac:dyDescent="0.25">
      <c r="B1485" s="175"/>
      <c r="C1485" s="53"/>
      <c r="D1485" s="53"/>
      <c r="E1485" s="53"/>
      <c r="F1485" s="53"/>
      <c r="G1485" s="54"/>
      <c r="H1485" s="53"/>
      <c r="I1485" s="59"/>
      <c r="J1485" s="53"/>
      <c r="K1485" s="53"/>
      <c r="L1485" s="53"/>
      <c r="M1485" s="53"/>
      <c r="N1485" s="53"/>
    </row>
    <row r="1486" spans="2:14" x14ac:dyDescent="0.25">
      <c r="B1486" s="175"/>
      <c r="C1486" s="53"/>
      <c r="D1486" s="53"/>
      <c r="E1486" s="53"/>
      <c r="F1486" s="53"/>
      <c r="G1486" s="54"/>
      <c r="H1486" s="53"/>
      <c r="I1486" s="59"/>
      <c r="J1486" s="53"/>
      <c r="K1486" s="53"/>
      <c r="L1486" s="53"/>
      <c r="M1486" s="53"/>
      <c r="N1486" s="53"/>
    </row>
    <row r="1487" spans="2:14" x14ac:dyDescent="0.25">
      <c r="B1487" s="175"/>
      <c r="C1487" s="53"/>
      <c r="D1487" s="53"/>
      <c r="E1487" s="53"/>
      <c r="F1487" s="53"/>
      <c r="G1487" s="54"/>
      <c r="H1487" s="53"/>
      <c r="I1487" s="59"/>
      <c r="J1487" s="53"/>
      <c r="K1487" s="53"/>
      <c r="L1487" s="53"/>
      <c r="M1487" s="53"/>
      <c r="N1487" s="53"/>
    </row>
    <row r="1488" spans="2:14" x14ac:dyDescent="0.25">
      <c r="B1488" s="175"/>
      <c r="C1488" s="53"/>
      <c r="D1488" s="53"/>
      <c r="E1488" s="53"/>
      <c r="F1488" s="53"/>
      <c r="G1488" s="54"/>
      <c r="H1488" s="53"/>
      <c r="I1488" s="59"/>
      <c r="J1488" s="53"/>
      <c r="K1488" s="53"/>
      <c r="L1488" s="53"/>
      <c r="M1488" s="53"/>
      <c r="N1488" s="53"/>
    </row>
    <row r="1489" spans="2:14" x14ac:dyDescent="0.25">
      <c r="B1489" s="175"/>
      <c r="C1489" s="53"/>
      <c r="D1489" s="53"/>
      <c r="E1489" s="53"/>
      <c r="F1489" s="53"/>
      <c r="G1489" s="54"/>
      <c r="H1489" s="53"/>
      <c r="I1489" s="59"/>
      <c r="J1489" s="53"/>
      <c r="K1489" s="53"/>
      <c r="L1489" s="53"/>
      <c r="M1489" s="53"/>
      <c r="N1489" s="53"/>
    </row>
    <row r="1490" spans="2:14" x14ac:dyDescent="0.25">
      <c r="B1490" s="175"/>
      <c r="C1490" s="53"/>
      <c r="D1490" s="53"/>
      <c r="E1490" s="53"/>
      <c r="F1490" s="53"/>
      <c r="G1490" s="54"/>
      <c r="H1490" s="53"/>
      <c r="I1490" s="59"/>
      <c r="J1490" s="53"/>
      <c r="K1490" s="53"/>
      <c r="L1490" s="53"/>
      <c r="M1490" s="53"/>
      <c r="N1490" s="53"/>
    </row>
    <row r="1491" spans="2:14" x14ac:dyDescent="0.25">
      <c r="B1491" s="175"/>
      <c r="C1491" s="53"/>
      <c r="D1491" s="53"/>
      <c r="E1491" s="53"/>
      <c r="F1491" s="53"/>
      <c r="G1491" s="54"/>
      <c r="H1491" s="53"/>
      <c r="I1491" s="59"/>
      <c r="J1491" s="53"/>
      <c r="K1491" s="53"/>
      <c r="L1491" s="53"/>
      <c r="M1491" s="53"/>
      <c r="N1491" s="53"/>
    </row>
    <row r="1492" spans="2:14" x14ac:dyDescent="0.25">
      <c r="B1492" s="175"/>
      <c r="C1492" s="53"/>
      <c r="D1492" s="53"/>
      <c r="E1492" s="53"/>
      <c r="F1492" s="53"/>
      <c r="G1492" s="54"/>
      <c r="H1492" s="53"/>
      <c r="I1492" s="59"/>
      <c r="J1492" s="53"/>
      <c r="K1492" s="53"/>
      <c r="L1492" s="53"/>
      <c r="M1492" s="53"/>
      <c r="N1492" s="53"/>
    </row>
    <row r="1493" spans="2:14" x14ac:dyDescent="0.25">
      <c r="B1493" s="175"/>
      <c r="C1493" s="53"/>
      <c r="D1493" s="53"/>
      <c r="E1493" s="53"/>
      <c r="F1493" s="53"/>
      <c r="G1493" s="54"/>
      <c r="H1493" s="53"/>
      <c r="I1493" s="59"/>
      <c r="J1493" s="53"/>
      <c r="K1493" s="53"/>
      <c r="L1493" s="53"/>
      <c r="M1493" s="53"/>
      <c r="N1493" s="53"/>
    </row>
    <row r="1494" spans="2:14" x14ac:dyDescent="0.25">
      <c r="B1494" s="175"/>
      <c r="C1494" s="53"/>
      <c r="D1494" s="53"/>
      <c r="E1494" s="53"/>
      <c r="F1494" s="53"/>
      <c r="G1494" s="54"/>
      <c r="H1494" s="53"/>
      <c r="I1494" s="59"/>
      <c r="J1494" s="53"/>
      <c r="K1494" s="53"/>
      <c r="L1494" s="53"/>
      <c r="M1494" s="53"/>
      <c r="N1494" s="53"/>
    </row>
    <row r="1495" spans="2:14" x14ac:dyDescent="0.25">
      <c r="B1495" s="175"/>
      <c r="C1495" s="53"/>
      <c r="D1495" s="53"/>
      <c r="E1495" s="53"/>
      <c r="F1495" s="53"/>
      <c r="G1495" s="54"/>
      <c r="H1495" s="53"/>
      <c r="I1495" s="59"/>
      <c r="J1495" s="53"/>
      <c r="K1495" s="53"/>
      <c r="L1495" s="53"/>
      <c r="M1495" s="53"/>
      <c r="N1495" s="53"/>
    </row>
    <row r="1496" spans="2:14" x14ac:dyDescent="0.25">
      <c r="B1496" s="175"/>
      <c r="C1496" s="53"/>
      <c r="D1496" s="53"/>
      <c r="E1496" s="53"/>
      <c r="F1496" s="53"/>
      <c r="G1496" s="54"/>
      <c r="H1496" s="53"/>
      <c r="I1496" s="59"/>
      <c r="J1496" s="53"/>
      <c r="K1496" s="53"/>
      <c r="L1496" s="53"/>
      <c r="M1496" s="53"/>
      <c r="N1496" s="53"/>
    </row>
    <row r="1497" spans="2:14" x14ac:dyDescent="0.25">
      <c r="B1497" s="175"/>
      <c r="C1497" s="53"/>
      <c r="D1497" s="53"/>
      <c r="E1497" s="53"/>
      <c r="F1497" s="53"/>
      <c r="G1497" s="54"/>
      <c r="H1497" s="53"/>
      <c r="I1497" s="59"/>
      <c r="J1497" s="53"/>
      <c r="K1497" s="53"/>
      <c r="L1497" s="53"/>
      <c r="M1497" s="53"/>
      <c r="N1497" s="53"/>
    </row>
    <row r="1498" spans="2:14" x14ac:dyDescent="0.25">
      <c r="B1498" s="175"/>
      <c r="C1498" s="53"/>
      <c r="D1498" s="53"/>
      <c r="E1498" s="53"/>
      <c r="F1498" s="53"/>
      <c r="G1498" s="54"/>
      <c r="H1498" s="53"/>
      <c r="I1498" s="59"/>
      <c r="J1498" s="53"/>
      <c r="K1498" s="53"/>
      <c r="L1498" s="53"/>
      <c r="M1498" s="53"/>
      <c r="N1498" s="53"/>
    </row>
    <row r="1499" spans="2:14" x14ac:dyDescent="0.25">
      <c r="B1499" s="175"/>
      <c r="C1499" s="53"/>
      <c r="D1499" s="53"/>
      <c r="E1499" s="53"/>
      <c r="F1499" s="53"/>
      <c r="G1499" s="54"/>
      <c r="H1499" s="53"/>
      <c r="I1499" s="59"/>
      <c r="J1499" s="53"/>
      <c r="K1499" s="53"/>
      <c r="L1499" s="53"/>
      <c r="M1499" s="53"/>
      <c r="N1499" s="53"/>
    </row>
    <row r="1500" spans="2:14" x14ac:dyDescent="0.25">
      <c r="B1500" s="175"/>
      <c r="C1500" s="53"/>
      <c r="D1500" s="53"/>
      <c r="E1500" s="53"/>
      <c r="F1500" s="53"/>
      <c r="G1500" s="54"/>
      <c r="H1500" s="53"/>
      <c r="I1500" s="59"/>
      <c r="J1500" s="53"/>
      <c r="K1500" s="53"/>
      <c r="L1500" s="53"/>
      <c r="M1500" s="53"/>
      <c r="N1500" s="53"/>
    </row>
    <row r="1501" spans="2:14" x14ac:dyDescent="0.25">
      <c r="B1501" s="175"/>
      <c r="C1501" s="53"/>
      <c r="D1501" s="53"/>
      <c r="E1501" s="53"/>
      <c r="F1501" s="53"/>
      <c r="G1501" s="54"/>
      <c r="H1501" s="53"/>
      <c r="I1501" s="59"/>
      <c r="J1501" s="53"/>
      <c r="K1501" s="53"/>
      <c r="L1501" s="53"/>
      <c r="M1501" s="53"/>
      <c r="N1501" s="53"/>
    </row>
    <row r="1502" spans="2:14" x14ac:dyDescent="0.25">
      <c r="B1502" s="175"/>
      <c r="C1502" s="53"/>
      <c r="D1502" s="53"/>
      <c r="E1502" s="53"/>
      <c r="F1502" s="53"/>
      <c r="G1502" s="54"/>
      <c r="H1502" s="53"/>
      <c r="I1502" s="59"/>
      <c r="J1502" s="53"/>
      <c r="K1502" s="53"/>
      <c r="L1502" s="53"/>
      <c r="M1502" s="53"/>
      <c r="N1502" s="53"/>
    </row>
    <row r="1503" spans="2:14" x14ac:dyDescent="0.25">
      <c r="B1503" s="175"/>
      <c r="C1503" s="53"/>
      <c r="D1503" s="53"/>
      <c r="E1503" s="53"/>
      <c r="F1503" s="53"/>
      <c r="G1503" s="54"/>
      <c r="H1503" s="53"/>
      <c r="I1503" s="59"/>
      <c r="J1503" s="53"/>
      <c r="K1503" s="53"/>
      <c r="L1503" s="53"/>
      <c r="M1503" s="53"/>
      <c r="N1503" s="53"/>
    </row>
    <row r="1504" spans="2:14" x14ac:dyDescent="0.25">
      <c r="B1504" s="175"/>
      <c r="C1504" s="53"/>
      <c r="D1504" s="53"/>
      <c r="E1504" s="53"/>
      <c r="F1504" s="53"/>
      <c r="G1504" s="54"/>
      <c r="H1504" s="53"/>
      <c r="I1504" s="59"/>
      <c r="J1504" s="53"/>
      <c r="K1504" s="53"/>
      <c r="L1504" s="53"/>
      <c r="M1504" s="53"/>
      <c r="N1504" s="53"/>
    </row>
    <row r="1505" spans="2:14" x14ac:dyDescent="0.25">
      <c r="B1505" s="175"/>
      <c r="C1505" s="53"/>
      <c r="D1505" s="53"/>
      <c r="E1505" s="53"/>
      <c r="F1505" s="53"/>
      <c r="G1505" s="54"/>
      <c r="H1505" s="53"/>
      <c r="I1505" s="59"/>
      <c r="J1505" s="53"/>
      <c r="K1505" s="53"/>
      <c r="L1505" s="53"/>
      <c r="M1505" s="53"/>
      <c r="N1505" s="53"/>
    </row>
    <row r="1506" spans="2:14" x14ac:dyDescent="0.25">
      <c r="B1506" s="175"/>
      <c r="C1506" s="53"/>
      <c r="D1506" s="53"/>
      <c r="E1506" s="53"/>
      <c r="F1506" s="53"/>
      <c r="G1506" s="54"/>
      <c r="H1506" s="53"/>
      <c r="I1506" s="59"/>
      <c r="J1506" s="53"/>
      <c r="K1506" s="53"/>
      <c r="L1506" s="53"/>
      <c r="M1506" s="53"/>
      <c r="N1506" s="53"/>
    </row>
    <row r="1507" spans="2:14" x14ac:dyDescent="0.25">
      <c r="B1507" s="175"/>
      <c r="C1507" s="53"/>
      <c r="D1507" s="53"/>
      <c r="E1507" s="53"/>
      <c r="F1507" s="53"/>
      <c r="G1507" s="54"/>
      <c r="H1507" s="53"/>
      <c r="I1507" s="59"/>
      <c r="J1507" s="53"/>
      <c r="K1507" s="53"/>
      <c r="L1507" s="53"/>
      <c r="M1507" s="53"/>
      <c r="N1507" s="53"/>
    </row>
    <row r="1508" spans="2:14" x14ac:dyDescent="0.25">
      <c r="B1508" s="175"/>
      <c r="C1508" s="53"/>
      <c r="D1508" s="53"/>
      <c r="E1508" s="53"/>
      <c r="F1508" s="53"/>
      <c r="G1508" s="54"/>
      <c r="H1508" s="53"/>
      <c r="I1508" s="59"/>
      <c r="J1508" s="53"/>
      <c r="K1508" s="53"/>
      <c r="L1508" s="53"/>
      <c r="M1508" s="53"/>
      <c r="N1508" s="53"/>
    </row>
    <row r="1509" spans="2:14" x14ac:dyDescent="0.25">
      <c r="B1509" s="175"/>
      <c r="C1509" s="53"/>
      <c r="D1509" s="53"/>
      <c r="E1509" s="53"/>
      <c r="F1509" s="53"/>
      <c r="G1509" s="54"/>
      <c r="H1509" s="53"/>
      <c r="I1509" s="59"/>
      <c r="J1509" s="53"/>
      <c r="K1509" s="53"/>
      <c r="L1509" s="53"/>
      <c r="M1509" s="53"/>
      <c r="N1509" s="53"/>
    </row>
    <row r="1510" spans="2:14" x14ac:dyDescent="0.25">
      <c r="B1510" s="175"/>
      <c r="C1510" s="53"/>
      <c r="D1510" s="53"/>
      <c r="E1510" s="53"/>
      <c r="F1510" s="53"/>
      <c r="G1510" s="54"/>
      <c r="H1510" s="53"/>
      <c r="I1510" s="59"/>
      <c r="J1510" s="53"/>
      <c r="K1510" s="53"/>
      <c r="L1510" s="53"/>
      <c r="M1510" s="53"/>
      <c r="N1510" s="53"/>
    </row>
    <row r="1511" spans="2:14" x14ac:dyDescent="0.25">
      <c r="B1511" s="175"/>
      <c r="C1511" s="53"/>
      <c r="D1511" s="53"/>
      <c r="E1511" s="53"/>
      <c r="F1511" s="53"/>
      <c r="G1511" s="54"/>
      <c r="H1511" s="53"/>
      <c r="I1511" s="59"/>
      <c r="J1511" s="53"/>
      <c r="K1511" s="53"/>
      <c r="L1511" s="53"/>
      <c r="M1511" s="53"/>
      <c r="N1511" s="53"/>
    </row>
    <row r="1512" spans="2:14" x14ac:dyDescent="0.25">
      <c r="B1512" s="175"/>
      <c r="C1512" s="53"/>
      <c r="D1512" s="53"/>
      <c r="E1512" s="53"/>
      <c r="F1512" s="53"/>
      <c r="G1512" s="54"/>
      <c r="H1512" s="53"/>
      <c r="I1512" s="59"/>
      <c r="J1512" s="53"/>
      <c r="K1512" s="53"/>
      <c r="L1512" s="53"/>
      <c r="M1512" s="53"/>
      <c r="N1512" s="53"/>
    </row>
    <row r="1513" spans="2:14" x14ac:dyDescent="0.25">
      <c r="B1513" s="175"/>
      <c r="C1513" s="53"/>
      <c r="D1513" s="53"/>
      <c r="E1513" s="53"/>
      <c r="F1513" s="53"/>
      <c r="G1513" s="54"/>
      <c r="H1513" s="53"/>
      <c r="I1513" s="59"/>
      <c r="J1513" s="53"/>
      <c r="K1513" s="53"/>
      <c r="L1513" s="53"/>
      <c r="M1513" s="53"/>
      <c r="N1513" s="53"/>
    </row>
    <row r="1514" spans="2:14" x14ac:dyDescent="0.25">
      <c r="B1514" s="175"/>
      <c r="C1514" s="53"/>
      <c r="D1514" s="53"/>
      <c r="E1514" s="53"/>
      <c r="F1514" s="53"/>
      <c r="G1514" s="54"/>
      <c r="H1514" s="53"/>
      <c r="I1514" s="59"/>
      <c r="J1514" s="53"/>
      <c r="K1514" s="53"/>
      <c r="L1514" s="53"/>
      <c r="M1514" s="53"/>
      <c r="N1514" s="53"/>
    </row>
    <row r="1515" spans="2:14" x14ac:dyDescent="0.25">
      <c r="B1515" s="175"/>
      <c r="C1515" s="53"/>
      <c r="D1515" s="53"/>
      <c r="E1515" s="53"/>
      <c r="F1515" s="53"/>
      <c r="G1515" s="54"/>
      <c r="H1515" s="53"/>
      <c r="I1515" s="59"/>
      <c r="J1515" s="53"/>
      <c r="K1515" s="53"/>
      <c r="L1515" s="53"/>
      <c r="M1515" s="53"/>
      <c r="N1515" s="53"/>
    </row>
    <row r="1516" spans="2:14" x14ac:dyDescent="0.25">
      <c r="B1516" s="175"/>
      <c r="C1516" s="53"/>
      <c r="D1516" s="53"/>
      <c r="E1516" s="53"/>
      <c r="F1516" s="53"/>
      <c r="G1516" s="54"/>
      <c r="H1516" s="53"/>
      <c r="I1516" s="59"/>
      <c r="J1516" s="53"/>
      <c r="K1516" s="53"/>
      <c r="L1516" s="53"/>
      <c r="M1516" s="53"/>
      <c r="N1516" s="53"/>
    </row>
    <row r="1517" spans="2:14" x14ac:dyDescent="0.25">
      <c r="B1517" s="175"/>
      <c r="C1517" s="53"/>
      <c r="D1517" s="53"/>
      <c r="E1517" s="53"/>
      <c r="F1517" s="53"/>
      <c r="G1517" s="54"/>
      <c r="H1517" s="53"/>
      <c r="I1517" s="59"/>
      <c r="J1517" s="53"/>
      <c r="K1517" s="53"/>
      <c r="L1517" s="53"/>
      <c r="M1517" s="53"/>
      <c r="N1517" s="53"/>
    </row>
    <row r="1518" spans="2:14" x14ac:dyDescent="0.25">
      <c r="B1518" s="175"/>
      <c r="C1518" s="53"/>
      <c r="D1518" s="53"/>
      <c r="E1518" s="53"/>
      <c r="F1518" s="53"/>
      <c r="G1518" s="54"/>
      <c r="H1518" s="53"/>
      <c r="I1518" s="59"/>
      <c r="J1518" s="53"/>
      <c r="K1518" s="53"/>
      <c r="L1518" s="53"/>
      <c r="M1518" s="53"/>
      <c r="N1518" s="53"/>
    </row>
    <row r="1519" spans="2:14" x14ac:dyDescent="0.25">
      <c r="B1519" s="175"/>
      <c r="C1519" s="53"/>
      <c r="D1519" s="53"/>
      <c r="E1519" s="53"/>
      <c r="F1519" s="53"/>
      <c r="G1519" s="54"/>
      <c r="H1519" s="53"/>
      <c r="I1519" s="59"/>
      <c r="J1519" s="53"/>
      <c r="K1519" s="53"/>
      <c r="L1519" s="53"/>
      <c r="M1519" s="53"/>
      <c r="N1519" s="53"/>
    </row>
    <row r="1520" spans="2:14" x14ac:dyDescent="0.25">
      <c r="B1520" s="175"/>
      <c r="C1520" s="53"/>
      <c r="D1520" s="53"/>
      <c r="E1520" s="53"/>
      <c r="F1520" s="53"/>
      <c r="G1520" s="54"/>
      <c r="H1520" s="53"/>
      <c r="I1520" s="59"/>
      <c r="J1520" s="53"/>
      <c r="K1520" s="53"/>
      <c r="L1520" s="53"/>
      <c r="M1520" s="53"/>
      <c r="N1520" s="53"/>
    </row>
    <row r="1521" spans="2:14" x14ac:dyDescent="0.25">
      <c r="B1521" s="175"/>
      <c r="C1521" s="53"/>
      <c r="D1521" s="53"/>
      <c r="E1521" s="53"/>
      <c r="F1521" s="53"/>
      <c r="G1521" s="54"/>
      <c r="H1521" s="53"/>
      <c r="I1521" s="59"/>
      <c r="J1521" s="53"/>
      <c r="K1521" s="53"/>
      <c r="L1521" s="53"/>
      <c r="M1521" s="53"/>
      <c r="N1521" s="53"/>
    </row>
    <row r="1522" spans="2:14" x14ac:dyDescent="0.25">
      <c r="B1522" s="175"/>
      <c r="C1522" s="53"/>
      <c r="D1522" s="53"/>
      <c r="E1522" s="53"/>
      <c r="F1522" s="53"/>
      <c r="G1522" s="54"/>
      <c r="H1522" s="53"/>
      <c r="I1522" s="59"/>
      <c r="J1522" s="53"/>
      <c r="K1522" s="53"/>
      <c r="L1522" s="53"/>
      <c r="M1522" s="53"/>
      <c r="N1522" s="53"/>
    </row>
    <row r="1523" spans="2:14" x14ac:dyDescent="0.25">
      <c r="B1523" s="175"/>
      <c r="C1523" s="53"/>
      <c r="D1523" s="53"/>
      <c r="E1523" s="53"/>
      <c r="F1523" s="53"/>
      <c r="G1523" s="54"/>
      <c r="H1523" s="53"/>
      <c r="I1523" s="59"/>
      <c r="J1523" s="53"/>
      <c r="K1523" s="53"/>
      <c r="L1523" s="53"/>
      <c r="M1523" s="53"/>
      <c r="N1523" s="53"/>
    </row>
    <row r="1524" spans="2:14" x14ac:dyDescent="0.25">
      <c r="B1524" s="175"/>
      <c r="C1524" s="53"/>
      <c r="D1524" s="53"/>
      <c r="E1524" s="53"/>
      <c r="F1524" s="53"/>
      <c r="G1524" s="54"/>
      <c r="H1524" s="53"/>
      <c r="I1524" s="59"/>
      <c r="J1524" s="53"/>
      <c r="K1524" s="53"/>
      <c r="L1524" s="53"/>
      <c r="M1524" s="53"/>
      <c r="N1524" s="53"/>
    </row>
    <row r="1525" spans="2:14" x14ac:dyDescent="0.25">
      <c r="B1525" s="175"/>
      <c r="C1525" s="53"/>
      <c r="D1525" s="53"/>
      <c r="E1525" s="53"/>
      <c r="F1525" s="53"/>
      <c r="G1525" s="54"/>
      <c r="H1525" s="53"/>
      <c r="I1525" s="59"/>
      <c r="J1525" s="53"/>
      <c r="K1525" s="53"/>
      <c r="L1525" s="53"/>
      <c r="M1525" s="53"/>
      <c r="N1525" s="53"/>
    </row>
    <row r="1526" spans="2:14" x14ac:dyDescent="0.25">
      <c r="B1526" s="175"/>
      <c r="C1526" s="53"/>
      <c r="D1526" s="53"/>
      <c r="E1526" s="53"/>
      <c r="F1526" s="53"/>
      <c r="G1526" s="54"/>
      <c r="H1526" s="53"/>
      <c r="I1526" s="59"/>
      <c r="J1526" s="53"/>
      <c r="K1526" s="53"/>
      <c r="L1526" s="53"/>
      <c r="M1526" s="53"/>
      <c r="N1526" s="53"/>
    </row>
    <row r="1527" spans="2:14" x14ac:dyDescent="0.25">
      <c r="B1527" s="175"/>
      <c r="C1527" s="53"/>
      <c r="D1527" s="53"/>
      <c r="E1527" s="53"/>
      <c r="F1527" s="53"/>
      <c r="G1527" s="54"/>
      <c r="H1527" s="53"/>
      <c r="I1527" s="59"/>
      <c r="J1527" s="53"/>
      <c r="K1527" s="53"/>
      <c r="L1527" s="53"/>
      <c r="M1527" s="53"/>
      <c r="N1527" s="53"/>
    </row>
    <row r="1528" spans="2:14" x14ac:dyDescent="0.25">
      <c r="B1528" s="175"/>
      <c r="C1528" s="53"/>
      <c r="D1528" s="53"/>
      <c r="E1528" s="53"/>
      <c r="F1528" s="53"/>
      <c r="G1528" s="54"/>
      <c r="H1528" s="53"/>
      <c r="I1528" s="59"/>
      <c r="J1528" s="53"/>
      <c r="K1528" s="53"/>
      <c r="L1528" s="53"/>
      <c r="M1528" s="53"/>
      <c r="N1528" s="53"/>
    </row>
    <row r="1529" spans="2:14" x14ac:dyDescent="0.25">
      <c r="B1529" s="175"/>
      <c r="C1529" s="53"/>
      <c r="D1529" s="53"/>
      <c r="E1529" s="53"/>
      <c r="F1529" s="53"/>
      <c r="G1529" s="54"/>
      <c r="H1529" s="53"/>
      <c r="I1529" s="59"/>
      <c r="J1529" s="53"/>
      <c r="K1529" s="53"/>
      <c r="L1529" s="53"/>
      <c r="M1529" s="53"/>
      <c r="N1529" s="53"/>
    </row>
    <row r="1530" spans="2:14" x14ac:dyDescent="0.25">
      <c r="B1530" s="175"/>
      <c r="C1530" s="53"/>
      <c r="D1530" s="53"/>
      <c r="E1530" s="53"/>
      <c r="F1530" s="53"/>
      <c r="G1530" s="54"/>
      <c r="H1530" s="53"/>
      <c r="I1530" s="59"/>
      <c r="J1530" s="53"/>
      <c r="K1530" s="53"/>
      <c r="L1530" s="53"/>
      <c r="M1530" s="53"/>
      <c r="N1530" s="53"/>
    </row>
    <row r="1531" spans="2:14" x14ac:dyDescent="0.25">
      <c r="B1531" s="175"/>
      <c r="C1531" s="53"/>
      <c r="D1531" s="53"/>
      <c r="E1531" s="53"/>
      <c r="F1531" s="53"/>
      <c r="G1531" s="54"/>
      <c r="H1531" s="53"/>
      <c r="I1531" s="59"/>
      <c r="J1531" s="53"/>
      <c r="K1531" s="53"/>
      <c r="L1531" s="53"/>
      <c r="M1531" s="53"/>
      <c r="N1531" s="53"/>
    </row>
    <row r="1532" spans="2:14" x14ac:dyDescent="0.25">
      <c r="B1532" s="175"/>
      <c r="C1532" s="53"/>
      <c r="D1532" s="53"/>
      <c r="E1532" s="53"/>
      <c r="F1532" s="53"/>
      <c r="G1532" s="54"/>
      <c r="H1532" s="53"/>
      <c r="I1532" s="59"/>
      <c r="J1532" s="53"/>
      <c r="K1532" s="53"/>
      <c r="L1532" s="53"/>
      <c r="M1532" s="53"/>
      <c r="N1532" s="53"/>
    </row>
    <row r="1533" spans="2:14" x14ac:dyDescent="0.25">
      <c r="B1533" s="175"/>
      <c r="C1533" s="53"/>
      <c r="D1533" s="53"/>
      <c r="E1533" s="53"/>
      <c r="F1533" s="53"/>
      <c r="G1533" s="54"/>
      <c r="H1533" s="53"/>
      <c r="I1533" s="59"/>
      <c r="J1533" s="53"/>
      <c r="K1533" s="53"/>
      <c r="L1533" s="53"/>
      <c r="M1533" s="53"/>
      <c r="N1533" s="53"/>
    </row>
    <row r="1534" spans="2:14" x14ac:dyDescent="0.25">
      <c r="B1534" s="175"/>
      <c r="C1534" s="53"/>
      <c r="D1534" s="53"/>
      <c r="E1534" s="53"/>
      <c r="F1534" s="53"/>
      <c r="G1534" s="54"/>
      <c r="H1534" s="53"/>
      <c r="I1534" s="59"/>
      <c r="J1534" s="53"/>
      <c r="K1534" s="53"/>
      <c r="L1534" s="53"/>
      <c r="M1534" s="53"/>
      <c r="N1534" s="53"/>
    </row>
    <row r="1535" spans="2:14" x14ac:dyDescent="0.25">
      <c r="B1535" s="175"/>
      <c r="C1535" s="53"/>
      <c r="D1535" s="53"/>
      <c r="E1535" s="53"/>
      <c r="F1535" s="53"/>
      <c r="G1535" s="54"/>
      <c r="H1535" s="53"/>
      <c r="I1535" s="59"/>
      <c r="J1535" s="53"/>
      <c r="K1535" s="53"/>
      <c r="L1535" s="53"/>
      <c r="M1535" s="53"/>
      <c r="N1535" s="53"/>
    </row>
    <row r="1536" spans="2:14" x14ac:dyDescent="0.25">
      <c r="B1536" s="175"/>
      <c r="C1536" s="53"/>
      <c r="D1536" s="53"/>
      <c r="E1536" s="53"/>
      <c r="F1536" s="53"/>
      <c r="G1536" s="54"/>
      <c r="H1536" s="53"/>
      <c r="I1536" s="59"/>
      <c r="J1536" s="53"/>
      <c r="K1536" s="53"/>
      <c r="L1536" s="53"/>
      <c r="M1536" s="53"/>
      <c r="N1536" s="53"/>
    </row>
    <row r="1537" spans="2:14" x14ac:dyDescent="0.25">
      <c r="B1537" s="175"/>
      <c r="C1537" s="53"/>
      <c r="D1537" s="53"/>
      <c r="E1537" s="53"/>
      <c r="F1537" s="53"/>
      <c r="G1537" s="54"/>
      <c r="H1537" s="53"/>
      <c r="I1537" s="59"/>
      <c r="J1537" s="53"/>
      <c r="K1537" s="53"/>
      <c r="L1537" s="53"/>
      <c r="M1537" s="53"/>
      <c r="N1537" s="53"/>
    </row>
    <row r="1538" spans="2:14" x14ac:dyDescent="0.25">
      <c r="B1538" s="175"/>
      <c r="C1538" s="53"/>
      <c r="D1538" s="53"/>
      <c r="E1538" s="53"/>
      <c r="F1538" s="53"/>
      <c r="G1538" s="54"/>
      <c r="H1538" s="53"/>
      <c r="I1538" s="59"/>
      <c r="J1538" s="53"/>
      <c r="K1538" s="53"/>
      <c r="L1538" s="53"/>
      <c r="M1538" s="53"/>
      <c r="N1538" s="53"/>
    </row>
    <row r="1539" spans="2:14" x14ac:dyDescent="0.25">
      <c r="B1539" s="175"/>
      <c r="C1539" s="53"/>
      <c r="D1539" s="53"/>
      <c r="E1539" s="53"/>
      <c r="F1539" s="53"/>
      <c r="G1539" s="54"/>
      <c r="H1539" s="53"/>
      <c r="I1539" s="59"/>
      <c r="J1539" s="53"/>
      <c r="K1539" s="53"/>
      <c r="L1539" s="53"/>
      <c r="M1539" s="53"/>
      <c r="N1539" s="53"/>
    </row>
    <row r="1540" spans="2:14" x14ac:dyDescent="0.25">
      <c r="B1540" s="175"/>
      <c r="C1540" s="53"/>
      <c r="D1540" s="53"/>
      <c r="E1540" s="53"/>
      <c r="F1540" s="53"/>
      <c r="G1540" s="54"/>
      <c r="H1540" s="53"/>
      <c r="I1540" s="59"/>
      <c r="J1540" s="53"/>
      <c r="K1540" s="53"/>
      <c r="L1540" s="53"/>
      <c r="M1540" s="53"/>
      <c r="N1540" s="53"/>
    </row>
    <row r="1541" spans="2:14" x14ac:dyDescent="0.25">
      <c r="B1541" s="175"/>
      <c r="C1541" s="53"/>
      <c r="D1541" s="53"/>
      <c r="E1541" s="53"/>
      <c r="F1541" s="53"/>
      <c r="G1541" s="54"/>
      <c r="H1541" s="53"/>
      <c r="I1541" s="59"/>
      <c r="J1541" s="53"/>
      <c r="K1541" s="53"/>
      <c r="L1541" s="53"/>
      <c r="M1541" s="53"/>
      <c r="N1541" s="53"/>
    </row>
    <row r="1542" spans="2:14" x14ac:dyDescent="0.25">
      <c r="B1542" s="175"/>
      <c r="C1542" s="53"/>
      <c r="D1542" s="53"/>
      <c r="E1542" s="53"/>
      <c r="F1542" s="53"/>
      <c r="G1542" s="54"/>
      <c r="H1542" s="53"/>
      <c r="I1542" s="59"/>
      <c r="J1542" s="53"/>
      <c r="K1542" s="53"/>
      <c r="L1542" s="53"/>
      <c r="M1542" s="53"/>
      <c r="N1542" s="53"/>
    </row>
    <row r="1543" spans="2:14" x14ac:dyDescent="0.25">
      <c r="B1543" s="175"/>
      <c r="C1543" s="53"/>
      <c r="D1543" s="53"/>
      <c r="E1543" s="53"/>
      <c r="F1543" s="53"/>
      <c r="G1543" s="54"/>
      <c r="H1543" s="53"/>
      <c r="I1543" s="59"/>
      <c r="J1543" s="53"/>
      <c r="K1543" s="53"/>
      <c r="L1543" s="53"/>
      <c r="M1543" s="53"/>
      <c r="N1543" s="53"/>
    </row>
    <row r="1544" spans="2:14" x14ac:dyDescent="0.25">
      <c r="B1544" s="175"/>
      <c r="C1544" s="53"/>
      <c r="D1544" s="53"/>
      <c r="E1544" s="53"/>
      <c r="F1544" s="53"/>
      <c r="G1544" s="54"/>
      <c r="H1544" s="53"/>
      <c r="I1544" s="59"/>
      <c r="J1544" s="53"/>
      <c r="K1544" s="53"/>
      <c r="L1544" s="53"/>
      <c r="M1544" s="53"/>
      <c r="N1544" s="53"/>
    </row>
    <row r="1545" spans="2:14" x14ac:dyDescent="0.25">
      <c r="B1545" s="175"/>
      <c r="C1545" s="53"/>
      <c r="D1545" s="53"/>
      <c r="E1545" s="53"/>
      <c r="F1545" s="53"/>
      <c r="G1545" s="54"/>
      <c r="H1545" s="53"/>
      <c r="I1545" s="59"/>
      <c r="J1545" s="53"/>
      <c r="K1545" s="53"/>
      <c r="L1545" s="53"/>
      <c r="M1545" s="53"/>
      <c r="N1545" s="53"/>
    </row>
    <row r="1546" spans="2:14" x14ac:dyDescent="0.25">
      <c r="B1546" s="175"/>
      <c r="C1546" s="53"/>
      <c r="D1546" s="53"/>
      <c r="E1546" s="53"/>
      <c r="F1546" s="53"/>
      <c r="G1546" s="54"/>
      <c r="H1546" s="53"/>
      <c r="I1546" s="59"/>
      <c r="J1546" s="53"/>
      <c r="K1546" s="53"/>
      <c r="L1546" s="53"/>
      <c r="M1546" s="53"/>
      <c r="N1546" s="53"/>
    </row>
    <row r="1547" spans="2:14" x14ac:dyDescent="0.25">
      <c r="B1547" s="175"/>
      <c r="C1547" s="53"/>
      <c r="D1547" s="53"/>
      <c r="E1547" s="53"/>
      <c r="F1547" s="53"/>
      <c r="G1547" s="54"/>
      <c r="H1547" s="53"/>
      <c r="I1547" s="59"/>
      <c r="J1547" s="53"/>
      <c r="K1547" s="53"/>
      <c r="L1547" s="53"/>
      <c r="M1547" s="53"/>
      <c r="N1547" s="53"/>
    </row>
    <row r="1548" spans="2:14" x14ac:dyDescent="0.25">
      <c r="B1548" s="175"/>
      <c r="C1548" s="53"/>
      <c r="D1548" s="53"/>
      <c r="E1548" s="53"/>
      <c r="F1548" s="53"/>
      <c r="G1548" s="54"/>
      <c r="H1548" s="53"/>
      <c r="I1548" s="59"/>
      <c r="J1548" s="53"/>
      <c r="K1548" s="53"/>
      <c r="L1548" s="53"/>
      <c r="M1548" s="53"/>
      <c r="N1548" s="53"/>
    </row>
    <row r="1549" spans="2:14" x14ac:dyDescent="0.25">
      <c r="B1549" s="175"/>
      <c r="C1549" s="53"/>
      <c r="D1549" s="53"/>
      <c r="E1549" s="53"/>
      <c r="F1549" s="53"/>
      <c r="G1549" s="54"/>
      <c r="H1549" s="53"/>
      <c r="I1549" s="59"/>
      <c r="J1549" s="53"/>
      <c r="K1549" s="53"/>
      <c r="L1549" s="53"/>
      <c r="M1549" s="53"/>
      <c r="N1549" s="53"/>
    </row>
    <row r="1550" spans="2:14" x14ac:dyDescent="0.25">
      <c r="B1550" s="175"/>
      <c r="C1550" s="53"/>
      <c r="D1550" s="53"/>
      <c r="E1550" s="53"/>
      <c r="F1550" s="53"/>
      <c r="G1550" s="54"/>
      <c r="H1550" s="53"/>
      <c r="I1550" s="59"/>
      <c r="J1550" s="53"/>
      <c r="K1550" s="53"/>
      <c r="L1550" s="53"/>
      <c r="M1550" s="53"/>
      <c r="N1550" s="53"/>
    </row>
    <row r="1551" spans="2:14" x14ac:dyDescent="0.25">
      <c r="B1551" s="175"/>
      <c r="C1551" s="53"/>
      <c r="D1551" s="53"/>
      <c r="E1551" s="53"/>
      <c r="F1551" s="53"/>
      <c r="G1551" s="54"/>
      <c r="H1551" s="53"/>
      <c r="I1551" s="59"/>
      <c r="J1551" s="53"/>
      <c r="K1551" s="53"/>
      <c r="L1551" s="53"/>
      <c r="M1551" s="53"/>
      <c r="N1551" s="53"/>
    </row>
    <row r="1552" spans="2:14" x14ac:dyDescent="0.25">
      <c r="B1552" s="175"/>
      <c r="C1552" s="53"/>
      <c r="D1552" s="53"/>
      <c r="E1552" s="53"/>
      <c r="F1552" s="53"/>
      <c r="G1552" s="54"/>
      <c r="H1552" s="53"/>
      <c r="I1552" s="59"/>
      <c r="J1552" s="53"/>
      <c r="K1552" s="53"/>
      <c r="L1552" s="53"/>
      <c r="M1552" s="53"/>
      <c r="N1552" s="53"/>
    </row>
    <row r="1553" spans="2:14" x14ac:dyDescent="0.25">
      <c r="B1553" s="175"/>
      <c r="C1553" s="53"/>
      <c r="D1553" s="53"/>
      <c r="E1553" s="53"/>
      <c r="F1553" s="53"/>
      <c r="G1553" s="54"/>
      <c r="H1553" s="53"/>
      <c r="I1553" s="59"/>
      <c r="J1553" s="53"/>
      <c r="K1553" s="53"/>
      <c r="L1553" s="53"/>
      <c r="M1553" s="53"/>
      <c r="N1553" s="53"/>
    </row>
    <row r="1554" spans="2:14" x14ac:dyDescent="0.25">
      <c r="B1554" s="175"/>
      <c r="C1554" s="53"/>
      <c r="D1554" s="53"/>
      <c r="E1554" s="53"/>
      <c r="F1554" s="53"/>
      <c r="G1554" s="54"/>
      <c r="H1554" s="53"/>
      <c r="I1554" s="59"/>
      <c r="J1554" s="53"/>
      <c r="K1554" s="53"/>
      <c r="L1554" s="53"/>
      <c r="M1554" s="53"/>
      <c r="N1554" s="53"/>
    </row>
    <row r="1555" spans="2:14" x14ac:dyDescent="0.25">
      <c r="B1555" s="175"/>
      <c r="C1555" s="53"/>
      <c r="D1555" s="53"/>
      <c r="E1555" s="53"/>
      <c r="F1555" s="53"/>
      <c r="G1555" s="54"/>
      <c r="H1555" s="53"/>
      <c r="I1555" s="59"/>
      <c r="J1555" s="53"/>
      <c r="K1555" s="53"/>
      <c r="L1555" s="53"/>
      <c r="M1555" s="53"/>
      <c r="N1555" s="53"/>
    </row>
    <row r="1556" spans="2:14" x14ac:dyDescent="0.25">
      <c r="B1556" s="175"/>
      <c r="C1556" s="53"/>
      <c r="D1556" s="53"/>
      <c r="E1556" s="53"/>
      <c r="F1556" s="53"/>
      <c r="G1556" s="54"/>
      <c r="H1556" s="53"/>
      <c r="I1556" s="59"/>
      <c r="J1556" s="53"/>
      <c r="K1556" s="53"/>
      <c r="L1556" s="53"/>
      <c r="M1556" s="53"/>
      <c r="N1556" s="53"/>
    </row>
    <row r="1557" spans="2:14" x14ac:dyDescent="0.25">
      <c r="B1557" s="175"/>
      <c r="C1557" s="53"/>
      <c r="D1557" s="53"/>
      <c r="E1557" s="53"/>
      <c r="F1557" s="53"/>
      <c r="G1557" s="54"/>
      <c r="H1557" s="53"/>
      <c r="I1557" s="59"/>
      <c r="J1557" s="53"/>
      <c r="K1557" s="53"/>
      <c r="L1557" s="53"/>
      <c r="M1557" s="53"/>
      <c r="N1557" s="53"/>
    </row>
    <row r="1558" spans="2:14" x14ac:dyDescent="0.25">
      <c r="B1558" s="175"/>
      <c r="C1558" s="53"/>
      <c r="D1558" s="53"/>
      <c r="E1558" s="53"/>
      <c r="F1558" s="53"/>
      <c r="G1558" s="54"/>
      <c r="H1558" s="53"/>
      <c r="I1558" s="59"/>
      <c r="J1558" s="53"/>
      <c r="K1558" s="53"/>
      <c r="L1558" s="53"/>
      <c r="M1558" s="53"/>
      <c r="N1558" s="53"/>
    </row>
    <row r="1559" spans="2:14" x14ac:dyDescent="0.25">
      <c r="B1559" s="175"/>
      <c r="C1559" s="53"/>
      <c r="D1559" s="53"/>
      <c r="E1559" s="53"/>
      <c r="F1559" s="53"/>
      <c r="G1559" s="54"/>
      <c r="H1559" s="53"/>
      <c r="I1559" s="59"/>
      <c r="J1559" s="53"/>
      <c r="K1559" s="53"/>
      <c r="L1559" s="53"/>
      <c r="M1559" s="53"/>
      <c r="N1559" s="53"/>
    </row>
    <row r="1560" spans="2:14" x14ac:dyDescent="0.25">
      <c r="B1560" s="175"/>
      <c r="C1560" s="53"/>
      <c r="D1560" s="53"/>
      <c r="E1560" s="53"/>
      <c r="F1560" s="53"/>
      <c r="G1560" s="54"/>
      <c r="H1560" s="53"/>
      <c r="I1560" s="59"/>
      <c r="J1560" s="53"/>
      <c r="K1560" s="53"/>
      <c r="L1560" s="53"/>
      <c r="M1560" s="53"/>
      <c r="N1560" s="53"/>
    </row>
    <row r="1561" spans="2:14" x14ac:dyDescent="0.25">
      <c r="B1561" s="175"/>
      <c r="C1561" s="53"/>
      <c r="D1561" s="53"/>
      <c r="E1561" s="53"/>
      <c r="F1561" s="53"/>
      <c r="G1561" s="54"/>
      <c r="H1561" s="53"/>
      <c r="I1561" s="59"/>
      <c r="J1561" s="53"/>
      <c r="K1561" s="53"/>
      <c r="L1561" s="53"/>
      <c r="M1561" s="53"/>
      <c r="N1561" s="53"/>
    </row>
    <row r="1562" spans="2:14" x14ac:dyDescent="0.25">
      <c r="B1562" s="175"/>
      <c r="C1562" s="53"/>
      <c r="D1562" s="53"/>
      <c r="E1562" s="53"/>
      <c r="F1562" s="53"/>
      <c r="G1562" s="54"/>
      <c r="H1562" s="53"/>
      <c r="I1562" s="59"/>
      <c r="J1562" s="53"/>
      <c r="K1562" s="53"/>
      <c r="L1562" s="53"/>
      <c r="M1562" s="53"/>
      <c r="N1562" s="53"/>
    </row>
    <row r="1563" spans="2:14" x14ac:dyDescent="0.25">
      <c r="B1563" s="175"/>
      <c r="C1563" s="53"/>
      <c r="D1563" s="53"/>
      <c r="E1563" s="53"/>
      <c r="F1563" s="53"/>
      <c r="G1563" s="54"/>
      <c r="H1563" s="53"/>
      <c r="I1563" s="59"/>
      <c r="J1563" s="53"/>
      <c r="K1563" s="53"/>
      <c r="L1563" s="53"/>
      <c r="M1563" s="53"/>
      <c r="N1563" s="53"/>
    </row>
    <row r="1564" spans="2:14" x14ac:dyDescent="0.25">
      <c r="B1564" s="175"/>
      <c r="C1564" s="53"/>
      <c r="D1564" s="53"/>
      <c r="E1564" s="53"/>
      <c r="F1564" s="53"/>
      <c r="G1564" s="54"/>
      <c r="H1564" s="53"/>
      <c r="I1564" s="59"/>
      <c r="J1564" s="53"/>
      <c r="K1564" s="53"/>
      <c r="L1564" s="53"/>
      <c r="M1564" s="53"/>
      <c r="N1564" s="53"/>
    </row>
    <row r="1565" spans="2:14" x14ac:dyDescent="0.25">
      <c r="B1565" s="175"/>
      <c r="C1565" s="53"/>
      <c r="D1565" s="53"/>
      <c r="E1565" s="53"/>
      <c r="F1565" s="53"/>
      <c r="G1565" s="54"/>
      <c r="H1565" s="53"/>
      <c r="I1565" s="59"/>
      <c r="J1565" s="53"/>
      <c r="K1565" s="53"/>
      <c r="L1565" s="53"/>
      <c r="M1565" s="53"/>
      <c r="N1565" s="53"/>
    </row>
    <row r="1566" spans="2:14" x14ac:dyDescent="0.25">
      <c r="B1566" s="175"/>
      <c r="C1566" s="53"/>
      <c r="D1566" s="53"/>
      <c r="E1566" s="53"/>
      <c r="F1566" s="53"/>
      <c r="G1566" s="54"/>
      <c r="H1566" s="53"/>
      <c r="I1566" s="59"/>
      <c r="J1566" s="53"/>
      <c r="K1566" s="53"/>
      <c r="L1566" s="53"/>
      <c r="M1566" s="53"/>
      <c r="N1566" s="53"/>
    </row>
    <row r="1567" spans="2:14" x14ac:dyDescent="0.25">
      <c r="B1567" s="175"/>
      <c r="C1567" s="53"/>
      <c r="D1567" s="53"/>
      <c r="E1567" s="53"/>
      <c r="F1567" s="53"/>
      <c r="G1567" s="54"/>
      <c r="H1567" s="53"/>
      <c r="I1567" s="59"/>
      <c r="J1567" s="53"/>
      <c r="K1567" s="53"/>
      <c r="L1567" s="53"/>
      <c r="M1567" s="53"/>
      <c r="N1567" s="53"/>
    </row>
    <row r="1568" spans="2:14" x14ac:dyDescent="0.25">
      <c r="B1568" s="175"/>
      <c r="C1568" s="53"/>
      <c r="D1568" s="53"/>
      <c r="E1568" s="53"/>
      <c r="F1568" s="53"/>
      <c r="G1568" s="54"/>
      <c r="H1568" s="53"/>
      <c r="I1568" s="59"/>
      <c r="J1568" s="53"/>
      <c r="K1568" s="53"/>
      <c r="L1568" s="53"/>
      <c r="M1568" s="53"/>
      <c r="N1568" s="53"/>
    </row>
    <row r="1569" spans="2:14" x14ac:dyDescent="0.25">
      <c r="B1569" s="175"/>
      <c r="C1569" s="53"/>
      <c r="D1569" s="53"/>
      <c r="E1569" s="53"/>
      <c r="F1569" s="53"/>
      <c r="G1569" s="54"/>
      <c r="H1569" s="53"/>
      <c r="I1569" s="59"/>
      <c r="J1569" s="53"/>
      <c r="K1569" s="53"/>
      <c r="L1569" s="53"/>
      <c r="M1569" s="53"/>
      <c r="N1569" s="53"/>
    </row>
    <row r="1570" spans="2:14" x14ac:dyDescent="0.25">
      <c r="B1570" s="175"/>
      <c r="C1570" s="53"/>
      <c r="D1570" s="53"/>
      <c r="E1570" s="53"/>
      <c r="F1570" s="53"/>
      <c r="G1570" s="54"/>
      <c r="H1570" s="53"/>
      <c r="I1570" s="59"/>
      <c r="J1570" s="53"/>
      <c r="K1570" s="53"/>
      <c r="L1570" s="53"/>
      <c r="M1570" s="53"/>
      <c r="N1570" s="53"/>
    </row>
    <row r="1571" spans="2:14" x14ac:dyDescent="0.25">
      <c r="B1571" s="175"/>
      <c r="C1571" s="53"/>
      <c r="D1571" s="53"/>
      <c r="E1571" s="53"/>
      <c r="F1571" s="53"/>
      <c r="G1571" s="54"/>
      <c r="H1571" s="53"/>
      <c r="I1571" s="59"/>
      <c r="J1571" s="53"/>
      <c r="K1571" s="53"/>
      <c r="L1571" s="53"/>
      <c r="M1571" s="53"/>
      <c r="N1571" s="53"/>
    </row>
    <row r="1572" spans="2:14" x14ac:dyDescent="0.25">
      <c r="B1572" s="175"/>
      <c r="C1572" s="53"/>
      <c r="D1572" s="53"/>
      <c r="E1572" s="53"/>
      <c r="F1572" s="53"/>
      <c r="G1572" s="54"/>
      <c r="H1572" s="53"/>
      <c r="I1572" s="59"/>
      <c r="J1572" s="53"/>
      <c r="K1572" s="53"/>
      <c r="L1572" s="53"/>
      <c r="M1572" s="53"/>
      <c r="N1572" s="53"/>
    </row>
    <row r="1573" spans="2:14" x14ac:dyDescent="0.25">
      <c r="B1573" s="175"/>
      <c r="C1573" s="53"/>
      <c r="D1573" s="53"/>
      <c r="E1573" s="53"/>
      <c r="F1573" s="53"/>
      <c r="G1573" s="54"/>
      <c r="H1573" s="53"/>
      <c r="I1573" s="59"/>
      <c r="J1573" s="53"/>
      <c r="K1573" s="53"/>
      <c r="L1573" s="53"/>
      <c r="M1573" s="53"/>
      <c r="N1573" s="53"/>
    </row>
    <row r="1574" spans="2:14" x14ac:dyDescent="0.25">
      <c r="B1574" s="175"/>
      <c r="C1574" s="53"/>
      <c r="D1574" s="53"/>
      <c r="E1574" s="53"/>
      <c r="F1574" s="53"/>
      <c r="G1574" s="54"/>
      <c r="H1574" s="53"/>
      <c r="I1574" s="59"/>
      <c r="J1574" s="53"/>
      <c r="K1574" s="53"/>
      <c r="L1574" s="53"/>
      <c r="M1574" s="53"/>
      <c r="N1574" s="53"/>
    </row>
    <row r="1575" spans="2:14" x14ac:dyDescent="0.25">
      <c r="B1575" s="175"/>
      <c r="C1575" s="53"/>
      <c r="D1575" s="53"/>
      <c r="E1575" s="53"/>
      <c r="F1575" s="53"/>
      <c r="G1575" s="54"/>
      <c r="H1575" s="53"/>
      <c r="I1575" s="59"/>
      <c r="J1575" s="53"/>
      <c r="K1575" s="53"/>
      <c r="L1575" s="53"/>
      <c r="M1575" s="53"/>
      <c r="N1575" s="53"/>
    </row>
    <row r="1576" spans="2:14" x14ac:dyDescent="0.25">
      <c r="B1576" s="175"/>
      <c r="C1576" s="53"/>
      <c r="D1576" s="53"/>
      <c r="E1576" s="53"/>
      <c r="F1576" s="53"/>
      <c r="G1576" s="54"/>
      <c r="H1576" s="53"/>
      <c r="I1576" s="59"/>
      <c r="J1576" s="53"/>
      <c r="K1576" s="53"/>
      <c r="L1576" s="53"/>
      <c r="M1576" s="53"/>
      <c r="N1576" s="53"/>
    </row>
    <row r="1577" spans="2:14" x14ac:dyDescent="0.25">
      <c r="B1577" s="175"/>
      <c r="C1577" s="53"/>
      <c r="D1577" s="53"/>
      <c r="E1577" s="53"/>
      <c r="F1577" s="53"/>
      <c r="G1577" s="54"/>
      <c r="H1577" s="53"/>
      <c r="I1577" s="59"/>
      <c r="J1577" s="53"/>
      <c r="K1577" s="53"/>
      <c r="L1577" s="53"/>
      <c r="M1577" s="53"/>
      <c r="N1577" s="53"/>
    </row>
    <row r="1578" spans="2:14" x14ac:dyDescent="0.25">
      <c r="B1578" s="175"/>
      <c r="C1578" s="53"/>
      <c r="D1578" s="53"/>
      <c r="E1578" s="53"/>
      <c r="F1578" s="53"/>
      <c r="G1578" s="54"/>
      <c r="H1578" s="53"/>
      <c r="I1578" s="59"/>
      <c r="J1578" s="53"/>
      <c r="K1578" s="53"/>
      <c r="L1578" s="53"/>
      <c r="M1578" s="53"/>
      <c r="N1578" s="53"/>
    </row>
    <row r="1579" spans="2:14" x14ac:dyDescent="0.25">
      <c r="B1579" s="175"/>
      <c r="C1579" s="53"/>
      <c r="D1579" s="53"/>
      <c r="E1579" s="53"/>
      <c r="F1579" s="53"/>
      <c r="G1579" s="54"/>
      <c r="H1579" s="53"/>
      <c r="I1579" s="59"/>
      <c r="J1579" s="53"/>
      <c r="K1579" s="53"/>
      <c r="L1579" s="53"/>
      <c r="M1579" s="53"/>
      <c r="N1579" s="53"/>
    </row>
    <row r="1580" spans="2:14" x14ac:dyDescent="0.25">
      <c r="B1580" s="175"/>
      <c r="C1580" s="53"/>
      <c r="D1580" s="53"/>
      <c r="E1580" s="53"/>
      <c r="F1580" s="53"/>
      <c r="G1580" s="54"/>
      <c r="H1580" s="53"/>
      <c r="I1580" s="59"/>
      <c r="J1580" s="53"/>
      <c r="K1580" s="53"/>
      <c r="L1580" s="53"/>
      <c r="M1580" s="53"/>
      <c r="N1580" s="53"/>
    </row>
    <row r="1581" spans="2:14" x14ac:dyDescent="0.25">
      <c r="B1581" s="175"/>
      <c r="C1581" s="53"/>
      <c r="D1581" s="53"/>
      <c r="E1581" s="53"/>
      <c r="F1581" s="53"/>
      <c r="G1581" s="54"/>
      <c r="H1581" s="53"/>
      <c r="I1581" s="59"/>
      <c r="J1581" s="53"/>
      <c r="K1581" s="53"/>
      <c r="L1581" s="53"/>
      <c r="M1581" s="53"/>
      <c r="N1581" s="53"/>
    </row>
    <row r="1582" spans="2:14" x14ac:dyDescent="0.25">
      <c r="B1582" s="175"/>
      <c r="C1582" s="53"/>
      <c r="D1582" s="53"/>
      <c r="E1582" s="53"/>
      <c r="F1582" s="53"/>
      <c r="G1582" s="54"/>
      <c r="H1582" s="53"/>
      <c r="I1582" s="59"/>
      <c r="J1582" s="53"/>
      <c r="K1582" s="53"/>
      <c r="L1582" s="53"/>
      <c r="M1582" s="53"/>
      <c r="N1582" s="53"/>
    </row>
    <row r="1583" spans="2:14" x14ac:dyDescent="0.25">
      <c r="B1583" s="175"/>
      <c r="C1583" s="53"/>
      <c r="D1583" s="53"/>
      <c r="E1583" s="53"/>
      <c r="F1583" s="53"/>
      <c r="G1583" s="54"/>
      <c r="H1583" s="53"/>
      <c r="I1583" s="59"/>
      <c r="J1583" s="53"/>
      <c r="K1583" s="53"/>
      <c r="L1583" s="53"/>
      <c r="M1583" s="53"/>
      <c r="N1583" s="53"/>
    </row>
    <row r="1584" spans="2:14" x14ac:dyDescent="0.25">
      <c r="B1584" s="175"/>
      <c r="C1584" s="53"/>
      <c r="D1584" s="53"/>
      <c r="E1584" s="53"/>
      <c r="F1584" s="53"/>
      <c r="G1584" s="54"/>
      <c r="H1584" s="53"/>
      <c r="I1584" s="59"/>
      <c r="J1584" s="53"/>
      <c r="K1584" s="53"/>
      <c r="L1584" s="53"/>
      <c r="M1584" s="53"/>
      <c r="N1584" s="53"/>
    </row>
    <row r="1585" spans="2:14" x14ac:dyDescent="0.25">
      <c r="B1585" s="175"/>
      <c r="C1585" s="53"/>
      <c r="D1585" s="53"/>
      <c r="E1585" s="53"/>
      <c r="F1585" s="53"/>
      <c r="G1585" s="54"/>
      <c r="H1585" s="53"/>
      <c r="I1585" s="59"/>
      <c r="J1585" s="53"/>
      <c r="K1585" s="53"/>
      <c r="L1585" s="53"/>
      <c r="M1585" s="53"/>
      <c r="N1585" s="53"/>
    </row>
    <row r="1586" spans="2:14" x14ac:dyDescent="0.25">
      <c r="B1586" s="175"/>
      <c r="C1586" s="53"/>
      <c r="D1586" s="53"/>
      <c r="E1586" s="53"/>
      <c r="F1586" s="53"/>
      <c r="G1586" s="54"/>
      <c r="H1586" s="53"/>
      <c r="I1586" s="59"/>
      <c r="J1586" s="53"/>
      <c r="K1586" s="53"/>
      <c r="L1586" s="53"/>
      <c r="M1586" s="53"/>
      <c r="N1586" s="53"/>
    </row>
    <row r="1587" spans="2:14" x14ac:dyDescent="0.25">
      <c r="B1587" s="175"/>
      <c r="C1587" s="53"/>
      <c r="D1587" s="53"/>
      <c r="E1587" s="53"/>
      <c r="F1587" s="53"/>
      <c r="G1587" s="54"/>
      <c r="H1587" s="53"/>
      <c r="I1587" s="59"/>
      <c r="J1587" s="53"/>
      <c r="K1587" s="53"/>
      <c r="L1587" s="53"/>
      <c r="M1587" s="53"/>
      <c r="N1587" s="53"/>
    </row>
    <row r="1588" spans="2:14" x14ac:dyDescent="0.25">
      <c r="B1588" s="175"/>
      <c r="C1588" s="53"/>
      <c r="D1588" s="53"/>
      <c r="E1588" s="53"/>
      <c r="F1588" s="53"/>
      <c r="G1588" s="54"/>
      <c r="H1588" s="53"/>
      <c r="I1588" s="59"/>
      <c r="J1588" s="53"/>
      <c r="K1588" s="53"/>
      <c r="L1588" s="53"/>
      <c r="M1588" s="53"/>
      <c r="N1588" s="53"/>
    </row>
    <row r="1589" spans="2:14" x14ac:dyDescent="0.25">
      <c r="B1589" s="175"/>
      <c r="C1589" s="53"/>
      <c r="D1589" s="53"/>
      <c r="E1589" s="53"/>
      <c r="F1589" s="53"/>
      <c r="G1589" s="54"/>
      <c r="H1589" s="53"/>
      <c r="I1589" s="59"/>
      <c r="J1589" s="53"/>
      <c r="K1589" s="53"/>
      <c r="L1589" s="53"/>
      <c r="M1589" s="53"/>
      <c r="N1589" s="53"/>
    </row>
    <row r="1590" spans="2:14" x14ac:dyDescent="0.25">
      <c r="B1590" s="175"/>
      <c r="C1590" s="53"/>
      <c r="D1590" s="53"/>
      <c r="E1590" s="53"/>
      <c r="F1590" s="53"/>
      <c r="G1590" s="54"/>
      <c r="H1590" s="53"/>
      <c r="I1590" s="59"/>
      <c r="J1590" s="53"/>
      <c r="K1590" s="53"/>
      <c r="L1590" s="53"/>
      <c r="M1590" s="53"/>
      <c r="N1590" s="53"/>
    </row>
    <row r="1591" spans="2:14" x14ac:dyDescent="0.25">
      <c r="B1591" s="175"/>
      <c r="C1591" s="53"/>
      <c r="D1591" s="53"/>
      <c r="E1591" s="53"/>
      <c r="F1591" s="53"/>
      <c r="G1591" s="54"/>
      <c r="H1591" s="53"/>
      <c r="I1591" s="59"/>
      <c r="J1591" s="53"/>
      <c r="K1591" s="53"/>
      <c r="L1591" s="53"/>
      <c r="M1591" s="53"/>
      <c r="N1591" s="53"/>
    </row>
    <row r="1592" spans="2:14" x14ac:dyDescent="0.25">
      <c r="B1592" s="175"/>
      <c r="C1592" s="53"/>
      <c r="D1592" s="53"/>
      <c r="E1592" s="53"/>
      <c r="F1592" s="53"/>
      <c r="G1592" s="54"/>
      <c r="H1592" s="53"/>
      <c r="I1592" s="59"/>
      <c r="J1592" s="53"/>
      <c r="K1592" s="53"/>
      <c r="L1592" s="53"/>
      <c r="M1592" s="53"/>
      <c r="N1592" s="53"/>
    </row>
    <row r="1593" spans="2:14" x14ac:dyDescent="0.25">
      <c r="B1593" s="175"/>
      <c r="C1593" s="53"/>
      <c r="D1593" s="53"/>
      <c r="E1593" s="53"/>
      <c r="F1593" s="53"/>
      <c r="G1593" s="54"/>
      <c r="H1593" s="53"/>
      <c r="I1593" s="59"/>
      <c r="J1593" s="53"/>
      <c r="K1593" s="53"/>
      <c r="L1593" s="53"/>
      <c r="M1593" s="53"/>
      <c r="N1593" s="53"/>
    </row>
    <row r="1594" spans="2:14" x14ac:dyDescent="0.25">
      <c r="B1594" s="175"/>
      <c r="C1594" s="53"/>
      <c r="D1594" s="53"/>
      <c r="E1594" s="53"/>
      <c r="F1594" s="53"/>
      <c r="G1594" s="54"/>
      <c r="H1594" s="53"/>
      <c r="I1594" s="59"/>
      <c r="J1594" s="53"/>
      <c r="K1594" s="53"/>
      <c r="L1594" s="53"/>
      <c r="M1594" s="53"/>
      <c r="N1594" s="53"/>
    </row>
    <row r="1595" spans="2:14" x14ac:dyDescent="0.25">
      <c r="B1595" s="175"/>
      <c r="C1595" s="53"/>
      <c r="D1595" s="53"/>
      <c r="E1595" s="53"/>
      <c r="F1595" s="53"/>
      <c r="G1595" s="54"/>
      <c r="H1595" s="53"/>
      <c r="I1595" s="59"/>
      <c r="J1595" s="53"/>
      <c r="K1595" s="53"/>
      <c r="L1595" s="53"/>
      <c r="M1595" s="53"/>
      <c r="N1595" s="53"/>
    </row>
    <row r="1596" spans="2:14" x14ac:dyDescent="0.25">
      <c r="B1596" s="175"/>
      <c r="C1596" s="53"/>
      <c r="D1596" s="53"/>
      <c r="E1596" s="53"/>
      <c r="F1596" s="53"/>
      <c r="G1596" s="54"/>
      <c r="H1596" s="53"/>
      <c r="I1596" s="59"/>
      <c r="J1596" s="53"/>
      <c r="K1596" s="53"/>
      <c r="L1596" s="53"/>
      <c r="M1596" s="53"/>
      <c r="N1596" s="53"/>
    </row>
    <row r="1597" spans="2:14" x14ac:dyDescent="0.25">
      <c r="B1597" s="175"/>
      <c r="C1597" s="53"/>
      <c r="D1597" s="53"/>
      <c r="E1597" s="53"/>
      <c r="F1597" s="53"/>
      <c r="G1597" s="54"/>
      <c r="H1597" s="53"/>
      <c r="I1597" s="59"/>
      <c r="J1597" s="53"/>
      <c r="K1597" s="53"/>
      <c r="L1597" s="53"/>
      <c r="M1597" s="53"/>
      <c r="N1597" s="53"/>
    </row>
    <row r="1598" spans="2:14" x14ac:dyDescent="0.25">
      <c r="B1598" s="175"/>
      <c r="C1598" s="53"/>
      <c r="D1598" s="53"/>
      <c r="E1598" s="53"/>
      <c r="F1598" s="53"/>
      <c r="G1598" s="54"/>
      <c r="H1598" s="53"/>
      <c r="I1598" s="59"/>
      <c r="J1598" s="53"/>
      <c r="K1598" s="53"/>
      <c r="L1598" s="53"/>
      <c r="M1598" s="53"/>
      <c r="N1598" s="53"/>
    </row>
    <row r="1599" spans="2:14" x14ac:dyDescent="0.25">
      <c r="B1599" s="175"/>
      <c r="C1599" s="53"/>
      <c r="D1599" s="53"/>
      <c r="E1599" s="53"/>
      <c r="F1599" s="53"/>
      <c r="G1599" s="54"/>
      <c r="H1599" s="53"/>
      <c r="I1599" s="59"/>
      <c r="J1599" s="53"/>
      <c r="K1599" s="53"/>
      <c r="L1599" s="53"/>
      <c r="M1599" s="53"/>
      <c r="N1599" s="53"/>
    </row>
    <row r="1600" spans="2:14" x14ac:dyDescent="0.25">
      <c r="B1600" s="175"/>
      <c r="C1600" s="53"/>
      <c r="D1600" s="53"/>
      <c r="E1600" s="53"/>
      <c r="F1600" s="53"/>
      <c r="G1600" s="54"/>
      <c r="H1600" s="53"/>
      <c r="I1600" s="59"/>
      <c r="J1600" s="53"/>
      <c r="K1600" s="53"/>
      <c r="L1600" s="53"/>
      <c r="M1600" s="53"/>
      <c r="N1600" s="53"/>
    </row>
    <row r="1601" spans="2:14" x14ac:dyDescent="0.25">
      <c r="B1601" s="175"/>
      <c r="C1601" s="53"/>
      <c r="D1601" s="53"/>
      <c r="E1601" s="53"/>
      <c r="F1601" s="53"/>
      <c r="G1601" s="54"/>
      <c r="H1601" s="53"/>
      <c r="I1601" s="59"/>
      <c r="J1601" s="53"/>
      <c r="K1601" s="53"/>
      <c r="L1601" s="53"/>
      <c r="M1601" s="53"/>
      <c r="N1601" s="53"/>
    </row>
    <row r="1602" spans="2:14" x14ac:dyDescent="0.25">
      <c r="B1602" s="175"/>
      <c r="C1602" s="53"/>
      <c r="D1602" s="53"/>
      <c r="E1602" s="53"/>
      <c r="F1602" s="53"/>
      <c r="G1602" s="54"/>
      <c r="H1602" s="53"/>
      <c r="I1602" s="59"/>
      <c r="J1602" s="53"/>
      <c r="K1602" s="53"/>
      <c r="L1602" s="53"/>
      <c r="M1602" s="53"/>
      <c r="N1602" s="53"/>
    </row>
    <row r="1603" spans="2:14" x14ac:dyDescent="0.25">
      <c r="B1603" s="175"/>
      <c r="C1603" s="53"/>
      <c r="D1603" s="53"/>
      <c r="E1603" s="53"/>
      <c r="F1603" s="53"/>
      <c r="G1603" s="54"/>
      <c r="H1603" s="53"/>
      <c r="I1603" s="59"/>
      <c r="J1603" s="53"/>
      <c r="K1603" s="53"/>
      <c r="L1603" s="53"/>
      <c r="M1603" s="53"/>
      <c r="N1603" s="53"/>
    </row>
    <row r="1604" spans="2:14" x14ac:dyDescent="0.25">
      <c r="B1604" s="175"/>
      <c r="C1604" s="53"/>
      <c r="D1604" s="53"/>
      <c r="E1604" s="53"/>
      <c r="F1604" s="53"/>
      <c r="G1604" s="54"/>
      <c r="H1604" s="53"/>
      <c r="I1604" s="59"/>
      <c r="J1604" s="53"/>
      <c r="K1604" s="53"/>
      <c r="L1604" s="53"/>
      <c r="M1604" s="53"/>
      <c r="N1604" s="53"/>
    </row>
    <row r="1605" spans="2:14" x14ac:dyDescent="0.25">
      <c r="B1605" s="175"/>
      <c r="C1605" s="53"/>
      <c r="D1605" s="53"/>
      <c r="E1605" s="53"/>
      <c r="F1605" s="53"/>
      <c r="G1605" s="54"/>
      <c r="H1605" s="53"/>
      <c r="I1605" s="59"/>
      <c r="J1605" s="53"/>
      <c r="K1605" s="53"/>
      <c r="L1605" s="53"/>
      <c r="M1605" s="53"/>
      <c r="N1605" s="53"/>
    </row>
    <row r="1606" spans="2:14" x14ac:dyDescent="0.25">
      <c r="B1606" s="175"/>
      <c r="C1606" s="53"/>
      <c r="D1606" s="53"/>
      <c r="E1606" s="53"/>
      <c r="F1606" s="53"/>
      <c r="G1606" s="54"/>
      <c r="H1606" s="53"/>
      <c r="I1606" s="59"/>
      <c r="J1606" s="53"/>
      <c r="K1606" s="53"/>
      <c r="L1606" s="53"/>
      <c r="M1606" s="53"/>
      <c r="N1606" s="53"/>
    </row>
    <row r="1607" spans="2:14" x14ac:dyDescent="0.25">
      <c r="B1607" s="175"/>
      <c r="C1607" s="53"/>
      <c r="D1607" s="53"/>
      <c r="E1607" s="53"/>
      <c r="F1607" s="53"/>
      <c r="G1607" s="54"/>
      <c r="H1607" s="53"/>
      <c r="I1607" s="59"/>
      <c r="J1607" s="53"/>
      <c r="K1607" s="53"/>
      <c r="L1607" s="53"/>
      <c r="M1607" s="53"/>
      <c r="N1607" s="53"/>
    </row>
    <row r="1608" spans="2:14" x14ac:dyDescent="0.25">
      <c r="B1608" s="175"/>
      <c r="C1608" s="53"/>
      <c r="D1608" s="53"/>
      <c r="E1608" s="53"/>
      <c r="F1608" s="53"/>
      <c r="G1608" s="54"/>
      <c r="H1608" s="53"/>
      <c r="I1608" s="59"/>
      <c r="J1608" s="53"/>
      <c r="K1608" s="53"/>
      <c r="L1608" s="53"/>
      <c r="M1608" s="53"/>
      <c r="N1608" s="53"/>
    </row>
    <row r="1609" spans="2:14" x14ac:dyDescent="0.25">
      <c r="B1609" s="175"/>
      <c r="C1609" s="53"/>
      <c r="D1609" s="53"/>
      <c r="E1609" s="53"/>
      <c r="F1609" s="53"/>
      <c r="G1609" s="54"/>
      <c r="H1609" s="53"/>
      <c r="I1609" s="59"/>
      <c r="J1609" s="53"/>
      <c r="K1609" s="53"/>
      <c r="L1609" s="53"/>
      <c r="M1609" s="53"/>
      <c r="N1609" s="53"/>
    </row>
    <row r="1610" spans="2:14" x14ac:dyDescent="0.25">
      <c r="B1610" s="175"/>
      <c r="C1610" s="53"/>
      <c r="D1610" s="53"/>
      <c r="E1610" s="53"/>
      <c r="F1610" s="53"/>
      <c r="G1610" s="54"/>
      <c r="H1610" s="53"/>
      <c r="I1610" s="59"/>
      <c r="J1610" s="53"/>
      <c r="K1610" s="53"/>
      <c r="L1610" s="53"/>
      <c r="M1610" s="53"/>
      <c r="N1610" s="53"/>
    </row>
    <row r="1611" spans="2:14" x14ac:dyDescent="0.25">
      <c r="B1611" s="175"/>
      <c r="C1611" s="53"/>
      <c r="D1611" s="53"/>
      <c r="E1611" s="53"/>
      <c r="F1611" s="53"/>
      <c r="G1611" s="54"/>
      <c r="H1611" s="53"/>
      <c r="I1611" s="59"/>
      <c r="J1611" s="53"/>
      <c r="K1611" s="53"/>
      <c r="L1611" s="53"/>
      <c r="M1611" s="53"/>
      <c r="N1611" s="53"/>
    </row>
    <row r="1612" spans="2:14" x14ac:dyDescent="0.25">
      <c r="B1612" s="175"/>
      <c r="C1612" s="53"/>
      <c r="D1612" s="53"/>
      <c r="E1612" s="53"/>
      <c r="F1612" s="53"/>
      <c r="G1612" s="54"/>
      <c r="H1612" s="53"/>
      <c r="I1612" s="59"/>
      <c r="J1612" s="53"/>
      <c r="K1612" s="53"/>
      <c r="L1612" s="53"/>
      <c r="M1612" s="53"/>
      <c r="N1612" s="53"/>
    </row>
    <row r="1613" spans="2:14" x14ac:dyDescent="0.25">
      <c r="B1613" s="175"/>
      <c r="C1613" s="53"/>
      <c r="D1613" s="53"/>
      <c r="E1613" s="53"/>
      <c r="F1613" s="53"/>
      <c r="G1613" s="54"/>
      <c r="H1613" s="53"/>
      <c r="I1613" s="59"/>
      <c r="J1613" s="53"/>
      <c r="K1613" s="53"/>
      <c r="L1613" s="53"/>
      <c r="M1613" s="53"/>
      <c r="N1613" s="53"/>
    </row>
    <row r="1614" spans="2:14" x14ac:dyDescent="0.25">
      <c r="B1614" s="175"/>
      <c r="C1614" s="53"/>
      <c r="D1614" s="53"/>
      <c r="E1614" s="53"/>
      <c r="F1614" s="53"/>
      <c r="G1614" s="54"/>
      <c r="H1614" s="53"/>
      <c r="I1614" s="59"/>
      <c r="J1614" s="53"/>
      <c r="K1614" s="53"/>
      <c r="L1614" s="53"/>
      <c r="M1614" s="53"/>
      <c r="N1614" s="53"/>
    </row>
    <row r="1615" spans="2:14" x14ac:dyDescent="0.25">
      <c r="B1615" s="175"/>
      <c r="C1615" s="53"/>
      <c r="D1615" s="53"/>
      <c r="E1615" s="53"/>
      <c r="F1615" s="53"/>
      <c r="G1615" s="54"/>
      <c r="H1615" s="53"/>
      <c r="I1615" s="59"/>
      <c r="J1615" s="53"/>
      <c r="K1615" s="53"/>
      <c r="L1615" s="53"/>
      <c r="M1615" s="53"/>
      <c r="N1615" s="53"/>
    </row>
    <row r="1616" spans="2:14" x14ac:dyDescent="0.25">
      <c r="B1616" s="175"/>
      <c r="C1616" s="53"/>
      <c r="D1616" s="53"/>
      <c r="E1616" s="53"/>
      <c r="F1616" s="53"/>
      <c r="G1616" s="54"/>
      <c r="H1616" s="53"/>
      <c r="I1616" s="59"/>
      <c r="J1616" s="53"/>
      <c r="K1616" s="53"/>
      <c r="L1616" s="53"/>
      <c r="M1616" s="53"/>
      <c r="N1616" s="53"/>
    </row>
    <row r="1617" spans="2:14" x14ac:dyDescent="0.25">
      <c r="B1617" s="175"/>
      <c r="C1617" s="53"/>
      <c r="D1617" s="53"/>
      <c r="E1617" s="53"/>
      <c r="F1617" s="53"/>
      <c r="G1617" s="54"/>
      <c r="H1617" s="53"/>
      <c r="I1617" s="59"/>
      <c r="J1617" s="53"/>
      <c r="K1617" s="53"/>
      <c r="L1617" s="53"/>
      <c r="M1617" s="53"/>
      <c r="N1617" s="53"/>
    </row>
    <row r="1618" spans="2:14" x14ac:dyDescent="0.25">
      <c r="B1618" s="175"/>
      <c r="C1618" s="53"/>
      <c r="D1618" s="53"/>
      <c r="E1618" s="53"/>
      <c r="F1618" s="53"/>
      <c r="G1618" s="54"/>
      <c r="H1618" s="53"/>
      <c r="I1618" s="59"/>
      <c r="J1618" s="53"/>
      <c r="K1618" s="53"/>
      <c r="L1618" s="53"/>
      <c r="M1618" s="53"/>
      <c r="N1618" s="53"/>
    </row>
    <row r="1619" spans="2:14" x14ac:dyDescent="0.25">
      <c r="B1619" s="175"/>
      <c r="C1619" s="53"/>
      <c r="D1619" s="53"/>
      <c r="E1619" s="53"/>
      <c r="F1619" s="53"/>
      <c r="G1619" s="54"/>
      <c r="H1619" s="53"/>
      <c r="I1619" s="59"/>
      <c r="J1619" s="53"/>
      <c r="K1619" s="53"/>
      <c r="L1619" s="53"/>
      <c r="M1619" s="53"/>
      <c r="N1619" s="53"/>
    </row>
    <row r="1620" spans="2:14" x14ac:dyDescent="0.25">
      <c r="B1620" s="175"/>
      <c r="C1620" s="53"/>
      <c r="D1620" s="53"/>
      <c r="E1620" s="53"/>
      <c r="F1620" s="53"/>
      <c r="G1620" s="54"/>
      <c r="H1620" s="53"/>
      <c r="I1620" s="59"/>
      <c r="J1620" s="53"/>
      <c r="K1620" s="53"/>
      <c r="L1620" s="53"/>
      <c r="M1620" s="53"/>
      <c r="N1620" s="53"/>
    </row>
    <row r="1621" spans="2:14" x14ac:dyDescent="0.25">
      <c r="B1621" s="175"/>
      <c r="C1621" s="53"/>
      <c r="D1621" s="53"/>
      <c r="E1621" s="53"/>
      <c r="F1621" s="53"/>
      <c r="G1621" s="54"/>
      <c r="H1621" s="53"/>
      <c r="I1621" s="59"/>
      <c r="J1621" s="53"/>
      <c r="K1621" s="53"/>
      <c r="L1621" s="53"/>
      <c r="M1621" s="53"/>
      <c r="N1621" s="53"/>
    </row>
    <row r="1622" spans="2:14" x14ac:dyDescent="0.25">
      <c r="B1622" s="175"/>
      <c r="C1622" s="53"/>
      <c r="D1622" s="53"/>
      <c r="E1622" s="53"/>
      <c r="F1622" s="53"/>
      <c r="G1622" s="54"/>
      <c r="H1622" s="53"/>
      <c r="I1622" s="59"/>
      <c r="J1622" s="53"/>
      <c r="K1622" s="53"/>
      <c r="L1622" s="53"/>
      <c r="M1622" s="53"/>
      <c r="N1622" s="53"/>
    </row>
    <row r="1623" spans="2:14" x14ac:dyDescent="0.25">
      <c r="B1623" s="175"/>
      <c r="C1623" s="53"/>
      <c r="D1623" s="53"/>
      <c r="E1623" s="53"/>
      <c r="F1623" s="53"/>
      <c r="G1623" s="54"/>
      <c r="H1623" s="53"/>
      <c r="I1623" s="59"/>
      <c r="J1623" s="53"/>
      <c r="K1623" s="53"/>
      <c r="L1623" s="53"/>
      <c r="M1623" s="53"/>
      <c r="N1623" s="53"/>
    </row>
    <row r="1624" spans="2:14" x14ac:dyDescent="0.25">
      <c r="B1624" s="175"/>
      <c r="C1624" s="53"/>
      <c r="D1624" s="53"/>
      <c r="E1624" s="53"/>
      <c r="F1624" s="53"/>
      <c r="G1624" s="54"/>
      <c r="H1624" s="53"/>
      <c r="I1624" s="59"/>
      <c r="J1624" s="53"/>
      <c r="K1624" s="53"/>
      <c r="L1624" s="53"/>
      <c r="M1624" s="53"/>
      <c r="N1624" s="53"/>
    </row>
    <row r="1625" spans="2:14" x14ac:dyDescent="0.25">
      <c r="B1625" s="175"/>
      <c r="C1625" s="53"/>
      <c r="D1625" s="53"/>
      <c r="E1625" s="53"/>
      <c r="F1625" s="53"/>
      <c r="G1625" s="54"/>
      <c r="H1625" s="53"/>
      <c r="I1625" s="59"/>
      <c r="J1625" s="53"/>
      <c r="K1625" s="53"/>
      <c r="L1625" s="53"/>
      <c r="M1625" s="53"/>
      <c r="N1625" s="53"/>
    </row>
    <row r="1626" spans="2:14" x14ac:dyDescent="0.25">
      <c r="B1626" s="175"/>
      <c r="C1626" s="53"/>
      <c r="D1626" s="53"/>
      <c r="E1626" s="53"/>
      <c r="F1626" s="53"/>
      <c r="G1626" s="54"/>
      <c r="H1626" s="53"/>
      <c r="I1626" s="59"/>
      <c r="J1626" s="53"/>
      <c r="K1626" s="53"/>
      <c r="L1626" s="53"/>
      <c r="M1626" s="53"/>
      <c r="N1626" s="53"/>
    </row>
    <row r="1627" spans="2:14" x14ac:dyDescent="0.25">
      <c r="B1627" s="175"/>
      <c r="C1627" s="53"/>
      <c r="D1627" s="53"/>
      <c r="E1627" s="53"/>
      <c r="F1627" s="53"/>
      <c r="G1627" s="54"/>
      <c r="H1627" s="53"/>
      <c r="I1627" s="59"/>
      <c r="J1627" s="53"/>
      <c r="K1627" s="53"/>
      <c r="L1627" s="53"/>
      <c r="M1627" s="53"/>
      <c r="N1627" s="53"/>
    </row>
    <row r="1628" spans="2:14" x14ac:dyDescent="0.25">
      <c r="B1628" s="175"/>
      <c r="C1628" s="53"/>
      <c r="D1628" s="53"/>
      <c r="E1628" s="53"/>
      <c r="F1628" s="53"/>
      <c r="G1628" s="54"/>
      <c r="H1628" s="53"/>
      <c r="I1628" s="59"/>
      <c r="J1628" s="53"/>
      <c r="K1628" s="53"/>
      <c r="L1628" s="53"/>
      <c r="M1628" s="53"/>
      <c r="N1628" s="53"/>
    </row>
    <row r="1629" spans="2:14" x14ac:dyDescent="0.25">
      <c r="B1629" s="175"/>
      <c r="C1629" s="53"/>
      <c r="D1629" s="53"/>
      <c r="E1629" s="53"/>
      <c r="F1629" s="53"/>
      <c r="G1629" s="54"/>
      <c r="H1629" s="53"/>
      <c r="I1629" s="59"/>
      <c r="J1629" s="53"/>
      <c r="K1629" s="53"/>
      <c r="L1629" s="53"/>
      <c r="M1629" s="53"/>
      <c r="N1629" s="53"/>
    </row>
    <row r="1630" spans="2:14" x14ac:dyDescent="0.25">
      <c r="B1630" s="175"/>
      <c r="C1630" s="53"/>
      <c r="D1630" s="53"/>
      <c r="E1630" s="53"/>
      <c r="F1630" s="53"/>
      <c r="G1630" s="54"/>
      <c r="H1630" s="53"/>
      <c r="I1630" s="59"/>
      <c r="J1630" s="53"/>
      <c r="K1630" s="53"/>
      <c r="L1630" s="53"/>
      <c r="M1630" s="53"/>
      <c r="N1630" s="53"/>
    </row>
    <row r="1631" spans="2:14" x14ac:dyDescent="0.25">
      <c r="B1631" s="175"/>
      <c r="C1631" s="53"/>
      <c r="D1631" s="53"/>
      <c r="E1631" s="53"/>
      <c r="F1631" s="53"/>
      <c r="G1631" s="54"/>
      <c r="H1631" s="53"/>
      <c r="I1631" s="59"/>
      <c r="J1631" s="53"/>
      <c r="K1631" s="53"/>
      <c r="L1631" s="53"/>
      <c r="M1631" s="53"/>
      <c r="N1631" s="53"/>
    </row>
    <row r="1632" spans="2:14" x14ac:dyDescent="0.25">
      <c r="B1632" s="175"/>
      <c r="C1632" s="53"/>
      <c r="D1632" s="53"/>
      <c r="E1632" s="53"/>
      <c r="F1632" s="53"/>
      <c r="G1632" s="54"/>
      <c r="H1632" s="53"/>
      <c r="I1632" s="59"/>
      <c r="J1632" s="53"/>
      <c r="K1632" s="53"/>
      <c r="L1632" s="53"/>
      <c r="M1632" s="53"/>
      <c r="N1632" s="53"/>
    </row>
    <row r="1633" spans="2:14" x14ac:dyDescent="0.25">
      <c r="B1633" s="175"/>
      <c r="C1633" s="53"/>
      <c r="D1633" s="53"/>
      <c r="E1633" s="53"/>
      <c r="F1633" s="53"/>
      <c r="G1633" s="54"/>
      <c r="H1633" s="53"/>
      <c r="I1633" s="59"/>
      <c r="J1633" s="53"/>
      <c r="K1633" s="53"/>
      <c r="L1633" s="53"/>
      <c r="M1633" s="53"/>
      <c r="N1633" s="53"/>
    </row>
    <row r="1634" spans="2:14" x14ac:dyDescent="0.25">
      <c r="B1634" s="175"/>
      <c r="C1634" s="53"/>
      <c r="D1634" s="53"/>
      <c r="E1634" s="53"/>
      <c r="F1634" s="53"/>
      <c r="G1634" s="54"/>
      <c r="H1634" s="53"/>
      <c r="I1634" s="59"/>
      <c r="J1634" s="53"/>
      <c r="K1634" s="53"/>
      <c r="L1634" s="53"/>
      <c r="M1634" s="53"/>
      <c r="N1634" s="53"/>
    </row>
    <row r="1635" spans="2:14" x14ac:dyDescent="0.25">
      <c r="B1635" s="175"/>
      <c r="C1635" s="53"/>
      <c r="D1635" s="53"/>
      <c r="E1635" s="53"/>
      <c r="F1635" s="53"/>
      <c r="G1635" s="54"/>
      <c r="H1635" s="53"/>
      <c r="I1635" s="59"/>
      <c r="J1635" s="53"/>
      <c r="K1635" s="53"/>
      <c r="L1635" s="53"/>
      <c r="M1635" s="53"/>
      <c r="N1635" s="53"/>
    </row>
    <row r="1636" spans="2:14" x14ac:dyDescent="0.25">
      <c r="B1636" s="175"/>
      <c r="C1636" s="53"/>
      <c r="D1636" s="53"/>
      <c r="E1636" s="53"/>
      <c r="F1636" s="53"/>
      <c r="G1636" s="54"/>
      <c r="H1636" s="53"/>
      <c r="I1636" s="59"/>
      <c r="J1636" s="53"/>
      <c r="K1636" s="53"/>
      <c r="L1636" s="53"/>
      <c r="M1636" s="53"/>
      <c r="N1636" s="53"/>
    </row>
    <row r="1637" spans="2:14" x14ac:dyDescent="0.25">
      <c r="B1637" s="175"/>
      <c r="C1637" s="53"/>
      <c r="D1637" s="53"/>
      <c r="E1637" s="53"/>
      <c r="F1637" s="53"/>
      <c r="G1637" s="54"/>
      <c r="H1637" s="53"/>
      <c r="I1637" s="59"/>
      <c r="J1637" s="53"/>
      <c r="K1637" s="53"/>
      <c r="L1637" s="53"/>
      <c r="M1637" s="53"/>
      <c r="N1637" s="53"/>
    </row>
    <row r="1638" spans="2:14" x14ac:dyDescent="0.25">
      <c r="B1638" s="175"/>
      <c r="C1638" s="53"/>
      <c r="D1638" s="53"/>
      <c r="E1638" s="53"/>
      <c r="F1638" s="53"/>
      <c r="G1638" s="54"/>
      <c r="H1638" s="53"/>
      <c r="I1638" s="59"/>
      <c r="J1638" s="53"/>
      <c r="K1638" s="53"/>
      <c r="L1638" s="53"/>
      <c r="M1638" s="53"/>
      <c r="N1638" s="53"/>
    </row>
    <row r="1639" spans="2:14" x14ac:dyDescent="0.25">
      <c r="B1639" s="175"/>
      <c r="C1639" s="53"/>
      <c r="D1639" s="53"/>
      <c r="E1639" s="53"/>
      <c r="F1639" s="53"/>
      <c r="G1639" s="54"/>
      <c r="H1639" s="53"/>
      <c r="I1639" s="59"/>
      <c r="J1639" s="53"/>
      <c r="K1639" s="53"/>
      <c r="L1639" s="53"/>
      <c r="M1639" s="53"/>
      <c r="N1639" s="53"/>
    </row>
    <row r="1640" spans="2:14" x14ac:dyDescent="0.25">
      <c r="B1640" s="175"/>
      <c r="C1640" s="53"/>
      <c r="D1640" s="53"/>
      <c r="E1640" s="53"/>
      <c r="F1640" s="53"/>
      <c r="G1640" s="54"/>
      <c r="H1640" s="53"/>
      <c r="I1640" s="59"/>
      <c r="J1640" s="53"/>
      <c r="K1640" s="53"/>
      <c r="L1640" s="53"/>
      <c r="M1640" s="53"/>
      <c r="N1640" s="53"/>
    </row>
    <row r="1641" spans="2:14" x14ac:dyDescent="0.25">
      <c r="B1641" s="175"/>
      <c r="C1641" s="53"/>
      <c r="D1641" s="53"/>
      <c r="E1641" s="53"/>
      <c r="F1641" s="53"/>
      <c r="G1641" s="54"/>
      <c r="H1641" s="53"/>
      <c r="I1641" s="59"/>
      <c r="J1641" s="53"/>
      <c r="K1641" s="53"/>
      <c r="L1641" s="53"/>
      <c r="M1641" s="53"/>
      <c r="N1641" s="53"/>
    </row>
    <row r="1642" spans="2:14" x14ac:dyDescent="0.25">
      <c r="B1642" s="175"/>
      <c r="C1642" s="53"/>
      <c r="D1642" s="53"/>
      <c r="E1642" s="53"/>
      <c r="F1642" s="53"/>
      <c r="G1642" s="54"/>
      <c r="H1642" s="53"/>
      <c r="I1642" s="59"/>
      <c r="J1642" s="53"/>
      <c r="K1642" s="53"/>
      <c r="L1642" s="53"/>
      <c r="M1642" s="53"/>
      <c r="N1642" s="53"/>
    </row>
    <row r="1643" spans="2:14" x14ac:dyDescent="0.25">
      <c r="B1643" s="175"/>
      <c r="C1643" s="53"/>
      <c r="D1643" s="53"/>
      <c r="E1643" s="53"/>
      <c r="F1643" s="53"/>
      <c r="G1643" s="54"/>
      <c r="H1643" s="53"/>
      <c r="I1643" s="59"/>
      <c r="J1643" s="53"/>
      <c r="K1643" s="53"/>
      <c r="L1643" s="53"/>
      <c r="M1643" s="53"/>
      <c r="N1643" s="53"/>
    </row>
    <row r="1644" spans="2:14" x14ac:dyDescent="0.25">
      <c r="B1644" s="175"/>
      <c r="C1644" s="53"/>
      <c r="D1644" s="53"/>
      <c r="E1644" s="53"/>
      <c r="F1644" s="53"/>
      <c r="G1644" s="54"/>
      <c r="H1644" s="53"/>
      <c r="I1644" s="59"/>
      <c r="J1644" s="53"/>
      <c r="K1644" s="53"/>
      <c r="L1644" s="53"/>
      <c r="M1644" s="53"/>
      <c r="N1644" s="53"/>
    </row>
    <row r="1645" spans="2:14" x14ac:dyDescent="0.25">
      <c r="B1645" s="175"/>
      <c r="C1645" s="53"/>
      <c r="D1645" s="53"/>
      <c r="E1645" s="53"/>
      <c r="F1645" s="53"/>
      <c r="G1645" s="54"/>
      <c r="H1645" s="53"/>
      <c r="I1645" s="59"/>
      <c r="J1645" s="53"/>
      <c r="K1645" s="53"/>
      <c r="L1645" s="53"/>
      <c r="M1645" s="53"/>
      <c r="N1645" s="53"/>
    </row>
    <row r="1646" spans="2:14" x14ac:dyDescent="0.25">
      <c r="B1646" s="175"/>
      <c r="C1646" s="53"/>
      <c r="D1646" s="53"/>
      <c r="E1646" s="53"/>
      <c r="F1646" s="53"/>
      <c r="G1646" s="54"/>
      <c r="H1646" s="53"/>
      <c r="I1646" s="59"/>
      <c r="J1646" s="53"/>
      <c r="K1646" s="53"/>
      <c r="L1646" s="53"/>
      <c r="M1646" s="53"/>
      <c r="N1646" s="53"/>
    </row>
    <row r="1647" spans="2:14" x14ac:dyDescent="0.25">
      <c r="B1647" s="175"/>
      <c r="C1647" s="53"/>
      <c r="D1647" s="53"/>
      <c r="E1647" s="53"/>
      <c r="F1647" s="53"/>
      <c r="G1647" s="54"/>
      <c r="H1647" s="53"/>
      <c r="I1647" s="59"/>
      <c r="J1647" s="53"/>
      <c r="K1647" s="53"/>
      <c r="L1647" s="53"/>
      <c r="M1647" s="53"/>
      <c r="N1647" s="53"/>
    </row>
    <row r="1648" spans="2:14" x14ac:dyDescent="0.25">
      <c r="B1648" s="175"/>
      <c r="C1648" s="53"/>
      <c r="D1648" s="53"/>
      <c r="E1648" s="53"/>
      <c r="F1648" s="53"/>
      <c r="G1648" s="54"/>
      <c r="H1648" s="53"/>
      <c r="I1648" s="59"/>
      <c r="J1648" s="53"/>
      <c r="K1648" s="53"/>
      <c r="L1648" s="53"/>
      <c r="M1648" s="53"/>
      <c r="N1648" s="53"/>
    </row>
    <row r="1649" spans="2:14" x14ac:dyDescent="0.25">
      <c r="B1649" s="175"/>
      <c r="C1649" s="53"/>
      <c r="D1649" s="53"/>
      <c r="E1649" s="53"/>
      <c r="F1649" s="53"/>
      <c r="G1649" s="54"/>
      <c r="H1649" s="53"/>
      <c r="I1649" s="59"/>
      <c r="J1649" s="53"/>
      <c r="K1649" s="53"/>
      <c r="L1649" s="53"/>
      <c r="M1649" s="53"/>
      <c r="N1649" s="53"/>
    </row>
    <row r="1650" spans="2:14" x14ac:dyDescent="0.25">
      <c r="B1650" s="175"/>
      <c r="C1650" s="53"/>
      <c r="D1650" s="53"/>
      <c r="E1650" s="53"/>
      <c r="F1650" s="53"/>
      <c r="G1650" s="54"/>
      <c r="H1650" s="53"/>
      <c r="I1650" s="59"/>
      <c r="J1650" s="53"/>
      <c r="K1650" s="53"/>
      <c r="L1650" s="53"/>
      <c r="M1650" s="53"/>
      <c r="N1650" s="53"/>
    </row>
    <row r="1651" spans="2:14" x14ac:dyDescent="0.25">
      <c r="B1651" s="175"/>
      <c r="C1651" s="53"/>
      <c r="D1651" s="53"/>
      <c r="E1651" s="53"/>
      <c r="F1651" s="53"/>
      <c r="G1651" s="54"/>
      <c r="H1651" s="53"/>
      <c r="I1651" s="59"/>
      <c r="J1651" s="53"/>
      <c r="K1651" s="53"/>
      <c r="L1651" s="53"/>
      <c r="M1651" s="53"/>
      <c r="N1651" s="53"/>
    </row>
    <row r="1652" spans="2:14" x14ac:dyDescent="0.25">
      <c r="B1652" s="175"/>
      <c r="C1652" s="53"/>
      <c r="D1652" s="53"/>
      <c r="E1652" s="53"/>
      <c r="F1652" s="53"/>
      <c r="G1652" s="54"/>
      <c r="H1652" s="53"/>
      <c r="I1652" s="59"/>
      <c r="J1652" s="53"/>
      <c r="K1652" s="53"/>
      <c r="L1652" s="53"/>
      <c r="M1652" s="53"/>
      <c r="N1652" s="53"/>
    </row>
    <row r="1653" spans="2:14" x14ac:dyDescent="0.25">
      <c r="B1653" s="175"/>
      <c r="C1653" s="53"/>
      <c r="D1653" s="53"/>
      <c r="E1653" s="53"/>
      <c r="F1653" s="53"/>
      <c r="G1653" s="54"/>
      <c r="H1653" s="53"/>
      <c r="I1653" s="59"/>
      <c r="J1653" s="53"/>
      <c r="K1653" s="53"/>
      <c r="L1653" s="53"/>
      <c r="M1653" s="53"/>
      <c r="N1653" s="53"/>
    </row>
    <row r="1654" spans="2:14" x14ac:dyDescent="0.25">
      <c r="B1654" s="175"/>
      <c r="C1654" s="53"/>
      <c r="D1654" s="53"/>
      <c r="E1654" s="53"/>
      <c r="F1654" s="53"/>
      <c r="G1654" s="54"/>
      <c r="H1654" s="53"/>
      <c r="I1654" s="59"/>
      <c r="J1654" s="53"/>
      <c r="K1654" s="53"/>
      <c r="L1654" s="53"/>
      <c r="M1654" s="53"/>
      <c r="N1654" s="53"/>
    </row>
    <row r="1655" spans="2:14" x14ac:dyDescent="0.25">
      <c r="B1655" s="175"/>
      <c r="C1655" s="53"/>
      <c r="D1655" s="53"/>
      <c r="E1655" s="53"/>
      <c r="F1655" s="53"/>
      <c r="G1655" s="54"/>
      <c r="H1655" s="53"/>
      <c r="I1655" s="59"/>
      <c r="J1655" s="53"/>
      <c r="K1655" s="53"/>
      <c r="L1655" s="53"/>
      <c r="M1655" s="53"/>
      <c r="N1655" s="53"/>
    </row>
    <row r="1656" spans="2:14" x14ac:dyDescent="0.25">
      <c r="B1656" s="175"/>
      <c r="C1656" s="53"/>
      <c r="D1656" s="53"/>
      <c r="E1656" s="53"/>
      <c r="F1656" s="53"/>
      <c r="G1656" s="54"/>
      <c r="H1656" s="53"/>
      <c r="I1656" s="59"/>
      <c r="J1656" s="53"/>
      <c r="K1656" s="53"/>
      <c r="L1656" s="53"/>
      <c r="M1656" s="53"/>
      <c r="N1656" s="53"/>
    </row>
    <row r="1657" spans="2:14" x14ac:dyDescent="0.25">
      <c r="B1657" s="175"/>
      <c r="C1657" s="53"/>
      <c r="D1657" s="53"/>
      <c r="E1657" s="53"/>
      <c r="F1657" s="53"/>
      <c r="G1657" s="54"/>
      <c r="H1657" s="53"/>
      <c r="I1657" s="59"/>
      <c r="J1657" s="53"/>
      <c r="K1657" s="53"/>
      <c r="L1657" s="53"/>
      <c r="M1657" s="53"/>
      <c r="N1657" s="53"/>
    </row>
    <row r="1658" spans="2:14" x14ac:dyDescent="0.25">
      <c r="B1658" s="175"/>
      <c r="C1658" s="53"/>
      <c r="D1658" s="53"/>
      <c r="E1658" s="53"/>
      <c r="F1658" s="53"/>
      <c r="G1658" s="54"/>
      <c r="H1658" s="53"/>
      <c r="I1658" s="59"/>
      <c r="J1658" s="53"/>
      <c r="K1658" s="53"/>
      <c r="L1658" s="53"/>
      <c r="M1658" s="53"/>
      <c r="N1658" s="53"/>
    </row>
    <row r="1659" spans="2:14" x14ac:dyDescent="0.25">
      <c r="B1659" s="175"/>
      <c r="C1659" s="53"/>
      <c r="D1659" s="53"/>
      <c r="E1659" s="53"/>
      <c r="F1659" s="53"/>
      <c r="G1659" s="54"/>
      <c r="H1659" s="53"/>
      <c r="I1659" s="59"/>
      <c r="J1659" s="53"/>
      <c r="K1659" s="53"/>
      <c r="L1659" s="53"/>
      <c r="M1659" s="53"/>
      <c r="N1659" s="53"/>
    </row>
    <row r="1660" spans="2:14" x14ac:dyDescent="0.25">
      <c r="B1660" s="175"/>
      <c r="C1660" s="53"/>
      <c r="D1660" s="53"/>
      <c r="E1660" s="53"/>
      <c r="F1660" s="53"/>
      <c r="G1660" s="54"/>
      <c r="H1660" s="53"/>
      <c r="I1660" s="59"/>
      <c r="J1660" s="53"/>
      <c r="K1660" s="53"/>
      <c r="L1660" s="53"/>
      <c r="M1660" s="53"/>
      <c r="N1660" s="53"/>
    </row>
    <row r="1661" spans="2:14" x14ac:dyDescent="0.25">
      <c r="B1661" s="175"/>
      <c r="C1661" s="53"/>
      <c r="D1661" s="53"/>
      <c r="E1661" s="53"/>
      <c r="F1661" s="53"/>
      <c r="G1661" s="54"/>
      <c r="H1661" s="53"/>
      <c r="I1661" s="59"/>
      <c r="J1661" s="53"/>
      <c r="K1661" s="53"/>
      <c r="L1661" s="53"/>
      <c r="M1661" s="53"/>
      <c r="N1661" s="53"/>
    </row>
    <row r="1662" spans="2:14" x14ac:dyDescent="0.25">
      <c r="B1662" s="175"/>
      <c r="C1662" s="53"/>
      <c r="D1662" s="53"/>
      <c r="E1662" s="53"/>
      <c r="F1662" s="53"/>
      <c r="G1662" s="54"/>
      <c r="H1662" s="53"/>
      <c r="I1662" s="59"/>
      <c r="J1662" s="53"/>
      <c r="K1662" s="53"/>
      <c r="L1662" s="53"/>
      <c r="M1662" s="53"/>
      <c r="N1662" s="53"/>
    </row>
    <row r="1663" spans="2:14" x14ac:dyDescent="0.25">
      <c r="B1663" s="175"/>
      <c r="C1663" s="53"/>
      <c r="D1663" s="53"/>
      <c r="E1663" s="53"/>
      <c r="F1663" s="53"/>
      <c r="G1663" s="54"/>
      <c r="H1663" s="53"/>
      <c r="I1663" s="59"/>
      <c r="J1663" s="53"/>
      <c r="K1663" s="53"/>
      <c r="L1663" s="53"/>
      <c r="M1663" s="53"/>
      <c r="N1663" s="53"/>
    </row>
    <row r="1664" spans="2:14" x14ac:dyDescent="0.25">
      <c r="B1664" s="175"/>
      <c r="C1664" s="53"/>
      <c r="D1664" s="53"/>
      <c r="E1664" s="53"/>
      <c r="F1664" s="53"/>
      <c r="G1664" s="54"/>
      <c r="H1664" s="53"/>
      <c r="I1664" s="59"/>
      <c r="J1664" s="53"/>
      <c r="K1664" s="53"/>
      <c r="L1664" s="53"/>
      <c r="M1664" s="53"/>
      <c r="N1664" s="53"/>
    </row>
    <row r="1665" spans="2:14" x14ac:dyDescent="0.25">
      <c r="B1665" s="175"/>
      <c r="C1665" s="53"/>
      <c r="D1665" s="53"/>
      <c r="E1665" s="53"/>
      <c r="F1665" s="53"/>
      <c r="G1665" s="54"/>
      <c r="H1665" s="53"/>
      <c r="I1665" s="59"/>
      <c r="J1665" s="53"/>
      <c r="K1665" s="53"/>
      <c r="L1665" s="53"/>
      <c r="M1665" s="53"/>
      <c r="N1665" s="53"/>
    </row>
    <row r="1666" spans="2:14" x14ac:dyDescent="0.25">
      <c r="B1666" s="175"/>
      <c r="C1666" s="53"/>
      <c r="D1666" s="53"/>
      <c r="E1666" s="53"/>
      <c r="F1666" s="53"/>
      <c r="G1666" s="54"/>
      <c r="H1666" s="53"/>
      <c r="I1666" s="59"/>
      <c r="J1666" s="53"/>
      <c r="K1666" s="53"/>
      <c r="L1666" s="53"/>
      <c r="M1666" s="53"/>
      <c r="N1666" s="53"/>
    </row>
    <row r="1667" spans="2:14" x14ac:dyDescent="0.25">
      <c r="B1667" s="175"/>
      <c r="C1667" s="53"/>
      <c r="D1667" s="53"/>
      <c r="E1667" s="53"/>
      <c r="F1667" s="53"/>
      <c r="G1667" s="54"/>
      <c r="H1667" s="53"/>
      <c r="I1667" s="59"/>
      <c r="J1667" s="53"/>
      <c r="K1667" s="53"/>
      <c r="L1667" s="53"/>
      <c r="M1667" s="53"/>
      <c r="N1667" s="53"/>
    </row>
    <row r="1668" spans="2:14" x14ac:dyDescent="0.25">
      <c r="B1668" s="175"/>
      <c r="C1668" s="53"/>
      <c r="D1668" s="53"/>
      <c r="E1668" s="53"/>
      <c r="F1668" s="53"/>
      <c r="G1668" s="54"/>
      <c r="H1668" s="53"/>
      <c r="I1668" s="59"/>
      <c r="J1668" s="53"/>
      <c r="K1668" s="53"/>
      <c r="L1668" s="53"/>
      <c r="M1668" s="53"/>
      <c r="N1668" s="53"/>
    </row>
    <row r="1669" spans="2:14" x14ac:dyDescent="0.25">
      <c r="B1669" s="175"/>
      <c r="C1669" s="53"/>
      <c r="D1669" s="53"/>
      <c r="E1669" s="53"/>
      <c r="F1669" s="53"/>
      <c r="G1669" s="54"/>
      <c r="H1669" s="53"/>
      <c r="I1669" s="59"/>
      <c r="J1669" s="53"/>
      <c r="K1669" s="53"/>
      <c r="L1669" s="53"/>
      <c r="M1669" s="53"/>
      <c r="N1669" s="53"/>
    </row>
    <row r="1670" spans="2:14" x14ac:dyDescent="0.25">
      <c r="B1670" s="175"/>
      <c r="C1670" s="53"/>
      <c r="D1670" s="53"/>
      <c r="E1670" s="53"/>
      <c r="F1670" s="53"/>
      <c r="G1670" s="54"/>
      <c r="H1670" s="53"/>
      <c r="I1670" s="59"/>
      <c r="J1670" s="53"/>
      <c r="K1670" s="53"/>
      <c r="L1670" s="53"/>
      <c r="M1670" s="53"/>
      <c r="N1670" s="53"/>
    </row>
    <row r="1671" spans="2:14" x14ac:dyDescent="0.25">
      <c r="B1671" s="175"/>
      <c r="C1671" s="53"/>
      <c r="D1671" s="53"/>
      <c r="E1671" s="53"/>
      <c r="F1671" s="53"/>
      <c r="G1671" s="54"/>
      <c r="H1671" s="53"/>
      <c r="I1671" s="59"/>
      <c r="J1671" s="53"/>
      <c r="K1671" s="53"/>
      <c r="L1671" s="53"/>
      <c r="M1671" s="53"/>
      <c r="N1671" s="53"/>
    </row>
    <row r="1672" spans="2:14" x14ac:dyDescent="0.25">
      <c r="B1672" s="175"/>
      <c r="C1672" s="53"/>
      <c r="D1672" s="53"/>
      <c r="E1672" s="53"/>
      <c r="F1672" s="53"/>
      <c r="G1672" s="54"/>
      <c r="H1672" s="53"/>
      <c r="I1672" s="59"/>
      <c r="J1672" s="53"/>
      <c r="K1672" s="53"/>
      <c r="L1672" s="53"/>
      <c r="M1672" s="53"/>
      <c r="N1672" s="53"/>
    </row>
    <row r="1673" spans="2:14" x14ac:dyDescent="0.25">
      <c r="B1673" s="175"/>
      <c r="C1673" s="53"/>
      <c r="D1673" s="53"/>
      <c r="E1673" s="53"/>
      <c r="F1673" s="53"/>
      <c r="G1673" s="54"/>
      <c r="H1673" s="53"/>
      <c r="I1673" s="59"/>
      <c r="J1673" s="53"/>
      <c r="K1673" s="53"/>
      <c r="L1673" s="53"/>
      <c r="M1673" s="53"/>
      <c r="N1673" s="53"/>
    </row>
    <row r="1674" spans="2:14" x14ac:dyDescent="0.25">
      <c r="B1674" s="175"/>
      <c r="C1674" s="53"/>
      <c r="D1674" s="53"/>
      <c r="E1674" s="53"/>
      <c r="F1674" s="53"/>
      <c r="G1674" s="54"/>
      <c r="H1674" s="53"/>
      <c r="I1674" s="59"/>
      <c r="J1674" s="53"/>
      <c r="K1674" s="53"/>
      <c r="L1674" s="53"/>
      <c r="M1674" s="53"/>
      <c r="N1674" s="53"/>
    </row>
    <row r="1675" spans="2:14" x14ac:dyDescent="0.25">
      <c r="B1675" s="175"/>
      <c r="C1675" s="53"/>
      <c r="D1675" s="53"/>
      <c r="E1675" s="53"/>
      <c r="F1675" s="53"/>
      <c r="G1675" s="54"/>
      <c r="H1675" s="53"/>
      <c r="I1675" s="59"/>
      <c r="J1675" s="53"/>
      <c r="K1675" s="53"/>
      <c r="L1675" s="53"/>
      <c r="M1675" s="53"/>
      <c r="N1675" s="53"/>
    </row>
    <row r="1676" spans="2:14" x14ac:dyDescent="0.25">
      <c r="B1676" s="175"/>
      <c r="C1676" s="53"/>
      <c r="D1676" s="53"/>
      <c r="E1676" s="53"/>
      <c r="F1676" s="53"/>
      <c r="G1676" s="54"/>
      <c r="H1676" s="53"/>
      <c r="I1676" s="59"/>
      <c r="J1676" s="53"/>
      <c r="K1676" s="53"/>
      <c r="L1676" s="53"/>
      <c r="M1676" s="53"/>
      <c r="N1676" s="53"/>
    </row>
    <row r="1677" spans="2:14" x14ac:dyDescent="0.25">
      <c r="B1677" s="175"/>
      <c r="C1677" s="53"/>
      <c r="D1677" s="53"/>
      <c r="E1677" s="53"/>
      <c r="F1677" s="53"/>
      <c r="G1677" s="54"/>
      <c r="H1677" s="53"/>
      <c r="I1677" s="59"/>
      <c r="J1677" s="53"/>
      <c r="K1677" s="53"/>
      <c r="L1677" s="53"/>
      <c r="M1677" s="53"/>
      <c r="N1677" s="53"/>
    </row>
    <row r="1678" spans="2:14" x14ac:dyDescent="0.25">
      <c r="B1678" s="175"/>
      <c r="C1678" s="53"/>
      <c r="D1678" s="53"/>
      <c r="E1678" s="53"/>
      <c r="F1678" s="53"/>
      <c r="G1678" s="54"/>
      <c r="H1678" s="53"/>
      <c r="I1678" s="59"/>
      <c r="J1678" s="53"/>
      <c r="K1678" s="53"/>
      <c r="L1678" s="53"/>
      <c r="M1678" s="53"/>
      <c r="N1678" s="53"/>
    </row>
    <row r="1679" spans="2:14" x14ac:dyDescent="0.25">
      <c r="B1679" s="175"/>
      <c r="C1679" s="53"/>
      <c r="D1679" s="53"/>
      <c r="E1679" s="53"/>
      <c r="F1679" s="53"/>
      <c r="G1679" s="54"/>
      <c r="H1679" s="53"/>
      <c r="I1679" s="59"/>
      <c r="J1679" s="53"/>
      <c r="K1679" s="53"/>
      <c r="L1679" s="53"/>
      <c r="M1679" s="53"/>
      <c r="N1679" s="53"/>
    </row>
    <row r="1680" spans="2:14" x14ac:dyDescent="0.25">
      <c r="B1680" s="175"/>
      <c r="C1680" s="53"/>
      <c r="D1680" s="53"/>
      <c r="E1680" s="53"/>
      <c r="F1680" s="53"/>
      <c r="G1680" s="54"/>
      <c r="H1680" s="53"/>
      <c r="I1680" s="59"/>
      <c r="J1680" s="53"/>
      <c r="K1680" s="53"/>
      <c r="L1680" s="53"/>
      <c r="M1680" s="53"/>
      <c r="N1680" s="53"/>
    </row>
    <row r="1681" spans="2:14" x14ac:dyDescent="0.25">
      <c r="B1681" s="175"/>
      <c r="C1681" s="53"/>
      <c r="D1681" s="53"/>
      <c r="E1681" s="53"/>
      <c r="F1681" s="53"/>
      <c r="G1681" s="54"/>
      <c r="H1681" s="53"/>
      <c r="I1681" s="59"/>
      <c r="J1681" s="53"/>
      <c r="K1681" s="53"/>
      <c r="L1681" s="53"/>
      <c r="M1681" s="53"/>
      <c r="N1681" s="53"/>
    </row>
    <row r="1682" spans="2:14" x14ac:dyDescent="0.25">
      <c r="B1682" s="175"/>
      <c r="C1682" s="53"/>
      <c r="D1682" s="53"/>
      <c r="E1682" s="53"/>
      <c r="F1682" s="53"/>
      <c r="G1682" s="54"/>
      <c r="H1682" s="53"/>
      <c r="I1682" s="59"/>
      <c r="J1682" s="53"/>
      <c r="K1682" s="53"/>
      <c r="L1682" s="53"/>
      <c r="M1682" s="53"/>
      <c r="N1682" s="53"/>
    </row>
    <row r="1683" spans="2:14" x14ac:dyDescent="0.25">
      <c r="B1683" s="175"/>
      <c r="C1683" s="53"/>
      <c r="D1683" s="53"/>
      <c r="E1683" s="53"/>
      <c r="F1683" s="53"/>
      <c r="G1683" s="54"/>
      <c r="H1683" s="53"/>
      <c r="I1683" s="59"/>
      <c r="J1683" s="53"/>
      <c r="K1683" s="53"/>
      <c r="L1683" s="53"/>
      <c r="M1683" s="53"/>
      <c r="N1683" s="53"/>
    </row>
    <row r="1684" spans="2:14" x14ac:dyDescent="0.25">
      <c r="B1684" s="175"/>
      <c r="C1684" s="53"/>
      <c r="D1684" s="53"/>
      <c r="E1684" s="53"/>
      <c r="F1684" s="53"/>
      <c r="G1684" s="54"/>
      <c r="H1684" s="53"/>
      <c r="I1684" s="59"/>
      <c r="J1684" s="53"/>
      <c r="K1684" s="53"/>
      <c r="L1684" s="53"/>
      <c r="M1684" s="53"/>
      <c r="N1684" s="53"/>
    </row>
    <row r="1685" spans="2:14" x14ac:dyDescent="0.25">
      <c r="B1685" s="175"/>
      <c r="C1685" s="53"/>
      <c r="D1685" s="53"/>
      <c r="E1685" s="53"/>
      <c r="F1685" s="53"/>
      <c r="G1685" s="54"/>
      <c r="H1685" s="53"/>
      <c r="I1685" s="59"/>
      <c r="J1685" s="53"/>
      <c r="K1685" s="53"/>
      <c r="L1685" s="53"/>
      <c r="M1685" s="53"/>
      <c r="N1685" s="53"/>
    </row>
    <row r="1686" spans="2:14" x14ac:dyDescent="0.25">
      <c r="B1686" s="175"/>
      <c r="C1686" s="53"/>
      <c r="D1686" s="53"/>
      <c r="E1686" s="53"/>
      <c r="F1686" s="53"/>
      <c r="G1686" s="54"/>
      <c r="H1686" s="53"/>
      <c r="I1686" s="59"/>
      <c r="J1686" s="53"/>
      <c r="K1686" s="53"/>
      <c r="L1686" s="53"/>
      <c r="M1686" s="53"/>
      <c r="N1686" s="53"/>
    </row>
    <row r="1687" spans="2:14" x14ac:dyDescent="0.25">
      <c r="B1687" s="175"/>
      <c r="C1687" s="53"/>
      <c r="D1687" s="53"/>
      <c r="E1687" s="53"/>
      <c r="F1687" s="53"/>
      <c r="G1687" s="54"/>
      <c r="H1687" s="53"/>
      <c r="I1687" s="59"/>
      <c r="J1687" s="53"/>
      <c r="K1687" s="53"/>
      <c r="L1687" s="53"/>
      <c r="M1687" s="53"/>
      <c r="N1687" s="53"/>
    </row>
    <row r="1688" spans="2:14" x14ac:dyDescent="0.25">
      <c r="B1688" s="175"/>
      <c r="C1688" s="53"/>
      <c r="D1688" s="53"/>
      <c r="E1688" s="53"/>
      <c r="F1688" s="53"/>
      <c r="G1688" s="54"/>
      <c r="H1688" s="53"/>
      <c r="I1688" s="59"/>
      <c r="J1688" s="53"/>
      <c r="K1688" s="53"/>
      <c r="L1688" s="53"/>
      <c r="M1688" s="53"/>
      <c r="N1688" s="53"/>
    </row>
    <row r="1689" spans="2:14" x14ac:dyDescent="0.25">
      <c r="B1689" s="175"/>
      <c r="C1689" s="53"/>
      <c r="D1689" s="53"/>
      <c r="E1689" s="53"/>
      <c r="F1689" s="53"/>
      <c r="G1689" s="54"/>
      <c r="H1689" s="53"/>
      <c r="I1689" s="59"/>
      <c r="J1689" s="53"/>
      <c r="K1689" s="53"/>
      <c r="L1689" s="53"/>
      <c r="M1689" s="53"/>
      <c r="N1689" s="53"/>
    </row>
    <row r="1690" spans="2:14" x14ac:dyDescent="0.25">
      <c r="B1690" s="175"/>
      <c r="C1690" s="53"/>
      <c r="D1690" s="53"/>
      <c r="E1690" s="53"/>
      <c r="F1690" s="53"/>
      <c r="G1690" s="54"/>
      <c r="H1690" s="53"/>
      <c r="I1690" s="59"/>
      <c r="J1690" s="53"/>
      <c r="K1690" s="53"/>
      <c r="L1690" s="53"/>
      <c r="M1690" s="53"/>
      <c r="N1690" s="53"/>
    </row>
    <row r="1691" spans="2:14" x14ac:dyDescent="0.25">
      <c r="B1691" s="175"/>
      <c r="C1691" s="53"/>
      <c r="D1691" s="53"/>
      <c r="E1691" s="53"/>
      <c r="F1691" s="53"/>
      <c r="G1691" s="54"/>
      <c r="H1691" s="53"/>
      <c r="I1691" s="59"/>
      <c r="J1691" s="53"/>
      <c r="K1691" s="53"/>
      <c r="L1691" s="53"/>
      <c r="M1691" s="53"/>
      <c r="N1691" s="53"/>
    </row>
    <row r="1692" spans="2:14" x14ac:dyDescent="0.25">
      <c r="B1692" s="175"/>
      <c r="C1692" s="53"/>
      <c r="D1692" s="53"/>
      <c r="E1692" s="53"/>
      <c r="F1692" s="53"/>
      <c r="G1692" s="54"/>
      <c r="H1692" s="53"/>
      <c r="I1692" s="59"/>
      <c r="J1692" s="53"/>
      <c r="K1692" s="53"/>
      <c r="L1692" s="53"/>
      <c r="M1692" s="53"/>
      <c r="N1692" s="53"/>
    </row>
    <row r="1693" spans="2:14" x14ac:dyDescent="0.25">
      <c r="B1693" s="175"/>
      <c r="C1693" s="53"/>
      <c r="D1693" s="53"/>
      <c r="E1693" s="53"/>
      <c r="F1693" s="53"/>
      <c r="G1693" s="54"/>
      <c r="H1693" s="53"/>
      <c r="I1693" s="59"/>
      <c r="J1693" s="53"/>
      <c r="K1693" s="53"/>
      <c r="L1693" s="53"/>
      <c r="M1693" s="53"/>
      <c r="N1693" s="53"/>
    </row>
    <row r="1694" spans="2:14" x14ac:dyDescent="0.25">
      <c r="B1694" s="175"/>
      <c r="C1694" s="53"/>
      <c r="D1694" s="53"/>
      <c r="E1694" s="53"/>
      <c r="F1694" s="53"/>
      <c r="G1694" s="54"/>
      <c r="H1694" s="53"/>
      <c r="I1694" s="59"/>
      <c r="J1694" s="53"/>
      <c r="K1694" s="53"/>
      <c r="L1694" s="53"/>
      <c r="M1694" s="53"/>
      <c r="N1694" s="53"/>
    </row>
    <row r="1695" spans="2:14" x14ac:dyDescent="0.25">
      <c r="B1695" s="175"/>
      <c r="C1695" s="53"/>
      <c r="D1695" s="53"/>
      <c r="E1695" s="53"/>
      <c r="F1695" s="53"/>
      <c r="G1695" s="54"/>
      <c r="H1695" s="53"/>
      <c r="I1695" s="59"/>
      <c r="J1695" s="53"/>
      <c r="K1695" s="53"/>
      <c r="L1695" s="53"/>
      <c r="M1695" s="53"/>
      <c r="N1695" s="53"/>
    </row>
    <row r="1696" spans="2:14" x14ac:dyDescent="0.25">
      <c r="B1696" s="175"/>
      <c r="C1696" s="53"/>
      <c r="D1696" s="53"/>
      <c r="E1696" s="53"/>
      <c r="F1696" s="53"/>
      <c r="G1696" s="54"/>
      <c r="H1696" s="53"/>
      <c r="I1696" s="59"/>
      <c r="J1696" s="53"/>
      <c r="K1696" s="53"/>
      <c r="L1696" s="53"/>
      <c r="M1696" s="53"/>
      <c r="N1696" s="53"/>
    </row>
    <row r="1697" spans="2:14" x14ac:dyDescent="0.25">
      <c r="B1697" s="175"/>
      <c r="C1697" s="53"/>
      <c r="D1697" s="53"/>
      <c r="E1697" s="53"/>
      <c r="F1697" s="53"/>
      <c r="G1697" s="54"/>
      <c r="H1697" s="53"/>
      <c r="I1697" s="59"/>
      <c r="J1697" s="53"/>
      <c r="K1697" s="53"/>
      <c r="L1697" s="53"/>
      <c r="M1697" s="53"/>
      <c r="N1697" s="53"/>
    </row>
    <row r="1698" spans="2:14" x14ac:dyDescent="0.25">
      <c r="B1698" s="175"/>
      <c r="C1698" s="53"/>
      <c r="D1698" s="53"/>
      <c r="E1698" s="53"/>
      <c r="F1698" s="53"/>
      <c r="G1698" s="54"/>
      <c r="H1698" s="53"/>
      <c r="I1698" s="59"/>
      <c r="J1698" s="53"/>
      <c r="K1698" s="53"/>
      <c r="L1698" s="53"/>
      <c r="M1698" s="53"/>
      <c r="N1698" s="53"/>
    </row>
    <row r="1699" spans="2:14" x14ac:dyDescent="0.25">
      <c r="B1699" s="175"/>
      <c r="C1699" s="53"/>
      <c r="D1699" s="53"/>
      <c r="E1699" s="53"/>
      <c r="F1699" s="53"/>
      <c r="G1699" s="54"/>
      <c r="H1699" s="53"/>
      <c r="I1699" s="59"/>
      <c r="J1699" s="53"/>
      <c r="K1699" s="53"/>
      <c r="L1699" s="53"/>
      <c r="M1699" s="53"/>
      <c r="N1699" s="53"/>
    </row>
    <row r="1700" spans="2:14" x14ac:dyDescent="0.25">
      <c r="B1700" s="175"/>
      <c r="C1700" s="53"/>
      <c r="D1700" s="53"/>
      <c r="E1700" s="53"/>
      <c r="F1700" s="53"/>
      <c r="G1700" s="54"/>
      <c r="H1700" s="53"/>
      <c r="I1700" s="59"/>
      <c r="J1700" s="53"/>
      <c r="K1700" s="53"/>
      <c r="L1700" s="53"/>
      <c r="M1700" s="53"/>
      <c r="N1700" s="53"/>
    </row>
    <row r="1701" spans="2:14" x14ac:dyDescent="0.25">
      <c r="B1701" s="175"/>
      <c r="C1701" s="53"/>
      <c r="D1701" s="53"/>
      <c r="E1701" s="53"/>
      <c r="F1701" s="53"/>
      <c r="G1701" s="54"/>
      <c r="H1701" s="53"/>
      <c r="I1701" s="59"/>
      <c r="J1701" s="53"/>
      <c r="K1701" s="53"/>
      <c r="L1701" s="53"/>
      <c r="M1701" s="53"/>
      <c r="N1701" s="53"/>
    </row>
    <row r="1702" spans="2:14" x14ac:dyDescent="0.25">
      <c r="B1702" s="175"/>
      <c r="C1702" s="53"/>
      <c r="D1702" s="53"/>
      <c r="E1702" s="53"/>
      <c r="F1702" s="53"/>
      <c r="G1702" s="54"/>
      <c r="H1702" s="53"/>
      <c r="I1702" s="59"/>
      <c r="J1702" s="53"/>
      <c r="K1702" s="53"/>
      <c r="L1702" s="53"/>
      <c r="M1702" s="53"/>
      <c r="N1702" s="53"/>
    </row>
    <row r="1703" spans="2:14" x14ac:dyDescent="0.25">
      <c r="B1703" s="175"/>
      <c r="C1703" s="53"/>
      <c r="D1703" s="53"/>
      <c r="E1703" s="53"/>
      <c r="F1703" s="53"/>
      <c r="G1703" s="54"/>
      <c r="H1703" s="53"/>
      <c r="I1703" s="59"/>
      <c r="J1703" s="53"/>
      <c r="K1703" s="53"/>
      <c r="L1703" s="53"/>
      <c r="M1703" s="53"/>
      <c r="N1703" s="53"/>
    </row>
    <row r="1704" spans="2:14" x14ac:dyDescent="0.25">
      <c r="B1704" s="175"/>
      <c r="C1704" s="53"/>
      <c r="D1704" s="53"/>
      <c r="E1704" s="53"/>
      <c r="F1704" s="53"/>
      <c r="G1704" s="54"/>
      <c r="H1704" s="53"/>
      <c r="I1704" s="59"/>
      <c r="J1704" s="53"/>
      <c r="K1704" s="53"/>
      <c r="L1704" s="53"/>
      <c r="M1704" s="53"/>
      <c r="N1704" s="53"/>
    </row>
    <row r="1705" spans="2:14" x14ac:dyDescent="0.25">
      <c r="B1705" s="175"/>
      <c r="C1705" s="53"/>
      <c r="D1705" s="53"/>
      <c r="E1705" s="53"/>
      <c r="F1705" s="53"/>
      <c r="G1705" s="54"/>
      <c r="H1705" s="53"/>
      <c r="I1705" s="59"/>
      <c r="J1705" s="53"/>
      <c r="K1705" s="53"/>
      <c r="L1705" s="53"/>
      <c r="M1705" s="53"/>
      <c r="N1705" s="53"/>
    </row>
    <row r="1706" spans="2:14" x14ac:dyDescent="0.25">
      <c r="B1706" s="175"/>
      <c r="C1706" s="53"/>
      <c r="D1706" s="53"/>
      <c r="E1706" s="53"/>
      <c r="F1706" s="53"/>
      <c r="G1706" s="54"/>
      <c r="H1706" s="53"/>
      <c r="I1706" s="59"/>
      <c r="J1706" s="53"/>
      <c r="K1706" s="53"/>
      <c r="L1706" s="53"/>
      <c r="M1706" s="53"/>
      <c r="N1706" s="53"/>
    </row>
    <row r="1707" spans="2:14" x14ac:dyDescent="0.25">
      <c r="B1707" s="175"/>
      <c r="C1707" s="53"/>
      <c r="D1707" s="53"/>
      <c r="E1707" s="53"/>
      <c r="F1707" s="53"/>
      <c r="G1707" s="54"/>
      <c r="H1707" s="53"/>
      <c r="I1707" s="59"/>
      <c r="J1707" s="53"/>
      <c r="K1707" s="53"/>
      <c r="L1707" s="53"/>
      <c r="M1707" s="53"/>
      <c r="N1707" s="53"/>
    </row>
    <row r="1708" spans="2:14" x14ac:dyDescent="0.25">
      <c r="B1708" s="175"/>
      <c r="C1708" s="53"/>
      <c r="D1708" s="53"/>
      <c r="E1708" s="53"/>
      <c r="F1708" s="53"/>
      <c r="G1708" s="54"/>
      <c r="H1708" s="53"/>
      <c r="I1708" s="59"/>
      <c r="J1708" s="53"/>
      <c r="K1708" s="53"/>
      <c r="L1708" s="53"/>
      <c r="M1708" s="53"/>
      <c r="N1708" s="53"/>
    </row>
    <row r="1709" spans="2:14" x14ac:dyDescent="0.25">
      <c r="B1709" s="175"/>
      <c r="C1709" s="53"/>
      <c r="D1709" s="53"/>
      <c r="E1709" s="53"/>
      <c r="F1709" s="53"/>
      <c r="G1709" s="54"/>
      <c r="H1709" s="53"/>
      <c r="I1709" s="59"/>
      <c r="J1709" s="53"/>
      <c r="K1709" s="53"/>
      <c r="L1709" s="53"/>
      <c r="M1709" s="53"/>
      <c r="N1709" s="53"/>
    </row>
    <row r="1710" spans="2:14" x14ac:dyDescent="0.25">
      <c r="B1710" s="175"/>
      <c r="C1710" s="53"/>
      <c r="D1710" s="53"/>
      <c r="E1710" s="53"/>
      <c r="F1710" s="53"/>
      <c r="G1710" s="54"/>
      <c r="H1710" s="53"/>
      <c r="I1710" s="59"/>
      <c r="J1710" s="53"/>
      <c r="K1710" s="53"/>
      <c r="L1710" s="53"/>
      <c r="M1710" s="53"/>
      <c r="N1710" s="53"/>
    </row>
    <row r="1711" spans="2:14" x14ac:dyDescent="0.25">
      <c r="B1711" s="175"/>
      <c r="C1711" s="53"/>
      <c r="D1711" s="53"/>
      <c r="E1711" s="53"/>
      <c r="F1711" s="53"/>
      <c r="G1711" s="54"/>
      <c r="H1711" s="53"/>
      <c r="I1711" s="59"/>
      <c r="J1711" s="53"/>
      <c r="K1711" s="53"/>
      <c r="L1711" s="53"/>
      <c r="M1711" s="53"/>
      <c r="N1711" s="53"/>
    </row>
    <row r="1712" spans="2:14" x14ac:dyDescent="0.25">
      <c r="B1712" s="175"/>
      <c r="C1712" s="53"/>
      <c r="D1712" s="53"/>
      <c r="E1712" s="53"/>
      <c r="F1712" s="53"/>
      <c r="G1712" s="54"/>
      <c r="H1712" s="53"/>
      <c r="I1712" s="59"/>
      <c r="J1712" s="53"/>
      <c r="K1712" s="53"/>
      <c r="L1712" s="53"/>
      <c r="M1712" s="53"/>
      <c r="N1712" s="53"/>
    </row>
    <row r="1713" spans="2:14" x14ac:dyDescent="0.25">
      <c r="B1713" s="175"/>
      <c r="C1713" s="53"/>
      <c r="D1713" s="53"/>
      <c r="E1713" s="53"/>
      <c r="F1713" s="53"/>
      <c r="G1713" s="54"/>
      <c r="H1713" s="53"/>
      <c r="I1713" s="59"/>
      <c r="J1713" s="53"/>
      <c r="K1713" s="53"/>
      <c r="L1713" s="53"/>
      <c r="M1713" s="53"/>
      <c r="N1713" s="53"/>
    </row>
    <row r="1714" spans="2:14" x14ac:dyDescent="0.25">
      <c r="B1714" s="175"/>
      <c r="C1714" s="53"/>
      <c r="D1714" s="53"/>
      <c r="E1714" s="53"/>
      <c r="F1714" s="53"/>
      <c r="G1714" s="54"/>
      <c r="H1714" s="53"/>
      <c r="I1714" s="59"/>
      <c r="J1714" s="53"/>
      <c r="K1714" s="53"/>
      <c r="L1714" s="53"/>
      <c r="M1714" s="53"/>
      <c r="N1714" s="53"/>
    </row>
    <row r="1715" spans="2:14" x14ac:dyDescent="0.25">
      <c r="B1715" s="175"/>
      <c r="C1715" s="53"/>
      <c r="D1715" s="53"/>
      <c r="E1715" s="53"/>
      <c r="F1715" s="53"/>
      <c r="G1715" s="54"/>
      <c r="H1715" s="53"/>
      <c r="I1715" s="59"/>
      <c r="J1715" s="53"/>
      <c r="K1715" s="53"/>
      <c r="L1715" s="53"/>
      <c r="M1715" s="53"/>
      <c r="N1715" s="53"/>
    </row>
    <row r="1716" spans="2:14" x14ac:dyDescent="0.25">
      <c r="B1716" s="175"/>
      <c r="C1716" s="53"/>
      <c r="D1716" s="53"/>
      <c r="E1716" s="53"/>
      <c r="F1716" s="53"/>
      <c r="G1716" s="54"/>
      <c r="H1716" s="53"/>
      <c r="I1716" s="59"/>
      <c r="J1716" s="53"/>
      <c r="K1716" s="53"/>
      <c r="L1716" s="53"/>
      <c r="M1716" s="53"/>
      <c r="N1716" s="53"/>
    </row>
    <row r="1717" spans="2:14" x14ac:dyDescent="0.25">
      <c r="B1717" s="175"/>
      <c r="C1717" s="53"/>
      <c r="D1717" s="53"/>
      <c r="E1717" s="53"/>
      <c r="F1717" s="53"/>
      <c r="G1717" s="54"/>
      <c r="H1717" s="53"/>
      <c r="I1717" s="59"/>
      <c r="J1717" s="53"/>
      <c r="K1717" s="53"/>
      <c r="L1717" s="53"/>
      <c r="M1717" s="53"/>
      <c r="N1717" s="53"/>
    </row>
    <row r="1718" spans="2:14" x14ac:dyDescent="0.25">
      <c r="B1718" s="175"/>
      <c r="C1718" s="53"/>
      <c r="D1718" s="53"/>
      <c r="E1718" s="53"/>
      <c r="F1718" s="53"/>
      <c r="G1718" s="54"/>
      <c r="H1718" s="53"/>
      <c r="I1718" s="59"/>
      <c r="J1718" s="53"/>
      <c r="K1718" s="53"/>
      <c r="L1718" s="53"/>
      <c r="M1718" s="53"/>
      <c r="N1718" s="53"/>
    </row>
    <row r="1719" spans="2:14" x14ac:dyDescent="0.25">
      <c r="B1719" s="175"/>
      <c r="C1719" s="53"/>
      <c r="D1719" s="53"/>
      <c r="E1719" s="53"/>
      <c r="F1719" s="53"/>
      <c r="G1719" s="54"/>
      <c r="H1719" s="53"/>
      <c r="I1719" s="59"/>
      <c r="J1719" s="53"/>
      <c r="K1719" s="53"/>
      <c r="L1719" s="53"/>
      <c r="M1719" s="53"/>
      <c r="N1719" s="53"/>
    </row>
    <row r="1720" spans="2:14" x14ac:dyDescent="0.25">
      <c r="B1720" s="175"/>
      <c r="C1720" s="53"/>
      <c r="D1720" s="53"/>
      <c r="E1720" s="53"/>
      <c r="F1720" s="53"/>
      <c r="G1720" s="54"/>
      <c r="H1720" s="53"/>
      <c r="I1720" s="59"/>
      <c r="J1720" s="53"/>
      <c r="K1720" s="53"/>
      <c r="L1720" s="53"/>
      <c r="M1720" s="53"/>
      <c r="N1720" s="53"/>
    </row>
    <row r="1721" spans="2:14" x14ac:dyDescent="0.25">
      <c r="B1721" s="175"/>
      <c r="C1721" s="53"/>
      <c r="D1721" s="53"/>
      <c r="E1721" s="53"/>
      <c r="F1721" s="53"/>
      <c r="G1721" s="54"/>
      <c r="H1721" s="53"/>
      <c r="I1721" s="59"/>
      <c r="J1721" s="53"/>
      <c r="K1721" s="53"/>
      <c r="L1721" s="53"/>
      <c r="M1721" s="53"/>
      <c r="N1721" s="53"/>
    </row>
    <row r="1722" spans="2:14" x14ac:dyDescent="0.25">
      <c r="B1722" s="175"/>
      <c r="C1722" s="53"/>
      <c r="D1722" s="53"/>
      <c r="E1722" s="53"/>
      <c r="F1722" s="53"/>
      <c r="G1722" s="54"/>
      <c r="H1722" s="53"/>
      <c r="I1722" s="59"/>
      <c r="J1722" s="53"/>
      <c r="K1722" s="53"/>
      <c r="L1722" s="53"/>
      <c r="M1722" s="53"/>
      <c r="N1722" s="53"/>
    </row>
    <row r="1723" spans="2:14" x14ac:dyDescent="0.25">
      <c r="B1723" s="175"/>
      <c r="C1723" s="53"/>
      <c r="D1723" s="53"/>
      <c r="E1723" s="53"/>
      <c r="F1723" s="53"/>
      <c r="G1723" s="54"/>
      <c r="H1723" s="53"/>
      <c r="I1723" s="59"/>
      <c r="J1723" s="53"/>
      <c r="K1723" s="53"/>
      <c r="L1723" s="53"/>
      <c r="M1723" s="53"/>
      <c r="N1723" s="53"/>
    </row>
    <row r="1724" spans="2:14" x14ac:dyDescent="0.25">
      <c r="B1724" s="175"/>
      <c r="C1724" s="53"/>
      <c r="D1724" s="53"/>
      <c r="E1724" s="53"/>
      <c r="F1724" s="53"/>
      <c r="G1724" s="54"/>
      <c r="H1724" s="53"/>
      <c r="I1724" s="59"/>
      <c r="J1724" s="53"/>
      <c r="K1724" s="53"/>
      <c r="L1724" s="53"/>
      <c r="M1724" s="53"/>
      <c r="N1724" s="53"/>
    </row>
    <row r="1725" spans="2:14" x14ac:dyDescent="0.25">
      <c r="B1725" s="175"/>
      <c r="C1725" s="53"/>
      <c r="D1725" s="53"/>
      <c r="E1725" s="53"/>
      <c r="F1725" s="53"/>
      <c r="G1725" s="54"/>
      <c r="H1725" s="53"/>
      <c r="I1725" s="59"/>
      <c r="J1725" s="53"/>
      <c r="K1725" s="53"/>
      <c r="L1725" s="53"/>
      <c r="M1725" s="53"/>
      <c r="N1725" s="53"/>
    </row>
    <row r="1726" spans="2:14" x14ac:dyDescent="0.25">
      <c r="B1726" s="175"/>
      <c r="C1726" s="53"/>
      <c r="D1726" s="53"/>
      <c r="E1726" s="53"/>
      <c r="F1726" s="53"/>
      <c r="G1726" s="54"/>
      <c r="H1726" s="53"/>
      <c r="I1726" s="59"/>
      <c r="J1726" s="53"/>
      <c r="K1726" s="53"/>
      <c r="L1726" s="53"/>
      <c r="M1726" s="53"/>
      <c r="N1726" s="53"/>
    </row>
    <row r="1727" spans="2:14" x14ac:dyDescent="0.25">
      <c r="B1727" s="175"/>
      <c r="C1727" s="53"/>
      <c r="D1727" s="53"/>
      <c r="E1727" s="53"/>
      <c r="F1727" s="53"/>
      <c r="G1727" s="54"/>
      <c r="H1727" s="53"/>
      <c r="I1727" s="59"/>
      <c r="J1727" s="53"/>
      <c r="K1727" s="53"/>
      <c r="L1727" s="53"/>
      <c r="M1727" s="53"/>
      <c r="N1727" s="53"/>
    </row>
    <row r="1728" spans="2:14" x14ac:dyDescent="0.25">
      <c r="B1728" s="175"/>
      <c r="C1728" s="53"/>
      <c r="D1728" s="53"/>
      <c r="E1728" s="53"/>
      <c r="F1728" s="53"/>
      <c r="G1728" s="54"/>
      <c r="H1728" s="53"/>
      <c r="I1728" s="59"/>
      <c r="J1728" s="53"/>
      <c r="K1728" s="53"/>
      <c r="L1728" s="53"/>
      <c r="M1728" s="53"/>
      <c r="N1728" s="53"/>
    </row>
    <row r="1729" spans="2:14" x14ac:dyDescent="0.25">
      <c r="B1729" s="175"/>
      <c r="C1729" s="53"/>
      <c r="D1729" s="53"/>
      <c r="E1729" s="53"/>
      <c r="F1729" s="53"/>
      <c r="G1729" s="54"/>
      <c r="H1729" s="53"/>
      <c r="I1729" s="59"/>
      <c r="J1729" s="53"/>
      <c r="K1729" s="53"/>
      <c r="L1729" s="53"/>
      <c r="M1729" s="53"/>
      <c r="N1729" s="53"/>
    </row>
    <row r="1730" spans="2:14" x14ac:dyDescent="0.25">
      <c r="B1730" s="175"/>
      <c r="C1730" s="53"/>
      <c r="D1730" s="53"/>
      <c r="E1730" s="53"/>
      <c r="F1730" s="53"/>
      <c r="G1730" s="54"/>
      <c r="H1730" s="53"/>
      <c r="I1730" s="59"/>
      <c r="J1730" s="53"/>
      <c r="K1730" s="53"/>
      <c r="L1730" s="53"/>
      <c r="M1730" s="53"/>
      <c r="N1730" s="53"/>
    </row>
    <row r="1731" spans="2:14" x14ac:dyDescent="0.25">
      <c r="B1731" s="175"/>
      <c r="C1731" s="53"/>
      <c r="D1731" s="53"/>
      <c r="E1731" s="53"/>
      <c r="F1731" s="53"/>
      <c r="G1731" s="54"/>
      <c r="H1731" s="53"/>
      <c r="I1731" s="59"/>
      <c r="J1731" s="53"/>
      <c r="K1731" s="53"/>
      <c r="L1731" s="53"/>
      <c r="M1731" s="53"/>
      <c r="N1731" s="53"/>
    </row>
    <row r="1732" spans="2:14" x14ac:dyDescent="0.25">
      <c r="B1732" s="175"/>
      <c r="C1732" s="53"/>
      <c r="D1732" s="53"/>
      <c r="E1732" s="53"/>
      <c r="F1732" s="53"/>
      <c r="G1732" s="54"/>
      <c r="H1732" s="53"/>
      <c r="I1732" s="59"/>
      <c r="J1732" s="53"/>
      <c r="K1732" s="53"/>
      <c r="L1732" s="53"/>
      <c r="M1732" s="53"/>
      <c r="N1732" s="53"/>
    </row>
    <row r="1733" spans="2:14" x14ac:dyDescent="0.25">
      <c r="B1733" s="175"/>
      <c r="C1733" s="53"/>
      <c r="D1733" s="53"/>
      <c r="E1733" s="53"/>
      <c r="F1733" s="53"/>
      <c r="G1733" s="54"/>
      <c r="H1733" s="53"/>
      <c r="I1733" s="59"/>
      <c r="J1733" s="53"/>
      <c r="K1733" s="53"/>
      <c r="L1733" s="53"/>
      <c r="M1733" s="53"/>
      <c r="N1733" s="53"/>
    </row>
    <row r="1734" spans="2:14" x14ac:dyDescent="0.25">
      <c r="B1734" s="175"/>
      <c r="C1734" s="53"/>
      <c r="D1734" s="53"/>
      <c r="E1734" s="53"/>
      <c r="F1734" s="53"/>
      <c r="G1734" s="54"/>
      <c r="H1734" s="53"/>
      <c r="I1734" s="59"/>
      <c r="J1734" s="53"/>
      <c r="K1734" s="53"/>
      <c r="L1734" s="53"/>
      <c r="M1734" s="53"/>
      <c r="N1734" s="53"/>
    </row>
    <row r="1735" spans="2:14" x14ac:dyDescent="0.25">
      <c r="B1735" s="175"/>
      <c r="C1735" s="53"/>
      <c r="D1735" s="53"/>
      <c r="E1735" s="53"/>
      <c r="F1735" s="53"/>
      <c r="G1735" s="54"/>
      <c r="H1735" s="53"/>
      <c r="I1735" s="59"/>
      <c r="J1735" s="53"/>
      <c r="K1735" s="53"/>
      <c r="L1735" s="53"/>
      <c r="M1735" s="53"/>
      <c r="N1735" s="53"/>
    </row>
    <row r="1736" spans="2:14" x14ac:dyDescent="0.25">
      <c r="B1736" s="175"/>
      <c r="C1736" s="53"/>
      <c r="D1736" s="53"/>
      <c r="E1736" s="53"/>
      <c r="F1736" s="53"/>
      <c r="G1736" s="54"/>
      <c r="H1736" s="53"/>
      <c r="I1736" s="59"/>
      <c r="J1736" s="53"/>
      <c r="K1736" s="53"/>
      <c r="L1736" s="53"/>
      <c r="M1736" s="53"/>
      <c r="N1736" s="53"/>
    </row>
    <row r="1737" spans="2:14" x14ac:dyDescent="0.25">
      <c r="B1737" s="175"/>
      <c r="C1737" s="53"/>
      <c r="D1737" s="53"/>
      <c r="E1737" s="53"/>
      <c r="F1737" s="53"/>
      <c r="G1737" s="54"/>
      <c r="H1737" s="53"/>
      <c r="I1737" s="59"/>
      <c r="J1737" s="53"/>
      <c r="K1737" s="53"/>
      <c r="L1737" s="53"/>
      <c r="M1737" s="53"/>
      <c r="N1737" s="53"/>
    </row>
    <row r="1738" spans="2:14" x14ac:dyDescent="0.25">
      <c r="B1738" s="175"/>
      <c r="C1738" s="53"/>
      <c r="D1738" s="53"/>
      <c r="E1738" s="53"/>
      <c r="F1738" s="53"/>
      <c r="G1738" s="54"/>
      <c r="H1738" s="53"/>
      <c r="I1738" s="59"/>
      <c r="J1738" s="53"/>
      <c r="K1738" s="53"/>
      <c r="L1738" s="53"/>
      <c r="M1738" s="53"/>
      <c r="N1738" s="53"/>
    </row>
    <row r="1739" spans="2:14" x14ac:dyDescent="0.25">
      <c r="B1739" s="175"/>
      <c r="C1739" s="53"/>
      <c r="D1739" s="53"/>
      <c r="E1739" s="53"/>
      <c r="F1739" s="53"/>
      <c r="G1739" s="54"/>
      <c r="H1739" s="53"/>
      <c r="I1739" s="59"/>
      <c r="J1739" s="53"/>
      <c r="K1739" s="53"/>
      <c r="L1739" s="53"/>
      <c r="M1739" s="53"/>
      <c r="N1739" s="53"/>
    </row>
    <row r="1740" spans="2:14" x14ac:dyDescent="0.25">
      <c r="B1740" s="175"/>
      <c r="C1740" s="53"/>
      <c r="D1740" s="53"/>
      <c r="E1740" s="53"/>
      <c r="F1740" s="53"/>
      <c r="G1740" s="54"/>
      <c r="H1740" s="53"/>
      <c r="I1740" s="59"/>
      <c r="J1740" s="53"/>
      <c r="K1740" s="53"/>
      <c r="L1740" s="53"/>
      <c r="M1740" s="53"/>
      <c r="N1740" s="53"/>
    </row>
    <row r="1741" spans="2:14" x14ac:dyDescent="0.25">
      <c r="B1741" s="175"/>
      <c r="C1741" s="53"/>
      <c r="D1741" s="53"/>
      <c r="E1741" s="53"/>
      <c r="F1741" s="53"/>
      <c r="G1741" s="54"/>
      <c r="H1741" s="53"/>
      <c r="I1741" s="59"/>
      <c r="J1741" s="53"/>
      <c r="K1741" s="53"/>
      <c r="L1741" s="53"/>
      <c r="M1741" s="53"/>
      <c r="N1741" s="53"/>
    </row>
    <row r="1742" spans="2:14" x14ac:dyDescent="0.25">
      <c r="B1742" s="175"/>
      <c r="C1742" s="53"/>
      <c r="D1742" s="53"/>
      <c r="E1742" s="53"/>
      <c r="F1742" s="53"/>
      <c r="G1742" s="54"/>
      <c r="H1742" s="53"/>
      <c r="I1742" s="59"/>
      <c r="J1742" s="53"/>
      <c r="K1742" s="53"/>
      <c r="L1742" s="53"/>
      <c r="M1742" s="53"/>
      <c r="N1742" s="53"/>
    </row>
    <row r="1743" spans="2:14" x14ac:dyDescent="0.25">
      <c r="B1743" s="175"/>
      <c r="C1743" s="53"/>
      <c r="D1743" s="53"/>
      <c r="E1743" s="53"/>
      <c r="F1743" s="53"/>
      <c r="G1743" s="54"/>
      <c r="H1743" s="53"/>
      <c r="I1743" s="59"/>
      <c r="J1743" s="53"/>
      <c r="K1743" s="53"/>
      <c r="L1743" s="53"/>
      <c r="M1743" s="53"/>
      <c r="N1743" s="53"/>
    </row>
    <row r="1744" spans="2:14" x14ac:dyDescent="0.25">
      <c r="B1744" s="175"/>
      <c r="C1744" s="53"/>
      <c r="D1744" s="53"/>
      <c r="E1744" s="53"/>
      <c r="F1744" s="53"/>
      <c r="G1744" s="54"/>
      <c r="H1744" s="53"/>
      <c r="I1744" s="59"/>
      <c r="J1744" s="53"/>
      <c r="K1744" s="53"/>
      <c r="L1744" s="53"/>
      <c r="M1744" s="53"/>
      <c r="N1744" s="53"/>
    </row>
    <row r="1745" spans="2:14" x14ac:dyDescent="0.25">
      <c r="B1745" s="175"/>
      <c r="C1745" s="53"/>
      <c r="D1745" s="53"/>
      <c r="E1745" s="53"/>
      <c r="F1745" s="53"/>
      <c r="G1745" s="54"/>
      <c r="H1745" s="53"/>
      <c r="I1745" s="59"/>
      <c r="J1745" s="53"/>
      <c r="K1745" s="53"/>
      <c r="L1745" s="53"/>
      <c r="M1745" s="53"/>
      <c r="N1745" s="53"/>
    </row>
    <row r="1746" spans="2:14" x14ac:dyDescent="0.25">
      <c r="B1746" s="175"/>
      <c r="C1746" s="53"/>
      <c r="D1746" s="53"/>
      <c r="E1746" s="53"/>
      <c r="F1746" s="53"/>
      <c r="G1746" s="54"/>
      <c r="H1746" s="53"/>
      <c r="I1746" s="59"/>
      <c r="J1746" s="53"/>
      <c r="K1746" s="53"/>
      <c r="L1746" s="53"/>
      <c r="M1746" s="53"/>
      <c r="N1746" s="53"/>
    </row>
    <row r="1747" spans="2:14" x14ac:dyDescent="0.25">
      <c r="B1747" s="175"/>
      <c r="C1747" s="53"/>
      <c r="D1747" s="53"/>
      <c r="E1747" s="53"/>
      <c r="F1747" s="53"/>
      <c r="G1747" s="54"/>
      <c r="H1747" s="53"/>
      <c r="I1747" s="59"/>
      <c r="J1747" s="53"/>
      <c r="K1747" s="53"/>
      <c r="L1747" s="53"/>
      <c r="M1747" s="53"/>
      <c r="N1747" s="53"/>
    </row>
    <row r="1748" spans="2:14" x14ac:dyDescent="0.25">
      <c r="B1748" s="175"/>
      <c r="C1748" s="53"/>
      <c r="D1748" s="53"/>
      <c r="E1748" s="53"/>
      <c r="F1748" s="53"/>
      <c r="G1748" s="54"/>
      <c r="H1748" s="53"/>
      <c r="I1748" s="59"/>
      <c r="J1748" s="53"/>
      <c r="K1748" s="53"/>
      <c r="L1748" s="53"/>
      <c r="M1748" s="53"/>
      <c r="N1748" s="53"/>
    </row>
    <row r="1749" spans="2:14" x14ac:dyDescent="0.25">
      <c r="B1749" s="175"/>
      <c r="C1749" s="53"/>
      <c r="D1749" s="53"/>
      <c r="E1749" s="53"/>
      <c r="F1749" s="53"/>
      <c r="G1749" s="54"/>
      <c r="H1749" s="53"/>
      <c r="I1749" s="59"/>
      <c r="J1749" s="53"/>
      <c r="K1749" s="53"/>
      <c r="L1749" s="53"/>
      <c r="M1749" s="53"/>
      <c r="N1749" s="53"/>
    </row>
    <row r="1750" spans="2:14" x14ac:dyDescent="0.25">
      <c r="B1750" s="175"/>
      <c r="C1750" s="53"/>
      <c r="D1750" s="53"/>
      <c r="E1750" s="53"/>
      <c r="F1750" s="53"/>
      <c r="G1750" s="54"/>
      <c r="H1750" s="53"/>
      <c r="I1750" s="59"/>
      <c r="J1750" s="53"/>
      <c r="K1750" s="53"/>
      <c r="L1750" s="53"/>
      <c r="M1750" s="53"/>
      <c r="N1750" s="53"/>
    </row>
    <row r="1751" spans="2:14" x14ac:dyDescent="0.25">
      <c r="B1751" s="175"/>
      <c r="C1751" s="53"/>
      <c r="D1751" s="53"/>
      <c r="E1751" s="53"/>
      <c r="F1751" s="53"/>
      <c r="G1751" s="54"/>
      <c r="H1751" s="53"/>
      <c r="I1751" s="59"/>
      <c r="J1751" s="53"/>
      <c r="K1751" s="53"/>
      <c r="L1751" s="53"/>
      <c r="M1751" s="53"/>
      <c r="N1751" s="53"/>
    </row>
    <row r="1752" spans="2:14" x14ac:dyDescent="0.25">
      <c r="B1752" s="175"/>
      <c r="C1752" s="53"/>
      <c r="D1752" s="53"/>
      <c r="E1752" s="53"/>
      <c r="F1752" s="53"/>
      <c r="G1752" s="54"/>
      <c r="H1752" s="53"/>
      <c r="I1752" s="59"/>
      <c r="J1752" s="53"/>
      <c r="K1752" s="53"/>
      <c r="L1752" s="53"/>
      <c r="M1752" s="53"/>
      <c r="N1752" s="53"/>
    </row>
    <row r="1753" spans="2:14" x14ac:dyDescent="0.25">
      <c r="B1753" s="175"/>
      <c r="C1753" s="53"/>
      <c r="D1753" s="53"/>
      <c r="E1753" s="53"/>
      <c r="F1753" s="53"/>
      <c r="G1753" s="54"/>
      <c r="H1753" s="53"/>
      <c r="I1753" s="59"/>
      <c r="J1753" s="53"/>
      <c r="K1753" s="53"/>
      <c r="L1753" s="53"/>
      <c r="M1753" s="53"/>
      <c r="N1753" s="53"/>
    </row>
    <row r="1754" spans="2:14" x14ac:dyDescent="0.25">
      <c r="B1754" s="175"/>
      <c r="C1754" s="53"/>
      <c r="D1754" s="53"/>
      <c r="E1754" s="53"/>
      <c r="F1754" s="53"/>
      <c r="G1754" s="54"/>
      <c r="H1754" s="53"/>
      <c r="I1754" s="59"/>
      <c r="J1754" s="53"/>
      <c r="K1754" s="53"/>
      <c r="L1754" s="53"/>
      <c r="M1754" s="53"/>
      <c r="N1754" s="53"/>
    </row>
    <row r="1755" spans="2:14" x14ac:dyDescent="0.25">
      <c r="B1755" s="175"/>
      <c r="C1755" s="53"/>
      <c r="D1755" s="53"/>
      <c r="E1755" s="53"/>
      <c r="F1755" s="53"/>
      <c r="G1755" s="54"/>
      <c r="H1755" s="53"/>
      <c r="I1755" s="59"/>
      <c r="J1755" s="53"/>
      <c r="K1755" s="53"/>
      <c r="L1755" s="53"/>
      <c r="M1755" s="53"/>
      <c r="N1755" s="53"/>
    </row>
    <row r="1756" spans="2:14" x14ac:dyDescent="0.25">
      <c r="B1756" s="175"/>
      <c r="C1756" s="53"/>
      <c r="D1756" s="53"/>
      <c r="E1756" s="53"/>
      <c r="F1756" s="53"/>
      <c r="G1756" s="54"/>
      <c r="H1756" s="53"/>
      <c r="I1756" s="59"/>
      <c r="J1756" s="53"/>
      <c r="K1756" s="53"/>
      <c r="L1756" s="53"/>
      <c r="M1756" s="53"/>
      <c r="N1756" s="53"/>
    </row>
    <row r="1757" spans="2:14" x14ac:dyDescent="0.25">
      <c r="B1757" s="175"/>
      <c r="C1757" s="53"/>
      <c r="D1757" s="53"/>
      <c r="E1757" s="53"/>
      <c r="F1757" s="53"/>
      <c r="G1757" s="54"/>
      <c r="H1757" s="53"/>
      <c r="I1757" s="59"/>
      <c r="J1757" s="53"/>
      <c r="K1757" s="53"/>
      <c r="L1757" s="53"/>
      <c r="M1757" s="53"/>
      <c r="N1757" s="53"/>
    </row>
    <row r="1758" spans="2:14" x14ac:dyDescent="0.25">
      <c r="B1758" s="175"/>
      <c r="C1758" s="53"/>
      <c r="D1758" s="53"/>
      <c r="E1758" s="53"/>
      <c r="F1758" s="53"/>
      <c r="G1758" s="54"/>
      <c r="H1758" s="53"/>
      <c r="I1758" s="59"/>
      <c r="J1758" s="53"/>
      <c r="K1758" s="53"/>
      <c r="L1758" s="53"/>
      <c r="M1758" s="53"/>
      <c r="N1758" s="53"/>
    </row>
    <row r="1759" spans="2:14" x14ac:dyDescent="0.25">
      <c r="B1759" s="175"/>
      <c r="C1759" s="53"/>
      <c r="D1759" s="53"/>
      <c r="E1759" s="53"/>
      <c r="F1759" s="53"/>
      <c r="G1759" s="54"/>
      <c r="H1759" s="53"/>
      <c r="I1759" s="59"/>
      <c r="J1759" s="53"/>
      <c r="K1759" s="53"/>
      <c r="L1759" s="53"/>
      <c r="M1759" s="53"/>
      <c r="N1759" s="53"/>
    </row>
    <row r="1760" spans="2:14" x14ac:dyDescent="0.25">
      <c r="B1760" s="175"/>
      <c r="C1760" s="53"/>
      <c r="D1760" s="53"/>
      <c r="E1760" s="53"/>
      <c r="F1760" s="53"/>
      <c r="G1760" s="54"/>
      <c r="H1760" s="53"/>
      <c r="I1760" s="59"/>
      <c r="J1760" s="53"/>
      <c r="K1760" s="53"/>
      <c r="L1760" s="53"/>
      <c r="M1760" s="53"/>
      <c r="N1760" s="53"/>
    </row>
    <row r="1761" spans="2:14" x14ac:dyDescent="0.25">
      <c r="B1761" s="175"/>
      <c r="C1761" s="53"/>
      <c r="D1761" s="53"/>
      <c r="E1761" s="53"/>
      <c r="F1761" s="53"/>
      <c r="G1761" s="54"/>
      <c r="H1761" s="53"/>
      <c r="I1761" s="59"/>
      <c r="J1761" s="53"/>
      <c r="K1761" s="53"/>
      <c r="L1761" s="53"/>
      <c r="M1761" s="53"/>
      <c r="N1761" s="53"/>
    </row>
    <row r="1762" spans="2:14" x14ac:dyDescent="0.25">
      <c r="B1762" s="175"/>
      <c r="C1762" s="53"/>
      <c r="D1762" s="53"/>
      <c r="E1762" s="53"/>
      <c r="F1762" s="53"/>
      <c r="G1762" s="54"/>
      <c r="H1762" s="53"/>
      <c r="I1762" s="59"/>
      <c r="J1762" s="53"/>
      <c r="K1762" s="53"/>
      <c r="L1762" s="53"/>
      <c r="M1762" s="53"/>
      <c r="N1762" s="53"/>
    </row>
    <row r="1763" spans="2:14" x14ac:dyDescent="0.25">
      <c r="B1763" s="175"/>
      <c r="C1763" s="53"/>
      <c r="D1763" s="53"/>
      <c r="E1763" s="53"/>
      <c r="F1763" s="53"/>
      <c r="G1763" s="54"/>
      <c r="H1763" s="53"/>
      <c r="I1763" s="59"/>
      <c r="J1763" s="53"/>
      <c r="K1763" s="53"/>
      <c r="L1763" s="53"/>
      <c r="M1763" s="53"/>
      <c r="N1763" s="53"/>
    </row>
    <row r="1764" spans="2:14" x14ac:dyDescent="0.25">
      <c r="B1764" s="175"/>
      <c r="C1764" s="53"/>
      <c r="D1764" s="53"/>
      <c r="E1764" s="53"/>
      <c r="F1764" s="53"/>
      <c r="G1764" s="54"/>
      <c r="H1764" s="53"/>
      <c r="I1764" s="59"/>
      <c r="J1764" s="53"/>
      <c r="K1764" s="53"/>
      <c r="L1764" s="53"/>
      <c r="M1764" s="53"/>
      <c r="N1764" s="53"/>
    </row>
    <row r="1765" spans="2:14" x14ac:dyDescent="0.25">
      <c r="B1765" s="175"/>
      <c r="C1765" s="53"/>
      <c r="D1765" s="53"/>
      <c r="E1765" s="53"/>
      <c r="F1765" s="53"/>
      <c r="G1765" s="54"/>
      <c r="H1765" s="53"/>
      <c r="I1765" s="59"/>
      <c r="J1765" s="53"/>
      <c r="K1765" s="53"/>
      <c r="L1765" s="53"/>
      <c r="M1765" s="53"/>
      <c r="N1765" s="53"/>
    </row>
    <row r="1766" spans="2:14" x14ac:dyDescent="0.25">
      <c r="B1766" s="175"/>
      <c r="C1766" s="53"/>
      <c r="D1766" s="53"/>
      <c r="E1766" s="53"/>
      <c r="F1766" s="53"/>
      <c r="G1766" s="54"/>
      <c r="H1766" s="53"/>
      <c r="I1766" s="59"/>
      <c r="J1766" s="53"/>
      <c r="K1766" s="53"/>
      <c r="L1766" s="53"/>
      <c r="M1766" s="53"/>
      <c r="N1766" s="53"/>
    </row>
    <row r="1767" spans="2:14" x14ac:dyDescent="0.25">
      <c r="B1767" s="175"/>
      <c r="C1767" s="53"/>
      <c r="D1767" s="53"/>
      <c r="E1767" s="53"/>
      <c r="F1767" s="53"/>
      <c r="G1767" s="54"/>
      <c r="H1767" s="53"/>
      <c r="I1767" s="59"/>
      <c r="J1767" s="53"/>
      <c r="K1767" s="53"/>
      <c r="L1767" s="53"/>
      <c r="M1767" s="53"/>
      <c r="N1767" s="53"/>
    </row>
    <row r="1768" spans="2:14" x14ac:dyDescent="0.25">
      <c r="B1768" s="175"/>
      <c r="C1768" s="53"/>
      <c r="D1768" s="53"/>
      <c r="E1768" s="53"/>
      <c r="F1768" s="53"/>
      <c r="G1768" s="54"/>
      <c r="H1768" s="53"/>
      <c r="I1768" s="59"/>
      <c r="J1768" s="53"/>
      <c r="K1768" s="53"/>
      <c r="L1768" s="53"/>
      <c r="M1768" s="53"/>
      <c r="N1768" s="53"/>
    </row>
    <row r="1769" spans="2:14" x14ac:dyDescent="0.25">
      <c r="B1769" s="175"/>
      <c r="C1769" s="53"/>
      <c r="D1769" s="53"/>
      <c r="E1769" s="53"/>
      <c r="F1769" s="53"/>
      <c r="G1769" s="54"/>
      <c r="H1769" s="53"/>
      <c r="I1769" s="59"/>
      <c r="J1769" s="53"/>
      <c r="K1769" s="53"/>
      <c r="L1769" s="53"/>
      <c r="M1769" s="53"/>
      <c r="N1769" s="53"/>
    </row>
    <row r="1770" spans="2:14" x14ac:dyDescent="0.25">
      <c r="B1770" s="175"/>
      <c r="C1770" s="53"/>
      <c r="D1770" s="53"/>
      <c r="E1770" s="53"/>
      <c r="F1770" s="53"/>
      <c r="G1770" s="54"/>
      <c r="H1770" s="53"/>
      <c r="I1770" s="59"/>
      <c r="J1770" s="53"/>
      <c r="K1770" s="53"/>
      <c r="L1770" s="53"/>
      <c r="M1770" s="53"/>
      <c r="N1770" s="53"/>
    </row>
    <row r="1771" spans="2:14" x14ac:dyDescent="0.25">
      <c r="B1771" s="175"/>
      <c r="C1771" s="53"/>
      <c r="D1771" s="53"/>
      <c r="E1771" s="53"/>
      <c r="F1771" s="53"/>
      <c r="G1771" s="54"/>
      <c r="H1771" s="53"/>
      <c r="I1771" s="59"/>
      <c r="J1771" s="53"/>
      <c r="K1771" s="53"/>
      <c r="L1771" s="53"/>
      <c r="M1771" s="53"/>
      <c r="N1771" s="53"/>
    </row>
    <row r="1772" spans="2:14" x14ac:dyDescent="0.25">
      <c r="B1772" s="175"/>
      <c r="C1772" s="53"/>
      <c r="D1772" s="53"/>
      <c r="E1772" s="53"/>
      <c r="F1772" s="53"/>
      <c r="G1772" s="54"/>
      <c r="H1772" s="53"/>
      <c r="I1772" s="59"/>
      <c r="J1772" s="53"/>
      <c r="K1772" s="53"/>
      <c r="L1772" s="53"/>
      <c r="M1772" s="53"/>
      <c r="N1772" s="53"/>
    </row>
    <row r="1773" spans="2:14" x14ac:dyDescent="0.25">
      <c r="B1773" s="175"/>
      <c r="C1773" s="53"/>
      <c r="D1773" s="53"/>
      <c r="E1773" s="53"/>
      <c r="F1773" s="53"/>
      <c r="G1773" s="54"/>
      <c r="H1773" s="53"/>
      <c r="I1773" s="59"/>
      <c r="J1773" s="53"/>
      <c r="K1773" s="53"/>
      <c r="L1773" s="53"/>
      <c r="M1773" s="53"/>
      <c r="N1773" s="53"/>
    </row>
    <row r="1774" spans="2:14" x14ac:dyDescent="0.25">
      <c r="B1774" s="175"/>
      <c r="C1774" s="53"/>
      <c r="D1774" s="53"/>
      <c r="E1774" s="53"/>
      <c r="F1774" s="53"/>
      <c r="G1774" s="54"/>
      <c r="H1774" s="53"/>
      <c r="I1774" s="59"/>
      <c r="J1774" s="53"/>
      <c r="K1774" s="53"/>
      <c r="L1774" s="53"/>
      <c r="M1774" s="53"/>
      <c r="N1774" s="53"/>
    </row>
    <row r="1775" spans="2:14" x14ac:dyDescent="0.25">
      <c r="B1775" s="175"/>
      <c r="C1775" s="53"/>
      <c r="D1775" s="53"/>
      <c r="E1775" s="53"/>
      <c r="F1775" s="53"/>
      <c r="G1775" s="54"/>
      <c r="H1775" s="53"/>
      <c r="I1775" s="59"/>
      <c r="J1775" s="53"/>
      <c r="K1775" s="53"/>
      <c r="L1775" s="53"/>
      <c r="M1775" s="53"/>
      <c r="N1775" s="53"/>
    </row>
    <row r="1776" spans="2:14" x14ac:dyDescent="0.25">
      <c r="B1776" s="175"/>
      <c r="C1776" s="53"/>
      <c r="D1776" s="53"/>
      <c r="E1776" s="53"/>
      <c r="F1776" s="53"/>
      <c r="G1776" s="54"/>
      <c r="H1776" s="53"/>
      <c r="I1776" s="59"/>
      <c r="J1776" s="53"/>
      <c r="K1776" s="53"/>
      <c r="L1776" s="53"/>
      <c r="M1776" s="53"/>
      <c r="N1776" s="53"/>
    </row>
    <row r="1777" spans="2:14" x14ac:dyDescent="0.25">
      <c r="B1777" s="175"/>
      <c r="C1777" s="53"/>
      <c r="D1777" s="53"/>
      <c r="E1777" s="53"/>
      <c r="F1777" s="53"/>
      <c r="G1777" s="54"/>
      <c r="H1777" s="53"/>
      <c r="I1777" s="59"/>
      <c r="J1777" s="53"/>
      <c r="K1777" s="53"/>
      <c r="L1777" s="53"/>
      <c r="M1777" s="53"/>
      <c r="N1777" s="53"/>
    </row>
    <row r="1778" spans="2:14" x14ac:dyDescent="0.25">
      <c r="B1778" s="175"/>
      <c r="C1778" s="53"/>
      <c r="D1778" s="53"/>
      <c r="E1778" s="53"/>
      <c r="F1778" s="53"/>
      <c r="G1778" s="54"/>
      <c r="H1778" s="53"/>
      <c r="I1778" s="59"/>
      <c r="J1778" s="53"/>
      <c r="K1778" s="53"/>
      <c r="L1778" s="53"/>
      <c r="M1778" s="53"/>
      <c r="N1778" s="53"/>
    </row>
    <row r="1779" spans="2:14" x14ac:dyDescent="0.25">
      <c r="B1779" s="175"/>
      <c r="C1779" s="53"/>
      <c r="D1779" s="53"/>
      <c r="E1779" s="53"/>
      <c r="F1779" s="53"/>
      <c r="G1779" s="54"/>
      <c r="H1779" s="53"/>
      <c r="I1779" s="59"/>
      <c r="J1779" s="53"/>
      <c r="K1779" s="53"/>
      <c r="L1779" s="53"/>
      <c r="M1779" s="53"/>
      <c r="N1779" s="53"/>
    </row>
    <row r="1780" spans="2:14" x14ac:dyDescent="0.25">
      <c r="B1780" s="175"/>
      <c r="C1780" s="53"/>
      <c r="D1780" s="53"/>
      <c r="E1780" s="53"/>
      <c r="F1780" s="53"/>
      <c r="G1780" s="54"/>
      <c r="H1780" s="53"/>
      <c r="I1780" s="59"/>
      <c r="J1780" s="53"/>
      <c r="K1780" s="53"/>
      <c r="L1780" s="53"/>
      <c r="M1780" s="53"/>
      <c r="N1780" s="53"/>
    </row>
    <row r="1781" spans="2:14" x14ac:dyDescent="0.25">
      <c r="B1781" s="175"/>
      <c r="C1781" s="53"/>
      <c r="D1781" s="53"/>
      <c r="E1781" s="53"/>
      <c r="F1781" s="53"/>
      <c r="G1781" s="54"/>
      <c r="H1781" s="53"/>
      <c r="I1781" s="59"/>
      <c r="J1781" s="53"/>
      <c r="K1781" s="53"/>
      <c r="L1781" s="53"/>
      <c r="M1781" s="53"/>
      <c r="N1781" s="53"/>
    </row>
    <row r="1782" spans="2:14" x14ac:dyDescent="0.25">
      <c r="B1782" s="175"/>
      <c r="C1782" s="53"/>
      <c r="D1782" s="53"/>
      <c r="E1782" s="53"/>
      <c r="F1782" s="53"/>
      <c r="G1782" s="54"/>
      <c r="H1782" s="53"/>
      <c r="I1782" s="59"/>
      <c r="J1782" s="53"/>
      <c r="K1782" s="53"/>
      <c r="L1782" s="53"/>
      <c r="M1782" s="53"/>
      <c r="N1782" s="53"/>
    </row>
    <row r="1783" spans="2:14" x14ac:dyDescent="0.25">
      <c r="B1783" s="175"/>
      <c r="C1783" s="53"/>
      <c r="D1783" s="53"/>
      <c r="E1783" s="53"/>
      <c r="F1783" s="53"/>
      <c r="G1783" s="54"/>
      <c r="H1783" s="53"/>
      <c r="I1783" s="59"/>
      <c r="J1783" s="53"/>
      <c r="K1783" s="53"/>
      <c r="L1783" s="53"/>
      <c r="M1783" s="53"/>
      <c r="N1783" s="53"/>
    </row>
    <row r="1784" spans="2:14" x14ac:dyDescent="0.25">
      <c r="B1784" s="175"/>
      <c r="C1784" s="53"/>
      <c r="D1784" s="53"/>
      <c r="E1784" s="53"/>
      <c r="F1784" s="53"/>
      <c r="G1784" s="54"/>
      <c r="H1784" s="53"/>
      <c r="I1784" s="59"/>
      <c r="J1784" s="53"/>
      <c r="K1784" s="53"/>
      <c r="L1784" s="53"/>
      <c r="M1784" s="53"/>
      <c r="N1784" s="53"/>
    </row>
    <row r="1785" spans="2:14" x14ac:dyDescent="0.25">
      <c r="B1785" s="175"/>
      <c r="C1785" s="53"/>
      <c r="D1785" s="53"/>
      <c r="E1785" s="53"/>
      <c r="F1785" s="53"/>
      <c r="G1785" s="54"/>
      <c r="H1785" s="53"/>
      <c r="I1785" s="59"/>
      <c r="J1785" s="53"/>
      <c r="K1785" s="53"/>
      <c r="L1785" s="53"/>
      <c r="M1785" s="53"/>
      <c r="N1785" s="53"/>
    </row>
    <row r="1786" spans="2:14" x14ac:dyDescent="0.25">
      <c r="B1786" s="175"/>
      <c r="C1786" s="53"/>
      <c r="D1786" s="53"/>
      <c r="E1786" s="53"/>
      <c r="F1786" s="53"/>
      <c r="G1786" s="54"/>
      <c r="H1786" s="53"/>
      <c r="I1786" s="59"/>
      <c r="J1786" s="53"/>
      <c r="K1786" s="53"/>
      <c r="L1786" s="53"/>
      <c r="M1786" s="53"/>
      <c r="N1786" s="53"/>
    </row>
    <row r="1787" spans="2:14" x14ac:dyDescent="0.25">
      <c r="B1787" s="175"/>
      <c r="C1787" s="53"/>
      <c r="D1787" s="53"/>
      <c r="E1787" s="53"/>
      <c r="F1787" s="53"/>
      <c r="G1787" s="54"/>
      <c r="H1787" s="53"/>
      <c r="I1787" s="59"/>
      <c r="J1787" s="53"/>
      <c r="K1787" s="53"/>
      <c r="L1787" s="53"/>
      <c r="M1787" s="53"/>
      <c r="N1787" s="53"/>
    </row>
    <row r="1788" spans="2:14" x14ac:dyDescent="0.25">
      <c r="B1788" s="175"/>
      <c r="C1788" s="53"/>
      <c r="D1788" s="53"/>
      <c r="E1788" s="53"/>
      <c r="F1788" s="53"/>
      <c r="G1788" s="54"/>
      <c r="H1788" s="53"/>
      <c r="I1788" s="59"/>
      <c r="J1788" s="53"/>
      <c r="K1788" s="53"/>
      <c r="L1788" s="53"/>
      <c r="M1788" s="53"/>
      <c r="N1788" s="53"/>
    </row>
    <row r="1789" spans="2:14" x14ac:dyDescent="0.25">
      <c r="B1789" s="175"/>
      <c r="C1789" s="53"/>
      <c r="D1789" s="53"/>
      <c r="E1789" s="53"/>
      <c r="F1789" s="53"/>
      <c r="G1789" s="54"/>
      <c r="H1789" s="53"/>
      <c r="I1789" s="59"/>
      <c r="J1789" s="53"/>
      <c r="K1789" s="53"/>
      <c r="L1789" s="53"/>
      <c r="M1789" s="53"/>
      <c r="N1789" s="53"/>
    </row>
    <row r="1790" spans="2:14" x14ac:dyDescent="0.25">
      <c r="B1790" s="175"/>
      <c r="C1790" s="53"/>
      <c r="D1790" s="53"/>
      <c r="E1790" s="53"/>
      <c r="F1790" s="53"/>
      <c r="G1790" s="54"/>
      <c r="H1790" s="53"/>
      <c r="I1790" s="59"/>
      <c r="J1790" s="53"/>
      <c r="K1790" s="53"/>
      <c r="L1790" s="53"/>
      <c r="M1790" s="53"/>
      <c r="N1790" s="53"/>
    </row>
    <row r="1791" spans="2:14" x14ac:dyDescent="0.25">
      <c r="B1791" s="175"/>
      <c r="C1791" s="53"/>
      <c r="D1791" s="53"/>
      <c r="E1791" s="53"/>
      <c r="F1791" s="53"/>
      <c r="G1791" s="54"/>
      <c r="H1791" s="53"/>
      <c r="I1791" s="59"/>
      <c r="J1791" s="53"/>
      <c r="K1791" s="53"/>
      <c r="L1791" s="53"/>
      <c r="M1791" s="53"/>
      <c r="N1791" s="53"/>
    </row>
    <row r="1792" spans="2:14" x14ac:dyDescent="0.25">
      <c r="B1792" s="175"/>
      <c r="C1792" s="53"/>
      <c r="D1792" s="53"/>
      <c r="E1792" s="53"/>
      <c r="F1792" s="53"/>
      <c r="G1792" s="54"/>
      <c r="H1792" s="53"/>
      <c r="I1792" s="59"/>
      <c r="J1792" s="53"/>
      <c r="K1792" s="53"/>
      <c r="L1792" s="53"/>
      <c r="M1792" s="53"/>
      <c r="N1792" s="53"/>
    </row>
    <row r="1793" spans="2:14" x14ac:dyDescent="0.25">
      <c r="B1793" s="175"/>
      <c r="C1793" s="53"/>
      <c r="D1793" s="53"/>
      <c r="E1793" s="53"/>
      <c r="F1793" s="53"/>
      <c r="G1793" s="54"/>
      <c r="H1793" s="53"/>
      <c r="I1793" s="59"/>
      <c r="J1793" s="53"/>
      <c r="K1793" s="53"/>
      <c r="L1793" s="53"/>
      <c r="M1793" s="53"/>
      <c r="N1793" s="53"/>
    </row>
    <row r="1794" spans="2:14" x14ac:dyDescent="0.25">
      <c r="B1794" s="175"/>
      <c r="C1794" s="53"/>
      <c r="D1794" s="53"/>
      <c r="E1794" s="53"/>
      <c r="F1794" s="53"/>
      <c r="G1794" s="54"/>
      <c r="H1794" s="53"/>
      <c r="I1794" s="59"/>
      <c r="J1794" s="53"/>
      <c r="K1794" s="53"/>
      <c r="L1794" s="53"/>
      <c r="M1794" s="53"/>
      <c r="N1794" s="53"/>
    </row>
    <row r="1795" spans="2:14" x14ac:dyDescent="0.25">
      <c r="B1795" s="175"/>
      <c r="C1795" s="53"/>
      <c r="D1795" s="53"/>
      <c r="E1795" s="53"/>
      <c r="F1795" s="53"/>
      <c r="G1795" s="54"/>
      <c r="H1795" s="53"/>
      <c r="I1795" s="59"/>
      <c r="J1795" s="53"/>
      <c r="K1795" s="53"/>
      <c r="L1795" s="53"/>
      <c r="M1795" s="53"/>
      <c r="N1795" s="53"/>
    </row>
    <row r="1796" spans="2:14" x14ac:dyDescent="0.25">
      <c r="B1796" s="175"/>
      <c r="C1796" s="53"/>
      <c r="D1796" s="53"/>
      <c r="E1796" s="53"/>
      <c r="F1796" s="53"/>
      <c r="G1796" s="54"/>
      <c r="H1796" s="53"/>
      <c r="I1796" s="59"/>
      <c r="J1796" s="53"/>
      <c r="K1796" s="53"/>
      <c r="L1796" s="53"/>
      <c r="M1796" s="53"/>
      <c r="N1796" s="53"/>
    </row>
    <row r="1797" spans="2:14" x14ac:dyDescent="0.25">
      <c r="B1797" s="175"/>
      <c r="C1797" s="53"/>
      <c r="D1797" s="53"/>
      <c r="E1797" s="53"/>
      <c r="F1797" s="53"/>
      <c r="G1797" s="54"/>
      <c r="H1797" s="53"/>
      <c r="I1797" s="59"/>
      <c r="J1797" s="53"/>
      <c r="K1797" s="53"/>
      <c r="L1797" s="53"/>
      <c r="M1797" s="53"/>
      <c r="N1797" s="53"/>
    </row>
    <row r="1798" spans="2:14" x14ac:dyDescent="0.25">
      <c r="B1798" s="175"/>
      <c r="C1798" s="53"/>
      <c r="D1798" s="53"/>
      <c r="E1798" s="53"/>
      <c r="F1798" s="53"/>
      <c r="G1798" s="54"/>
      <c r="H1798" s="53"/>
      <c r="I1798" s="59"/>
      <c r="J1798" s="53"/>
      <c r="K1798" s="53"/>
      <c r="L1798" s="53"/>
      <c r="M1798" s="53"/>
      <c r="N1798" s="53"/>
    </row>
    <row r="1799" spans="2:14" x14ac:dyDescent="0.25">
      <c r="B1799" s="175"/>
      <c r="C1799" s="53"/>
      <c r="D1799" s="53"/>
      <c r="E1799" s="53"/>
      <c r="F1799" s="53"/>
      <c r="G1799" s="54"/>
      <c r="H1799" s="53"/>
      <c r="I1799" s="59"/>
      <c r="J1799" s="53"/>
      <c r="K1799" s="53"/>
      <c r="L1799" s="53"/>
      <c r="M1799" s="53"/>
      <c r="N1799" s="53"/>
    </row>
    <row r="1800" spans="2:14" x14ac:dyDescent="0.25">
      <c r="B1800" s="175"/>
      <c r="C1800" s="53"/>
      <c r="D1800" s="53"/>
      <c r="E1800" s="53"/>
      <c r="F1800" s="53"/>
      <c r="G1800" s="54"/>
      <c r="H1800" s="53"/>
      <c r="I1800" s="59"/>
      <c r="J1800" s="53"/>
      <c r="K1800" s="53"/>
      <c r="L1800" s="53"/>
      <c r="M1800" s="53"/>
      <c r="N1800" s="53"/>
    </row>
    <row r="1801" spans="2:14" x14ac:dyDescent="0.25">
      <c r="B1801" s="175"/>
      <c r="C1801" s="53"/>
      <c r="D1801" s="53"/>
      <c r="E1801" s="53"/>
      <c r="F1801" s="53"/>
      <c r="G1801" s="54"/>
      <c r="H1801" s="53"/>
      <c r="I1801" s="59"/>
      <c r="J1801" s="53"/>
      <c r="K1801" s="53"/>
      <c r="L1801" s="53"/>
      <c r="M1801" s="53"/>
      <c r="N1801" s="53"/>
    </row>
    <row r="1802" spans="2:14" x14ac:dyDescent="0.25">
      <c r="B1802" s="175"/>
      <c r="C1802" s="53"/>
      <c r="D1802" s="53"/>
      <c r="E1802" s="53"/>
      <c r="F1802" s="53"/>
      <c r="G1802" s="54"/>
      <c r="H1802" s="53"/>
      <c r="I1802" s="59"/>
      <c r="J1802" s="53"/>
      <c r="K1802" s="53"/>
      <c r="L1802" s="53"/>
      <c r="M1802" s="53"/>
      <c r="N1802" s="53"/>
    </row>
    <row r="1803" spans="2:14" x14ac:dyDescent="0.25">
      <c r="B1803" s="175"/>
      <c r="C1803" s="53"/>
      <c r="D1803" s="53"/>
      <c r="E1803" s="53"/>
      <c r="F1803" s="53"/>
      <c r="G1803" s="54"/>
      <c r="H1803" s="53"/>
      <c r="I1803" s="59"/>
      <c r="J1803" s="53"/>
      <c r="K1803" s="53"/>
      <c r="L1803" s="53"/>
      <c r="M1803" s="53"/>
      <c r="N1803" s="53"/>
    </row>
    <row r="1804" spans="2:14" x14ac:dyDescent="0.25">
      <c r="B1804" s="175"/>
      <c r="C1804" s="53"/>
      <c r="D1804" s="53"/>
      <c r="E1804" s="53"/>
      <c r="F1804" s="53"/>
      <c r="G1804" s="54"/>
      <c r="H1804" s="53"/>
      <c r="I1804" s="59"/>
      <c r="J1804" s="53"/>
      <c r="K1804" s="53"/>
      <c r="L1804" s="53"/>
      <c r="M1804" s="53"/>
      <c r="N1804" s="53"/>
    </row>
    <row r="1805" spans="2:14" x14ac:dyDescent="0.25">
      <c r="B1805" s="175"/>
      <c r="C1805" s="53"/>
      <c r="D1805" s="53"/>
      <c r="E1805" s="53"/>
      <c r="F1805" s="53"/>
      <c r="G1805" s="54"/>
      <c r="H1805" s="53"/>
      <c r="I1805" s="59"/>
      <c r="J1805" s="53"/>
      <c r="K1805" s="53"/>
      <c r="L1805" s="53"/>
      <c r="M1805" s="53"/>
      <c r="N1805" s="53"/>
    </row>
    <row r="1806" spans="2:14" x14ac:dyDescent="0.25">
      <c r="B1806" s="175"/>
      <c r="C1806" s="53"/>
      <c r="D1806" s="53"/>
      <c r="E1806" s="53"/>
      <c r="F1806" s="53"/>
      <c r="G1806" s="54"/>
      <c r="H1806" s="53"/>
      <c r="I1806" s="59"/>
      <c r="J1806" s="53"/>
      <c r="K1806" s="53"/>
      <c r="L1806" s="53"/>
      <c r="M1806" s="53"/>
      <c r="N1806" s="53"/>
    </row>
    <row r="1807" spans="2:14" x14ac:dyDescent="0.25">
      <c r="B1807" s="175"/>
      <c r="C1807" s="53"/>
      <c r="D1807" s="53"/>
      <c r="E1807" s="53"/>
      <c r="F1807" s="53"/>
      <c r="G1807" s="54"/>
      <c r="H1807" s="53"/>
      <c r="I1807" s="59"/>
      <c r="J1807" s="53"/>
      <c r="K1807" s="53"/>
      <c r="L1807" s="53"/>
      <c r="M1807" s="53"/>
      <c r="N1807" s="53"/>
    </row>
    <row r="1808" spans="2:14" x14ac:dyDescent="0.25">
      <c r="B1808" s="175"/>
      <c r="C1808" s="53"/>
      <c r="D1808" s="53"/>
      <c r="E1808" s="53"/>
      <c r="F1808" s="53"/>
      <c r="G1808" s="54"/>
      <c r="H1808" s="53"/>
      <c r="I1808" s="59"/>
      <c r="J1808" s="53"/>
      <c r="K1808" s="53"/>
      <c r="L1808" s="53"/>
      <c r="M1808" s="53"/>
      <c r="N1808" s="53"/>
    </row>
    <row r="1809" spans="2:14" x14ac:dyDescent="0.25">
      <c r="B1809" s="175"/>
      <c r="C1809" s="53"/>
      <c r="D1809" s="53"/>
      <c r="E1809" s="53"/>
      <c r="F1809" s="53"/>
      <c r="G1809" s="54"/>
      <c r="H1809" s="53"/>
      <c r="I1809" s="59"/>
      <c r="J1809" s="53"/>
      <c r="K1809" s="53"/>
      <c r="L1809" s="53"/>
      <c r="M1809" s="53"/>
      <c r="N1809" s="53"/>
    </row>
    <row r="1810" spans="2:14" x14ac:dyDescent="0.25">
      <c r="B1810" s="175"/>
      <c r="C1810" s="53"/>
      <c r="D1810" s="53"/>
      <c r="E1810" s="53"/>
      <c r="F1810" s="53"/>
      <c r="G1810" s="54"/>
      <c r="H1810" s="53"/>
      <c r="I1810" s="59"/>
      <c r="J1810" s="53"/>
      <c r="K1810" s="53"/>
      <c r="L1810" s="53"/>
      <c r="M1810" s="53"/>
      <c r="N1810" s="53"/>
    </row>
    <row r="1811" spans="2:14" x14ac:dyDescent="0.25">
      <c r="B1811" s="175"/>
      <c r="C1811" s="53"/>
      <c r="D1811" s="53"/>
      <c r="E1811" s="53"/>
      <c r="F1811" s="53"/>
      <c r="G1811" s="54"/>
      <c r="H1811" s="53"/>
      <c r="I1811" s="59"/>
      <c r="J1811" s="53"/>
      <c r="K1811" s="53"/>
      <c r="L1811" s="53"/>
      <c r="M1811" s="53"/>
      <c r="N1811" s="53"/>
    </row>
    <row r="1812" spans="2:14" x14ac:dyDescent="0.25">
      <c r="B1812" s="175"/>
      <c r="C1812" s="53"/>
      <c r="D1812" s="53"/>
      <c r="E1812" s="53"/>
      <c r="F1812" s="53"/>
      <c r="G1812" s="54"/>
      <c r="H1812" s="53"/>
      <c r="I1812" s="59"/>
      <c r="J1812" s="53"/>
      <c r="K1812" s="53"/>
      <c r="L1812" s="53"/>
      <c r="M1812" s="53"/>
      <c r="N1812" s="53"/>
    </row>
    <row r="1813" spans="2:14" x14ac:dyDescent="0.25">
      <c r="B1813" s="175"/>
      <c r="C1813" s="53"/>
      <c r="D1813" s="53"/>
      <c r="E1813" s="53"/>
      <c r="F1813" s="53"/>
      <c r="G1813" s="54"/>
      <c r="H1813" s="53"/>
      <c r="I1813" s="59"/>
      <c r="J1813" s="53"/>
      <c r="K1813" s="53"/>
      <c r="L1813" s="53"/>
      <c r="M1813" s="53"/>
      <c r="N1813" s="53"/>
    </row>
    <row r="1814" spans="2:14" x14ac:dyDescent="0.25">
      <c r="B1814" s="175"/>
      <c r="C1814" s="53"/>
      <c r="D1814" s="53"/>
      <c r="E1814" s="53"/>
      <c r="F1814" s="53"/>
      <c r="G1814" s="54"/>
      <c r="H1814" s="53"/>
      <c r="I1814" s="59"/>
      <c r="J1814" s="53"/>
      <c r="K1814" s="53"/>
      <c r="L1814" s="53"/>
      <c r="M1814" s="53"/>
      <c r="N1814" s="53"/>
    </row>
    <row r="1815" spans="2:14" x14ac:dyDescent="0.25">
      <c r="B1815" s="175"/>
      <c r="C1815" s="53"/>
      <c r="D1815" s="53"/>
      <c r="E1815" s="53"/>
      <c r="F1815" s="53"/>
      <c r="G1815" s="54"/>
      <c r="H1815" s="53"/>
      <c r="I1815" s="59"/>
      <c r="J1815" s="53"/>
      <c r="K1815" s="53"/>
      <c r="L1815" s="53"/>
      <c r="M1815" s="53"/>
      <c r="N1815" s="53"/>
    </row>
    <row r="1816" spans="2:14" x14ac:dyDescent="0.25">
      <c r="B1816" s="175"/>
      <c r="C1816" s="53"/>
      <c r="D1816" s="53"/>
      <c r="E1816" s="53"/>
      <c r="F1816" s="53"/>
      <c r="G1816" s="54"/>
      <c r="H1816" s="53"/>
      <c r="I1816" s="59"/>
      <c r="J1816" s="53"/>
      <c r="K1816" s="53"/>
      <c r="L1816" s="53"/>
      <c r="M1816" s="53"/>
      <c r="N1816" s="53"/>
    </row>
    <row r="1817" spans="2:14" x14ac:dyDescent="0.25">
      <c r="B1817" s="175"/>
      <c r="C1817" s="53"/>
      <c r="D1817" s="53"/>
      <c r="E1817" s="53"/>
      <c r="F1817" s="53"/>
      <c r="G1817" s="54"/>
      <c r="H1817" s="53"/>
      <c r="I1817" s="59"/>
      <c r="J1817" s="53"/>
      <c r="K1817" s="53"/>
      <c r="L1817" s="53"/>
      <c r="M1817" s="53"/>
      <c r="N1817" s="53"/>
    </row>
    <row r="1818" spans="2:14" x14ac:dyDescent="0.25">
      <c r="B1818" s="175"/>
      <c r="C1818" s="53"/>
      <c r="D1818" s="53"/>
      <c r="E1818" s="53"/>
      <c r="F1818" s="53"/>
      <c r="G1818" s="54"/>
      <c r="H1818" s="53"/>
      <c r="I1818" s="59"/>
      <c r="J1818" s="53"/>
      <c r="K1818" s="53"/>
      <c r="L1818" s="53"/>
      <c r="M1818" s="53"/>
      <c r="N1818" s="53"/>
    </row>
    <row r="1819" spans="2:14" x14ac:dyDescent="0.25">
      <c r="B1819" s="175"/>
      <c r="C1819" s="53"/>
      <c r="D1819" s="53"/>
      <c r="E1819" s="53"/>
      <c r="F1819" s="53"/>
      <c r="G1819" s="54"/>
      <c r="H1819" s="53"/>
      <c r="I1819" s="59"/>
      <c r="J1819" s="53"/>
      <c r="K1819" s="53"/>
      <c r="L1819" s="53"/>
      <c r="M1819" s="53"/>
      <c r="N1819" s="53"/>
    </row>
    <row r="1820" spans="2:14" x14ac:dyDescent="0.25">
      <c r="B1820" s="175"/>
      <c r="C1820" s="53"/>
      <c r="D1820" s="53"/>
      <c r="E1820" s="53"/>
      <c r="F1820" s="53"/>
      <c r="G1820" s="54"/>
      <c r="H1820" s="53"/>
      <c r="I1820" s="59"/>
      <c r="J1820" s="53"/>
      <c r="K1820" s="53"/>
      <c r="L1820" s="53"/>
      <c r="M1820" s="53"/>
      <c r="N1820" s="53"/>
    </row>
    <row r="1821" spans="2:14" x14ac:dyDescent="0.25">
      <c r="B1821" s="175"/>
      <c r="C1821" s="53"/>
      <c r="D1821" s="53"/>
      <c r="E1821" s="53"/>
      <c r="F1821" s="53"/>
      <c r="G1821" s="54"/>
      <c r="H1821" s="53"/>
      <c r="I1821" s="59"/>
      <c r="J1821" s="53"/>
      <c r="K1821" s="53"/>
      <c r="L1821" s="53"/>
      <c r="M1821" s="53"/>
      <c r="N1821" s="53"/>
    </row>
    <row r="1822" spans="2:14" x14ac:dyDescent="0.25">
      <c r="B1822" s="175"/>
      <c r="C1822" s="53"/>
      <c r="D1822" s="53"/>
      <c r="E1822" s="53"/>
      <c r="F1822" s="53"/>
      <c r="G1822" s="54"/>
      <c r="H1822" s="53"/>
      <c r="I1822" s="59"/>
      <c r="J1822" s="53"/>
      <c r="K1822" s="53"/>
      <c r="L1822" s="53"/>
      <c r="M1822" s="53"/>
      <c r="N1822" s="53"/>
    </row>
    <row r="1823" spans="2:14" x14ac:dyDescent="0.25">
      <c r="B1823" s="175"/>
      <c r="C1823" s="53"/>
      <c r="D1823" s="53"/>
      <c r="E1823" s="53"/>
      <c r="F1823" s="53"/>
      <c r="G1823" s="54"/>
      <c r="H1823" s="53"/>
      <c r="I1823" s="59"/>
      <c r="J1823" s="53"/>
      <c r="K1823" s="53"/>
      <c r="L1823" s="53"/>
      <c r="M1823" s="53"/>
      <c r="N1823" s="53"/>
    </row>
    <row r="1824" spans="2:14" x14ac:dyDescent="0.25">
      <c r="B1824" s="175"/>
      <c r="C1824" s="53"/>
      <c r="D1824" s="53"/>
      <c r="E1824" s="53"/>
      <c r="F1824" s="53"/>
      <c r="G1824" s="54"/>
      <c r="H1824" s="53"/>
      <c r="I1824" s="59"/>
      <c r="J1824" s="53"/>
      <c r="K1824" s="53"/>
      <c r="L1824" s="53"/>
      <c r="M1824" s="53"/>
      <c r="N1824" s="53"/>
    </row>
    <row r="1825" spans="2:14" x14ac:dyDescent="0.25">
      <c r="B1825" s="175"/>
      <c r="C1825" s="53"/>
      <c r="D1825" s="53"/>
      <c r="E1825" s="53"/>
      <c r="F1825" s="53"/>
      <c r="G1825" s="54"/>
      <c r="H1825" s="53"/>
      <c r="I1825" s="59"/>
      <c r="J1825" s="53"/>
      <c r="K1825" s="53"/>
      <c r="L1825" s="53"/>
      <c r="M1825" s="53"/>
      <c r="N1825" s="53"/>
    </row>
    <row r="1826" spans="2:14" x14ac:dyDescent="0.25">
      <c r="B1826" s="175"/>
      <c r="C1826" s="53"/>
      <c r="D1826" s="53"/>
      <c r="E1826" s="53"/>
      <c r="F1826" s="53"/>
      <c r="G1826" s="54"/>
      <c r="H1826" s="53"/>
      <c r="I1826" s="59"/>
      <c r="J1826" s="53"/>
      <c r="K1826" s="53"/>
      <c r="L1826" s="53"/>
      <c r="M1826" s="53"/>
      <c r="N1826" s="53"/>
    </row>
    <row r="1827" spans="2:14" x14ac:dyDescent="0.25">
      <c r="B1827" s="175"/>
      <c r="C1827" s="53"/>
      <c r="D1827" s="53"/>
      <c r="E1827" s="53"/>
      <c r="F1827" s="53"/>
      <c r="G1827" s="54"/>
      <c r="H1827" s="53"/>
      <c r="I1827" s="59"/>
      <c r="J1827" s="53"/>
      <c r="K1827" s="53"/>
      <c r="L1827" s="53"/>
      <c r="M1827" s="53"/>
      <c r="N1827" s="53"/>
    </row>
    <row r="1828" spans="2:14" x14ac:dyDescent="0.25">
      <c r="B1828" s="175"/>
      <c r="C1828" s="53"/>
      <c r="D1828" s="53"/>
      <c r="E1828" s="53"/>
      <c r="F1828" s="53"/>
      <c r="G1828" s="54"/>
      <c r="H1828" s="53"/>
      <c r="I1828" s="59"/>
      <c r="J1828" s="53"/>
      <c r="K1828" s="53"/>
      <c r="L1828" s="53"/>
      <c r="M1828" s="53"/>
      <c r="N1828" s="53"/>
    </row>
    <row r="1829" spans="2:14" x14ac:dyDescent="0.25">
      <c r="B1829" s="175"/>
      <c r="C1829" s="53"/>
      <c r="D1829" s="53"/>
      <c r="E1829" s="53"/>
      <c r="F1829" s="53"/>
      <c r="G1829" s="54"/>
      <c r="H1829" s="53"/>
      <c r="I1829" s="59"/>
      <c r="J1829" s="53"/>
      <c r="K1829" s="53"/>
      <c r="L1829" s="53"/>
      <c r="M1829" s="53"/>
      <c r="N1829" s="53"/>
    </row>
    <row r="1830" spans="2:14" x14ac:dyDescent="0.25">
      <c r="B1830" s="175"/>
      <c r="C1830" s="53"/>
      <c r="D1830" s="53"/>
      <c r="E1830" s="53"/>
      <c r="F1830" s="53"/>
      <c r="G1830" s="54"/>
      <c r="H1830" s="53"/>
      <c r="I1830" s="59"/>
      <c r="J1830" s="53"/>
      <c r="K1830" s="53"/>
      <c r="L1830" s="53"/>
      <c r="M1830" s="53"/>
      <c r="N1830" s="53"/>
    </row>
    <row r="1831" spans="2:14" x14ac:dyDescent="0.25">
      <c r="B1831" s="175"/>
      <c r="C1831" s="53"/>
      <c r="D1831" s="53"/>
      <c r="E1831" s="53"/>
      <c r="F1831" s="53"/>
      <c r="G1831" s="54"/>
      <c r="H1831" s="53"/>
      <c r="I1831" s="59"/>
      <c r="J1831" s="53"/>
      <c r="K1831" s="53"/>
      <c r="L1831" s="53"/>
      <c r="M1831" s="53"/>
      <c r="N1831" s="53"/>
    </row>
    <row r="1832" spans="2:14" x14ac:dyDescent="0.25">
      <c r="B1832" s="175"/>
      <c r="C1832" s="53"/>
      <c r="D1832" s="53"/>
      <c r="E1832" s="53"/>
      <c r="F1832" s="53"/>
      <c r="G1832" s="54"/>
      <c r="H1832" s="53"/>
      <c r="I1832" s="59"/>
      <c r="J1832" s="53"/>
      <c r="K1832" s="53"/>
      <c r="L1832" s="53"/>
      <c r="M1832" s="53"/>
      <c r="N1832" s="53"/>
    </row>
    <row r="1833" spans="2:14" x14ac:dyDescent="0.25">
      <c r="B1833" s="175"/>
      <c r="C1833" s="53"/>
      <c r="D1833" s="53"/>
      <c r="E1833" s="53"/>
      <c r="F1833" s="53"/>
      <c r="G1833" s="54"/>
      <c r="H1833" s="53"/>
      <c r="I1833" s="59"/>
      <c r="J1833" s="53"/>
      <c r="K1833" s="53"/>
      <c r="L1833" s="53"/>
      <c r="M1833" s="53"/>
      <c r="N1833" s="53"/>
    </row>
    <row r="1834" spans="2:14" x14ac:dyDescent="0.25">
      <c r="B1834" s="175"/>
      <c r="C1834" s="53"/>
      <c r="D1834" s="53"/>
      <c r="E1834" s="53"/>
      <c r="F1834" s="53"/>
      <c r="G1834" s="54"/>
      <c r="H1834" s="53"/>
      <c r="I1834" s="59"/>
      <c r="J1834" s="53"/>
      <c r="K1834" s="53"/>
      <c r="L1834" s="53"/>
      <c r="M1834" s="53"/>
      <c r="N1834" s="53"/>
    </row>
    <row r="1835" spans="2:14" x14ac:dyDescent="0.25">
      <c r="B1835" s="175"/>
      <c r="C1835" s="53"/>
      <c r="D1835" s="53"/>
      <c r="E1835" s="53"/>
      <c r="F1835" s="53"/>
      <c r="G1835" s="54"/>
      <c r="H1835" s="53"/>
      <c r="I1835" s="59"/>
      <c r="J1835" s="53"/>
      <c r="K1835" s="53"/>
      <c r="L1835" s="53"/>
      <c r="M1835" s="53"/>
      <c r="N1835" s="53"/>
    </row>
    <row r="1836" spans="2:14" x14ac:dyDescent="0.25">
      <c r="B1836" s="175"/>
      <c r="C1836" s="53"/>
      <c r="D1836" s="53"/>
      <c r="E1836" s="53"/>
      <c r="F1836" s="53"/>
      <c r="G1836" s="54"/>
      <c r="H1836" s="53"/>
      <c r="I1836" s="59"/>
      <c r="J1836" s="53"/>
      <c r="K1836" s="53"/>
      <c r="L1836" s="53"/>
      <c r="M1836" s="53"/>
      <c r="N1836" s="53"/>
    </row>
    <row r="1837" spans="2:14" x14ac:dyDescent="0.25">
      <c r="B1837" s="175"/>
      <c r="C1837" s="53"/>
      <c r="D1837" s="53"/>
      <c r="E1837" s="53"/>
      <c r="F1837" s="53"/>
      <c r="G1837" s="54"/>
      <c r="H1837" s="53"/>
      <c r="I1837" s="59"/>
      <c r="J1837" s="53"/>
      <c r="K1837" s="53"/>
      <c r="L1837" s="53"/>
      <c r="M1837" s="53"/>
      <c r="N1837" s="53"/>
    </row>
    <row r="1838" spans="2:14" x14ac:dyDescent="0.25">
      <c r="B1838" s="175"/>
      <c r="C1838" s="53"/>
      <c r="D1838" s="53"/>
      <c r="E1838" s="53"/>
      <c r="F1838" s="53"/>
      <c r="G1838" s="54"/>
      <c r="H1838" s="53"/>
      <c r="I1838" s="59"/>
      <c r="J1838" s="53"/>
      <c r="K1838" s="53"/>
      <c r="L1838" s="53"/>
      <c r="M1838" s="53"/>
      <c r="N1838" s="53"/>
    </row>
    <row r="1839" spans="2:14" x14ac:dyDescent="0.25">
      <c r="B1839" s="175"/>
      <c r="C1839" s="53"/>
      <c r="D1839" s="53"/>
      <c r="E1839" s="53"/>
      <c r="F1839" s="53"/>
      <c r="G1839" s="54"/>
      <c r="H1839" s="53"/>
      <c r="I1839" s="59"/>
      <c r="J1839" s="53"/>
      <c r="K1839" s="53"/>
      <c r="L1839" s="53"/>
      <c r="M1839" s="53"/>
      <c r="N1839" s="53"/>
    </row>
    <row r="1840" spans="2:14" x14ac:dyDescent="0.25">
      <c r="B1840" s="175"/>
      <c r="C1840" s="53"/>
      <c r="D1840" s="53"/>
      <c r="E1840" s="53"/>
      <c r="F1840" s="53"/>
      <c r="G1840" s="54"/>
      <c r="H1840" s="53"/>
      <c r="I1840" s="59"/>
      <c r="J1840" s="53"/>
      <c r="K1840" s="53"/>
      <c r="L1840" s="53"/>
      <c r="M1840" s="53"/>
      <c r="N1840" s="53"/>
    </row>
    <row r="1841" spans="2:14" x14ac:dyDescent="0.25">
      <c r="B1841" s="175"/>
      <c r="C1841" s="53"/>
      <c r="D1841" s="53"/>
      <c r="E1841" s="53"/>
      <c r="F1841" s="53"/>
      <c r="G1841" s="54"/>
      <c r="H1841" s="53"/>
      <c r="I1841" s="59"/>
      <c r="J1841" s="53"/>
      <c r="K1841" s="53"/>
      <c r="L1841" s="53"/>
      <c r="M1841" s="53"/>
      <c r="N1841" s="53"/>
    </row>
    <row r="1842" spans="2:14" x14ac:dyDescent="0.25">
      <c r="B1842" s="175"/>
      <c r="C1842" s="53"/>
      <c r="D1842" s="53"/>
      <c r="E1842" s="53"/>
      <c r="F1842" s="53"/>
      <c r="G1842" s="54"/>
      <c r="H1842" s="53"/>
      <c r="I1842" s="59"/>
      <c r="J1842" s="53"/>
      <c r="K1842" s="53"/>
      <c r="L1842" s="53"/>
      <c r="M1842" s="53"/>
      <c r="N1842" s="53"/>
    </row>
    <row r="1843" spans="2:14" x14ac:dyDescent="0.25">
      <c r="B1843" s="175"/>
      <c r="C1843" s="53"/>
      <c r="D1843" s="53"/>
      <c r="E1843" s="53"/>
      <c r="F1843" s="53"/>
      <c r="G1843" s="54"/>
      <c r="H1843" s="53"/>
      <c r="I1843" s="59"/>
      <c r="J1843" s="53"/>
      <c r="K1843" s="53"/>
      <c r="L1843" s="53"/>
      <c r="M1843" s="53"/>
      <c r="N1843" s="53"/>
    </row>
    <row r="1844" spans="2:14" x14ac:dyDescent="0.25">
      <c r="B1844" s="175"/>
      <c r="C1844" s="53"/>
      <c r="D1844" s="53"/>
      <c r="E1844" s="53"/>
      <c r="F1844" s="53"/>
      <c r="G1844" s="54"/>
      <c r="H1844" s="53"/>
      <c r="I1844" s="59"/>
      <c r="J1844" s="53"/>
      <c r="K1844" s="53"/>
      <c r="L1844" s="53"/>
      <c r="M1844" s="53"/>
      <c r="N1844" s="53"/>
    </row>
    <row r="1845" spans="2:14" x14ac:dyDescent="0.25">
      <c r="B1845" s="175"/>
      <c r="C1845" s="53"/>
      <c r="D1845" s="53"/>
      <c r="E1845" s="53"/>
      <c r="F1845" s="53"/>
      <c r="G1845" s="54"/>
      <c r="H1845" s="53"/>
      <c r="I1845" s="59"/>
      <c r="J1845" s="53"/>
      <c r="K1845" s="53"/>
      <c r="L1845" s="53"/>
      <c r="M1845" s="53"/>
      <c r="N1845" s="53"/>
    </row>
    <row r="1846" spans="2:14" x14ac:dyDescent="0.25">
      <c r="B1846" s="175"/>
      <c r="C1846" s="53"/>
      <c r="D1846" s="53"/>
      <c r="E1846" s="53"/>
      <c r="F1846" s="53"/>
      <c r="G1846" s="54"/>
      <c r="H1846" s="53"/>
      <c r="I1846" s="59"/>
      <c r="J1846" s="53"/>
      <c r="K1846" s="53"/>
      <c r="L1846" s="53"/>
      <c r="M1846" s="53"/>
      <c r="N1846" s="53"/>
    </row>
    <row r="1847" spans="2:14" x14ac:dyDescent="0.25">
      <c r="B1847" s="175"/>
      <c r="C1847" s="53"/>
      <c r="D1847" s="53"/>
      <c r="E1847" s="53"/>
      <c r="F1847" s="53"/>
      <c r="G1847" s="54"/>
      <c r="H1847" s="53"/>
      <c r="I1847" s="59"/>
      <c r="J1847" s="53"/>
      <c r="K1847" s="53"/>
      <c r="L1847" s="53"/>
      <c r="M1847" s="53"/>
      <c r="N1847" s="53"/>
    </row>
    <row r="1848" spans="2:14" x14ac:dyDescent="0.25">
      <c r="B1848" s="175"/>
      <c r="C1848" s="53"/>
      <c r="D1848" s="53"/>
      <c r="E1848" s="53"/>
      <c r="F1848" s="53"/>
      <c r="G1848" s="54"/>
      <c r="H1848" s="53"/>
      <c r="I1848" s="59"/>
      <c r="J1848" s="53"/>
      <c r="K1848" s="53"/>
      <c r="L1848" s="53"/>
      <c r="M1848" s="53"/>
      <c r="N1848" s="53"/>
    </row>
    <row r="1849" spans="2:14" x14ac:dyDescent="0.25">
      <c r="B1849" s="175"/>
      <c r="C1849" s="53"/>
      <c r="D1849" s="53"/>
      <c r="E1849" s="53"/>
      <c r="F1849" s="53"/>
      <c r="G1849" s="54"/>
      <c r="H1849" s="53"/>
      <c r="I1849" s="59"/>
      <c r="J1849" s="53"/>
      <c r="K1849" s="53"/>
      <c r="L1849" s="53"/>
      <c r="M1849" s="53"/>
      <c r="N1849" s="53"/>
    </row>
    <row r="1850" spans="2:14" x14ac:dyDescent="0.25">
      <c r="B1850" s="175"/>
      <c r="C1850" s="53"/>
      <c r="D1850" s="53"/>
      <c r="E1850" s="53"/>
      <c r="F1850" s="53"/>
      <c r="G1850" s="54"/>
      <c r="H1850" s="53"/>
      <c r="I1850" s="59"/>
      <c r="J1850" s="53"/>
      <c r="K1850" s="53"/>
      <c r="L1850" s="53"/>
      <c r="M1850" s="53"/>
      <c r="N1850" s="53"/>
    </row>
    <row r="1851" spans="2:14" x14ac:dyDescent="0.25">
      <c r="B1851" s="175"/>
      <c r="C1851" s="53"/>
      <c r="D1851" s="53"/>
      <c r="E1851" s="53"/>
      <c r="F1851" s="53"/>
      <c r="G1851" s="54"/>
      <c r="H1851" s="53"/>
      <c r="I1851" s="59"/>
      <c r="J1851" s="53"/>
      <c r="K1851" s="53"/>
      <c r="L1851" s="53"/>
      <c r="M1851" s="53"/>
      <c r="N1851" s="53"/>
    </row>
    <row r="1852" spans="2:14" x14ac:dyDescent="0.25">
      <c r="B1852" s="175"/>
      <c r="C1852" s="53"/>
      <c r="D1852" s="53"/>
      <c r="E1852" s="53"/>
      <c r="F1852" s="53"/>
      <c r="G1852" s="54"/>
      <c r="H1852" s="53"/>
      <c r="I1852" s="59"/>
      <c r="J1852" s="53"/>
      <c r="K1852" s="53"/>
      <c r="L1852" s="53"/>
      <c r="M1852" s="53"/>
      <c r="N1852" s="53"/>
    </row>
    <row r="1853" spans="2:14" x14ac:dyDescent="0.25">
      <c r="B1853" s="175"/>
      <c r="C1853" s="53"/>
      <c r="D1853" s="53"/>
      <c r="E1853" s="53"/>
      <c r="F1853" s="53"/>
      <c r="G1853" s="54"/>
      <c r="H1853" s="53"/>
      <c r="I1853" s="59"/>
      <c r="J1853" s="53"/>
      <c r="K1853" s="53"/>
      <c r="L1853" s="53"/>
      <c r="M1853" s="53"/>
      <c r="N1853" s="53"/>
    </row>
    <row r="1854" spans="2:14" x14ac:dyDescent="0.25">
      <c r="B1854" s="175"/>
      <c r="C1854" s="53"/>
      <c r="D1854" s="53"/>
      <c r="E1854" s="53"/>
      <c r="F1854" s="53"/>
      <c r="G1854" s="54"/>
      <c r="H1854" s="53"/>
      <c r="I1854" s="59"/>
      <c r="J1854" s="53"/>
      <c r="K1854" s="53"/>
      <c r="L1854" s="53"/>
      <c r="M1854" s="53"/>
      <c r="N1854" s="53"/>
    </row>
    <row r="1855" spans="2:14" x14ac:dyDescent="0.25">
      <c r="B1855" s="175"/>
      <c r="C1855" s="53"/>
      <c r="D1855" s="53"/>
      <c r="E1855" s="53"/>
      <c r="F1855" s="53"/>
      <c r="G1855" s="54"/>
      <c r="H1855" s="53"/>
      <c r="I1855" s="59"/>
      <c r="J1855" s="53"/>
      <c r="K1855" s="53"/>
      <c r="L1855" s="53"/>
      <c r="M1855" s="53"/>
      <c r="N1855" s="53"/>
    </row>
    <row r="1856" spans="2:14" x14ac:dyDescent="0.25">
      <c r="B1856" s="175"/>
      <c r="C1856" s="53"/>
      <c r="D1856" s="53"/>
      <c r="E1856" s="53"/>
      <c r="F1856" s="53"/>
      <c r="G1856" s="54"/>
      <c r="H1856" s="53"/>
      <c r="I1856" s="59"/>
      <c r="J1856" s="53"/>
      <c r="K1856" s="53"/>
      <c r="L1856" s="53"/>
      <c r="M1856" s="53"/>
      <c r="N1856" s="53"/>
    </row>
    <row r="1857" spans="2:14" x14ac:dyDescent="0.25">
      <c r="B1857" s="175"/>
      <c r="C1857" s="53"/>
      <c r="D1857" s="53"/>
      <c r="E1857" s="53"/>
      <c r="F1857" s="53"/>
      <c r="G1857" s="54"/>
      <c r="H1857" s="53"/>
      <c r="I1857" s="59"/>
      <c r="J1857" s="53"/>
      <c r="K1857" s="53"/>
      <c r="L1857" s="53"/>
      <c r="M1857" s="53"/>
      <c r="N1857" s="53"/>
    </row>
    <row r="1858" spans="2:14" x14ac:dyDescent="0.25">
      <c r="B1858" s="175"/>
      <c r="C1858" s="53"/>
      <c r="D1858" s="53"/>
      <c r="E1858" s="53"/>
      <c r="F1858" s="53"/>
      <c r="G1858" s="54"/>
      <c r="H1858" s="53"/>
      <c r="I1858" s="59"/>
      <c r="J1858" s="53"/>
      <c r="K1858" s="53"/>
      <c r="L1858" s="53"/>
      <c r="M1858" s="53"/>
      <c r="N1858" s="53"/>
    </row>
    <row r="1859" spans="2:14" x14ac:dyDescent="0.25">
      <c r="B1859" s="175"/>
      <c r="C1859" s="53"/>
      <c r="D1859" s="53"/>
      <c r="E1859" s="53"/>
      <c r="F1859" s="53"/>
      <c r="G1859" s="54"/>
      <c r="H1859" s="53"/>
      <c r="I1859" s="59"/>
      <c r="J1859" s="53"/>
      <c r="K1859" s="53"/>
      <c r="L1859" s="53"/>
      <c r="M1859" s="53"/>
      <c r="N1859" s="53"/>
    </row>
    <row r="1860" spans="2:14" x14ac:dyDescent="0.25">
      <c r="B1860" s="175"/>
      <c r="C1860" s="53"/>
      <c r="D1860" s="53"/>
      <c r="E1860" s="53"/>
      <c r="F1860" s="53"/>
      <c r="G1860" s="54"/>
      <c r="H1860" s="53"/>
      <c r="I1860" s="59"/>
      <c r="J1860" s="53"/>
      <c r="K1860" s="53"/>
      <c r="L1860" s="53"/>
      <c r="M1860" s="53"/>
      <c r="N1860" s="53"/>
    </row>
    <row r="1861" spans="2:14" x14ac:dyDescent="0.25">
      <c r="B1861" s="175"/>
      <c r="C1861" s="53"/>
      <c r="D1861" s="53"/>
      <c r="E1861" s="53"/>
      <c r="F1861" s="53"/>
      <c r="G1861" s="54"/>
      <c r="H1861" s="53"/>
      <c r="I1861" s="59"/>
      <c r="J1861" s="53"/>
      <c r="K1861" s="53"/>
      <c r="L1861" s="53"/>
      <c r="M1861" s="53"/>
      <c r="N1861" s="53"/>
    </row>
    <row r="1862" spans="2:14" x14ac:dyDescent="0.25">
      <c r="B1862" s="175"/>
      <c r="C1862" s="53"/>
      <c r="D1862" s="53"/>
      <c r="E1862" s="53"/>
      <c r="F1862" s="53"/>
      <c r="G1862" s="54"/>
      <c r="H1862" s="53"/>
      <c r="I1862" s="59"/>
      <c r="J1862" s="53"/>
      <c r="K1862" s="53"/>
      <c r="L1862" s="53"/>
      <c r="M1862" s="53"/>
      <c r="N1862" s="53"/>
    </row>
    <row r="1863" spans="2:14" x14ac:dyDescent="0.25">
      <c r="B1863" s="175"/>
      <c r="C1863" s="53"/>
      <c r="D1863" s="53"/>
      <c r="E1863" s="53"/>
      <c r="F1863" s="53"/>
      <c r="G1863" s="54"/>
      <c r="H1863" s="53"/>
      <c r="I1863" s="59"/>
      <c r="J1863" s="53"/>
      <c r="K1863" s="53"/>
      <c r="L1863" s="53"/>
      <c r="M1863" s="53"/>
      <c r="N1863" s="53"/>
    </row>
    <row r="1864" spans="2:14" x14ac:dyDescent="0.25">
      <c r="B1864" s="175"/>
      <c r="C1864" s="53"/>
      <c r="D1864" s="53"/>
      <c r="E1864" s="53"/>
      <c r="F1864" s="53"/>
      <c r="G1864" s="54"/>
      <c r="H1864" s="53"/>
      <c r="I1864" s="59"/>
      <c r="J1864" s="53"/>
      <c r="K1864" s="53"/>
      <c r="L1864" s="53"/>
      <c r="M1864" s="53"/>
      <c r="N1864" s="53"/>
    </row>
    <row r="1865" spans="2:14" x14ac:dyDescent="0.25">
      <c r="B1865" s="175"/>
      <c r="C1865" s="53"/>
      <c r="D1865" s="53"/>
      <c r="E1865" s="53"/>
      <c r="F1865" s="53"/>
      <c r="G1865" s="54"/>
      <c r="H1865" s="53"/>
      <c r="I1865" s="59"/>
      <c r="J1865" s="53"/>
      <c r="K1865" s="53"/>
      <c r="L1865" s="53"/>
      <c r="M1865" s="53"/>
      <c r="N1865" s="53"/>
    </row>
    <row r="1866" spans="2:14" x14ac:dyDescent="0.25">
      <c r="B1866" s="175"/>
      <c r="C1866" s="53"/>
      <c r="D1866" s="53"/>
      <c r="E1866" s="53"/>
      <c r="F1866" s="53"/>
      <c r="G1866" s="54"/>
      <c r="H1866" s="53"/>
      <c r="I1866" s="59"/>
      <c r="J1866" s="53"/>
      <c r="K1866" s="53"/>
      <c r="L1866" s="53"/>
      <c r="M1866" s="53"/>
      <c r="N1866" s="53"/>
    </row>
    <row r="1867" spans="2:14" x14ac:dyDescent="0.25">
      <c r="B1867" s="175"/>
      <c r="C1867" s="53"/>
      <c r="D1867" s="53"/>
      <c r="E1867" s="53"/>
      <c r="F1867" s="53"/>
      <c r="G1867" s="54"/>
      <c r="H1867" s="53"/>
      <c r="I1867" s="59"/>
      <c r="J1867" s="53"/>
      <c r="K1867" s="53"/>
      <c r="L1867" s="53"/>
      <c r="M1867" s="53"/>
      <c r="N1867" s="53"/>
    </row>
    <row r="1868" spans="2:14" x14ac:dyDescent="0.25">
      <c r="B1868" s="175"/>
      <c r="C1868" s="53"/>
      <c r="D1868" s="53"/>
      <c r="E1868" s="53"/>
      <c r="F1868" s="53"/>
      <c r="G1868" s="54"/>
      <c r="H1868" s="53"/>
      <c r="I1868" s="59"/>
      <c r="J1868" s="53"/>
      <c r="K1868" s="53"/>
      <c r="L1868" s="53"/>
      <c r="M1868" s="53"/>
      <c r="N1868" s="53"/>
    </row>
    <row r="1869" spans="2:14" x14ac:dyDescent="0.25">
      <c r="B1869" s="175"/>
      <c r="C1869" s="53"/>
      <c r="D1869" s="53"/>
      <c r="E1869" s="53"/>
      <c r="F1869" s="53"/>
      <c r="G1869" s="54"/>
      <c r="H1869" s="53"/>
      <c r="I1869" s="59"/>
      <c r="J1869" s="53"/>
      <c r="K1869" s="53"/>
      <c r="L1869" s="53"/>
      <c r="M1869" s="53"/>
      <c r="N1869" s="53"/>
    </row>
    <row r="1870" spans="2:14" x14ac:dyDescent="0.25">
      <c r="B1870" s="175"/>
      <c r="C1870" s="53"/>
      <c r="D1870" s="53"/>
      <c r="E1870" s="53"/>
      <c r="F1870" s="53"/>
      <c r="G1870" s="54"/>
      <c r="H1870" s="53"/>
      <c r="I1870" s="59"/>
      <c r="J1870" s="53"/>
      <c r="K1870" s="53"/>
      <c r="L1870" s="53"/>
      <c r="M1870" s="53"/>
      <c r="N1870" s="53"/>
    </row>
    <row r="1871" spans="2:14" x14ac:dyDescent="0.25">
      <c r="B1871" s="175"/>
      <c r="C1871" s="53"/>
      <c r="D1871" s="53"/>
      <c r="E1871" s="53"/>
      <c r="F1871" s="53"/>
      <c r="G1871" s="54"/>
      <c r="H1871" s="53"/>
      <c r="I1871" s="59"/>
      <c r="J1871" s="53"/>
      <c r="K1871" s="53"/>
      <c r="L1871" s="53"/>
      <c r="M1871" s="53"/>
      <c r="N1871" s="53"/>
    </row>
    <row r="1872" spans="2:14" x14ac:dyDescent="0.25">
      <c r="B1872" s="175"/>
      <c r="C1872" s="53"/>
      <c r="D1872" s="53"/>
      <c r="E1872" s="53"/>
      <c r="F1872" s="53"/>
      <c r="G1872" s="54"/>
      <c r="H1872" s="53"/>
      <c r="I1872" s="59"/>
      <c r="J1872" s="53"/>
      <c r="K1872" s="53"/>
      <c r="L1872" s="53"/>
      <c r="M1872" s="53"/>
      <c r="N1872" s="53"/>
    </row>
    <row r="1873" spans="2:14" x14ac:dyDescent="0.25">
      <c r="B1873" s="175"/>
      <c r="C1873" s="53"/>
      <c r="D1873" s="53"/>
      <c r="E1873" s="53"/>
      <c r="F1873" s="53"/>
      <c r="G1873" s="54"/>
      <c r="H1873" s="53"/>
      <c r="I1873" s="59"/>
      <c r="J1873" s="53"/>
      <c r="K1873" s="53"/>
      <c r="L1873" s="53"/>
      <c r="M1873" s="53"/>
      <c r="N1873" s="53"/>
    </row>
    <row r="1874" spans="2:14" x14ac:dyDescent="0.25">
      <c r="B1874" s="175"/>
      <c r="C1874" s="53"/>
      <c r="D1874" s="53"/>
      <c r="E1874" s="53"/>
      <c r="F1874" s="53"/>
      <c r="G1874" s="54"/>
      <c r="H1874" s="53"/>
      <c r="I1874" s="59"/>
      <c r="J1874" s="53"/>
      <c r="K1874" s="53"/>
      <c r="L1874" s="53"/>
      <c r="M1874" s="53"/>
      <c r="N1874" s="53"/>
    </row>
    <row r="1875" spans="2:14" x14ac:dyDescent="0.25">
      <c r="B1875" s="175"/>
      <c r="C1875" s="53"/>
      <c r="D1875" s="53"/>
      <c r="E1875" s="53"/>
      <c r="F1875" s="53"/>
      <c r="G1875" s="54"/>
      <c r="H1875" s="53"/>
      <c r="I1875" s="59"/>
      <c r="J1875" s="53"/>
      <c r="K1875" s="53"/>
      <c r="L1875" s="53"/>
      <c r="M1875" s="53"/>
      <c r="N1875" s="53"/>
    </row>
    <row r="1876" spans="2:14" x14ac:dyDescent="0.25">
      <c r="B1876" s="175"/>
      <c r="C1876" s="53"/>
      <c r="D1876" s="53"/>
      <c r="E1876" s="53"/>
      <c r="F1876" s="53"/>
      <c r="G1876" s="54"/>
      <c r="H1876" s="53"/>
      <c r="I1876" s="59"/>
      <c r="J1876" s="53"/>
      <c r="K1876" s="53"/>
      <c r="L1876" s="53"/>
      <c r="M1876" s="53"/>
      <c r="N1876" s="53"/>
    </row>
    <row r="1877" spans="2:14" x14ac:dyDescent="0.25">
      <c r="B1877" s="175"/>
      <c r="C1877" s="53"/>
      <c r="D1877" s="53"/>
      <c r="E1877" s="53"/>
      <c r="F1877" s="53"/>
      <c r="G1877" s="54"/>
      <c r="H1877" s="53"/>
      <c r="I1877" s="59"/>
      <c r="J1877" s="53"/>
      <c r="K1877" s="53"/>
      <c r="L1877" s="53"/>
      <c r="M1877" s="53"/>
      <c r="N1877" s="53"/>
    </row>
    <row r="1878" spans="2:14" x14ac:dyDescent="0.25">
      <c r="B1878" s="175"/>
      <c r="C1878" s="53"/>
      <c r="D1878" s="53"/>
      <c r="E1878" s="53"/>
      <c r="F1878" s="53"/>
      <c r="G1878" s="54"/>
      <c r="H1878" s="53"/>
      <c r="I1878" s="59"/>
      <c r="J1878" s="53"/>
      <c r="K1878" s="53"/>
      <c r="L1878" s="53"/>
      <c r="M1878" s="53"/>
      <c r="N1878" s="53"/>
    </row>
    <row r="1879" spans="2:14" x14ac:dyDescent="0.25">
      <c r="B1879" s="175"/>
      <c r="C1879" s="53"/>
      <c r="D1879" s="53"/>
      <c r="E1879" s="53"/>
      <c r="F1879" s="53"/>
      <c r="G1879" s="54"/>
      <c r="H1879" s="53"/>
      <c r="I1879" s="59"/>
      <c r="J1879" s="53"/>
      <c r="K1879" s="53"/>
      <c r="L1879" s="53"/>
      <c r="M1879" s="53"/>
      <c r="N1879" s="53"/>
    </row>
    <row r="1880" spans="2:14" x14ac:dyDescent="0.25">
      <c r="B1880" s="175"/>
      <c r="C1880" s="53"/>
      <c r="D1880" s="53"/>
      <c r="E1880" s="53"/>
      <c r="F1880" s="53"/>
      <c r="G1880" s="54"/>
      <c r="H1880" s="53"/>
      <c r="I1880" s="59"/>
      <c r="J1880" s="53"/>
      <c r="K1880" s="53"/>
      <c r="L1880" s="53"/>
      <c r="M1880" s="53"/>
      <c r="N1880" s="53"/>
    </row>
    <row r="1881" spans="2:14" x14ac:dyDescent="0.25">
      <c r="B1881" s="175"/>
      <c r="C1881" s="53"/>
      <c r="D1881" s="53"/>
      <c r="E1881" s="53"/>
      <c r="F1881" s="53"/>
      <c r="G1881" s="54"/>
      <c r="H1881" s="53"/>
      <c r="I1881" s="59"/>
      <c r="J1881" s="53"/>
      <c r="K1881" s="53"/>
      <c r="L1881" s="53"/>
      <c r="M1881" s="53"/>
      <c r="N1881" s="53"/>
    </row>
    <row r="1882" spans="2:14" x14ac:dyDescent="0.25">
      <c r="B1882" s="175"/>
      <c r="C1882" s="53"/>
      <c r="D1882" s="53"/>
      <c r="E1882" s="53"/>
      <c r="F1882" s="53"/>
      <c r="G1882" s="54"/>
      <c r="H1882" s="53"/>
      <c r="I1882" s="59"/>
      <c r="J1882" s="53"/>
      <c r="K1882" s="53"/>
      <c r="L1882" s="53"/>
      <c r="M1882" s="53"/>
      <c r="N1882" s="53"/>
    </row>
    <row r="1883" spans="2:14" x14ac:dyDescent="0.25">
      <c r="B1883" s="175"/>
      <c r="C1883" s="53"/>
      <c r="D1883" s="53"/>
      <c r="E1883" s="53"/>
      <c r="F1883" s="53"/>
      <c r="G1883" s="54"/>
      <c r="H1883" s="53"/>
      <c r="I1883" s="59"/>
      <c r="J1883" s="53"/>
      <c r="K1883" s="53"/>
      <c r="L1883" s="53"/>
      <c r="M1883" s="53"/>
      <c r="N1883" s="53"/>
    </row>
    <row r="1884" spans="2:14" x14ac:dyDescent="0.25">
      <c r="B1884" s="175"/>
      <c r="C1884" s="53"/>
      <c r="D1884" s="53"/>
      <c r="E1884" s="53"/>
      <c r="F1884" s="53"/>
      <c r="G1884" s="54"/>
      <c r="H1884" s="53"/>
      <c r="I1884" s="59"/>
      <c r="J1884" s="53"/>
      <c r="K1884" s="53"/>
      <c r="L1884" s="53"/>
      <c r="M1884" s="53"/>
      <c r="N1884" s="53"/>
    </row>
    <row r="1885" spans="2:14" x14ac:dyDescent="0.25">
      <c r="B1885" s="175"/>
      <c r="C1885" s="53"/>
      <c r="D1885" s="53"/>
      <c r="E1885" s="53"/>
      <c r="F1885" s="53"/>
      <c r="G1885" s="54"/>
      <c r="H1885" s="53"/>
      <c r="I1885" s="59"/>
      <c r="J1885" s="53"/>
      <c r="K1885" s="53"/>
      <c r="L1885" s="53"/>
      <c r="M1885" s="53"/>
      <c r="N1885" s="53"/>
    </row>
    <row r="1886" spans="2:14" x14ac:dyDescent="0.25">
      <c r="B1886" s="175"/>
      <c r="C1886" s="53"/>
      <c r="D1886" s="53"/>
      <c r="E1886" s="53"/>
      <c r="F1886" s="53"/>
      <c r="G1886" s="54"/>
      <c r="H1886" s="53"/>
      <c r="I1886" s="59"/>
      <c r="J1886" s="53"/>
      <c r="K1886" s="53"/>
      <c r="L1886" s="53"/>
      <c r="M1886" s="53"/>
      <c r="N1886" s="53"/>
    </row>
    <row r="1887" spans="2:14" x14ac:dyDescent="0.25">
      <c r="B1887" s="175"/>
      <c r="C1887" s="53"/>
      <c r="D1887" s="53"/>
      <c r="E1887" s="53"/>
      <c r="F1887" s="53"/>
      <c r="G1887" s="54"/>
      <c r="H1887" s="53"/>
      <c r="I1887" s="59"/>
      <c r="J1887" s="53"/>
      <c r="K1887" s="53"/>
      <c r="L1887" s="53"/>
      <c r="M1887" s="53"/>
      <c r="N1887" s="53"/>
    </row>
    <row r="1888" spans="2:14" x14ac:dyDescent="0.25">
      <c r="B1888" s="175"/>
      <c r="C1888" s="53"/>
      <c r="D1888" s="53"/>
      <c r="E1888" s="53"/>
      <c r="F1888" s="53"/>
      <c r="G1888" s="54"/>
      <c r="H1888" s="53"/>
      <c r="I1888" s="59"/>
      <c r="J1888" s="53"/>
      <c r="K1888" s="53"/>
      <c r="L1888" s="53"/>
      <c r="M1888" s="53"/>
      <c r="N1888" s="53"/>
    </row>
    <row r="1889" spans="2:14" x14ac:dyDescent="0.25">
      <c r="B1889" s="175"/>
      <c r="C1889" s="53"/>
      <c r="D1889" s="53"/>
      <c r="E1889" s="53"/>
      <c r="F1889" s="53"/>
      <c r="G1889" s="54"/>
      <c r="H1889" s="53"/>
      <c r="I1889" s="59"/>
      <c r="J1889" s="53"/>
      <c r="K1889" s="53"/>
      <c r="L1889" s="53"/>
      <c r="M1889" s="53"/>
      <c r="N1889" s="53"/>
    </row>
    <row r="1890" spans="2:14" x14ac:dyDescent="0.25">
      <c r="B1890" s="175"/>
      <c r="C1890" s="53"/>
      <c r="D1890" s="53"/>
      <c r="E1890" s="53"/>
      <c r="F1890" s="53"/>
      <c r="G1890" s="54"/>
      <c r="H1890" s="53"/>
      <c r="I1890" s="59"/>
      <c r="J1890" s="53"/>
      <c r="K1890" s="53"/>
      <c r="L1890" s="53"/>
      <c r="M1890" s="53"/>
      <c r="N1890" s="53"/>
    </row>
    <row r="1891" spans="2:14" x14ac:dyDescent="0.25">
      <c r="B1891" s="175"/>
      <c r="C1891" s="53"/>
      <c r="D1891" s="53"/>
      <c r="E1891" s="53"/>
      <c r="F1891" s="53"/>
      <c r="G1891" s="54"/>
      <c r="H1891" s="53"/>
      <c r="I1891" s="59"/>
      <c r="J1891" s="53"/>
      <c r="K1891" s="53"/>
      <c r="L1891" s="53"/>
      <c r="M1891" s="53"/>
      <c r="N1891" s="53"/>
    </row>
    <row r="1892" spans="2:14" x14ac:dyDescent="0.25">
      <c r="B1892" s="175"/>
      <c r="C1892" s="53"/>
      <c r="D1892" s="53"/>
      <c r="E1892" s="53"/>
      <c r="F1892" s="53"/>
      <c r="G1892" s="54"/>
      <c r="H1892" s="53"/>
      <c r="I1892" s="59"/>
      <c r="J1892" s="53"/>
      <c r="K1892" s="53"/>
      <c r="L1892" s="53"/>
      <c r="M1892" s="53"/>
      <c r="N1892" s="53"/>
    </row>
    <row r="1893" spans="2:14" x14ac:dyDescent="0.25">
      <c r="B1893" s="175"/>
      <c r="C1893" s="53"/>
      <c r="D1893" s="53"/>
      <c r="E1893" s="53"/>
      <c r="F1893" s="53"/>
      <c r="G1893" s="54"/>
      <c r="H1893" s="53"/>
      <c r="I1893" s="59"/>
      <c r="J1893" s="53"/>
      <c r="K1893" s="53"/>
      <c r="L1893" s="53"/>
      <c r="M1893" s="53"/>
      <c r="N1893" s="53"/>
    </row>
    <row r="1894" spans="2:14" x14ac:dyDescent="0.25">
      <c r="B1894" s="175"/>
      <c r="C1894" s="53"/>
      <c r="D1894" s="53"/>
      <c r="E1894" s="53"/>
      <c r="F1894" s="53"/>
      <c r="G1894" s="54"/>
      <c r="H1894" s="53"/>
      <c r="I1894" s="59"/>
      <c r="J1894" s="53"/>
      <c r="K1894" s="53"/>
      <c r="L1894" s="53"/>
      <c r="M1894" s="53"/>
      <c r="N1894" s="53"/>
    </row>
    <row r="1895" spans="2:14" x14ac:dyDescent="0.25">
      <c r="B1895" s="175"/>
      <c r="C1895" s="53"/>
      <c r="D1895" s="53"/>
      <c r="E1895" s="53"/>
      <c r="F1895" s="53"/>
      <c r="G1895" s="54"/>
      <c r="H1895" s="53"/>
      <c r="I1895" s="59"/>
      <c r="J1895" s="53"/>
      <c r="K1895" s="53"/>
      <c r="L1895" s="53"/>
      <c r="M1895" s="53"/>
      <c r="N1895" s="53"/>
    </row>
    <row r="1896" spans="2:14" x14ac:dyDescent="0.25">
      <c r="B1896" s="175"/>
      <c r="C1896" s="53"/>
      <c r="D1896" s="53"/>
      <c r="E1896" s="53"/>
      <c r="F1896" s="53"/>
      <c r="G1896" s="54"/>
      <c r="H1896" s="53"/>
      <c r="I1896" s="59"/>
      <c r="J1896" s="53"/>
      <c r="K1896" s="53"/>
      <c r="L1896" s="53"/>
      <c r="M1896" s="53"/>
      <c r="N1896" s="53"/>
    </row>
    <row r="1897" spans="2:14" x14ac:dyDescent="0.25">
      <c r="B1897" s="175"/>
      <c r="C1897" s="53"/>
      <c r="D1897" s="53"/>
      <c r="E1897" s="53"/>
      <c r="F1897" s="53"/>
      <c r="G1897" s="54"/>
      <c r="H1897" s="53"/>
      <c r="I1897" s="59"/>
      <c r="J1897" s="53"/>
      <c r="K1897" s="53"/>
      <c r="L1897" s="53"/>
      <c r="M1897" s="53"/>
      <c r="N1897" s="53"/>
    </row>
    <row r="1898" spans="2:14" x14ac:dyDescent="0.25">
      <c r="B1898" s="175"/>
      <c r="C1898" s="53"/>
      <c r="D1898" s="53"/>
      <c r="E1898" s="53"/>
      <c r="F1898" s="53"/>
      <c r="G1898" s="54"/>
      <c r="H1898" s="53"/>
      <c r="I1898" s="59"/>
      <c r="J1898" s="53"/>
      <c r="K1898" s="53"/>
      <c r="L1898" s="53"/>
      <c r="M1898" s="53"/>
      <c r="N1898" s="53"/>
    </row>
    <row r="1899" spans="2:14" x14ac:dyDescent="0.25">
      <c r="B1899" s="175"/>
      <c r="C1899" s="53"/>
      <c r="D1899" s="53"/>
      <c r="E1899" s="53"/>
      <c r="F1899" s="53"/>
      <c r="G1899" s="54"/>
      <c r="H1899" s="53"/>
      <c r="I1899" s="59"/>
      <c r="J1899" s="53"/>
      <c r="K1899" s="53"/>
      <c r="L1899" s="53"/>
      <c r="M1899" s="53"/>
      <c r="N1899" s="53"/>
    </row>
    <row r="1900" spans="2:14" x14ac:dyDescent="0.25">
      <c r="B1900" s="175"/>
      <c r="C1900" s="53"/>
      <c r="D1900" s="53"/>
      <c r="E1900" s="53"/>
      <c r="F1900" s="53"/>
      <c r="G1900" s="54"/>
      <c r="H1900" s="53"/>
      <c r="I1900" s="59"/>
      <c r="J1900" s="53"/>
      <c r="K1900" s="53"/>
      <c r="L1900" s="53"/>
      <c r="M1900" s="53"/>
      <c r="N1900" s="53"/>
    </row>
    <row r="1901" spans="2:14" x14ac:dyDescent="0.25">
      <c r="B1901" s="175"/>
      <c r="C1901" s="53"/>
      <c r="D1901" s="53"/>
      <c r="E1901" s="53"/>
      <c r="F1901" s="53"/>
      <c r="G1901" s="54"/>
      <c r="H1901" s="53"/>
      <c r="I1901" s="59"/>
      <c r="J1901" s="53"/>
      <c r="K1901" s="53"/>
      <c r="L1901" s="53"/>
      <c r="M1901" s="53"/>
      <c r="N1901" s="53"/>
    </row>
    <row r="1902" spans="2:14" x14ac:dyDescent="0.25">
      <c r="B1902" s="175"/>
      <c r="C1902" s="53"/>
      <c r="D1902" s="53"/>
      <c r="E1902" s="53"/>
      <c r="F1902" s="53"/>
      <c r="G1902" s="54"/>
      <c r="H1902" s="53"/>
      <c r="I1902" s="59"/>
      <c r="J1902" s="53"/>
      <c r="K1902" s="53"/>
      <c r="L1902" s="53"/>
      <c r="M1902" s="53"/>
      <c r="N1902" s="53"/>
    </row>
    <row r="1903" spans="2:14" x14ac:dyDescent="0.25">
      <c r="B1903" s="175"/>
      <c r="C1903" s="53"/>
      <c r="D1903" s="53"/>
      <c r="E1903" s="53"/>
      <c r="F1903" s="53"/>
      <c r="G1903" s="54"/>
      <c r="H1903" s="53"/>
      <c r="I1903" s="59"/>
      <c r="J1903" s="53"/>
      <c r="K1903" s="53"/>
      <c r="L1903" s="53"/>
      <c r="M1903" s="53"/>
      <c r="N1903" s="53"/>
    </row>
    <row r="1904" spans="2:14" x14ac:dyDescent="0.25">
      <c r="B1904" s="175"/>
      <c r="C1904" s="53"/>
      <c r="D1904" s="53"/>
      <c r="E1904" s="53"/>
      <c r="F1904" s="53"/>
      <c r="G1904" s="54"/>
      <c r="H1904" s="53"/>
      <c r="I1904" s="59"/>
      <c r="J1904" s="53"/>
      <c r="K1904" s="53"/>
      <c r="L1904" s="53"/>
      <c r="M1904" s="53"/>
      <c r="N1904" s="53"/>
    </row>
    <row r="1905" spans="2:14" x14ac:dyDescent="0.25">
      <c r="B1905" s="175"/>
      <c r="C1905" s="53"/>
      <c r="D1905" s="53"/>
      <c r="E1905" s="53"/>
      <c r="F1905" s="53"/>
      <c r="G1905" s="54"/>
      <c r="H1905" s="53"/>
      <c r="I1905" s="59"/>
      <c r="J1905" s="53"/>
      <c r="K1905" s="53"/>
      <c r="L1905" s="53"/>
      <c r="M1905" s="53"/>
      <c r="N1905" s="53"/>
    </row>
    <row r="1906" spans="2:14" x14ac:dyDescent="0.25">
      <c r="B1906" s="175"/>
      <c r="C1906" s="53"/>
      <c r="D1906" s="53"/>
      <c r="E1906" s="53"/>
      <c r="F1906" s="53"/>
      <c r="G1906" s="54"/>
      <c r="H1906" s="53"/>
      <c r="I1906" s="59"/>
      <c r="J1906" s="53"/>
      <c r="K1906" s="53"/>
      <c r="L1906" s="53"/>
      <c r="M1906" s="53"/>
      <c r="N1906" s="53"/>
    </row>
    <row r="1907" spans="2:14" x14ac:dyDescent="0.25">
      <c r="B1907" s="175"/>
      <c r="C1907" s="53"/>
      <c r="D1907" s="53"/>
      <c r="E1907" s="53"/>
      <c r="F1907" s="53"/>
      <c r="G1907" s="54"/>
      <c r="H1907" s="53"/>
      <c r="I1907" s="59"/>
      <c r="J1907" s="53"/>
      <c r="K1907" s="53"/>
      <c r="L1907" s="53"/>
      <c r="M1907" s="53"/>
      <c r="N1907" s="53"/>
    </row>
    <row r="1908" spans="2:14" x14ac:dyDescent="0.25">
      <c r="B1908" s="175"/>
      <c r="C1908" s="53"/>
      <c r="D1908" s="53"/>
      <c r="E1908" s="53"/>
      <c r="F1908" s="53"/>
      <c r="G1908" s="54"/>
      <c r="H1908" s="53"/>
      <c r="I1908" s="59"/>
      <c r="J1908" s="53"/>
      <c r="K1908" s="53"/>
      <c r="L1908" s="53"/>
      <c r="M1908" s="53"/>
      <c r="N1908" s="53"/>
    </row>
    <row r="1909" spans="2:14" x14ac:dyDescent="0.25">
      <c r="B1909" s="175"/>
      <c r="C1909" s="53"/>
      <c r="D1909" s="53"/>
      <c r="E1909" s="53"/>
      <c r="F1909" s="53"/>
      <c r="G1909" s="54"/>
      <c r="H1909" s="53"/>
      <c r="I1909" s="59"/>
      <c r="J1909" s="53"/>
      <c r="K1909" s="53"/>
      <c r="L1909" s="53"/>
      <c r="M1909" s="53"/>
      <c r="N1909" s="53"/>
    </row>
    <row r="1910" spans="2:14" x14ac:dyDescent="0.25">
      <c r="B1910" s="175"/>
      <c r="C1910" s="53"/>
      <c r="D1910" s="53"/>
      <c r="E1910" s="53"/>
      <c r="F1910" s="53"/>
      <c r="G1910" s="54"/>
      <c r="H1910" s="53"/>
      <c r="I1910" s="59"/>
      <c r="J1910" s="53"/>
      <c r="K1910" s="53"/>
      <c r="L1910" s="53"/>
      <c r="M1910" s="53"/>
      <c r="N1910" s="53"/>
    </row>
    <row r="1911" spans="2:14" x14ac:dyDescent="0.25">
      <c r="B1911" s="175"/>
      <c r="C1911" s="53"/>
      <c r="D1911" s="53"/>
      <c r="E1911" s="53"/>
      <c r="F1911" s="53"/>
      <c r="G1911" s="54"/>
      <c r="H1911" s="53"/>
      <c r="I1911" s="59"/>
      <c r="J1911" s="53"/>
      <c r="K1911" s="53"/>
      <c r="L1911" s="53"/>
      <c r="M1911" s="53"/>
      <c r="N1911" s="53"/>
    </row>
    <row r="1912" spans="2:14" x14ac:dyDescent="0.25">
      <c r="B1912" s="175"/>
      <c r="C1912" s="53"/>
      <c r="D1912" s="53"/>
      <c r="E1912" s="53"/>
      <c r="F1912" s="53"/>
      <c r="G1912" s="54"/>
      <c r="H1912" s="53"/>
      <c r="I1912" s="59"/>
      <c r="J1912" s="53"/>
      <c r="K1912" s="53"/>
      <c r="L1912" s="53"/>
      <c r="M1912" s="53"/>
      <c r="N1912" s="53"/>
    </row>
    <row r="1913" spans="2:14" x14ac:dyDescent="0.25">
      <c r="B1913" s="175"/>
      <c r="C1913" s="53"/>
      <c r="D1913" s="53"/>
      <c r="E1913" s="53"/>
      <c r="F1913" s="53"/>
      <c r="G1913" s="54"/>
      <c r="H1913" s="53"/>
      <c r="I1913" s="59"/>
      <c r="J1913" s="53"/>
      <c r="K1913" s="53"/>
      <c r="L1913" s="53"/>
      <c r="M1913" s="53"/>
      <c r="N1913" s="53"/>
    </row>
    <row r="1914" spans="2:14" x14ac:dyDescent="0.25">
      <c r="B1914" s="175"/>
      <c r="C1914" s="53"/>
      <c r="D1914" s="53"/>
      <c r="E1914" s="53"/>
      <c r="F1914" s="53"/>
      <c r="G1914" s="54"/>
      <c r="H1914" s="53"/>
      <c r="I1914" s="59"/>
      <c r="J1914" s="53"/>
      <c r="K1914" s="53"/>
      <c r="L1914" s="53"/>
      <c r="M1914" s="53"/>
      <c r="N1914" s="53"/>
    </row>
    <row r="1915" spans="2:14" x14ac:dyDescent="0.25">
      <c r="B1915" s="175"/>
      <c r="C1915" s="53"/>
      <c r="D1915" s="53"/>
      <c r="E1915" s="53"/>
      <c r="F1915" s="53"/>
      <c r="G1915" s="54"/>
      <c r="H1915" s="53"/>
      <c r="I1915" s="59"/>
      <c r="J1915" s="53"/>
      <c r="K1915" s="53"/>
      <c r="L1915" s="53"/>
      <c r="M1915" s="53"/>
      <c r="N1915" s="53"/>
    </row>
    <row r="1916" spans="2:14" x14ac:dyDescent="0.25">
      <c r="B1916" s="175"/>
      <c r="C1916" s="53"/>
      <c r="D1916" s="53"/>
      <c r="E1916" s="53"/>
      <c r="F1916" s="53"/>
      <c r="G1916" s="54"/>
      <c r="H1916" s="53"/>
      <c r="I1916" s="59"/>
      <c r="J1916" s="53"/>
      <c r="K1916" s="53"/>
      <c r="L1916" s="53"/>
      <c r="M1916" s="53"/>
      <c r="N1916" s="53"/>
    </row>
    <row r="1917" spans="2:14" x14ac:dyDescent="0.25">
      <c r="B1917" s="175"/>
      <c r="C1917" s="53"/>
      <c r="D1917" s="53"/>
      <c r="E1917" s="53"/>
      <c r="F1917" s="53"/>
      <c r="G1917" s="54"/>
      <c r="H1917" s="53"/>
      <c r="I1917" s="59"/>
      <c r="J1917" s="53"/>
      <c r="K1917" s="53"/>
      <c r="L1917" s="53"/>
      <c r="M1917" s="53"/>
      <c r="N1917" s="53"/>
    </row>
    <row r="1918" spans="2:14" x14ac:dyDescent="0.25">
      <c r="B1918" s="175"/>
      <c r="C1918" s="53"/>
      <c r="D1918" s="53"/>
      <c r="E1918" s="53"/>
      <c r="F1918" s="53"/>
      <c r="G1918" s="54"/>
      <c r="H1918" s="53"/>
      <c r="I1918" s="59"/>
      <c r="J1918" s="53"/>
      <c r="K1918" s="53"/>
      <c r="L1918" s="53"/>
      <c r="M1918" s="53"/>
      <c r="N1918" s="53"/>
    </row>
    <row r="1919" spans="2:14" x14ac:dyDescent="0.25">
      <c r="B1919" s="175"/>
      <c r="C1919" s="53"/>
      <c r="D1919" s="53"/>
      <c r="E1919" s="53"/>
      <c r="F1919" s="53"/>
      <c r="G1919" s="54"/>
      <c r="H1919" s="53"/>
      <c r="I1919" s="59"/>
      <c r="J1919" s="53"/>
      <c r="K1919" s="53"/>
      <c r="L1919" s="53"/>
      <c r="M1919" s="53"/>
      <c r="N1919" s="53"/>
    </row>
    <row r="1920" spans="2:14" x14ac:dyDescent="0.25">
      <c r="B1920" s="175"/>
      <c r="C1920" s="53"/>
      <c r="D1920" s="53"/>
      <c r="E1920" s="53"/>
      <c r="F1920" s="53"/>
      <c r="G1920" s="54"/>
      <c r="H1920" s="53"/>
      <c r="I1920" s="59"/>
      <c r="J1920" s="53"/>
      <c r="K1920" s="53"/>
      <c r="L1920" s="53"/>
      <c r="M1920" s="53"/>
      <c r="N1920" s="53"/>
    </row>
    <row r="1921" spans="2:14" x14ac:dyDescent="0.25">
      <c r="B1921" s="175"/>
      <c r="C1921" s="53"/>
      <c r="D1921" s="53"/>
      <c r="E1921" s="53"/>
      <c r="F1921" s="53"/>
      <c r="G1921" s="54"/>
      <c r="H1921" s="53"/>
      <c r="I1921" s="59"/>
      <c r="J1921" s="53"/>
      <c r="K1921" s="53"/>
      <c r="L1921" s="53"/>
      <c r="M1921" s="53"/>
      <c r="N1921" s="53"/>
    </row>
    <row r="1922" spans="2:14" x14ac:dyDescent="0.25">
      <c r="B1922" s="175"/>
      <c r="C1922" s="53"/>
      <c r="D1922" s="53"/>
      <c r="E1922" s="53"/>
      <c r="F1922" s="53"/>
      <c r="G1922" s="54"/>
      <c r="H1922" s="53"/>
      <c r="I1922" s="59"/>
      <c r="J1922" s="53"/>
      <c r="K1922" s="53"/>
      <c r="L1922" s="53"/>
      <c r="M1922" s="53"/>
      <c r="N1922" s="53"/>
    </row>
    <row r="1923" spans="2:14" x14ac:dyDescent="0.25">
      <c r="B1923" s="175"/>
      <c r="C1923" s="53"/>
      <c r="D1923" s="53"/>
      <c r="E1923" s="53"/>
      <c r="F1923" s="53"/>
      <c r="G1923" s="54"/>
      <c r="H1923" s="53"/>
      <c r="I1923" s="59"/>
      <c r="J1923" s="53"/>
      <c r="K1923" s="53"/>
      <c r="L1923" s="53"/>
      <c r="M1923" s="53"/>
      <c r="N1923" s="53"/>
    </row>
    <row r="1924" spans="2:14" x14ac:dyDescent="0.25">
      <c r="B1924" s="175"/>
      <c r="C1924" s="53"/>
      <c r="D1924" s="53"/>
      <c r="E1924" s="53"/>
      <c r="F1924" s="53"/>
      <c r="G1924" s="54"/>
      <c r="H1924" s="53"/>
      <c r="I1924" s="59"/>
      <c r="J1924" s="53"/>
      <c r="K1924" s="53"/>
      <c r="L1924" s="53"/>
      <c r="M1924" s="53"/>
      <c r="N1924" s="53"/>
    </row>
    <row r="1925" spans="2:14" x14ac:dyDescent="0.25">
      <c r="B1925" s="175"/>
      <c r="C1925" s="53"/>
      <c r="D1925" s="53"/>
      <c r="E1925" s="53"/>
      <c r="F1925" s="53"/>
      <c r="G1925" s="54"/>
      <c r="H1925" s="53"/>
      <c r="I1925" s="59"/>
      <c r="J1925" s="53"/>
      <c r="K1925" s="53"/>
      <c r="L1925" s="53"/>
      <c r="M1925" s="53"/>
      <c r="N1925" s="53"/>
    </row>
    <row r="1926" spans="2:14" x14ac:dyDescent="0.25">
      <c r="B1926" s="175"/>
      <c r="C1926" s="53"/>
      <c r="D1926" s="53"/>
      <c r="E1926" s="53"/>
      <c r="F1926" s="53"/>
      <c r="G1926" s="54"/>
      <c r="H1926" s="53"/>
      <c r="I1926" s="59"/>
      <c r="J1926" s="53"/>
      <c r="K1926" s="53"/>
      <c r="L1926" s="53"/>
      <c r="M1926" s="53"/>
      <c r="N1926" s="53"/>
    </row>
    <row r="1927" spans="2:14" x14ac:dyDescent="0.25">
      <c r="B1927" s="175"/>
      <c r="C1927" s="53"/>
      <c r="D1927" s="53"/>
      <c r="E1927" s="53"/>
      <c r="F1927" s="53"/>
      <c r="G1927" s="54"/>
      <c r="H1927" s="53"/>
      <c r="I1927" s="59"/>
      <c r="J1927" s="53"/>
      <c r="K1927" s="53"/>
      <c r="L1927" s="53"/>
      <c r="M1927" s="53"/>
      <c r="N1927" s="53"/>
    </row>
    <row r="1928" spans="2:14" x14ac:dyDescent="0.25">
      <c r="B1928" s="175"/>
      <c r="C1928" s="53"/>
      <c r="D1928" s="53"/>
      <c r="E1928" s="53"/>
      <c r="F1928" s="53"/>
      <c r="G1928" s="54"/>
      <c r="H1928" s="53"/>
      <c r="I1928" s="59"/>
      <c r="J1928" s="53"/>
      <c r="K1928" s="53"/>
      <c r="L1928" s="53"/>
      <c r="M1928" s="53"/>
      <c r="N1928" s="53"/>
    </row>
    <row r="1929" spans="2:14" x14ac:dyDescent="0.25">
      <c r="B1929" s="175"/>
      <c r="C1929" s="53"/>
      <c r="D1929" s="53"/>
      <c r="E1929" s="53"/>
      <c r="F1929" s="53"/>
      <c r="G1929" s="54"/>
      <c r="H1929" s="53"/>
      <c r="I1929" s="59"/>
      <c r="J1929" s="53"/>
      <c r="K1929" s="53"/>
      <c r="L1929" s="53"/>
      <c r="M1929" s="53"/>
      <c r="N1929" s="53"/>
    </row>
    <row r="1930" spans="2:14" x14ac:dyDescent="0.25">
      <c r="B1930" s="175"/>
      <c r="C1930" s="53"/>
      <c r="D1930" s="53"/>
      <c r="E1930" s="53"/>
      <c r="F1930" s="53"/>
      <c r="G1930" s="54"/>
      <c r="H1930" s="53"/>
      <c r="I1930" s="59"/>
      <c r="J1930" s="53"/>
      <c r="K1930" s="53"/>
      <c r="L1930" s="53"/>
      <c r="M1930" s="53"/>
      <c r="N1930" s="53"/>
    </row>
    <row r="1931" spans="2:14" x14ac:dyDescent="0.25">
      <c r="B1931" s="175"/>
      <c r="C1931" s="53"/>
      <c r="D1931" s="53"/>
      <c r="E1931" s="53"/>
      <c r="F1931" s="53"/>
      <c r="G1931" s="54"/>
      <c r="H1931" s="53"/>
      <c r="I1931" s="59"/>
      <c r="J1931" s="53"/>
      <c r="K1931" s="53"/>
      <c r="L1931" s="53"/>
      <c r="M1931" s="53"/>
      <c r="N1931" s="53"/>
    </row>
    <row r="1932" spans="2:14" x14ac:dyDescent="0.25">
      <c r="B1932" s="175"/>
      <c r="C1932" s="53"/>
      <c r="D1932" s="53"/>
      <c r="E1932" s="53"/>
      <c r="F1932" s="53"/>
      <c r="G1932" s="54"/>
      <c r="H1932" s="53"/>
      <c r="I1932" s="59"/>
      <c r="J1932" s="53"/>
      <c r="K1932" s="53"/>
      <c r="L1932" s="53"/>
      <c r="M1932" s="53"/>
      <c r="N1932" s="53"/>
    </row>
    <row r="1933" spans="2:14" x14ac:dyDescent="0.25">
      <c r="B1933" s="175"/>
      <c r="C1933" s="53"/>
      <c r="D1933" s="53"/>
      <c r="E1933" s="53"/>
      <c r="F1933" s="53"/>
      <c r="G1933" s="54"/>
      <c r="H1933" s="53"/>
      <c r="I1933" s="59"/>
      <c r="J1933" s="53"/>
      <c r="K1933" s="53"/>
      <c r="L1933" s="53"/>
      <c r="M1933" s="53"/>
      <c r="N1933" s="53"/>
    </row>
    <row r="1934" spans="2:14" x14ac:dyDescent="0.25">
      <c r="B1934" s="175"/>
      <c r="C1934" s="53"/>
      <c r="D1934" s="53"/>
      <c r="E1934" s="53"/>
      <c r="F1934" s="53"/>
      <c r="G1934" s="54"/>
      <c r="H1934" s="53"/>
      <c r="I1934" s="59"/>
      <c r="J1934" s="53"/>
      <c r="K1934" s="53"/>
      <c r="L1934" s="53"/>
      <c r="M1934" s="53"/>
      <c r="N1934" s="53"/>
    </row>
    <row r="1935" spans="2:14" x14ac:dyDescent="0.25">
      <c r="B1935" s="175"/>
      <c r="C1935" s="53"/>
      <c r="D1935" s="53"/>
      <c r="E1935" s="53"/>
      <c r="F1935" s="53"/>
      <c r="G1935" s="54"/>
      <c r="H1935" s="53"/>
      <c r="I1935" s="59"/>
      <c r="J1935" s="53"/>
      <c r="K1935" s="53"/>
      <c r="L1935" s="53"/>
      <c r="M1935" s="53"/>
      <c r="N1935" s="53"/>
    </row>
    <row r="1936" spans="2:14" x14ac:dyDescent="0.25">
      <c r="B1936" s="175"/>
      <c r="C1936" s="53"/>
      <c r="D1936" s="53"/>
      <c r="E1936" s="53"/>
      <c r="F1936" s="53"/>
      <c r="G1936" s="54"/>
      <c r="H1936" s="53"/>
      <c r="I1936" s="59"/>
      <c r="J1936" s="53"/>
      <c r="K1936" s="53"/>
      <c r="L1936" s="53"/>
      <c r="M1936" s="53"/>
      <c r="N1936" s="53"/>
    </row>
    <row r="1937" spans="2:14" x14ac:dyDescent="0.25">
      <c r="B1937" s="175"/>
      <c r="C1937" s="53"/>
      <c r="D1937" s="53"/>
      <c r="E1937" s="53"/>
      <c r="F1937" s="53"/>
      <c r="G1937" s="54"/>
      <c r="H1937" s="53"/>
      <c r="I1937" s="59"/>
      <c r="J1937" s="53"/>
      <c r="K1937" s="53"/>
      <c r="L1937" s="53"/>
      <c r="M1937" s="53"/>
      <c r="N1937" s="53"/>
    </row>
    <row r="1938" spans="2:14" x14ac:dyDescent="0.25">
      <c r="B1938" s="175"/>
      <c r="C1938" s="53"/>
      <c r="D1938" s="53"/>
      <c r="E1938" s="53"/>
      <c r="F1938" s="53"/>
      <c r="G1938" s="54"/>
      <c r="H1938" s="53"/>
      <c r="I1938" s="59"/>
      <c r="J1938" s="53"/>
      <c r="K1938" s="53"/>
      <c r="L1938" s="53"/>
      <c r="M1938" s="53"/>
      <c r="N1938" s="53"/>
    </row>
    <row r="1939" spans="2:14" x14ac:dyDescent="0.25">
      <c r="B1939" s="175"/>
      <c r="C1939" s="53"/>
      <c r="D1939" s="53"/>
      <c r="E1939" s="53"/>
      <c r="F1939" s="53"/>
      <c r="G1939" s="54"/>
      <c r="H1939" s="53"/>
      <c r="I1939" s="59"/>
      <c r="J1939" s="53"/>
      <c r="K1939" s="53"/>
      <c r="L1939" s="53"/>
      <c r="M1939" s="53"/>
      <c r="N1939" s="53"/>
    </row>
    <row r="1940" spans="2:14" x14ac:dyDescent="0.25">
      <c r="B1940" s="175"/>
      <c r="C1940" s="53"/>
      <c r="D1940" s="53"/>
      <c r="E1940" s="53"/>
      <c r="F1940" s="53"/>
      <c r="G1940" s="54"/>
      <c r="H1940" s="53"/>
      <c r="I1940" s="59"/>
      <c r="J1940" s="53"/>
      <c r="K1940" s="53"/>
      <c r="L1940" s="53"/>
      <c r="M1940" s="53"/>
      <c r="N1940" s="53"/>
    </row>
    <row r="1941" spans="2:14" x14ac:dyDescent="0.25">
      <c r="B1941" s="175"/>
      <c r="C1941" s="53"/>
      <c r="D1941" s="53"/>
      <c r="E1941" s="53"/>
      <c r="F1941" s="53"/>
      <c r="G1941" s="54"/>
      <c r="H1941" s="53"/>
      <c r="I1941" s="59"/>
      <c r="J1941" s="53"/>
      <c r="K1941" s="53"/>
      <c r="L1941" s="53"/>
      <c r="M1941" s="53"/>
      <c r="N1941" s="53"/>
    </row>
    <row r="1942" spans="2:14" x14ac:dyDescent="0.25">
      <c r="B1942" s="175"/>
      <c r="C1942" s="53"/>
      <c r="D1942" s="53"/>
      <c r="E1942" s="53"/>
      <c r="F1942" s="53"/>
      <c r="G1942" s="54"/>
      <c r="H1942" s="53"/>
      <c r="I1942" s="59"/>
      <c r="J1942" s="53"/>
      <c r="K1942" s="53"/>
      <c r="L1942" s="53"/>
      <c r="M1942" s="53"/>
      <c r="N1942" s="53"/>
    </row>
    <row r="1943" spans="2:14" x14ac:dyDescent="0.25">
      <c r="B1943" s="175"/>
      <c r="C1943" s="53"/>
      <c r="D1943" s="53"/>
      <c r="E1943" s="53"/>
      <c r="F1943" s="53"/>
      <c r="G1943" s="54"/>
      <c r="H1943" s="53"/>
      <c r="I1943" s="59"/>
      <c r="J1943" s="53"/>
      <c r="K1943" s="53"/>
      <c r="L1943" s="53"/>
      <c r="M1943" s="53"/>
      <c r="N1943" s="53"/>
    </row>
    <row r="1944" spans="2:14" x14ac:dyDescent="0.25">
      <c r="B1944" s="175"/>
      <c r="C1944" s="53"/>
      <c r="D1944" s="53"/>
      <c r="E1944" s="53"/>
      <c r="F1944" s="53"/>
      <c r="G1944" s="54"/>
      <c r="H1944" s="53"/>
      <c r="I1944" s="59"/>
      <c r="J1944" s="53"/>
      <c r="K1944" s="53"/>
      <c r="L1944" s="53"/>
      <c r="M1944" s="53"/>
      <c r="N1944" s="53"/>
    </row>
    <row r="1945" spans="2:14" x14ac:dyDescent="0.25">
      <c r="B1945" s="175"/>
      <c r="C1945" s="53"/>
      <c r="D1945" s="53"/>
      <c r="E1945" s="53"/>
      <c r="F1945" s="53"/>
      <c r="G1945" s="54"/>
      <c r="H1945" s="53"/>
      <c r="I1945" s="59"/>
      <c r="J1945" s="53"/>
      <c r="K1945" s="53"/>
      <c r="L1945" s="53"/>
      <c r="M1945" s="53"/>
      <c r="N1945" s="53"/>
    </row>
    <row r="1946" spans="2:14" x14ac:dyDescent="0.25">
      <c r="B1946" s="175"/>
      <c r="C1946" s="53"/>
      <c r="D1946" s="53"/>
      <c r="E1946" s="53"/>
      <c r="F1946" s="53"/>
      <c r="G1946" s="54"/>
      <c r="H1946" s="53"/>
      <c r="I1946" s="59"/>
      <c r="J1946" s="53"/>
      <c r="K1946" s="53"/>
      <c r="L1946" s="53"/>
      <c r="M1946" s="53"/>
      <c r="N1946" s="53"/>
    </row>
    <row r="1947" spans="2:14" x14ac:dyDescent="0.25">
      <c r="B1947" s="175"/>
      <c r="C1947" s="53"/>
      <c r="D1947" s="53"/>
      <c r="E1947" s="53"/>
      <c r="F1947" s="53"/>
      <c r="G1947" s="54"/>
      <c r="H1947" s="53"/>
      <c r="I1947" s="59"/>
      <c r="J1947" s="53"/>
      <c r="K1947" s="53"/>
      <c r="L1947" s="53"/>
      <c r="M1947" s="53"/>
      <c r="N1947" s="53"/>
    </row>
    <row r="1948" spans="2:14" x14ac:dyDescent="0.25">
      <c r="B1948" s="175"/>
      <c r="C1948" s="53"/>
      <c r="D1948" s="53"/>
      <c r="E1948" s="53"/>
      <c r="F1948" s="53"/>
      <c r="G1948" s="54"/>
      <c r="H1948" s="53"/>
      <c r="I1948" s="59"/>
      <c r="J1948" s="53"/>
      <c r="K1948" s="53"/>
      <c r="L1948" s="53"/>
      <c r="M1948" s="53"/>
      <c r="N1948" s="53"/>
    </row>
    <row r="1949" spans="2:14" x14ac:dyDescent="0.25">
      <c r="B1949" s="175"/>
      <c r="C1949" s="53"/>
      <c r="D1949" s="53"/>
      <c r="E1949" s="53"/>
      <c r="F1949" s="53"/>
      <c r="G1949" s="54"/>
      <c r="H1949" s="53"/>
      <c r="I1949" s="59"/>
      <c r="J1949" s="53"/>
      <c r="K1949" s="53"/>
      <c r="L1949" s="53"/>
      <c r="M1949" s="53"/>
      <c r="N1949" s="53"/>
    </row>
    <row r="1950" spans="2:14" x14ac:dyDescent="0.25">
      <c r="B1950" s="175"/>
      <c r="C1950" s="53"/>
      <c r="D1950" s="53"/>
      <c r="E1950" s="53"/>
      <c r="F1950" s="53"/>
      <c r="G1950" s="54"/>
      <c r="H1950" s="53"/>
      <c r="I1950" s="59"/>
      <c r="J1950" s="53"/>
      <c r="K1950" s="53"/>
      <c r="L1950" s="53"/>
      <c r="M1950" s="53"/>
      <c r="N1950" s="53"/>
    </row>
    <row r="1951" spans="2:14" x14ac:dyDescent="0.25">
      <c r="B1951" s="175"/>
      <c r="C1951" s="53"/>
      <c r="D1951" s="53"/>
      <c r="E1951" s="53"/>
      <c r="F1951" s="53"/>
      <c r="G1951" s="54"/>
      <c r="H1951" s="53"/>
      <c r="I1951" s="59"/>
      <c r="J1951" s="53"/>
      <c r="K1951" s="53"/>
      <c r="L1951" s="53"/>
      <c r="M1951" s="53"/>
      <c r="N1951" s="53"/>
    </row>
    <row r="1952" spans="2:14" x14ac:dyDescent="0.25">
      <c r="B1952" s="175"/>
      <c r="C1952" s="53"/>
      <c r="D1952" s="53"/>
      <c r="E1952" s="53"/>
      <c r="F1952" s="53"/>
      <c r="G1952" s="54"/>
      <c r="H1952" s="53"/>
      <c r="I1952" s="59"/>
      <c r="J1952" s="53"/>
      <c r="K1952" s="53"/>
      <c r="L1952" s="53"/>
      <c r="M1952" s="53"/>
      <c r="N1952" s="53"/>
    </row>
    <row r="1953" spans="2:14" x14ac:dyDescent="0.25">
      <c r="B1953" s="175"/>
      <c r="C1953" s="53"/>
      <c r="D1953" s="53"/>
      <c r="E1953" s="53"/>
      <c r="F1953" s="53"/>
      <c r="G1953" s="54"/>
      <c r="H1953" s="53"/>
      <c r="I1953" s="59"/>
      <c r="J1953" s="53"/>
      <c r="K1953" s="53"/>
      <c r="L1953" s="53"/>
      <c r="M1953" s="53"/>
      <c r="N1953" s="53"/>
    </row>
    <row r="1954" spans="2:14" x14ac:dyDescent="0.25">
      <c r="B1954" s="175"/>
      <c r="C1954" s="53"/>
      <c r="D1954" s="53"/>
      <c r="E1954" s="53"/>
      <c r="F1954" s="53"/>
      <c r="G1954" s="54"/>
      <c r="H1954" s="53"/>
      <c r="I1954" s="59"/>
      <c r="J1954" s="53"/>
      <c r="K1954" s="53"/>
      <c r="L1954" s="53"/>
      <c r="M1954" s="53"/>
      <c r="N1954" s="53"/>
    </row>
    <row r="1955" spans="2:14" x14ac:dyDescent="0.25">
      <c r="B1955" s="175"/>
      <c r="C1955" s="53"/>
      <c r="D1955" s="53"/>
      <c r="E1955" s="53"/>
      <c r="F1955" s="53"/>
      <c r="G1955" s="54"/>
      <c r="H1955" s="53"/>
      <c r="I1955" s="59"/>
      <c r="J1955" s="53"/>
      <c r="K1955" s="53"/>
      <c r="L1955" s="53"/>
      <c r="M1955" s="53"/>
      <c r="N1955" s="53"/>
    </row>
    <row r="1956" spans="2:14" x14ac:dyDescent="0.25">
      <c r="B1956" s="175"/>
      <c r="C1956" s="53"/>
      <c r="D1956" s="53"/>
      <c r="E1956" s="53"/>
      <c r="F1956" s="53"/>
      <c r="G1956" s="54"/>
      <c r="H1956" s="53"/>
      <c r="I1956" s="59"/>
      <c r="J1956" s="53"/>
      <c r="K1956" s="53"/>
      <c r="L1956" s="53"/>
      <c r="M1956" s="53"/>
      <c r="N1956" s="53"/>
    </row>
    <row r="1957" spans="2:14" x14ac:dyDescent="0.25">
      <c r="B1957" s="175"/>
      <c r="C1957" s="53"/>
      <c r="D1957" s="53"/>
      <c r="E1957" s="53"/>
      <c r="F1957" s="53"/>
      <c r="G1957" s="54"/>
      <c r="H1957" s="53"/>
      <c r="I1957" s="59"/>
      <c r="J1957" s="53"/>
      <c r="K1957" s="53"/>
      <c r="L1957" s="53"/>
      <c r="M1957" s="53"/>
      <c r="N1957" s="53"/>
    </row>
    <row r="1958" spans="2:14" x14ac:dyDescent="0.25">
      <c r="B1958" s="175"/>
      <c r="C1958" s="53"/>
      <c r="D1958" s="53"/>
      <c r="E1958" s="53"/>
      <c r="F1958" s="53"/>
      <c r="G1958" s="54"/>
      <c r="H1958" s="53"/>
      <c r="I1958" s="59"/>
      <c r="J1958" s="53"/>
      <c r="K1958" s="53"/>
      <c r="L1958" s="53"/>
      <c r="M1958" s="53"/>
      <c r="N1958" s="53"/>
    </row>
    <row r="1959" spans="2:14" x14ac:dyDescent="0.25">
      <c r="B1959" s="175"/>
      <c r="C1959" s="53"/>
      <c r="D1959" s="53"/>
      <c r="E1959" s="53"/>
      <c r="F1959" s="53"/>
      <c r="G1959" s="54"/>
      <c r="H1959" s="53"/>
      <c r="I1959" s="59"/>
      <c r="J1959" s="53"/>
      <c r="K1959" s="53"/>
      <c r="L1959" s="53"/>
      <c r="M1959" s="53"/>
      <c r="N1959" s="53"/>
    </row>
    <row r="1960" spans="2:14" x14ac:dyDescent="0.25">
      <c r="B1960" s="175"/>
      <c r="C1960" s="53"/>
      <c r="D1960" s="53"/>
      <c r="E1960" s="53"/>
      <c r="F1960" s="53"/>
      <c r="G1960" s="54"/>
      <c r="H1960" s="53"/>
      <c r="I1960" s="59"/>
      <c r="J1960" s="53"/>
      <c r="K1960" s="53"/>
      <c r="L1960" s="53"/>
      <c r="M1960" s="53"/>
      <c r="N1960" s="53"/>
    </row>
    <row r="1961" spans="2:14" x14ac:dyDescent="0.25">
      <c r="B1961" s="175"/>
      <c r="C1961" s="53"/>
      <c r="D1961" s="53"/>
      <c r="E1961" s="53"/>
      <c r="F1961" s="53"/>
      <c r="G1961" s="54"/>
      <c r="H1961" s="53"/>
      <c r="I1961" s="59"/>
      <c r="J1961" s="53"/>
      <c r="K1961" s="53"/>
      <c r="L1961" s="53"/>
      <c r="M1961" s="53"/>
      <c r="N1961" s="53"/>
    </row>
    <row r="1962" spans="2:14" x14ac:dyDescent="0.25">
      <c r="B1962" s="175"/>
      <c r="C1962" s="53"/>
      <c r="D1962" s="53"/>
      <c r="E1962" s="53"/>
      <c r="F1962" s="53"/>
      <c r="G1962" s="54"/>
      <c r="H1962" s="53"/>
      <c r="I1962" s="59"/>
      <c r="J1962" s="53"/>
      <c r="K1962" s="53"/>
      <c r="L1962" s="53"/>
      <c r="M1962" s="53"/>
      <c r="N1962" s="53"/>
    </row>
    <row r="1963" spans="2:14" x14ac:dyDescent="0.25">
      <c r="B1963" s="175"/>
      <c r="C1963" s="53"/>
      <c r="D1963" s="53"/>
      <c r="E1963" s="53"/>
      <c r="F1963" s="53"/>
      <c r="G1963" s="54"/>
      <c r="H1963" s="53"/>
      <c r="I1963" s="59"/>
      <c r="J1963" s="53"/>
      <c r="K1963" s="53"/>
      <c r="L1963" s="53"/>
      <c r="M1963" s="53"/>
      <c r="N1963" s="53"/>
    </row>
    <row r="1964" spans="2:14" x14ac:dyDescent="0.25">
      <c r="B1964" s="175"/>
      <c r="C1964" s="53"/>
      <c r="D1964" s="53"/>
      <c r="E1964" s="53"/>
      <c r="F1964" s="53"/>
      <c r="G1964" s="54"/>
      <c r="H1964" s="53"/>
      <c r="I1964" s="59"/>
      <c r="J1964" s="53"/>
      <c r="K1964" s="53"/>
      <c r="L1964" s="53"/>
      <c r="M1964" s="53"/>
      <c r="N1964" s="53"/>
    </row>
    <row r="1965" spans="2:14" x14ac:dyDescent="0.25">
      <c r="B1965" s="175"/>
      <c r="C1965" s="53"/>
      <c r="D1965" s="53"/>
      <c r="E1965" s="53"/>
      <c r="F1965" s="53"/>
      <c r="G1965" s="54"/>
      <c r="H1965" s="53"/>
      <c r="I1965" s="59"/>
      <c r="J1965" s="53"/>
      <c r="K1965" s="53"/>
      <c r="L1965" s="53"/>
      <c r="M1965" s="53"/>
      <c r="N1965" s="53"/>
    </row>
    <row r="1966" spans="2:14" x14ac:dyDescent="0.25">
      <c r="B1966" s="175"/>
      <c r="C1966" s="53"/>
      <c r="D1966" s="53"/>
      <c r="E1966" s="53"/>
      <c r="F1966" s="53"/>
      <c r="G1966" s="54"/>
      <c r="H1966" s="53"/>
      <c r="I1966" s="59"/>
      <c r="J1966" s="53"/>
      <c r="K1966" s="53"/>
      <c r="L1966" s="53"/>
      <c r="M1966" s="53"/>
      <c r="N1966" s="53"/>
    </row>
    <row r="1967" spans="2:14" x14ac:dyDescent="0.25">
      <c r="B1967" s="175"/>
      <c r="C1967" s="53"/>
      <c r="D1967" s="53"/>
      <c r="E1967" s="53"/>
      <c r="F1967" s="53"/>
      <c r="G1967" s="54"/>
      <c r="H1967" s="53"/>
      <c r="I1967" s="59"/>
      <c r="J1967" s="53"/>
      <c r="K1967" s="53"/>
      <c r="L1967" s="53"/>
      <c r="M1967" s="53"/>
      <c r="N1967" s="53"/>
    </row>
    <row r="1968" spans="2:14" x14ac:dyDescent="0.25">
      <c r="B1968" s="175"/>
      <c r="C1968" s="53"/>
      <c r="D1968" s="53"/>
      <c r="E1968" s="53"/>
      <c r="F1968" s="53"/>
      <c r="G1968" s="54"/>
      <c r="H1968" s="53"/>
      <c r="I1968" s="59"/>
      <c r="J1968" s="53"/>
      <c r="K1968" s="53"/>
      <c r="L1968" s="53"/>
      <c r="M1968" s="53"/>
      <c r="N1968" s="53"/>
    </row>
    <row r="1969" spans="2:14" x14ac:dyDescent="0.25">
      <c r="B1969" s="175"/>
      <c r="C1969" s="53"/>
      <c r="D1969" s="53"/>
      <c r="E1969" s="53"/>
      <c r="F1969" s="53"/>
      <c r="G1969" s="54"/>
      <c r="H1969" s="53"/>
      <c r="I1969" s="59"/>
      <c r="J1969" s="53"/>
      <c r="K1969" s="53"/>
      <c r="L1969" s="53"/>
      <c r="M1969" s="53"/>
      <c r="N1969" s="53"/>
    </row>
    <row r="1970" spans="2:14" x14ac:dyDescent="0.25">
      <c r="B1970" s="175"/>
      <c r="C1970" s="53"/>
      <c r="D1970" s="53"/>
      <c r="E1970" s="53"/>
      <c r="F1970" s="53"/>
      <c r="G1970" s="54"/>
      <c r="H1970" s="53"/>
      <c r="I1970" s="59"/>
      <c r="J1970" s="53"/>
      <c r="K1970" s="53"/>
      <c r="L1970" s="53"/>
      <c r="M1970" s="53"/>
      <c r="N1970" s="53"/>
    </row>
    <row r="1971" spans="2:14" x14ac:dyDescent="0.25">
      <c r="B1971" s="175"/>
      <c r="C1971" s="53"/>
      <c r="D1971" s="53"/>
      <c r="E1971" s="53"/>
      <c r="F1971" s="53"/>
      <c r="G1971" s="54"/>
      <c r="H1971" s="53"/>
      <c r="I1971" s="59"/>
      <c r="J1971" s="53"/>
      <c r="K1971" s="53"/>
      <c r="L1971" s="53"/>
      <c r="M1971" s="53"/>
      <c r="N1971" s="53"/>
    </row>
    <row r="1972" spans="2:14" x14ac:dyDescent="0.25">
      <c r="B1972" s="175"/>
      <c r="C1972" s="53"/>
      <c r="D1972" s="53"/>
      <c r="E1972" s="53"/>
      <c r="F1972" s="53"/>
      <c r="G1972" s="54"/>
      <c r="H1972" s="53"/>
      <c r="I1972" s="59"/>
      <c r="J1972" s="53"/>
      <c r="K1972" s="53"/>
      <c r="L1972" s="53"/>
      <c r="M1972" s="53"/>
      <c r="N1972" s="53"/>
    </row>
    <row r="1973" spans="2:14" x14ac:dyDescent="0.25">
      <c r="B1973" s="175"/>
      <c r="C1973" s="53"/>
      <c r="D1973" s="53"/>
      <c r="E1973" s="53"/>
      <c r="F1973" s="53"/>
      <c r="G1973" s="54"/>
      <c r="H1973" s="53"/>
      <c r="I1973" s="59"/>
      <c r="J1973" s="53"/>
      <c r="K1973" s="53"/>
      <c r="L1973" s="53"/>
      <c r="M1973" s="53"/>
      <c r="N1973" s="53"/>
    </row>
    <row r="1974" spans="2:14" x14ac:dyDescent="0.25">
      <c r="B1974" s="175"/>
      <c r="C1974" s="53"/>
      <c r="D1974" s="53"/>
      <c r="E1974" s="53"/>
      <c r="F1974" s="53"/>
      <c r="G1974" s="54"/>
      <c r="H1974" s="53"/>
      <c r="I1974" s="59"/>
      <c r="J1974" s="53"/>
      <c r="K1974" s="53"/>
      <c r="L1974" s="53"/>
      <c r="M1974" s="53"/>
      <c r="N1974" s="53"/>
    </row>
    <row r="1975" spans="2:14" x14ac:dyDescent="0.25">
      <c r="B1975" s="175"/>
      <c r="C1975" s="53"/>
      <c r="D1975" s="53"/>
      <c r="E1975" s="53"/>
      <c r="F1975" s="53"/>
      <c r="G1975" s="54"/>
      <c r="H1975" s="53"/>
      <c r="I1975" s="59"/>
      <c r="J1975" s="53"/>
      <c r="K1975" s="53"/>
      <c r="L1975" s="53"/>
      <c r="M1975" s="53"/>
      <c r="N1975" s="53"/>
    </row>
    <row r="1976" spans="2:14" x14ac:dyDescent="0.25">
      <c r="B1976" s="175"/>
      <c r="C1976" s="53"/>
      <c r="D1976" s="53"/>
      <c r="E1976" s="53"/>
      <c r="F1976" s="53"/>
      <c r="G1976" s="54"/>
      <c r="H1976" s="53"/>
      <c r="I1976" s="59"/>
      <c r="J1976" s="53"/>
      <c r="K1976" s="53"/>
      <c r="L1976" s="53"/>
      <c r="M1976" s="53"/>
      <c r="N1976" s="53"/>
    </row>
    <row r="1977" spans="2:14" x14ac:dyDescent="0.25">
      <c r="B1977" s="175"/>
      <c r="C1977" s="53"/>
      <c r="D1977" s="53"/>
      <c r="E1977" s="53"/>
      <c r="F1977" s="53"/>
      <c r="G1977" s="54"/>
      <c r="H1977" s="53"/>
      <c r="I1977" s="59"/>
      <c r="J1977" s="53"/>
      <c r="K1977" s="53"/>
      <c r="L1977" s="53"/>
      <c r="M1977" s="53"/>
      <c r="N1977" s="53"/>
    </row>
    <row r="1978" spans="2:14" x14ac:dyDescent="0.25">
      <c r="B1978" s="175"/>
      <c r="C1978" s="53"/>
      <c r="D1978" s="53"/>
      <c r="E1978" s="53"/>
      <c r="F1978" s="53"/>
      <c r="G1978" s="54"/>
      <c r="H1978" s="53"/>
      <c r="I1978" s="59"/>
      <c r="J1978" s="53"/>
      <c r="K1978" s="53"/>
      <c r="L1978" s="53"/>
      <c r="M1978" s="53"/>
      <c r="N1978" s="53"/>
    </row>
    <row r="1979" spans="2:14" x14ac:dyDescent="0.25">
      <c r="B1979" s="175"/>
      <c r="C1979" s="53"/>
      <c r="D1979" s="53"/>
      <c r="E1979" s="53"/>
      <c r="F1979" s="53"/>
      <c r="G1979" s="54"/>
      <c r="H1979" s="53"/>
      <c r="I1979" s="59"/>
      <c r="J1979" s="53"/>
      <c r="K1979" s="53"/>
      <c r="L1979" s="53"/>
      <c r="M1979" s="53"/>
      <c r="N1979" s="53"/>
    </row>
    <row r="1980" spans="2:14" x14ac:dyDescent="0.25">
      <c r="B1980" s="175"/>
      <c r="C1980" s="53"/>
      <c r="D1980" s="53"/>
      <c r="E1980" s="53"/>
      <c r="F1980" s="53"/>
      <c r="G1980" s="54"/>
      <c r="H1980" s="53"/>
      <c r="I1980" s="59"/>
      <c r="J1980" s="53"/>
      <c r="K1980" s="53"/>
      <c r="L1980" s="53"/>
      <c r="M1980" s="53"/>
      <c r="N1980" s="53"/>
    </row>
    <row r="1981" spans="2:14" x14ac:dyDescent="0.25">
      <c r="B1981" s="175"/>
      <c r="C1981" s="53"/>
      <c r="D1981" s="53"/>
      <c r="E1981" s="53"/>
      <c r="F1981" s="53"/>
      <c r="G1981" s="54"/>
      <c r="H1981" s="53"/>
      <c r="I1981" s="59"/>
      <c r="J1981" s="53"/>
      <c r="K1981" s="53"/>
      <c r="L1981" s="53"/>
      <c r="M1981" s="53"/>
      <c r="N1981" s="53"/>
    </row>
    <row r="1982" spans="2:14" x14ac:dyDescent="0.25">
      <c r="B1982" s="175"/>
      <c r="C1982" s="53"/>
      <c r="D1982" s="53"/>
      <c r="E1982" s="53"/>
      <c r="F1982" s="53"/>
      <c r="G1982" s="54"/>
      <c r="H1982" s="53"/>
      <c r="I1982" s="59"/>
      <c r="J1982" s="53"/>
      <c r="K1982" s="53"/>
      <c r="L1982" s="53"/>
      <c r="M1982" s="53"/>
      <c r="N1982" s="53"/>
    </row>
    <row r="1983" spans="2:14" x14ac:dyDescent="0.25">
      <c r="B1983" s="175"/>
      <c r="C1983" s="53"/>
      <c r="D1983" s="53"/>
      <c r="E1983" s="53"/>
      <c r="F1983" s="53"/>
      <c r="G1983" s="54"/>
      <c r="H1983" s="53"/>
      <c r="I1983" s="59"/>
      <c r="J1983" s="53"/>
      <c r="K1983" s="53"/>
      <c r="L1983" s="53"/>
      <c r="M1983" s="53"/>
      <c r="N1983" s="53"/>
    </row>
    <row r="1984" spans="2:14" x14ac:dyDescent="0.25">
      <c r="B1984" s="175"/>
      <c r="C1984" s="53"/>
      <c r="D1984" s="53"/>
      <c r="E1984" s="53"/>
      <c r="F1984" s="53"/>
      <c r="G1984" s="54"/>
      <c r="H1984" s="53"/>
      <c r="I1984" s="59"/>
      <c r="J1984" s="53"/>
      <c r="K1984" s="53"/>
      <c r="L1984" s="53"/>
      <c r="M1984" s="53"/>
      <c r="N1984" s="53"/>
    </row>
    <row r="1985" spans="2:14" x14ac:dyDescent="0.25">
      <c r="B1985" s="175"/>
      <c r="C1985" s="53"/>
      <c r="D1985" s="53"/>
      <c r="E1985" s="53"/>
      <c r="F1985" s="53"/>
      <c r="G1985" s="54"/>
      <c r="H1985" s="53"/>
      <c r="I1985" s="59"/>
      <c r="J1985" s="53"/>
      <c r="K1985" s="53"/>
      <c r="L1985" s="53"/>
      <c r="M1985" s="53"/>
      <c r="N1985" s="53"/>
    </row>
    <row r="1986" spans="2:14" x14ac:dyDescent="0.25">
      <c r="B1986" s="175"/>
      <c r="C1986" s="53"/>
      <c r="D1986" s="53"/>
      <c r="E1986" s="53"/>
      <c r="F1986" s="53"/>
      <c r="G1986" s="54"/>
      <c r="H1986" s="53"/>
      <c r="I1986" s="59"/>
      <c r="J1986" s="53"/>
      <c r="K1986" s="53"/>
      <c r="L1986" s="53"/>
      <c r="M1986" s="53"/>
      <c r="N1986" s="53"/>
    </row>
    <row r="1987" spans="2:14" x14ac:dyDescent="0.25">
      <c r="B1987" s="175"/>
      <c r="C1987" s="53"/>
      <c r="D1987" s="53"/>
      <c r="E1987" s="53"/>
      <c r="F1987" s="53"/>
      <c r="G1987" s="54"/>
      <c r="H1987" s="53"/>
      <c r="I1987" s="59"/>
      <c r="J1987" s="53"/>
      <c r="K1987" s="53"/>
      <c r="L1987" s="53"/>
      <c r="M1987" s="53"/>
      <c r="N1987" s="53"/>
    </row>
    <row r="1988" spans="2:14" x14ac:dyDescent="0.25">
      <c r="B1988" s="175"/>
      <c r="C1988" s="53"/>
      <c r="D1988" s="53"/>
      <c r="E1988" s="53"/>
      <c r="F1988" s="53"/>
      <c r="G1988" s="54"/>
      <c r="H1988" s="53"/>
      <c r="I1988" s="59"/>
      <c r="J1988" s="53"/>
      <c r="K1988" s="53"/>
      <c r="L1988" s="53"/>
      <c r="M1988" s="53"/>
      <c r="N1988" s="53"/>
    </row>
    <row r="1989" spans="2:14" x14ac:dyDescent="0.25">
      <c r="B1989" s="175"/>
      <c r="C1989" s="53"/>
      <c r="D1989" s="53"/>
      <c r="E1989" s="53"/>
      <c r="F1989" s="53"/>
      <c r="G1989" s="54"/>
      <c r="H1989" s="53"/>
      <c r="I1989" s="59"/>
      <c r="J1989" s="53"/>
      <c r="K1989" s="53"/>
      <c r="L1989" s="53"/>
      <c r="M1989" s="53"/>
      <c r="N1989" s="53"/>
    </row>
    <row r="1990" spans="2:14" x14ac:dyDescent="0.25">
      <c r="B1990" s="175"/>
      <c r="C1990" s="53"/>
      <c r="D1990" s="53"/>
      <c r="E1990" s="53"/>
      <c r="F1990" s="53"/>
      <c r="G1990" s="54"/>
      <c r="H1990" s="53"/>
      <c r="I1990" s="59"/>
      <c r="J1990" s="53"/>
      <c r="K1990" s="53"/>
      <c r="L1990" s="53"/>
      <c r="M1990" s="53"/>
      <c r="N1990" s="53"/>
    </row>
    <row r="1991" spans="2:14" x14ac:dyDescent="0.25">
      <c r="B1991" s="175"/>
      <c r="C1991" s="53"/>
      <c r="D1991" s="53"/>
      <c r="E1991" s="53"/>
      <c r="F1991" s="53"/>
      <c r="G1991" s="54"/>
      <c r="H1991" s="53"/>
      <c r="I1991" s="59"/>
      <c r="J1991" s="53"/>
      <c r="K1991" s="53"/>
      <c r="L1991" s="53"/>
      <c r="M1991" s="53"/>
      <c r="N1991" s="53"/>
    </row>
    <row r="1992" spans="2:14" x14ac:dyDescent="0.25">
      <c r="B1992" s="175"/>
      <c r="C1992" s="53"/>
      <c r="D1992" s="53"/>
      <c r="E1992" s="53"/>
      <c r="F1992" s="53"/>
      <c r="G1992" s="54"/>
      <c r="H1992" s="53"/>
      <c r="I1992" s="59"/>
      <c r="J1992" s="53"/>
      <c r="K1992" s="53"/>
      <c r="L1992" s="53"/>
      <c r="M1992" s="53"/>
      <c r="N1992" s="53"/>
    </row>
    <row r="1993" spans="2:14" x14ac:dyDescent="0.25">
      <c r="B1993" s="175"/>
      <c r="C1993" s="53"/>
      <c r="D1993" s="53"/>
      <c r="E1993" s="53"/>
      <c r="F1993" s="53"/>
      <c r="G1993" s="54"/>
      <c r="H1993" s="53"/>
      <c r="I1993" s="59"/>
      <c r="J1993" s="53"/>
      <c r="K1993" s="53"/>
      <c r="L1993" s="53"/>
      <c r="M1993" s="53"/>
      <c r="N1993" s="53"/>
    </row>
    <row r="1994" spans="2:14" x14ac:dyDescent="0.25">
      <c r="B1994" s="175"/>
      <c r="C1994" s="53"/>
      <c r="D1994" s="53"/>
      <c r="E1994" s="53"/>
      <c r="F1994" s="53"/>
      <c r="G1994" s="54"/>
      <c r="H1994" s="53"/>
      <c r="I1994" s="59"/>
      <c r="J1994" s="53"/>
      <c r="K1994" s="53"/>
      <c r="L1994" s="53"/>
      <c r="M1994" s="53"/>
      <c r="N1994" s="53"/>
    </row>
    <row r="1995" spans="2:14" x14ac:dyDescent="0.25">
      <c r="B1995" s="175"/>
      <c r="C1995" s="53"/>
      <c r="D1995" s="53"/>
      <c r="E1995" s="53"/>
      <c r="F1995" s="53"/>
      <c r="G1995" s="54"/>
      <c r="H1995" s="53"/>
      <c r="I1995" s="59"/>
      <c r="J1995" s="53"/>
      <c r="K1995" s="53"/>
      <c r="L1995" s="53"/>
      <c r="M1995" s="53"/>
      <c r="N1995" s="53"/>
    </row>
    <row r="1996" spans="2:14" x14ac:dyDescent="0.25">
      <c r="B1996" s="175"/>
      <c r="C1996" s="53"/>
      <c r="D1996" s="53"/>
      <c r="E1996" s="53"/>
      <c r="F1996" s="53"/>
      <c r="G1996" s="54"/>
      <c r="H1996" s="53"/>
      <c r="I1996" s="59"/>
      <c r="J1996" s="53"/>
      <c r="K1996" s="53"/>
      <c r="L1996" s="53"/>
      <c r="M1996" s="53"/>
      <c r="N1996" s="53"/>
    </row>
    <row r="1997" spans="2:14" x14ac:dyDescent="0.25">
      <c r="B1997" s="175"/>
      <c r="C1997" s="53"/>
      <c r="D1997" s="53"/>
      <c r="E1997" s="53"/>
      <c r="F1997" s="53"/>
      <c r="G1997" s="54"/>
      <c r="H1997" s="53"/>
      <c r="I1997" s="59"/>
      <c r="J1997" s="53"/>
      <c r="K1997" s="53"/>
      <c r="L1997" s="53"/>
      <c r="M1997" s="53"/>
      <c r="N1997" s="53"/>
    </row>
    <row r="1998" spans="2:14" x14ac:dyDescent="0.25">
      <c r="B1998" s="175"/>
      <c r="C1998" s="53"/>
      <c r="D1998" s="53"/>
      <c r="E1998" s="53"/>
      <c r="F1998" s="53"/>
      <c r="G1998" s="54"/>
      <c r="H1998" s="53"/>
      <c r="I1998" s="59"/>
      <c r="J1998" s="53"/>
      <c r="K1998" s="53"/>
      <c r="L1998" s="53"/>
      <c r="M1998" s="53"/>
      <c r="N1998" s="53"/>
    </row>
    <row r="1999" spans="2:14" x14ac:dyDescent="0.25">
      <c r="B1999" s="175"/>
      <c r="C1999" s="53"/>
      <c r="D1999" s="53"/>
      <c r="E1999" s="53"/>
      <c r="F1999" s="53"/>
      <c r="G1999" s="54"/>
      <c r="H1999" s="53"/>
      <c r="I1999" s="59"/>
      <c r="J1999" s="53"/>
      <c r="K1999" s="53"/>
      <c r="L1999" s="53"/>
      <c r="M1999" s="53"/>
      <c r="N1999" s="53"/>
    </row>
    <row r="2000" spans="2:14" x14ac:dyDescent="0.25">
      <c r="B2000" s="175"/>
      <c r="C2000" s="53"/>
      <c r="D2000" s="53"/>
      <c r="E2000" s="53"/>
      <c r="F2000" s="53"/>
      <c r="G2000" s="54"/>
      <c r="H2000" s="53"/>
      <c r="I2000" s="59"/>
      <c r="J2000" s="53"/>
      <c r="K2000" s="53"/>
      <c r="L2000" s="53"/>
      <c r="M2000" s="53"/>
      <c r="N2000" s="53"/>
    </row>
    <row r="2001" spans="2:14" x14ac:dyDescent="0.25">
      <c r="B2001" s="175"/>
      <c r="C2001" s="53"/>
      <c r="D2001" s="53"/>
      <c r="E2001" s="53"/>
      <c r="F2001" s="53"/>
      <c r="G2001" s="54"/>
      <c r="H2001" s="53"/>
      <c r="I2001" s="59"/>
      <c r="J2001" s="53"/>
      <c r="K2001" s="53"/>
      <c r="L2001" s="53"/>
      <c r="M2001" s="53"/>
      <c r="N2001" s="53"/>
    </row>
    <row r="2002" spans="2:14" x14ac:dyDescent="0.25">
      <c r="B2002" s="175"/>
      <c r="C2002" s="53"/>
      <c r="D2002" s="53"/>
      <c r="E2002" s="53"/>
      <c r="F2002" s="53"/>
      <c r="G2002" s="54"/>
      <c r="H2002" s="53"/>
      <c r="I2002" s="59"/>
      <c r="J2002" s="53"/>
      <c r="K2002" s="53"/>
      <c r="L2002" s="53"/>
      <c r="M2002" s="53"/>
      <c r="N2002" s="53"/>
    </row>
    <row r="2003" spans="2:14" x14ac:dyDescent="0.25">
      <c r="B2003" s="175"/>
      <c r="C2003" s="53"/>
      <c r="D2003" s="53"/>
      <c r="E2003" s="53"/>
      <c r="F2003" s="53"/>
      <c r="G2003" s="54"/>
      <c r="H2003" s="53"/>
      <c r="I2003" s="59"/>
      <c r="J2003" s="53"/>
      <c r="K2003" s="53"/>
      <c r="L2003" s="53"/>
      <c r="M2003" s="53"/>
      <c r="N2003" s="53"/>
    </row>
    <row r="2004" spans="2:14" x14ac:dyDescent="0.25">
      <c r="B2004" s="175"/>
      <c r="C2004" s="53"/>
      <c r="D2004" s="53"/>
      <c r="E2004" s="53"/>
      <c r="F2004" s="53"/>
      <c r="G2004" s="54"/>
      <c r="H2004" s="53"/>
      <c r="I2004" s="59"/>
      <c r="J2004" s="53"/>
      <c r="K2004" s="53"/>
      <c r="L2004" s="53"/>
      <c r="M2004" s="53"/>
      <c r="N2004" s="53"/>
    </row>
    <row r="2005" spans="2:14" x14ac:dyDescent="0.25">
      <c r="B2005" s="175"/>
      <c r="C2005" s="53"/>
      <c r="D2005" s="53"/>
      <c r="E2005" s="53"/>
      <c r="F2005" s="53"/>
      <c r="G2005" s="54"/>
      <c r="H2005" s="53"/>
      <c r="I2005" s="59"/>
      <c r="J2005" s="53"/>
      <c r="K2005" s="53"/>
      <c r="L2005" s="53"/>
      <c r="M2005" s="53"/>
      <c r="N2005" s="53"/>
    </row>
    <row r="2006" spans="2:14" x14ac:dyDescent="0.25">
      <c r="B2006" s="175"/>
      <c r="C2006" s="53"/>
      <c r="D2006" s="53"/>
      <c r="E2006" s="53"/>
      <c r="F2006" s="53"/>
      <c r="G2006" s="54"/>
      <c r="H2006" s="53"/>
      <c r="I2006" s="59"/>
      <c r="J2006" s="53"/>
      <c r="K2006" s="53"/>
      <c r="L2006" s="53"/>
      <c r="M2006" s="53"/>
      <c r="N2006" s="53"/>
    </row>
    <row r="2007" spans="2:14" x14ac:dyDescent="0.25">
      <c r="B2007" s="175"/>
      <c r="C2007" s="53"/>
      <c r="D2007" s="53"/>
      <c r="E2007" s="53"/>
      <c r="F2007" s="53"/>
      <c r="G2007" s="54"/>
      <c r="H2007" s="53"/>
      <c r="I2007" s="59"/>
      <c r="J2007" s="53"/>
      <c r="K2007" s="53"/>
      <c r="L2007" s="53"/>
      <c r="M2007" s="53"/>
      <c r="N2007" s="53"/>
    </row>
    <row r="2008" spans="2:14" x14ac:dyDescent="0.25">
      <c r="B2008" s="175"/>
      <c r="C2008" s="53"/>
      <c r="D2008" s="53"/>
      <c r="E2008" s="53"/>
      <c r="F2008" s="53"/>
      <c r="G2008" s="54"/>
      <c r="H2008" s="53"/>
      <c r="I2008" s="59"/>
      <c r="J2008" s="53"/>
      <c r="K2008" s="53"/>
      <c r="L2008" s="53"/>
      <c r="M2008" s="53"/>
      <c r="N2008" s="53"/>
    </row>
    <row r="2009" spans="2:14" x14ac:dyDescent="0.25">
      <c r="B2009" s="175"/>
      <c r="C2009" s="53"/>
      <c r="D2009" s="53"/>
      <c r="E2009" s="53"/>
      <c r="F2009" s="53"/>
      <c r="G2009" s="54"/>
      <c r="H2009" s="53"/>
      <c r="I2009" s="59"/>
      <c r="J2009" s="53"/>
      <c r="K2009" s="53"/>
      <c r="L2009" s="53"/>
      <c r="M2009" s="53"/>
      <c r="N2009" s="53"/>
    </row>
    <row r="2010" spans="2:14" x14ac:dyDescent="0.25">
      <c r="B2010" s="175"/>
      <c r="C2010" s="53"/>
      <c r="D2010" s="53"/>
      <c r="E2010" s="53"/>
      <c r="F2010" s="53"/>
      <c r="G2010" s="54"/>
      <c r="H2010" s="53"/>
      <c r="I2010" s="59"/>
      <c r="J2010" s="53"/>
      <c r="K2010" s="53"/>
      <c r="L2010" s="53"/>
      <c r="M2010" s="53"/>
      <c r="N2010" s="53"/>
    </row>
    <row r="2011" spans="2:14" x14ac:dyDescent="0.25">
      <c r="B2011" s="175"/>
      <c r="C2011" s="53"/>
      <c r="D2011" s="53"/>
      <c r="E2011" s="53"/>
      <c r="F2011" s="53"/>
      <c r="G2011" s="54"/>
      <c r="H2011" s="53"/>
      <c r="I2011" s="59"/>
      <c r="J2011" s="53"/>
      <c r="K2011" s="53"/>
      <c r="L2011" s="53"/>
      <c r="M2011" s="53"/>
      <c r="N2011" s="53"/>
    </row>
    <row r="2012" spans="2:14" x14ac:dyDescent="0.25">
      <c r="B2012" s="175"/>
      <c r="C2012" s="53"/>
      <c r="D2012" s="53"/>
      <c r="E2012" s="53"/>
      <c r="F2012" s="53"/>
      <c r="G2012" s="54"/>
      <c r="H2012" s="53"/>
      <c r="I2012" s="59"/>
      <c r="J2012" s="53"/>
      <c r="K2012" s="53"/>
      <c r="L2012" s="53"/>
      <c r="M2012" s="53"/>
      <c r="N2012" s="53"/>
    </row>
    <row r="2013" spans="2:14" x14ac:dyDescent="0.25">
      <c r="B2013" s="175"/>
      <c r="C2013" s="53"/>
      <c r="D2013" s="53"/>
      <c r="E2013" s="53"/>
      <c r="F2013" s="53"/>
      <c r="G2013" s="54"/>
      <c r="H2013" s="53"/>
      <c r="I2013" s="59"/>
      <c r="J2013" s="53"/>
      <c r="K2013" s="53"/>
      <c r="L2013" s="53"/>
      <c r="M2013" s="53"/>
      <c r="N2013" s="53"/>
    </row>
    <row r="2014" spans="2:14" x14ac:dyDescent="0.25">
      <c r="B2014" s="175"/>
      <c r="C2014" s="53"/>
      <c r="D2014" s="53"/>
      <c r="E2014" s="53"/>
      <c r="F2014" s="53"/>
      <c r="G2014" s="54"/>
      <c r="H2014" s="53"/>
      <c r="I2014" s="59"/>
      <c r="J2014" s="53"/>
      <c r="K2014" s="53"/>
      <c r="L2014" s="53"/>
      <c r="M2014" s="53"/>
      <c r="N2014" s="53"/>
    </row>
    <row r="2015" spans="2:14" x14ac:dyDescent="0.25">
      <c r="B2015" s="175"/>
      <c r="C2015" s="53"/>
      <c r="D2015" s="53"/>
      <c r="E2015" s="53"/>
      <c r="F2015" s="53"/>
      <c r="G2015" s="54"/>
      <c r="H2015" s="53"/>
      <c r="I2015" s="59"/>
      <c r="J2015" s="53"/>
      <c r="K2015" s="53"/>
      <c r="L2015" s="53"/>
      <c r="M2015" s="53"/>
      <c r="N2015" s="53"/>
    </row>
    <row r="2016" spans="2:14" x14ac:dyDescent="0.25">
      <c r="B2016" s="175"/>
      <c r="C2016" s="53"/>
      <c r="D2016" s="53"/>
      <c r="E2016" s="53"/>
      <c r="F2016" s="53"/>
      <c r="G2016" s="54"/>
      <c r="H2016" s="53"/>
      <c r="I2016" s="59"/>
      <c r="J2016" s="53"/>
      <c r="K2016" s="53"/>
      <c r="L2016" s="53"/>
      <c r="M2016" s="53"/>
      <c r="N2016" s="53"/>
    </row>
    <row r="2017" spans="2:14" x14ac:dyDescent="0.25">
      <c r="B2017" s="175"/>
      <c r="C2017" s="53"/>
      <c r="D2017" s="53"/>
      <c r="E2017" s="53"/>
      <c r="F2017" s="53"/>
      <c r="G2017" s="54"/>
      <c r="H2017" s="53"/>
      <c r="I2017" s="59"/>
      <c r="J2017" s="53"/>
      <c r="K2017" s="53"/>
      <c r="L2017" s="53"/>
      <c r="M2017" s="53"/>
      <c r="N2017" s="53"/>
    </row>
    <row r="2018" spans="2:14" x14ac:dyDescent="0.25">
      <c r="B2018" s="175"/>
      <c r="C2018" s="53"/>
      <c r="D2018" s="53"/>
      <c r="E2018" s="53"/>
      <c r="F2018" s="53"/>
      <c r="G2018" s="54"/>
      <c r="H2018" s="53"/>
      <c r="I2018" s="59"/>
      <c r="J2018" s="53"/>
      <c r="K2018" s="53"/>
      <c r="L2018" s="53"/>
      <c r="M2018" s="53"/>
      <c r="N2018" s="53"/>
    </row>
    <row r="2019" spans="2:14" x14ac:dyDescent="0.25">
      <c r="B2019" s="175"/>
      <c r="C2019" s="53"/>
      <c r="D2019" s="53"/>
      <c r="E2019" s="53"/>
      <c r="F2019" s="53"/>
      <c r="G2019" s="54"/>
      <c r="H2019" s="53"/>
      <c r="I2019" s="59"/>
      <c r="J2019" s="53"/>
      <c r="K2019" s="53"/>
      <c r="L2019" s="53"/>
      <c r="M2019" s="53"/>
      <c r="N2019" s="53"/>
    </row>
    <row r="2020" spans="2:14" x14ac:dyDescent="0.25">
      <c r="B2020" s="175"/>
      <c r="C2020" s="53"/>
      <c r="D2020" s="53"/>
      <c r="E2020" s="53"/>
      <c r="F2020" s="53"/>
      <c r="G2020" s="54"/>
      <c r="H2020" s="53"/>
      <c r="I2020" s="59"/>
      <c r="J2020" s="53"/>
      <c r="K2020" s="53"/>
      <c r="L2020" s="53"/>
      <c r="M2020" s="53"/>
      <c r="N2020" s="53"/>
    </row>
    <row r="2021" spans="2:14" x14ac:dyDescent="0.25">
      <c r="B2021" s="175"/>
      <c r="C2021" s="53"/>
      <c r="D2021" s="53"/>
      <c r="E2021" s="53"/>
      <c r="F2021" s="53"/>
      <c r="G2021" s="54"/>
      <c r="H2021" s="53"/>
      <c r="I2021" s="59"/>
      <c r="J2021" s="53"/>
      <c r="K2021" s="53"/>
      <c r="L2021" s="53"/>
      <c r="M2021" s="53"/>
      <c r="N2021" s="53"/>
    </row>
    <row r="2022" spans="2:14" x14ac:dyDescent="0.25">
      <c r="B2022" s="175"/>
      <c r="C2022" s="53"/>
      <c r="D2022" s="53"/>
      <c r="E2022" s="53"/>
      <c r="F2022" s="53"/>
      <c r="G2022" s="54"/>
      <c r="H2022" s="53"/>
      <c r="I2022" s="59"/>
      <c r="J2022" s="53"/>
      <c r="K2022" s="53"/>
      <c r="L2022" s="53"/>
      <c r="M2022" s="53"/>
      <c r="N2022" s="53"/>
    </row>
    <row r="2023" spans="2:14" x14ac:dyDescent="0.25">
      <c r="B2023" s="175"/>
      <c r="C2023" s="53"/>
      <c r="D2023" s="53"/>
      <c r="E2023" s="53"/>
      <c r="F2023" s="53"/>
      <c r="G2023" s="54"/>
      <c r="H2023" s="53"/>
      <c r="I2023" s="59"/>
      <c r="J2023" s="53"/>
      <c r="K2023" s="53"/>
      <c r="L2023" s="53"/>
      <c r="M2023" s="53"/>
      <c r="N2023" s="53"/>
    </row>
    <row r="2024" spans="2:14" x14ac:dyDescent="0.25">
      <c r="B2024" s="175"/>
      <c r="C2024" s="53"/>
      <c r="D2024" s="53"/>
      <c r="E2024" s="53"/>
      <c r="F2024" s="53"/>
      <c r="G2024" s="54"/>
      <c r="H2024" s="53"/>
      <c r="I2024" s="59"/>
      <c r="J2024" s="53"/>
      <c r="K2024" s="53"/>
      <c r="L2024" s="53"/>
      <c r="M2024" s="53"/>
      <c r="N2024" s="53"/>
    </row>
    <row r="2025" spans="2:14" x14ac:dyDescent="0.25">
      <c r="B2025" s="175"/>
      <c r="C2025" s="53"/>
      <c r="D2025" s="53"/>
      <c r="E2025" s="53"/>
      <c r="F2025" s="53"/>
      <c r="G2025" s="54"/>
      <c r="H2025" s="53"/>
      <c r="I2025" s="59"/>
      <c r="J2025" s="53"/>
      <c r="K2025" s="53"/>
      <c r="L2025" s="53"/>
      <c r="M2025" s="53"/>
      <c r="N2025" s="53"/>
    </row>
    <row r="2026" spans="2:14" x14ac:dyDescent="0.25">
      <c r="B2026" s="175"/>
      <c r="C2026" s="53"/>
      <c r="D2026" s="53"/>
      <c r="E2026" s="53"/>
      <c r="F2026" s="53"/>
      <c r="G2026" s="54"/>
      <c r="H2026" s="53"/>
      <c r="I2026" s="59"/>
      <c r="J2026" s="53"/>
      <c r="K2026" s="53"/>
      <c r="L2026" s="53"/>
      <c r="M2026" s="53"/>
      <c r="N2026" s="53"/>
    </row>
    <row r="2027" spans="2:14" x14ac:dyDescent="0.25">
      <c r="B2027" s="175"/>
      <c r="C2027" s="53"/>
      <c r="D2027" s="53"/>
      <c r="E2027" s="53"/>
      <c r="F2027" s="53"/>
      <c r="G2027" s="54"/>
      <c r="H2027" s="53"/>
      <c r="I2027" s="59"/>
      <c r="J2027" s="53"/>
      <c r="K2027" s="53"/>
      <c r="L2027" s="53"/>
      <c r="M2027" s="53"/>
      <c r="N2027" s="53"/>
    </row>
    <row r="2028" spans="2:14" x14ac:dyDescent="0.25">
      <c r="B2028" s="175"/>
      <c r="C2028" s="53"/>
      <c r="D2028" s="53"/>
      <c r="E2028" s="53"/>
      <c r="F2028" s="53"/>
      <c r="G2028" s="54"/>
      <c r="H2028" s="53"/>
      <c r="I2028" s="59"/>
      <c r="J2028" s="53"/>
      <c r="K2028" s="53"/>
      <c r="L2028" s="53"/>
      <c r="M2028" s="53"/>
      <c r="N2028" s="53"/>
    </row>
    <row r="2029" spans="2:14" x14ac:dyDescent="0.25">
      <c r="B2029" s="175"/>
      <c r="C2029" s="53"/>
      <c r="D2029" s="53"/>
      <c r="E2029" s="53"/>
      <c r="F2029" s="53"/>
      <c r="G2029" s="54"/>
      <c r="H2029" s="53"/>
      <c r="I2029" s="59"/>
      <c r="J2029" s="53"/>
      <c r="K2029" s="53"/>
      <c r="L2029" s="53"/>
      <c r="M2029" s="53"/>
      <c r="N2029" s="53"/>
    </row>
    <row r="2030" spans="2:14" x14ac:dyDescent="0.25">
      <c r="B2030" s="175"/>
      <c r="C2030" s="53"/>
      <c r="D2030" s="53"/>
      <c r="E2030" s="53"/>
      <c r="F2030" s="53"/>
      <c r="G2030" s="54"/>
      <c r="H2030" s="53"/>
      <c r="I2030" s="59"/>
      <c r="J2030" s="53"/>
      <c r="K2030" s="53"/>
      <c r="L2030" s="53"/>
      <c r="M2030" s="53"/>
      <c r="N2030" s="53"/>
    </row>
    <row r="2031" spans="2:14" x14ac:dyDescent="0.25">
      <c r="B2031" s="175"/>
      <c r="C2031" s="53"/>
      <c r="D2031" s="53"/>
      <c r="E2031" s="53"/>
      <c r="F2031" s="53"/>
      <c r="G2031" s="54"/>
      <c r="H2031" s="53"/>
      <c r="I2031" s="59"/>
      <c r="J2031" s="53"/>
      <c r="K2031" s="53"/>
      <c r="L2031" s="53"/>
      <c r="M2031" s="53"/>
      <c r="N2031" s="53"/>
    </row>
    <row r="2032" spans="2:14" x14ac:dyDescent="0.25">
      <c r="B2032" s="175"/>
      <c r="C2032" s="53"/>
      <c r="D2032" s="53"/>
      <c r="E2032" s="53"/>
      <c r="F2032" s="53"/>
      <c r="G2032" s="54"/>
      <c r="H2032" s="53"/>
      <c r="I2032" s="59"/>
      <c r="J2032" s="53"/>
      <c r="K2032" s="53"/>
      <c r="L2032" s="53"/>
      <c r="M2032" s="53"/>
      <c r="N2032" s="53"/>
    </row>
    <row r="2033" spans="2:14" x14ac:dyDescent="0.25">
      <c r="B2033" s="175"/>
      <c r="C2033" s="53"/>
      <c r="D2033" s="53"/>
      <c r="E2033" s="53"/>
      <c r="F2033" s="53"/>
      <c r="G2033" s="54"/>
      <c r="H2033" s="53"/>
      <c r="I2033" s="59"/>
      <c r="J2033" s="53"/>
      <c r="K2033" s="53"/>
      <c r="L2033" s="53"/>
      <c r="M2033" s="53"/>
      <c r="N2033" s="53"/>
    </row>
    <row r="2034" spans="2:14" x14ac:dyDescent="0.25">
      <c r="B2034" s="175"/>
      <c r="C2034" s="53"/>
      <c r="D2034" s="53"/>
      <c r="E2034" s="53"/>
      <c r="F2034" s="53"/>
      <c r="G2034" s="54"/>
      <c r="H2034" s="53"/>
      <c r="I2034" s="59"/>
      <c r="J2034" s="53"/>
      <c r="K2034" s="53"/>
      <c r="L2034" s="53"/>
      <c r="M2034" s="53"/>
      <c r="N2034" s="53"/>
    </row>
    <row r="2035" spans="2:14" x14ac:dyDescent="0.25">
      <c r="B2035" s="175"/>
      <c r="C2035" s="53"/>
      <c r="D2035" s="53"/>
      <c r="E2035" s="53"/>
      <c r="F2035" s="53"/>
      <c r="G2035" s="54"/>
      <c r="H2035" s="53"/>
      <c r="I2035" s="59"/>
      <c r="J2035" s="53"/>
      <c r="K2035" s="53"/>
      <c r="L2035" s="53"/>
      <c r="M2035" s="53"/>
      <c r="N2035" s="53"/>
    </row>
    <row r="2036" spans="2:14" x14ac:dyDescent="0.25">
      <c r="B2036" s="175"/>
      <c r="C2036" s="53"/>
      <c r="D2036" s="53"/>
      <c r="E2036" s="53"/>
      <c r="F2036" s="53"/>
      <c r="G2036" s="54"/>
      <c r="H2036" s="53"/>
      <c r="I2036" s="59"/>
      <c r="J2036" s="53"/>
      <c r="K2036" s="53"/>
      <c r="L2036" s="53"/>
      <c r="M2036" s="53"/>
      <c r="N2036" s="53"/>
    </row>
    <row r="2037" spans="2:14" x14ac:dyDescent="0.25">
      <c r="B2037" s="175"/>
      <c r="C2037" s="53"/>
      <c r="D2037" s="53"/>
      <c r="E2037" s="53"/>
      <c r="F2037" s="53"/>
      <c r="G2037" s="54"/>
      <c r="H2037" s="53"/>
      <c r="I2037" s="59"/>
      <c r="J2037" s="53"/>
      <c r="K2037" s="53"/>
      <c r="L2037" s="53"/>
      <c r="M2037" s="53"/>
      <c r="N2037" s="53"/>
    </row>
    <row r="2038" spans="2:14" x14ac:dyDescent="0.25">
      <c r="B2038" s="175"/>
      <c r="C2038" s="53"/>
      <c r="D2038" s="53"/>
      <c r="E2038" s="53"/>
      <c r="F2038" s="53"/>
      <c r="G2038" s="54"/>
      <c r="H2038" s="53"/>
      <c r="I2038" s="59"/>
      <c r="J2038" s="53"/>
      <c r="K2038" s="53"/>
      <c r="L2038" s="53"/>
      <c r="M2038" s="53"/>
      <c r="N2038" s="53"/>
    </row>
    <row r="2039" spans="2:14" x14ac:dyDescent="0.25">
      <c r="B2039" s="175"/>
      <c r="C2039" s="53"/>
      <c r="D2039" s="53"/>
      <c r="E2039" s="53"/>
      <c r="F2039" s="53"/>
      <c r="G2039" s="54"/>
      <c r="H2039" s="53"/>
      <c r="I2039" s="59"/>
      <c r="J2039" s="53"/>
      <c r="K2039" s="53"/>
      <c r="L2039" s="53"/>
      <c r="M2039" s="53"/>
      <c r="N2039" s="53"/>
    </row>
    <row r="2040" spans="2:14" x14ac:dyDescent="0.25">
      <c r="B2040" s="175"/>
      <c r="C2040" s="53"/>
      <c r="D2040" s="53"/>
      <c r="E2040" s="53"/>
      <c r="F2040" s="53"/>
      <c r="G2040" s="54"/>
      <c r="H2040" s="53"/>
      <c r="I2040" s="59"/>
      <c r="J2040" s="53"/>
      <c r="K2040" s="53"/>
      <c r="L2040" s="53"/>
      <c r="M2040" s="53"/>
      <c r="N2040" s="53"/>
    </row>
    <row r="2041" spans="2:14" x14ac:dyDescent="0.25">
      <c r="B2041" s="175"/>
      <c r="C2041" s="53"/>
      <c r="D2041" s="53"/>
      <c r="E2041" s="53"/>
      <c r="F2041" s="53"/>
      <c r="G2041" s="54"/>
      <c r="H2041" s="53"/>
      <c r="I2041" s="59"/>
      <c r="J2041" s="53"/>
      <c r="K2041" s="53"/>
      <c r="L2041" s="53"/>
      <c r="M2041" s="53"/>
      <c r="N2041" s="53"/>
    </row>
    <row r="2042" spans="2:14" x14ac:dyDescent="0.25">
      <c r="B2042" s="175"/>
      <c r="C2042" s="53"/>
      <c r="D2042" s="53"/>
      <c r="E2042" s="53"/>
      <c r="F2042" s="53"/>
      <c r="G2042" s="54"/>
      <c r="H2042" s="53"/>
      <c r="I2042" s="59"/>
      <c r="J2042" s="53"/>
      <c r="K2042" s="53"/>
      <c r="L2042" s="53"/>
      <c r="M2042" s="53"/>
      <c r="N2042" s="53"/>
    </row>
    <row r="2043" spans="2:14" x14ac:dyDescent="0.25">
      <c r="B2043" s="175"/>
      <c r="C2043" s="53"/>
      <c r="D2043" s="53"/>
      <c r="E2043" s="53"/>
      <c r="F2043" s="53"/>
      <c r="G2043" s="54"/>
      <c r="H2043" s="53"/>
      <c r="I2043" s="59"/>
      <c r="J2043" s="53"/>
      <c r="K2043" s="53"/>
      <c r="L2043" s="53"/>
      <c r="M2043" s="53"/>
      <c r="N2043" s="53"/>
    </row>
    <row r="2044" spans="2:14" x14ac:dyDescent="0.25">
      <c r="B2044" s="175"/>
      <c r="C2044" s="53"/>
      <c r="D2044" s="53"/>
      <c r="E2044" s="53"/>
      <c r="F2044" s="53"/>
      <c r="G2044" s="54"/>
      <c r="H2044" s="53"/>
      <c r="I2044" s="59"/>
      <c r="J2044" s="53"/>
      <c r="K2044" s="53"/>
      <c r="L2044" s="53"/>
      <c r="M2044" s="53"/>
      <c r="N2044" s="53"/>
    </row>
    <row r="2045" spans="2:14" x14ac:dyDescent="0.25">
      <c r="B2045" s="175"/>
      <c r="C2045" s="53"/>
      <c r="D2045" s="53"/>
      <c r="E2045" s="53"/>
      <c r="F2045" s="53"/>
      <c r="G2045" s="54"/>
      <c r="H2045" s="53"/>
      <c r="I2045" s="59"/>
      <c r="J2045" s="53"/>
      <c r="K2045" s="53"/>
      <c r="L2045" s="53"/>
      <c r="M2045" s="53"/>
      <c r="N2045" s="53"/>
    </row>
    <row r="2046" spans="2:14" x14ac:dyDescent="0.25">
      <c r="B2046" s="175"/>
      <c r="C2046" s="53"/>
      <c r="D2046" s="53"/>
      <c r="E2046" s="53"/>
      <c r="F2046" s="53"/>
      <c r="G2046" s="54"/>
      <c r="H2046" s="53"/>
      <c r="I2046" s="59"/>
      <c r="J2046" s="53"/>
      <c r="K2046" s="53"/>
      <c r="L2046" s="53"/>
      <c r="M2046" s="53"/>
      <c r="N2046" s="53"/>
    </row>
    <row r="2047" spans="2:14" x14ac:dyDescent="0.25">
      <c r="B2047" s="175"/>
      <c r="C2047" s="53"/>
      <c r="D2047" s="53"/>
      <c r="E2047" s="53"/>
      <c r="F2047" s="53"/>
      <c r="G2047" s="54"/>
      <c r="H2047" s="53"/>
      <c r="I2047" s="59"/>
      <c r="J2047" s="53"/>
      <c r="K2047" s="53"/>
      <c r="L2047" s="53"/>
      <c r="M2047" s="53"/>
      <c r="N2047" s="53"/>
    </row>
    <row r="2048" spans="2:14" x14ac:dyDescent="0.25">
      <c r="B2048" s="175"/>
      <c r="C2048" s="53"/>
      <c r="D2048" s="53"/>
      <c r="E2048" s="53"/>
      <c r="F2048" s="53"/>
      <c r="G2048" s="54"/>
      <c r="H2048" s="53"/>
      <c r="I2048" s="59"/>
      <c r="J2048" s="53"/>
      <c r="K2048" s="53"/>
      <c r="L2048" s="53"/>
      <c r="M2048" s="53"/>
      <c r="N2048" s="53"/>
    </row>
    <row r="2049" spans="2:14" x14ac:dyDescent="0.25">
      <c r="B2049" s="175"/>
      <c r="C2049" s="53"/>
      <c r="D2049" s="53"/>
      <c r="E2049" s="53"/>
      <c r="F2049" s="53"/>
      <c r="G2049" s="54"/>
      <c r="H2049" s="53"/>
      <c r="I2049" s="59"/>
      <c r="J2049" s="53"/>
      <c r="K2049" s="53"/>
      <c r="L2049" s="53"/>
      <c r="M2049" s="53"/>
      <c r="N2049" s="53"/>
    </row>
    <row r="2050" spans="2:14" x14ac:dyDescent="0.25">
      <c r="B2050" s="175"/>
      <c r="C2050" s="53"/>
      <c r="D2050" s="53"/>
      <c r="E2050" s="53"/>
      <c r="F2050" s="53"/>
      <c r="G2050" s="54"/>
      <c r="H2050" s="53"/>
      <c r="I2050" s="59"/>
      <c r="J2050" s="53"/>
      <c r="K2050" s="53"/>
      <c r="L2050" s="53"/>
      <c r="M2050" s="53"/>
      <c r="N2050" s="53"/>
    </row>
    <row r="2051" spans="2:14" x14ac:dyDescent="0.25">
      <c r="B2051" s="175"/>
      <c r="C2051" s="53"/>
      <c r="D2051" s="53"/>
      <c r="E2051" s="53"/>
      <c r="F2051" s="53"/>
      <c r="G2051" s="54"/>
      <c r="H2051" s="53"/>
      <c r="I2051" s="59"/>
      <c r="J2051" s="53"/>
      <c r="K2051" s="53"/>
      <c r="L2051" s="53"/>
      <c r="M2051" s="53"/>
      <c r="N2051" s="53"/>
    </row>
    <row r="2052" spans="2:14" x14ac:dyDescent="0.25">
      <c r="B2052" s="175"/>
      <c r="C2052" s="53"/>
      <c r="D2052" s="53"/>
      <c r="E2052" s="53"/>
      <c r="F2052" s="53"/>
      <c r="G2052" s="54"/>
      <c r="H2052" s="53"/>
      <c r="I2052" s="59"/>
      <c r="J2052" s="53"/>
      <c r="K2052" s="53"/>
      <c r="L2052" s="53"/>
      <c r="M2052" s="53"/>
      <c r="N2052" s="53"/>
    </row>
    <row r="2053" spans="2:14" x14ac:dyDescent="0.25">
      <c r="B2053" s="175"/>
      <c r="C2053" s="53"/>
      <c r="D2053" s="53"/>
      <c r="E2053" s="53"/>
      <c r="F2053" s="53"/>
      <c r="G2053" s="54"/>
      <c r="H2053" s="53"/>
      <c r="I2053" s="59"/>
      <c r="J2053" s="53"/>
      <c r="K2053" s="53"/>
      <c r="L2053" s="53"/>
      <c r="M2053" s="53"/>
      <c r="N2053" s="53"/>
    </row>
    <row r="2054" spans="2:14" x14ac:dyDescent="0.25">
      <c r="B2054" s="175"/>
      <c r="C2054" s="53"/>
      <c r="D2054" s="53"/>
      <c r="E2054" s="53"/>
      <c r="F2054" s="53"/>
      <c r="G2054" s="54"/>
      <c r="H2054" s="53"/>
      <c r="I2054" s="59"/>
      <c r="J2054" s="53"/>
      <c r="K2054" s="53"/>
      <c r="L2054" s="53"/>
      <c r="M2054" s="53"/>
      <c r="N2054" s="53"/>
    </row>
    <row r="2055" spans="2:14" x14ac:dyDescent="0.25">
      <c r="B2055" s="175"/>
      <c r="C2055" s="53"/>
      <c r="D2055" s="53"/>
      <c r="E2055" s="53"/>
      <c r="F2055" s="53"/>
      <c r="G2055" s="54"/>
      <c r="H2055" s="53"/>
      <c r="I2055" s="59"/>
      <c r="J2055" s="53"/>
      <c r="K2055" s="53"/>
      <c r="L2055" s="53"/>
      <c r="M2055" s="53"/>
      <c r="N2055" s="53"/>
    </row>
    <row r="2056" spans="2:14" x14ac:dyDescent="0.25">
      <c r="B2056" s="175"/>
      <c r="C2056" s="53"/>
      <c r="D2056" s="53"/>
      <c r="E2056" s="53"/>
      <c r="F2056" s="53"/>
      <c r="G2056" s="54"/>
      <c r="H2056" s="53"/>
      <c r="I2056" s="59"/>
      <c r="J2056" s="53"/>
      <c r="K2056" s="53"/>
      <c r="L2056" s="53"/>
      <c r="M2056" s="53"/>
      <c r="N2056" s="53"/>
    </row>
    <row r="2057" spans="2:14" x14ac:dyDescent="0.25">
      <c r="B2057" s="175"/>
      <c r="C2057" s="53"/>
      <c r="D2057" s="53"/>
      <c r="E2057" s="53"/>
      <c r="F2057" s="53"/>
      <c r="G2057" s="54"/>
      <c r="H2057" s="53"/>
      <c r="I2057" s="59"/>
      <c r="J2057" s="53"/>
      <c r="K2057" s="53"/>
      <c r="L2057" s="53"/>
      <c r="M2057" s="53"/>
      <c r="N2057" s="53"/>
    </row>
    <row r="2058" spans="2:14" x14ac:dyDescent="0.25">
      <c r="B2058" s="175"/>
      <c r="C2058" s="53"/>
      <c r="D2058" s="53"/>
      <c r="E2058" s="53"/>
      <c r="F2058" s="53"/>
      <c r="G2058" s="54"/>
      <c r="H2058" s="53"/>
      <c r="I2058" s="59"/>
      <c r="J2058" s="53"/>
      <c r="K2058" s="53"/>
      <c r="L2058" s="53"/>
      <c r="M2058" s="53"/>
      <c r="N2058" s="53"/>
    </row>
    <row r="2059" spans="2:14" x14ac:dyDescent="0.25">
      <c r="B2059" s="175"/>
      <c r="C2059" s="53"/>
      <c r="D2059" s="53"/>
      <c r="E2059" s="53"/>
      <c r="F2059" s="53"/>
      <c r="G2059" s="54"/>
      <c r="H2059" s="53"/>
      <c r="I2059" s="59"/>
      <c r="J2059" s="53"/>
      <c r="K2059" s="53"/>
      <c r="L2059" s="53"/>
      <c r="M2059" s="53"/>
      <c r="N2059" s="53"/>
    </row>
    <row r="2060" spans="2:14" x14ac:dyDescent="0.25">
      <c r="B2060" s="175"/>
      <c r="C2060" s="53"/>
      <c r="D2060" s="53"/>
      <c r="E2060" s="53"/>
      <c r="F2060" s="53"/>
      <c r="G2060" s="54"/>
      <c r="H2060" s="53"/>
      <c r="I2060" s="59"/>
      <c r="J2060" s="53"/>
      <c r="K2060" s="53"/>
      <c r="L2060" s="53"/>
      <c r="M2060" s="53"/>
      <c r="N2060" s="53"/>
    </row>
    <row r="2061" spans="2:14" x14ac:dyDescent="0.25">
      <c r="B2061" s="175"/>
      <c r="C2061" s="53"/>
      <c r="D2061" s="53"/>
      <c r="E2061" s="53"/>
      <c r="F2061" s="53"/>
      <c r="G2061" s="54"/>
      <c r="H2061" s="53"/>
      <c r="I2061" s="59"/>
      <c r="J2061" s="53"/>
      <c r="K2061" s="53"/>
      <c r="L2061" s="53"/>
      <c r="M2061" s="53"/>
      <c r="N2061" s="53"/>
    </row>
    <row r="2062" spans="2:14" x14ac:dyDescent="0.25">
      <c r="B2062" s="175"/>
      <c r="C2062" s="53"/>
      <c r="D2062" s="53"/>
      <c r="E2062" s="53"/>
      <c r="F2062" s="53"/>
      <c r="G2062" s="54"/>
      <c r="H2062" s="53"/>
      <c r="I2062" s="59"/>
      <c r="J2062" s="53"/>
      <c r="K2062" s="53"/>
      <c r="L2062" s="53"/>
      <c r="M2062" s="53"/>
      <c r="N2062" s="53"/>
    </row>
    <row r="2063" spans="2:14" x14ac:dyDescent="0.25">
      <c r="B2063" s="175"/>
      <c r="C2063" s="53"/>
      <c r="D2063" s="53"/>
      <c r="E2063" s="53"/>
      <c r="F2063" s="53"/>
      <c r="G2063" s="54"/>
      <c r="H2063" s="53"/>
      <c r="I2063" s="59"/>
      <c r="J2063" s="53"/>
      <c r="K2063" s="53"/>
      <c r="L2063" s="53"/>
      <c r="M2063" s="53"/>
      <c r="N2063" s="53"/>
    </row>
    <row r="2064" spans="2:14" x14ac:dyDescent="0.25">
      <c r="B2064" s="175"/>
      <c r="C2064" s="53"/>
      <c r="D2064" s="53"/>
      <c r="E2064" s="53"/>
      <c r="F2064" s="53"/>
      <c r="G2064" s="54"/>
      <c r="H2064" s="53"/>
      <c r="I2064" s="59"/>
      <c r="J2064" s="53"/>
      <c r="K2064" s="53"/>
      <c r="L2064" s="53"/>
      <c r="M2064" s="53"/>
      <c r="N2064" s="53"/>
    </row>
    <row r="2065" spans="2:14" x14ac:dyDescent="0.25">
      <c r="B2065" s="175"/>
      <c r="C2065" s="53"/>
      <c r="D2065" s="53"/>
      <c r="E2065" s="53"/>
      <c r="F2065" s="53"/>
      <c r="G2065" s="54"/>
      <c r="H2065" s="53"/>
      <c r="I2065" s="59"/>
      <c r="J2065" s="53"/>
      <c r="K2065" s="53"/>
      <c r="L2065" s="53"/>
      <c r="M2065" s="53"/>
      <c r="N2065" s="53"/>
    </row>
    <row r="2066" spans="2:14" x14ac:dyDescent="0.25">
      <c r="B2066" s="175"/>
      <c r="C2066" s="53"/>
      <c r="D2066" s="53"/>
      <c r="E2066" s="53"/>
      <c r="F2066" s="53"/>
      <c r="G2066" s="54"/>
      <c r="H2066" s="53"/>
      <c r="I2066" s="59"/>
      <c r="J2066" s="53"/>
      <c r="K2066" s="53"/>
      <c r="L2066" s="53"/>
      <c r="M2066" s="53"/>
      <c r="N2066" s="53"/>
    </row>
    <row r="2067" spans="2:14" x14ac:dyDescent="0.25">
      <c r="B2067" s="175"/>
      <c r="C2067" s="53"/>
      <c r="D2067" s="53"/>
      <c r="E2067" s="53"/>
      <c r="F2067" s="53"/>
      <c r="G2067" s="54"/>
      <c r="H2067" s="53"/>
      <c r="I2067" s="59"/>
      <c r="J2067" s="53"/>
      <c r="K2067" s="53"/>
      <c r="L2067" s="53"/>
      <c r="M2067" s="53"/>
      <c r="N2067" s="53"/>
    </row>
    <row r="2068" spans="2:14" x14ac:dyDescent="0.25">
      <c r="B2068" s="175"/>
      <c r="C2068" s="53"/>
      <c r="D2068" s="53"/>
      <c r="E2068" s="53"/>
      <c r="F2068" s="53"/>
      <c r="G2068" s="54"/>
      <c r="H2068" s="53"/>
      <c r="I2068" s="59"/>
      <c r="J2068" s="53"/>
      <c r="K2068" s="53"/>
      <c r="L2068" s="53"/>
      <c r="M2068" s="53"/>
      <c r="N2068" s="53"/>
    </row>
    <row r="2069" spans="2:14" x14ac:dyDescent="0.25">
      <c r="B2069" s="175"/>
      <c r="C2069" s="53"/>
      <c r="D2069" s="53"/>
      <c r="E2069" s="53"/>
      <c r="F2069" s="53"/>
      <c r="G2069" s="54"/>
      <c r="H2069" s="53"/>
      <c r="I2069" s="59"/>
      <c r="J2069" s="53"/>
      <c r="K2069" s="53"/>
      <c r="L2069" s="53"/>
      <c r="M2069" s="53"/>
      <c r="N2069" s="53"/>
    </row>
    <row r="2070" spans="2:14" x14ac:dyDescent="0.25">
      <c r="B2070" s="175"/>
      <c r="C2070" s="53"/>
      <c r="D2070" s="53"/>
      <c r="E2070" s="53"/>
      <c r="F2070" s="53"/>
      <c r="G2070" s="54"/>
      <c r="H2070" s="53"/>
      <c r="I2070" s="59"/>
      <c r="J2070" s="53"/>
      <c r="K2070" s="53"/>
      <c r="L2070" s="53"/>
      <c r="M2070" s="53"/>
      <c r="N2070" s="53"/>
    </row>
    <row r="2071" spans="2:14" x14ac:dyDescent="0.25">
      <c r="B2071" s="175"/>
      <c r="C2071" s="53"/>
      <c r="D2071" s="53"/>
      <c r="E2071" s="53"/>
      <c r="F2071" s="53"/>
      <c r="G2071" s="54"/>
      <c r="H2071" s="53"/>
      <c r="I2071" s="59"/>
      <c r="J2071" s="53"/>
      <c r="K2071" s="53"/>
      <c r="L2071" s="53"/>
      <c r="M2071" s="53"/>
      <c r="N2071" s="53"/>
    </row>
    <row r="2072" spans="2:14" x14ac:dyDescent="0.25">
      <c r="B2072" s="175"/>
      <c r="C2072" s="53"/>
      <c r="D2072" s="53"/>
      <c r="E2072" s="53"/>
      <c r="F2072" s="53"/>
      <c r="G2072" s="54"/>
      <c r="H2072" s="53"/>
      <c r="I2072" s="59"/>
      <c r="J2072" s="53"/>
      <c r="K2072" s="53"/>
      <c r="L2072" s="53"/>
      <c r="M2072" s="53"/>
      <c r="N2072" s="53"/>
    </row>
    <row r="2073" spans="2:14" x14ac:dyDescent="0.25">
      <c r="B2073" s="175"/>
      <c r="C2073" s="53"/>
      <c r="D2073" s="53"/>
      <c r="E2073" s="53"/>
      <c r="F2073" s="53"/>
      <c r="G2073" s="54"/>
      <c r="H2073" s="53"/>
      <c r="I2073" s="59"/>
      <c r="J2073" s="53"/>
      <c r="K2073" s="53"/>
      <c r="L2073" s="53"/>
      <c r="M2073" s="53"/>
      <c r="N2073" s="53"/>
    </row>
    <row r="2074" spans="2:14" x14ac:dyDescent="0.25">
      <c r="B2074" s="175"/>
      <c r="C2074" s="53"/>
      <c r="D2074" s="53"/>
      <c r="E2074" s="53"/>
      <c r="F2074" s="53"/>
      <c r="G2074" s="54"/>
      <c r="H2074" s="53"/>
      <c r="I2074" s="59"/>
      <c r="J2074" s="53"/>
      <c r="K2074" s="53"/>
      <c r="L2074" s="53"/>
      <c r="M2074" s="53"/>
      <c r="N2074" s="53"/>
    </row>
    <row r="2075" spans="2:14" x14ac:dyDescent="0.25">
      <c r="B2075" s="175"/>
      <c r="C2075" s="53"/>
      <c r="D2075" s="53"/>
      <c r="E2075" s="53"/>
      <c r="F2075" s="53"/>
      <c r="G2075" s="54"/>
      <c r="H2075" s="53"/>
      <c r="I2075" s="59"/>
      <c r="J2075" s="53"/>
      <c r="K2075" s="53"/>
      <c r="L2075" s="53"/>
      <c r="M2075" s="53"/>
      <c r="N2075" s="53"/>
    </row>
    <row r="2076" spans="2:14" x14ac:dyDescent="0.25">
      <c r="B2076" s="175"/>
      <c r="C2076" s="53"/>
      <c r="D2076" s="53"/>
      <c r="E2076" s="53"/>
      <c r="F2076" s="53"/>
      <c r="G2076" s="54"/>
      <c r="H2076" s="53"/>
      <c r="I2076" s="59"/>
      <c r="J2076" s="53"/>
      <c r="K2076" s="53"/>
      <c r="L2076" s="53"/>
      <c r="M2076" s="53"/>
      <c r="N2076" s="53"/>
    </row>
    <row r="2077" spans="2:14" x14ac:dyDescent="0.25">
      <c r="B2077" s="175"/>
      <c r="C2077" s="53"/>
      <c r="D2077" s="53"/>
      <c r="E2077" s="53"/>
      <c r="F2077" s="53"/>
      <c r="G2077" s="54"/>
      <c r="H2077" s="53"/>
      <c r="I2077" s="59"/>
      <c r="J2077" s="53"/>
      <c r="K2077" s="53"/>
      <c r="L2077" s="53"/>
      <c r="M2077" s="53"/>
      <c r="N2077" s="53"/>
    </row>
    <row r="2078" spans="2:14" x14ac:dyDescent="0.25">
      <c r="B2078" s="175"/>
      <c r="C2078" s="53"/>
      <c r="D2078" s="53"/>
      <c r="E2078" s="53"/>
      <c r="F2078" s="53"/>
      <c r="G2078" s="54"/>
      <c r="H2078" s="53"/>
      <c r="I2078" s="59"/>
      <c r="J2078" s="53"/>
      <c r="K2078" s="53"/>
      <c r="L2078" s="53"/>
      <c r="M2078" s="53"/>
      <c r="N2078" s="53"/>
    </row>
    <row r="2079" spans="2:14" x14ac:dyDescent="0.25">
      <c r="B2079" s="175"/>
      <c r="C2079" s="53"/>
      <c r="D2079" s="53"/>
      <c r="E2079" s="53"/>
      <c r="F2079" s="53"/>
      <c r="G2079" s="54"/>
      <c r="H2079" s="53"/>
      <c r="I2079" s="59"/>
      <c r="J2079" s="53"/>
      <c r="K2079" s="53"/>
      <c r="L2079" s="53"/>
      <c r="M2079" s="53"/>
      <c r="N2079" s="53"/>
    </row>
    <row r="2080" spans="2:14" x14ac:dyDescent="0.25">
      <c r="B2080" s="175"/>
      <c r="C2080" s="53"/>
      <c r="D2080" s="53"/>
      <c r="E2080" s="53"/>
      <c r="F2080" s="53"/>
      <c r="G2080" s="54"/>
      <c r="H2080" s="53"/>
      <c r="I2080" s="59"/>
      <c r="J2080" s="53"/>
      <c r="K2080" s="53"/>
      <c r="L2080" s="53"/>
      <c r="M2080" s="53"/>
      <c r="N2080" s="53"/>
    </row>
    <row r="2081" spans="2:14" x14ac:dyDescent="0.25">
      <c r="B2081" s="175"/>
      <c r="C2081" s="53"/>
      <c r="D2081" s="53"/>
      <c r="E2081" s="53"/>
      <c r="F2081" s="53"/>
      <c r="G2081" s="54"/>
      <c r="H2081" s="53"/>
      <c r="I2081" s="59"/>
      <c r="J2081" s="53"/>
      <c r="K2081" s="53"/>
      <c r="L2081" s="53"/>
      <c r="M2081" s="53"/>
      <c r="N2081" s="53"/>
    </row>
    <row r="2082" spans="2:14" x14ac:dyDescent="0.25">
      <c r="B2082" s="175"/>
      <c r="C2082" s="53"/>
      <c r="D2082" s="53"/>
      <c r="E2082" s="53"/>
      <c r="F2082" s="53"/>
      <c r="G2082" s="54"/>
      <c r="H2082" s="53"/>
      <c r="I2082" s="59"/>
      <c r="J2082" s="53"/>
      <c r="K2082" s="53"/>
      <c r="L2082" s="53"/>
      <c r="M2082" s="53"/>
      <c r="N2082" s="53"/>
    </row>
    <row r="2083" spans="2:14" x14ac:dyDescent="0.25">
      <c r="B2083" s="175"/>
      <c r="C2083" s="53"/>
      <c r="D2083" s="53"/>
      <c r="E2083" s="53"/>
      <c r="F2083" s="53"/>
      <c r="G2083" s="54"/>
      <c r="H2083" s="53"/>
      <c r="I2083" s="59"/>
      <c r="J2083" s="53"/>
      <c r="K2083" s="53"/>
      <c r="L2083" s="53"/>
      <c r="M2083" s="53"/>
      <c r="N2083" s="53"/>
    </row>
    <row r="2084" spans="2:14" x14ac:dyDescent="0.25">
      <c r="B2084" s="175"/>
      <c r="C2084" s="53"/>
      <c r="D2084" s="53"/>
      <c r="E2084" s="53"/>
      <c r="F2084" s="53"/>
      <c r="G2084" s="54"/>
      <c r="H2084" s="53"/>
      <c r="I2084" s="59"/>
      <c r="J2084" s="53"/>
      <c r="K2084" s="53"/>
      <c r="L2084" s="53"/>
      <c r="M2084" s="53"/>
      <c r="N2084" s="53"/>
    </row>
    <row r="2085" spans="2:14" x14ac:dyDescent="0.25">
      <c r="B2085" s="175"/>
      <c r="C2085" s="53"/>
      <c r="D2085" s="53"/>
      <c r="E2085" s="53"/>
      <c r="F2085" s="53"/>
      <c r="G2085" s="54"/>
      <c r="H2085" s="53"/>
      <c r="I2085" s="59"/>
      <c r="J2085" s="53"/>
      <c r="K2085" s="53"/>
      <c r="L2085" s="53"/>
      <c r="M2085" s="53"/>
      <c r="N2085" s="53"/>
    </row>
    <row r="2086" spans="2:14" x14ac:dyDescent="0.25">
      <c r="B2086" s="175"/>
      <c r="C2086" s="53"/>
      <c r="D2086" s="53"/>
      <c r="E2086" s="53"/>
      <c r="F2086" s="53"/>
      <c r="G2086" s="54"/>
      <c r="H2086" s="53"/>
      <c r="I2086" s="59"/>
      <c r="J2086" s="53"/>
      <c r="K2086" s="53"/>
      <c r="L2086" s="53"/>
      <c r="M2086" s="53"/>
      <c r="N2086" s="53"/>
    </row>
    <row r="2087" spans="2:14" x14ac:dyDescent="0.25">
      <c r="B2087" s="175"/>
      <c r="C2087" s="53"/>
      <c r="D2087" s="53"/>
      <c r="E2087" s="53"/>
      <c r="F2087" s="53"/>
      <c r="G2087" s="54"/>
      <c r="H2087" s="53"/>
      <c r="I2087" s="59"/>
      <c r="J2087" s="53"/>
      <c r="K2087" s="53"/>
      <c r="L2087" s="53"/>
      <c r="M2087" s="53"/>
      <c r="N2087" s="53"/>
    </row>
    <row r="2088" spans="2:14" x14ac:dyDescent="0.25">
      <c r="B2088" s="175"/>
      <c r="C2088" s="53"/>
      <c r="D2088" s="53"/>
      <c r="E2088" s="53"/>
      <c r="F2088" s="53"/>
      <c r="G2088" s="54"/>
      <c r="H2088" s="53"/>
      <c r="I2088" s="59"/>
      <c r="J2088" s="53"/>
      <c r="K2088" s="53"/>
      <c r="L2088" s="53"/>
      <c r="M2088" s="53"/>
      <c r="N2088" s="53"/>
    </row>
    <row r="2089" spans="2:14" x14ac:dyDescent="0.25">
      <c r="B2089" s="175"/>
      <c r="C2089" s="53"/>
      <c r="D2089" s="53"/>
      <c r="E2089" s="53"/>
      <c r="F2089" s="53"/>
      <c r="G2089" s="54"/>
      <c r="H2089" s="53"/>
      <c r="I2089" s="59"/>
      <c r="J2089" s="53"/>
      <c r="K2089" s="53"/>
      <c r="L2089" s="53"/>
      <c r="M2089" s="53"/>
      <c r="N2089" s="53"/>
    </row>
    <row r="2090" spans="2:14" x14ac:dyDescent="0.25">
      <c r="B2090" s="175"/>
      <c r="C2090" s="53"/>
      <c r="D2090" s="53"/>
      <c r="E2090" s="53"/>
      <c r="F2090" s="53"/>
      <c r="G2090" s="54"/>
      <c r="H2090" s="53"/>
      <c r="I2090" s="59"/>
      <c r="J2090" s="53"/>
      <c r="K2090" s="53"/>
      <c r="L2090" s="53"/>
      <c r="M2090" s="53"/>
      <c r="N2090" s="53"/>
    </row>
    <row r="2091" spans="2:14" x14ac:dyDescent="0.25">
      <c r="B2091" s="175"/>
      <c r="C2091" s="53"/>
      <c r="D2091" s="53"/>
      <c r="E2091" s="53"/>
      <c r="F2091" s="53"/>
      <c r="G2091" s="54"/>
      <c r="H2091" s="53"/>
      <c r="I2091" s="59"/>
      <c r="J2091" s="53"/>
      <c r="K2091" s="53"/>
      <c r="L2091" s="53"/>
      <c r="M2091" s="53"/>
      <c r="N2091" s="53"/>
    </row>
    <row r="2092" spans="2:14" x14ac:dyDescent="0.25">
      <c r="B2092" s="175"/>
      <c r="C2092" s="53"/>
      <c r="D2092" s="53"/>
      <c r="E2092" s="53"/>
      <c r="F2092" s="53"/>
      <c r="G2092" s="54"/>
      <c r="H2092" s="53"/>
      <c r="I2092" s="59"/>
      <c r="J2092" s="53"/>
      <c r="K2092" s="53"/>
      <c r="L2092" s="53"/>
      <c r="M2092" s="53"/>
      <c r="N2092" s="53"/>
    </row>
    <row r="2093" spans="2:14" x14ac:dyDescent="0.25">
      <c r="B2093" s="175"/>
      <c r="C2093" s="53"/>
      <c r="D2093" s="53"/>
      <c r="E2093" s="53"/>
      <c r="F2093" s="53"/>
      <c r="G2093" s="54"/>
      <c r="H2093" s="53"/>
      <c r="I2093" s="59"/>
      <c r="J2093" s="53"/>
      <c r="K2093" s="53"/>
      <c r="L2093" s="53"/>
      <c r="M2093" s="53"/>
      <c r="N2093" s="53"/>
    </row>
    <row r="2094" spans="2:14" x14ac:dyDescent="0.25">
      <c r="B2094" s="175"/>
      <c r="C2094" s="53"/>
      <c r="D2094" s="53"/>
      <c r="E2094" s="53"/>
      <c r="F2094" s="53"/>
      <c r="G2094" s="54"/>
      <c r="H2094" s="53"/>
      <c r="I2094" s="59"/>
      <c r="J2094" s="53"/>
      <c r="K2094" s="53"/>
      <c r="L2094" s="53"/>
      <c r="M2094" s="53"/>
      <c r="N2094" s="53"/>
    </row>
    <row r="2095" spans="2:14" x14ac:dyDescent="0.25">
      <c r="B2095" s="175"/>
      <c r="C2095" s="53"/>
      <c r="D2095" s="53"/>
      <c r="E2095" s="53"/>
      <c r="F2095" s="53"/>
      <c r="G2095" s="54"/>
      <c r="H2095" s="53"/>
      <c r="I2095" s="59"/>
      <c r="J2095" s="53"/>
      <c r="K2095" s="53"/>
      <c r="L2095" s="53"/>
      <c r="M2095" s="53"/>
      <c r="N2095" s="53"/>
    </row>
    <row r="2096" spans="2:14" x14ac:dyDescent="0.25">
      <c r="B2096" s="175"/>
      <c r="C2096" s="53"/>
      <c r="D2096" s="53"/>
      <c r="E2096" s="53"/>
      <c r="F2096" s="53"/>
      <c r="G2096" s="54"/>
      <c r="H2096" s="53"/>
      <c r="I2096" s="59"/>
      <c r="J2096" s="53"/>
      <c r="K2096" s="53"/>
      <c r="L2096" s="53"/>
      <c r="M2096" s="53"/>
      <c r="N2096" s="53"/>
    </row>
    <row r="2097" spans="2:14" x14ac:dyDescent="0.25">
      <c r="B2097" s="175"/>
      <c r="C2097" s="53"/>
      <c r="D2097" s="53"/>
      <c r="E2097" s="53"/>
      <c r="F2097" s="53"/>
      <c r="G2097" s="54"/>
      <c r="H2097" s="53"/>
      <c r="I2097" s="59"/>
      <c r="J2097" s="53"/>
      <c r="K2097" s="53"/>
      <c r="L2097" s="53"/>
      <c r="M2097" s="53"/>
      <c r="N2097" s="53"/>
    </row>
    <row r="2098" spans="2:14" x14ac:dyDescent="0.25">
      <c r="B2098" s="175"/>
      <c r="C2098" s="53"/>
      <c r="D2098" s="53"/>
      <c r="E2098" s="53"/>
      <c r="F2098" s="53"/>
      <c r="G2098" s="54"/>
      <c r="H2098" s="53"/>
      <c r="I2098" s="59"/>
      <c r="J2098" s="53"/>
      <c r="K2098" s="53"/>
      <c r="L2098" s="53"/>
      <c r="M2098" s="53"/>
      <c r="N2098" s="53"/>
    </row>
    <row r="2099" spans="2:14" x14ac:dyDescent="0.25">
      <c r="B2099" s="175"/>
      <c r="C2099" s="53"/>
      <c r="D2099" s="53"/>
      <c r="E2099" s="53"/>
      <c r="F2099" s="53"/>
      <c r="G2099" s="54"/>
      <c r="H2099" s="53"/>
      <c r="I2099" s="59"/>
      <c r="J2099" s="53"/>
      <c r="K2099" s="53"/>
      <c r="L2099" s="53"/>
      <c r="M2099" s="53"/>
      <c r="N2099" s="53"/>
    </row>
    <row r="2100" spans="2:14" x14ac:dyDescent="0.25">
      <c r="B2100" s="175"/>
      <c r="C2100" s="53"/>
      <c r="D2100" s="53"/>
      <c r="E2100" s="53"/>
      <c r="F2100" s="53"/>
      <c r="G2100" s="54"/>
      <c r="H2100" s="53"/>
      <c r="I2100" s="59"/>
      <c r="J2100" s="53"/>
      <c r="K2100" s="53"/>
      <c r="L2100" s="53"/>
      <c r="M2100" s="53"/>
      <c r="N2100" s="53"/>
    </row>
    <row r="2101" spans="2:14" x14ac:dyDescent="0.25">
      <c r="B2101" s="175"/>
      <c r="C2101" s="53"/>
      <c r="D2101" s="53"/>
      <c r="E2101" s="53"/>
      <c r="F2101" s="53"/>
      <c r="G2101" s="54"/>
      <c r="H2101" s="53"/>
      <c r="I2101" s="59"/>
      <c r="J2101" s="53"/>
      <c r="K2101" s="53"/>
      <c r="L2101" s="53"/>
      <c r="M2101" s="53"/>
      <c r="N2101" s="53"/>
    </row>
    <row r="2102" spans="2:14" x14ac:dyDescent="0.25">
      <c r="B2102" s="175"/>
      <c r="C2102" s="53"/>
      <c r="D2102" s="53"/>
      <c r="E2102" s="53"/>
      <c r="F2102" s="53"/>
      <c r="G2102" s="54"/>
      <c r="H2102" s="53"/>
      <c r="I2102" s="59"/>
      <c r="J2102" s="53"/>
      <c r="K2102" s="53"/>
      <c r="L2102" s="53"/>
      <c r="M2102" s="53"/>
      <c r="N2102" s="53"/>
    </row>
    <row r="2103" spans="2:14" x14ac:dyDescent="0.25">
      <c r="B2103" s="175"/>
      <c r="C2103" s="53"/>
      <c r="D2103" s="53"/>
      <c r="E2103" s="53"/>
      <c r="F2103" s="53"/>
      <c r="G2103" s="54"/>
      <c r="H2103" s="53"/>
      <c r="I2103" s="59"/>
      <c r="J2103" s="53"/>
      <c r="K2103" s="53"/>
      <c r="L2103" s="53"/>
      <c r="M2103" s="53"/>
      <c r="N2103" s="53"/>
    </row>
    <row r="2104" spans="2:14" x14ac:dyDescent="0.25">
      <c r="B2104" s="175"/>
      <c r="C2104" s="53"/>
      <c r="D2104" s="53"/>
      <c r="E2104" s="53"/>
      <c r="F2104" s="53"/>
      <c r="G2104" s="54"/>
      <c r="H2104" s="53"/>
      <c r="I2104" s="59"/>
      <c r="J2104" s="53"/>
      <c r="K2104" s="53"/>
      <c r="L2104" s="53"/>
      <c r="M2104" s="53"/>
      <c r="N2104" s="53"/>
    </row>
    <row r="2105" spans="2:14" x14ac:dyDescent="0.25">
      <c r="B2105" s="175"/>
      <c r="C2105" s="53"/>
      <c r="D2105" s="53"/>
      <c r="E2105" s="53"/>
      <c r="F2105" s="53"/>
      <c r="G2105" s="54"/>
      <c r="H2105" s="53"/>
      <c r="I2105" s="59"/>
      <c r="J2105" s="53"/>
      <c r="K2105" s="53"/>
      <c r="L2105" s="53"/>
      <c r="M2105" s="53"/>
      <c r="N2105" s="53"/>
    </row>
    <row r="2106" spans="2:14" x14ac:dyDescent="0.25">
      <c r="B2106" s="175"/>
      <c r="C2106" s="53"/>
      <c r="D2106" s="53"/>
      <c r="E2106" s="53"/>
      <c r="F2106" s="53"/>
      <c r="G2106" s="54"/>
      <c r="H2106" s="53"/>
      <c r="I2106" s="59"/>
      <c r="J2106" s="53"/>
      <c r="K2106" s="53"/>
      <c r="L2106" s="53"/>
      <c r="M2106" s="53"/>
      <c r="N2106" s="53"/>
    </row>
    <row r="2107" spans="2:14" x14ac:dyDescent="0.25">
      <c r="B2107" s="175"/>
      <c r="C2107" s="53"/>
      <c r="D2107" s="53"/>
      <c r="E2107" s="53"/>
      <c r="F2107" s="53"/>
      <c r="G2107" s="54"/>
      <c r="H2107" s="53"/>
      <c r="I2107" s="59"/>
      <c r="J2107" s="53"/>
      <c r="K2107" s="53"/>
      <c r="L2107" s="53"/>
      <c r="M2107" s="53"/>
      <c r="N2107" s="53"/>
    </row>
    <row r="2108" spans="2:14" x14ac:dyDescent="0.25">
      <c r="B2108" s="175"/>
      <c r="C2108" s="53"/>
      <c r="D2108" s="53"/>
      <c r="E2108" s="53"/>
      <c r="F2108" s="53"/>
      <c r="G2108" s="54"/>
      <c r="H2108" s="53"/>
      <c r="I2108" s="59"/>
      <c r="J2108" s="53"/>
      <c r="K2108" s="53"/>
      <c r="L2108" s="53"/>
      <c r="M2108" s="53"/>
      <c r="N2108" s="53"/>
    </row>
    <row r="2109" spans="2:14" x14ac:dyDescent="0.25">
      <c r="B2109" s="175"/>
      <c r="C2109" s="53"/>
      <c r="D2109" s="53"/>
      <c r="E2109" s="53"/>
      <c r="F2109" s="53"/>
      <c r="G2109" s="54"/>
      <c r="H2109" s="53"/>
      <c r="I2109" s="59"/>
      <c r="J2109" s="53"/>
      <c r="K2109" s="53"/>
      <c r="L2109" s="53"/>
      <c r="M2109" s="53"/>
      <c r="N2109" s="53"/>
    </row>
    <row r="2110" spans="2:14" x14ac:dyDescent="0.25">
      <c r="B2110" s="175"/>
      <c r="C2110" s="53"/>
      <c r="D2110" s="53"/>
      <c r="E2110" s="53"/>
      <c r="F2110" s="53"/>
      <c r="G2110" s="54"/>
      <c r="H2110" s="53"/>
      <c r="I2110" s="59"/>
      <c r="J2110" s="53"/>
      <c r="K2110" s="53"/>
      <c r="L2110" s="53"/>
      <c r="M2110" s="53"/>
      <c r="N2110" s="53"/>
    </row>
    <row r="2111" spans="2:14" x14ac:dyDescent="0.25">
      <c r="B2111" s="175"/>
      <c r="C2111" s="53"/>
      <c r="D2111" s="53"/>
      <c r="E2111" s="53"/>
      <c r="F2111" s="53"/>
      <c r="G2111" s="54"/>
      <c r="H2111" s="53"/>
      <c r="I2111" s="59"/>
      <c r="J2111" s="53"/>
      <c r="K2111" s="53"/>
      <c r="L2111" s="53"/>
      <c r="M2111" s="53"/>
      <c r="N2111" s="53"/>
    </row>
    <row r="2112" spans="2:14" x14ac:dyDescent="0.25">
      <c r="B2112" s="175"/>
      <c r="C2112" s="53"/>
      <c r="D2112" s="53"/>
      <c r="E2112" s="53"/>
      <c r="F2112" s="53"/>
      <c r="G2112" s="54"/>
      <c r="H2112" s="53"/>
      <c r="I2112" s="59"/>
      <c r="J2112" s="53"/>
      <c r="K2112" s="53"/>
      <c r="L2112" s="53"/>
      <c r="M2112" s="53"/>
      <c r="N2112" s="53"/>
    </row>
    <row r="2113" spans="2:14" x14ac:dyDescent="0.25">
      <c r="B2113" s="175"/>
      <c r="C2113" s="53"/>
      <c r="D2113" s="53"/>
      <c r="E2113" s="53"/>
      <c r="F2113" s="53"/>
      <c r="G2113" s="54"/>
      <c r="H2113" s="53"/>
      <c r="I2113" s="59"/>
      <c r="J2113" s="53"/>
      <c r="K2113" s="53"/>
      <c r="L2113" s="53"/>
      <c r="M2113" s="53"/>
      <c r="N2113" s="53"/>
    </row>
    <row r="2114" spans="2:14" x14ac:dyDescent="0.25">
      <c r="B2114" s="175"/>
      <c r="C2114" s="53"/>
      <c r="D2114" s="53"/>
      <c r="E2114" s="53"/>
      <c r="F2114" s="53"/>
      <c r="G2114" s="54"/>
      <c r="H2114" s="53"/>
      <c r="I2114" s="59"/>
      <c r="J2114" s="53"/>
      <c r="K2114" s="53"/>
      <c r="L2114" s="53"/>
      <c r="M2114" s="53"/>
      <c r="N2114" s="53"/>
    </row>
    <row r="2115" spans="2:14" x14ac:dyDescent="0.25">
      <c r="B2115" s="175"/>
      <c r="C2115" s="53"/>
      <c r="D2115" s="53"/>
      <c r="E2115" s="53"/>
      <c r="F2115" s="53"/>
      <c r="G2115" s="54"/>
      <c r="H2115" s="53"/>
      <c r="I2115" s="59"/>
      <c r="J2115" s="53"/>
      <c r="K2115" s="53"/>
      <c r="L2115" s="53"/>
      <c r="M2115" s="53"/>
      <c r="N2115" s="53"/>
    </row>
    <row r="2116" spans="2:14" x14ac:dyDescent="0.25">
      <c r="B2116" s="175"/>
      <c r="C2116" s="53"/>
      <c r="D2116" s="53"/>
      <c r="E2116" s="53"/>
      <c r="F2116" s="53"/>
      <c r="G2116" s="54"/>
      <c r="H2116" s="53"/>
      <c r="I2116" s="59"/>
      <c r="J2116" s="53"/>
      <c r="K2116" s="53"/>
      <c r="L2116" s="53"/>
      <c r="M2116" s="53"/>
      <c r="N2116" s="53"/>
    </row>
    <row r="2117" spans="2:14" x14ac:dyDescent="0.25">
      <c r="B2117" s="175"/>
      <c r="C2117" s="53"/>
      <c r="D2117" s="53"/>
      <c r="E2117" s="53"/>
      <c r="F2117" s="53"/>
      <c r="G2117" s="54"/>
      <c r="H2117" s="53"/>
      <c r="I2117" s="59"/>
      <c r="J2117" s="53"/>
      <c r="K2117" s="53"/>
      <c r="L2117" s="53"/>
      <c r="M2117" s="53"/>
      <c r="N2117" s="53"/>
    </row>
    <row r="2118" spans="2:14" x14ac:dyDescent="0.25">
      <c r="B2118" s="175"/>
      <c r="C2118" s="53"/>
      <c r="D2118" s="53"/>
      <c r="E2118" s="53"/>
      <c r="F2118" s="53"/>
      <c r="G2118" s="54"/>
      <c r="H2118" s="53"/>
      <c r="I2118" s="59"/>
      <c r="J2118" s="53"/>
      <c r="K2118" s="53"/>
      <c r="L2118" s="53"/>
      <c r="M2118" s="53"/>
      <c r="N2118" s="53"/>
    </row>
    <row r="2119" spans="2:14" x14ac:dyDescent="0.25">
      <c r="B2119" s="175"/>
      <c r="C2119" s="53"/>
      <c r="D2119" s="53"/>
      <c r="E2119" s="53"/>
      <c r="F2119" s="53"/>
      <c r="G2119" s="54"/>
      <c r="H2119" s="53"/>
      <c r="I2119" s="59"/>
      <c r="J2119" s="53"/>
      <c r="K2119" s="53"/>
      <c r="L2119" s="53"/>
      <c r="M2119" s="53"/>
      <c r="N2119" s="53"/>
    </row>
    <row r="2120" spans="2:14" x14ac:dyDescent="0.25">
      <c r="B2120" s="175"/>
      <c r="C2120" s="53"/>
      <c r="D2120" s="53"/>
      <c r="E2120" s="53"/>
      <c r="F2120" s="53"/>
      <c r="G2120" s="54"/>
      <c r="H2120" s="53"/>
      <c r="I2120" s="59"/>
      <c r="J2120" s="53"/>
      <c r="K2120" s="53"/>
      <c r="L2120" s="53"/>
      <c r="M2120" s="53"/>
      <c r="N2120" s="53"/>
    </row>
    <row r="2121" spans="2:14" x14ac:dyDescent="0.25">
      <c r="B2121" s="175"/>
      <c r="C2121" s="53"/>
      <c r="D2121" s="53"/>
      <c r="E2121" s="53"/>
      <c r="F2121" s="53"/>
      <c r="G2121" s="54"/>
      <c r="H2121" s="53"/>
      <c r="I2121" s="59"/>
      <c r="J2121" s="53"/>
      <c r="K2121" s="53"/>
      <c r="L2121" s="53"/>
      <c r="M2121" s="53"/>
      <c r="N2121" s="53"/>
    </row>
    <row r="2122" spans="2:14" x14ac:dyDescent="0.25">
      <c r="B2122" s="175"/>
      <c r="C2122" s="53"/>
      <c r="D2122" s="53"/>
      <c r="E2122" s="53"/>
      <c r="F2122" s="53"/>
      <c r="G2122" s="54"/>
      <c r="H2122" s="53"/>
      <c r="I2122" s="59"/>
      <c r="J2122" s="53"/>
      <c r="K2122" s="53"/>
      <c r="L2122" s="53"/>
      <c r="M2122" s="53"/>
      <c r="N2122" s="53"/>
    </row>
    <row r="2123" spans="2:14" x14ac:dyDescent="0.25">
      <c r="B2123" s="175"/>
      <c r="C2123" s="53"/>
      <c r="D2123" s="53"/>
      <c r="E2123" s="53"/>
      <c r="F2123" s="53"/>
      <c r="G2123" s="54"/>
      <c r="H2123" s="53"/>
      <c r="I2123" s="59"/>
      <c r="J2123" s="53"/>
      <c r="K2123" s="53"/>
      <c r="L2123" s="53"/>
      <c r="M2123" s="53"/>
      <c r="N2123" s="53"/>
    </row>
    <row r="2124" spans="2:14" x14ac:dyDescent="0.25">
      <c r="B2124" s="175"/>
      <c r="C2124" s="53"/>
      <c r="D2124" s="53"/>
      <c r="E2124" s="53"/>
      <c r="F2124" s="53"/>
      <c r="G2124" s="54"/>
      <c r="H2124" s="53"/>
      <c r="I2124" s="59"/>
      <c r="J2124" s="53"/>
      <c r="K2124" s="53"/>
      <c r="L2124" s="53"/>
      <c r="M2124" s="53"/>
      <c r="N2124" s="53"/>
    </row>
    <row r="2125" spans="2:14" x14ac:dyDescent="0.25">
      <c r="B2125" s="175"/>
      <c r="C2125" s="53"/>
      <c r="D2125" s="53"/>
      <c r="E2125" s="53"/>
      <c r="F2125" s="53"/>
      <c r="G2125" s="54"/>
      <c r="H2125" s="53"/>
      <c r="I2125" s="59"/>
      <c r="J2125" s="53"/>
      <c r="K2125" s="53"/>
      <c r="L2125" s="53"/>
      <c r="M2125" s="53"/>
      <c r="N2125" s="53"/>
    </row>
    <row r="2126" spans="2:14" x14ac:dyDescent="0.25">
      <c r="B2126" s="175"/>
      <c r="C2126" s="53"/>
      <c r="D2126" s="53"/>
      <c r="E2126" s="53"/>
      <c r="F2126" s="53"/>
      <c r="G2126" s="54"/>
      <c r="H2126" s="53"/>
      <c r="I2126" s="59"/>
      <c r="J2126" s="53"/>
      <c r="K2126" s="53"/>
      <c r="L2126" s="53"/>
      <c r="M2126" s="53"/>
      <c r="N2126" s="53"/>
    </row>
    <row r="2127" spans="2:14" x14ac:dyDescent="0.25">
      <c r="B2127" s="175"/>
      <c r="C2127" s="53"/>
      <c r="D2127" s="53"/>
      <c r="E2127" s="53"/>
      <c r="F2127" s="53"/>
      <c r="G2127" s="54"/>
      <c r="H2127" s="53"/>
      <c r="I2127" s="59"/>
      <c r="J2127" s="53"/>
      <c r="K2127" s="53"/>
      <c r="L2127" s="53"/>
      <c r="M2127" s="53"/>
      <c r="N2127" s="53"/>
    </row>
    <row r="2128" spans="2:14" x14ac:dyDescent="0.25">
      <c r="B2128" s="175"/>
      <c r="C2128" s="53"/>
      <c r="D2128" s="53"/>
      <c r="E2128" s="53"/>
      <c r="F2128" s="53"/>
      <c r="G2128" s="54"/>
      <c r="H2128" s="53"/>
      <c r="I2128" s="59"/>
      <c r="J2128" s="53"/>
      <c r="K2128" s="53"/>
      <c r="L2128" s="53"/>
      <c r="M2128" s="53"/>
      <c r="N2128" s="53"/>
    </row>
    <row r="2129" spans="2:14" x14ac:dyDescent="0.25">
      <c r="B2129" s="175"/>
      <c r="C2129" s="53"/>
      <c r="D2129" s="53"/>
      <c r="E2129" s="53"/>
      <c r="F2129" s="53"/>
      <c r="G2129" s="54"/>
      <c r="H2129" s="53"/>
      <c r="I2129" s="59"/>
      <c r="J2129" s="53"/>
      <c r="K2129" s="53"/>
      <c r="L2129" s="53"/>
      <c r="M2129" s="53"/>
      <c r="N2129" s="53"/>
    </row>
    <row r="2130" spans="2:14" x14ac:dyDescent="0.25">
      <c r="B2130" s="175"/>
      <c r="C2130" s="53"/>
      <c r="D2130" s="53"/>
      <c r="E2130" s="53"/>
      <c r="F2130" s="53"/>
      <c r="G2130" s="54"/>
      <c r="H2130" s="53"/>
      <c r="I2130" s="59"/>
      <c r="J2130" s="53"/>
      <c r="K2130" s="53"/>
      <c r="L2130" s="53"/>
      <c r="M2130" s="53"/>
      <c r="N2130" s="53"/>
    </row>
    <row r="2131" spans="2:14" x14ac:dyDescent="0.25">
      <c r="B2131" s="175"/>
      <c r="C2131" s="53"/>
      <c r="D2131" s="53"/>
      <c r="E2131" s="53"/>
      <c r="F2131" s="53"/>
      <c r="G2131" s="54"/>
      <c r="H2131" s="53"/>
      <c r="I2131" s="59"/>
      <c r="J2131" s="53"/>
      <c r="K2131" s="53"/>
      <c r="L2131" s="53"/>
      <c r="M2131" s="53"/>
      <c r="N2131" s="53"/>
    </row>
    <row r="2132" spans="2:14" x14ac:dyDescent="0.25">
      <c r="B2132" s="175"/>
      <c r="C2132" s="53"/>
      <c r="D2132" s="53"/>
      <c r="E2132" s="53"/>
      <c r="F2132" s="53"/>
      <c r="G2132" s="54"/>
      <c r="H2132" s="53"/>
      <c r="I2132" s="59"/>
      <c r="J2132" s="53"/>
      <c r="K2132" s="53"/>
      <c r="L2132" s="53"/>
      <c r="M2132" s="53"/>
      <c r="N2132" s="53"/>
    </row>
    <row r="2133" spans="2:14" x14ac:dyDescent="0.25">
      <c r="B2133" s="175"/>
      <c r="C2133" s="53"/>
      <c r="D2133" s="53"/>
      <c r="E2133" s="53"/>
      <c r="F2133" s="53"/>
      <c r="G2133" s="54"/>
      <c r="H2133" s="53"/>
      <c r="I2133" s="59"/>
      <c r="J2133" s="53"/>
      <c r="K2133" s="53"/>
      <c r="L2133" s="53"/>
      <c r="M2133" s="53"/>
      <c r="N2133" s="53"/>
    </row>
    <row r="2134" spans="2:14" x14ac:dyDescent="0.25">
      <c r="B2134" s="175"/>
      <c r="C2134" s="53"/>
      <c r="D2134" s="53"/>
      <c r="E2134" s="53"/>
      <c r="F2134" s="53"/>
      <c r="G2134" s="54"/>
      <c r="H2134" s="53"/>
      <c r="I2134" s="59"/>
      <c r="J2134" s="53"/>
      <c r="K2134" s="53"/>
      <c r="L2134" s="53"/>
      <c r="M2134" s="53"/>
      <c r="N2134" s="53"/>
    </row>
    <row r="2135" spans="2:14" x14ac:dyDescent="0.25">
      <c r="B2135" s="175"/>
      <c r="C2135" s="53"/>
      <c r="D2135" s="53"/>
      <c r="E2135" s="53"/>
      <c r="F2135" s="53"/>
      <c r="G2135" s="54"/>
      <c r="H2135" s="53"/>
      <c r="I2135" s="59"/>
      <c r="J2135" s="53"/>
      <c r="K2135" s="53"/>
      <c r="L2135" s="53"/>
      <c r="M2135" s="53"/>
      <c r="N2135" s="53"/>
    </row>
    <row r="2136" spans="2:14" x14ac:dyDescent="0.25">
      <c r="B2136" s="175"/>
      <c r="C2136" s="53"/>
      <c r="D2136" s="53"/>
      <c r="E2136" s="53"/>
      <c r="F2136" s="53"/>
      <c r="G2136" s="54"/>
      <c r="H2136" s="53"/>
      <c r="I2136" s="59"/>
      <c r="J2136" s="53"/>
      <c r="K2136" s="53"/>
      <c r="L2136" s="53"/>
      <c r="M2136" s="53"/>
      <c r="N2136" s="53"/>
    </row>
    <row r="2137" spans="2:14" x14ac:dyDescent="0.25">
      <c r="B2137" s="175"/>
      <c r="C2137" s="53"/>
      <c r="D2137" s="53"/>
      <c r="E2137" s="53"/>
      <c r="F2137" s="53"/>
      <c r="G2137" s="54"/>
      <c r="H2137" s="53"/>
      <c r="I2137" s="59"/>
      <c r="J2137" s="53"/>
      <c r="K2137" s="53"/>
      <c r="L2137" s="53"/>
      <c r="M2137" s="53"/>
      <c r="N2137" s="53"/>
    </row>
    <row r="2138" spans="2:14" x14ac:dyDescent="0.25">
      <c r="B2138" s="175"/>
      <c r="C2138" s="53"/>
      <c r="D2138" s="53"/>
      <c r="E2138" s="53"/>
      <c r="F2138" s="53"/>
      <c r="G2138" s="54"/>
      <c r="H2138" s="53"/>
      <c r="I2138" s="59"/>
      <c r="J2138" s="53"/>
      <c r="K2138" s="53"/>
      <c r="L2138" s="53"/>
      <c r="M2138" s="53"/>
      <c r="N2138" s="53"/>
    </row>
    <row r="2139" spans="2:14" x14ac:dyDescent="0.25">
      <c r="B2139" s="175"/>
      <c r="C2139" s="53"/>
      <c r="D2139" s="53"/>
      <c r="E2139" s="53"/>
      <c r="F2139" s="53"/>
      <c r="G2139" s="54"/>
      <c r="H2139" s="53"/>
      <c r="I2139" s="59"/>
      <c r="J2139" s="53"/>
      <c r="K2139" s="53"/>
      <c r="L2139" s="53"/>
      <c r="M2139" s="53"/>
      <c r="N2139" s="53"/>
    </row>
    <row r="2140" spans="2:14" x14ac:dyDescent="0.25">
      <c r="B2140" s="175"/>
      <c r="C2140" s="53"/>
      <c r="D2140" s="53"/>
      <c r="E2140" s="53"/>
      <c r="F2140" s="53"/>
      <c r="G2140" s="54"/>
      <c r="H2140" s="53"/>
      <c r="I2140" s="59"/>
      <c r="J2140" s="53"/>
      <c r="K2140" s="53"/>
      <c r="L2140" s="53"/>
      <c r="M2140" s="53"/>
      <c r="N2140" s="53"/>
    </row>
    <row r="2141" spans="2:14" x14ac:dyDescent="0.25">
      <c r="B2141" s="175"/>
      <c r="C2141" s="53"/>
      <c r="D2141" s="53"/>
      <c r="E2141" s="53"/>
      <c r="F2141" s="53"/>
      <c r="G2141" s="54"/>
      <c r="H2141" s="53"/>
      <c r="I2141" s="59"/>
      <c r="J2141" s="53"/>
      <c r="K2141" s="53"/>
      <c r="L2141" s="53"/>
      <c r="M2141" s="53"/>
      <c r="N2141" s="53"/>
    </row>
    <row r="2142" spans="2:14" x14ac:dyDescent="0.25">
      <c r="B2142" s="175"/>
      <c r="C2142" s="53"/>
      <c r="D2142" s="53"/>
      <c r="E2142" s="53"/>
      <c r="F2142" s="53"/>
      <c r="G2142" s="54"/>
      <c r="H2142" s="53"/>
      <c r="I2142" s="59"/>
      <c r="J2142" s="53"/>
      <c r="K2142" s="53"/>
      <c r="L2142" s="53"/>
      <c r="M2142" s="53"/>
      <c r="N2142" s="53"/>
    </row>
    <row r="2143" spans="2:14" x14ac:dyDescent="0.25">
      <c r="B2143" s="175"/>
      <c r="C2143" s="53"/>
      <c r="D2143" s="53"/>
      <c r="E2143" s="53"/>
      <c r="F2143" s="53"/>
      <c r="G2143" s="54"/>
      <c r="H2143" s="53"/>
      <c r="I2143" s="59"/>
      <c r="J2143" s="53"/>
      <c r="K2143" s="53"/>
      <c r="L2143" s="53"/>
      <c r="M2143" s="53"/>
      <c r="N2143" s="53"/>
    </row>
    <row r="2144" spans="2:14" x14ac:dyDescent="0.25">
      <c r="B2144" s="175"/>
      <c r="C2144" s="53"/>
      <c r="D2144" s="53"/>
      <c r="E2144" s="53"/>
      <c r="F2144" s="53"/>
      <c r="G2144" s="54"/>
      <c r="H2144" s="53"/>
      <c r="I2144" s="59"/>
      <c r="J2144" s="53"/>
      <c r="K2144" s="53"/>
      <c r="L2144" s="53"/>
      <c r="M2144" s="53"/>
      <c r="N2144" s="53"/>
    </row>
    <row r="2145" spans="2:14" x14ac:dyDescent="0.25">
      <c r="B2145" s="175"/>
      <c r="C2145" s="53"/>
      <c r="D2145" s="53"/>
      <c r="E2145" s="53"/>
      <c r="F2145" s="53"/>
      <c r="G2145" s="54"/>
      <c r="H2145" s="53"/>
      <c r="I2145" s="59"/>
      <c r="J2145" s="53"/>
      <c r="K2145" s="53"/>
      <c r="L2145" s="53"/>
      <c r="M2145" s="53"/>
      <c r="N2145" s="53"/>
    </row>
    <row r="2146" spans="2:14" x14ac:dyDescent="0.25">
      <c r="B2146" s="175"/>
      <c r="C2146" s="53"/>
      <c r="D2146" s="53"/>
      <c r="E2146" s="53"/>
      <c r="F2146" s="53"/>
      <c r="G2146" s="54"/>
      <c r="H2146" s="53"/>
      <c r="I2146" s="59"/>
      <c r="J2146" s="53"/>
      <c r="K2146" s="53"/>
      <c r="L2146" s="53"/>
      <c r="M2146" s="53"/>
      <c r="N2146" s="53"/>
    </row>
    <row r="2147" spans="2:14" x14ac:dyDescent="0.25">
      <c r="B2147" s="175"/>
      <c r="C2147" s="53"/>
      <c r="D2147" s="53"/>
      <c r="E2147" s="53"/>
      <c r="F2147" s="53"/>
      <c r="G2147" s="54"/>
      <c r="H2147" s="53"/>
      <c r="I2147" s="59"/>
      <c r="J2147" s="53"/>
      <c r="K2147" s="53"/>
      <c r="L2147" s="53"/>
      <c r="M2147" s="53"/>
      <c r="N2147" s="53"/>
    </row>
    <row r="2148" spans="2:14" x14ac:dyDescent="0.25">
      <c r="B2148" s="175"/>
      <c r="C2148" s="53"/>
      <c r="D2148" s="53"/>
      <c r="E2148" s="53"/>
      <c r="F2148" s="53"/>
      <c r="G2148" s="54"/>
      <c r="H2148" s="53"/>
      <c r="I2148" s="59"/>
      <c r="J2148" s="53"/>
      <c r="K2148" s="53"/>
      <c r="L2148" s="53"/>
      <c r="M2148" s="53"/>
      <c r="N2148" s="53"/>
    </row>
    <row r="2149" spans="2:14" x14ac:dyDescent="0.25">
      <c r="B2149" s="175"/>
      <c r="C2149" s="53"/>
      <c r="D2149" s="53"/>
      <c r="E2149" s="53"/>
      <c r="F2149" s="53"/>
      <c r="G2149" s="54"/>
      <c r="H2149" s="53"/>
      <c r="I2149" s="59"/>
      <c r="J2149" s="53"/>
      <c r="K2149" s="53"/>
      <c r="L2149" s="53"/>
      <c r="M2149" s="53"/>
      <c r="N2149" s="53"/>
    </row>
    <row r="2150" spans="2:14" x14ac:dyDescent="0.25">
      <c r="B2150" s="175"/>
      <c r="C2150" s="53"/>
      <c r="D2150" s="53"/>
      <c r="E2150" s="53"/>
      <c r="F2150" s="53"/>
      <c r="G2150" s="54"/>
      <c r="H2150" s="53"/>
      <c r="I2150" s="59"/>
      <c r="J2150" s="53"/>
      <c r="K2150" s="53"/>
      <c r="L2150" s="53"/>
      <c r="M2150" s="53"/>
      <c r="N2150" s="53"/>
    </row>
    <row r="2151" spans="2:14" x14ac:dyDescent="0.25">
      <c r="B2151" s="175"/>
      <c r="C2151" s="53"/>
      <c r="D2151" s="53"/>
      <c r="E2151" s="53"/>
      <c r="F2151" s="53"/>
      <c r="G2151" s="54"/>
      <c r="H2151" s="53"/>
      <c r="I2151" s="59"/>
      <c r="J2151" s="53"/>
      <c r="K2151" s="53"/>
      <c r="L2151" s="53"/>
      <c r="M2151" s="53"/>
      <c r="N2151" s="53"/>
    </row>
    <row r="2152" spans="2:14" x14ac:dyDescent="0.25">
      <c r="B2152" s="175"/>
      <c r="C2152" s="53"/>
      <c r="D2152" s="53"/>
      <c r="E2152" s="53"/>
      <c r="F2152" s="53"/>
      <c r="G2152" s="54"/>
      <c r="H2152" s="53"/>
      <c r="I2152" s="59"/>
      <c r="J2152" s="53"/>
      <c r="K2152" s="53"/>
      <c r="L2152" s="53"/>
      <c r="M2152" s="53"/>
      <c r="N2152" s="53"/>
    </row>
    <row r="2153" spans="2:14" x14ac:dyDescent="0.25">
      <c r="B2153" s="175"/>
      <c r="C2153" s="53"/>
      <c r="D2153" s="53"/>
      <c r="E2153" s="53"/>
      <c r="F2153" s="53"/>
      <c r="G2153" s="54"/>
      <c r="H2153" s="53"/>
      <c r="I2153" s="59"/>
      <c r="J2153" s="53"/>
      <c r="K2153" s="53"/>
      <c r="L2153" s="53"/>
      <c r="M2153" s="53"/>
      <c r="N2153" s="53"/>
    </row>
    <row r="2154" spans="2:14" x14ac:dyDescent="0.25">
      <c r="B2154" s="175"/>
      <c r="C2154" s="53"/>
      <c r="D2154" s="53"/>
      <c r="E2154" s="53"/>
      <c r="F2154" s="53"/>
      <c r="G2154" s="54"/>
      <c r="H2154" s="53"/>
      <c r="I2154" s="59"/>
      <c r="J2154" s="53"/>
      <c r="K2154" s="53"/>
      <c r="L2154" s="53"/>
      <c r="M2154" s="53"/>
      <c r="N2154" s="53"/>
    </row>
    <row r="2155" spans="2:14" x14ac:dyDescent="0.25">
      <c r="B2155" s="175"/>
      <c r="C2155" s="53"/>
      <c r="D2155" s="53"/>
      <c r="E2155" s="53"/>
      <c r="F2155" s="53"/>
      <c r="G2155" s="54"/>
      <c r="H2155" s="53"/>
      <c r="I2155" s="59"/>
      <c r="J2155" s="53"/>
      <c r="K2155" s="53"/>
      <c r="L2155" s="53"/>
      <c r="M2155" s="53"/>
      <c r="N2155" s="53"/>
    </row>
    <row r="2156" spans="2:14" x14ac:dyDescent="0.25">
      <c r="B2156" s="175"/>
      <c r="C2156" s="53"/>
      <c r="D2156" s="53"/>
      <c r="E2156" s="53"/>
      <c r="F2156" s="53"/>
      <c r="G2156" s="54"/>
      <c r="H2156" s="53"/>
      <c r="I2156" s="59"/>
      <c r="J2156" s="53"/>
      <c r="K2156" s="53"/>
      <c r="L2156" s="53"/>
      <c r="M2156" s="53"/>
      <c r="N2156" s="53"/>
    </row>
    <row r="2157" spans="2:14" x14ac:dyDescent="0.25">
      <c r="B2157" s="175"/>
      <c r="C2157" s="53"/>
      <c r="D2157" s="53"/>
      <c r="E2157" s="53"/>
      <c r="F2157" s="53"/>
      <c r="G2157" s="54"/>
      <c r="H2157" s="53"/>
      <c r="I2157" s="59"/>
      <c r="J2157" s="53"/>
      <c r="K2157" s="53"/>
      <c r="L2157" s="53"/>
      <c r="M2157" s="53"/>
      <c r="N2157" s="53"/>
    </row>
    <row r="2158" spans="2:14" x14ac:dyDescent="0.25">
      <c r="B2158" s="175"/>
      <c r="C2158" s="53"/>
      <c r="D2158" s="53"/>
      <c r="E2158" s="53"/>
      <c r="F2158" s="53"/>
      <c r="G2158" s="54"/>
      <c r="H2158" s="53"/>
      <c r="I2158" s="59"/>
      <c r="J2158" s="53"/>
      <c r="K2158" s="53"/>
      <c r="L2158" s="53"/>
      <c r="M2158" s="53"/>
      <c r="N2158" s="53"/>
    </row>
    <row r="2159" spans="2:14" x14ac:dyDescent="0.25">
      <c r="B2159" s="175"/>
      <c r="C2159" s="53"/>
      <c r="D2159" s="53"/>
      <c r="E2159" s="53"/>
      <c r="F2159" s="53"/>
      <c r="G2159" s="54"/>
      <c r="H2159" s="53"/>
      <c r="I2159" s="59"/>
      <c r="J2159" s="53"/>
      <c r="K2159" s="53"/>
      <c r="L2159" s="53"/>
      <c r="M2159" s="53"/>
      <c r="N2159" s="53"/>
    </row>
    <row r="2160" spans="2:14" x14ac:dyDescent="0.25">
      <c r="B2160" s="175"/>
      <c r="C2160" s="53"/>
      <c r="D2160" s="53"/>
      <c r="E2160" s="53"/>
      <c r="F2160" s="53"/>
      <c r="G2160" s="54"/>
      <c r="H2160" s="53"/>
      <c r="I2160" s="59"/>
      <c r="J2160" s="53"/>
      <c r="K2160" s="53"/>
      <c r="L2160" s="53"/>
      <c r="M2160" s="53"/>
      <c r="N2160" s="53"/>
    </row>
    <row r="2161" spans="2:14" x14ac:dyDescent="0.25">
      <c r="B2161" s="175"/>
      <c r="C2161" s="53"/>
      <c r="D2161" s="53"/>
      <c r="E2161" s="53"/>
      <c r="F2161" s="53"/>
      <c r="G2161" s="54"/>
      <c r="H2161" s="53"/>
      <c r="I2161" s="59"/>
      <c r="J2161" s="53"/>
      <c r="K2161" s="53"/>
      <c r="L2161" s="53"/>
      <c r="M2161" s="53"/>
      <c r="N2161" s="53"/>
    </row>
    <row r="2162" spans="2:14" x14ac:dyDescent="0.25">
      <c r="B2162" s="175"/>
      <c r="C2162" s="53"/>
      <c r="D2162" s="53"/>
      <c r="E2162" s="53"/>
      <c r="F2162" s="53"/>
      <c r="G2162" s="54"/>
      <c r="H2162" s="53"/>
      <c r="I2162" s="59"/>
      <c r="J2162" s="53"/>
      <c r="K2162" s="53"/>
      <c r="L2162" s="53"/>
      <c r="M2162" s="53"/>
      <c r="N2162" s="53"/>
    </row>
    <row r="2163" spans="2:14" x14ac:dyDescent="0.25">
      <c r="B2163" s="175"/>
      <c r="C2163" s="53"/>
      <c r="D2163" s="53"/>
      <c r="E2163" s="53"/>
      <c r="F2163" s="53"/>
      <c r="G2163" s="54"/>
      <c r="H2163" s="53"/>
      <c r="I2163" s="59"/>
      <c r="J2163" s="53"/>
      <c r="K2163" s="53"/>
      <c r="L2163" s="53"/>
      <c r="M2163" s="53"/>
      <c r="N2163" s="53"/>
    </row>
    <row r="2164" spans="2:14" x14ac:dyDescent="0.25">
      <c r="B2164" s="175"/>
      <c r="C2164" s="53"/>
      <c r="D2164" s="53"/>
      <c r="E2164" s="53"/>
      <c r="F2164" s="53"/>
      <c r="G2164" s="54"/>
      <c r="H2164" s="53"/>
      <c r="I2164" s="59"/>
      <c r="J2164" s="53"/>
      <c r="K2164" s="53"/>
      <c r="L2164" s="53"/>
      <c r="M2164" s="53"/>
      <c r="N2164" s="53"/>
    </row>
    <row r="2165" spans="2:14" x14ac:dyDescent="0.25">
      <c r="B2165" s="175"/>
      <c r="C2165" s="53"/>
      <c r="D2165" s="53"/>
      <c r="E2165" s="53"/>
      <c r="F2165" s="53"/>
      <c r="G2165" s="54"/>
      <c r="H2165" s="53"/>
      <c r="I2165" s="59"/>
      <c r="J2165" s="53"/>
      <c r="K2165" s="53"/>
      <c r="L2165" s="53"/>
      <c r="M2165" s="53"/>
      <c r="N2165" s="53"/>
    </row>
    <row r="2166" spans="2:14" x14ac:dyDescent="0.25">
      <c r="B2166" s="175"/>
      <c r="C2166" s="53"/>
      <c r="D2166" s="53"/>
      <c r="E2166" s="53"/>
      <c r="F2166" s="53"/>
      <c r="G2166" s="54"/>
      <c r="H2166" s="53"/>
      <c r="I2166" s="59"/>
      <c r="J2166" s="53"/>
      <c r="K2166" s="53"/>
      <c r="L2166" s="53"/>
      <c r="M2166" s="53"/>
      <c r="N2166" s="53"/>
    </row>
    <row r="2167" spans="2:14" x14ac:dyDescent="0.25">
      <c r="B2167" s="175"/>
      <c r="C2167" s="53"/>
      <c r="D2167" s="53"/>
      <c r="E2167" s="53"/>
      <c r="F2167" s="53"/>
      <c r="G2167" s="54"/>
      <c r="H2167" s="53"/>
      <c r="I2167" s="59"/>
      <c r="J2167" s="53"/>
      <c r="K2167" s="53"/>
      <c r="L2167" s="53"/>
      <c r="M2167" s="53"/>
      <c r="N2167" s="53"/>
    </row>
    <row r="2168" spans="2:14" x14ac:dyDescent="0.25">
      <c r="B2168" s="175"/>
      <c r="C2168" s="53"/>
      <c r="D2168" s="53"/>
      <c r="E2168" s="53"/>
      <c r="F2168" s="53"/>
      <c r="G2168" s="54"/>
      <c r="H2168" s="53"/>
      <c r="I2168" s="59"/>
      <c r="J2168" s="53"/>
      <c r="K2168" s="53"/>
      <c r="L2168" s="53"/>
      <c r="M2168" s="53"/>
      <c r="N2168" s="53"/>
    </row>
    <row r="2169" spans="2:14" x14ac:dyDescent="0.25">
      <c r="B2169" s="175"/>
      <c r="C2169" s="53"/>
      <c r="D2169" s="53"/>
      <c r="E2169" s="53"/>
      <c r="F2169" s="53"/>
      <c r="G2169" s="54"/>
      <c r="H2169" s="53"/>
      <c r="I2169" s="59"/>
      <c r="J2169" s="53"/>
      <c r="K2169" s="53"/>
      <c r="L2169" s="53"/>
      <c r="M2169" s="53"/>
      <c r="N2169" s="53"/>
    </row>
    <row r="2170" spans="2:14" x14ac:dyDescent="0.25">
      <c r="B2170" s="175"/>
      <c r="C2170" s="53"/>
      <c r="D2170" s="53"/>
      <c r="E2170" s="53"/>
      <c r="F2170" s="53"/>
      <c r="G2170" s="54"/>
      <c r="H2170" s="53"/>
      <c r="I2170" s="59"/>
      <c r="J2170" s="53"/>
      <c r="K2170" s="53"/>
      <c r="L2170" s="53"/>
      <c r="M2170" s="53"/>
      <c r="N2170" s="53"/>
    </row>
    <row r="2171" spans="2:14" x14ac:dyDescent="0.25">
      <c r="B2171" s="175"/>
      <c r="C2171" s="53"/>
      <c r="D2171" s="53"/>
      <c r="E2171" s="53"/>
      <c r="F2171" s="53"/>
      <c r="G2171" s="54"/>
      <c r="H2171" s="53"/>
      <c r="I2171" s="59"/>
      <c r="J2171" s="53"/>
      <c r="K2171" s="53"/>
      <c r="L2171" s="53"/>
      <c r="M2171" s="53"/>
      <c r="N2171" s="53"/>
    </row>
    <row r="2172" spans="2:14" x14ac:dyDescent="0.25">
      <c r="B2172" s="175"/>
      <c r="C2172" s="53"/>
      <c r="D2172" s="53"/>
      <c r="E2172" s="53"/>
      <c r="F2172" s="53"/>
      <c r="G2172" s="54"/>
      <c r="H2172" s="53"/>
      <c r="I2172" s="59"/>
      <c r="J2172" s="53"/>
      <c r="K2172" s="53"/>
      <c r="L2172" s="53"/>
      <c r="M2172" s="53"/>
      <c r="N2172" s="53"/>
    </row>
    <row r="2173" spans="2:14" x14ac:dyDescent="0.25">
      <c r="B2173" s="175"/>
      <c r="C2173" s="53"/>
      <c r="D2173" s="53"/>
      <c r="E2173" s="53"/>
      <c r="F2173" s="53"/>
      <c r="G2173" s="54"/>
      <c r="H2173" s="53"/>
      <c r="I2173" s="59"/>
      <c r="J2173" s="53"/>
      <c r="K2173" s="53"/>
      <c r="L2173" s="53"/>
      <c r="M2173" s="53"/>
      <c r="N2173" s="53"/>
    </row>
    <row r="2174" spans="2:14" x14ac:dyDescent="0.25">
      <c r="B2174" s="175"/>
      <c r="C2174" s="53"/>
      <c r="D2174" s="53"/>
      <c r="E2174" s="53"/>
      <c r="F2174" s="53"/>
      <c r="G2174" s="54"/>
      <c r="H2174" s="53"/>
      <c r="I2174" s="59"/>
      <c r="J2174" s="53"/>
      <c r="K2174" s="53"/>
      <c r="L2174" s="53"/>
      <c r="M2174" s="53"/>
      <c r="N2174" s="53"/>
    </row>
    <row r="2175" spans="2:14" x14ac:dyDescent="0.25">
      <c r="B2175" s="175"/>
      <c r="C2175" s="53"/>
      <c r="D2175" s="53"/>
      <c r="E2175" s="53"/>
      <c r="F2175" s="53"/>
      <c r="G2175" s="54"/>
      <c r="H2175" s="53"/>
      <c r="I2175" s="59"/>
      <c r="J2175" s="53"/>
      <c r="K2175" s="53"/>
      <c r="L2175" s="53"/>
      <c r="M2175" s="53"/>
      <c r="N2175" s="53"/>
    </row>
    <row r="2176" spans="2:14" x14ac:dyDescent="0.25">
      <c r="B2176" s="175"/>
      <c r="C2176" s="53"/>
      <c r="D2176" s="53"/>
      <c r="E2176" s="53"/>
      <c r="F2176" s="53"/>
      <c r="G2176" s="54"/>
      <c r="H2176" s="53"/>
      <c r="I2176" s="59"/>
      <c r="J2176" s="53"/>
      <c r="K2176" s="53"/>
      <c r="L2176" s="53"/>
      <c r="M2176" s="53"/>
      <c r="N2176" s="53"/>
    </row>
    <row r="2177" spans="2:14" x14ac:dyDescent="0.25">
      <c r="B2177" s="175"/>
      <c r="C2177" s="53"/>
      <c r="D2177" s="53"/>
      <c r="E2177" s="53"/>
      <c r="F2177" s="53"/>
      <c r="G2177" s="54"/>
      <c r="H2177" s="53"/>
      <c r="I2177" s="59"/>
      <c r="J2177" s="53"/>
      <c r="K2177" s="53"/>
      <c r="L2177" s="53"/>
      <c r="M2177" s="53"/>
      <c r="N2177" s="53"/>
    </row>
    <row r="2178" spans="2:14" x14ac:dyDescent="0.25">
      <c r="B2178" s="175"/>
      <c r="C2178" s="53"/>
      <c r="D2178" s="53"/>
      <c r="E2178" s="53"/>
      <c r="F2178" s="53"/>
      <c r="G2178" s="54"/>
      <c r="H2178" s="53"/>
      <c r="I2178" s="59"/>
      <c r="J2178" s="53"/>
      <c r="K2178" s="53"/>
      <c r="L2178" s="53"/>
      <c r="M2178" s="53"/>
      <c r="N2178" s="53"/>
    </row>
    <row r="2179" spans="2:14" x14ac:dyDescent="0.25">
      <c r="B2179" s="175"/>
      <c r="C2179" s="53"/>
      <c r="D2179" s="53"/>
      <c r="E2179" s="53"/>
      <c r="F2179" s="53"/>
      <c r="G2179" s="54"/>
      <c r="H2179" s="53"/>
      <c r="I2179" s="59"/>
      <c r="J2179" s="53"/>
      <c r="K2179" s="53"/>
      <c r="L2179" s="53"/>
      <c r="M2179" s="53"/>
      <c r="N2179" s="53"/>
    </row>
    <row r="2180" spans="2:14" x14ac:dyDescent="0.25">
      <c r="B2180" s="175"/>
      <c r="C2180" s="53"/>
      <c r="D2180" s="53"/>
      <c r="E2180" s="53"/>
      <c r="F2180" s="53"/>
      <c r="G2180" s="54"/>
      <c r="H2180" s="53"/>
      <c r="I2180" s="59"/>
      <c r="J2180" s="53"/>
      <c r="K2180" s="53"/>
      <c r="L2180" s="53"/>
      <c r="M2180" s="53"/>
      <c r="N2180" s="53"/>
    </row>
    <row r="2181" spans="2:14" x14ac:dyDescent="0.25">
      <c r="B2181" s="175"/>
      <c r="C2181" s="53"/>
      <c r="D2181" s="53"/>
      <c r="E2181" s="53"/>
      <c r="F2181" s="53"/>
      <c r="G2181" s="54"/>
      <c r="H2181" s="53"/>
      <c r="I2181" s="59"/>
      <c r="J2181" s="53"/>
      <c r="K2181" s="53"/>
      <c r="L2181" s="53"/>
      <c r="M2181" s="53"/>
      <c r="N2181" s="53"/>
    </row>
    <row r="2182" spans="2:14" x14ac:dyDescent="0.25">
      <c r="B2182" s="175"/>
      <c r="C2182" s="53"/>
      <c r="D2182" s="53"/>
      <c r="E2182" s="53"/>
      <c r="F2182" s="53"/>
      <c r="G2182" s="54"/>
      <c r="H2182" s="53"/>
      <c r="I2182" s="59"/>
      <c r="J2182" s="53"/>
      <c r="K2182" s="53"/>
      <c r="L2182" s="53"/>
      <c r="M2182" s="53"/>
      <c r="N2182" s="53"/>
    </row>
    <row r="2183" spans="2:14" x14ac:dyDescent="0.25">
      <c r="B2183" s="175"/>
      <c r="C2183" s="53"/>
      <c r="D2183" s="53"/>
      <c r="E2183" s="53"/>
      <c r="F2183" s="53"/>
      <c r="G2183" s="54"/>
      <c r="H2183" s="53"/>
      <c r="I2183" s="59"/>
      <c r="J2183" s="53"/>
      <c r="K2183" s="53"/>
      <c r="L2183" s="53"/>
      <c r="M2183" s="53"/>
      <c r="N2183" s="53"/>
    </row>
    <row r="2184" spans="2:14" x14ac:dyDescent="0.25">
      <c r="B2184" s="175"/>
      <c r="C2184" s="53"/>
      <c r="D2184" s="53"/>
      <c r="E2184" s="53"/>
      <c r="F2184" s="53"/>
      <c r="G2184" s="54"/>
      <c r="H2184" s="53"/>
      <c r="I2184" s="59"/>
      <c r="J2184" s="53"/>
      <c r="K2184" s="53"/>
      <c r="L2184" s="53"/>
      <c r="M2184" s="53"/>
      <c r="N2184" s="53"/>
    </row>
    <row r="2185" spans="2:14" x14ac:dyDescent="0.25">
      <c r="B2185" s="175"/>
      <c r="C2185" s="53"/>
      <c r="D2185" s="53"/>
      <c r="E2185" s="53"/>
      <c r="F2185" s="53"/>
      <c r="G2185" s="54"/>
      <c r="H2185" s="53"/>
      <c r="I2185" s="59"/>
      <c r="J2185" s="53"/>
      <c r="K2185" s="53"/>
      <c r="L2185" s="53"/>
      <c r="M2185" s="53"/>
      <c r="N2185" s="53"/>
    </row>
    <row r="2186" spans="2:14" x14ac:dyDescent="0.25">
      <c r="B2186" s="175"/>
      <c r="C2186" s="53"/>
      <c r="D2186" s="53"/>
      <c r="E2186" s="53"/>
      <c r="F2186" s="53"/>
      <c r="G2186" s="54"/>
      <c r="H2186" s="53"/>
      <c r="I2186" s="59"/>
      <c r="J2186" s="53"/>
      <c r="K2186" s="53"/>
      <c r="L2186" s="53"/>
      <c r="M2186" s="53"/>
      <c r="N2186" s="53"/>
    </row>
    <row r="2187" spans="2:14" x14ac:dyDescent="0.25">
      <c r="B2187" s="175"/>
      <c r="C2187" s="53"/>
      <c r="D2187" s="53"/>
      <c r="E2187" s="53"/>
      <c r="F2187" s="53"/>
      <c r="G2187" s="54"/>
      <c r="H2187" s="53"/>
      <c r="I2187" s="59"/>
      <c r="J2187" s="53"/>
      <c r="K2187" s="53"/>
      <c r="L2187" s="53"/>
      <c r="M2187" s="53"/>
      <c r="N2187" s="53"/>
    </row>
    <row r="2188" spans="2:14" x14ac:dyDescent="0.25">
      <c r="B2188" s="175"/>
      <c r="C2188" s="53"/>
      <c r="D2188" s="53"/>
      <c r="E2188" s="53"/>
      <c r="F2188" s="53"/>
      <c r="G2188" s="54"/>
      <c r="H2188" s="53"/>
      <c r="I2188" s="59"/>
      <c r="J2188" s="53"/>
      <c r="K2188" s="53"/>
      <c r="L2188" s="53"/>
      <c r="M2188" s="53"/>
      <c r="N2188" s="53"/>
    </row>
    <row r="2189" spans="2:14" x14ac:dyDescent="0.25">
      <c r="B2189" s="175"/>
      <c r="C2189" s="53"/>
      <c r="D2189" s="53"/>
      <c r="E2189" s="53"/>
      <c r="F2189" s="53"/>
      <c r="G2189" s="54"/>
      <c r="H2189" s="53"/>
      <c r="I2189" s="59"/>
      <c r="J2189" s="53"/>
      <c r="K2189" s="53"/>
      <c r="L2189" s="53"/>
      <c r="M2189" s="53"/>
      <c r="N2189" s="53"/>
    </row>
    <row r="2190" spans="2:14" x14ac:dyDescent="0.25">
      <c r="B2190" s="175"/>
      <c r="C2190" s="53"/>
      <c r="D2190" s="53"/>
      <c r="E2190" s="53"/>
      <c r="F2190" s="53"/>
      <c r="G2190" s="54"/>
      <c r="H2190" s="53"/>
      <c r="I2190" s="59"/>
      <c r="J2190" s="53"/>
      <c r="K2190" s="53"/>
      <c r="L2190" s="53"/>
      <c r="M2190" s="53"/>
      <c r="N2190" s="53"/>
    </row>
    <row r="2191" spans="2:14" x14ac:dyDescent="0.25">
      <c r="B2191" s="175"/>
      <c r="C2191" s="53"/>
      <c r="D2191" s="53"/>
      <c r="E2191" s="53"/>
      <c r="F2191" s="53"/>
      <c r="G2191" s="54"/>
      <c r="H2191" s="53"/>
      <c r="I2191" s="59"/>
      <c r="J2191" s="53"/>
      <c r="K2191" s="53"/>
      <c r="L2191" s="53"/>
      <c r="M2191" s="53"/>
      <c r="N2191" s="53"/>
    </row>
    <row r="2192" spans="2:14" x14ac:dyDescent="0.25">
      <c r="B2192" s="175"/>
      <c r="C2192" s="53"/>
      <c r="D2192" s="53"/>
      <c r="E2192" s="53"/>
      <c r="F2192" s="53"/>
      <c r="G2192" s="54"/>
      <c r="H2192" s="53"/>
      <c r="I2192" s="59"/>
      <c r="J2192" s="53"/>
      <c r="K2192" s="53"/>
      <c r="L2192" s="53"/>
      <c r="M2192" s="53"/>
      <c r="N2192" s="53"/>
    </row>
    <row r="2193" spans="2:14" x14ac:dyDescent="0.25">
      <c r="B2193" s="175"/>
      <c r="C2193" s="53"/>
      <c r="D2193" s="53"/>
      <c r="E2193" s="53"/>
      <c r="F2193" s="53"/>
      <c r="G2193" s="54"/>
      <c r="H2193" s="53"/>
      <c r="I2193" s="59"/>
      <c r="J2193" s="53"/>
      <c r="K2193" s="53"/>
      <c r="L2193" s="53"/>
      <c r="M2193" s="53"/>
      <c r="N2193" s="53"/>
    </row>
    <row r="2194" spans="2:14" x14ac:dyDescent="0.25">
      <c r="B2194" s="175"/>
      <c r="C2194" s="53"/>
      <c r="D2194" s="53"/>
      <c r="E2194" s="53"/>
      <c r="F2194" s="53"/>
      <c r="G2194" s="54"/>
      <c r="H2194" s="53"/>
      <c r="I2194" s="59"/>
      <c r="J2194" s="53"/>
      <c r="K2194" s="53"/>
      <c r="L2194" s="53"/>
      <c r="M2194" s="53"/>
      <c r="N2194" s="53"/>
    </row>
    <row r="2195" spans="2:14" x14ac:dyDescent="0.25">
      <c r="B2195" s="175"/>
      <c r="C2195" s="53"/>
      <c r="D2195" s="53"/>
      <c r="E2195" s="53"/>
      <c r="F2195" s="53"/>
      <c r="G2195" s="54"/>
      <c r="H2195" s="53"/>
      <c r="I2195" s="59"/>
      <c r="J2195" s="53"/>
      <c r="K2195" s="53"/>
      <c r="L2195" s="53"/>
      <c r="M2195" s="53"/>
      <c r="N2195" s="53"/>
    </row>
    <row r="2196" spans="2:14" x14ac:dyDescent="0.25">
      <c r="B2196" s="175"/>
      <c r="C2196" s="53"/>
      <c r="D2196" s="53"/>
      <c r="E2196" s="53"/>
      <c r="F2196" s="53"/>
      <c r="G2196" s="54"/>
      <c r="H2196" s="53"/>
      <c r="I2196" s="59"/>
      <c r="J2196" s="53"/>
      <c r="K2196" s="53"/>
      <c r="L2196" s="53"/>
      <c r="M2196" s="53"/>
      <c r="N2196" s="53"/>
    </row>
    <row r="2197" spans="2:14" x14ac:dyDescent="0.25">
      <c r="B2197" s="175"/>
      <c r="C2197" s="53"/>
      <c r="D2197" s="53"/>
      <c r="E2197" s="53"/>
      <c r="F2197" s="53"/>
      <c r="G2197" s="54"/>
      <c r="H2197" s="53"/>
      <c r="I2197" s="59"/>
      <c r="J2197" s="53"/>
      <c r="K2197" s="53"/>
      <c r="L2197" s="53"/>
      <c r="M2197" s="53"/>
      <c r="N2197" s="53"/>
    </row>
    <row r="2198" spans="2:14" x14ac:dyDescent="0.25">
      <c r="B2198" s="175"/>
      <c r="C2198" s="53"/>
      <c r="D2198" s="53"/>
      <c r="E2198" s="53"/>
      <c r="F2198" s="53"/>
      <c r="G2198" s="54"/>
      <c r="H2198" s="53"/>
      <c r="I2198" s="59"/>
      <c r="J2198" s="53"/>
      <c r="K2198" s="53"/>
      <c r="L2198" s="53"/>
      <c r="M2198" s="53"/>
      <c r="N2198" s="53"/>
    </row>
    <row r="2199" spans="2:14" x14ac:dyDescent="0.25">
      <c r="B2199" s="175"/>
      <c r="C2199" s="53"/>
      <c r="D2199" s="53"/>
      <c r="E2199" s="53"/>
      <c r="F2199" s="53"/>
      <c r="G2199" s="54"/>
      <c r="H2199" s="53"/>
      <c r="I2199" s="59"/>
      <c r="J2199" s="53"/>
      <c r="K2199" s="53"/>
      <c r="L2199" s="53"/>
      <c r="M2199" s="53"/>
      <c r="N2199" s="53"/>
    </row>
    <row r="2200" spans="2:14" x14ac:dyDescent="0.25">
      <c r="B2200" s="175"/>
      <c r="C2200" s="53"/>
      <c r="D2200" s="53"/>
      <c r="E2200" s="53"/>
      <c r="F2200" s="53"/>
      <c r="G2200" s="54"/>
      <c r="H2200" s="53"/>
      <c r="I2200" s="59"/>
      <c r="J2200" s="53"/>
      <c r="K2200" s="53"/>
      <c r="L2200" s="53"/>
      <c r="M2200" s="53"/>
      <c r="N2200" s="53"/>
    </row>
    <row r="2201" spans="2:14" x14ac:dyDescent="0.25">
      <c r="B2201" s="175"/>
      <c r="C2201" s="53"/>
      <c r="D2201" s="53"/>
      <c r="E2201" s="53"/>
      <c r="F2201" s="53"/>
      <c r="G2201" s="54"/>
      <c r="H2201" s="53"/>
      <c r="I2201" s="59"/>
      <c r="J2201" s="53"/>
      <c r="K2201" s="53"/>
      <c r="L2201" s="53"/>
      <c r="M2201" s="53"/>
      <c r="N2201" s="53"/>
    </row>
    <row r="2202" spans="2:14" x14ac:dyDescent="0.25">
      <c r="B2202" s="175"/>
      <c r="C2202" s="53"/>
      <c r="D2202" s="53"/>
      <c r="E2202" s="53"/>
      <c r="F2202" s="53"/>
      <c r="G2202" s="54"/>
      <c r="H2202" s="53"/>
      <c r="I2202" s="59"/>
      <c r="J2202" s="53"/>
      <c r="K2202" s="53"/>
      <c r="L2202" s="53"/>
      <c r="M2202" s="53"/>
      <c r="N2202" s="53"/>
    </row>
    <row r="2203" spans="2:14" x14ac:dyDescent="0.25">
      <c r="B2203" s="175"/>
      <c r="C2203" s="53"/>
      <c r="D2203" s="53"/>
      <c r="E2203" s="53"/>
      <c r="F2203" s="53"/>
      <c r="G2203" s="54"/>
      <c r="H2203" s="53"/>
      <c r="I2203" s="59"/>
      <c r="J2203" s="53"/>
      <c r="K2203" s="53"/>
      <c r="L2203" s="53"/>
      <c r="M2203" s="53"/>
      <c r="N2203" s="53"/>
    </row>
    <row r="2204" spans="2:14" x14ac:dyDescent="0.25">
      <c r="B2204" s="175"/>
      <c r="C2204" s="53"/>
      <c r="D2204" s="53"/>
      <c r="E2204" s="53"/>
      <c r="F2204" s="53"/>
      <c r="G2204" s="54"/>
      <c r="H2204" s="53"/>
      <c r="I2204" s="59"/>
      <c r="J2204" s="53"/>
      <c r="K2204" s="53"/>
      <c r="L2204" s="53"/>
      <c r="M2204" s="53"/>
      <c r="N2204" s="53"/>
    </row>
    <row r="2205" spans="2:14" x14ac:dyDescent="0.25">
      <c r="B2205" s="175"/>
      <c r="C2205" s="53"/>
      <c r="D2205" s="53"/>
      <c r="E2205" s="53"/>
      <c r="F2205" s="53"/>
      <c r="G2205" s="54"/>
      <c r="H2205" s="53"/>
      <c r="I2205" s="59"/>
      <c r="J2205" s="53"/>
      <c r="K2205" s="53"/>
      <c r="L2205" s="53"/>
      <c r="M2205" s="53"/>
      <c r="N2205" s="53"/>
    </row>
    <row r="2206" spans="2:14" x14ac:dyDescent="0.25">
      <c r="B2206" s="175"/>
      <c r="C2206" s="53"/>
      <c r="D2206" s="53"/>
      <c r="E2206" s="53"/>
      <c r="F2206" s="53"/>
      <c r="G2206" s="54"/>
      <c r="H2206" s="53"/>
      <c r="I2206" s="59"/>
      <c r="J2206" s="53"/>
      <c r="K2206" s="53"/>
      <c r="L2206" s="53"/>
      <c r="M2206" s="53"/>
      <c r="N2206" s="53"/>
    </row>
    <row r="2207" spans="2:14" x14ac:dyDescent="0.25">
      <c r="B2207" s="175"/>
      <c r="C2207" s="53"/>
      <c r="D2207" s="53"/>
      <c r="E2207" s="53"/>
      <c r="F2207" s="53"/>
      <c r="G2207" s="54"/>
      <c r="H2207" s="53"/>
      <c r="I2207" s="59"/>
      <c r="J2207" s="53"/>
      <c r="K2207" s="53"/>
      <c r="L2207" s="53"/>
      <c r="M2207" s="53"/>
      <c r="N2207" s="53"/>
    </row>
    <row r="2208" spans="2:14" x14ac:dyDescent="0.25">
      <c r="B2208" s="175"/>
      <c r="C2208" s="53"/>
      <c r="D2208" s="53"/>
      <c r="E2208" s="53"/>
      <c r="F2208" s="53"/>
      <c r="G2208" s="54"/>
      <c r="H2208" s="53"/>
      <c r="I2208" s="59"/>
      <c r="J2208" s="53"/>
      <c r="K2208" s="53"/>
      <c r="L2208" s="53"/>
      <c r="M2208" s="53"/>
      <c r="N2208" s="53"/>
    </row>
    <row r="2209" spans="2:14" x14ac:dyDescent="0.25">
      <c r="B2209" s="175"/>
      <c r="C2209" s="53"/>
      <c r="D2209" s="53"/>
      <c r="E2209" s="53"/>
      <c r="F2209" s="53"/>
      <c r="G2209" s="54"/>
      <c r="H2209" s="53"/>
      <c r="I2209" s="59"/>
      <c r="J2209" s="53"/>
      <c r="K2209" s="53"/>
      <c r="L2209" s="53"/>
      <c r="M2209" s="53"/>
      <c r="N2209" s="53"/>
    </row>
    <row r="2210" spans="2:14" x14ac:dyDescent="0.25">
      <c r="B2210" s="175"/>
      <c r="C2210" s="53"/>
      <c r="D2210" s="53"/>
      <c r="E2210" s="53"/>
      <c r="F2210" s="53"/>
      <c r="G2210" s="54"/>
      <c r="H2210" s="53"/>
      <c r="I2210" s="59"/>
      <c r="J2210" s="53"/>
      <c r="K2210" s="53"/>
      <c r="L2210" s="53"/>
      <c r="M2210" s="53"/>
      <c r="N2210" s="53"/>
    </row>
    <row r="2211" spans="2:14" x14ac:dyDescent="0.25">
      <c r="B2211" s="175"/>
      <c r="C2211" s="53"/>
      <c r="D2211" s="53"/>
      <c r="E2211" s="53"/>
      <c r="F2211" s="53"/>
      <c r="G2211" s="54"/>
      <c r="H2211" s="53"/>
      <c r="I2211" s="59"/>
      <c r="J2211" s="53"/>
      <c r="K2211" s="53"/>
      <c r="L2211" s="53"/>
      <c r="M2211" s="53"/>
      <c r="N2211" s="53"/>
    </row>
    <row r="2212" spans="2:14" x14ac:dyDescent="0.25">
      <c r="B2212" s="175"/>
      <c r="C2212" s="53"/>
      <c r="D2212" s="53"/>
      <c r="E2212" s="53"/>
      <c r="F2212" s="53"/>
      <c r="G2212" s="54"/>
      <c r="H2212" s="53"/>
      <c r="I2212" s="59"/>
      <c r="J2212" s="53"/>
      <c r="K2212" s="53"/>
      <c r="L2212" s="53"/>
      <c r="M2212" s="53"/>
      <c r="N2212" s="53"/>
    </row>
    <row r="2213" spans="2:14" x14ac:dyDescent="0.25">
      <c r="B2213" s="175"/>
      <c r="C2213" s="53"/>
      <c r="D2213" s="53"/>
      <c r="E2213" s="53"/>
      <c r="F2213" s="53"/>
      <c r="G2213" s="54"/>
      <c r="H2213" s="53"/>
      <c r="I2213" s="59"/>
      <c r="J2213" s="53"/>
      <c r="K2213" s="53"/>
      <c r="L2213" s="53"/>
      <c r="M2213" s="53"/>
      <c r="N2213" s="53"/>
    </row>
    <row r="2214" spans="2:14" x14ac:dyDescent="0.25">
      <c r="B2214" s="175"/>
      <c r="C2214" s="53"/>
      <c r="D2214" s="53"/>
      <c r="E2214" s="53"/>
      <c r="F2214" s="53"/>
      <c r="G2214" s="54"/>
      <c r="H2214" s="53"/>
      <c r="I2214" s="59"/>
      <c r="J2214" s="53"/>
      <c r="K2214" s="53"/>
      <c r="L2214" s="53"/>
      <c r="M2214" s="53"/>
      <c r="N2214" s="53"/>
    </row>
    <row r="2215" spans="2:14" x14ac:dyDescent="0.25">
      <c r="B2215" s="175"/>
      <c r="C2215" s="53"/>
      <c r="D2215" s="53"/>
      <c r="E2215" s="53"/>
      <c r="F2215" s="53"/>
      <c r="G2215" s="54"/>
      <c r="H2215" s="53"/>
      <c r="I2215" s="59"/>
      <c r="J2215" s="53"/>
      <c r="K2215" s="53"/>
      <c r="L2215" s="53"/>
      <c r="M2215" s="53"/>
      <c r="N2215" s="53"/>
    </row>
    <row r="2216" spans="2:14" x14ac:dyDescent="0.25">
      <c r="B2216" s="175"/>
      <c r="C2216" s="53"/>
      <c r="D2216" s="53"/>
      <c r="E2216" s="53"/>
      <c r="F2216" s="53"/>
      <c r="G2216" s="54"/>
      <c r="H2216" s="53"/>
      <c r="I2216" s="59"/>
      <c r="J2216" s="53"/>
      <c r="K2216" s="53"/>
      <c r="L2216" s="53"/>
      <c r="M2216" s="53"/>
      <c r="N2216" s="53"/>
    </row>
    <row r="2217" spans="2:14" x14ac:dyDescent="0.25">
      <c r="B2217" s="175"/>
      <c r="C2217" s="53"/>
      <c r="D2217" s="53"/>
      <c r="E2217" s="53"/>
      <c r="F2217" s="53"/>
      <c r="G2217" s="54"/>
      <c r="H2217" s="53"/>
      <c r="I2217" s="59"/>
      <c r="J2217" s="53"/>
      <c r="K2217" s="53"/>
      <c r="L2217" s="53"/>
      <c r="M2217" s="53"/>
      <c r="N2217" s="53"/>
    </row>
    <row r="2218" spans="2:14" x14ac:dyDescent="0.25">
      <c r="B2218" s="175"/>
      <c r="C2218" s="53"/>
      <c r="D2218" s="53"/>
      <c r="E2218" s="53"/>
      <c r="F2218" s="53"/>
      <c r="G2218" s="54"/>
      <c r="H2218" s="53"/>
      <c r="I2218" s="59"/>
      <c r="J2218" s="53"/>
      <c r="K2218" s="53"/>
      <c r="L2218" s="53"/>
      <c r="M2218" s="53"/>
      <c r="N2218" s="53"/>
    </row>
    <row r="2219" spans="2:14" x14ac:dyDescent="0.25">
      <c r="B2219" s="175"/>
      <c r="C2219" s="53"/>
      <c r="D2219" s="53"/>
      <c r="E2219" s="53"/>
      <c r="F2219" s="53"/>
      <c r="G2219" s="54"/>
      <c r="H2219" s="53"/>
      <c r="I2219" s="59"/>
      <c r="J2219" s="53"/>
      <c r="K2219" s="53"/>
      <c r="L2219" s="53"/>
      <c r="M2219" s="53"/>
      <c r="N2219" s="53"/>
    </row>
    <row r="2220" spans="2:14" x14ac:dyDescent="0.25">
      <c r="B2220" s="175"/>
      <c r="C2220" s="53"/>
      <c r="D2220" s="53"/>
      <c r="E2220" s="53"/>
      <c r="F2220" s="53"/>
      <c r="G2220" s="54"/>
      <c r="H2220" s="53"/>
      <c r="I2220" s="59"/>
      <c r="J2220" s="53"/>
      <c r="K2220" s="53"/>
      <c r="L2220" s="53"/>
      <c r="M2220" s="53"/>
      <c r="N2220" s="53"/>
    </row>
    <row r="2221" spans="2:14" x14ac:dyDescent="0.25">
      <c r="B2221" s="175"/>
      <c r="C2221" s="53"/>
      <c r="D2221" s="53"/>
      <c r="E2221" s="53"/>
      <c r="F2221" s="53"/>
      <c r="G2221" s="54"/>
      <c r="H2221" s="53"/>
      <c r="I2221" s="59"/>
      <c r="J2221" s="53"/>
      <c r="K2221" s="53"/>
      <c r="L2221" s="53"/>
      <c r="M2221" s="53"/>
      <c r="N2221" s="53"/>
    </row>
    <row r="2222" spans="2:14" x14ac:dyDescent="0.25">
      <c r="B2222" s="175"/>
      <c r="C2222" s="53"/>
      <c r="D2222" s="53"/>
      <c r="E2222" s="53"/>
      <c r="F2222" s="53"/>
      <c r="G2222" s="54"/>
      <c r="H2222" s="53"/>
      <c r="I2222" s="59"/>
      <c r="J2222" s="53"/>
      <c r="K2222" s="53"/>
      <c r="L2222" s="53"/>
      <c r="M2222" s="53"/>
      <c r="N2222" s="53"/>
    </row>
    <row r="2223" spans="2:14" x14ac:dyDescent="0.25">
      <c r="B2223" s="175"/>
      <c r="C2223" s="53"/>
      <c r="D2223" s="53"/>
      <c r="E2223" s="53"/>
      <c r="F2223" s="53"/>
      <c r="G2223" s="54"/>
      <c r="H2223" s="53"/>
      <c r="I2223" s="59"/>
      <c r="J2223" s="53"/>
      <c r="K2223" s="53"/>
      <c r="L2223" s="53"/>
      <c r="M2223" s="53"/>
      <c r="N2223" s="53"/>
    </row>
    <row r="2224" spans="2:14" x14ac:dyDescent="0.25">
      <c r="B2224" s="175"/>
      <c r="C2224" s="53"/>
      <c r="D2224" s="53"/>
      <c r="E2224" s="53"/>
      <c r="F2224" s="53"/>
      <c r="G2224" s="54"/>
      <c r="H2224" s="53"/>
      <c r="I2224" s="59"/>
      <c r="J2224" s="53"/>
      <c r="K2224" s="53"/>
      <c r="L2224" s="53"/>
      <c r="M2224" s="53"/>
      <c r="N2224" s="53"/>
    </row>
    <row r="2225" spans="2:14" x14ac:dyDescent="0.25">
      <c r="B2225" s="175"/>
      <c r="C2225" s="53"/>
      <c r="D2225" s="53"/>
      <c r="E2225" s="53"/>
      <c r="F2225" s="53"/>
      <c r="G2225" s="54"/>
      <c r="H2225" s="53"/>
      <c r="I2225" s="59"/>
      <c r="J2225" s="53"/>
      <c r="K2225" s="53"/>
      <c r="L2225" s="53"/>
      <c r="M2225" s="53"/>
      <c r="N2225" s="53"/>
    </row>
    <row r="2226" spans="2:14" x14ac:dyDescent="0.25">
      <c r="B2226" s="175"/>
      <c r="C2226" s="53"/>
      <c r="D2226" s="53"/>
      <c r="E2226" s="53"/>
      <c r="F2226" s="53"/>
      <c r="G2226" s="54"/>
      <c r="H2226" s="53"/>
      <c r="I2226" s="59"/>
      <c r="J2226" s="53"/>
      <c r="K2226" s="53"/>
      <c r="L2226" s="53"/>
      <c r="M2226" s="53"/>
      <c r="N2226" s="53"/>
    </row>
    <row r="2227" spans="2:14" x14ac:dyDescent="0.25">
      <c r="B2227" s="175"/>
      <c r="C2227" s="53"/>
      <c r="D2227" s="53"/>
      <c r="E2227" s="53"/>
      <c r="F2227" s="53"/>
      <c r="G2227" s="54"/>
      <c r="H2227" s="53"/>
      <c r="I2227" s="59"/>
      <c r="J2227" s="53"/>
      <c r="K2227" s="53"/>
      <c r="L2227" s="53"/>
      <c r="M2227" s="53"/>
      <c r="N2227" s="53"/>
    </row>
    <row r="2228" spans="2:14" x14ac:dyDescent="0.25">
      <c r="B2228" s="175"/>
      <c r="C2228" s="53"/>
      <c r="D2228" s="53"/>
      <c r="E2228" s="53"/>
      <c r="F2228" s="53"/>
      <c r="G2228" s="54"/>
      <c r="H2228" s="53"/>
      <c r="I2228" s="59"/>
      <c r="J2228" s="53"/>
      <c r="K2228" s="53"/>
      <c r="L2228" s="53"/>
      <c r="M2228" s="53"/>
      <c r="N2228" s="53"/>
    </row>
    <row r="2229" spans="2:14" x14ac:dyDescent="0.25">
      <c r="B2229" s="175"/>
      <c r="C2229" s="53"/>
      <c r="D2229" s="53"/>
      <c r="E2229" s="53"/>
      <c r="F2229" s="53"/>
      <c r="G2229" s="54"/>
      <c r="H2229" s="53"/>
      <c r="I2229" s="59"/>
      <c r="J2229" s="53"/>
      <c r="K2229" s="53"/>
      <c r="L2229" s="53"/>
      <c r="M2229" s="53"/>
      <c r="N2229" s="53"/>
    </row>
    <row r="2230" spans="2:14" x14ac:dyDescent="0.25">
      <c r="B2230" s="175"/>
      <c r="C2230" s="53"/>
      <c r="D2230" s="53"/>
      <c r="E2230" s="53"/>
      <c r="F2230" s="53"/>
      <c r="G2230" s="54"/>
      <c r="H2230" s="53"/>
      <c r="I2230" s="59"/>
      <c r="J2230" s="53"/>
      <c r="K2230" s="53"/>
      <c r="L2230" s="53"/>
      <c r="M2230" s="53"/>
      <c r="N2230" s="53"/>
    </row>
    <row r="2231" spans="2:14" x14ac:dyDescent="0.25">
      <c r="B2231" s="175"/>
      <c r="C2231" s="53"/>
      <c r="D2231" s="53"/>
      <c r="E2231" s="53"/>
      <c r="F2231" s="53"/>
      <c r="G2231" s="54"/>
      <c r="H2231" s="53"/>
      <c r="I2231" s="59"/>
      <c r="J2231" s="53"/>
      <c r="K2231" s="53"/>
      <c r="L2231" s="53"/>
      <c r="M2231" s="53"/>
      <c r="N2231" s="53"/>
    </row>
    <row r="2232" spans="2:14" x14ac:dyDescent="0.25">
      <c r="B2232" s="175"/>
      <c r="C2232" s="53"/>
      <c r="D2232" s="53"/>
      <c r="E2232" s="53"/>
      <c r="F2232" s="53"/>
      <c r="G2232" s="54"/>
      <c r="H2232" s="53"/>
      <c r="I2232" s="59"/>
      <c r="J2232" s="53"/>
      <c r="K2232" s="53"/>
      <c r="L2232" s="53"/>
      <c r="M2232" s="53"/>
      <c r="N2232" s="53"/>
    </row>
    <row r="2233" spans="2:14" x14ac:dyDescent="0.25">
      <c r="B2233" s="175"/>
      <c r="C2233" s="53"/>
      <c r="D2233" s="53"/>
      <c r="E2233" s="53"/>
      <c r="F2233" s="53"/>
      <c r="G2233" s="54"/>
      <c r="H2233" s="53"/>
      <c r="I2233" s="59"/>
      <c r="J2233" s="53"/>
      <c r="K2233" s="53"/>
      <c r="L2233" s="53"/>
      <c r="M2233" s="53"/>
      <c r="N2233" s="53"/>
    </row>
    <row r="2234" spans="2:14" x14ac:dyDescent="0.25">
      <c r="B2234" s="175"/>
      <c r="C2234" s="53"/>
      <c r="D2234" s="53"/>
      <c r="E2234" s="53"/>
      <c r="F2234" s="53"/>
      <c r="G2234" s="54"/>
      <c r="H2234" s="53"/>
      <c r="I2234" s="59"/>
      <c r="J2234" s="53"/>
      <c r="K2234" s="53"/>
      <c r="L2234" s="53"/>
      <c r="M2234" s="53"/>
      <c r="N2234" s="53"/>
    </row>
    <row r="2235" spans="2:14" x14ac:dyDescent="0.25">
      <c r="B2235" s="175"/>
      <c r="C2235" s="53"/>
      <c r="D2235" s="53"/>
      <c r="E2235" s="53"/>
      <c r="F2235" s="53"/>
      <c r="G2235" s="54"/>
      <c r="H2235" s="53"/>
      <c r="I2235" s="59"/>
      <c r="J2235" s="53"/>
      <c r="K2235" s="53"/>
      <c r="L2235" s="53"/>
      <c r="M2235" s="53"/>
      <c r="N2235" s="53"/>
    </row>
    <row r="2236" spans="2:14" x14ac:dyDescent="0.25">
      <c r="B2236" s="175"/>
      <c r="C2236" s="53"/>
      <c r="D2236" s="53"/>
      <c r="E2236" s="53"/>
      <c r="F2236" s="53"/>
      <c r="G2236" s="54"/>
      <c r="H2236" s="53"/>
      <c r="I2236" s="59"/>
      <c r="J2236" s="53"/>
      <c r="K2236" s="53"/>
      <c r="L2236" s="53"/>
      <c r="M2236" s="53"/>
      <c r="N2236" s="53"/>
    </row>
    <row r="2237" spans="2:14" x14ac:dyDescent="0.25">
      <c r="B2237" s="175"/>
      <c r="C2237" s="53"/>
      <c r="D2237" s="53"/>
      <c r="E2237" s="53"/>
      <c r="F2237" s="53"/>
      <c r="G2237" s="54"/>
      <c r="H2237" s="53"/>
      <c r="I2237" s="59"/>
      <c r="J2237" s="53"/>
      <c r="K2237" s="53"/>
      <c r="L2237" s="53"/>
      <c r="M2237" s="53"/>
      <c r="N2237" s="53"/>
    </row>
    <row r="2238" spans="2:14" x14ac:dyDescent="0.25">
      <c r="B2238" s="175"/>
      <c r="C2238" s="53"/>
      <c r="D2238" s="53"/>
      <c r="E2238" s="53"/>
      <c r="F2238" s="53"/>
      <c r="G2238" s="54"/>
      <c r="H2238" s="53"/>
      <c r="I2238" s="59"/>
      <c r="J2238" s="53"/>
      <c r="K2238" s="53"/>
      <c r="L2238" s="53"/>
      <c r="M2238" s="53"/>
      <c r="N2238" s="53"/>
    </row>
    <row r="2239" spans="2:14" x14ac:dyDescent="0.25">
      <c r="B2239" s="175"/>
      <c r="C2239" s="53"/>
      <c r="D2239" s="53"/>
      <c r="E2239" s="53"/>
      <c r="F2239" s="53"/>
      <c r="G2239" s="54"/>
      <c r="H2239" s="53"/>
      <c r="I2239" s="59"/>
      <c r="J2239" s="53"/>
      <c r="K2239" s="53"/>
      <c r="L2239" s="53"/>
      <c r="M2239" s="53"/>
      <c r="N2239" s="53"/>
    </row>
    <row r="2240" spans="2:14" x14ac:dyDescent="0.25">
      <c r="B2240" s="175"/>
      <c r="C2240" s="53"/>
      <c r="D2240" s="53"/>
      <c r="E2240" s="53"/>
      <c r="F2240" s="53"/>
      <c r="G2240" s="54"/>
      <c r="H2240" s="53"/>
      <c r="I2240" s="59"/>
      <c r="J2240" s="53"/>
      <c r="K2240" s="53"/>
      <c r="L2240" s="53"/>
      <c r="M2240" s="53"/>
      <c r="N2240" s="53"/>
    </row>
    <row r="2241" spans="2:14" x14ac:dyDescent="0.25">
      <c r="B2241" s="175"/>
      <c r="C2241" s="53"/>
      <c r="D2241" s="53"/>
      <c r="E2241" s="53"/>
      <c r="F2241" s="53"/>
      <c r="G2241" s="54"/>
      <c r="H2241" s="53"/>
      <c r="I2241" s="59"/>
      <c r="J2241" s="53"/>
      <c r="K2241" s="53"/>
      <c r="L2241" s="53"/>
      <c r="M2241" s="53"/>
      <c r="N2241" s="53"/>
    </row>
    <row r="2242" spans="2:14" x14ac:dyDescent="0.25">
      <c r="B2242" s="175"/>
      <c r="C2242" s="53"/>
      <c r="D2242" s="53"/>
      <c r="E2242" s="53"/>
      <c r="F2242" s="53"/>
      <c r="G2242" s="54"/>
      <c r="H2242" s="53"/>
      <c r="I2242" s="59"/>
      <c r="J2242" s="53"/>
      <c r="K2242" s="53"/>
      <c r="L2242" s="53"/>
      <c r="M2242" s="53"/>
      <c r="N2242" s="53"/>
    </row>
    <row r="2243" spans="2:14" x14ac:dyDescent="0.25">
      <c r="B2243" s="175"/>
      <c r="C2243" s="53"/>
      <c r="D2243" s="53"/>
      <c r="E2243" s="53"/>
      <c r="F2243" s="53"/>
      <c r="G2243" s="54"/>
      <c r="H2243" s="53"/>
      <c r="I2243" s="59"/>
      <c r="J2243" s="53"/>
      <c r="K2243" s="53"/>
      <c r="L2243" s="53"/>
      <c r="M2243" s="53"/>
      <c r="N2243" s="53"/>
    </row>
    <row r="2244" spans="2:14" x14ac:dyDescent="0.25">
      <c r="B2244" s="175"/>
      <c r="C2244" s="53"/>
      <c r="D2244" s="53"/>
      <c r="E2244" s="53"/>
      <c r="F2244" s="53"/>
      <c r="G2244" s="54"/>
      <c r="H2244" s="53"/>
      <c r="I2244" s="59"/>
      <c r="J2244" s="53"/>
      <c r="K2244" s="53"/>
      <c r="L2244" s="53"/>
      <c r="M2244" s="53"/>
      <c r="N2244" s="53"/>
    </row>
    <row r="2245" spans="2:14" x14ac:dyDescent="0.25">
      <c r="B2245" s="175"/>
      <c r="C2245" s="53"/>
      <c r="D2245" s="53"/>
      <c r="E2245" s="53"/>
      <c r="F2245" s="53"/>
      <c r="G2245" s="54"/>
      <c r="H2245" s="53"/>
      <c r="I2245" s="59"/>
      <c r="J2245" s="53"/>
      <c r="K2245" s="53"/>
      <c r="L2245" s="53"/>
      <c r="M2245" s="53"/>
      <c r="N2245" s="53"/>
    </row>
    <row r="2246" spans="2:14" x14ac:dyDescent="0.25">
      <c r="B2246" s="175"/>
      <c r="C2246" s="53"/>
      <c r="D2246" s="53"/>
      <c r="E2246" s="53"/>
      <c r="F2246" s="53"/>
      <c r="G2246" s="54"/>
      <c r="H2246" s="53"/>
      <c r="I2246" s="59"/>
      <c r="J2246" s="53"/>
      <c r="K2246" s="53"/>
      <c r="L2246" s="53"/>
      <c r="M2246" s="53"/>
      <c r="N2246" s="53"/>
    </row>
    <row r="2247" spans="2:14" x14ac:dyDescent="0.25">
      <c r="B2247" s="175"/>
      <c r="C2247" s="53"/>
      <c r="D2247" s="53"/>
      <c r="E2247" s="53"/>
      <c r="F2247" s="53"/>
      <c r="G2247" s="54"/>
      <c r="H2247" s="53"/>
      <c r="I2247" s="59"/>
      <c r="J2247" s="53"/>
      <c r="K2247" s="53"/>
      <c r="L2247" s="53"/>
      <c r="M2247" s="53"/>
      <c r="N2247" s="53"/>
    </row>
    <row r="2248" spans="2:14" x14ac:dyDescent="0.25">
      <c r="B2248" s="175"/>
      <c r="C2248" s="53"/>
      <c r="D2248" s="53"/>
      <c r="E2248" s="53"/>
      <c r="F2248" s="53"/>
      <c r="G2248" s="54"/>
      <c r="H2248" s="53"/>
      <c r="I2248" s="59"/>
      <c r="J2248" s="53"/>
      <c r="K2248" s="53"/>
      <c r="L2248" s="53"/>
      <c r="M2248" s="53"/>
      <c r="N2248" s="53"/>
    </row>
    <row r="2249" spans="2:14" x14ac:dyDescent="0.25">
      <c r="B2249" s="175"/>
      <c r="C2249" s="53"/>
      <c r="D2249" s="53"/>
      <c r="E2249" s="53"/>
      <c r="F2249" s="53"/>
      <c r="G2249" s="54"/>
      <c r="H2249" s="53"/>
      <c r="I2249" s="59"/>
      <c r="J2249" s="53"/>
      <c r="K2249" s="53"/>
      <c r="L2249" s="53"/>
      <c r="M2249" s="53"/>
      <c r="N2249" s="53"/>
    </row>
    <row r="2250" spans="2:14" x14ac:dyDescent="0.25">
      <c r="B2250" s="175"/>
      <c r="C2250" s="53"/>
      <c r="D2250" s="53"/>
      <c r="E2250" s="53"/>
      <c r="F2250" s="53"/>
      <c r="G2250" s="54"/>
      <c r="H2250" s="53"/>
      <c r="I2250" s="59"/>
      <c r="J2250" s="53"/>
      <c r="K2250" s="53"/>
      <c r="L2250" s="53"/>
      <c r="M2250" s="53"/>
      <c r="N2250" s="53"/>
    </row>
    <row r="2251" spans="2:14" x14ac:dyDescent="0.25">
      <c r="B2251" s="175"/>
      <c r="C2251" s="53"/>
      <c r="D2251" s="53"/>
      <c r="E2251" s="53"/>
      <c r="F2251" s="53"/>
      <c r="G2251" s="54"/>
      <c r="H2251" s="53"/>
      <c r="I2251" s="59"/>
      <c r="J2251" s="53"/>
      <c r="K2251" s="53"/>
      <c r="L2251" s="53"/>
      <c r="M2251" s="53"/>
      <c r="N2251" s="53"/>
    </row>
    <row r="2252" spans="2:14" x14ac:dyDescent="0.25">
      <c r="B2252" s="175"/>
      <c r="C2252" s="53"/>
      <c r="D2252" s="53"/>
      <c r="E2252" s="53"/>
      <c r="F2252" s="53"/>
      <c r="G2252" s="54"/>
      <c r="H2252" s="53"/>
      <c r="I2252" s="59"/>
      <c r="J2252" s="53"/>
      <c r="K2252" s="53"/>
      <c r="L2252" s="53"/>
      <c r="M2252" s="53"/>
      <c r="N2252" s="53"/>
    </row>
    <row r="2253" spans="2:14" x14ac:dyDescent="0.25">
      <c r="B2253" s="175"/>
      <c r="C2253" s="53"/>
      <c r="D2253" s="53"/>
      <c r="E2253" s="53"/>
      <c r="F2253" s="53"/>
      <c r="G2253" s="54"/>
      <c r="H2253" s="53"/>
      <c r="I2253" s="59"/>
      <c r="J2253" s="53"/>
      <c r="K2253" s="53"/>
      <c r="L2253" s="53"/>
      <c r="M2253" s="53"/>
      <c r="N2253" s="53"/>
    </row>
    <row r="2254" spans="2:14" x14ac:dyDescent="0.25">
      <c r="B2254" s="175"/>
      <c r="C2254" s="53"/>
      <c r="D2254" s="53"/>
      <c r="E2254" s="53"/>
      <c r="F2254" s="53"/>
      <c r="G2254" s="54"/>
      <c r="H2254" s="53"/>
      <c r="I2254" s="59"/>
      <c r="J2254" s="53"/>
      <c r="K2254" s="53"/>
      <c r="L2254" s="53"/>
      <c r="M2254" s="53"/>
      <c r="N2254" s="53"/>
    </row>
    <row r="2255" spans="2:14" x14ac:dyDescent="0.25">
      <c r="B2255" s="175"/>
      <c r="C2255" s="53"/>
      <c r="D2255" s="53"/>
      <c r="E2255" s="53"/>
      <c r="F2255" s="53"/>
      <c r="G2255" s="54"/>
      <c r="H2255" s="53"/>
      <c r="I2255" s="59"/>
      <c r="J2255" s="53"/>
      <c r="K2255" s="53"/>
      <c r="L2255" s="53"/>
      <c r="M2255" s="53"/>
      <c r="N2255" s="53"/>
    </row>
    <row r="2256" spans="2:14" x14ac:dyDescent="0.25">
      <c r="B2256" s="175"/>
      <c r="C2256" s="53"/>
      <c r="D2256" s="53"/>
      <c r="E2256" s="53"/>
      <c r="F2256" s="53"/>
      <c r="G2256" s="54"/>
      <c r="H2256" s="53"/>
      <c r="I2256" s="59"/>
      <c r="J2256" s="53"/>
      <c r="K2256" s="53"/>
      <c r="L2256" s="53"/>
      <c r="M2256" s="53"/>
      <c r="N2256" s="53"/>
    </row>
    <row r="2257" spans="2:14" x14ac:dyDescent="0.25">
      <c r="B2257" s="175"/>
      <c r="C2257" s="53"/>
      <c r="D2257" s="53"/>
      <c r="E2257" s="53"/>
      <c r="F2257" s="53"/>
      <c r="G2257" s="54"/>
      <c r="H2257" s="53"/>
      <c r="I2257" s="59"/>
      <c r="J2257" s="53"/>
      <c r="K2257" s="53"/>
      <c r="L2257" s="53"/>
      <c r="M2257" s="53"/>
      <c r="N2257" s="53"/>
    </row>
    <row r="2258" spans="2:14" x14ac:dyDescent="0.25">
      <c r="B2258" s="175"/>
      <c r="C2258" s="53"/>
      <c r="D2258" s="53"/>
      <c r="E2258" s="53"/>
      <c r="F2258" s="53"/>
      <c r="G2258" s="54"/>
      <c r="H2258" s="53"/>
      <c r="I2258" s="59"/>
      <c r="J2258" s="53"/>
      <c r="K2258" s="53"/>
      <c r="L2258" s="53"/>
      <c r="M2258" s="53"/>
      <c r="N2258" s="53"/>
    </row>
    <row r="2259" spans="2:14" x14ac:dyDescent="0.25">
      <c r="B2259" s="175"/>
      <c r="C2259" s="53"/>
      <c r="D2259" s="53"/>
      <c r="E2259" s="53"/>
      <c r="F2259" s="53"/>
      <c r="G2259" s="54"/>
      <c r="H2259" s="53"/>
      <c r="I2259" s="59"/>
      <c r="J2259" s="53"/>
      <c r="K2259" s="53"/>
      <c r="L2259" s="53"/>
      <c r="M2259" s="53"/>
      <c r="N2259" s="53"/>
    </row>
    <row r="2260" spans="2:14" x14ac:dyDescent="0.25">
      <c r="B2260" s="175"/>
      <c r="C2260" s="53"/>
      <c r="D2260" s="53"/>
      <c r="E2260" s="53"/>
      <c r="F2260" s="53"/>
      <c r="G2260" s="54"/>
      <c r="H2260" s="53"/>
      <c r="I2260" s="59"/>
      <c r="J2260" s="53"/>
      <c r="K2260" s="53"/>
      <c r="L2260" s="53"/>
      <c r="M2260" s="53"/>
      <c r="N2260" s="53"/>
    </row>
    <row r="2261" spans="2:14" x14ac:dyDescent="0.25">
      <c r="B2261" s="175"/>
      <c r="C2261" s="53"/>
      <c r="D2261" s="53"/>
      <c r="E2261" s="53"/>
      <c r="F2261" s="53"/>
      <c r="G2261" s="54"/>
      <c r="H2261" s="53"/>
      <c r="I2261" s="59"/>
      <c r="J2261" s="53"/>
      <c r="K2261" s="53"/>
      <c r="L2261" s="53"/>
      <c r="M2261" s="53"/>
      <c r="N2261" s="53"/>
    </row>
    <row r="2262" spans="2:14" x14ac:dyDescent="0.25">
      <c r="B2262" s="175"/>
      <c r="C2262" s="53"/>
      <c r="D2262" s="53"/>
      <c r="E2262" s="53"/>
      <c r="F2262" s="53"/>
      <c r="G2262" s="54"/>
      <c r="H2262" s="53"/>
      <c r="I2262" s="59"/>
      <c r="J2262" s="53"/>
      <c r="K2262" s="53"/>
      <c r="L2262" s="53"/>
      <c r="M2262" s="53"/>
      <c r="N2262" s="53"/>
    </row>
    <row r="2263" spans="2:14" x14ac:dyDescent="0.25">
      <c r="B2263" s="175"/>
      <c r="C2263" s="53"/>
      <c r="D2263" s="53"/>
      <c r="E2263" s="53"/>
      <c r="F2263" s="53"/>
      <c r="G2263" s="54"/>
      <c r="H2263" s="53"/>
      <c r="I2263" s="59"/>
      <c r="J2263" s="53"/>
      <c r="K2263" s="53"/>
      <c r="L2263" s="53"/>
      <c r="M2263" s="53"/>
      <c r="N2263" s="53"/>
    </row>
    <row r="2264" spans="2:14" x14ac:dyDescent="0.25">
      <c r="B2264" s="175"/>
      <c r="C2264" s="53"/>
      <c r="D2264" s="53"/>
      <c r="E2264" s="53"/>
      <c r="F2264" s="53"/>
      <c r="G2264" s="54"/>
      <c r="H2264" s="53"/>
      <c r="I2264" s="59"/>
      <c r="J2264" s="53"/>
      <c r="K2264" s="53"/>
      <c r="L2264" s="53"/>
      <c r="M2264" s="53"/>
      <c r="N2264" s="53"/>
    </row>
    <row r="2265" spans="2:14" x14ac:dyDescent="0.25">
      <c r="B2265" s="175"/>
      <c r="C2265" s="53"/>
      <c r="D2265" s="53"/>
      <c r="E2265" s="53"/>
      <c r="F2265" s="53"/>
      <c r="G2265" s="54"/>
      <c r="H2265" s="53"/>
      <c r="I2265" s="59"/>
      <c r="J2265" s="53"/>
      <c r="K2265" s="53"/>
      <c r="L2265" s="53"/>
      <c r="M2265" s="53"/>
      <c r="N2265" s="53"/>
    </row>
    <row r="2266" spans="2:14" x14ac:dyDescent="0.25">
      <c r="B2266" s="175"/>
      <c r="C2266" s="53"/>
      <c r="D2266" s="53"/>
      <c r="E2266" s="53"/>
      <c r="F2266" s="53"/>
      <c r="G2266" s="54"/>
      <c r="H2266" s="53"/>
      <c r="I2266" s="59"/>
      <c r="J2266" s="53"/>
      <c r="K2266" s="53"/>
      <c r="L2266" s="53"/>
      <c r="M2266" s="53"/>
      <c r="N2266" s="53"/>
    </row>
    <row r="2267" spans="2:14" x14ac:dyDescent="0.25">
      <c r="B2267" s="175"/>
      <c r="C2267" s="53"/>
      <c r="D2267" s="53"/>
      <c r="E2267" s="53"/>
      <c r="F2267" s="53"/>
      <c r="G2267" s="54"/>
      <c r="H2267" s="53"/>
      <c r="I2267" s="59"/>
      <c r="J2267" s="53"/>
      <c r="K2267" s="53"/>
      <c r="L2267" s="53"/>
      <c r="M2267" s="53"/>
      <c r="N2267" s="53"/>
    </row>
    <row r="2268" spans="2:14" x14ac:dyDescent="0.25">
      <c r="B2268" s="175"/>
      <c r="C2268" s="53"/>
      <c r="D2268" s="53"/>
      <c r="E2268" s="53"/>
      <c r="F2268" s="53"/>
      <c r="G2268" s="54"/>
      <c r="H2268" s="53"/>
      <c r="I2268" s="59"/>
      <c r="J2268" s="53"/>
      <c r="K2268" s="53"/>
      <c r="L2268" s="53"/>
      <c r="M2268" s="53"/>
      <c r="N2268" s="53"/>
    </row>
    <row r="2269" spans="2:14" x14ac:dyDescent="0.25">
      <c r="B2269" s="175"/>
      <c r="C2269" s="53"/>
      <c r="D2269" s="53"/>
      <c r="E2269" s="53"/>
      <c r="F2269" s="53"/>
      <c r="G2269" s="54"/>
      <c r="H2269" s="53"/>
      <c r="I2269" s="59"/>
      <c r="J2269" s="53"/>
      <c r="K2269" s="53"/>
      <c r="L2269" s="53"/>
      <c r="M2269" s="53"/>
      <c r="N2269" s="53"/>
    </row>
    <row r="2270" spans="2:14" x14ac:dyDescent="0.25">
      <c r="B2270" s="175"/>
      <c r="C2270" s="53"/>
      <c r="D2270" s="53"/>
      <c r="E2270" s="53"/>
      <c r="F2270" s="53"/>
      <c r="G2270" s="54"/>
      <c r="H2270" s="53"/>
      <c r="I2270" s="59"/>
      <c r="J2270" s="53"/>
      <c r="K2270" s="53"/>
      <c r="L2270" s="53"/>
      <c r="M2270" s="53"/>
      <c r="N2270" s="53"/>
    </row>
    <row r="2271" spans="2:14" x14ac:dyDescent="0.25">
      <c r="B2271" s="175"/>
      <c r="C2271" s="53"/>
      <c r="D2271" s="53"/>
      <c r="E2271" s="53"/>
      <c r="F2271" s="53"/>
      <c r="G2271" s="54"/>
      <c r="H2271" s="53"/>
      <c r="I2271" s="59"/>
      <c r="J2271" s="53"/>
      <c r="K2271" s="53"/>
      <c r="L2271" s="53"/>
      <c r="M2271" s="53"/>
      <c r="N2271" s="53"/>
    </row>
    <row r="2272" spans="2:14" x14ac:dyDescent="0.25">
      <c r="B2272" s="175"/>
      <c r="C2272" s="53"/>
      <c r="D2272" s="53"/>
      <c r="E2272" s="53"/>
      <c r="F2272" s="53"/>
      <c r="G2272" s="54"/>
      <c r="H2272" s="53"/>
      <c r="I2272" s="59"/>
      <c r="J2272" s="53"/>
      <c r="K2272" s="53"/>
      <c r="L2272" s="53"/>
      <c r="M2272" s="53"/>
      <c r="N2272" s="53"/>
    </row>
    <row r="2273" spans="2:14" x14ac:dyDescent="0.25">
      <c r="B2273" s="175"/>
      <c r="C2273" s="53"/>
      <c r="D2273" s="53"/>
      <c r="E2273" s="53"/>
      <c r="F2273" s="53"/>
      <c r="G2273" s="54"/>
      <c r="H2273" s="53"/>
      <c r="I2273" s="59"/>
      <c r="J2273" s="53"/>
      <c r="K2273" s="53"/>
      <c r="L2273" s="53"/>
      <c r="M2273" s="53"/>
      <c r="N2273" s="53"/>
    </row>
    <row r="2274" spans="2:14" x14ac:dyDescent="0.25">
      <c r="B2274" s="175"/>
      <c r="C2274" s="53"/>
      <c r="D2274" s="53"/>
      <c r="E2274" s="53"/>
      <c r="F2274" s="53"/>
      <c r="G2274" s="54"/>
      <c r="H2274" s="53"/>
      <c r="I2274" s="59"/>
      <c r="J2274" s="53"/>
      <c r="K2274" s="53"/>
      <c r="L2274" s="53"/>
      <c r="M2274" s="53"/>
      <c r="N2274" s="53"/>
    </row>
    <row r="2275" spans="2:14" x14ac:dyDescent="0.25">
      <c r="B2275" s="175"/>
      <c r="C2275" s="53"/>
      <c r="D2275" s="53"/>
      <c r="E2275" s="53"/>
      <c r="F2275" s="53"/>
      <c r="G2275" s="54"/>
      <c r="H2275" s="53"/>
      <c r="I2275" s="59"/>
      <c r="J2275" s="53"/>
      <c r="K2275" s="53"/>
      <c r="L2275" s="53"/>
      <c r="M2275" s="53"/>
      <c r="N2275" s="53"/>
    </row>
    <row r="2276" spans="2:14" x14ac:dyDescent="0.25">
      <c r="B2276" s="175"/>
      <c r="C2276" s="53"/>
      <c r="D2276" s="53"/>
      <c r="E2276" s="53"/>
      <c r="F2276" s="53"/>
      <c r="G2276" s="54"/>
      <c r="H2276" s="53"/>
      <c r="I2276" s="59"/>
      <c r="J2276" s="53"/>
      <c r="K2276" s="53"/>
      <c r="L2276" s="53"/>
      <c r="M2276" s="53"/>
      <c r="N2276" s="53"/>
    </row>
    <row r="2277" spans="2:14" x14ac:dyDescent="0.25">
      <c r="B2277" s="175"/>
      <c r="C2277" s="53"/>
      <c r="D2277" s="53"/>
      <c r="E2277" s="53"/>
      <c r="F2277" s="53"/>
      <c r="G2277" s="54"/>
      <c r="H2277" s="53"/>
      <c r="I2277" s="59"/>
      <c r="J2277" s="53"/>
      <c r="K2277" s="53"/>
      <c r="L2277" s="53"/>
      <c r="M2277" s="53"/>
      <c r="N2277" s="53"/>
    </row>
    <row r="2278" spans="2:14" x14ac:dyDescent="0.25">
      <c r="B2278" s="175"/>
      <c r="C2278" s="53"/>
      <c r="D2278" s="53"/>
      <c r="E2278" s="53"/>
      <c r="F2278" s="53"/>
      <c r="G2278" s="54"/>
      <c r="H2278" s="53"/>
      <c r="I2278" s="59"/>
      <c r="J2278" s="53"/>
      <c r="K2278" s="53"/>
      <c r="L2278" s="53"/>
      <c r="M2278" s="53"/>
      <c r="N2278" s="53"/>
    </row>
    <row r="2279" spans="2:14" x14ac:dyDescent="0.25">
      <c r="B2279" s="175"/>
      <c r="C2279" s="53"/>
      <c r="D2279" s="53"/>
      <c r="E2279" s="53"/>
      <c r="F2279" s="53"/>
      <c r="G2279" s="54"/>
      <c r="H2279" s="53"/>
      <c r="I2279" s="59"/>
      <c r="J2279" s="53"/>
      <c r="K2279" s="53"/>
      <c r="L2279" s="53"/>
      <c r="M2279" s="53"/>
      <c r="N2279" s="53"/>
    </row>
    <row r="2280" spans="2:14" x14ac:dyDescent="0.25">
      <c r="B2280" s="175"/>
      <c r="C2280" s="53"/>
      <c r="D2280" s="53"/>
      <c r="E2280" s="53"/>
      <c r="F2280" s="53"/>
      <c r="G2280" s="54"/>
      <c r="H2280" s="53"/>
      <c r="I2280" s="59"/>
      <c r="J2280" s="53"/>
      <c r="K2280" s="53"/>
      <c r="L2280" s="53"/>
      <c r="M2280" s="53"/>
      <c r="N2280" s="53"/>
    </row>
    <row r="2281" spans="2:14" x14ac:dyDescent="0.25">
      <c r="B2281" s="175"/>
      <c r="C2281" s="53"/>
      <c r="D2281" s="53"/>
      <c r="E2281" s="53"/>
      <c r="F2281" s="53"/>
      <c r="G2281" s="54"/>
      <c r="H2281" s="53"/>
      <c r="I2281" s="59"/>
      <c r="J2281" s="53"/>
      <c r="K2281" s="53"/>
      <c r="L2281" s="53"/>
      <c r="M2281" s="53"/>
      <c r="N2281" s="53"/>
    </row>
    <row r="2282" spans="2:14" x14ac:dyDescent="0.25">
      <c r="B2282" s="175"/>
      <c r="C2282" s="53"/>
      <c r="D2282" s="53"/>
      <c r="E2282" s="53"/>
      <c r="F2282" s="53"/>
      <c r="G2282" s="54"/>
      <c r="H2282" s="53"/>
      <c r="I2282" s="59"/>
      <c r="J2282" s="53"/>
      <c r="K2282" s="53"/>
      <c r="L2282" s="53"/>
      <c r="M2282" s="53"/>
      <c r="N2282" s="53"/>
    </row>
    <row r="2283" spans="2:14" x14ac:dyDescent="0.25">
      <c r="B2283" s="175"/>
      <c r="C2283" s="53"/>
      <c r="D2283" s="53"/>
      <c r="E2283" s="53"/>
      <c r="F2283" s="53"/>
      <c r="G2283" s="54"/>
      <c r="H2283" s="53"/>
      <c r="I2283" s="59"/>
      <c r="J2283" s="53"/>
      <c r="K2283" s="53"/>
      <c r="L2283" s="53"/>
      <c r="M2283" s="53"/>
      <c r="N2283" s="53"/>
    </row>
    <row r="2284" spans="2:14" x14ac:dyDescent="0.25">
      <c r="B2284" s="175"/>
      <c r="C2284" s="53"/>
      <c r="D2284" s="53"/>
      <c r="E2284" s="53"/>
      <c r="F2284" s="53"/>
      <c r="G2284" s="54"/>
      <c r="H2284" s="53"/>
      <c r="I2284" s="59"/>
      <c r="J2284" s="53"/>
      <c r="K2284" s="53"/>
      <c r="L2284" s="53"/>
      <c r="M2284" s="53"/>
      <c r="N2284" s="53"/>
    </row>
    <row r="2285" spans="2:14" x14ac:dyDescent="0.25">
      <c r="B2285" s="175"/>
      <c r="C2285" s="53"/>
      <c r="D2285" s="53"/>
      <c r="E2285" s="53"/>
      <c r="F2285" s="53"/>
      <c r="G2285" s="54"/>
      <c r="H2285" s="53"/>
      <c r="I2285" s="59"/>
      <c r="J2285" s="53"/>
      <c r="K2285" s="53"/>
      <c r="L2285" s="53"/>
      <c r="M2285" s="53"/>
      <c r="N2285" s="53"/>
    </row>
    <row r="2286" spans="2:14" x14ac:dyDescent="0.25">
      <c r="B2286" s="175"/>
      <c r="C2286" s="53"/>
      <c r="D2286" s="53"/>
      <c r="E2286" s="53"/>
      <c r="F2286" s="53"/>
      <c r="G2286" s="54"/>
      <c r="H2286" s="53"/>
      <c r="I2286" s="59"/>
      <c r="J2286" s="53"/>
      <c r="K2286" s="53"/>
      <c r="L2286" s="53"/>
      <c r="M2286" s="53"/>
      <c r="N2286" s="53"/>
    </row>
    <row r="2287" spans="2:14" x14ac:dyDescent="0.25">
      <c r="B2287" s="175"/>
      <c r="C2287" s="53"/>
      <c r="D2287" s="53"/>
      <c r="E2287" s="53"/>
      <c r="F2287" s="53"/>
      <c r="G2287" s="54"/>
      <c r="H2287" s="53"/>
      <c r="I2287" s="59"/>
      <c r="J2287" s="53"/>
      <c r="K2287" s="53"/>
      <c r="L2287" s="53"/>
      <c r="M2287" s="53"/>
      <c r="N2287" s="53"/>
    </row>
    <row r="2288" spans="2:14" x14ac:dyDescent="0.25">
      <c r="B2288" s="175"/>
      <c r="C2288" s="53"/>
      <c r="D2288" s="53"/>
      <c r="E2288" s="53"/>
      <c r="F2288" s="53"/>
      <c r="G2288" s="54"/>
      <c r="H2288" s="53"/>
      <c r="I2288" s="59"/>
      <c r="J2288" s="53"/>
      <c r="K2288" s="53"/>
      <c r="L2288" s="53"/>
      <c r="M2288" s="53"/>
      <c r="N2288" s="53"/>
    </row>
    <row r="2289" spans="2:14" x14ac:dyDescent="0.25">
      <c r="B2289" s="175"/>
      <c r="C2289" s="53"/>
      <c r="D2289" s="53"/>
      <c r="E2289" s="53"/>
      <c r="F2289" s="53"/>
      <c r="G2289" s="54"/>
      <c r="H2289" s="53"/>
      <c r="I2289" s="59"/>
      <c r="J2289" s="53"/>
      <c r="K2289" s="53"/>
      <c r="L2289" s="53"/>
      <c r="M2289" s="53"/>
      <c r="N2289" s="53"/>
    </row>
    <row r="2290" spans="2:14" x14ac:dyDescent="0.25">
      <c r="B2290" s="175"/>
      <c r="C2290" s="53"/>
      <c r="D2290" s="53"/>
      <c r="E2290" s="53"/>
      <c r="F2290" s="53"/>
      <c r="G2290" s="54"/>
      <c r="H2290" s="53"/>
      <c r="I2290" s="59"/>
      <c r="J2290" s="53"/>
      <c r="K2290" s="53"/>
      <c r="L2290" s="53"/>
      <c r="M2290" s="53"/>
      <c r="N2290" s="53"/>
    </row>
    <row r="2291" spans="2:14" x14ac:dyDescent="0.25">
      <c r="B2291" s="175"/>
      <c r="C2291" s="53"/>
      <c r="D2291" s="53"/>
      <c r="E2291" s="53"/>
      <c r="F2291" s="53"/>
      <c r="G2291" s="54"/>
      <c r="H2291" s="53"/>
      <c r="I2291" s="59"/>
      <c r="J2291" s="53"/>
      <c r="K2291" s="53"/>
      <c r="L2291" s="53"/>
      <c r="M2291" s="53"/>
      <c r="N2291" s="53"/>
    </row>
    <row r="2292" spans="2:14" x14ac:dyDescent="0.25">
      <c r="B2292" s="175"/>
      <c r="C2292" s="53"/>
      <c r="D2292" s="53"/>
      <c r="E2292" s="53"/>
      <c r="F2292" s="53"/>
      <c r="G2292" s="54"/>
      <c r="H2292" s="53"/>
      <c r="I2292" s="59"/>
      <c r="J2292" s="53"/>
      <c r="K2292" s="53"/>
      <c r="L2292" s="53"/>
      <c r="M2292" s="53"/>
      <c r="N2292" s="53"/>
    </row>
    <row r="2293" spans="2:14" x14ac:dyDescent="0.25">
      <c r="B2293" s="175"/>
      <c r="C2293" s="53"/>
      <c r="D2293" s="53"/>
      <c r="E2293" s="53"/>
      <c r="F2293" s="53"/>
      <c r="G2293" s="54"/>
      <c r="H2293" s="53"/>
      <c r="I2293" s="59"/>
      <c r="J2293" s="53"/>
      <c r="K2293" s="53"/>
      <c r="L2293" s="53"/>
      <c r="M2293" s="53"/>
      <c r="N2293" s="53"/>
    </row>
    <row r="2294" spans="2:14" x14ac:dyDescent="0.25">
      <c r="B2294" s="175"/>
      <c r="C2294" s="53"/>
      <c r="D2294" s="53"/>
      <c r="E2294" s="53"/>
      <c r="F2294" s="53"/>
      <c r="G2294" s="54"/>
      <c r="H2294" s="53"/>
      <c r="I2294" s="59"/>
      <c r="J2294" s="53"/>
      <c r="K2294" s="53"/>
      <c r="L2294" s="53"/>
      <c r="M2294" s="53"/>
      <c r="N2294" s="53"/>
    </row>
    <row r="2295" spans="2:14" x14ac:dyDescent="0.25">
      <c r="B2295" s="175"/>
      <c r="C2295" s="53"/>
      <c r="D2295" s="53"/>
      <c r="E2295" s="53"/>
      <c r="F2295" s="53"/>
      <c r="G2295" s="54"/>
      <c r="H2295" s="53"/>
      <c r="I2295" s="59"/>
      <c r="J2295" s="53"/>
      <c r="K2295" s="53"/>
      <c r="L2295" s="53"/>
      <c r="M2295" s="53"/>
      <c r="N2295" s="53"/>
    </row>
    <row r="2296" spans="2:14" x14ac:dyDescent="0.25">
      <c r="B2296" s="175"/>
      <c r="C2296" s="53"/>
      <c r="D2296" s="53"/>
      <c r="E2296" s="53"/>
      <c r="F2296" s="53"/>
      <c r="G2296" s="54"/>
      <c r="H2296" s="53"/>
      <c r="I2296" s="59"/>
      <c r="J2296" s="53"/>
      <c r="K2296" s="53"/>
      <c r="L2296" s="53"/>
      <c r="M2296" s="53"/>
      <c r="N2296" s="53"/>
    </row>
    <row r="2297" spans="2:14" x14ac:dyDescent="0.25">
      <c r="B2297" s="175"/>
      <c r="C2297" s="53"/>
      <c r="D2297" s="53"/>
      <c r="E2297" s="53"/>
      <c r="F2297" s="53"/>
      <c r="G2297" s="54"/>
      <c r="H2297" s="53"/>
      <c r="I2297" s="59"/>
      <c r="J2297" s="53"/>
      <c r="K2297" s="53"/>
      <c r="L2297" s="53"/>
      <c r="M2297" s="53"/>
      <c r="N2297" s="53"/>
    </row>
    <row r="2298" spans="2:14" x14ac:dyDescent="0.25">
      <c r="B2298" s="175"/>
      <c r="C2298" s="53"/>
      <c r="D2298" s="53"/>
      <c r="E2298" s="53"/>
      <c r="F2298" s="53"/>
      <c r="G2298" s="54"/>
      <c r="H2298" s="53"/>
      <c r="I2298" s="59"/>
      <c r="J2298" s="53"/>
      <c r="K2298" s="53"/>
      <c r="L2298" s="53"/>
      <c r="M2298" s="53"/>
      <c r="N2298" s="53"/>
    </row>
    <row r="2299" spans="2:14" x14ac:dyDescent="0.25">
      <c r="B2299" s="175"/>
      <c r="C2299" s="53"/>
      <c r="D2299" s="53"/>
      <c r="E2299" s="53"/>
      <c r="F2299" s="53"/>
      <c r="G2299" s="54"/>
      <c r="H2299" s="53"/>
      <c r="I2299" s="59"/>
      <c r="J2299" s="53"/>
      <c r="K2299" s="53"/>
      <c r="L2299" s="53"/>
      <c r="M2299" s="53"/>
      <c r="N2299" s="53"/>
    </row>
    <row r="2300" spans="2:14" x14ac:dyDescent="0.25">
      <c r="B2300" s="175"/>
      <c r="C2300" s="53"/>
      <c r="D2300" s="53"/>
      <c r="E2300" s="53"/>
      <c r="F2300" s="53"/>
      <c r="G2300" s="54"/>
      <c r="H2300" s="53"/>
      <c r="I2300" s="59"/>
      <c r="J2300" s="53"/>
      <c r="K2300" s="53"/>
      <c r="L2300" s="53"/>
      <c r="M2300" s="53"/>
      <c r="N2300" s="53"/>
    </row>
    <row r="2301" spans="2:14" x14ac:dyDescent="0.25">
      <c r="B2301" s="175"/>
      <c r="C2301" s="53"/>
      <c r="D2301" s="53"/>
      <c r="E2301" s="53"/>
      <c r="F2301" s="53"/>
      <c r="G2301" s="54"/>
      <c r="H2301" s="53"/>
      <c r="I2301" s="59"/>
      <c r="J2301" s="53"/>
      <c r="K2301" s="53"/>
      <c r="L2301" s="53"/>
      <c r="M2301" s="53"/>
      <c r="N2301" s="53"/>
    </row>
    <row r="2302" spans="2:14" x14ac:dyDescent="0.25">
      <c r="B2302" s="175"/>
      <c r="C2302" s="53"/>
      <c r="D2302" s="53"/>
      <c r="E2302" s="53"/>
      <c r="F2302" s="53"/>
      <c r="G2302" s="54"/>
      <c r="H2302" s="53"/>
      <c r="I2302" s="59"/>
      <c r="J2302" s="53"/>
      <c r="K2302" s="53"/>
      <c r="L2302" s="53"/>
      <c r="M2302" s="53"/>
      <c r="N2302" s="53"/>
    </row>
    <row r="2303" spans="2:14" x14ac:dyDescent="0.25">
      <c r="B2303" s="175"/>
      <c r="C2303" s="53"/>
      <c r="D2303" s="53"/>
      <c r="E2303" s="53"/>
      <c r="F2303" s="53"/>
      <c r="G2303" s="54"/>
      <c r="H2303" s="53"/>
      <c r="I2303" s="59"/>
      <c r="J2303" s="53"/>
      <c r="K2303" s="53"/>
      <c r="L2303" s="53"/>
      <c r="M2303" s="53"/>
      <c r="N2303" s="53"/>
    </row>
    <row r="2304" spans="2:14" x14ac:dyDescent="0.25">
      <c r="B2304" s="175"/>
      <c r="C2304" s="53"/>
      <c r="D2304" s="53"/>
      <c r="E2304" s="53"/>
      <c r="F2304" s="53"/>
      <c r="G2304" s="54"/>
      <c r="H2304" s="53"/>
      <c r="I2304" s="59"/>
      <c r="J2304" s="53"/>
      <c r="K2304" s="53"/>
      <c r="L2304" s="53"/>
      <c r="M2304" s="53"/>
      <c r="N2304" s="53"/>
    </row>
    <row r="2305" spans="2:14" x14ac:dyDescent="0.25">
      <c r="B2305" s="175"/>
      <c r="C2305" s="53"/>
      <c r="D2305" s="53"/>
      <c r="E2305" s="53"/>
      <c r="F2305" s="53"/>
      <c r="G2305" s="54"/>
      <c r="H2305" s="53"/>
      <c r="I2305" s="59"/>
      <c r="J2305" s="53"/>
      <c r="K2305" s="53"/>
      <c r="L2305" s="53"/>
      <c r="M2305" s="53"/>
      <c r="N2305" s="53"/>
    </row>
    <row r="2306" spans="2:14" x14ac:dyDescent="0.25">
      <c r="B2306" s="175"/>
      <c r="C2306" s="53"/>
      <c r="D2306" s="53"/>
      <c r="E2306" s="53"/>
      <c r="F2306" s="53"/>
      <c r="G2306" s="54"/>
      <c r="H2306" s="53"/>
      <c r="I2306" s="59"/>
      <c r="J2306" s="53"/>
      <c r="K2306" s="53"/>
      <c r="L2306" s="53"/>
      <c r="M2306" s="53"/>
      <c r="N2306" s="53"/>
    </row>
    <row r="2307" spans="2:14" x14ac:dyDescent="0.25">
      <c r="B2307" s="175"/>
      <c r="C2307" s="53"/>
      <c r="D2307" s="53"/>
      <c r="E2307" s="53"/>
      <c r="F2307" s="53"/>
      <c r="G2307" s="54"/>
      <c r="H2307" s="53"/>
      <c r="I2307" s="59"/>
      <c r="J2307" s="53"/>
      <c r="K2307" s="53"/>
      <c r="L2307" s="53"/>
      <c r="M2307" s="53"/>
      <c r="N2307" s="53"/>
    </row>
    <row r="2308" spans="2:14" x14ac:dyDescent="0.25">
      <c r="B2308" s="175"/>
      <c r="C2308" s="53"/>
      <c r="D2308" s="53"/>
      <c r="E2308" s="53"/>
      <c r="F2308" s="53"/>
      <c r="G2308" s="54"/>
      <c r="H2308" s="53"/>
      <c r="I2308" s="59"/>
      <c r="J2308" s="53"/>
      <c r="K2308" s="53"/>
      <c r="L2308" s="53"/>
      <c r="M2308" s="53"/>
      <c r="N2308" s="53"/>
    </row>
    <row r="2309" spans="2:14" x14ac:dyDescent="0.25">
      <c r="B2309" s="175"/>
      <c r="C2309" s="53"/>
      <c r="D2309" s="53"/>
      <c r="E2309" s="53"/>
      <c r="F2309" s="53"/>
      <c r="G2309" s="54"/>
      <c r="H2309" s="53"/>
      <c r="I2309" s="59"/>
      <c r="J2309" s="53"/>
      <c r="K2309" s="53"/>
      <c r="L2309" s="53"/>
      <c r="M2309" s="53"/>
      <c r="N2309" s="53"/>
    </row>
    <row r="2310" spans="2:14" x14ac:dyDescent="0.25">
      <c r="B2310" s="175"/>
      <c r="C2310" s="53"/>
      <c r="D2310" s="53"/>
      <c r="E2310" s="53"/>
      <c r="F2310" s="53"/>
      <c r="G2310" s="54"/>
      <c r="H2310" s="53"/>
      <c r="I2310" s="59"/>
      <c r="J2310" s="53"/>
      <c r="K2310" s="53"/>
      <c r="L2310" s="53"/>
      <c r="M2310" s="53"/>
      <c r="N2310" s="53"/>
    </row>
    <row r="2311" spans="2:14" x14ac:dyDescent="0.25">
      <c r="B2311" s="175"/>
      <c r="C2311" s="53"/>
      <c r="D2311" s="53"/>
      <c r="E2311" s="53"/>
      <c r="F2311" s="53"/>
      <c r="G2311" s="54"/>
      <c r="H2311" s="53"/>
      <c r="I2311" s="59"/>
      <c r="J2311" s="53"/>
      <c r="K2311" s="53"/>
      <c r="L2311" s="53"/>
      <c r="M2311" s="53"/>
      <c r="N2311" s="53"/>
    </row>
    <row r="2312" spans="2:14" x14ac:dyDescent="0.25">
      <c r="B2312" s="175"/>
      <c r="C2312" s="53"/>
      <c r="D2312" s="53"/>
      <c r="E2312" s="53"/>
      <c r="F2312" s="53"/>
      <c r="G2312" s="54"/>
      <c r="H2312" s="53"/>
      <c r="I2312" s="59"/>
      <c r="J2312" s="53"/>
      <c r="K2312" s="53"/>
      <c r="L2312" s="53"/>
      <c r="M2312" s="53"/>
      <c r="N2312" s="53"/>
    </row>
    <row r="2313" spans="2:14" x14ac:dyDescent="0.25">
      <c r="B2313" s="175"/>
      <c r="C2313" s="53"/>
      <c r="D2313" s="53"/>
      <c r="E2313" s="53"/>
      <c r="F2313" s="53"/>
      <c r="G2313" s="54"/>
      <c r="H2313" s="53"/>
      <c r="I2313" s="59"/>
      <c r="J2313" s="53"/>
      <c r="K2313" s="53"/>
      <c r="L2313" s="53"/>
      <c r="M2313" s="53"/>
      <c r="N2313" s="53"/>
    </row>
    <row r="2314" spans="2:14" x14ac:dyDescent="0.25">
      <c r="B2314" s="175"/>
      <c r="C2314" s="53"/>
      <c r="D2314" s="53"/>
      <c r="E2314" s="53"/>
      <c r="F2314" s="53"/>
      <c r="G2314" s="54"/>
      <c r="H2314" s="53"/>
      <c r="I2314" s="59"/>
      <c r="J2314" s="53"/>
      <c r="K2314" s="53"/>
      <c r="L2314" s="53"/>
      <c r="M2314" s="53"/>
      <c r="N2314" s="53"/>
    </row>
    <row r="2315" spans="2:14" x14ac:dyDescent="0.25">
      <c r="B2315" s="175"/>
      <c r="C2315" s="53"/>
      <c r="D2315" s="53"/>
      <c r="E2315" s="53"/>
      <c r="F2315" s="53"/>
      <c r="G2315" s="54"/>
      <c r="H2315" s="53"/>
      <c r="I2315" s="59"/>
      <c r="J2315" s="53"/>
      <c r="K2315" s="53"/>
      <c r="L2315" s="53"/>
      <c r="M2315" s="53"/>
      <c r="N2315" s="53"/>
    </row>
    <row r="2316" spans="2:14" x14ac:dyDescent="0.25">
      <c r="B2316" s="175"/>
      <c r="C2316" s="53"/>
      <c r="D2316" s="53"/>
      <c r="E2316" s="53"/>
      <c r="F2316" s="53"/>
      <c r="G2316" s="54"/>
      <c r="H2316" s="53"/>
      <c r="I2316" s="59"/>
      <c r="J2316" s="53"/>
      <c r="K2316" s="53"/>
      <c r="L2316" s="53"/>
      <c r="M2316" s="53"/>
      <c r="N2316" s="53"/>
    </row>
    <row r="2317" spans="2:14" x14ac:dyDescent="0.25">
      <c r="B2317" s="175"/>
      <c r="C2317" s="53"/>
      <c r="D2317" s="53"/>
      <c r="E2317" s="53"/>
      <c r="F2317" s="53"/>
      <c r="G2317" s="54"/>
      <c r="H2317" s="53"/>
      <c r="I2317" s="59"/>
      <c r="J2317" s="53"/>
      <c r="K2317" s="53"/>
      <c r="L2317" s="53"/>
      <c r="M2317" s="53"/>
      <c r="N2317" s="53"/>
    </row>
    <row r="2318" spans="2:14" x14ac:dyDescent="0.25">
      <c r="B2318" s="175"/>
      <c r="C2318" s="53"/>
      <c r="D2318" s="53"/>
      <c r="E2318" s="53"/>
      <c r="F2318" s="53"/>
      <c r="G2318" s="54"/>
      <c r="H2318" s="53"/>
      <c r="I2318" s="59"/>
      <c r="J2318" s="53"/>
      <c r="K2318" s="53"/>
      <c r="L2318" s="53"/>
      <c r="M2318" s="53"/>
      <c r="N2318" s="53"/>
    </row>
    <row r="2319" spans="2:14" x14ac:dyDescent="0.25">
      <c r="B2319" s="175"/>
      <c r="C2319" s="53"/>
      <c r="D2319" s="53"/>
      <c r="E2319" s="53"/>
      <c r="F2319" s="53"/>
      <c r="G2319" s="54"/>
      <c r="H2319" s="53"/>
      <c r="I2319" s="59"/>
      <c r="J2319" s="53"/>
      <c r="K2319" s="53"/>
      <c r="L2319" s="53"/>
      <c r="M2319" s="53"/>
      <c r="N2319" s="53"/>
    </row>
    <row r="2320" spans="2:14" x14ac:dyDescent="0.25">
      <c r="B2320" s="175"/>
      <c r="C2320" s="53"/>
      <c r="D2320" s="53"/>
      <c r="E2320" s="53"/>
      <c r="F2320" s="53"/>
      <c r="G2320" s="54"/>
      <c r="H2320" s="53"/>
      <c r="I2320" s="59"/>
      <c r="J2320" s="53"/>
      <c r="K2320" s="53"/>
      <c r="L2320" s="53"/>
      <c r="M2320" s="53"/>
      <c r="N2320" s="53"/>
    </row>
    <row r="2321" spans="2:14" x14ac:dyDescent="0.25">
      <c r="B2321" s="175"/>
      <c r="C2321" s="53"/>
      <c r="D2321" s="53"/>
      <c r="E2321" s="53"/>
      <c r="F2321" s="53"/>
      <c r="G2321" s="54"/>
      <c r="H2321" s="53"/>
      <c r="I2321" s="59"/>
      <c r="J2321" s="53"/>
      <c r="K2321" s="53"/>
      <c r="L2321" s="53"/>
      <c r="M2321" s="53"/>
      <c r="N2321" s="53"/>
    </row>
    <row r="2322" spans="2:14" x14ac:dyDescent="0.25">
      <c r="B2322" s="175"/>
      <c r="C2322" s="53"/>
      <c r="D2322" s="53"/>
      <c r="E2322" s="53"/>
      <c r="F2322" s="53"/>
      <c r="G2322" s="54"/>
      <c r="H2322" s="53"/>
      <c r="I2322" s="59"/>
      <c r="J2322" s="53"/>
      <c r="K2322" s="53"/>
      <c r="L2322" s="53"/>
      <c r="M2322" s="53"/>
      <c r="N2322" s="53"/>
    </row>
    <row r="2323" spans="2:14" x14ac:dyDescent="0.25">
      <c r="B2323" s="175"/>
      <c r="C2323" s="53"/>
      <c r="D2323" s="53"/>
      <c r="E2323" s="53"/>
      <c r="F2323" s="53"/>
      <c r="G2323" s="54"/>
      <c r="H2323" s="53"/>
      <c r="I2323" s="59"/>
      <c r="J2323" s="53"/>
      <c r="K2323" s="53"/>
      <c r="L2323" s="53"/>
      <c r="M2323" s="53"/>
      <c r="N2323" s="53"/>
    </row>
    <row r="2324" spans="2:14" x14ac:dyDescent="0.25">
      <c r="B2324" s="175"/>
      <c r="C2324" s="53"/>
      <c r="D2324" s="53"/>
      <c r="E2324" s="53"/>
      <c r="F2324" s="53"/>
      <c r="G2324" s="54"/>
      <c r="H2324" s="53"/>
      <c r="I2324" s="59"/>
      <c r="J2324" s="53"/>
      <c r="K2324" s="53"/>
      <c r="L2324" s="53"/>
      <c r="M2324" s="53"/>
      <c r="N2324" s="53"/>
    </row>
    <row r="2325" spans="2:14" x14ac:dyDescent="0.25">
      <c r="B2325" s="175"/>
      <c r="C2325" s="53"/>
      <c r="D2325" s="53"/>
      <c r="E2325" s="53"/>
      <c r="F2325" s="53"/>
      <c r="G2325" s="54"/>
      <c r="H2325" s="53"/>
      <c r="I2325" s="59"/>
      <c r="J2325" s="53"/>
      <c r="K2325" s="53"/>
      <c r="L2325" s="53"/>
      <c r="M2325" s="53"/>
      <c r="N2325" s="53"/>
    </row>
    <row r="2326" spans="2:14" x14ac:dyDescent="0.25">
      <c r="B2326" s="175"/>
      <c r="C2326" s="53"/>
      <c r="D2326" s="53"/>
      <c r="E2326" s="53"/>
      <c r="F2326" s="53"/>
      <c r="G2326" s="54"/>
      <c r="H2326" s="53"/>
      <c r="I2326" s="59"/>
      <c r="J2326" s="53"/>
      <c r="K2326" s="53"/>
      <c r="L2326" s="53"/>
      <c r="M2326" s="53"/>
      <c r="N2326" s="53"/>
    </row>
    <row r="2327" spans="2:14" x14ac:dyDescent="0.25">
      <c r="B2327" s="175"/>
      <c r="C2327" s="53"/>
      <c r="D2327" s="53"/>
      <c r="E2327" s="53"/>
      <c r="F2327" s="53"/>
      <c r="G2327" s="54"/>
      <c r="H2327" s="53"/>
      <c r="I2327" s="59"/>
      <c r="J2327" s="53"/>
      <c r="K2327" s="53"/>
      <c r="L2327" s="53"/>
      <c r="M2327" s="53"/>
      <c r="N2327" s="53"/>
    </row>
    <row r="2328" spans="2:14" x14ac:dyDescent="0.25">
      <c r="B2328" s="175"/>
      <c r="C2328" s="53"/>
      <c r="D2328" s="53"/>
      <c r="E2328" s="53"/>
      <c r="F2328" s="53"/>
      <c r="G2328" s="54"/>
      <c r="H2328" s="53"/>
      <c r="I2328" s="59"/>
      <c r="J2328" s="53"/>
      <c r="K2328" s="53"/>
      <c r="L2328" s="53"/>
      <c r="M2328" s="53"/>
      <c r="N2328" s="53"/>
    </row>
    <row r="2329" spans="2:14" x14ac:dyDescent="0.25">
      <c r="B2329" s="175"/>
      <c r="C2329" s="53"/>
      <c r="D2329" s="53"/>
      <c r="E2329" s="53"/>
      <c r="F2329" s="53"/>
      <c r="G2329" s="54"/>
      <c r="H2329" s="53"/>
      <c r="I2329" s="59"/>
      <c r="J2329" s="53"/>
      <c r="K2329" s="53"/>
      <c r="L2329" s="53"/>
      <c r="M2329" s="53"/>
      <c r="N2329" s="53"/>
    </row>
    <row r="2330" spans="2:14" x14ac:dyDescent="0.25">
      <c r="B2330" s="175"/>
      <c r="C2330" s="53"/>
      <c r="D2330" s="53"/>
      <c r="E2330" s="53"/>
      <c r="F2330" s="53"/>
      <c r="G2330" s="54"/>
      <c r="H2330" s="53"/>
      <c r="I2330" s="59"/>
      <c r="J2330" s="53"/>
      <c r="K2330" s="53"/>
      <c r="L2330" s="53"/>
      <c r="M2330" s="53"/>
      <c r="N2330" s="53"/>
    </row>
    <row r="2331" spans="2:14" x14ac:dyDescent="0.25">
      <c r="B2331" s="175"/>
      <c r="C2331" s="53"/>
      <c r="D2331" s="53"/>
      <c r="E2331" s="53"/>
      <c r="F2331" s="53"/>
      <c r="G2331" s="54"/>
      <c r="H2331" s="53"/>
      <c r="I2331" s="59"/>
      <c r="J2331" s="53"/>
      <c r="K2331" s="53"/>
      <c r="L2331" s="53"/>
      <c r="M2331" s="53"/>
      <c r="N2331" s="53"/>
    </row>
    <row r="2332" spans="2:14" x14ac:dyDescent="0.25">
      <c r="B2332" s="175"/>
      <c r="C2332" s="53"/>
      <c r="D2332" s="53"/>
      <c r="E2332" s="53"/>
      <c r="F2332" s="53"/>
      <c r="G2332" s="54"/>
      <c r="H2332" s="53"/>
      <c r="I2332" s="59"/>
      <c r="J2332" s="53"/>
      <c r="K2332" s="53"/>
      <c r="L2332" s="53"/>
      <c r="M2332" s="53"/>
      <c r="N2332" s="53"/>
    </row>
    <row r="2333" spans="2:14" x14ac:dyDescent="0.25">
      <c r="B2333" s="175"/>
      <c r="C2333" s="53"/>
      <c r="D2333" s="53"/>
      <c r="E2333" s="53"/>
      <c r="F2333" s="53"/>
      <c r="G2333" s="54"/>
      <c r="H2333" s="53"/>
      <c r="I2333" s="59"/>
      <c r="J2333" s="53"/>
      <c r="K2333" s="53"/>
      <c r="L2333" s="53"/>
      <c r="M2333" s="53"/>
      <c r="N2333" s="53"/>
    </row>
    <row r="2334" spans="2:14" x14ac:dyDescent="0.25">
      <c r="B2334" s="175"/>
      <c r="C2334" s="53"/>
      <c r="D2334" s="53"/>
      <c r="E2334" s="53"/>
      <c r="F2334" s="53"/>
      <c r="G2334" s="54"/>
      <c r="H2334" s="53"/>
      <c r="I2334" s="59"/>
      <c r="J2334" s="53"/>
      <c r="K2334" s="53"/>
      <c r="L2334" s="53"/>
      <c r="M2334" s="53"/>
      <c r="N2334" s="53"/>
    </row>
    <row r="2335" spans="2:14" x14ac:dyDescent="0.25">
      <c r="B2335" s="175"/>
      <c r="C2335" s="53"/>
      <c r="D2335" s="53"/>
      <c r="E2335" s="53"/>
      <c r="F2335" s="53"/>
      <c r="G2335" s="54"/>
      <c r="H2335" s="53"/>
      <c r="I2335" s="59"/>
      <c r="J2335" s="53"/>
      <c r="K2335" s="53"/>
      <c r="L2335" s="53"/>
      <c r="M2335" s="53"/>
      <c r="N2335" s="53"/>
    </row>
    <row r="2336" spans="2:14" x14ac:dyDescent="0.25">
      <c r="B2336" s="175"/>
      <c r="C2336" s="53"/>
      <c r="D2336" s="53"/>
      <c r="E2336" s="53"/>
      <c r="F2336" s="53"/>
      <c r="G2336" s="54"/>
      <c r="H2336" s="53"/>
      <c r="I2336" s="59"/>
      <c r="J2336" s="53"/>
      <c r="K2336" s="53"/>
      <c r="L2336" s="53"/>
      <c r="M2336" s="53"/>
      <c r="N2336" s="53"/>
    </row>
    <row r="2337" spans="2:14" x14ac:dyDescent="0.25">
      <c r="B2337" s="175"/>
      <c r="C2337" s="53"/>
      <c r="D2337" s="53"/>
      <c r="E2337" s="53"/>
      <c r="F2337" s="53"/>
      <c r="G2337" s="54"/>
      <c r="H2337" s="53"/>
      <c r="I2337" s="59"/>
      <c r="J2337" s="53"/>
      <c r="K2337" s="53"/>
      <c r="L2337" s="53"/>
      <c r="M2337" s="53"/>
      <c r="N2337" s="53"/>
    </row>
    <row r="2338" spans="2:14" x14ac:dyDescent="0.25">
      <c r="B2338" s="175"/>
      <c r="C2338" s="53"/>
      <c r="D2338" s="53"/>
      <c r="E2338" s="53"/>
      <c r="F2338" s="53"/>
      <c r="G2338" s="54"/>
      <c r="H2338" s="53"/>
      <c r="I2338" s="59"/>
      <c r="J2338" s="53"/>
      <c r="K2338" s="53"/>
      <c r="L2338" s="53"/>
      <c r="M2338" s="53"/>
      <c r="N2338" s="53"/>
    </row>
    <row r="2339" spans="2:14" x14ac:dyDescent="0.25">
      <c r="B2339" s="175"/>
      <c r="C2339" s="53"/>
      <c r="D2339" s="53"/>
      <c r="E2339" s="53"/>
      <c r="F2339" s="53"/>
      <c r="G2339" s="54"/>
      <c r="H2339" s="53"/>
      <c r="I2339" s="59"/>
      <c r="J2339" s="53"/>
      <c r="K2339" s="53"/>
      <c r="L2339" s="53"/>
      <c r="M2339" s="53"/>
      <c r="N2339" s="53"/>
    </row>
    <row r="2340" spans="2:14" x14ac:dyDescent="0.25">
      <c r="B2340" s="175"/>
      <c r="C2340" s="53"/>
      <c r="D2340" s="53"/>
      <c r="E2340" s="53"/>
      <c r="F2340" s="53"/>
      <c r="G2340" s="54"/>
      <c r="H2340" s="53"/>
      <c r="I2340" s="59"/>
      <c r="J2340" s="53"/>
      <c r="K2340" s="53"/>
      <c r="L2340" s="53"/>
      <c r="M2340" s="53"/>
      <c r="N2340" s="53"/>
    </row>
    <row r="2341" spans="2:14" x14ac:dyDescent="0.25">
      <c r="B2341" s="175"/>
      <c r="C2341" s="53"/>
      <c r="D2341" s="53"/>
      <c r="E2341" s="53"/>
      <c r="F2341" s="53"/>
      <c r="G2341" s="54"/>
      <c r="H2341" s="53"/>
      <c r="I2341" s="59"/>
      <c r="J2341" s="53"/>
      <c r="K2341" s="53"/>
      <c r="L2341" s="53"/>
      <c r="M2341" s="53"/>
      <c r="N2341" s="53"/>
    </row>
    <row r="2342" spans="2:14" x14ac:dyDescent="0.25">
      <c r="B2342" s="175"/>
      <c r="C2342" s="53"/>
      <c r="D2342" s="53"/>
      <c r="E2342" s="53"/>
      <c r="F2342" s="53"/>
      <c r="G2342" s="54"/>
      <c r="H2342" s="53"/>
      <c r="I2342" s="59"/>
      <c r="J2342" s="53"/>
      <c r="K2342" s="53"/>
      <c r="L2342" s="53"/>
      <c r="M2342" s="53"/>
      <c r="N2342" s="53"/>
    </row>
    <row r="2343" spans="2:14" x14ac:dyDescent="0.25">
      <c r="B2343" s="175"/>
      <c r="C2343" s="53"/>
      <c r="D2343" s="53"/>
      <c r="E2343" s="53"/>
      <c r="F2343" s="53"/>
      <c r="G2343" s="54"/>
      <c r="H2343" s="53"/>
      <c r="I2343" s="59"/>
      <c r="J2343" s="53"/>
      <c r="K2343" s="53"/>
      <c r="L2343" s="53"/>
      <c r="M2343" s="53"/>
      <c r="N2343" s="53"/>
    </row>
    <row r="2344" spans="2:14" x14ac:dyDescent="0.25">
      <c r="B2344" s="175"/>
      <c r="C2344" s="53"/>
      <c r="D2344" s="53"/>
      <c r="E2344" s="53"/>
      <c r="F2344" s="53"/>
      <c r="G2344" s="54"/>
      <c r="H2344" s="53"/>
      <c r="I2344" s="59"/>
      <c r="J2344" s="53"/>
      <c r="K2344" s="53"/>
      <c r="L2344" s="53"/>
      <c r="M2344" s="53"/>
      <c r="N2344" s="53"/>
    </row>
    <row r="2345" spans="2:14" x14ac:dyDescent="0.25">
      <c r="B2345" s="175"/>
      <c r="C2345" s="53"/>
      <c r="D2345" s="53"/>
      <c r="E2345" s="53"/>
      <c r="F2345" s="53"/>
      <c r="G2345" s="54"/>
      <c r="H2345" s="53"/>
      <c r="I2345" s="59"/>
      <c r="J2345" s="53"/>
      <c r="K2345" s="53"/>
      <c r="L2345" s="53"/>
      <c r="M2345" s="53"/>
      <c r="N2345" s="53"/>
    </row>
    <row r="2346" spans="2:14" x14ac:dyDescent="0.25">
      <c r="B2346" s="175"/>
      <c r="C2346" s="53"/>
      <c r="D2346" s="53"/>
      <c r="E2346" s="53"/>
      <c r="F2346" s="53"/>
      <c r="G2346" s="54"/>
      <c r="H2346" s="53"/>
      <c r="I2346" s="59"/>
      <c r="J2346" s="53"/>
      <c r="K2346" s="53"/>
      <c r="L2346" s="53"/>
      <c r="M2346" s="53"/>
      <c r="N2346" s="53"/>
    </row>
    <row r="2347" spans="2:14" x14ac:dyDescent="0.25">
      <c r="B2347" s="175"/>
      <c r="C2347" s="53"/>
      <c r="D2347" s="53"/>
      <c r="E2347" s="53"/>
      <c r="F2347" s="53"/>
      <c r="G2347" s="54"/>
      <c r="H2347" s="53"/>
      <c r="I2347" s="59"/>
      <c r="J2347" s="53"/>
      <c r="K2347" s="53"/>
      <c r="L2347" s="53"/>
      <c r="M2347" s="53"/>
      <c r="N2347" s="53"/>
    </row>
    <row r="2348" spans="2:14" x14ac:dyDescent="0.25">
      <c r="B2348" s="175"/>
      <c r="C2348" s="53"/>
      <c r="D2348" s="53"/>
      <c r="E2348" s="53"/>
      <c r="F2348" s="53"/>
      <c r="G2348" s="54"/>
      <c r="H2348" s="53"/>
      <c r="I2348" s="59"/>
      <c r="J2348" s="53"/>
      <c r="K2348" s="53"/>
      <c r="L2348" s="53"/>
      <c r="M2348" s="53"/>
      <c r="N2348" s="53"/>
    </row>
    <row r="2349" spans="2:14" x14ac:dyDescent="0.25">
      <c r="B2349" s="175"/>
      <c r="C2349" s="53"/>
      <c r="D2349" s="53"/>
      <c r="E2349" s="53"/>
      <c r="F2349" s="53"/>
      <c r="G2349" s="54"/>
      <c r="H2349" s="53"/>
      <c r="I2349" s="59"/>
      <c r="J2349" s="53"/>
      <c r="K2349" s="53"/>
      <c r="L2349" s="53"/>
      <c r="M2349" s="53"/>
      <c r="N2349" s="53"/>
    </row>
    <row r="2350" spans="2:14" x14ac:dyDescent="0.25">
      <c r="B2350" s="175"/>
      <c r="C2350" s="53"/>
      <c r="D2350" s="53"/>
      <c r="E2350" s="53"/>
      <c r="F2350" s="53"/>
      <c r="G2350" s="54"/>
      <c r="H2350" s="53"/>
      <c r="I2350" s="59"/>
      <c r="J2350" s="53"/>
      <c r="K2350" s="53"/>
      <c r="L2350" s="53"/>
      <c r="M2350" s="53"/>
      <c r="N2350" s="53"/>
    </row>
    <row r="2351" spans="2:14" x14ac:dyDescent="0.25">
      <c r="B2351" s="175"/>
      <c r="C2351" s="53"/>
      <c r="D2351" s="53"/>
      <c r="E2351" s="53"/>
      <c r="F2351" s="53"/>
      <c r="G2351" s="54"/>
      <c r="H2351" s="53"/>
      <c r="I2351" s="59"/>
      <c r="J2351" s="53"/>
      <c r="K2351" s="53"/>
      <c r="L2351" s="53"/>
      <c r="M2351" s="53"/>
      <c r="N2351" s="53"/>
    </row>
    <row r="2352" spans="2:14" x14ac:dyDescent="0.25">
      <c r="B2352" s="175"/>
      <c r="C2352" s="53"/>
      <c r="D2352" s="53"/>
      <c r="E2352" s="53"/>
      <c r="F2352" s="53"/>
      <c r="G2352" s="54"/>
      <c r="H2352" s="53"/>
      <c r="I2352" s="59"/>
      <c r="J2352" s="53"/>
      <c r="K2352" s="53"/>
      <c r="L2352" s="53"/>
      <c r="M2352" s="53"/>
      <c r="N2352" s="53"/>
    </row>
    <row r="2353" spans="2:14" x14ac:dyDescent="0.25">
      <c r="B2353" s="175"/>
      <c r="C2353" s="53"/>
      <c r="D2353" s="53"/>
      <c r="E2353" s="53"/>
      <c r="F2353" s="53"/>
      <c r="G2353" s="54"/>
      <c r="H2353" s="53"/>
      <c r="I2353" s="59"/>
      <c r="J2353" s="53"/>
      <c r="K2353" s="53"/>
      <c r="L2353" s="53"/>
      <c r="M2353" s="53"/>
      <c r="N2353" s="53"/>
    </row>
    <row r="2354" spans="2:14" x14ac:dyDescent="0.25">
      <c r="B2354" s="175"/>
      <c r="C2354" s="53"/>
      <c r="D2354" s="53"/>
      <c r="E2354" s="53"/>
      <c r="F2354" s="53"/>
      <c r="G2354" s="54"/>
      <c r="H2354" s="53"/>
      <c r="I2354" s="59"/>
      <c r="J2354" s="53"/>
      <c r="K2354" s="53"/>
      <c r="L2354" s="53"/>
      <c r="M2354" s="53"/>
      <c r="N2354" s="53"/>
    </row>
    <row r="2355" spans="2:14" x14ac:dyDescent="0.25">
      <c r="B2355" s="175"/>
      <c r="C2355" s="53"/>
      <c r="D2355" s="53"/>
      <c r="E2355" s="53"/>
      <c r="F2355" s="53"/>
      <c r="G2355" s="54"/>
      <c r="H2355" s="53"/>
      <c r="I2355" s="59"/>
      <c r="J2355" s="53"/>
      <c r="K2355" s="53"/>
      <c r="L2355" s="53"/>
      <c r="M2355" s="53"/>
      <c r="N2355" s="53"/>
    </row>
    <row r="2356" spans="2:14" x14ac:dyDescent="0.25">
      <c r="B2356" s="175"/>
      <c r="C2356" s="53"/>
      <c r="D2356" s="53"/>
      <c r="E2356" s="53"/>
      <c r="F2356" s="53"/>
      <c r="G2356" s="54"/>
      <c r="H2356" s="53"/>
      <c r="I2356" s="59"/>
      <c r="J2356" s="53"/>
      <c r="K2356" s="53"/>
      <c r="L2356" s="53"/>
      <c r="M2356" s="53"/>
      <c r="N2356" s="53"/>
    </row>
    <row r="2357" spans="2:14" x14ac:dyDescent="0.25">
      <c r="B2357" s="175"/>
      <c r="C2357" s="53"/>
      <c r="D2357" s="53"/>
      <c r="E2357" s="53"/>
      <c r="F2357" s="53"/>
      <c r="G2357" s="54"/>
      <c r="H2357" s="53"/>
      <c r="I2357" s="59"/>
      <c r="J2357" s="53"/>
      <c r="K2357" s="53"/>
      <c r="L2357" s="53"/>
      <c r="M2357" s="53"/>
      <c r="N2357" s="53"/>
    </row>
    <row r="2358" spans="2:14" x14ac:dyDescent="0.25">
      <c r="B2358" s="175"/>
      <c r="C2358" s="53"/>
      <c r="D2358" s="53"/>
      <c r="E2358" s="53"/>
      <c r="F2358" s="53"/>
      <c r="G2358" s="54"/>
      <c r="H2358" s="53"/>
      <c r="I2358" s="59"/>
      <c r="J2358" s="53"/>
      <c r="K2358" s="53"/>
      <c r="L2358" s="53"/>
      <c r="M2358" s="53"/>
      <c r="N2358" s="53"/>
    </row>
    <row r="2359" spans="2:14" x14ac:dyDescent="0.25">
      <c r="B2359" s="175"/>
      <c r="C2359" s="53"/>
      <c r="D2359" s="53"/>
      <c r="E2359" s="53"/>
      <c r="F2359" s="53"/>
      <c r="G2359" s="54"/>
      <c r="H2359" s="53"/>
      <c r="I2359" s="59"/>
      <c r="J2359" s="53"/>
      <c r="K2359" s="53"/>
      <c r="L2359" s="53"/>
      <c r="M2359" s="53"/>
      <c r="N2359" s="53"/>
    </row>
    <row r="2360" spans="2:14" x14ac:dyDescent="0.25">
      <c r="B2360" s="175"/>
      <c r="C2360" s="53"/>
      <c r="D2360" s="53"/>
      <c r="E2360" s="53"/>
      <c r="F2360" s="53"/>
      <c r="G2360" s="54"/>
      <c r="H2360" s="53"/>
      <c r="I2360" s="59"/>
      <c r="J2360" s="53"/>
      <c r="K2360" s="53"/>
      <c r="L2360" s="53"/>
      <c r="M2360" s="53"/>
      <c r="N2360" s="53"/>
    </row>
    <row r="2361" spans="2:14" x14ac:dyDescent="0.25">
      <c r="B2361" s="175"/>
      <c r="C2361" s="53"/>
      <c r="D2361" s="53"/>
      <c r="E2361" s="53"/>
      <c r="F2361" s="53"/>
      <c r="G2361" s="54"/>
      <c r="H2361" s="53"/>
      <c r="I2361" s="59"/>
      <c r="J2361" s="53"/>
      <c r="K2361" s="53"/>
      <c r="L2361" s="53"/>
      <c r="M2361" s="53"/>
      <c r="N2361" s="53"/>
    </row>
    <row r="2362" spans="2:14" x14ac:dyDescent="0.25">
      <c r="B2362" s="175"/>
      <c r="C2362" s="53"/>
      <c r="D2362" s="53"/>
      <c r="E2362" s="53"/>
      <c r="F2362" s="53"/>
      <c r="G2362" s="54"/>
      <c r="H2362" s="53"/>
      <c r="I2362" s="59"/>
      <c r="J2362" s="53"/>
      <c r="K2362" s="53"/>
      <c r="L2362" s="53"/>
      <c r="M2362" s="53"/>
      <c r="N2362" s="53"/>
    </row>
    <row r="2363" spans="2:14" x14ac:dyDescent="0.25">
      <c r="B2363" s="175"/>
      <c r="C2363" s="53"/>
      <c r="D2363" s="53"/>
      <c r="E2363" s="53"/>
      <c r="F2363" s="53"/>
      <c r="G2363" s="54"/>
      <c r="H2363" s="53"/>
      <c r="I2363" s="59"/>
      <c r="J2363" s="53"/>
      <c r="K2363" s="53"/>
      <c r="L2363" s="53"/>
      <c r="M2363" s="53"/>
      <c r="N2363" s="53"/>
    </row>
    <row r="2364" spans="2:14" x14ac:dyDescent="0.25">
      <c r="B2364" s="175"/>
      <c r="C2364" s="53"/>
      <c r="D2364" s="53"/>
      <c r="E2364" s="53"/>
      <c r="F2364" s="53"/>
      <c r="G2364" s="54"/>
      <c r="H2364" s="53"/>
      <c r="I2364" s="59"/>
      <c r="J2364" s="53"/>
      <c r="K2364" s="53"/>
      <c r="L2364" s="53"/>
      <c r="M2364" s="53"/>
      <c r="N2364" s="53"/>
    </row>
    <row r="2365" spans="2:14" x14ac:dyDescent="0.25">
      <c r="B2365" s="175"/>
      <c r="C2365" s="53"/>
      <c r="D2365" s="53"/>
      <c r="E2365" s="53"/>
      <c r="F2365" s="53"/>
      <c r="G2365" s="54"/>
      <c r="H2365" s="53"/>
      <c r="I2365" s="59"/>
      <c r="J2365" s="53"/>
      <c r="K2365" s="53"/>
      <c r="L2365" s="53"/>
      <c r="M2365" s="53"/>
      <c r="N2365" s="53"/>
    </row>
    <row r="2366" spans="2:14" x14ac:dyDescent="0.25">
      <c r="B2366" s="175"/>
      <c r="C2366" s="53"/>
      <c r="D2366" s="53"/>
      <c r="E2366" s="53"/>
      <c r="F2366" s="53"/>
      <c r="G2366" s="54"/>
      <c r="H2366" s="53"/>
      <c r="I2366" s="59"/>
      <c r="J2366" s="53"/>
      <c r="K2366" s="53"/>
      <c r="L2366" s="53"/>
      <c r="M2366" s="53"/>
      <c r="N2366" s="53"/>
    </row>
    <row r="2367" spans="2:14" x14ac:dyDescent="0.25">
      <c r="B2367" s="175"/>
      <c r="C2367" s="53"/>
      <c r="D2367" s="53"/>
      <c r="E2367" s="53"/>
      <c r="F2367" s="53"/>
      <c r="G2367" s="54"/>
      <c r="H2367" s="53"/>
      <c r="I2367" s="59"/>
      <c r="J2367" s="53"/>
      <c r="K2367" s="53"/>
      <c r="L2367" s="53"/>
      <c r="M2367" s="53"/>
      <c r="N2367" s="53"/>
    </row>
    <row r="2368" spans="2:14" x14ac:dyDescent="0.25">
      <c r="B2368" s="175"/>
      <c r="C2368" s="53"/>
      <c r="D2368" s="53"/>
      <c r="E2368" s="53"/>
      <c r="F2368" s="53"/>
      <c r="G2368" s="54"/>
      <c r="H2368" s="53"/>
      <c r="I2368" s="59"/>
      <c r="J2368" s="53"/>
      <c r="K2368" s="53"/>
      <c r="L2368" s="53"/>
      <c r="M2368" s="53"/>
      <c r="N2368" s="53"/>
    </row>
    <row r="2369" spans="2:14" x14ac:dyDescent="0.25">
      <c r="B2369" s="175"/>
      <c r="C2369" s="53"/>
      <c r="D2369" s="53"/>
      <c r="E2369" s="53"/>
      <c r="F2369" s="53"/>
      <c r="G2369" s="54"/>
      <c r="H2369" s="53"/>
      <c r="I2369" s="59"/>
      <c r="J2369" s="53"/>
      <c r="K2369" s="53"/>
      <c r="L2369" s="53"/>
      <c r="M2369" s="53"/>
      <c r="N2369" s="53"/>
    </row>
    <row r="2370" spans="2:14" x14ac:dyDescent="0.25">
      <c r="B2370" s="175"/>
      <c r="C2370" s="53"/>
      <c r="D2370" s="53"/>
      <c r="E2370" s="53"/>
      <c r="F2370" s="53"/>
      <c r="G2370" s="54"/>
      <c r="H2370" s="53"/>
      <c r="I2370" s="59"/>
      <c r="J2370" s="53"/>
      <c r="K2370" s="53"/>
      <c r="L2370" s="53"/>
      <c r="M2370" s="53"/>
      <c r="N2370" s="53"/>
    </row>
    <row r="2371" spans="2:14" x14ac:dyDescent="0.25">
      <c r="B2371" s="175"/>
      <c r="C2371" s="53"/>
      <c r="D2371" s="53"/>
      <c r="E2371" s="53"/>
      <c r="F2371" s="53"/>
      <c r="G2371" s="54"/>
      <c r="H2371" s="53"/>
      <c r="I2371" s="59"/>
      <c r="J2371" s="53"/>
      <c r="K2371" s="53"/>
      <c r="L2371" s="53"/>
      <c r="M2371" s="53"/>
      <c r="N2371" s="53"/>
    </row>
    <row r="2372" spans="2:14" x14ac:dyDescent="0.25">
      <c r="B2372" s="175"/>
      <c r="C2372" s="53"/>
      <c r="D2372" s="53"/>
      <c r="E2372" s="53"/>
      <c r="F2372" s="53"/>
      <c r="G2372" s="54"/>
      <c r="H2372" s="53"/>
      <c r="I2372" s="59"/>
      <c r="J2372" s="53"/>
      <c r="K2372" s="53"/>
      <c r="L2372" s="53"/>
      <c r="M2372" s="53"/>
      <c r="N2372" s="53"/>
    </row>
    <row r="2373" spans="2:14" x14ac:dyDescent="0.25">
      <c r="B2373" s="175"/>
      <c r="C2373" s="53"/>
      <c r="D2373" s="53"/>
      <c r="E2373" s="53"/>
      <c r="F2373" s="53"/>
      <c r="G2373" s="54"/>
      <c r="H2373" s="53"/>
      <c r="I2373" s="59"/>
      <c r="J2373" s="53"/>
      <c r="K2373" s="53"/>
      <c r="L2373" s="53"/>
      <c r="M2373" s="53"/>
      <c r="N2373" s="53"/>
    </row>
    <row r="2374" spans="2:14" x14ac:dyDescent="0.25">
      <c r="B2374" s="175"/>
      <c r="C2374" s="53"/>
      <c r="D2374" s="53"/>
      <c r="E2374" s="53"/>
      <c r="F2374" s="53"/>
      <c r="G2374" s="54"/>
      <c r="H2374" s="53"/>
      <c r="I2374" s="59"/>
      <c r="J2374" s="53"/>
      <c r="K2374" s="53"/>
      <c r="L2374" s="53"/>
      <c r="M2374" s="53"/>
      <c r="N2374" s="53"/>
    </row>
    <row r="2375" spans="2:14" x14ac:dyDescent="0.25">
      <c r="B2375" s="175"/>
      <c r="C2375" s="53"/>
      <c r="D2375" s="53"/>
      <c r="E2375" s="53"/>
      <c r="F2375" s="53"/>
      <c r="G2375" s="54"/>
      <c r="H2375" s="53"/>
      <c r="I2375" s="59"/>
      <c r="J2375" s="53"/>
      <c r="K2375" s="53"/>
      <c r="L2375" s="53"/>
      <c r="M2375" s="53"/>
      <c r="N2375" s="53"/>
    </row>
    <row r="2376" spans="2:14" x14ac:dyDescent="0.25">
      <c r="B2376" s="175"/>
      <c r="C2376" s="53"/>
      <c r="D2376" s="53"/>
      <c r="E2376" s="53"/>
      <c r="F2376" s="53"/>
      <c r="G2376" s="54"/>
      <c r="H2376" s="53"/>
      <c r="I2376" s="59"/>
      <c r="J2376" s="53"/>
      <c r="K2376" s="53"/>
      <c r="L2376" s="53"/>
      <c r="M2376" s="53"/>
      <c r="N2376" s="53"/>
    </row>
    <row r="2377" spans="2:14" x14ac:dyDescent="0.25">
      <c r="B2377" s="175"/>
      <c r="C2377" s="53"/>
      <c r="D2377" s="53"/>
      <c r="E2377" s="53"/>
      <c r="F2377" s="53"/>
      <c r="G2377" s="54"/>
      <c r="H2377" s="53"/>
      <c r="I2377" s="59"/>
      <c r="J2377" s="53"/>
      <c r="K2377" s="53"/>
      <c r="L2377" s="53"/>
      <c r="M2377" s="53"/>
      <c r="N2377" s="53"/>
    </row>
    <row r="2378" spans="2:14" x14ac:dyDescent="0.25">
      <c r="B2378" s="175"/>
      <c r="C2378" s="53"/>
      <c r="D2378" s="53"/>
      <c r="E2378" s="53"/>
      <c r="F2378" s="53"/>
      <c r="G2378" s="54"/>
      <c r="H2378" s="53"/>
      <c r="I2378" s="59"/>
      <c r="J2378" s="53"/>
      <c r="K2378" s="53"/>
      <c r="L2378" s="53"/>
      <c r="M2378" s="53"/>
      <c r="N2378" s="53"/>
    </row>
    <row r="2379" spans="2:14" x14ac:dyDescent="0.25">
      <c r="B2379" s="175"/>
      <c r="C2379" s="53"/>
      <c r="D2379" s="53"/>
      <c r="E2379" s="53"/>
      <c r="F2379" s="53"/>
      <c r="G2379" s="54"/>
      <c r="H2379" s="53"/>
      <c r="I2379" s="59"/>
      <c r="J2379" s="53"/>
      <c r="K2379" s="53"/>
      <c r="L2379" s="53"/>
      <c r="M2379" s="53"/>
      <c r="N2379" s="53"/>
    </row>
    <row r="2380" spans="2:14" x14ac:dyDescent="0.25">
      <c r="B2380" s="175"/>
      <c r="C2380" s="53"/>
      <c r="D2380" s="53"/>
      <c r="E2380" s="53"/>
      <c r="F2380" s="53"/>
      <c r="G2380" s="54"/>
      <c r="H2380" s="53"/>
      <c r="I2380" s="59"/>
      <c r="J2380" s="53"/>
      <c r="K2380" s="53"/>
      <c r="L2380" s="53"/>
      <c r="M2380" s="53"/>
      <c r="N2380" s="53"/>
    </row>
    <row r="2381" spans="2:14" x14ac:dyDescent="0.25">
      <c r="B2381" s="175"/>
      <c r="C2381" s="53"/>
      <c r="D2381" s="53"/>
      <c r="E2381" s="53"/>
      <c r="F2381" s="53"/>
      <c r="G2381" s="54"/>
      <c r="H2381" s="53"/>
      <c r="I2381" s="59"/>
      <c r="J2381" s="53"/>
      <c r="K2381" s="53"/>
      <c r="L2381" s="53"/>
      <c r="M2381" s="53"/>
      <c r="N2381" s="53"/>
    </row>
    <row r="2382" spans="2:14" x14ac:dyDescent="0.25">
      <c r="B2382" s="175"/>
      <c r="C2382" s="53"/>
      <c r="D2382" s="53"/>
      <c r="E2382" s="53"/>
      <c r="F2382" s="53"/>
      <c r="G2382" s="54"/>
      <c r="H2382" s="53"/>
      <c r="I2382" s="59"/>
      <c r="J2382" s="53"/>
      <c r="K2382" s="53"/>
      <c r="L2382" s="53"/>
      <c r="M2382" s="53"/>
      <c r="N2382" s="53"/>
    </row>
    <row r="2383" spans="2:14" x14ac:dyDescent="0.25">
      <c r="B2383" s="175"/>
      <c r="C2383" s="53"/>
      <c r="D2383" s="53"/>
      <c r="E2383" s="53"/>
      <c r="F2383" s="53"/>
      <c r="G2383" s="54"/>
      <c r="H2383" s="53"/>
      <c r="I2383" s="59"/>
      <c r="J2383" s="53"/>
      <c r="K2383" s="53"/>
      <c r="L2383" s="53"/>
      <c r="M2383" s="53"/>
      <c r="N2383" s="53"/>
    </row>
    <row r="2384" spans="2:14" x14ac:dyDescent="0.25">
      <c r="B2384" s="175"/>
      <c r="C2384" s="53"/>
      <c r="D2384" s="53"/>
      <c r="E2384" s="53"/>
      <c r="F2384" s="53"/>
      <c r="G2384" s="54"/>
      <c r="H2384" s="53"/>
      <c r="I2384" s="59"/>
      <c r="J2384" s="53"/>
      <c r="K2384" s="53"/>
      <c r="L2384" s="53"/>
      <c r="M2384" s="53"/>
      <c r="N2384" s="53"/>
    </row>
    <row r="2385" spans="2:14" x14ac:dyDescent="0.25">
      <c r="B2385" s="175"/>
      <c r="C2385" s="53"/>
      <c r="D2385" s="53"/>
      <c r="E2385" s="53"/>
      <c r="F2385" s="53"/>
      <c r="G2385" s="54"/>
      <c r="H2385" s="53"/>
      <c r="I2385" s="59"/>
      <c r="J2385" s="53"/>
      <c r="K2385" s="53"/>
      <c r="L2385" s="53"/>
      <c r="M2385" s="53"/>
      <c r="N2385" s="53"/>
    </row>
    <row r="2386" spans="2:14" x14ac:dyDescent="0.25">
      <c r="B2386" s="175"/>
      <c r="C2386" s="53"/>
      <c r="D2386" s="53"/>
      <c r="E2386" s="53"/>
      <c r="F2386" s="53"/>
      <c r="G2386" s="54"/>
      <c r="H2386" s="53"/>
      <c r="I2386" s="59"/>
      <c r="J2386" s="53"/>
      <c r="K2386" s="53"/>
      <c r="L2386" s="53"/>
      <c r="M2386" s="53"/>
      <c r="N2386" s="53"/>
    </row>
    <row r="2387" spans="2:14" x14ac:dyDescent="0.25">
      <c r="B2387" s="175"/>
      <c r="C2387" s="53"/>
      <c r="D2387" s="53"/>
      <c r="E2387" s="53"/>
      <c r="F2387" s="53"/>
      <c r="G2387" s="54"/>
      <c r="H2387" s="53"/>
      <c r="I2387" s="59"/>
      <c r="J2387" s="53"/>
      <c r="K2387" s="53"/>
      <c r="L2387" s="53"/>
      <c r="M2387" s="53"/>
      <c r="N2387" s="53"/>
    </row>
    <row r="2388" spans="2:14" x14ac:dyDescent="0.25">
      <c r="B2388" s="175"/>
      <c r="C2388" s="53"/>
      <c r="D2388" s="53"/>
      <c r="E2388" s="53"/>
      <c r="F2388" s="53"/>
      <c r="G2388" s="54"/>
      <c r="H2388" s="53"/>
      <c r="I2388" s="59"/>
      <c r="J2388" s="53"/>
      <c r="K2388" s="53"/>
      <c r="L2388" s="53"/>
      <c r="M2388" s="53"/>
      <c r="N2388" s="53"/>
    </row>
    <row r="2389" spans="2:14" x14ac:dyDescent="0.25">
      <c r="B2389" s="175"/>
      <c r="C2389" s="53"/>
      <c r="D2389" s="53"/>
      <c r="E2389" s="53"/>
      <c r="F2389" s="53"/>
      <c r="G2389" s="54"/>
      <c r="H2389" s="53"/>
      <c r="I2389" s="59"/>
      <c r="J2389" s="53"/>
      <c r="K2389" s="53"/>
      <c r="L2389" s="53"/>
      <c r="M2389" s="53"/>
      <c r="N2389" s="53"/>
    </row>
    <row r="2390" spans="2:14" x14ac:dyDescent="0.25">
      <c r="B2390" s="175"/>
      <c r="C2390" s="53"/>
      <c r="D2390" s="53"/>
      <c r="E2390" s="53"/>
      <c r="F2390" s="53"/>
      <c r="G2390" s="54"/>
      <c r="H2390" s="53"/>
      <c r="I2390" s="59"/>
      <c r="J2390" s="53"/>
      <c r="K2390" s="53"/>
      <c r="L2390" s="53"/>
      <c r="M2390" s="53"/>
      <c r="N2390" s="53"/>
    </row>
    <row r="2391" spans="2:14" x14ac:dyDescent="0.25">
      <c r="B2391" s="175"/>
      <c r="C2391" s="53"/>
      <c r="D2391" s="53"/>
      <c r="E2391" s="53"/>
      <c r="F2391" s="53"/>
      <c r="G2391" s="54"/>
      <c r="H2391" s="53"/>
      <c r="I2391" s="59"/>
      <c r="J2391" s="53"/>
      <c r="K2391" s="53"/>
      <c r="L2391" s="53"/>
      <c r="M2391" s="53"/>
      <c r="N2391" s="53"/>
    </row>
    <row r="2392" spans="2:14" x14ac:dyDescent="0.25">
      <c r="B2392" s="175"/>
      <c r="C2392" s="53"/>
      <c r="D2392" s="53"/>
      <c r="E2392" s="53"/>
      <c r="F2392" s="53"/>
      <c r="G2392" s="54"/>
      <c r="H2392" s="53"/>
      <c r="I2392" s="59"/>
      <c r="J2392" s="53"/>
      <c r="K2392" s="53"/>
      <c r="L2392" s="53"/>
      <c r="M2392" s="53"/>
      <c r="N2392" s="53"/>
    </row>
    <row r="2393" spans="2:14" x14ac:dyDescent="0.25">
      <c r="B2393" s="175"/>
      <c r="C2393" s="53"/>
      <c r="D2393" s="53"/>
      <c r="E2393" s="53"/>
      <c r="F2393" s="53"/>
      <c r="G2393" s="54"/>
      <c r="H2393" s="53"/>
      <c r="I2393" s="59"/>
      <c r="J2393" s="53"/>
      <c r="K2393" s="53"/>
      <c r="L2393" s="53"/>
      <c r="M2393" s="53"/>
      <c r="N2393" s="53"/>
    </row>
    <row r="2394" spans="2:14" x14ac:dyDescent="0.25">
      <c r="B2394" s="175"/>
      <c r="C2394" s="53"/>
      <c r="D2394" s="53"/>
      <c r="E2394" s="53"/>
      <c r="F2394" s="53"/>
      <c r="G2394" s="54"/>
      <c r="H2394" s="53"/>
      <c r="I2394" s="59"/>
      <c r="J2394" s="53"/>
      <c r="K2394" s="53"/>
      <c r="L2394" s="53"/>
      <c r="M2394" s="53"/>
      <c r="N2394" s="53"/>
    </row>
    <row r="2395" spans="2:14" x14ac:dyDescent="0.25">
      <c r="B2395" s="175"/>
      <c r="C2395" s="53"/>
      <c r="D2395" s="53"/>
      <c r="E2395" s="53"/>
      <c r="F2395" s="53"/>
      <c r="G2395" s="54"/>
      <c r="H2395" s="53"/>
      <c r="I2395" s="59"/>
      <c r="J2395" s="53"/>
      <c r="K2395" s="53"/>
      <c r="L2395" s="53"/>
      <c r="M2395" s="53"/>
      <c r="N2395" s="53"/>
    </row>
    <row r="2396" spans="2:14" x14ac:dyDescent="0.25">
      <c r="B2396" s="175"/>
      <c r="C2396" s="53"/>
      <c r="D2396" s="53"/>
      <c r="E2396" s="53"/>
      <c r="F2396" s="53"/>
      <c r="G2396" s="54"/>
      <c r="H2396" s="53"/>
      <c r="I2396" s="59"/>
      <c r="J2396" s="53"/>
      <c r="K2396" s="53"/>
      <c r="L2396" s="53"/>
      <c r="M2396" s="53"/>
      <c r="N2396" s="53"/>
    </row>
    <row r="2397" spans="2:14" x14ac:dyDescent="0.25">
      <c r="B2397" s="175"/>
      <c r="C2397" s="53"/>
      <c r="D2397" s="53"/>
      <c r="E2397" s="53"/>
      <c r="F2397" s="53"/>
      <c r="G2397" s="54"/>
      <c r="H2397" s="53"/>
      <c r="I2397" s="59"/>
      <c r="J2397" s="53"/>
      <c r="K2397" s="53"/>
      <c r="L2397" s="53"/>
      <c r="M2397" s="53"/>
      <c r="N2397" s="53"/>
    </row>
    <row r="2398" spans="2:14" x14ac:dyDescent="0.25">
      <c r="B2398" s="175"/>
      <c r="C2398" s="53"/>
      <c r="D2398" s="53"/>
      <c r="E2398" s="53"/>
      <c r="F2398" s="53"/>
      <c r="G2398" s="54"/>
      <c r="H2398" s="53"/>
      <c r="I2398" s="59"/>
      <c r="J2398" s="53"/>
      <c r="K2398" s="53"/>
      <c r="L2398" s="53"/>
      <c r="M2398" s="53"/>
      <c r="N2398" s="53"/>
    </row>
    <row r="2399" spans="2:14" x14ac:dyDescent="0.25">
      <c r="B2399" s="175"/>
      <c r="C2399" s="53"/>
      <c r="D2399" s="53"/>
      <c r="E2399" s="53"/>
      <c r="F2399" s="53"/>
      <c r="G2399" s="54"/>
      <c r="H2399" s="53"/>
      <c r="I2399" s="59"/>
      <c r="J2399" s="53"/>
      <c r="K2399" s="53"/>
      <c r="L2399" s="53"/>
      <c r="M2399" s="53"/>
      <c r="N2399" s="53"/>
    </row>
    <row r="2400" spans="2:14" x14ac:dyDescent="0.25">
      <c r="B2400" s="175"/>
      <c r="C2400" s="53"/>
      <c r="D2400" s="53"/>
      <c r="E2400" s="53"/>
      <c r="F2400" s="53"/>
      <c r="G2400" s="54"/>
      <c r="H2400" s="53"/>
      <c r="I2400" s="59"/>
      <c r="J2400" s="53"/>
      <c r="K2400" s="53"/>
      <c r="L2400" s="53"/>
      <c r="M2400" s="53"/>
      <c r="N2400" s="53"/>
    </row>
    <row r="2401" spans="2:14" x14ac:dyDescent="0.25">
      <c r="B2401" s="175"/>
      <c r="C2401" s="53"/>
      <c r="D2401" s="53"/>
      <c r="E2401" s="53"/>
      <c r="F2401" s="53"/>
      <c r="G2401" s="54"/>
      <c r="H2401" s="53"/>
      <c r="I2401" s="59"/>
      <c r="J2401" s="53"/>
      <c r="K2401" s="53"/>
      <c r="L2401" s="53"/>
      <c r="M2401" s="53"/>
      <c r="N2401" s="53"/>
    </row>
    <row r="2402" spans="2:14" x14ac:dyDescent="0.25">
      <c r="B2402" s="175"/>
      <c r="C2402" s="53"/>
      <c r="D2402" s="53"/>
      <c r="E2402" s="53"/>
      <c r="F2402" s="53"/>
      <c r="G2402" s="54"/>
      <c r="H2402" s="53"/>
      <c r="I2402" s="59"/>
      <c r="J2402" s="53"/>
      <c r="K2402" s="53"/>
      <c r="L2402" s="53"/>
      <c r="M2402" s="53"/>
      <c r="N2402" s="53"/>
    </row>
    <row r="2403" spans="2:14" x14ac:dyDescent="0.25">
      <c r="B2403" s="175"/>
      <c r="C2403" s="53"/>
      <c r="D2403" s="53"/>
      <c r="E2403" s="53"/>
      <c r="F2403" s="53"/>
      <c r="G2403" s="54"/>
      <c r="H2403" s="53"/>
      <c r="I2403" s="59"/>
      <c r="J2403" s="53"/>
      <c r="K2403" s="53"/>
      <c r="L2403" s="53"/>
      <c r="M2403" s="53"/>
      <c r="N2403" s="53"/>
    </row>
    <row r="2404" spans="2:14" x14ac:dyDescent="0.25">
      <c r="B2404" s="175"/>
      <c r="C2404" s="53"/>
      <c r="D2404" s="53"/>
      <c r="E2404" s="53"/>
      <c r="F2404" s="53"/>
      <c r="G2404" s="54"/>
      <c r="H2404" s="53"/>
      <c r="I2404" s="59"/>
      <c r="J2404" s="53"/>
      <c r="K2404" s="53"/>
      <c r="L2404" s="53"/>
      <c r="M2404" s="53"/>
      <c r="N2404" s="53"/>
    </row>
    <row r="2405" spans="2:14" x14ac:dyDescent="0.25">
      <c r="B2405" s="175"/>
      <c r="C2405" s="53"/>
      <c r="D2405" s="53"/>
      <c r="E2405" s="53"/>
      <c r="F2405" s="53"/>
      <c r="G2405" s="54"/>
      <c r="H2405" s="53"/>
      <c r="I2405" s="59"/>
      <c r="J2405" s="53"/>
      <c r="K2405" s="53"/>
      <c r="L2405" s="53"/>
      <c r="M2405" s="53"/>
      <c r="N2405" s="53"/>
    </row>
    <row r="2406" spans="2:14" x14ac:dyDescent="0.25">
      <c r="B2406" s="175"/>
      <c r="C2406" s="53"/>
      <c r="D2406" s="53"/>
      <c r="E2406" s="53"/>
      <c r="F2406" s="53"/>
      <c r="G2406" s="54"/>
      <c r="H2406" s="53"/>
      <c r="I2406" s="59"/>
      <c r="J2406" s="53"/>
      <c r="K2406" s="53"/>
      <c r="L2406" s="53"/>
      <c r="M2406" s="53"/>
      <c r="N2406" s="53"/>
    </row>
    <row r="2407" spans="2:14" x14ac:dyDescent="0.25">
      <c r="B2407" s="175"/>
      <c r="C2407" s="53"/>
      <c r="D2407" s="53"/>
      <c r="E2407" s="53"/>
      <c r="F2407" s="53"/>
      <c r="G2407" s="54"/>
      <c r="H2407" s="53"/>
      <c r="I2407" s="59"/>
      <c r="J2407" s="53"/>
      <c r="K2407" s="53"/>
      <c r="L2407" s="53"/>
      <c r="M2407" s="53"/>
      <c r="N2407" s="53"/>
    </row>
    <row r="2408" spans="2:14" x14ac:dyDescent="0.25">
      <c r="B2408" s="175"/>
      <c r="C2408" s="53"/>
      <c r="D2408" s="53"/>
      <c r="E2408" s="53"/>
      <c r="F2408" s="53"/>
      <c r="G2408" s="54"/>
      <c r="H2408" s="53"/>
      <c r="I2408" s="59"/>
      <c r="J2408" s="53"/>
      <c r="K2408" s="53"/>
      <c r="L2408" s="53"/>
      <c r="M2408" s="53"/>
      <c r="N2408" s="53"/>
    </row>
    <row r="2409" spans="2:14" x14ac:dyDescent="0.25">
      <c r="B2409" s="175"/>
      <c r="C2409" s="53"/>
      <c r="D2409" s="53"/>
      <c r="E2409" s="53"/>
      <c r="F2409" s="53"/>
      <c r="G2409" s="54"/>
      <c r="H2409" s="53"/>
      <c r="I2409" s="59"/>
      <c r="J2409" s="53"/>
      <c r="K2409" s="53"/>
      <c r="L2409" s="53"/>
      <c r="M2409" s="53"/>
      <c r="N2409" s="53"/>
    </row>
    <row r="2410" spans="2:14" x14ac:dyDescent="0.25">
      <c r="B2410" s="175"/>
      <c r="C2410" s="53"/>
      <c r="D2410" s="53"/>
      <c r="E2410" s="53"/>
      <c r="F2410" s="53"/>
      <c r="G2410" s="54"/>
      <c r="H2410" s="53"/>
      <c r="I2410" s="59"/>
      <c r="J2410" s="53"/>
      <c r="K2410" s="53"/>
      <c r="L2410" s="53"/>
      <c r="M2410" s="53"/>
      <c r="N2410" s="53"/>
    </row>
    <row r="2411" spans="2:14" x14ac:dyDescent="0.25">
      <c r="B2411" s="175"/>
      <c r="C2411" s="53"/>
      <c r="D2411" s="53"/>
      <c r="E2411" s="53"/>
      <c r="F2411" s="53"/>
      <c r="G2411" s="54"/>
      <c r="H2411" s="53"/>
      <c r="I2411" s="59"/>
      <c r="J2411" s="53"/>
      <c r="K2411" s="53"/>
      <c r="L2411" s="53"/>
      <c r="M2411" s="53"/>
      <c r="N2411" s="53"/>
    </row>
    <row r="2412" spans="2:14" x14ac:dyDescent="0.25">
      <c r="B2412" s="175"/>
      <c r="C2412" s="53"/>
      <c r="D2412" s="53"/>
      <c r="E2412" s="53"/>
      <c r="F2412" s="53"/>
      <c r="G2412" s="54"/>
      <c r="H2412" s="53"/>
      <c r="I2412" s="59"/>
      <c r="J2412" s="53"/>
      <c r="K2412" s="53"/>
      <c r="L2412" s="53"/>
      <c r="M2412" s="53"/>
      <c r="N2412" s="53"/>
    </row>
    <row r="2413" spans="2:14" x14ac:dyDescent="0.25">
      <c r="B2413" s="175"/>
      <c r="C2413" s="53"/>
      <c r="D2413" s="53"/>
      <c r="E2413" s="53"/>
      <c r="F2413" s="53"/>
      <c r="G2413" s="54"/>
      <c r="H2413" s="53"/>
      <c r="I2413" s="59"/>
      <c r="J2413" s="53"/>
      <c r="K2413" s="53"/>
      <c r="L2413" s="53"/>
      <c r="M2413" s="53"/>
      <c r="N2413" s="53"/>
    </row>
    <row r="2414" spans="2:14" x14ac:dyDescent="0.25">
      <c r="B2414" s="175"/>
      <c r="C2414" s="53"/>
      <c r="D2414" s="53"/>
      <c r="E2414" s="53"/>
      <c r="F2414" s="53"/>
      <c r="G2414" s="54"/>
      <c r="H2414" s="53"/>
      <c r="I2414" s="59"/>
      <c r="J2414" s="53"/>
      <c r="K2414" s="53"/>
      <c r="L2414" s="53"/>
      <c r="M2414" s="53"/>
      <c r="N2414" s="53"/>
    </row>
    <row r="2415" spans="2:14" x14ac:dyDescent="0.25">
      <c r="B2415" s="175"/>
      <c r="C2415" s="53"/>
      <c r="D2415" s="53"/>
      <c r="E2415" s="53"/>
      <c r="F2415" s="53"/>
      <c r="G2415" s="54"/>
      <c r="H2415" s="53"/>
      <c r="I2415" s="59"/>
      <c r="J2415" s="53"/>
      <c r="K2415" s="53"/>
      <c r="L2415" s="53"/>
      <c r="M2415" s="53"/>
      <c r="N2415" s="53"/>
    </row>
    <row r="2416" spans="2:14" x14ac:dyDescent="0.25">
      <c r="B2416" s="175"/>
      <c r="C2416" s="53"/>
      <c r="D2416" s="53"/>
      <c r="E2416" s="53"/>
      <c r="F2416" s="53"/>
      <c r="G2416" s="54"/>
      <c r="H2416" s="53"/>
      <c r="I2416" s="59"/>
      <c r="J2416" s="53"/>
      <c r="K2416" s="53"/>
      <c r="L2416" s="53"/>
      <c r="M2416" s="53"/>
      <c r="N2416" s="53"/>
    </row>
    <row r="2417" spans="2:14" x14ac:dyDescent="0.25">
      <c r="B2417" s="175"/>
      <c r="C2417" s="53"/>
      <c r="D2417" s="53"/>
      <c r="E2417" s="53"/>
      <c r="F2417" s="53"/>
      <c r="G2417" s="54"/>
      <c r="H2417" s="53"/>
      <c r="I2417" s="59"/>
      <c r="J2417" s="53"/>
      <c r="K2417" s="53"/>
      <c r="L2417" s="53"/>
      <c r="M2417" s="53"/>
      <c r="N2417" s="53"/>
    </row>
    <row r="2418" spans="2:14" x14ac:dyDescent="0.25">
      <c r="B2418" s="175"/>
      <c r="C2418" s="53"/>
      <c r="D2418" s="53"/>
      <c r="E2418" s="53"/>
      <c r="F2418" s="53"/>
      <c r="G2418" s="54"/>
      <c r="H2418" s="53"/>
      <c r="I2418" s="59"/>
      <c r="J2418" s="53"/>
      <c r="K2418" s="53"/>
      <c r="L2418" s="53"/>
      <c r="M2418" s="53"/>
      <c r="N2418" s="53"/>
    </row>
    <row r="2419" spans="2:14" x14ac:dyDescent="0.25">
      <c r="B2419" s="175"/>
      <c r="C2419" s="53"/>
      <c r="D2419" s="53"/>
      <c r="E2419" s="53"/>
      <c r="F2419" s="53"/>
      <c r="G2419" s="54"/>
      <c r="H2419" s="53"/>
      <c r="I2419" s="59"/>
      <c r="J2419" s="53"/>
      <c r="K2419" s="53"/>
      <c r="L2419" s="53"/>
      <c r="M2419" s="53"/>
      <c r="N2419" s="53"/>
    </row>
    <row r="2420" spans="2:14" x14ac:dyDescent="0.25">
      <c r="B2420" s="175"/>
      <c r="C2420" s="53"/>
      <c r="D2420" s="53"/>
      <c r="E2420" s="53"/>
      <c r="F2420" s="53"/>
      <c r="G2420" s="54"/>
      <c r="H2420" s="53"/>
      <c r="I2420" s="59"/>
      <c r="J2420" s="53"/>
      <c r="K2420" s="53"/>
      <c r="L2420" s="53"/>
      <c r="M2420" s="53"/>
      <c r="N2420" s="53"/>
    </row>
    <row r="2421" spans="2:14" x14ac:dyDescent="0.25">
      <c r="B2421" s="175"/>
      <c r="C2421" s="53"/>
      <c r="D2421" s="53"/>
      <c r="E2421" s="53"/>
      <c r="F2421" s="53"/>
      <c r="G2421" s="54"/>
      <c r="H2421" s="53"/>
      <c r="I2421" s="59"/>
      <c r="J2421" s="53"/>
      <c r="K2421" s="53"/>
      <c r="L2421" s="53"/>
      <c r="M2421" s="53"/>
      <c r="N2421" s="53"/>
    </row>
    <row r="2422" spans="2:14" x14ac:dyDescent="0.25">
      <c r="B2422" s="175"/>
      <c r="C2422" s="53"/>
      <c r="D2422" s="53"/>
      <c r="E2422" s="53"/>
      <c r="F2422" s="53"/>
      <c r="G2422" s="54"/>
      <c r="H2422" s="53"/>
      <c r="I2422" s="59"/>
      <c r="J2422" s="53"/>
      <c r="K2422" s="53"/>
      <c r="L2422" s="53"/>
      <c r="M2422" s="53"/>
      <c r="N2422" s="53"/>
    </row>
    <row r="2423" spans="2:14" x14ac:dyDescent="0.25">
      <c r="B2423" s="175"/>
      <c r="C2423" s="53"/>
      <c r="D2423" s="53"/>
      <c r="E2423" s="53"/>
      <c r="F2423" s="53"/>
      <c r="G2423" s="54"/>
      <c r="H2423" s="53"/>
      <c r="I2423" s="59"/>
      <c r="J2423" s="53"/>
      <c r="K2423" s="53"/>
      <c r="L2423" s="53"/>
      <c r="M2423" s="53"/>
      <c r="N2423" s="53"/>
    </row>
    <row r="2424" spans="2:14" x14ac:dyDescent="0.25">
      <c r="B2424" s="175"/>
      <c r="C2424" s="53"/>
      <c r="D2424" s="53"/>
      <c r="E2424" s="53"/>
      <c r="F2424" s="53"/>
      <c r="G2424" s="54"/>
      <c r="H2424" s="53"/>
      <c r="I2424" s="59"/>
      <c r="J2424" s="53"/>
      <c r="K2424" s="53"/>
      <c r="L2424" s="53"/>
      <c r="M2424" s="53"/>
      <c r="N2424" s="53"/>
    </row>
    <row r="2425" spans="2:14" x14ac:dyDescent="0.25">
      <c r="B2425" s="175"/>
      <c r="C2425" s="53"/>
      <c r="D2425" s="53"/>
      <c r="E2425" s="53"/>
      <c r="F2425" s="53"/>
      <c r="G2425" s="54"/>
      <c r="H2425" s="53"/>
      <c r="I2425" s="59"/>
      <c r="J2425" s="53"/>
      <c r="K2425" s="53"/>
      <c r="L2425" s="53"/>
      <c r="M2425" s="53"/>
      <c r="N2425" s="53"/>
    </row>
    <row r="2426" spans="2:14" x14ac:dyDescent="0.25">
      <c r="B2426" s="175"/>
      <c r="C2426" s="53"/>
      <c r="D2426" s="53"/>
      <c r="E2426" s="53"/>
      <c r="F2426" s="53"/>
      <c r="G2426" s="54"/>
      <c r="H2426" s="53"/>
      <c r="I2426" s="59"/>
      <c r="J2426" s="53"/>
      <c r="K2426" s="53"/>
      <c r="L2426" s="53"/>
      <c r="M2426" s="53"/>
      <c r="N2426" s="53"/>
    </row>
    <row r="2427" spans="2:14" x14ac:dyDescent="0.25">
      <c r="B2427" s="175"/>
      <c r="C2427" s="53"/>
      <c r="D2427" s="53"/>
      <c r="E2427" s="53"/>
      <c r="F2427" s="53"/>
      <c r="G2427" s="54"/>
      <c r="H2427" s="53"/>
      <c r="I2427" s="59"/>
      <c r="J2427" s="53"/>
      <c r="K2427" s="53"/>
      <c r="L2427" s="53"/>
      <c r="M2427" s="53"/>
      <c r="N2427" s="53"/>
    </row>
    <row r="2428" spans="2:14" x14ac:dyDescent="0.25">
      <c r="B2428" s="175"/>
      <c r="C2428" s="53"/>
      <c r="D2428" s="53"/>
      <c r="E2428" s="53"/>
      <c r="F2428" s="53"/>
      <c r="G2428" s="54"/>
      <c r="H2428" s="53"/>
      <c r="I2428" s="59"/>
      <c r="J2428" s="53"/>
      <c r="K2428" s="53"/>
      <c r="L2428" s="53"/>
      <c r="M2428" s="53"/>
      <c r="N2428" s="53"/>
    </row>
    <row r="2429" spans="2:14" x14ac:dyDescent="0.25">
      <c r="B2429" s="175"/>
      <c r="C2429" s="53"/>
      <c r="D2429" s="53"/>
      <c r="E2429" s="53"/>
      <c r="F2429" s="53"/>
      <c r="G2429" s="54"/>
      <c r="H2429" s="53"/>
      <c r="I2429" s="59"/>
      <c r="J2429" s="53"/>
      <c r="K2429" s="53"/>
      <c r="L2429" s="53"/>
      <c r="M2429" s="53"/>
      <c r="N2429" s="53"/>
    </row>
    <row r="2430" spans="2:14" x14ac:dyDescent="0.25">
      <c r="B2430" s="175"/>
      <c r="C2430" s="53"/>
      <c r="D2430" s="53"/>
      <c r="E2430" s="53"/>
      <c r="F2430" s="53"/>
      <c r="G2430" s="54"/>
      <c r="H2430" s="53"/>
      <c r="I2430" s="59"/>
      <c r="J2430" s="53"/>
      <c r="K2430" s="53"/>
      <c r="L2430" s="53"/>
      <c r="M2430" s="53"/>
      <c r="N2430" s="53"/>
    </row>
    <row r="2431" spans="2:14" x14ac:dyDescent="0.25">
      <c r="B2431" s="175"/>
      <c r="C2431" s="53"/>
      <c r="D2431" s="53"/>
      <c r="E2431" s="53"/>
      <c r="F2431" s="53"/>
      <c r="G2431" s="54"/>
      <c r="H2431" s="53"/>
      <c r="I2431" s="59"/>
      <c r="J2431" s="53"/>
      <c r="K2431" s="53"/>
      <c r="L2431" s="53"/>
      <c r="M2431" s="53"/>
      <c r="N2431" s="53"/>
    </row>
    <row r="2432" spans="2:14" x14ac:dyDescent="0.25">
      <c r="B2432" s="175"/>
      <c r="C2432" s="53"/>
      <c r="D2432" s="53"/>
      <c r="E2432" s="53"/>
      <c r="F2432" s="53"/>
      <c r="G2432" s="54"/>
      <c r="H2432" s="53"/>
      <c r="I2432" s="59"/>
      <c r="J2432" s="53"/>
      <c r="K2432" s="53"/>
      <c r="L2432" s="53"/>
      <c r="M2432" s="53"/>
      <c r="N2432" s="53"/>
    </row>
    <row r="2433" spans="2:14" x14ac:dyDescent="0.25">
      <c r="B2433" s="175"/>
      <c r="C2433" s="53"/>
      <c r="D2433" s="53"/>
      <c r="E2433" s="53"/>
      <c r="F2433" s="53"/>
      <c r="G2433" s="54"/>
      <c r="H2433" s="53"/>
      <c r="I2433" s="59"/>
      <c r="J2433" s="53"/>
      <c r="K2433" s="53"/>
      <c r="L2433" s="53"/>
      <c r="M2433" s="53"/>
      <c r="N2433" s="53"/>
    </row>
    <row r="2434" spans="2:14" x14ac:dyDescent="0.25">
      <c r="B2434" s="175"/>
      <c r="C2434" s="53"/>
      <c r="D2434" s="53"/>
      <c r="E2434" s="53"/>
      <c r="F2434" s="53"/>
      <c r="G2434" s="54"/>
      <c r="H2434" s="53"/>
      <c r="I2434" s="59"/>
      <c r="J2434" s="53"/>
      <c r="K2434" s="53"/>
      <c r="L2434" s="53"/>
      <c r="M2434" s="53"/>
      <c r="N2434" s="53"/>
    </row>
    <row r="2435" spans="2:14" x14ac:dyDescent="0.25">
      <c r="B2435" s="175"/>
      <c r="C2435" s="53"/>
      <c r="D2435" s="53"/>
      <c r="E2435" s="53"/>
      <c r="F2435" s="53"/>
      <c r="G2435" s="54"/>
      <c r="H2435" s="53"/>
      <c r="I2435" s="59"/>
      <c r="J2435" s="53"/>
      <c r="K2435" s="53"/>
      <c r="L2435" s="53"/>
      <c r="M2435" s="53"/>
      <c r="N2435" s="53"/>
    </row>
    <row r="2436" spans="2:14" x14ac:dyDescent="0.25">
      <c r="B2436" s="175"/>
      <c r="C2436" s="53"/>
      <c r="D2436" s="53"/>
      <c r="E2436" s="53"/>
      <c r="F2436" s="53"/>
      <c r="G2436" s="54"/>
      <c r="H2436" s="53"/>
      <c r="I2436" s="59"/>
      <c r="J2436" s="53"/>
      <c r="K2436" s="53"/>
      <c r="L2436" s="53"/>
      <c r="M2436" s="53"/>
      <c r="N2436" s="53"/>
    </row>
    <row r="2437" spans="2:14" x14ac:dyDescent="0.25">
      <c r="B2437" s="175"/>
      <c r="C2437" s="53"/>
      <c r="D2437" s="53"/>
      <c r="E2437" s="53"/>
      <c r="F2437" s="53"/>
      <c r="G2437" s="54"/>
      <c r="H2437" s="53"/>
      <c r="I2437" s="59"/>
      <c r="J2437" s="53"/>
      <c r="K2437" s="53"/>
      <c r="L2437" s="53"/>
      <c r="M2437" s="53"/>
      <c r="N2437" s="53"/>
    </row>
    <row r="2438" spans="2:14" x14ac:dyDescent="0.25">
      <c r="B2438" s="175"/>
      <c r="C2438" s="53"/>
      <c r="D2438" s="53"/>
      <c r="E2438" s="53"/>
      <c r="F2438" s="53"/>
      <c r="G2438" s="54"/>
      <c r="H2438" s="53"/>
      <c r="I2438" s="59"/>
      <c r="J2438" s="53"/>
      <c r="K2438" s="53"/>
      <c r="L2438" s="53"/>
      <c r="M2438" s="53"/>
      <c r="N2438" s="53"/>
    </row>
    <row r="2439" spans="2:14" x14ac:dyDescent="0.25">
      <c r="B2439" s="175"/>
      <c r="C2439" s="53"/>
      <c r="D2439" s="53"/>
      <c r="E2439" s="53"/>
      <c r="F2439" s="53"/>
      <c r="G2439" s="54"/>
      <c r="H2439" s="53"/>
      <c r="I2439" s="59"/>
      <c r="J2439" s="53"/>
      <c r="K2439" s="53"/>
      <c r="L2439" s="53"/>
      <c r="M2439" s="53"/>
      <c r="N2439" s="53"/>
    </row>
    <row r="2440" spans="2:14" x14ac:dyDescent="0.25">
      <c r="B2440" s="175"/>
      <c r="C2440" s="53"/>
      <c r="D2440" s="53"/>
      <c r="E2440" s="53"/>
      <c r="F2440" s="53"/>
      <c r="G2440" s="54"/>
      <c r="H2440" s="53"/>
      <c r="I2440" s="59"/>
      <c r="J2440" s="53"/>
      <c r="K2440" s="53"/>
      <c r="L2440" s="53"/>
      <c r="M2440" s="53"/>
      <c r="N2440" s="53"/>
    </row>
    <row r="2441" spans="2:14" x14ac:dyDescent="0.25">
      <c r="B2441" s="175"/>
      <c r="C2441" s="53"/>
      <c r="D2441" s="53"/>
      <c r="E2441" s="53"/>
      <c r="F2441" s="53"/>
      <c r="G2441" s="54"/>
      <c r="H2441" s="53"/>
      <c r="I2441" s="59"/>
      <c r="J2441" s="53"/>
      <c r="K2441" s="53"/>
      <c r="L2441" s="53"/>
      <c r="M2441" s="53"/>
      <c r="N2441" s="53"/>
    </row>
    <row r="2442" spans="2:14" x14ac:dyDescent="0.25">
      <c r="B2442" s="175"/>
      <c r="C2442" s="53"/>
      <c r="D2442" s="53"/>
      <c r="E2442" s="53"/>
      <c r="F2442" s="53"/>
      <c r="G2442" s="54"/>
      <c r="H2442" s="53"/>
      <c r="I2442" s="59"/>
      <c r="J2442" s="53"/>
      <c r="K2442" s="53"/>
      <c r="L2442" s="53"/>
      <c r="M2442" s="53"/>
      <c r="N2442" s="53"/>
    </row>
    <row r="2443" spans="2:14" x14ac:dyDescent="0.25">
      <c r="B2443" s="175"/>
      <c r="C2443" s="53"/>
      <c r="D2443" s="53"/>
      <c r="E2443" s="53"/>
      <c r="F2443" s="53"/>
      <c r="G2443" s="54"/>
      <c r="H2443" s="53"/>
      <c r="I2443" s="59"/>
      <c r="J2443" s="53"/>
      <c r="K2443" s="53"/>
      <c r="L2443" s="53"/>
      <c r="M2443" s="53"/>
      <c r="N2443" s="53"/>
    </row>
    <row r="2444" spans="2:14" x14ac:dyDescent="0.25">
      <c r="B2444" s="175"/>
      <c r="C2444" s="53"/>
      <c r="D2444" s="53"/>
      <c r="E2444" s="53"/>
      <c r="F2444" s="53"/>
      <c r="G2444" s="54"/>
      <c r="H2444" s="53"/>
      <c r="I2444" s="59"/>
      <c r="J2444" s="53"/>
      <c r="K2444" s="53"/>
      <c r="L2444" s="53"/>
      <c r="M2444" s="53"/>
      <c r="N2444" s="53"/>
    </row>
    <row r="2445" spans="2:14" x14ac:dyDescent="0.25">
      <c r="B2445" s="175"/>
      <c r="C2445" s="53"/>
      <c r="D2445" s="53"/>
      <c r="E2445" s="53"/>
      <c r="F2445" s="53"/>
      <c r="G2445" s="54"/>
      <c r="H2445" s="53"/>
      <c r="I2445" s="59"/>
      <c r="J2445" s="53"/>
      <c r="K2445" s="53"/>
      <c r="L2445" s="53"/>
      <c r="M2445" s="53"/>
      <c r="N2445" s="53"/>
    </row>
    <row r="2446" spans="2:14" x14ac:dyDescent="0.25">
      <c r="B2446" s="175"/>
      <c r="C2446" s="53"/>
      <c r="D2446" s="53"/>
      <c r="E2446" s="53"/>
      <c r="F2446" s="53"/>
      <c r="G2446" s="54"/>
      <c r="H2446" s="53"/>
      <c r="I2446" s="59"/>
      <c r="J2446" s="53"/>
      <c r="K2446" s="53"/>
      <c r="L2446" s="53"/>
      <c r="M2446" s="53"/>
      <c r="N2446" s="53"/>
    </row>
    <row r="2447" spans="2:14" x14ac:dyDescent="0.25">
      <c r="B2447" s="175"/>
      <c r="C2447" s="53"/>
      <c r="D2447" s="53"/>
      <c r="E2447" s="53"/>
      <c r="F2447" s="53"/>
      <c r="G2447" s="54"/>
      <c r="H2447" s="53"/>
      <c r="I2447" s="59"/>
      <c r="J2447" s="53"/>
      <c r="K2447" s="53"/>
      <c r="L2447" s="53"/>
      <c r="M2447" s="53"/>
      <c r="N2447" s="53"/>
    </row>
    <row r="2448" spans="2:14" x14ac:dyDescent="0.25">
      <c r="B2448" s="175"/>
      <c r="C2448" s="53"/>
      <c r="D2448" s="53"/>
      <c r="E2448" s="53"/>
      <c r="F2448" s="53"/>
      <c r="G2448" s="54"/>
      <c r="H2448" s="53"/>
      <c r="I2448" s="59"/>
      <c r="J2448" s="53"/>
      <c r="K2448" s="53"/>
      <c r="L2448" s="53"/>
      <c r="M2448" s="53"/>
      <c r="N2448" s="53"/>
    </row>
    <row r="2449" spans="2:14" x14ac:dyDescent="0.25">
      <c r="B2449" s="175"/>
      <c r="C2449" s="53"/>
      <c r="D2449" s="53"/>
      <c r="E2449" s="53"/>
      <c r="F2449" s="53"/>
      <c r="G2449" s="54"/>
      <c r="H2449" s="53"/>
      <c r="I2449" s="59"/>
      <c r="J2449" s="53"/>
      <c r="K2449" s="53"/>
      <c r="L2449" s="53"/>
      <c r="M2449" s="53"/>
      <c r="N2449" s="53"/>
    </row>
    <row r="2450" spans="2:14" x14ac:dyDescent="0.25">
      <c r="B2450" s="175"/>
      <c r="C2450" s="53"/>
      <c r="D2450" s="53"/>
      <c r="E2450" s="53"/>
      <c r="F2450" s="53"/>
      <c r="G2450" s="54"/>
      <c r="H2450" s="53"/>
      <c r="I2450" s="59"/>
      <c r="J2450" s="53"/>
      <c r="K2450" s="53"/>
      <c r="L2450" s="53"/>
      <c r="M2450" s="53"/>
      <c r="N2450" s="53"/>
    </row>
    <row r="2451" spans="2:14" x14ac:dyDescent="0.25">
      <c r="B2451" s="175"/>
      <c r="C2451" s="53"/>
      <c r="D2451" s="53"/>
      <c r="E2451" s="53"/>
      <c r="F2451" s="53"/>
      <c r="G2451" s="54"/>
      <c r="H2451" s="53"/>
      <c r="I2451" s="59"/>
      <c r="J2451" s="53"/>
      <c r="K2451" s="53"/>
      <c r="L2451" s="53"/>
      <c r="M2451" s="53"/>
      <c r="N2451" s="53"/>
    </row>
    <row r="2452" spans="2:14" x14ac:dyDescent="0.25">
      <c r="B2452" s="175"/>
      <c r="C2452" s="53"/>
      <c r="D2452" s="53"/>
      <c r="E2452" s="53"/>
      <c r="F2452" s="53"/>
      <c r="G2452" s="54"/>
      <c r="H2452" s="53"/>
      <c r="I2452" s="59"/>
      <c r="J2452" s="53"/>
      <c r="K2452" s="53"/>
      <c r="L2452" s="53"/>
      <c r="M2452" s="53"/>
      <c r="N2452" s="53"/>
    </row>
    <row r="2453" spans="2:14" x14ac:dyDescent="0.25">
      <c r="B2453" s="175"/>
      <c r="C2453" s="53"/>
      <c r="D2453" s="53"/>
      <c r="E2453" s="53"/>
      <c r="F2453" s="53"/>
      <c r="G2453" s="54"/>
      <c r="H2453" s="53"/>
      <c r="I2453" s="59"/>
      <c r="J2453" s="53"/>
      <c r="K2453" s="53"/>
      <c r="L2453" s="53"/>
      <c r="M2453" s="53"/>
      <c r="N2453" s="53"/>
    </row>
    <row r="2454" spans="2:14" x14ac:dyDescent="0.25">
      <c r="B2454" s="175"/>
      <c r="C2454" s="53"/>
      <c r="D2454" s="53"/>
      <c r="E2454" s="53"/>
      <c r="F2454" s="53"/>
      <c r="G2454" s="54"/>
      <c r="H2454" s="53"/>
      <c r="I2454" s="59"/>
      <c r="J2454" s="53"/>
      <c r="K2454" s="53"/>
      <c r="L2454" s="53"/>
      <c r="M2454" s="53"/>
      <c r="N2454" s="53"/>
    </row>
    <row r="2455" spans="2:14" x14ac:dyDescent="0.25">
      <c r="B2455" s="175"/>
      <c r="C2455" s="53"/>
      <c r="D2455" s="53"/>
      <c r="E2455" s="53"/>
      <c r="F2455" s="53"/>
      <c r="G2455" s="54"/>
      <c r="H2455" s="53"/>
      <c r="I2455" s="59"/>
      <c r="J2455" s="53"/>
      <c r="K2455" s="53"/>
      <c r="L2455" s="53"/>
      <c r="M2455" s="53"/>
      <c r="N2455" s="53"/>
    </row>
    <row r="2456" spans="2:14" x14ac:dyDescent="0.25">
      <c r="B2456" s="175"/>
      <c r="C2456" s="53"/>
      <c r="D2456" s="53"/>
      <c r="E2456" s="53"/>
      <c r="F2456" s="53"/>
      <c r="G2456" s="54"/>
      <c r="H2456" s="53"/>
      <c r="I2456" s="59"/>
      <c r="J2456" s="53"/>
      <c r="K2456" s="53"/>
      <c r="L2456" s="53"/>
      <c r="M2456" s="53"/>
      <c r="N2456" s="53"/>
    </row>
    <row r="2457" spans="2:14" x14ac:dyDescent="0.25">
      <c r="B2457" s="175"/>
      <c r="C2457" s="53"/>
      <c r="D2457" s="53"/>
      <c r="E2457" s="53"/>
      <c r="F2457" s="53"/>
      <c r="G2457" s="54"/>
      <c r="H2457" s="53"/>
      <c r="I2457" s="59"/>
      <c r="J2457" s="53"/>
      <c r="K2457" s="53"/>
      <c r="L2457" s="53"/>
      <c r="M2457" s="53"/>
      <c r="N2457" s="53"/>
    </row>
    <row r="2458" spans="2:14" x14ac:dyDescent="0.25">
      <c r="B2458" s="175"/>
      <c r="C2458" s="53"/>
      <c r="D2458" s="53"/>
      <c r="E2458" s="53"/>
      <c r="F2458" s="53"/>
      <c r="G2458" s="54"/>
      <c r="H2458" s="53"/>
      <c r="I2458" s="59"/>
      <c r="J2458" s="53"/>
      <c r="K2458" s="53"/>
      <c r="L2458" s="53"/>
      <c r="M2458" s="53"/>
      <c r="N2458" s="53"/>
    </row>
    <row r="2459" spans="2:14" x14ac:dyDescent="0.25">
      <c r="B2459" s="175"/>
      <c r="C2459" s="53"/>
      <c r="D2459" s="53"/>
      <c r="E2459" s="53"/>
      <c r="F2459" s="53"/>
      <c r="G2459" s="54"/>
      <c r="H2459" s="53"/>
      <c r="I2459" s="59"/>
      <c r="J2459" s="53"/>
      <c r="K2459" s="53"/>
      <c r="L2459" s="53"/>
      <c r="M2459" s="53"/>
      <c r="N2459" s="53"/>
    </row>
    <row r="2460" spans="2:14" x14ac:dyDescent="0.25">
      <c r="B2460" s="175"/>
      <c r="C2460" s="53"/>
      <c r="D2460" s="53"/>
      <c r="E2460" s="53"/>
      <c r="F2460" s="53"/>
      <c r="G2460" s="54"/>
      <c r="H2460" s="53"/>
      <c r="I2460" s="59"/>
      <c r="J2460" s="53"/>
      <c r="K2460" s="53"/>
      <c r="L2460" s="53"/>
      <c r="M2460" s="53"/>
      <c r="N2460" s="53"/>
    </row>
    <row r="2461" spans="2:14" x14ac:dyDescent="0.25">
      <c r="B2461" s="175"/>
      <c r="C2461" s="53"/>
      <c r="D2461" s="53"/>
      <c r="E2461" s="53"/>
      <c r="F2461" s="53"/>
      <c r="G2461" s="54"/>
      <c r="H2461" s="53"/>
      <c r="I2461" s="59"/>
      <c r="J2461" s="53"/>
      <c r="K2461" s="53"/>
      <c r="L2461" s="53"/>
      <c r="M2461" s="53"/>
      <c r="N2461" s="53"/>
    </row>
    <row r="2462" spans="2:14" x14ac:dyDescent="0.25">
      <c r="B2462" s="175"/>
      <c r="C2462" s="53"/>
      <c r="D2462" s="53"/>
      <c r="E2462" s="53"/>
      <c r="F2462" s="53"/>
      <c r="G2462" s="54"/>
      <c r="H2462" s="53"/>
      <c r="I2462" s="59"/>
      <c r="J2462" s="53"/>
      <c r="K2462" s="53"/>
      <c r="L2462" s="53"/>
      <c r="M2462" s="53"/>
      <c r="N2462" s="53"/>
    </row>
    <row r="2463" spans="2:14" x14ac:dyDescent="0.25">
      <c r="B2463" s="175"/>
      <c r="C2463" s="53"/>
      <c r="D2463" s="53"/>
      <c r="E2463" s="53"/>
      <c r="F2463" s="53"/>
      <c r="G2463" s="54"/>
      <c r="H2463" s="53"/>
      <c r="I2463" s="59"/>
      <c r="J2463" s="53"/>
      <c r="K2463" s="53"/>
      <c r="L2463" s="53"/>
      <c r="M2463" s="53"/>
      <c r="N2463" s="53"/>
    </row>
    <row r="2464" spans="2:14" x14ac:dyDescent="0.25">
      <c r="B2464" s="175"/>
      <c r="C2464" s="53"/>
      <c r="D2464" s="53"/>
      <c r="E2464" s="53"/>
      <c r="F2464" s="53"/>
      <c r="G2464" s="54"/>
      <c r="H2464" s="53"/>
      <c r="I2464" s="59"/>
      <c r="J2464" s="53"/>
      <c r="K2464" s="53"/>
      <c r="L2464" s="53"/>
      <c r="M2464" s="53"/>
      <c r="N2464" s="53"/>
    </row>
    <row r="2465" spans="2:14" x14ac:dyDescent="0.25">
      <c r="B2465" s="175"/>
      <c r="C2465" s="53"/>
      <c r="D2465" s="53"/>
      <c r="E2465" s="53"/>
      <c r="F2465" s="53"/>
      <c r="G2465" s="54"/>
      <c r="H2465" s="53"/>
      <c r="I2465" s="59"/>
      <c r="J2465" s="53"/>
      <c r="K2465" s="53"/>
      <c r="L2465" s="53"/>
      <c r="M2465" s="53"/>
      <c r="N2465" s="53"/>
    </row>
    <row r="2466" spans="2:14" x14ac:dyDescent="0.25">
      <c r="B2466" s="175"/>
      <c r="C2466" s="53"/>
      <c r="D2466" s="53"/>
      <c r="E2466" s="53"/>
      <c r="F2466" s="53"/>
      <c r="G2466" s="54"/>
      <c r="H2466" s="53"/>
      <c r="I2466" s="59"/>
      <c r="J2466" s="53"/>
      <c r="K2466" s="53"/>
      <c r="L2466" s="53"/>
      <c r="M2466" s="53"/>
      <c r="N2466" s="53"/>
    </row>
    <row r="2467" spans="2:14" x14ac:dyDescent="0.25">
      <c r="B2467" s="175"/>
      <c r="C2467" s="53"/>
      <c r="D2467" s="53"/>
      <c r="E2467" s="53"/>
      <c r="F2467" s="53"/>
      <c r="G2467" s="54"/>
      <c r="H2467" s="53"/>
      <c r="I2467" s="59"/>
      <c r="J2467" s="53"/>
      <c r="K2467" s="53"/>
      <c r="L2467" s="53"/>
      <c r="M2467" s="53"/>
      <c r="N2467" s="53"/>
    </row>
    <row r="2468" spans="2:14" x14ac:dyDescent="0.25">
      <c r="B2468" s="175"/>
      <c r="C2468" s="53"/>
      <c r="D2468" s="53"/>
      <c r="E2468" s="53"/>
      <c r="F2468" s="53"/>
      <c r="G2468" s="54"/>
      <c r="H2468" s="53"/>
      <c r="I2468" s="59"/>
      <c r="J2468" s="53"/>
      <c r="K2468" s="53"/>
      <c r="L2468" s="53"/>
      <c r="M2468" s="53"/>
      <c r="N2468" s="53"/>
    </row>
    <row r="2469" spans="2:14" x14ac:dyDescent="0.25">
      <c r="B2469" s="175"/>
      <c r="C2469" s="53"/>
      <c r="D2469" s="53"/>
      <c r="E2469" s="53"/>
      <c r="F2469" s="53"/>
      <c r="G2469" s="54"/>
      <c r="H2469" s="53"/>
      <c r="I2469" s="59"/>
      <c r="J2469" s="53"/>
      <c r="K2469" s="53"/>
      <c r="L2469" s="53"/>
      <c r="M2469" s="53"/>
      <c r="N2469" s="53"/>
    </row>
    <row r="2470" spans="2:14" x14ac:dyDescent="0.25">
      <c r="B2470" s="175"/>
      <c r="C2470" s="53"/>
      <c r="D2470" s="53"/>
      <c r="E2470" s="53"/>
      <c r="F2470" s="53"/>
      <c r="G2470" s="54"/>
      <c r="H2470" s="53"/>
      <c r="I2470" s="59"/>
      <c r="J2470" s="53"/>
      <c r="K2470" s="53"/>
      <c r="L2470" s="53"/>
      <c r="M2470" s="53"/>
      <c r="N2470" s="53"/>
    </row>
    <row r="2471" spans="2:14" x14ac:dyDescent="0.25">
      <c r="B2471" s="175"/>
      <c r="C2471" s="53"/>
      <c r="D2471" s="53"/>
      <c r="E2471" s="53"/>
      <c r="F2471" s="53"/>
      <c r="G2471" s="54"/>
      <c r="H2471" s="53"/>
      <c r="I2471" s="59"/>
      <c r="J2471" s="53"/>
      <c r="K2471" s="53"/>
      <c r="L2471" s="53"/>
      <c r="M2471" s="53"/>
      <c r="N2471" s="53"/>
    </row>
    <row r="2472" spans="2:14" x14ac:dyDescent="0.25">
      <c r="B2472" s="175"/>
      <c r="C2472" s="53"/>
      <c r="D2472" s="53"/>
      <c r="E2472" s="53"/>
      <c r="F2472" s="53"/>
      <c r="G2472" s="54"/>
      <c r="H2472" s="53"/>
      <c r="I2472" s="59"/>
      <c r="J2472" s="53"/>
      <c r="K2472" s="53"/>
      <c r="L2472" s="53"/>
      <c r="M2472" s="53"/>
      <c r="N2472" s="53"/>
    </row>
    <row r="2473" spans="2:14" x14ac:dyDescent="0.25">
      <c r="B2473" s="175"/>
      <c r="C2473" s="53"/>
      <c r="D2473" s="53"/>
      <c r="E2473" s="53"/>
      <c r="F2473" s="53"/>
      <c r="G2473" s="54"/>
      <c r="H2473" s="53"/>
      <c r="I2473" s="59"/>
      <c r="J2473" s="53"/>
      <c r="K2473" s="53"/>
      <c r="L2473" s="53"/>
      <c r="M2473" s="53"/>
      <c r="N2473" s="53"/>
    </row>
    <row r="2474" spans="2:14" x14ac:dyDescent="0.25">
      <c r="B2474" s="175"/>
      <c r="C2474" s="53"/>
      <c r="D2474" s="53"/>
      <c r="E2474" s="53"/>
      <c r="F2474" s="53"/>
      <c r="G2474" s="54"/>
      <c r="H2474" s="53"/>
      <c r="I2474" s="59"/>
      <c r="J2474" s="53"/>
      <c r="K2474" s="53"/>
      <c r="L2474" s="53"/>
      <c r="M2474" s="53"/>
      <c r="N2474" s="53"/>
    </row>
    <row r="2475" spans="2:14" x14ac:dyDescent="0.25">
      <c r="B2475" s="175"/>
      <c r="C2475" s="53"/>
      <c r="D2475" s="53"/>
      <c r="E2475" s="53"/>
      <c r="F2475" s="53"/>
      <c r="G2475" s="54"/>
      <c r="H2475" s="53"/>
      <c r="I2475" s="59"/>
      <c r="J2475" s="53"/>
      <c r="K2475" s="53"/>
      <c r="L2475" s="53"/>
      <c r="M2475" s="53"/>
      <c r="N2475" s="53"/>
    </row>
    <row r="2476" spans="2:14" x14ac:dyDescent="0.25">
      <c r="B2476" s="175"/>
      <c r="C2476" s="53"/>
      <c r="D2476" s="53"/>
      <c r="E2476" s="53"/>
      <c r="F2476" s="53"/>
      <c r="G2476" s="54"/>
      <c r="H2476" s="53"/>
      <c r="I2476" s="59"/>
      <c r="J2476" s="53"/>
      <c r="K2476" s="53"/>
      <c r="L2476" s="53"/>
      <c r="M2476" s="53"/>
      <c r="N2476" s="53"/>
    </row>
    <row r="2477" spans="2:14" x14ac:dyDescent="0.25">
      <c r="B2477" s="175"/>
      <c r="C2477" s="53"/>
      <c r="D2477" s="53"/>
      <c r="E2477" s="53"/>
      <c r="F2477" s="53"/>
      <c r="G2477" s="54"/>
      <c r="H2477" s="53"/>
      <c r="I2477" s="59"/>
      <c r="J2477" s="53"/>
      <c r="K2477" s="53"/>
      <c r="L2477" s="53"/>
      <c r="M2477" s="53"/>
      <c r="N2477" s="53"/>
    </row>
    <row r="2478" spans="2:14" x14ac:dyDescent="0.25">
      <c r="B2478" s="175"/>
      <c r="C2478" s="53"/>
      <c r="D2478" s="53"/>
      <c r="E2478" s="53"/>
      <c r="F2478" s="53"/>
      <c r="G2478" s="54"/>
      <c r="H2478" s="53"/>
      <c r="I2478" s="59"/>
      <c r="J2478" s="53"/>
      <c r="K2478" s="53"/>
      <c r="L2478" s="53"/>
      <c r="M2478" s="53"/>
      <c r="N2478" s="53"/>
    </row>
    <row r="2479" spans="2:14" x14ac:dyDescent="0.25">
      <c r="B2479" s="175"/>
      <c r="C2479" s="53"/>
      <c r="D2479" s="53"/>
      <c r="E2479" s="53"/>
      <c r="F2479" s="53"/>
      <c r="G2479" s="54"/>
      <c r="H2479" s="53"/>
      <c r="I2479" s="59"/>
      <c r="J2479" s="53"/>
      <c r="K2479" s="53"/>
      <c r="L2479" s="53"/>
      <c r="M2479" s="53"/>
      <c r="N2479" s="53"/>
    </row>
    <row r="2480" spans="2:14" x14ac:dyDescent="0.25">
      <c r="B2480" s="175"/>
      <c r="C2480" s="53"/>
      <c r="D2480" s="53"/>
      <c r="E2480" s="53"/>
      <c r="F2480" s="53"/>
      <c r="G2480" s="54"/>
      <c r="H2480" s="53"/>
      <c r="I2480" s="59"/>
      <c r="J2480" s="53"/>
      <c r="K2480" s="53"/>
      <c r="L2480" s="53"/>
      <c r="M2480" s="53"/>
      <c r="N2480" s="53"/>
    </row>
    <row r="2481" spans="2:14" x14ac:dyDescent="0.25">
      <c r="B2481" s="175"/>
      <c r="C2481" s="53"/>
      <c r="D2481" s="53"/>
      <c r="E2481" s="53"/>
      <c r="F2481" s="53"/>
      <c r="G2481" s="54"/>
      <c r="H2481" s="53"/>
      <c r="I2481" s="59"/>
      <c r="J2481" s="53"/>
      <c r="K2481" s="53"/>
      <c r="L2481" s="53"/>
      <c r="M2481" s="53"/>
      <c r="N2481" s="53"/>
    </row>
    <row r="2482" spans="2:14" x14ac:dyDescent="0.25">
      <c r="B2482" s="175"/>
      <c r="C2482" s="53"/>
      <c r="D2482" s="53"/>
      <c r="E2482" s="53"/>
      <c r="F2482" s="53"/>
      <c r="G2482" s="54"/>
      <c r="H2482" s="53"/>
      <c r="I2482" s="59"/>
      <c r="J2482" s="53"/>
      <c r="K2482" s="53"/>
      <c r="L2482" s="53"/>
      <c r="M2482" s="53"/>
      <c r="N2482" s="53"/>
    </row>
    <row r="2483" spans="2:14" x14ac:dyDescent="0.25">
      <c r="B2483" s="175"/>
      <c r="C2483" s="53"/>
      <c r="D2483" s="53"/>
      <c r="E2483" s="53"/>
      <c r="F2483" s="53"/>
      <c r="G2483" s="54"/>
      <c r="H2483" s="53"/>
      <c r="I2483" s="59"/>
      <c r="J2483" s="53"/>
      <c r="K2483" s="53"/>
      <c r="L2483" s="53"/>
      <c r="M2483" s="53"/>
      <c r="N2483" s="53"/>
    </row>
    <row r="2484" spans="2:14" x14ac:dyDescent="0.25">
      <c r="B2484" s="175"/>
      <c r="C2484" s="53"/>
      <c r="D2484" s="53"/>
      <c r="E2484" s="53"/>
      <c r="F2484" s="53"/>
      <c r="G2484" s="54"/>
      <c r="H2484" s="53"/>
      <c r="I2484" s="59"/>
      <c r="J2484" s="53"/>
      <c r="K2484" s="53"/>
      <c r="L2484" s="53"/>
      <c r="M2484" s="53"/>
      <c r="N2484" s="53"/>
    </row>
    <row r="2485" spans="2:14" x14ac:dyDescent="0.25">
      <c r="B2485" s="175"/>
      <c r="C2485" s="53"/>
      <c r="D2485" s="53"/>
      <c r="E2485" s="53"/>
      <c r="F2485" s="53"/>
      <c r="G2485" s="54"/>
      <c r="H2485" s="53"/>
      <c r="I2485" s="59"/>
      <c r="J2485" s="53"/>
      <c r="K2485" s="53"/>
      <c r="L2485" s="53"/>
      <c r="M2485" s="53"/>
      <c r="N2485" s="53"/>
    </row>
    <row r="2486" spans="2:14" x14ac:dyDescent="0.25">
      <c r="B2486" s="175"/>
      <c r="C2486" s="53"/>
      <c r="D2486" s="53"/>
      <c r="E2486" s="53"/>
      <c r="F2486" s="53"/>
      <c r="G2486" s="54"/>
      <c r="H2486" s="53"/>
      <c r="I2486" s="59"/>
      <c r="J2486" s="53"/>
      <c r="K2486" s="53"/>
      <c r="L2486" s="53"/>
      <c r="M2486" s="53"/>
      <c r="N2486" s="53"/>
    </row>
    <row r="2487" spans="2:14" x14ac:dyDescent="0.25">
      <c r="B2487" s="175"/>
      <c r="C2487" s="53"/>
      <c r="D2487" s="53"/>
      <c r="E2487" s="53"/>
      <c r="F2487" s="53"/>
      <c r="G2487" s="54"/>
      <c r="H2487" s="53"/>
      <c r="I2487" s="59"/>
      <c r="J2487" s="53"/>
      <c r="K2487" s="53"/>
      <c r="L2487" s="53"/>
      <c r="M2487" s="53"/>
      <c r="N2487" s="53"/>
    </row>
    <row r="2488" spans="2:14" x14ac:dyDescent="0.25">
      <c r="B2488" s="175"/>
      <c r="C2488" s="53"/>
      <c r="D2488" s="53"/>
      <c r="E2488" s="53"/>
      <c r="F2488" s="53"/>
      <c r="G2488" s="54"/>
      <c r="H2488" s="53"/>
      <c r="I2488" s="59"/>
      <c r="J2488" s="53"/>
      <c r="K2488" s="53"/>
      <c r="L2488" s="53"/>
      <c r="M2488" s="53"/>
      <c r="N2488" s="53"/>
    </row>
    <row r="2489" spans="2:14" x14ac:dyDescent="0.25">
      <c r="B2489" s="175"/>
      <c r="C2489" s="53"/>
      <c r="D2489" s="53"/>
      <c r="E2489" s="53"/>
      <c r="F2489" s="53"/>
      <c r="G2489" s="54"/>
      <c r="H2489" s="53"/>
      <c r="I2489" s="59"/>
      <c r="J2489" s="53"/>
      <c r="K2489" s="53"/>
      <c r="L2489" s="53"/>
      <c r="M2489" s="53"/>
      <c r="N2489" s="53"/>
    </row>
    <row r="2490" spans="2:14" x14ac:dyDescent="0.25">
      <c r="B2490" s="175"/>
      <c r="C2490" s="53"/>
      <c r="D2490" s="53"/>
      <c r="E2490" s="53"/>
      <c r="F2490" s="53"/>
      <c r="G2490" s="54"/>
      <c r="H2490" s="53"/>
      <c r="I2490" s="59"/>
      <c r="J2490" s="53"/>
      <c r="K2490" s="53"/>
      <c r="L2490" s="53"/>
      <c r="M2490" s="53"/>
      <c r="N2490" s="53"/>
    </row>
    <row r="2491" spans="2:14" x14ac:dyDescent="0.25">
      <c r="B2491" s="175"/>
      <c r="C2491" s="53"/>
      <c r="D2491" s="53"/>
      <c r="E2491" s="53"/>
      <c r="F2491" s="53"/>
      <c r="G2491" s="54"/>
      <c r="H2491" s="53"/>
      <c r="I2491" s="59"/>
      <c r="J2491" s="53"/>
      <c r="K2491" s="53"/>
      <c r="L2491" s="53"/>
      <c r="M2491" s="53"/>
      <c r="N2491" s="53"/>
    </row>
    <row r="2492" spans="2:14" x14ac:dyDescent="0.25">
      <c r="B2492" s="175"/>
      <c r="C2492" s="53"/>
      <c r="D2492" s="53"/>
      <c r="E2492" s="53"/>
      <c r="F2492" s="53"/>
      <c r="G2492" s="54"/>
      <c r="H2492" s="53"/>
      <c r="I2492" s="59"/>
      <c r="J2492" s="53"/>
      <c r="K2492" s="53"/>
      <c r="L2492" s="53"/>
      <c r="M2492" s="53"/>
      <c r="N2492" s="53"/>
    </row>
    <row r="2493" spans="2:14" x14ac:dyDescent="0.25">
      <c r="B2493" s="175"/>
      <c r="C2493" s="53"/>
      <c r="D2493" s="53"/>
      <c r="E2493" s="53"/>
      <c r="F2493" s="53"/>
      <c r="G2493" s="54"/>
      <c r="H2493" s="53"/>
      <c r="I2493" s="59"/>
      <c r="J2493" s="53"/>
      <c r="K2493" s="53"/>
      <c r="L2493" s="53"/>
      <c r="M2493" s="53"/>
      <c r="N2493" s="53"/>
    </row>
    <row r="2494" spans="2:14" x14ac:dyDescent="0.25">
      <c r="B2494" s="175"/>
      <c r="C2494" s="53"/>
      <c r="D2494" s="53"/>
      <c r="E2494" s="53"/>
      <c r="F2494" s="53"/>
      <c r="G2494" s="54"/>
      <c r="H2494" s="53"/>
      <c r="I2494" s="59"/>
      <c r="J2494" s="53"/>
      <c r="K2494" s="53"/>
      <c r="L2494" s="53"/>
      <c r="M2494" s="53"/>
      <c r="N2494" s="53"/>
    </row>
    <row r="2495" spans="2:14" x14ac:dyDescent="0.25">
      <c r="B2495" s="175"/>
      <c r="C2495" s="53"/>
      <c r="D2495" s="53"/>
      <c r="E2495" s="53"/>
      <c r="F2495" s="53"/>
      <c r="G2495" s="54"/>
      <c r="H2495" s="53"/>
      <c r="I2495" s="59"/>
      <c r="J2495" s="53"/>
      <c r="K2495" s="53"/>
      <c r="L2495" s="53"/>
      <c r="M2495" s="53"/>
      <c r="N2495" s="53"/>
    </row>
    <row r="2496" spans="2:14" x14ac:dyDescent="0.25">
      <c r="B2496" s="175"/>
      <c r="C2496" s="53"/>
      <c r="D2496" s="53"/>
      <c r="E2496" s="53"/>
      <c r="F2496" s="53"/>
      <c r="G2496" s="54"/>
      <c r="H2496" s="53"/>
      <c r="I2496" s="59"/>
      <c r="J2496" s="53"/>
      <c r="K2496" s="53"/>
      <c r="L2496" s="53"/>
      <c r="M2496" s="53"/>
      <c r="N2496" s="53"/>
    </row>
    <row r="2497" spans="2:14" x14ac:dyDescent="0.25">
      <c r="B2497" s="175"/>
      <c r="C2497" s="53"/>
      <c r="D2497" s="53"/>
      <c r="E2497" s="53"/>
      <c r="F2497" s="53"/>
      <c r="G2497" s="54"/>
      <c r="H2497" s="53"/>
      <c r="I2497" s="59"/>
      <c r="J2497" s="53"/>
      <c r="K2497" s="53"/>
      <c r="L2497" s="53"/>
      <c r="M2497" s="53"/>
      <c r="N2497" s="53"/>
    </row>
    <row r="2498" spans="2:14" x14ac:dyDescent="0.25">
      <c r="B2498" s="175"/>
      <c r="C2498" s="53"/>
      <c r="D2498" s="53"/>
      <c r="E2498" s="53"/>
      <c r="F2498" s="53"/>
      <c r="G2498" s="54"/>
      <c r="H2498" s="53"/>
      <c r="I2498" s="59"/>
      <c r="J2498" s="53"/>
      <c r="K2498" s="53"/>
      <c r="L2498" s="53"/>
      <c r="M2498" s="53"/>
      <c r="N2498" s="53"/>
    </row>
    <row r="2499" spans="2:14" x14ac:dyDescent="0.25">
      <c r="B2499" s="175"/>
      <c r="C2499" s="53"/>
      <c r="D2499" s="53"/>
      <c r="E2499" s="53"/>
      <c r="F2499" s="53"/>
      <c r="G2499" s="54"/>
      <c r="H2499" s="53"/>
      <c r="I2499" s="59"/>
      <c r="J2499" s="53"/>
      <c r="K2499" s="53"/>
      <c r="L2499" s="53"/>
      <c r="M2499" s="53"/>
      <c r="N2499" s="53"/>
    </row>
    <row r="2500" spans="2:14" x14ac:dyDescent="0.25">
      <c r="B2500" s="175"/>
      <c r="C2500" s="53"/>
      <c r="D2500" s="53"/>
      <c r="E2500" s="53"/>
      <c r="F2500" s="53"/>
      <c r="G2500" s="54"/>
      <c r="H2500" s="53"/>
      <c r="I2500" s="59"/>
      <c r="J2500" s="53"/>
      <c r="K2500" s="53"/>
      <c r="L2500" s="53"/>
      <c r="M2500" s="53"/>
      <c r="N2500" s="53"/>
    </row>
    <row r="2501" spans="2:14" x14ac:dyDescent="0.25">
      <c r="B2501" s="175"/>
      <c r="C2501" s="53"/>
      <c r="D2501" s="53"/>
      <c r="E2501" s="53"/>
      <c r="F2501" s="53"/>
      <c r="G2501" s="54"/>
      <c r="H2501" s="53"/>
      <c r="I2501" s="59"/>
      <c r="J2501" s="53"/>
      <c r="K2501" s="53"/>
      <c r="L2501" s="53"/>
      <c r="M2501" s="53"/>
      <c r="N2501" s="53"/>
    </row>
    <row r="2502" spans="2:14" x14ac:dyDescent="0.25">
      <c r="B2502" s="175"/>
      <c r="C2502" s="53"/>
      <c r="D2502" s="53"/>
      <c r="E2502" s="53"/>
      <c r="F2502" s="53"/>
      <c r="G2502" s="54"/>
      <c r="H2502" s="53"/>
      <c r="I2502" s="59"/>
      <c r="J2502" s="53"/>
      <c r="K2502" s="53"/>
      <c r="L2502" s="53"/>
      <c r="M2502" s="53"/>
      <c r="N2502" s="53"/>
    </row>
    <row r="2503" spans="2:14" x14ac:dyDescent="0.25">
      <c r="B2503" s="175"/>
      <c r="C2503" s="53"/>
      <c r="D2503" s="53"/>
      <c r="E2503" s="53"/>
      <c r="F2503" s="53"/>
      <c r="G2503" s="54"/>
      <c r="H2503" s="53"/>
      <c r="I2503" s="59"/>
      <c r="J2503" s="53"/>
      <c r="K2503" s="53"/>
      <c r="L2503" s="53"/>
      <c r="M2503" s="53"/>
      <c r="N2503" s="53"/>
    </row>
    <row r="2504" spans="2:14" x14ac:dyDescent="0.25">
      <c r="B2504" s="175"/>
      <c r="C2504" s="53"/>
      <c r="D2504" s="53"/>
      <c r="E2504" s="53"/>
      <c r="F2504" s="53"/>
      <c r="G2504" s="54"/>
      <c r="H2504" s="53"/>
      <c r="I2504" s="59"/>
      <c r="J2504" s="53"/>
      <c r="K2504" s="53"/>
      <c r="L2504" s="53"/>
      <c r="M2504" s="53"/>
      <c r="N2504" s="53"/>
    </row>
    <row r="2505" spans="2:14" x14ac:dyDescent="0.25">
      <c r="B2505" s="175"/>
      <c r="C2505" s="53"/>
      <c r="D2505" s="53"/>
      <c r="E2505" s="53"/>
      <c r="F2505" s="53"/>
      <c r="G2505" s="54"/>
      <c r="H2505" s="53"/>
      <c r="I2505" s="59"/>
      <c r="J2505" s="53"/>
      <c r="K2505" s="53"/>
      <c r="L2505" s="53"/>
      <c r="M2505" s="53"/>
      <c r="N2505" s="53"/>
    </row>
    <row r="2506" spans="2:14" x14ac:dyDescent="0.25">
      <c r="B2506" s="175"/>
      <c r="C2506" s="53"/>
      <c r="D2506" s="53"/>
      <c r="E2506" s="53"/>
      <c r="F2506" s="53"/>
      <c r="G2506" s="54"/>
      <c r="H2506" s="53"/>
      <c r="I2506" s="59"/>
      <c r="J2506" s="53"/>
      <c r="K2506" s="53"/>
      <c r="L2506" s="53"/>
      <c r="M2506" s="53"/>
      <c r="N2506" s="53"/>
    </row>
    <row r="2507" spans="2:14" x14ac:dyDescent="0.25">
      <c r="B2507" s="175"/>
      <c r="C2507" s="53"/>
      <c r="D2507" s="53"/>
      <c r="E2507" s="53"/>
      <c r="F2507" s="53"/>
      <c r="G2507" s="54"/>
      <c r="H2507" s="53"/>
      <c r="I2507" s="59"/>
      <c r="J2507" s="53"/>
      <c r="K2507" s="53"/>
      <c r="L2507" s="53"/>
      <c r="M2507" s="53"/>
      <c r="N2507" s="53"/>
    </row>
    <row r="2508" spans="2:14" x14ac:dyDescent="0.25">
      <c r="B2508" s="175"/>
      <c r="C2508" s="53"/>
      <c r="D2508" s="53"/>
      <c r="E2508" s="53"/>
      <c r="F2508" s="53"/>
      <c r="G2508" s="54"/>
      <c r="H2508" s="53"/>
      <c r="I2508" s="59"/>
      <c r="J2508" s="53"/>
      <c r="K2508" s="53"/>
      <c r="L2508" s="53"/>
      <c r="M2508" s="53"/>
      <c r="N2508" s="53"/>
    </row>
    <row r="2509" spans="2:14" x14ac:dyDescent="0.25">
      <c r="B2509" s="175"/>
      <c r="C2509" s="53"/>
      <c r="D2509" s="53"/>
      <c r="E2509" s="53"/>
      <c r="F2509" s="53"/>
      <c r="G2509" s="54"/>
      <c r="H2509" s="53"/>
      <c r="I2509" s="59"/>
      <c r="J2509" s="53"/>
      <c r="K2509" s="53"/>
      <c r="L2509" s="53"/>
      <c r="M2509" s="53"/>
      <c r="N2509" s="53"/>
    </row>
    <row r="2510" spans="2:14" x14ac:dyDescent="0.25">
      <c r="B2510" s="175"/>
      <c r="C2510" s="53"/>
      <c r="D2510" s="53"/>
      <c r="E2510" s="53"/>
      <c r="F2510" s="53"/>
      <c r="G2510" s="54"/>
      <c r="H2510" s="53"/>
      <c r="I2510" s="59"/>
      <c r="J2510" s="53"/>
      <c r="K2510" s="53"/>
      <c r="L2510" s="53"/>
      <c r="M2510" s="53"/>
      <c r="N2510" s="53"/>
    </row>
    <row r="2511" spans="2:14" x14ac:dyDescent="0.25">
      <c r="B2511" s="175"/>
      <c r="C2511" s="53"/>
      <c r="D2511" s="53"/>
      <c r="E2511" s="53"/>
      <c r="F2511" s="53"/>
      <c r="G2511" s="54"/>
      <c r="H2511" s="53"/>
      <c r="I2511" s="59"/>
      <c r="J2511" s="53"/>
      <c r="K2511" s="53"/>
      <c r="L2511" s="53"/>
      <c r="M2511" s="53"/>
      <c r="N2511" s="53"/>
    </row>
    <row r="2512" spans="2:14" x14ac:dyDescent="0.25">
      <c r="B2512" s="175"/>
      <c r="C2512" s="53"/>
      <c r="D2512" s="53"/>
      <c r="E2512" s="53"/>
      <c r="F2512" s="53"/>
      <c r="G2512" s="54"/>
      <c r="H2512" s="53"/>
      <c r="I2512" s="59"/>
      <c r="J2512" s="53"/>
      <c r="K2512" s="53"/>
      <c r="L2512" s="53"/>
      <c r="M2512" s="53"/>
      <c r="N2512" s="53"/>
    </row>
    <row r="2513" spans="2:14" x14ac:dyDescent="0.25">
      <c r="B2513" s="175"/>
      <c r="C2513" s="53"/>
      <c r="D2513" s="53"/>
      <c r="E2513" s="53"/>
      <c r="F2513" s="53"/>
      <c r="G2513" s="54"/>
      <c r="H2513" s="53"/>
      <c r="I2513" s="59"/>
      <c r="J2513" s="53"/>
      <c r="K2513" s="53"/>
      <c r="L2513" s="53"/>
      <c r="M2513" s="53"/>
      <c r="N2513" s="53"/>
    </row>
    <row r="2514" spans="2:14" x14ac:dyDescent="0.25">
      <c r="B2514" s="175"/>
      <c r="C2514" s="53"/>
      <c r="D2514" s="53"/>
      <c r="E2514" s="53"/>
      <c r="F2514" s="53"/>
      <c r="G2514" s="54"/>
      <c r="H2514" s="53"/>
      <c r="I2514" s="59"/>
      <c r="J2514" s="53"/>
      <c r="K2514" s="53"/>
      <c r="L2514" s="53"/>
      <c r="M2514" s="53"/>
      <c r="N2514" s="53"/>
    </row>
    <row r="2515" spans="2:14" x14ac:dyDescent="0.25">
      <c r="B2515" s="175"/>
      <c r="C2515" s="53"/>
      <c r="D2515" s="53"/>
      <c r="E2515" s="53"/>
      <c r="F2515" s="53"/>
      <c r="G2515" s="54"/>
      <c r="H2515" s="53"/>
      <c r="I2515" s="59"/>
      <c r="J2515" s="53"/>
      <c r="K2515" s="53"/>
      <c r="L2515" s="53"/>
      <c r="M2515" s="53"/>
      <c r="N2515" s="53"/>
    </row>
    <row r="2516" spans="2:14" x14ac:dyDescent="0.25">
      <c r="B2516" s="175"/>
      <c r="C2516" s="53"/>
      <c r="D2516" s="53"/>
      <c r="E2516" s="53"/>
      <c r="F2516" s="53"/>
      <c r="G2516" s="54"/>
      <c r="H2516" s="53"/>
      <c r="I2516" s="59"/>
      <c r="J2516" s="53"/>
      <c r="K2516" s="53"/>
      <c r="L2516" s="53"/>
      <c r="M2516" s="53"/>
      <c r="N2516" s="53"/>
    </row>
    <row r="2517" spans="2:14" x14ac:dyDescent="0.25">
      <c r="B2517" s="175"/>
      <c r="C2517" s="53"/>
      <c r="D2517" s="53"/>
      <c r="E2517" s="53"/>
      <c r="F2517" s="53"/>
      <c r="G2517" s="54"/>
      <c r="H2517" s="53"/>
      <c r="I2517" s="59"/>
      <c r="J2517" s="53"/>
      <c r="K2517" s="53"/>
      <c r="L2517" s="53"/>
      <c r="M2517" s="53"/>
      <c r="N2517" s="53"/>
    </row>
    <row r="2518" spans="2:14" x14ac:dyDescent="0.25">
      <c r="B2518" s="175"/>
      <c r="C2518" s="53"/>
      <c r="D2518" s="53"/>
      <c r="E2518" s="53"/>
      <c r="F2518" s="53"/>
      <c r="G2518" s="54"/>
      <c r="H2518" s="53"/>
      <c r="I2518" s="59"/>
      <c r="J2518" s="53"/>
      <c r="K2518" s="53"/>
      <c r="L2518" s="53"/>
      <c r="M2518" s="53"/>
      <c r="N2518" s="53"/>
    </row>
    <row r="2519" spans="2:14" x14ac:dyDescent="0.25">
      <c r="B2519" s="175"/>
      <c r="C2519" s="53"/>
      <c r="D2519" s="53"/>
      <c r="E2519" s="53"/>
      <c r="F2519" s="53"/>
      <c r="G2519" s="54"/>
      <c r="H2519" s="53"/>
      <c r="I2519" s="59"/>
      <c r="J2519" s="53"/>
      <c r="K2519" s="53"/>
      <c r="L2519" s="53"/>
      <c r="M2519" s="53"/>
      <c r="N2519" s="53"/>
    </row>
    <row r="2520" spans="2:14" x14ac:dyDescent="0.25">
      <c r="B2520" s="175"/>
      <c r="C2520" s="53"/>
      <c r="D2520" s="53"/>
      <c r="E2520" s="53"/>
      <c r="F2520" s="53"/>
      <c r="G2520" s="54"/>
      <c r="H2520" s="53"/>
      <c r="I2520" s="59"/>
      <c r="J2520" s="53"/>
      <c r="K2520" s="53"/>
      <c r="L2520" s="53"/>
      <c r="M2520" s="53"/>
      <c r="N2520" s="53"/>
    </row>
    <row r="2521" spans="2:14" x14ac:dyDescent="0.25">
      <c r="B2521" s="175"/>
      <c r="C2521" s="53"/>
      <c r="D2521" s="53"/>
      <c r="E2521" s="53"/>
      <c r="F2521" s="53"/>
      <c r="G2521" s="54"/>
      <c r="H2521" s="53"/>
      <c r="I2521" s="59"/>
      <c r="J2521" s="53"/>
      <c r="K2521" s="53"/>
      <c r="L2521" s="53"/>
      <c r="M2521" s="53"/>
      <c r="N2521" s="53"/>
    </row>
    <row r="2522" spans="2:14" x14ac:dyDescent="0.25">
      <c r="B2522" s="175"/>
      <c r="C2522" s="53"/>
      <c r="D2522" s="53"/>
      <c r="E2522" s="53"/>
      <c r="F2522" s="53"/>
      <c r="G2522" s="54"/>
      <c r="H2522" s="53"/>
      <c r="I2522" s="59"/>
      <c r="J2522" s="53"/>
      <c r="K2522" s="53"/>
      <c r="L2522" s="53"/>
      <c r="M2522" s="53"/>
      <c r="N2522" s="53"/>
    </row>
    <row r="2523" spans="2:14" x14ac:dyDescent="0.25">
      <c r="B2523" s="175"/>
      <c r="C2523" s="53"/>
      <c r="D2523" s="53"/>
      <c r="E2523" s="53"/>
      <c r="F2523" s="53"/>
      <c r="G2523" s="54"/>
      <c r="H2523" s="53"/>
      <c r="I2523" s="59"/>
      <c r="J2523" s="53"/>
      <c r="K2523" s="53"/>
      <c r="L2523" s="53"/>
      <c r="M2523" s="53"/>
      <c r="N2523" s="53"/>
    </row>
    <row r="2524" spans="2:14" x14ac:dyDescent="0.25">
      <c r="B2524" s="175"/>
      <c r="C2524" s="53"/>
      <c r="D2524" s="53"/>
      <c r="E2524" s="53"/>
      <c r="F2524" s="53"/>
      <c r="G2524" s="54"/>
      <c r="H2524" s="53"/>
      <c r="I2524" s="59"/>
      <c r="J2524" s="53"/>
      <c r="K2524" s="53"/>
      <c r="L2524" s="53"/>
      <c r="M2524" s="53"/>
      <c r="N2524" s="53"/>
    </row>
    <row r="2525" spans="2:14" x14ac:dyDescent="0.25">
      <c r="B2525" s="175"/>
      <c r="C2525" s="53"/>
      <c r="D2525" s="53"/>
      <c r="E2525" s="53"/>
      <c r="F2525" s="53"/>
      <c r="G2525" s="54"/>
      <c r="H2525" s="53"/>
      <c r="I2525" s="59"/>
      <c r="J2525" s="53"/>
      <c r="K2525" s="53"/>
      <c r="L2525" s="53"/>
      <c r="M2525" s="53"/>
      <c r="N2525" s="53"/>
    </row>
    <row r="2526" spans="2:14" x14ac:dyDescent="0.25">
      <c r="B2526" s="175"/>
      <c r="C2526" s="53"/>
      <c r="D2526" s="53"/>
      <c r="E2526" s="53"/>
      <c r="F2526" s="53"/>
      <c r="G2526" s="54"/>
      <c r="H2526" s="53"/>
      <c r="I2526" s="59"/>
      <c r="J2526" s="53"/>
      <c r="K2526" s="53"/>
      <c r="L2526" s="53"/>
      <c r="M2526" s="53"/>
      <c r="N2526" s="53"/>
    </row>
    <row r="2527" spans="2:14" x14ac:dyDescent="0.25">
      <c r="B2527" s="175"/>
      <c r="C2527" s="53"/>
      <c r="D2527" s="53"/>
      <c r="E2527" s="53"/>
      <c r="F2527" s="53"/>
      <c r="G2527" s="54"/>
      <c r="H2527" s="53"/>
      <c r="I2527" s="59"/>
      <c r="J2527" s="53"/>
      <c r="K2527" s="53"/>
      <c r="L2527" s="53"/>
      <c r="M2527" s="53"/>
      <c r="N2527" s="53"/>
    </row>
    <row r="2528" spans="2:14" x14ac:dyDescent="0.25">
      <c r="B2528" s="175"/>
      <c r="C2528" s="53"/>
      <c r="D2528" s="53"/>
      <c r="E2528" s="53"/>
      <c r="F2528" s="53"/>
      <c r="G2528" s="54"/>
      <c r="H2528" s="53"/>
      <c r="I2528" s="59"/>
      <c r="J2528" s="53"/>
      <c r="K2528" s="53"/>
      <c r="L2528" s="53"/>
      <c r="M2528" s="53"/>
      <c r="N2528" s="53"/>
    </row>
    <row r="2529" spans="2:14" x14ac:dyDescent="0.25">
      <c r="B2529" s="175"/>
      <c r="C2529" s="53"/>
      <c r="D2529" s="53"/>
      <c r="E2529" s="53"/>
      <c r="F2529" s="53"/>
      <c r="G2529" s="54"/>
      <c r="H2529" s="53"/>
      <c r="I2529" s="59"/>
      <c r="J2529" s="53"/>
      <c r="K2529" s="53"/>
      <c r="L2529" s="53"/>
      <c r="M2529" s="53"/>
      <c r="N2529" s="53"/>
    </row>
    <row r="2530" spans="2:14" x14ac:dyDescent="0.25">
      <c r="B2530" s="175"/>
      <c r="C2530" s="53"/>
      <c r="D2530" s="53"/>
      <c r="E2530" s="53"/>
      <c r="F2530" s="53"/>
      <c r="G2530" s="54"/>
      <c r="H2530" s="53"/>
      <c r="I2530" s="59"/>
      <c r="J2530" s="53"/>
      <c r="K2530" s="53"/>
      <c r="L2530" s="53"/>
      <c r="M2530" s="53"/>
      <c r="N2530" s="53"/>
    </row>
    <row r="2531" spans="2:14" x14ac:dyDescent="0.25">
      <c r="B2531" s="175"/>
      <c r="C2531" s="53"/>
      <c r="D2531" s="53"/>
      <c r="E2531" s="53"/>
      <c r="F2531" s="53"/>
      <c r="G2531" s="54"/>
      <c r="H2531" s="53"/>
      <c r="I2531" s="59"/>
      <c r="J2531" s="53"/>
      <c r="K2531" s="53"/>
      <c r="L2531" s="53"/>
      <c r="M2531" s="53"/>
      <c r="N2531" s="53"/>
    </row>
    <row r="2532" spans="2:14" x14ac:dyDescent="0.25">
      <c r="B2532" s="175"/>
      <c r="C2532" s="53"/>
      <c r="D2532" s="53"/>
      <c r="E2532" s="53"/>
      <c r="F2532" s="53"/>
      <c r="G2532" s="54"/>
      <c r="H2532" s="53"/>
      <c r="I2532" s="59"/>
      <c r="J2532" s="53"/>
      <c r="K2532" s="53"/>
      <c r="L2532" s="53"/>
      <c r="M2532" s="53"/>
      <c r="N2532" s="53"/>
    </row>
    <row r="2533" spans="2:14" x14ac:dyDescent="0.25">
      <c r="B2533" s="175"/>
      <c r="C2533" s="53"/>
      <c r="D2533" s="53"/>
      <c r="E2533" s="53"/>
      <c r="F2533" s="53"/>
      <c r="G2533" s="54"/>
      <c r="H2533" s="53"/>
      <c r="I2533" s="59"/>
      <c r="J2533" s="53"/>
      <c r="K2533" s="53"/>
      <c r="L2533" s="53"/>
      <c r="M2533" s="53"/>
      <c r="N2533" s="53"/>
    </row>
    <row r="2534" spans="2:14" x14ac:dyDescent="0.25">
      <c r="B2534" s="175"/>
      <c r="C2534" s="53"/>
      <c r="D2534" s="53"/>
      <c r="E2534" s="53"/>
      <c r="F2534" s="53"/>
      <c r="G2534" s="54"/>
      <c r="H2534" s="53"/>
      <c r="I2534" s="59"/>
      <c r="J2534" s="53"/>
      <c r="K2534" s="53"/>
      <c r="L2534" s="53"/>
      <c r="M2534" s="53"/>
      <c r="N2534" s="53"/>
    </row>
    <row r="2535" spans="2:14" x14ac:dyDescent="0.25">
      <c r="B2535" s="175"/>
      <c r="C2535" s="53"/>
      <c r="D2535" s="53"/>
      <c r="E2535" s="53"/>
      <c r="F2535" s="53"/>
      <c r="G2535" s="54"/>
      <c r="H2535" s="53"/>
      <c r="I2535" s="59"/>
      <c r="J2535" s="53"/>
      <c r="K2535" s="53"/>
      <c r="L2535" s="53"/>
      <c r="M2535" s="53"/>
      <c r="N2535" s="53"/>
    </row>
    <row r="2536" spans="2:14" x14ac:dyDescent="0.25">
      <c r="B2536" s="175"/>
      <c r="C2536" s="53"/>
      <c r="D2536" s="53"/>
      <c r="E2536" s="53"/>
      <c r="F2536" s="53"/>
      <c r="G2536" s="54"/>
      <c r="H2536" s="53"/>
      <c r="I2536" s="59"/>
      <c r="J2536" s="53"/>
      <c r="K2536" s="53"/>
      <c r="L2536" s="53"/>
      <c r="M2536" s="53"/>
      <c r="N2536" s="53"/>
    </row>
    <row r="2537" spans="2:14" x14ac:dyDescent="0.25">
      <c r="B2537" s="175"/>
      <c r="C2537" s="53"/>
      <c r="D2537" s="53"/>
      <c r="E2537" s="53"/>
      <c r="F2537" s="53"/>
      <c r="G2537" s="54"/>
      <c r="H2537" s="53"/>
      <c r="I2537" s="59"/>
      <c r="J2537" s="53"/>
      <c r="K2537" s="53"/>
      <c r="L2537" s="53"/>
      <c r="M2537" s="53"/>
      <c r="N2537" s="53"/>
    </row>
    <row r="2538" spans="2:14" x14ac:dyDescent="0.25">
      <c r="B2538" s="175"/>
      <c r="C2538" s="53"/>
      <c r="D2538" s="53"/>
      <c r="E2538" s="53"/>
      <c r="F2538" s="53"/>
      <c r="G2538" s="54"/>
      <c r="H2538" s="53"/>
      <c r="I2538" s="59"/>
      <c r="J2538" s="53"/>
      <c r="K2538" s="53"/>
      <c r="L2538" s="53"/>
      <c r="M2538" s="53"/>
      <c r="N2538" s="53"/>
    </row>
    <row r="2539" spans="2:14" x14ac:dyDescent="0.25">
      <c r="B2539" s="175"/>
      <c r="C2539" s="53"/>
      <c r="D2539" s="53"/>
      <c r="E2539" s="53"/>
      <c r="F2539" s="53"/>
      <c r="G2539" s="54"/>
      <c r="H2539" s="53"/>
      <c r="I2539" s="59"/>
      <c r="J2539" s="53"/>
      <c r="K2539" s="53"/>
      <c r="L2539" s="53"/>
      <c r="M2539" s="53"/>
      <c r="N2539" s="53"/>
    </row>
    <row r="2540" spans="2:14" x14ac:dyDescent="0.25">
      <c r="B2540" s="175"/>
      <c r="C2540" s="53"/>
      <c r="D2540" s="53"/>
      <c r="E2540" s="53"/>
      <c r="F2540" s="53"/>
      <c r="G2540" s="54"/>
      <c r="H2540" s="53"/>
      <c r="I2540" s="59"/>
      <c r="J2540" s="53"/>
      <c r="K2540" s="53"/>
      <c r="L2540" s="53"/>
      <c r="M2540" s="53"/>
      <c r="N2540" s="53"/>
    </row>
    <row r="2541" spans="2:14" x14ac:dyDescent="0.25">
      <c r="B2541" s="175"/>
      <c r="C2541" s="53"/>
      <c r="D2541" s="53"/>
      <c r="E2541" s="53"/>
      <c r="F2541" s="53"/>
      <c r="G2541" s="54"/>
      <c r="H2541" s="53"/>
      <c r="I2541" s="59"/>
      <c r="J2541" s="53"/>
      <c r="K2541" s="53"/>
      <c r="L2541" s="53"/>
      <c r="M2541" s="53"/>
      <c r="N2541" s="53"/>
    </row>
    <row r="2542" spans="2:14" x14ac:dyDescent="0.25">
      <c r="B2542" s="175"/>
      <c r="C2542" s="53"/>
      <c r="D2542" s="53"/>
      <c r="E2542" s="53"/>
      <c r="F2542" s="53"/>
      <c r="G2542" s="54"/>
      <c r="H2542" s="53"/>
      <c r="I2542" s="59"/>
      <c r="J2542" s="53"/>
      <c r="K2542" s="53"/>
      <c r="L2542" s="53"/>
      <c r="M2542" s="53"/>
      <c r="N2542" s="53"/>
    </row>
    <row r="2543" spans="2:14" x14ac:dyDescent="0.25">
      <c r="B2543" s="175"/>
      <c r="C2543" s="53"/>
      <c r="D2543" s="53"/>
      <c r="E2543" s="53"/>
      <c r="F2543" s="53"/>
      <c r="G2543" s="54"/>
      <c r="H2543" s="53"/>
      <c r="I2543" s="59"/>
      <c r="J2543" s="53"/>
      <c r="K2543" s="53"/>
      <c r="L2543" s="53"/>
      <c r="M2543" s="53"/>
      <c r="N2543" s="53"/>
    </row>
    <row r="2544" spans="2:14" x14ac:dyDescent="0.25">
      <c r="B2544" s="175"/>
      <c r="C2544" s="53"/>
      <c r="D2544" s="53"/>
      <c r="E2544" s="53"/>
      <c r="F2544" s="53"/>
      <c r="G2544" s="54"/>
      <c r="H2544" s="53"/>
      <c r="I2544" s="59"/>
      <c r="J2544" s="53"/>
      <c r="K2544" s="53"/>
      <c r="L2544" s="53"/>
      <c r="M2544" s="53"/>
      <c r="N2544" s="53"/>
    </row>
    <row r="2545" spans="2:14" x14ac:dyDescent="0.25">
      <c r="B2545" s="175"/>
      <c r="C2545" s="53"/>
      <c r="D2545" s="53"/>
      <c r="E2545" s="53"/>
      <c r="F2545" s="53"/>
      <c r="G2545" s="54"/>
      <c r="H2545" s="53"/>
      <c r="I2545" s="59"/>
      <c r="J2545" s="53"/>
      <c r="K2545" s="53"/>
      <c r="L2545" s="53"/>
      <c r="M2545" s="53"/>
      <c r="N2545" s="53"/>
    </row>
    <row r="2546" spans="2:14" x14ac:dyDescent="0.25">
      <c r="B2546" s="175"/>
      <c r="C2546" s="53"/>
      <c r="D2546" s="53"/>
      <c r="E2546" s="53"/>
      <c r="F2546" s="53"/>
      <c r="G2546" s="54"/>
      <c r="H2546" s="53"/>
      <c r="I2546" s="59"/>
      <c r="J2546" s="53"/>
      <c r="K2546" s="53"/>
      <c r="L2546" s="53"/>
      <c r="M2546" s="53"/>
      <c r="N2546" s="53"/>
    </row>
    <row r="2547" spans="2:14" x14ac:dyDescent="0.25">
      <c r="B2547" s="175"/>
      <c r="C2547" s="53"/>
      <c r="D2547" s="53"/>
      <c r="E2547" s="53"/>
      <c r="F2547" s="53"/>
      <c r="G2547" s="54"/>
      <c r="H2547" s="53"/>
      <c r="I2547" s="59"/>
      <c r="J2547" s="53"/>
      <c r="K2547" s="53"/>
      <c r="L2547" s="53"/>
      <c r="M2547" s="53"/>
      <c r="N2547" s="53"/>
    </row>
    <row r="2548" spans="2:14" x14ac:dyDescent="0.25">
      <c r="B2548" s="175"/>
      <c r="C2548" s="53"/>
      <c r="D2548" s="53"/>
      <c r="E2548" s="53"/>
      <c r="F2548" s="53"/>
      <c r="G2548" s="54"/>
      <c r="H2548" s="53"/>
      <c r="I2548" s="59"/>
      <c r="J2548" s="53"/>
      <c r="K2548" s="53"/>
      <c r="L2548" s="53"/>
      <c r="M2548" s="53"/>
      <c r="N2548" s="53"/>
    </row>
    <row r="2549" spans="2:14" x14ac:dyDescent="0.25">
      <c r="B2549" s="175"/>
      <c r="C2549" s="53"/>
      <c r="D2549" s="53"/>
      <c r="E2549" s="53"/>
      <c r="F2549" s="53"/>
      <c r="G2549" s="54"/>
      <c r="H2549" s="53"/>
      <c r="I2549" s="59"/>
      <c r="J2549" s="53"/>
      <c r="K2549" s="53"/>
      <c r="L2549" s="53"/>
      <c r="M2549" s="53"/>
      <c r="N2549" s="53"/>
    </row>
    <row r="2550" spans="2:14" x14ac:dyDescent="0.25">
      <c r="B2550" s="175"/>
      <c r="C2550" s="53"/>
      <c r="D2550" s="53"/>
      <c r="E2550" s="53"/>
      <c r="F2550" s="53"/>
      <c r="G2550" s="54"/>
      <c r="H2550" s="53"/>
      <c r="I2550" s="59"/>
      <c r="J2550" s="53"/>
      <c r="K2550" s="53"/>
      <c r="L2550" s="53"/>
      <c r="M2550" s="53"/>
      <c r="N2550" s="53"/>
    </row>
    <row r="2551" spans="2:14" x14ac:dyDescent="0.25">
      <c r="B2551" s="175"/>
      <c r="C2551" s="53"/>
      <c r="D2551" s="53"/>
      <c r="E2551" s="53"/>
      <c r="F2551" s="53"/>
      <c r="G2551" s="54"/>
      <c r="H2551" s="53"/>
      <c r="I2551" s="59"/>
      <c r="J2551" s="53"/>
      <c r="K2551" s="53"/>
      <c r="L2551" s="53"/>
      <c r="M2551" s="53"/>
      <c r="N2551" s="53"/>
    </row>
    <row r="2552" spans="2:14" x14ac:dyDescent="0.25">
      <c r="B2552" s="175"/>
      <c r="C2552" s="53"/>
      <c r="D2552" s="53"/>
      <c r="E2552" s="53"/>
      <c r="F2552" s="53"/>
      <c r="G2552" s="54"/>
      <c r="H2552" s="53"/>
      <c r="I2552" s="59"/>
      <c r="J2552" s="53"/>
      <c r="K2552" s="53"/>
      <c r="L2552" s="53"/>
      <c r="M2552" s="53"/>
      <c r="N2552" s="53"/>
    </row>
    <row r="2553" spans="2:14" x14ac:dyDescent="0.25">
      <c r="B2553" s="175"/>
      <c r="C2553" s="53"/>
      <c r="D2553" s="53"/>
      <c r="E2553" s="53"/>
      <c r="F2553" s="53"/>
      <c r="G2553" s="54"/>
      <c r="H2553" s="53"/>
      <c r="I2553" s="59"/>
      <c r="J2553" s="53"/>
      <c r="K2553" s="53"/>
      <c r="L2553" s="53"/>
      <c r="M2553" s="53"/>
      <c r="N2553" s="53"/>
    </row>
    <row r="2554" spans="2:14" x14ac:dyDescent="0.25">
      <c r="B2554" s="175"/>
      <c r="C2554" s="53"/>
      <c r="D2554" s="53"/>
      <c r="E2554" s="53"/>
      <c r="F2554" s="53"/>
      <c r="G2554" s="54"/>
      <c r="H2554" s="53"/>
      <c r="I2554" s="59"/>
      <c r="J2554" s="53"/>
      <c r="K2554" s="53"/>
      <c r="L2554" s="53"/>
      <c r="M2554" s="53"/>
      <c r="N2554" s="53"/>
    </row>
    <row r="2555" spans="2:14" x14ac:dyDescent="0.25">
      <c r="B2555" s="175"/>
      <c r="C2555" s="53"/>
      <c r="D2555" s="53"/>
      <c r="E2555" s="53"/>
      <c r="F2555" s="53"/>
      <c r="G2555" s="54"/>
      <c r="H2555" s="53"/>
      <c r="I2555" s="59"/>
      <c r="J2555" s="53"/>
      <c r="K2555" s="53"/>
      <c r="L2555" s="53"/>
      <c r="M2555" s="53"/>
      <c r="N2555" s="53"/>
    </row>
    <row r="2556" spans="2:14" x14ac:dyDescent="0.25">
      <c r="B2556" s="175"/>
      <c r="C2556" s="53"/>
      <c r="D2556" s="53"/>
      <c r="E2556" s="53"/>
      <c r="F2556" s="53"/>
      <c r="G2556" s="54"/>
      <c r="H2556" s="53"/>
      <c r="I2556" s="59"/>
      <c r="J2556" s="53"/>
      <c r="K2556" s="53"/>
      <c r="L2556" s="53"/>
      <c r="M2556" s="53"/>
      <c r="N2556" s="53"/>
    </row>
    <row r="2557" spans="2:14" x14ac:dyDescent="0.25">
      <c r="B2557" s="175"/>
      <c r="C2557" s="53"/>
      <c r="D2557" s="53"/>
      <c r="E2557" s="53"/>
      <c r="F2557" s="53"/>
      <c r="G2557" s="54"/>
      <c r="H2557" s="53"/>
      <c r="I2557" s="59"/>
      <c r="J2557" s="53"/>
      <c r="K2557" s="53"/>
      <c r="L2557" s="53"/>
      <c r="M2557" s="53"/>
      <c r="N2557" s="53"/>
    </row>
    <row r="2558" spans="2:14" x14ac:dyDescent="0.25">
      <c r="B2558" s="175"/>
      <c r="C2558" s="53"/>
      <c r="D2558" s="53"/>
      <c r="E2558" s="53"/>
      <c r="F2558" s="53"/>
      <c r="G2558" s="54"/>
      <c r="H2558" s="53"/>
      <c r="I2558" s="59"/>
      <c r="J2558" s="53"/>
      <c r="K2558" s="53"/>
      <c r="L2558" s="53"/>
      <c r="M2558" s="53"/>
      <c r="N2558" s="53"/>
    </row>
    <row r="2559" spans="2:14" x14ac:dyDescent="0.25">
      <c r="B2559" s="175"/>
      <c r="C2559" s="53"/>
      <c r="D2559" s="53"/>
      <c r="E2559" s="53"/>
      <c r="F2559" s="53"/>
      <c r="G2559" s="54"/>
      <c r="H2559" s="53"/>
      <c r="I2559" s="59"/>
      <c r="J2559" s="53"/>
      <c r="K2559" s="53"/>
      <c r="L2559" s="53"/>
      <c r="M2559" s="53"/>
      <c r="N2559" s="53"/>
    </row>
    <row r="2560" spans="2:14" x14ac:dyDescent="0.25">
      <c r="B2560" s="175"/>
      <c r="C2560" s="53"/>
      <c r="D2560" s="53"/>
      <c r="E2560" s="53"/>
      <c r="F2560" s="53"/>
      <c r="G2560" s="54"/>
      <c r="H2560" s="53"/>
      <c r="I2560" s="59"/>
      <c r="J2560" s="53"/>
      <c r="K2560" s="53"/>
      <c r="L2560" s="53"/>
      <c r="M2560" s="53"/>
      <c r="N2560" s="53"/>
    </row>
    <row r="2561" spans="2:14" x14ac:dyDescent="0.25">
      <c r="B2561" s="175"/>
      <c r="C2561" s="53"/>
      <c r="D2561" s="53"/>
      <c r="E2561" s="53"/>
      <c r="F2561" s="53"/>
      <c r="G2561" s="54"/>
      <c r="H2561" s="53"/>
      <c r="I2561" s="59"/>
      <c r="J2561" s="53"/>
      <c r="K2561" s="53"/>
      <c r="L2561" s="53"/>
      <c r="M2561" s="53"/>
      <c r="N2561" s="53"/>
    </row>
    <row r="2562" spans="2:14" x14ac:dyDescent="0.25">
      <c r="B2562" s="175"/>
      <c r="C2562" s="53"/>
      <c r="D2562" s="53"/>
      <c r="E2562" s="53"/>
      <c r="F2562" s="53"/>
      <c r="G2562" s="54"/>
      <c r="H2562" s="53"/>
      <c r="I2562" s="59"/>
      <c r="J2562" s="53"/>
      <c r="K2562" s="53"/>
      <c r="L2562" s="53"/>
      <c r="M2562" s="53"/>
      <c r="N2562" s="53"/>
    </row>
    <row r="2563" spans="2:14" x14ac:dyDescent="0.25">
      <c r="B2563" s="175"/>
      <c r="C2563" s="53"/>
      <c r="D2563" s="53"/>
      <c r="E2563" s="53"/>
      <c r="F2563" s="53"/>
      <c r="G2563" s="54"/>
      <c r="H2563" s="53"/>
      <c r="I2563" s="59"/>
      <c r="J2563" s="53"/>
      <c r="K2563" s="53"/>
      <c r="L2563" s="53"/>
      <c r="M2563" s="53"/>
      <c r="N2563" s="53"/>
    </row>
    <row r="2564" spans="2:14" x14ac:dyDescent="0.25">
      <c r="B2564" s="175"/>
      <c r="C2564" s="53"/>
      <c r="D2564" s="53"/>
      <c r="E2564" s="53"/>
      <c r="F2564" s="53"/>
      <c r="G2564" s="54"/>
      <c r="H2564" s="53"/>
      <c r="I2564" s="59"/>
      <c r="J2564" s="53"/>
      <c r="K2564" s="53"/>
      <c r="L2564" s="53"/>
      <c r="M2564" s="53"/>
      <c r="N2564" s="53"/>
    </row>
    <row r="2565" spans="2:14" x14ac:dyDescent="0.25">
      <c r="B2565" s="175"/>
      <c r="C2565" s="53"/>
      <c r="D2565" s="53"/>
      <c r="E2565" s="53"/>
      <c r="F2565" s="53"/>
      <c r="G2565" s="54"/>
      <c r="H2565" s="53"/>
      <c r="I2565" s="59"/>
      <c r="J2565" s="53"/>
      <c r="K2565" s="53"/>
      <c r="L2565" s="53"/>
      <c r="M2565" s="53"/>
      <c r="N2565" s="53"/>
    </row>
    <row r="2566" spans="2:14" x14ac:dyDescent="0.25">
      <c r="B2566" s="175"/>
      <c r="C2566" s="53"/>
      <c r="D2566" s="53"/>
      <c r="E2566" s="53"/>
      <c r="F2566" s="53"/>
      <c r="G2566" s="54"/>
      <c r="H2566" s="53"/>
      <c r="I2566" s="59"/>
      <c r="J2566" s="53"/>
      <c r="K2566" s="53"/>
      <c r="L2566" s="53"/>
      <c r="M2566" s="53"/>
      <c r="N2566" s="53"/>
    </row>
    <row r="2567" spans="2:14" x14ac:dyDescent="0.25">
      <c r="B2567" s="175"/>
      <c r="C2567" s="53"/>
      <c r="D2567" s="53"/>
      <c r="E2567" s="53"/>
      <c r="F2567" s="53"/>
      <c r="G2567" s="54"/>
      <c r="H2567" s="53"/>
      <c r="I2567" s="59"/>
      <c r="J2567" s="53"/>
      <c r="K2567" s="53"/>
      <c r="L2567" s="53"/>
      <c r="M2567" s="53"/>
      <c r="N2567" s="53"/>
    </row>
    <row r="2568" spans="2:14" x14ac:dyDescent="0.25">
      <c r="B2568" s="175"/>
      <c r="C2568" s="53"/>
      <c r="D2568" s="53"/>
      <c r="E2568" s="53"/>
      <c r="F2568" s="53"/>
      <c r="G2568" s="54"/>
      <c r="H2568" s="53"/>
      <c r="I2568" s="59"/>
      <c r="J2568" s="53"/>
      <c r="K2568" s="53"/>
      <c r="L2568" s="53"/>
      <c r="M2568" s="53"/>
      <c r="N2568" s="53"/>
    </row>
    <row r="2569" spans="2:14" x14ac:dyDescent="0.25">
      <c r="B2569" s="175"/>
      <c r="C2569" s="53"/>
      <c r="D2569" s="53"/>
      <c r="E2569" s="53"/>
      <c r="F2569" s="53"/>
      <c r="G2569" s="54"/>
      <c r="H2569" s="53"/>
      <c r="I2569" s="59"/>
      <c r="J2569" s="53"/>
      <c r="K2569" s="53"/>
      <c r="L2569" s="53"/>
      <c r="M2569" s="53"/>
      <c r="N2569" s="53"/>
    </row>
    <row r="2570" spans="2:14" x14ac:dyDescent="0.25">
      <c r="B2570" s="175"/>
      <c r="C2570" s="53"/>
      <c r="D2570" s="53"/>
      <c r="E2570" s="53"/>
      <c r="F2570" s="53"/>
      <c r="G2570" s="54"/>
      <c r="H2570" s="53"/>
      <c r="I2570" s="59"/>
      <c r="J2570" s="53"/>
      <c r="K2570" s="53"/>
      <c r="L2570" s="53"/>
      <c r="M2570" s="53"/>
      <c r="N2570" s="53"/>
    </row>
    <row r="2571" spans="2:14" x14ac:dyDescent="0.25">
      <c r="B2571" s="175"/>
      <c r="C2571" s="53"/>
      <c r="D2571" s="53"/>
      <c r="E2571" s="53"/>
      <c r="F2571" s="53"/>
      <c r="G2571" s="54"/>
      <c r="H2571" s="53"/>
      <c r="I2571" s="59"/>
      <c r="J2571" s="53"/>
      <c r="K2571" s="53"/>
      <c r="L2571" s="53"/>
      <c r="M2571" s="53"/>
      <c r="N2571" s="53"/>
    </row>
    <row r="2572" spans="2:14" x14ac:dyDescent="0.25">
      <c r="B2572" s="175"/>
      <c r="C2572" s="53"/>
      <c r="D2572" s="53"/>
      <c r="E2572" s="53"/>
      <c r="F2572" s="53"/>
      <c r="G2572" s="54"/>
      <c r="H2572" s="53"/>
      <c r="I2572" s="59"/>
      <c r="J2572" s="53"/>
      <c r="K2572" s="53"/>
      <c r="L2572" s="53"/>
      <c r="M2572" s="53"/>
      <c r="N2572" s="53"/>
    </row>
    <row r="2573" spans="2:14" x14ac:dyDescent="0.25">
      <c r="B2573" s="175"/>
      <c r="C2573" s="53"/>
      <c r="D2573" s="53"/>
      <c r="E2573" s="53"/>
      <c r="F2573" s="53"/>
      <c r="G2573" s="54"/>
      <c r="H2573" s="53"/>
      <c r="I2573" s="59"/>
      <c r="J2573" s="53"/>
      <c r="K2573" s="53"/>
      <c r="L2573" s="53"/>
      <c r="M2573" s="53"/>
      <c r="N2573" s="53"/>
    </row>
    <row r="2574" spans="2:14" x14ac:dyDescent="0.25">
      <c r="B2574" s="175"/>
      <c r="C2574" s="53"/>
      <c r="D2574" s="53"/>
      <c r="E2574" s="53"/>
      <c r="F2574" s="53"/>
      <c r="G2574" s="54"/>
      <c r="H2574" s="53"/>
      <c r="I2574" s="59"/>
      <c r="J2574" s="53"/>
      <c r="K2574" s="53"/>
      <c r="L2574" s="53"/>
      <c r="M2574" s="53"/>
      <c r="N2574" s="53"/>
    </row>
    <row r="2575" spans="2:14" x14ac:dyDescent="0.25">
      <c r="B2575" s="175"/>
      <c r="C2575" s="53"/>
      <c r="D2575" s="53"/>
      <c r="E2575" s="53"/>
      <c r="F2575" s="53"/>
      <c r="G2575" s="54"/>
      <c r="H2575" s="53"/>
      <c r="I2575" s="59"/>
      <c r="J2575" s="53"/>
      <c r="K2575" s="53"/>
      <c r="L2575" s="53"/>
      <c r="M2575" s="53"/>
      <c r="N2575" s="53"/>
    </row>
    <row r="2576" spans="2:14" x14ac:dyDescent="0.25">
      <c r="B2576" s="175"/>
      <c r="C2576" s="53"/>
      <c r="D2576" s="53"/>
      <c r="E2576" s="53"/>
      <c r="F2576" s="53"/>
      <c r="G2576" s="54"/>
      <c r="H2576" s="53"/>
      <c r="I2576" s="59"/>
      <c r="J2576" s="53"/>
      <c r="K2576" s="53"/>
      <c r="L2576" s="53"/>
      <c r="M2576" s="53"/>
      <c r="N2576" s="53"/>
    </row>
    <row r="2577" spans="2:14" x14ac:dyDescent="0.25">
      <c r="B2577" s="175"/>
      <c r="C2577" s="53"/>
      <c r="D2577" s="53"/>
      <c r="E2577" s="53"/>
      <c r="F2577" s="53"/>
      <c r="G2577" s="54"/>
      <c r="H2577" s="53"/>
      <c r="I2577" s="59"/>
      <c r="J2577" s="53"/>
      <c r="K2577" s="53"/>
      <c r="L2577" s="53"/>
      <c r="M2577" s="53"/>
      <c r="N2577" s="53"/>
    </row>
    <row r="2578" spans="2:14" x14ac:dyDescent="0.25">
      <c r="B2578" s="175"/>
      <c r="C2578" s="53"/>
      <c r="D2578" s="53"/>
      <c r="E2578" s="53"/>
      <c r="F2578" s="53"/>
      <c r="G2578" s="54"/>
      <c r="H2578" s="53"/>
      <c r="I2578" s="59"/>
      <c r="J2578" s="53"/>
      <c r="K2578" s="53"/>
      <c r="L2578" s="53"/>
      <c r="M2578" s="53"/>
      <c r="N2578" s="53"/>
    </row>
    <row r="2579" spans="2:14" x14ac:dyDescent="0.25">
      <c r="B2579" s="175"/>
      <c r="C2579" s="53"/>
      <c r="D2579" s="53"/>
      <c r="E2579" s="53"/>
      <c r="F2579" s="53"/>
      <c r="G2579" s="54"/>
      <c r="H2579" s="53"/>
      <c r="I2579" s="59"/>
      <c r="J2579" s="53"/>
      <c r="K2579" s="53"/>
      <c r="L2579" s="53"/>
      <c r="M2579" s="53"/>
      <c r="N2579" s="53"/>
    </row>
    <row r="2580" spans="2:14" x14ac:dyDescent="0.25">
      <c r="B2580" s="175"/>
      <c r="C2580" s="53"/>
      <c r="D2580" s="53"/>
      <c r="E2580" s="53"/>
      <c r="F2580" s="53"/>
      <c r="G2580" s="54"/>
      <c r="H2580" s="53"/>
      <c r="I2580" s="59"/>
      <c r="J2580" s="53"/>
      <c r="K2580" s="53"/>
      <c r="L2580" s="53"/>
      <c r="M2580" s="53"/>
      <c r="N2580" s="53"/>
    </row>
    <row r="2581" spans="2:14" x14ac:dyDescent="0.25">
      <c r="B2581" s="175"/>
      <c r="C2581" s="53"/>
      <c r="D2581" s="53"/>
      <c r="E2581" s="53"/>
      <c r="F2581" s="53"/>
      <c r="G2581" s="54"/>
      <c r="H2581" s="53"/>
      <c r="I2581" s="59"/>
      <c r="J2581" s="53"/>
      <c r="K2581" s="53"/>
      <c r="L2581" s="53"/>
      <c r="M2581" s="53"/>
      <c r="N2581" s="53"/>
    </row>
    <row r="2582" spans="2:14" x14ac:dyDescent="0.25">
      <c r="B2582" s="175"/>
      <c r="C2582" s="53"/>
      <c r="D2582" s="53"/>
      <c r="E2582" s="53"/>
      <c r="F2582" s="53"/>
      <c r="G2582" s="54"/>
      <c r="H2582" s="53"/>
      <c r="I2582" s="59"/>
      <c r="J2582" s="53"/>
      <c r="K2582" s="53"/>
      <c r="L2582" s="53"/>
      <c r="M2582" s="53"/>
      <c r="N2582" s="53"/>
    </row>
    <row r="2583" spans="2:14" x14ac:dyDescent="0.25">
      <c r="B2583" s="175"/>
      <c r="C2583" s="53"/>
      <c r="D2583" s="53"/>
      <c r="E2583" s="53"/>
      <c r="F2583" s="53"/>
      <c r="G2583" s="54"/>
      <c r="H2583" s="53"/>
      <c r="I2583" s="59"/>
      <c r="J2583" s="53"/>
      <c r="K2583" s="53"/>
      <c r="L2583" s="53"/>
      <c r="M2583" s="53"/>
      <c r="N2583" s="53"/>
    </row>
    <row r="2584" spans="2:14" x14ac:dyDescent="0.25">
      <c r="B2584" s="175"/>
      <c r="C2584" s="53"/>
      <c r="D2584" s="53"/>
      <c r="E2584" s="53"/>
      <c r="F2584" s="53"/>
      <c r="G2584" s="54"/>
      <c r="H2584" s="53"/>
      <c r="I2584" s="59"/>
      <c r="J2584" s="53"/>
      <c r="K2584" s="53"/>
      <c r="L2584" s="53"/>
      <c r="M2584" s="53"/>
      <c r="N2584" s="53"/>
    </row>
    <row r="2585" spans="2:14" x14ac:dyDescent="0.25">
      <c r="B2585" s="175"/>
      <c r="C2585" s="53"/>
      <c r="D2585" s="53"/>
      <c r="E2585" s="53"/>
      <c r="F2585" s="53"/>
      <c r="G2585" s="54"/>
      <c r="H2585" s="53"/>
      <c r="I2585" s="59"/>
      <c r="J2585" s="53"/>
      <c r="K2585" s="53"/>
      <c r="L2585" s="53"/>
      <c r="M2585" s="53"/>
      <c r="N2585" s="53"/>
    </row>
    <row r="2586" spans="2:14" x14ac:dyDescent="0.25">
      <c r="B2586" s="175"/>
      <c r="C2586" s="53"/>
      <c r="D2586" s="53"/>
      <c r="E2586" s="53"/>
      <c r="F2586" s="53"/>
      <c r="G2586" s="54"/>
      <c r="H2586" s="53"/>
      <c r="I2586" s="59"/>
      <c r="J2586" s="53"/>
      <c r="K2586" s="53"/>
      <c r="L2586" s="53"/>
      <c r="M2586" s="53"/>
      <c r="N2586" s="53"/>
    </row>
    <row r="2587" spans="2:14" x14ac:dyDescent="0.25">
      <c r="B2587" s="175"/>
      <c r="C2587" s="53"/>
      <c r="D2587" s="53"/>
      <c r="E2587" s="53"/>
      <c r="F2587" s="53"/>
      <c r="G2587" s="54"/>
      <c r="H2587" s="53"/>
      <c r="I2587" s="59"/>
      <c r="J2587" s="53"/>
      <c r="K2587" s="53"/>
      <c r="L2587" s="53"/>
      <c r="M2587" s="53"/>
      <c r="N2587" s="53"/>
    </row>
    <row r="2588" spans="2:14" x14ac:dyDescent="0.25">
      <c r="B2588" s="175"/>
      <c r="C2588" s="53"/>
      <c r="D2588" s="53"/>
      <c r="E2588" s="53"/>
      <c r="F2588" s="53"/>
      <c r="G2588" s="54"/>
      <c r="H2588" s="53"/>
      <c r="I2588" s="59"/>
      <c r="J2588" s="53"/>
      <c r="K2588" s="53"/>
      <c r="L2588" s="53"/>
      <c r="M2588" s="53"/>
      <c r="N2588" s="53"/>
    </row>
    <row r="2589" spans="2:14" x14ac:dyDescent="0.25">
      <c r="B2589" s="175"/>
      <c r="C2589" s="53"/>
      <c r="D2589" s="53"/>
      <c r="E2589" s="53"/>
      <c r="F2589" s="53"/>
      <c r="G2589" s="54"/>
      <c r="H2589" s="53"/>
      <c r="I2589" s="59"/>
      <c r="J2589" s="53"/>
      <c r="K2589" s="53"/>
      <c r="L2589" s="53"/>
      <c r="M2589" s="53"/>
      <c r="N2589" s="53"/>
    </row>
    <row r="2590" spans="2:14" x14ac:dyDescent="0.25">
      <c r="B2590" s="175"/>
      <c r="C2590" s="53"/>
      <c r="D2590" s="53"/>
      <c r="E2590" s="53"/>
      <c r="F2590" s="53"/>
      <c r="G2590" s="54"/>
      <c r="H2590" s="53"/>
      <c r="I2590" s="59"/>
      <c r="J2590" s="53"/>
      <c r="K2590" s="53"/>
      <c r="L2590" s="53"/>
      <c r="M2590" s="53"/>
      <c r="N2590" s="53"/>
    </row>
    <row r="2591" spans="2:14" x14ac:dyDescent="0.25">
      <c r="B2591" s="175"/>
      <c r="C2591" s="53"/>
      <c r="D2591" s="53"/>
      <c r="E2591" s="53"/>
      <c r="F2591" s="53"/>
      <c r="G2591" s="54"/>
      <c r="H2591" s="53"/>
      <c r="I2591" s="59"/>
      <c r="J2591" s="53"/>
      <c r="K2591" s="53"/>
      <c r="L2591" s="53"/>
      <c r="M2591" s="53"/>
      <c r="N2591" s="53"/>
    </row>
    <row r="2592" spans="2:14" x14ac:dyDescent="0.25">
      <c r="B2592" s="175"/>
      <c r="C2592" s="53"/>
      <c r="D2592" s="53"/>
      <c r="E2592" s="53"/>
      <c r="F2592" s="53"/>
      <c r="G2592" s="54"/>
      <c r="H2592" s="53"/>
      <c r="I2592" s="59"/>
      <c r="J2592" s="53"/>
      <c r="K2592" s="53"/>
      <c r="L2592" s="53"/>
      <c r="M2592" s="53"/>
      <c r="N2592" s="53"/>
    </row>
    <row r="2593" spans="2:14" x14ac:dyDescent="0.25">
      <c r="B2593" s="175"/>
      <c r="C2593" s="53"/>
      <c r="D2593" s="53"/>
      <c r="E2593" s="53"/>
      <c r="F2593" s="53"/>
      <c r="G2593" s="54"/>
      <c r="H2593" s="53"/>
      <c r="I2593" s="59"/>
      <c r="J2593" s="53"/>
      <c r="K2593" s="53"/>
      <c r="L2593" s="53"/>
      <c r="M2593" s="53"/>
      <c r="N2593" s="53"/>
    </row>
    <row r="2594" spans="2:14" x14ac:dyDescent="0.25">
      <c r="B2594" s="175"/>
      <c r="C2594" s="53"/>
      <c r="D2594" s="53"/>
      <c r="E2594" s="53"/>
      <c r="F2594" s="53"/>
      <c r="G2594" s="54"/>
      <c r="H2594" s="53"/>
      <c r="I2594" s="59"/>
      <c r="J2594" s="53"/>
      <c r="K2594" s="53"/>
      <c r="L2594" s="53"/>
      <c r="M2594" s="53"/>
      <c r="N2594" s="53"/>
    </row>
    <row r="2595" spans="2:14" x14ac:dyDescent="0.25">
      <c r="B2595" s="175"/>
      <c r="C2595" s="53"/>
      <c r="D2595" s="53"/>
      <c r="E2595" s="53"/>
      <c r="F2595" s="53"/>
      <c r="G2595" s="54"/>
      <c r="H2595" s="53"/>
      <c r="I2595" s="59"/>
      <c r="J2595" s="53"/>
      <c r="K2595" s="53"/>
      <c r="L2595" s="53"/>
      <c r="M2595" s="53"/>
      <c r="N2595" s="53"/>
    </row>
    <row r="2596" spans="2:14" x14ac:dyDescent="0.25">
      <c r="B2596" s="175"/>
      <c r="C2596" s="53"/>
      <c r="D2596" s="53"/>
      <c r="E2596" s="53"/>
      <c r="F2596" s="53"/>
      <c r="G2596" s="54"/>
      <c r="H2596" s="53"/>
      <c r="I2596" s="59"/>
      <c r="J2596" s="53"/>
      <c r="K2596" s="53"/>
      <c r="L2596" s="53"/>
      <c r="M2596" s="53"/>
      <c r="N2596" s="53"/>
    </row>
    <row r="2597" spans="2:14" x14ac:dyDescent="0.25">
      <c r="B2597" s="175"/>
      <c r="C2597" s="53"/>
      <c r="D2597" s="53"/>
      <c r="E2597" s="53"/>
      <c r="F2597" s="53"/>
      <c r="G2597" s="54"/>
      <c r="H2597" s="53"/>
      <c r="I2597" s="59"/>
      <c r="J2597" s="53"/>
      <c r="K2597" s="53"/>
      <c r="L2597" s="53"/>
      <c r="M2597" s="53"/>
      <c r="N2597" s="53"/>
    </row>
    <row r="2598" spans="2:14" x14ac:dyDescent="0.25">
      <c r="B2598" s="175"/>
      <c r="C2598" s="53"/>
      <c r="D2598" s="53"/>
      <c r="E2598" s="53"/>
      <c r="F2598" s="53"/>
      <c r="G2598" s="54"/>
      <c r="H2598" s="53"/>
      <c r="I2598" s="59"/>
      <c r="J2598" s="53"/>
      <c r="K2598" s="53"/>
      <c r="L2598" s="53"/>
      <c r="M2598" s="53"/>
      <c r="N2598" s="53"/>
    </row>
    <row r="2599" spans="2:14" x14ac:dyDescent="0.25">
      <c r="B2599" s="175"/>
      <c r="C2599" s="53"/>
      <c r="D2599" s="53"/>
      <c r="E2599" s="53"/>
      <c r="F2599" s="53"/>
      <c r="G2599" s="54"/>
      <c r="H2599" s="53"/>
      <c r="I2599" s="59"/>
      <c r="J2599" s="53"/>
      <c r="K2599" s="53"/>
      <c r="L2599" s="53"/>
      <c r="M2599" s="53"/>
      <c r="N2599" s="53"/>
    </row>
    <row r="2600" spans="2:14" x14ac:dyDescent="0.25">
      <c r="B2600" s="175"/>
      <c r="C2600" s="53"/>
      <c r="D2600" s="53"/>
      <c r="E2600" s="53"/>
      <c r="F2600" s="53"/>
      <c r="G2600" s="54"/>
      <c r="H2600" s="53"/>
      <c r="I2600" s="59"/>
      <c r="J2600" s="53"/>
      <c r="K2600" s="53"/>
      <c r="L2600" s="53"/>
      <c r="M2600" s="53"/>
      <c r="N2600" s="53"/>
    </row>
    <row r="2601" spans="2:14" x14ac:dyDescent="0.25">
      <c r="B2601" s="175"/>
      <c r="C2601" s="53"/>
      <c r="D2601" s="53"/>
      <c r="E2601" s="53"/>
      <c r="F2601" s="53"/>
      <c r="G2601" s="54"/>
      <c r="H2601" s="53"/>
      <c r="I2601" s="59"/>
      <c r="J2601" s="53"/>
      <c r="K2601" s="53"/>
      <c r="L2601" s="53"/>
      <c r="M2601" s="53"/>
      <c r="N2601" s="53"/>
    </row>
    <row r="2602" spans="2:14" x14ac:dyDescent="0.25">
      <c r="B2602" s="175"/>
      <c r="C2602" s="53"/>
      <c r="D2602" s="53"/>
      <c r="E2602" s="53"/>
      <c r="F2602" s="53"/>
      <c r="G2602" s="54"/>
      <c r="H2602" s="53"/>
      <c r="I2602" s="59"/>
      <c r="J2602" s="53"/>
      <c r="K2602" s="53"/>
      <c r="L2602" s="53"/>
      <c r="M2602" s="53"/>
      <c r="N2602" s="53"/>
    </row>
    <row r="2603" spans="2:14" x14ac:dyDescent="0.25">
      <c r="B2603" s="175"/>
      <c r="C2603" s="53"/>
      <c r="D2603" s="53"/>
      <c r="E2603" s="53"/>
      <c r="F2603" s="53"/>
      <c r="G2603" s="54"/>
      <c r="H2603" s="53"/>
      <c r="I2603" s="59"/>
      <c r="J2603" s="53"/>
      <c r="K2603" s="53"/>
      <c r="L2603" s="53"/>
      <c r="M2603" s="53"/>
      <c r="N2603" s="53"/>
    </row>
    <row r="2604" spans="2:14" x14ac:dyDescent="0.25">
      <c r="B2604" s="175"/>
      <c r="C2604" s="53"/>
      <c r="D2604" s="53"/>
      <c r="E2604" s="53"/>
      <c r="F2604" s="53"/>
      <c r="G2604" s="54"/>
      <c r="H2604" s="53"/>
      <c r="I2604" s="59"/>
      <c r="J2604" s="53"/>
      <c r="K2604" s="53"/>
      <c r="L2604" s="53"/>
      <c r="M2604" s="53"/>
      <c r="N2604" s="53"/>
    </row>
    <row r="2605" spans="2:14" x14ac:dyDescent="0.25">
      <c r="B2605" s="175"/>
      <c r="C2605" s="53"/>
      <c r="D2605" s="53"/>
      <c r="E2605" s="53"/>
      <c r="F2605" s="53"/>
      <c r="G2605" s="54"/>
      <c r="H2605" s="53"/>
      <c r="I2605" s="59"/>
      <c r="J2605" s="53"/>
      <c r="K2605" s="53"/>
      <c r="L2605" s="53"/>
      <c r="M2605" s="53"/>
      <c r="N2605" s="53"/>
    </row>
    <row r="2606" spans="2:14" x14ac:dyDescent="0.25">
      <c r="B2606" s="175"/>
      <c r="C2606" s="53"/>
      <c r="D2606" s="53"/>
      <c r="E2606" s="53"/>
      <c r="F2606" s="53"/>
      <c r="G2606" s="54"/>
      <c r="H2606" s="53"/>
      <c r="I2606" s="59"/>
      <c r="J2606" s="53"/>
      <c r="K2606" s="53"/>
      <c r="L2606" s="53"/>
      <c r="M2606" s="53"/>
      <c r="N2606" s="53"/>
    </row>
    <row r="2607" spans="2:14" x14ac:dyDescent="0.25">
      <c r="B2607" s="175"/>
      <c r="C2607" s="53"/>
      <c r="D2607" s="53"/>
      <c r="E2607" s="53"/>
      <c r="F2607" s="53"/>
      <c r="G2607" s="54"/>
      <c r="H2607" s="53"/>
      <c r="I2607" s="59"/>
      <c r="J2607" s="53"/>
      <c r="K2607" s="53"/>
      <c r="L2607" s="53"/>
      <c r="M2607" s="53"/>
      <c r="N2607" s="53"/>
    </row>
    <row r="2608" spans="2:14" x14ac:dyDescent="0.25">
      <c r="B2608" s="175"/>
      <c r="C2608" s="53"/>
      <c r="D2608" s="53"/>
      <c r="E2608" s="53"/>
      <c r="F2608" s="53"/>
      <c r="G2608" s="54"/>
      <c r="H2608" s="53"/>
      <c r="I2608" s="59"/>
      <c r="J2608" s="53"/>
      <c r="K2608" s="53"/>
      <c r="L2608" s="53"/>
      <c r="M2608" s="53"/>
      <c r="N2608" s="53"/>
    </row>
    <row r="2609" spans="2:14" x14ac:dyDescent="0.25">
      <c r="B2609" s="175"/>
      <c r="C2609" s="53"/>
      <c r="D2609" s="53"/>
      <c r="E2609" s="53"/>
      <c r="F2609" s="53"/>
      <c r="G2609" s="54"/>
      <c r="H2609" s="53"/>
      <c r="I2609" s="59"/>
      <c r="J2609" s="53"/>
      <c r="K2609" s="53"/>
      <c r="L2609" s="53"/>
      <c r="M2609" s="53"/>
      <c r="N2609" s="53"/>
    </row>
    <row r="2610" spans="2:14" x14ac:dyDescent="0.25">
      <c r="B2610" s="175"/>
      <c r="C2610" s="53"/>
      <c r="D2610" s="53"/>
      <c r="E2610" s="53"/>
      <c r="F2610" s="53"/>
      <c r="G2610" s="54"/>
      <c r="H2610" s="53"/>
      <c r="I2610" s="59"/>
      <c r="J2610" s="53"/>
      <c r="K2610" s="53"/>
      <c r="L2610" s="53"/>
      <c r="M2610" s="53"/>
      <c r="N2610" s="53"/>
    </row>
    <row r="2611" spans="2:14" x14ac:dyDescent="0.25">
      <c r="B2611" s="175"/>
      <c r="C2611" s="53"/>
      <c r="D2611" s="53"/>
      <c r="E2611" s="53"/>
      <c r="F2611" s="53"/>
      <c r="G2611" s="54"/>
      <c r="H2611" s="53"/>
      <c r="I2611" s="59"/>
      <c r="J2611" s="53"/>
      <c r="K2611" s="53"/>
      <c r="L2611" s="53"/>
      <c r="M2611" s="53"/>
      <c r="N2611" s="53"/>
    </row>
    <row r="2612" spans="2:14" x14ac:dyDescent="0.25">
      <c r="B2612" s="175"/>
      <c r="C2612" s="53"/>
      <c r="D2612" s="53"/>
      <c r="E2612" s="53"/>
      <c r="F2612" s="53"/>
      <c r="G2612" s="54"/>
      <c r="H2612" s="53"/>
      <c r="I2612" s="59"/>
      <c r="J2612" s="53"/>
      <c r="K2612" s="53"/>
      <c r="L2612" s="53"/>
      <c r="M2612" s="53"/>
      <c r="N2612" s="53"/>
    </row>
    <row r="2613" spans="2:14" x14ac:dyDescent="0.25">
      <c r="B2613" s="175"/>
      <c r="C2613" s="53"/>
      <c r="D2613" s="53"/>
      <c r="E2613" s="53"/>
      <c r="F2613" s="53"/>
      <c r="G2613" s="54"/>
      <c r="H2613" s="53"/>
      <c r="I2613" s="59"/>
      <c r="J2613" s="53"/>
      <c r="K2613" s="53"/>
      <c r="L2613" s="53"/>
      <c r="M2613" s="53"/>
      <c r="N2613" s="53"/>
    </row>
    <row r="2614" spans="2:14" x14ac:dyDescent="0.25">
      <c r="B2614" s="175"/>
      <c r="C2614" s="53"/>
      <c r="D2614" s="53"/>
      <c r="E2614" s="53"/>
      <c r="F2614" s="53"/>
      <c r="G2614" s="54"/>
      <c r="H2614" s="53"/>
      <c r="I2614" s="59"/>
      <c r="J2614" s="53"/>
      <c r="K2614" s="53"/>
      <c r="L2614" s="53"/>
      <c r="M2614" s="53"/>
      <c r="N2614" s="53"/>
    </row>
    <row r="2615" spans="2:14" x14ac:dyDescent="0.25">
      <c r="B2615" s="175"/>
      <c r="C2615" s="53"/>
      <c r="D2615" s="53"/>
      <c r="E2615" s="53"/>
      <c r="F2615" s="53"/>
      <c r="G2615" s="54"/>
      <c r="H2615" s="53"/>
      <c r="I2615" s="59"/>
      <c r="J2615" s="53"/>
      <c r="K2615" s="53"/>
      <c r="L2615" s="53"/>
      <c r="M2615" s="53"/>
      <c r="N2615" s="53"/>
    </row>
    <row r="2616" spans="2:14" x14ac:dyDescent="0.25">
      <c r="B2616" s="175"/>
      <c r="C2616" s="53"/>
      <c r="D2616" s="53"/>
      <c r="E2616" s="53"/>
      <c r="F2616" s="53"/>
      <c r="G2616" s="54"/>
      <c r="H2616" s="53"/>
      <c r="I2616" s="59"/>
      <c r="J2616" s="53"/>
      <c r="K2616" s="53"/>
      <c r="L2616" s="53"/>
      <c r="M2616" s="53"/>
      <c r="N2616" s="53"/>
    </row>
    <row r="2617" spans="2:14" x14ac:dyDescent="0.25">
      <c r="B2617" s="175"/>
      <c r="C2617" s="53"/>
      <c r="D2617" s="53"/>
      <c r="E2617" s="53"/>
      <c r="F2617" s="53"/>
      <c r="G2617" s="54"/>
      <c r="H2617" s="53"/>
      <c r="I2617" s="59"/>
      <c r="J2617" s="53"/>
      <c r="K2617" s="53"/>
      <c r="L2617" s="53"/>
      <c r="M2617" s="53"/>
      <c r="N2617" s="53"/>
    </row>
    <row r="2618" spans="2:14" x14ac:dyDescent="0.25">
      <c r="B2618" s="175"/>
      <c r="C2618" s="53"/>
      <c r="D2618" s="53"/>
      <c r="E2618" s="53"/>
      <c r="F2618" s="53"/>
      <c r="G2618" s="54"/>
      <c r="H2618" s="53"/>
      <c r="I2618" s="59"/>
      <c r="J2618" s="53"/>
      <c r="K2618" s="53"/>
      <c r="L2618" s="53"/>
      <c r="M2618" s="53"/>
      <c r="N2618" s="53"/>
    </row>
    <row r="2619" spans="2:14" x14ac:dyDescent="0.25">
      <c r="B2619" s="175"/>
      <c r="C2619" s="53"/>
      <c r="D2619" s="53"/>
      <c r="E2619" s="53"/>
      <c r="F2619" s="53"/>
      <c r="G2619" s="54"/>
      <c r="H2619" s="53"/>
      <c r="I2619" s="59"/>
      <c r="J2619" s="53"/>
      <c r="K2619" s="53"/>
      <c r="L2619" s="53"/>
      <c r="M2619" s="53"/>
      <c r="N2619" s="53"/>
    </row>
    <row r="2620" spans="2:14" x14ac:dyDescent="0.25">
      <c r="B2620" s="175"/>
      <c r="C2620" s="53"/>
      <c r="D2620" s="53"/>
      <c r="E2620" s="53"/>
      <c r="F2620" s="53"/>
      <c r="G2620" s="54"/>
      <c r="H2620" s="53"/>
      <c r="I2620" s="59"/>
      <c r="J2620" s="53"/>
      <c r="K2620" s="53"/>
      <c r="L2620" s="53"/>
      <c r="M2620" s="53"/>
      <c r="N2620" s="53"/>
    </row>
    <row r="2621" spans="2:14" x14ac:dyDescent="0.25">
      <c r="B2621" s="175"/>
      <c r="C2621" s="53"/>
      <c r="D2621" s="53"/>
      <c r="E2621" s="53"/>
      <c r="F2621" s="53"/>
      <c r="G2621" s="54"/>
      <c r="H2621" s="53"/>
      <c r="I2621" s="59"/>
      <c r="J2621" s="53"/>
      <c r="K2621" s="53"/>
      <c r="L2621" s="53"/>
      <c r="M2621" s="53"/>
      <c r="N2621" s="53"/>
    </row>
    <row r="2622" spans="2:14" x14ac:dyDescent="0.25">
      <c r="B2622" s="175"/>
      <c r="C2622" s="53"/>
      <c r="D2622" s="53"/>
      <c r="E2622" s="53"/>
      <c r="F2622" s="53"/>
      <c r="G2622" s="54"/>
      <c r="H2622" s="53"/>
      <c r="I2622" s="59"/>
      <c r="J2622" s="53"/>
      <c r="K2622" s="53"/>
      <c r="L2622" s="53"/>
      <c r="M2622" s="53"/>
      <c r="N2622" s="53"/>
    </row>
    <row r="2623" spans="2:14" x14ac:dyDescent="0.25">
      <c r="B2623" s="175"/>
      <c r="C2623" s="53"/>
      <c r="D2623" s="53"/>
      <c r="E2623" s="53"/>
      <c r="F2623" s="53"/>
      <c r="G2623" s="54"/>
      <c r="H2623" s="53"/>
      <c r="I2623" s="59"/>
      <c r="J2623" s="53"/>
      <c r="K2623" s="53"/>
      <c r="L2623" s="53"/>
      <c r="M2623" s="53"/>
      <c r="N2623" s="53"/>
    </row>
    <row r="2624" spans="2:14" x14ac:dyDescent="0.25">
      <c r="B2624" s="175"/>
      <c r="C2624" s="53"/>
      <c r="D2624" s="53"/>
      <c r="E2624" s="53"/>
      <c r="F2624" s="53"/>
      <c r="G2624" s="54"/>
      <c r="H2624" s="53"/>
      <c r="I2624" s="59"/>
      <c r="J2624" s="53"/>
      <c r="K2624" s="53"/>
      <c r="L2624" s="53"/>
      <c r="M2624" s="53"/>
      <c r="N2624" s="53"/>
    </row>
    <row r="2625" spans="2:14" x14ac:dyDescent="0.25">
      <c r="B2625" s="175"/>
      <c r="C2625" s="53"/>
      <c r="D2625" s="53"/>
      <c r="E2625" s="53"/>
      <c r="F2625" s="53"/>
      <c r="G2625" s="54"/>
      <c r="H2625" s="53"/>
      <c r="I2625" s="59"/>
      <c r="J2625" s="53"/>
      <c r="K2625" s="53"/>
      <c r="L2625" s="53"/>
      <c r="M2625" s="53"/>
      <c r="N2625" s="53"/>
    </row>
    <row r="2626" spans="2:14" x14ac:dyDescent="0.25">
      <c r="B2626" s="175"/>
      <c r="C2626" s="53"/>
      <c r="D2626" s="53"/>
      <c r="E2626" s="53"/>
      <c r="F2626" s="53"/>
      <c r="G2626" s="54"/>
      <c r="H2626" s="53"/>
      <c r="I2626" s="59"/>
      <c r="J2626" s="53"/>
      <c r="K2626" s="53"/>
      <c r="L2626" s="53"/>
      <c r="M2626" s="53"/>
      <c r="N2626" s="53"/>
    </row>
    <row r="2627" spans="2:14" x14ac:dyDescent="0.25">
      <c r="B2627" s="175"/>
      <c r="C2627" s="53"/>
      <c r="D2627" s="53"/>
      <c r="E2627" s="53"/>
      <c r="F2627" s="53"/>
      <c r="G2627" s="54"/>
      <c r="H2627" s="53"/>
      <c r="I2627" s="59"/>
      <c r="J2627" s="53"/>
      <c r="K2627" s="53"/>
      <c r="L2627" s="53"/>
      <c r="M2627" s="53"/>
      <c r="N2627" s="53"/>
    </row>
    <row r="2628" spans="2:14" x14ac:dyDescent="0.25">
      <c r="B2628" s="175"/>
      <c r="C2628" s="53"/>
      <c r="D2628" s="53"/>
      <c r="E2628" s="53"/>
      <c r="F2628" s="53"/>
      <c r="G2628" s="54"/>
      <c r="H2628" s="53"/>
      <c r="I2628" s="59"/>
      <c r="J2628" s="53"/>
      <c r="K2628" s="53"/>
      <c r="L2628" s="53"/>
      <c r="M2628" s="53"/>
      <c r="N2628" s="53"/>
    </row>
    <row r="2629" spans="2:14" x14ac:dyDescent="0.25">
      <c r="B2629" s="175"/>
      <c r="C2629" s="53"/>
      <c r="D2629" s="53"/>
      <c r="E2629" s="53"/>
      <c r="F2629" s="53"/>
      <c r="G2629" s="54"/>
      <c r="H2629" s="53"/>
      <c r="I2629" s="59"/>
      <c r="J2629" s="53"/>
      <c r="K2629" s="53"/>
      <c r="L2629" s="53"/>
      <c r="M2629" s="53"/>
      <c r="N2629" s="53"/>
    </row>
    <row r="2630" spans="2:14" x14ac:dyDescent="0.25">
      <c r="B2630" s="175"/>
      <c r="C2630" s="53"/>
      <c r="D2630" s="53"/>
      <c r="E2630" s="53"/>
      <c r="F2630" s="53"/>
      <c r="G2630" s="54"/>
      <c r="H2630" s="53"/>
      <c r="I2630" s="59"/>
      <c r="J2630" s="53"/>
      <c r="K2630" s="53"/>
      <c r="L2630" s="53"/>
      <c r="M2630" s="53"/>
      <c r="N2630" s="53"/>
    </row>
    <row r="2631" spans="2:14" x14ac:dyDescent="0.25">
      <c r="B2631" s="175"/>
      <c r="C2631" s="53"/>
      <c r="D2631" s="53"/>
      <c r="E2631" s="53"/>
      <c r="F2631" s="53"/>
      <c r="G2631" s="54"/>
      <c r="H2631" s="53"/>
      <c r="I2631" s="59"/>
      <c r="J2631" s="53"/>
      <c r="K2631" s="53"/>
      <c r="L2631" s="53"/>
      <c r="M2631" s="53"/>
      <c r="N2631" s="53"/>
    </row>
    <row r="2632" spans="2:14" x14ac:dyDescent="0.25">
      <c r="B2632" s="175"/>
      <c r="C2632" s="53"/>
      <c r="D2632" s="53"/>
      <c r="E2632" s="53"/>
      <c r="F2632" s="53"/>
      <c r="G2632" s="54"/>
      <c r="H2632" s="53"/>
      <c r="I2632" s="59"/>
      <c r="J2632" s="53"/>
      <c r="K2632" s="53"/>
      <c r="L2632" s="53"/>
      <c r="M2632" s="53"/>
      <c r="N2632" s="53"/>
    </row>
    <row r="2633" spans="2:14" x14ac:dyDescent="0.25">
      <c r="B2633" s="175"/>
      <c r="C2633" s="53"/>
      <c r="D2633" s="53"/>
      <c r="E2633" s="53"/>
      <c r="F2633" s="53"/>
      <c r="G2633" s="54"/>
      <c r="H2633" s="53"/>
      <c r="I2633" s="59"/>
      <c r="J2633" s="53"/>
      <c r="K2633" s="53"/>
      <c r="L2633" s="53"/>
      <c r="M2633" s="53"/>
      <c r="N2633" s="53"/>
    </row>
    <row r="2634" spans="2:14" x14ac:dyDescent="0.25">
      <c r="B2634" s="175"/>
      <c r="C2634" s="53"/>
      <c r="D2634" s="53"/>
      <c r="E2634" s="53"/>
      <c r="F2634" s="53"/>
      <c r="G2634" s="54"/>
      <c r="H2634" s="53"/>
      <c r="I2634" s="59"/>
      <c r="J2634" s="53"/>
      <c r="K2634" s="53"/>
      <c r="L2634" s="53"/>
      <c r="M2634" s="53"/>
      <c r="N2634" s="53"/>
    </row>
    <row r="2635" spans="2:14" x14ac:dyDescent="0.25">
      <c r="B2635" s="175"/>
      <c r="C2635" s="53"/>
      <c r="D2635" s="53"/>
      <c r="E2635" s="53"/>
      <c r="F2635" s="53"/>
      <c r="G2635" s="54"/>
      <c r="H2635" s="53"/>
      <c r="I2635" s="59"/>
      <c r="J2635" s="53"/>
      <c r="K2635" s="53"/>
      <c r="L2635" s="53"/>
      <c r="M2635" s="53"/>
      <c r="N2635" s="53"/>
    </row>
    <row r="2636" spans="2:14" x14ac:dyDescent="0.25">
      <c r="B2636" s="175"/>
      <c r="C2636" s="53"/>
      <c r="D2636" s="53"/>
      <c r="E2636" s="53"/>
      <c r="F2636" s="53"/>
      <c r="G2636" s="54"/>
      <c r="H2636" s="53"/>
      <c r="I2636" s="59"/>
      <c r="J2636" s="53"/>
      <c r="K2636" s="53"/>
      <c r="L2636" s="53"/>
      <c r="M2636" s="53"/>
      <c r="N2636" s="53"/>
    </row>
    <row r="2637" spans="2:14" x14ac:dyDescent="0.25">
      <c r="B2637" s="175"/>
      <c r="C2637" s="53"/>
      <c r="D2637" s="53"/>
      <c r="E2637" s="53"/>
      <c r="F2637" s="53"/>
      <c r="G2637" s="54"/>
      <c r="H2637" s="53"/>
      <c r="I2637" s="59"/>
      <c r="J2637" s="53"/>
      <c r="K2637" s="53"/>
      <c r="L2637" s="53"/>
      <c r="M2637" s="53"/>
      <c r="N2637" s="53"/>
    </row>
    <row r="2638" spans="2:14" x14ac:dyDescent="0.25">
      <c r="B2638" s="175"/>
      <c r="C2638" s="53"/>
      <c r="D2638" s="53"/>
      <c r="E2638" s="53"/>
      <c r="F2638" s="53"/>
      <c r="G2638" s="54"/>
      <c r="H2638" s="53"/>
      <c r="I2638" s="59"/>
      <c r="J2638" s="53"/>
      <c r="K2638" s="53"/>
      <c r="L2638" s="53"/>
      <c r="M2638" s="53"/>
      <c r="N2638" s="53"/>
    </row>
    <row r="2639" spans="2:14" x14ac:dyDescent="0.25">
      <c r="B2639" s="175"/>
      <c r="C2639" s="53"/>
      <c r="D2639" s="53"/>
      <c r="E2639" s="53"/>
      <c r="F2639" s="53"/>
      <c r="G2639" s="54"/>
      <c r="H2639" s="53"/>
      <c r="I2639" s="59"/>
      <c r="J2639" s="53"/>
      <c r="K2639" s="53"/>
      <c r="L2639" s="53"/>
      <c r="M2639" s="53"/>
      <c r="N2639" s="53"/>
    </row>
    <row r="2640" spans="2:14" x14ac:dyDescent="0.25">
      <c r="B2640" s="175"/>
      <c r="C2640" s="53"/>
      <c r="D2640" s="53"/>
      <c r="E2640" s="53"/>
      <c r="F2640" s="53"/>
      <c r="G2640" s="54"/>
      <c r="H2640" s="53"/>
      <c r="I2640" s="59"/>
      <c r="J2640" s="53"/>
      <c r="K2640" s="53"/>
      <c r="L2640" s="53"/>
      <c r="M2640" s="53"/>
      <c r="N2640" s="53"/>
    </row>
    <row r="2641" spans="2:14" x14ac:dyDescent="0.25">
      <c r="B2641" s="175"/>
      <c r="C2641" s="53"/>
      <c r="D2641" s="53"/>
      <c r="E2641" s="53"/>
      <c r="F2641" s="53"/>
      <c r="G2641" s="54"/>
      <c r="H2641" s="53"/>
      <c r="I2641" s="59"/>
      <c r="J2641" s="53"/>
      <c r="K2641" s="53"/>
      <c r="L2641" s="53"/>
      <c r="M2641" s="53"/>
      <c r="N2641" s="53"/>
    </row>
    <row r="2642" spans="2:14" x14ac:dyDescent="0.25">
      <c r="B2642" s="175"/>
      <c r="C2642" s="53"/>
      <c r="D2642" s="53"/>
      <c r="E2642" s="53"/>
      <c r="F2642" s="53"/>
      <c r="G2642" s="54"/>
      <c r="H2642" s="53"/>
      <c r="I2642" s="59"/>
      <c r="J2642" s="53"/>
      <c r="K2642" s="53"/>
      <c r="L2642" s="53"/>
      <c r="M2642" s="53"/>
      <c r="N2642" s="53"/>
    </row>
    <row r="2643" spans="2:14" x14ac:dyDescent="0.25">
      <c r="B2643" s="175"/>
      <c r="C2643" s="53"/>
      <c r="D2643" s="53"/>
      <c r="E2643" s="53"/>
      <c r="F2643" s="53"/>
      <c r="G2643" s="54"/>
      <c r="H2643" s="53"/>
      <c r="I2643" s="59"/>
      <c r="J2643" s="53"/>
      <c r="K2643" s="53"/>
      <c r="L2643" s="53"/>
      <c r="M2643" s="53"/>
      <c r="N2643" s="53"/>
    </row>
    <row r="2644" spans="2:14" x14ac:dyDescent="0.25">
      <c r="B2644" s="175"/>
      <c r="C2644" s="53"/>
      <c r="D2644" s="53"/>
      <c r="E2644" s="53"/>
      <c r="F2644" s="53"/>
      <c r="G2644" s="54"/>
      <c r="H2644" s="53"/>
      <c r="I2644" s="59"/>
      <c r="J2644" s="53"/>
      <c r="K2644" s="53"/>
      <c r="L2644" s="53"/>
      <c r="M2644" s="53"/>
      <c r="N2644" s="53"/>
    </row>
    <row r="2645" spans="2:14" x14ac:dyDescent="0.25">
      <c r="B2645" s="175"/>
      <c r="C2645" s="53"/>
      <c r="D2645" s="53"/>
      <c r="E2645" s="53"/>
      <c r="F2645" s="53"/>
      <c r="G2645" s="54"/>
      <c r="H2645" s="53"/>
      <c r="I2645" s="59"/>
      <c r="J2645" s="53"/>
      <c r="K2645" s="53"/>
      <c r="L2645" s="53"/>
      <c r="M2645" s="53"/>
      <c r="N2645" s="53"/>
    </row>
    <row r="2646" spans="2:14" x14ac:dyDescent="0.25">
      <c r="B2646" s="175"/>
      <c r="C2646" s="53"/>
      <c r="D2646" s="53"/>
      <c r="E2646" s="53"/>
      <c r="F2646" s="53"/>
      <c r="G2646" s="54"/>
      <c r="H2646" s="53"/>
      <c r="I2646" s="59"/>
      <c r="J2646" s="53"/>
      <c r="K2646" s="53"/>
      <c r="L2646" s="53"/>
      <c r="M2646" s="53"/>
      <c r="N2646" s="53"/>
    </row>
    <row r="2647" spans="2:14" x14ac:dyDescent="0.25">
      <c r="B2647" s="175"/>
      <c r="C2647" s="53"/>
      <c r="D2647" s="53"/>
      <c r="E2647" s="53"/>
      <c r="F2647" s="53"/>
      <c r="G2647" s="54"/>
      <c r="H2647" s="53"/>
      <c r="I2647" s="59"/>
      <c r="J2647" s="53"/>
      <c r="K2647" s="53"/>
      <c r="L2647" s="53"/>
      <c r="M2647" s="53"/>
      <c r="N2647" s="53"/>
    </row>
    <row r="2648" spans="2:14" x14ac:dyDescent="0.25">
      <c r="B2648" s="175"/>
      <c r="C2648" s="53"/>
      <c r="D2648" s="53"/>
      <c r="E2648" s="53"/>
      <c r="F2648" s="53"/>
      <c r="G2648" s="54"/>
      <c r="H2648" s="53"/>
      <c r="I2648" s="59"/>
      <c r="J2648" s="53"/>
      <c r="K2648" s="53"/>
      <c r="L2648" s="53"/>
      <c r="M2648" s="53"/>
      <c r="N2648" s="53"/>
    </row>
    <row r="2649" spans="2:14" x14ac:dyDescent="0.25">
      <c r="B2649" s="175"/>
      <c r="C2649" s="53"/>
      <c r="D2649" s="53"/>
      <c r="E2649" s="53"/>
      <c r="F2649" s="53"/>
      <c r="G2649" s="54"/>
      <c r="H2649" s="53"/>
      <c r="I2649" s="59"/>
      <c r="J2649" s="53"/>
      <c r="K2649" s="53"/>
      <c r="L2649" s="53"/>
      <c r="M2649" s="53"/>
      <c r="N2649" s="53"/>
    </row>
    <row r="2650" spans="2:14" x14ac:dyDescent="0.25">
      <c r="B2650" s="175"/>
      <c r="C2650" s="53"/>
      <c r="D2650" s="53"/>
      <c r="E2650" s="53"/>
      <c r="F2650" s="53"/>
      <c r="G2650" s="54"/>
      <c r="H2650" s="53"/>
      <c r="I2650" s="59"/>
      <c r="J2650" s="53"/>
      <c r="K2650" s="53"/>
      <c r="L2650" s="53"/>
      <c r="M2650" s="53"/>
      <c r="N2650" s="53"/>
    </row>
    <row r="2651" spans="2:14" x14ac:dyDescent="0.25">
      <c r="B2651" s="175"/>
      <c r="C2651" s="53"/>
      <c r="D2651" s="53"/>
      <c r="E2651" s="53"/>
      <c r="F2651" s="53"/>
      <c r="G2651" s="54"/>
      <c r="H2651" s="53"/>
      <c r="I2651" s="59"/>
      <c r="J2651" s="53"/>
      <c r="K2651" s="53"/>
      <c r="L2651" s="53"/>
      <c r="M2651" s="53"/>
      <c r="N2651" s="53"/>
    </row>
    <row r="2652" spans="2:14" x14ac:dyDescent="0.25">
      <c r="B2652" s="175"/>
      <c r="C2652" s="53"/>
      <c r="D2652" s="53"/>
      <c r="E2652" s="53"/>
      <c r="F2652" s="53"/>
      <c r="G2652" s="54"/>
      <c r="H2652" s="53"/>
      <c r="I2652" s="59"/>
      <c r="J2652" s="53"/>
      <c r="K2652" s="53"/>
      <c r="L2652" s="53"/>
      <c r="M2652" s="53"/>
      <c r="N2652" s="53"/>
    </row>
    <row r="2653" spans="2:14" x14ac:dyDescent="0.25">
      <c r="B2653" s="175"/>
      <c r="C2653" s="53"/>
      <c r="D2653" s="53"/>
      <c r="E2653" s="53"/>
      <c r="F2653" s="53"/>
      <c r="G2653" s="54"/>
      <c r="H2653" s="53"/>
      <c r="I2653" s="59"/>
      <c r="J2653" s="53"/>
      <c r="K2653" s="53"/>
      <c r="L2653" s="53"/>
      <c r="M2653" s="53"/>
      <c r="N2653" s="53"/>
    </row>
    <row r="2654" spans="2:14" x14ac:dyDescent="0.25">
      <c r="B2654" s="175"/>
      <c r="C2654" s="53"/>
      <c r="D2654" s="53"/>
      <c r="E2654" s="53"/>
      <c r="F2654" s="53"/>
      <c r="G2654" s="54"/>
      <c r="H2654" s="53"/>
      <c r="I2654" s="59"/>
      <c r="J2654" s="53"/>
      <c r="K2654" s="53"/>
      <c r="L2654" s="53"/>
      <c r="M2654" s="53"/>
      <c r="N2654" s="53"/>
    </row>
    <row r="2655" spans="2:14" x14ac:dyDescent="0.25">
      <c r="B2655" s="175"/>
      <c r="C2655" s="53"/>
      <c r="D2655" s="53"/>
      <c r="E2655" s="53"/>
      <c r="F2655" s="53"/>
      <c r="G2655" s="54"/>
      <c r="H2655" s="53"/>
      <c r="I2655" s="59"/>
      <c r="J2655" s="53"/>
      <c r="K2655" s="53"/>
      <c r="L2655" s="53"/>
      <c r="M2655" s="53"/>
      <c r="N2655" s="53"/>
    </row>
    <row r="2656" spans="2:14" x14ac:dyDescent="0.25">
      <c r="B2656" s="175"/>
      <c r="C2656" s="53"/>
      <c r="D2656" s="53"/>
      <c r="E2656" s="53"/>
      <c r="F2656" s="53"/>
      <c r="G2656" s="54"/>
      <c r="H2656" s="53"/>
      <c r="I2656" s="59"/>
      <c r="J2656" s="53"/>
      <c r="K2656" s="53"/>
      <c r="L2656" s="53"/>
      <c r="M2656" s="53"/>
      <c r="N2656" s="53"/>
    </row>
    <row r="2657" spans="2:14" x14ac:dyDescent="0.25">
      <c r="B2657" s="175"/>
      <c r="C2657" s="53"/>
      <c r="D2657" s="53"/>
      <c r="E2657" s="53"/>
      <c r="F2657" s="53"/>
      <c r="G2657" s="54"/>
      <c r="H2657" s="53"/>
      <c r="I2657" s="59"/>
      <c r="J2657" s="53"/>
      <c r="K2657" s="53"/>
      <c r="L2657" s="53"/>
      <c r="M2657" s="53"/>
      <c r="N2657" s="53"/>
    </row>
    <row r="2658" spans="2:14" x14ac:dyDescent="0.25">
      <c r="B2658" s="175"/>
      <c r="C2658" s="53"/>
      <c r="D2658" s="53"/>
      <c r="E2658" s="53"/>
      <c r="F2658" s="53"/>
      <c r="G2658" s="54"/>
      <c r="H2658" s="53"/>
      <c r="I2658" s="59"/>
      <c r="J2658" s="53"/>
      <c r="K2658" s="53"/>
      <c r="L2658" s="53"/>
      <c r="M2658" s="53"/>
      <c r="N2658" s="53"/>
    </row>
    <row r="2659" spans="2:14" x14ac:dyDescent="0.25">
      <c r="B2659" s="175"/>
      <c r="C2659" s="53"/>
      <c r="D2659" s="53"/>
      <c r="E2659" s="53"/>
      <c r="F2659" s="53"/>
      <c r="G2659" s="54"/>
      <c r="H2659" s="53"/>
      <c r="I2659" s="59"/>
      <c r="J2659" s="53"/>
      <c r="K2659" s="53"/>
      <c r="L2659" s="53"/>
      <c r="M2659" s="53"/>
      <c r="N2659" s="53"/>
    </row>
    <row r="2660" spans="2:14" x14ac:dyDescent="0.25">
      <c r="B2660" s="175"/>
      <c r="C2660" s="53"/>
      <c r="D2660" s="53"/>
      <c r="E2660" s="53"/>
      <c r="F2660" s="53"/>
      <c r="G2660" s="54"/>
      <c r="H2660" s="53"/>
      <c r="I2660" s="59"/>
      <c r="J2660" s="53"/>
      <c r="K2660" s="53"/>
      <c r="L2660" s="53"/>
      <c r="M2660" s="53"/>
      <c r="N2660" s="53"/>
    </row>
    <row r="2661" spans="2:14" x14ac:dyDescent="0.25">
      <c r="B2661" s="175"/>
      <c r="C2661" s="53"/>
      <c r="D2661" s="53"/>
      <c r="E2661" s="53"/>
      <c r="F2661" s="53"/>
      <c r="G2661" s="54"/>
      <c r="H2661" s="53"/>
      <c r="I2661" s="59"/>
      <c r="J2661" s="53"/>
      <c r="K2661" s="53"/>
      <c r="L2661" s="53"/>
      <c r="M2661" s="53"/>
      <c r="N2661" s="53"/>
    </row>
    <row r="2662" spans="2:14" x14ac:dyDescent="0.25">
      <c r="B2662" s="175"/>
      <c r="C2662" s="53"/>
      <c r="D2662" s="53"/>
      <c r="E2662" s="53"/>
      <c r="F2662" s="53"/>
      <c r="G2662" s="54"/>
      <c r="H2662" s="53"/>
      <c r="I2662" s="59"/>
      <c r="J2662" s="53"/>
      <c r="K2662" s="53"/>
      <c r="L2662" s="53"/>
      <c r="M2662" s="53"/>
      <c r="N2662" s="53"/>
    </row>
    <row r="2663" spans="2:14" x14ac:dyDescent="0.25">
      <c r="B2663" s="175"/>
      <c r="C2663" s="53"/>
      <c r="D2663" s="53"/>
      <c r="E2663" s="53"/>
      <c r="F2663" s="53"/>
      <c r="G2663" s="54"/>
      <c r="H2663" s="53"/>
      <c r="I2663" s="59"/>
      <c r="J2663" s="53"/>
      <c r="K2663" s="53"/>
      <c r="L2663" s="53"/>
      <c r="M2663" s="53"/>
      <c r="N2663" s="53"/>
    </row>
    <row r="2664" spans="2:14" x14ac:dyDescent="0.25">
      <c r="B2664" s="175"/>
      <c r="C2664" s="53"/>
      <c r="D2664" s="53"/>
      <c r="E2664" s="53"/>
      <c r="F2664" s="53"/>
      <c r="G2664" s="54"/>
      <c r="H2664" s="53"/>
      <c r="I2664" s="59"/>
      <c r="J2664" s="53"/>
      <c r="K2664" s="53"/>
      <c r="L2664" s="53"/>
      <c r="M2664" s="53"/>
      <c r="N2664" s="53"/>
    </row>
    <row r="2665" spans="2:14" x14ac:dyDescent="0.25">
      <c r="B2665" s="175"/>
      <c r="C2665" s="53"/>
      <c r="D2665" s="53"/>
      <c r="E2665" s="53"/>
      <c r="F2665" s="53"/>
      <c r="G2665" s="54"/>
      <c r="H2665" s="53"/>
      <c r="I2665" s="59"/>
      <c r="J2665" s="53"/>
      <c r="K2665" s="53"/>
      <c r="L2665" s="53"/>
      <c r="M2665" s="53"/>
      <c r="N2665" s="53"/>
    </row>
    <row r="2666" spans="2:14" x14ac:dyDescent="0.25">
      <c r="B2666" s="175"/>
      <c r="C2666" s="53"/>
      <c r="D2666" s="53"/>
      <c r="E2666" s="53"/>
      <c r="F2666" s="53"/>
      <c r="G2666" s="54"/>
      <c r="H2666" s="53"/>
      <c r="I2666" s="59"/>
      <c r="J2666" s="53"/>
      <c r="K2666" s="53"/>
      <c r="L2666" s="53"/>
      <c r="M2666" s="53"/>
      <c r="N2666" s="53"/>
    </row>
    <row r="2667" spans="2:14" x14ac:dyDescent="0.25">
      <c r="B2667" s="175"/>
      <c r="C2667" s="53"/>
      <c r="D2667" s="53"/>
      <c r="E2667" s="53"/>
      <c r="F2667" s="53"/>
      <c r="G2667" s="54"/>
      <c r="H2667" s="53"/>
      <c r="I2667" s="59"/>
      <c r="J2667" s="53"/>
      <c r="K2667" s="53"/>
      <c r="L2667" s="53"/>
      <c r="M2667" s="53"/>
      <c r="N2667" s="53"/>
    </row>
    <row r="2668" spans="2:14" x14ac:dyDescent="0.25">
      <c r="B2668" s="175"/>
      <c r="C2668" s="53"/>
      <c r="D2668" s="53"/>
      <c r="E2668" s="53"/>
      <c r="F2668" s="53"/>
      <c r="G2668" s="54"/>
      <c r="H2668" s="53"/>
      <c r="I2668" s="59"/>
      <c r="J2668" s="53"/>
      <c r="K2668" s="53"/>
      <c r="L2668" s="53"/>
      <c r="M2668" s="53"/>
      <c r="N2668" s="53"/>
    </row>
    <row r="2669" spans="2:14" x14ac:dyDescent="0.25">
      <c r="B2669" s="175"/>
      <c r="C2669" s="53"/>
      <c r="D2669" s="53"/>
      <c r="E2669" s="53"/>
      <c r="F2669" s="53"/>
      <c r="G2669" s="54"/>
      <c r="H2669" s="53"/>
      <c r="I2669" s="59"/>
      <c r="J2669" s="53"/>
      <c r="K2669" s="53"/>
      <c r="L2669" s="53"/>
      <c r="M2669" s="53"/>
      <c r="N2669" s="53"/>
    </row>
    <row r="2670" spans="2:14" x14ac:dyDescent="0.25">
      <c r="B2670" s="175"/>
      <c r="C2670" s="53"/>
      <c r="D2670" s="53"/>
      <c r="E2670" s="53"/>
      <c r="F2670" s="53"/>
      <c r="G2670" s="54"/>
      <c r="H2670" s="53"/>
      <c r="I2670" s="59"/>
      <c r="J2670" s="53"/>
      <c r="K2670" s="53"/>
      <c r="L2670" s="53"/>
      <c r="M2670" s="53"/>
      <c r="N2670" s="53"/>
    </row>
    <row r="2671" spans="2:14" x14ac:dyDescent="0.25">
      <c r="B2671" s="175"/>
      <c r="C2671" s="53"/>
      <c r="D2671" s="53"/>
      <c r="E2671" s="53"/>
      <c r="F2671" s="53"/>
      <c r="G2671" s="54"/>
      <c r="H2671" s="53"/>
      <c r="I2671" s="59"/>
      <c r="J2671" s="53"/>
      <c r="K2671" s="53"/>
      <c r="L2671" s="53"/>
      <c r="M2671" s="53"/>
      <c r="N2671" s="53"/>
    </row>
    <row r="2672" spans="2:14" x14ac:dyDescent="0.25">
      <c r="B2672" s="175"/>
      <c r="C2672" s="53"/>
      <c r="D2672" s="53"/>
      <c r="E2672" s="53"/>
      <c r="F2672" s="53"/>
      <c r="G2672" s="54"/>
      <c r="H2672" s="53"/>
      <c r="I2672" s="59"/>
      <c r="J2672" s="53"/>
      <c r="K2672" s="53"/>
      <c r="L2672" s="53"/>
      <c r="M2672" s="53"/>
      <c r="N2672" s="53"/>
    </row>
    <row r="2673" spans="2:14" x14ac:dyDescent="0.25">
      <c r="B2673" s="175"/>
      <c r="C2673" s="53"/>
      <c r="D2673" s="53"/>
      <c r="E2673" s="53"/>
      <c r="F2673" s="53"/>
      <c r="G2673" s="54"/>
      <c r="H2673" s="53"/>
      <c r="I2673" s="59"/>
      <c r="J2673" s="53"/>
      <c r="K2673" s="53"/>
      <c r="L2673" s="53"/>
      <c r="M2673" s="53"/>
      <c r="N2673" s="53"/>
    </row>
    <row r="2674" spans="2:14" x14ac:dyDescent="0.25">
      <c r="B2674" s="175"/>
      <c r="C2674" s="53"/>
      <c r="D2674" s="53"/>
      <c r="E2674" s="53"/>
      <c r="F2674" s="53"/>
      <c r="G2674" s="54"/>
      <c r="H2674" s="53"/>
      <c r="I2674" s="59"/>
      <c r="J2674" s="53"/>
      <c r="K2674" s="53"/>
      <c r="L2674" s="53"/>
      <c r="M2674" s="53"/>
      <c r="N2674" s="53"/>
    </row>
    <row r="2675" spans="2:14" x14ac:dyDescent="0.25">
      <c r="B2675" s="175"/>
      <c r="C2675" s="53"/>
      <c r="D2675" s="53"/>
      <c r="E2675" s="53"/>
      <c r="F2675" s="53"/>
      <c r="G2675" s="54"/>
      <c r="H2675" s="53"/>
      <c r="I2675" s="59"/>
      <c r="J2675" s="53"/>
      <c r="K2675" s="53"/>
      <c r="L2675" s="53"/>
      <c r="M2675" s="53"/>
      <c r="N2675" s="53"/>
    </row>
    <row r="2676" spans="2:14" x14ac:dyDescent="0.25">
      <c r="B2676" s="175"/>
      <c r="C2676" s="53"/>
      <c r="D2676" s="53"/>
      <c r="E2676" s="53"/>
      <c r="F2676" s="53"/>
      <c r="G2676" s="54"/>
      <c r="H2676" s="53"/>
      <c r="I2676" s="59"/>
      <c r="J2676" s="53"/>
      <c r="K2676" s="53"/>
      <c r="L2676" s="53"/>
      <c r="M2676" s="53"/>
      <c r="N2676" s="53"/>
    </row>
    <row r="2677" spans="2:14" x14ac:dyDescent="0.25">
      <c r="B2677" s="175"/>
      <c r="C2677" s="53"/>
      <c r="D2677" s="53"/>
      <c r="E2677" s="53"/>
      <c r="F2677" s="53"/>
      <c r="G2677" s="54"/>
      <c r="H2677" s="53"/>
      <c r="I2677" s="59"/>
      <c r="J2677" s="53"/>
      <c r="K2677" s="53"/>
      <c r="L2677" s="53"/>
      <c r="M2677" s="53"/>
      <c r="N2677" s="53"/>
    </row>
    <row r="2678" spans="2:14" x14ac:dyDescent="0.25">
      <c r="B2678" s="175"/>
      <c r="C2678" s="53"/>
      <c r="D2678" s="53"/>
      <c r="E2678" s="53"/>
      <c r="F2678" s="53"/>
      <c r="G2678" s="54"/>
      <c r="H2678" s="53"/>
      <c r="I2678" s="59"/>
      <c r="J2678" s="53"/>
      <c r="K2678" s="53"/>
      <c r="L2678" s="53"/>
      <c r="M2678" s="53"/>
      <c r="N2678" s="53"/>
    </row>
    <row r="2679" spans="2:14" x14ac:dyDescent="0.25">
      <c r="B2679" s="175"/>
      <c r="C2679" s="53"/>
      <c r="D2679" s="53"/>
      <c r="E2679" s="53"/>
      <c r="F2679" s="53"/>
      <c r="G2679" s="54"/>
      <c r="H2679" s="53"/>
      <c r="I2679" s="59"/>
      <c r="J2679" s="53"/>
      <c r="K2679" s="53"/>
      <c r="L2679" s="53"/>
      <c r="M2679" s="53"/>
      <c r="N2679" s="53"/>
    </row>
    <row r="2680" spans="2:14" x14ac:dyDescent="0.25">
      <c r="B2680" s="175"/>
      <c r="C2680" s="53"/>
      <c r="D2680" s="53"/>
      <c r="E2680" s="53"/>
      <c r="F2680" s="53"/>
      <c r="G2680" s="54"/>
      <c r="H2680" s="53"/>
      <c r="I2680" s="59"/>
      <c r="J2680" s="53"/>
      <c r="K2680" s="53"/>
      <c r="L2680" s="53"/>
      <c r="M2680" s="53"/>
      <c r="N2680" s="53"/>
    </row>
    <row r="2681" spans="2:14" x14ac:dyDescent="0.25">
      <c r="B2681" s="175"/>
      <c r="C2681" s="53"/>
      <c r="D2681" s="53"/>
      <c r="E2681" s="53"/>
      <c r="F2681" s="53"/>
      <c r="G2681" s="54"/>
      <c r="H2681" s="53"/>
      <c r="I2681" s="59"/>
      <c r="J2681" s="53"/>
      <c r="K2681" s="53"/>
      <c r="L2681" s="53"/>
      <c r="M2681" s="53"/>
      <c r="N2681" s="53"/>
    </row>
    <row r="2682" spans="2:14" x14ac:dyDescent="0.25">
      <c r="B2682" s="175"/>
      <c r="C2682" s="53"/>
      <c r="D2682" s="53"/>
      <c r="E2682" s="53"/>
      <c r="F2682" s="53"/>
      <c r="G2682" s="54"/>
      <c r="H2682" s="53"/>
      <c r="I2682" s="59"/>
      <c r="J2682" s="53"/>
      <c r="K2682" s="53"/>
      <c r="L2682" s="53"/>
      <c r="M2682" s="53"/>
      <c r="N2682" s="53"/>
    </row>
    <row r="2683" spans="2:14" x14ac:dyDescent="0.25">
      <c r="B2683" s="175"/>
      <c r="C2683" s="53"/>
      <c r="D2683" s="53"/>
      <c r="E2683" s="53"/>
      <c r="F2683" s="53"/>
      <c r="G2683" s="54"/>
      <c r="H2683" s="53"/>
      <c r="I2683" s="59"/>
      <c r="J2683" s="53"/>
      <c r="K2683" s="53"/>
      <c r="L2683" s="53"/>
      <c r="M2683" s="53"/>
      <c r="N2683" s="53"/>
    </row>
    <row r="2684" spans="2:14" x14ac:dyDescent="0.25">
      <c r="B2684" s="175"/>
      <c r="C2684" s="53"/>
      <c r="D2684" s="53"/>
      <c r="E2684" s="53"/>
      <c r="F2684" s="53"/>
      <c r="G2684" s="54"/>
      <c r="H2684" s="53"/>
      <c r="I2684" s="59"/>
      <c r="J2684" s="53"/>
      <c r="K2684" s="53"/>
      <c r="L2684" s="53"/>
      <c r="M2684" s="53"/>
      <c r="N2684" s="53"/>
    </row>
    <row r="2685" spans="2:14" x14ac:dyDescent="0.25">
      <c r="B2685" s="175"/>
      <c r="C2685" s="53"/>
      <c r="D2685" s="53"/>
      <c r="E2685" s="53"/>
      <c r="F2685" s="53"/>
      <c r="G2685" s="54"/>
      <c r="H2685" s="53"/>
      <c r="I2685" s="59"/>
      <c r="J2685" s="53"/>
      <c r="K2685" s="53"/>
      <c r="L2685" s="53"/>
      <c r="M2685" s="53"/>
      <c r="N2685" s="53"/>
    </row>
    <row r="2686" spans="2:14" x14ac:dyDescent="0.25">
      <c r="B2686" s="175"/>
      <c r="C2686" s="53"/>
      <c r="D2686" s="53"/>
      <c r="E2686" s="53"/>
      <c r="F2686" s="53"/>
      <c r="G2686" s="54"/>
      <c r="H2686" s="53"/>
      <c r="I2686" s="59"/>
      <c r="J2686" s="53"/>
      <c r="K2686" s="53"/>
      <c r="L2686" s="53"/>
      <c r="M2686" s="53"/>
      <c r="N2686" s="53"/>
    </row>
    <row r="2687" spans="2:14" x14ac:dyDescent="0.25">
      <c r="B2687" s="175"/>
      <c r="C2687" s="53"/>
      <c r="D2687" s="53"/>
      <c r="E2687" s="53"/>
      <c r="F2687" s="53"/>
      <c r="G2687" s="54"/>
      <c r="H2687" s="53"/>
      <c r="I2687" s="59"/>
      <c r="J2687" s="53"/>
      <c r="K2687" s="53"/>
      <c r="L2687" s="53"/>
      <c r="M2687" s="53"/>
      <c r="N2687" s="53"/>
    </row>
    <row r="2688" spans="2:14" x14ac:dyDescent="0.25">
      <c r="B2688" s="175"/>
      <c r="C2688" s="53"/>
      <c r="D2688" s="53"/>
      <c r="E2688" s="53"/>
      <c r="F2688" s="53"/>
      <c r="G2688" s="54"/>
      <c r="H2688" s="53"/>
      <c r="I2688" s="59"/>
      <c r="J2688" s="53"/>
      <c r="K2688" s="53"/>
      <c r="L2688" s="53"/>
      <c r="M2688" s="53"/>
      <c r="N2688" s="53"/>
    </row>
    <row r="2689" spans="2:14" x14ac:dyDescent="0.25">
      <c r="B2689" s="175"/>
      <c r="C2689" s="53"/>
      <c r="D2689" s="53"/>
      <c r="E2689" s="53"/>
      <c r="F2689" s="53"/>
      <c r="G2689" s="54"/>
      <c r="H2689" s="53"/>
      <c r="I2689" s="59"/>
      <c r="J2689" s="53"/>
      <c r="K2689" s="53"/>
      <c r="L2689" s="53"/>
      <c r="M2689" s="53"/>
      <c r="N2689" s="53"/>
    </row>
    <row r="2690" spans="2:14" x14ac:dyDescent="0.25">
      <c r="B2690" s="175"/>
      <c r="C2690" s="53"/>
      <c r="D2690" s="53"/>
      <c r="E2690" s="53"/>
      <c r="F2690" s="53"/>
      <c r="G2690" s="54"/>
      <c r="H2690" s="53"/>
      <c r="I2690" s="59"/>
      <c r="J2690" s="53"/>
      <c r="K2690" s="53"/>
      <c r="L2690" s="53"/>
      <c r="M2690" s="53"/>
      <c r="N2690" s="53"/>
    </row>
    <row r="2691" spans="2:14" x14ac:dyDescent="0.25">
      <c r="B2691" s="175"/>
      <c r="C2691" s="53"/>
      <c r="D2691" s="53"/>
      <c r="E2691" s="53"/>
      <c r="F2691" s="53"/>
      <c r="G2691" s="54"/>
      <c r="H2691" s="53"/>
      <c r="I2691" s="59"/>
      <c r="J2691" s="53"/>
      <c r="K2691" s="53"/>
      <c r="L2691" s="53"/>
      <c r="M2691" s="53"/>
      <c r="N2691" s="53"/>
    </row>
    <row r="2692" spans="2:14" x14ac:dyDescent="0.25">
      <c r="B2692" s="175"/>
      <c r="C2692" s="53"/>
      <c r="D2692" s="53"/>
      <c r="E2692" s="53"/>
      <c r="F2692" s="53"/>
      <c r="G2692" s="54"/>
      <c r="H2692" s="53"/>
      <c r="I2692" s="59"/>
      <c r="J2692" s="53"/>
      <c r="K2692" s="53"/>
      <c r="L2692" s="53"/>
      <c r="M2692" s="53"/>
      <c r="N2692" s="53"/>
    </row>
    <row r="2693" spans="2:14" x14ac:dyDescent="0.25">
      <c r="B2693" s="175"/>
      <c r="C2693" s="53"/>
      <c r="D2693" s="53"/>
      <c r="E2693" s="53"/>
      <c r="F2693" s="53"/>
      <c r="G2693" s="54"/>
      <c r="H2693" s="53"/>
      <c r="I2693" s="59"/>
      <c r="J2693" s="53"/>
      <c r="K2693" s="53"/>
      <c r="L2693" s="53"/>
      <c r="M2693" s="53"/>
      <c r="N2693" s="53"/>
    </row>
    <row r="2694" spans="2:14" x14ac:dyDescent="0.25">
      <c r="B2694" s="175"/>
      <c r="C2694" s="53"/>
      <c r="D2694" s="53"/>
      <c r="E2694" s="53"/>
      <c r="F2694" s="53"/>
      <c r="G2694" s="54"/>
      <c r="H2694" s="53"/>
      <c r="I2694" s="59"/>
      <c r="J2694" s="53"/>
      <c r="K2694" s="53"/>
      <c r="L2694" s="53"/>
      <c r="M2694" s="53"/>
      <c r="N2694" s="53"/>
    </row>
    <row r="2695" spans="2:14" x14ac:dyDescent="0.25">
      <c r="B2695" s="175"/>
      <c r="C2695" s="53"/>
      <c r="D2695" s="53"/>
      <c r="E2695" s="53"/>
      <c r="F2695" s="53"/>
      <c r="G2695" s="54"/>
      <c r="H2695" s="53"/>
      <c r="I2695" s="59"/>
      <c r="J2695" s="53"/>
      <c r="K2695" s="53"/>
      <c r="L2695" s="53"/>
      <c r="M2695" s="53"/>
      <c r="N2695" s="53"/>
    </row>
    <row r="2696" spans="2:14" x14ac:dyDescent="0.25">
      <c r="B2696" s="175"/>
      <c r="C2696" s="53"/>
      <c r="D2696" s="53"/>
      <c r="E2696" s="53"/>
      <c r="F2696" s="53"/>
      <c r="G2696" s="54"/>
      <c r="H2696" s="53"/>
      <c r="I2696" s="59"/>
      <c r="J2696" s="53"/>
      <c r="K2696" s="53"/>
      <c r="L2696" s="53"/>
      <c r="M2696" s="53"/>
      <c r="N2696" s="53"/>
    </row>
    <row r="2697" spans="2:14" x14ac:dyDescent="0.25">
      <c r="B2697" s="175"/>
      <c r="C2697" s="53"/>
      <c r="D2697" s="53"/>
      <c r="E2697" s="53"/>
      <c r="F2697" s="53"/>
      <c r="G2697" s="54"/>
      <c r="H2697" s="53"/>
      <c r="I2697" s="59"/>
      <c r="J2697" s="53"/>
      <c r="K2697" s="53"/>
      <c r="L2697" s="53"/>
      <c r="M2697" s="53"/>
      <c r="N2697" s="53"/>
    </row>
    <row r="2698" spans="2:14" x14ac:dyDescent="0.25">
      <c r="B2698" s="175"/>
      <c r="C2698" s="53"/>
      <c r="D2698" s="53"/>
      <c r="E2698" s="53"/>
      <c r="F2698" s="53"/>
      <c r="G2698" s="54"/>
      <c r="H2698" s="53"/>
      <c r="I2698" s="59"/>
      <c r="J2698" s="53"/>
      <c r="K2698" s="53"/>
      <c r="L2698" s="53"/>
      <c r="M2698" s="53"/>
      <c r="N2698" s="53"/>
    </row>
    <row r="2699" spans="2:14" x14ac:dyDescent="0.25">
      <c r="B2699" s="175"/>
      <c r="C2699" s="53"/>
      <c r="D2699" s="53"/>
      <c r="E2699" s="53"/>
      <c r="F2699" s="53"/>
      <c r="G2699" s="54"/>
      <c r="H2699" s="53"/>
      <c r="I2699" s="59"/>
      <c r="J2699" s="53"/>
      <c r="K2699" s="53"/>
      <c r="L2699" s="53"/>
      <c r="M2699" s="53"/>
      <c r="N2699" s="53"/>
    </row>
    <row r="2700" spans="2:14" x14ac:dyDescent="0.25">
      <c r="B2700" s="175"/>
      <c r="C2700" s="53"/>
      <c r="D2700" s="53"/>
      <c r="E2700" s="53"/>
      <c r="F2700" s="53"/>
      <c r="G2700" s="54"/>
      <c r="H2700" s="53"/>
      <c r="I2700" s="59"/>
      <c r="J2700" s="53"/>
      <c r="K2700" s="53"/>
      <c r="L2700" s="53"/>
      <c r="M2700" s="53"/>
      <c r="N2700" s="53"/>
    </row>
    <row r="2701" spans="2:14" x14ac:dyDescent="0.25">
      <c r="B2701" s="175"/>
      <c r="C2701" s="53"/>
      <c r="D2701" s="53"/>
      <c r="E2701" s="53"/>
      <c r="F2701" s="53"/>
      <c r="G2701" s="54"/>
      <c r="H2701" s="53"/>
      <c r="I2701" s="59"/>
      <c r="J2701" s="53"/>
      <c r="K2701" s="53"/>
      <c r="L2701" s="53"/>
      <c r="M2701" s="53"/>
      <c r="N2701" s="53"/>
    </row>
    <row r="2702" spans="2:14" x14ac:dyDescent="0.25">
      <c r="B2702" s="175"/>
      <c r="C2702" s="53"/>
      <c r="D2702" s="53"/>
      <c r="E2702" s="53"/>
      <c r="F2702" s="53"/>
      <c r="G2702" s="54"/>
      <c r="H2702" s="53"/>
      <c r="I2702" s="59"/>
      <c r="J2702" s="53"/>
      <c r="K2702" s="53"/>
      <c r="L2702" s="53"/>
      <c r="M2702" s="53"/>
      <c r="N2702" s="53"/>
    </row>
    <row r="2703" spans="2:14" x14ac:dyDescent="0.25">
      <c r="B2703" s="175"/>
      <c r="C2703" s="53"/>
      <c r="D2703" s="53"/>
      <c r="E2703" s="53"/>
      <c r="F2703" s="53"/>
      <c r="G2703" s="54"/>
      <c r="H2703" s="53"/>
      <c r="I2703" s="59"/>
      <c r="J2703" s="53"/>
      <c r="K2703" s="53"/>
      <c r="L2703" s="53"/>
      <c r="M2703" s="53"/>
      <c r="N2703" s="53"/>
    </row>
    <row r="2704" spans="2:14" x14ac:dyDescent="0.25">
      <c r="B2704" s="175"/>
      <c r="C2704" s="53"/>
      <c r="D2704" s="53"/>
      <c r="E2704" s="53"/>
      <c r="F2704" s="53"/>
      <c r="G2704" s="54"/>
      <c r="H2704" s="53"/>
      <c r="I2704" s="59"/>
      <c r="J2704" s="53"/>
      <c r="K2704" s="53"/>
      <c r="L2704" s="53"/>
      <c r="M2704" s="53"/>
      <c r="N2704" s="53"/>
    </row>
    <row r="2705" spans="2:14" x14ac:dyDescent="0.25">
      <c r="B2705" s="175"/>
      <c r="C2705" s="53"/>
      <c r="D2705" s="53"/>
      <c r="E2705" s="53"/>
      <c r="F2705" s="53"/>
      <c r="G2705" s="54"/>
      <c r="H2705" s="53"/>
      <c r="I2705" s="59"/>
      <c r="J2705" s="53"/>
      <c r="K2705" s="53"/>
      <c r="L2705" s="53"/>
      <c r="M2705" s="53"/>
      <c r="N2705" s="53"/>
    </row>
    <row r="2706" spans="2:14" x14ac:dyDescent="0.25">
      <c r="B2706" s="175"/>
      <c r="C2706" s="53"/>
      <c r="D2706" s="53"/>
      <c r="E2706" s="53"/>
      <c r="F2706" s="53"/>
      <c r="G2706" s="54"/>
      <c r="H2706" s="53"/>
      <c r="I2706" s="59"/>
      <c r="J2706" s="53"/>
      <c r="K2706" s="53"/>
      <c r="L2706" s="53"/>
      <c r="M2706" s="53"/>
      <c r="N2706" s="53"/>
    </row>
    <row r="2707" spans="2:14" x14ac:dyDescent="0.25">
      <c r="B2707" s="175"/>
      <c r="C2707" s="53"/>
      <c r="D2707" s="53"/>
      <c r="E2707" s="53"/>
      <c r="F2707" s="53"/>
      <c r="G2707" s="54"/>
      <c r="H2707" s="53"/>
      <c r="I2707" s="59"/>
      <c r="J2707" s="53"/>
      <c r="K2707" s="53"/>
      <c r="L2707" s="53"/>
      <c r="M2707" s="53"/>
      <c r="N2707" s="53"/>
    </row>
    <row r="2708" spans="2:14" x14ac:dyDescent="0.25">
      <c r="B2708" s="175"/>
      <c r="C2708" s="53"/>
      <c r="D2708" s="53"/>
      <c r="E2708" s="53"/>
      <c r="F2708" s="53"/>
      <c r="G2708" s="54"/>
      <c r="H2708" s="53"/>
      <c r="I2708" s="59"/>
      <c r="J2708" s="53"/>
      <c r="K2708" s="53"/>
      <c r="L2708" s="53"/>
      <c r="M2708" s="53"/>
      <c r="N2708" s="53"/>
    </row>
    <row r="2709" spans="2:14" x14ac:dyDescent="0.25">
      <c r="B2709" s="175"/>
      <c r="C2709" s="53"/>
      <c r="D2709" s="53"/>
      <c r="E2709" s="53"/>
      <c r="F2709" s="53"/>
      <c r="G2709" s="54"/>
      <c r="H2709" s="53"/>
      <c r="I2709" s="59"/>
      <c r="J2709" s="53"/>
      <c r="K2709" s="53"/>
      <c r="L2709" s="53"/>
      <c r="M2709" s="53"/>
      <c r="N2709" s="53"/>
    </row>
    <row r="2710" spans="2:14" x14ac:dyDescent="0.25">
      <c r="B2710" s="175"/>
      <c r="C2710" s="53"/>
      <c r="D2710" s="53"/>
      <c r="E2710" s="53"/>
      <c r="F2710" s="53"/>
      <c r="G2710" s="54"/>
      <c r="H2710" s="53"/>
      <c r="I2710" s="59"/>
      <c r="J2710" s="53"/>
      <c r="K2710" s="53"/>
      <c r="L2710" s="53"/>
      <c r="M2710" s="53"/>
      <c r="N2710" s="53"/>
    </row>
    <row r="2711" spans="2:14" x14ac:dyDescent="0.25">
      <c r="B2711" s="175"/>
      <c r="C2711" s="53"/>
      <c r="D2711" s="53"/>
      <c r="E2711" s="53"/>
      <c r="F2711" s="53"/>
      <c r="G2711" s="54"/>
      <c r="H2711" s="53"/>
      <c r="I2711" s="59"/>
      <c r="J2711" s="53"/>
      <c r="K2711" s="53"/>
      <c r="L2711" s="53"/>
      <c r="M2711" s="53"/>
      <c r="N2711" s="53"/>
    </row>
    <row r="2712" spans="2:14" x14ac:dyDescent="0.25">
      <c r="B2712" s="175"/>
      <c r="C2712" s="53"/>
      <c r="D2712" s="53"/>
      <c r="E2712" s="53"/>
      <c r="F2712" s="53"/>
      <c r="G2712" s="54"/>
      <c r="H2712" s="53"/>
      <c r="I2712" s="59"/>
      <c r="J2712" s="53"/>
      <c r="K2712" s="53"/>
      <c r="L2712" s="53"/>
      <c r="M2712" s="53"/>
      <c r="N2712" s="53"/>
    </row>
    <row r="2713" spans="2:14" x14ac:dyDescent="0.25">
      <c r="B2713" s="175"/>
      <c r="C2713" s="53"/>
      <c r="D2713" s="53"/>
      <c r="E2713" s="53"/>
      <c r="F2713" s="53"/>
      <c r="G2713" s="54"/>
      <c r="H2713" s="53"/>
      <c r="I2713" s="59"/>
      <c r="J2713" s="53"/>
      <c r="K2713" s="53"/>
      <c r="L2713" s="53"/>
      <c r="M2713" s="53"/>
      <c r="N2713" s="53"/>
    </row>
    <row r="2714" spans="2:14" x14ac:dyDescent="0.25">
      <c r="B2714" s="175"/>
      <c r="C2714" s="53"/>
      <c r="D2714" s="53"/>
      <c r="E2714" s="53"/>
      <c r="F2714" s="53"/>
      <c r="G2714" s="54"/>
      <c r="H2714" s="53"/>
      <c r="I2714" s="59"/>
      <c r="J2714" s="53"/>
      <c r="K2714" s="53"/>
      <c r="L2714" s="53"/>
      <c r="M2714" s="53"/>
      <c r="N2714" s="53"/>
    </row>
    <row r="2715" spans="2:14" x14ac:dyDescent="0.25">
      <c r="B2715" s="175"/>
      <c r="C2715" s="53"/>
      <c r="D2715" s="53"/>
      <c r="E2715" s="53"/>
      <c r="F2715" s="53"/>
      <c r="G2715" s="54"/>
      <c r="H2715" s="53"/>
      <c r="I2715" s="59"/>
      <c r="J2715" s="53"/>
      <c r="K2715" s="53"/>
      <c r="L2715" s="53"/>
      <c r="M2715" s="53"/>
      <c r="N2715" s="53"/>
    </row>
    <row r="2716" spans="2:14" x14ac:dyDescent="0.25">
      <c r="B2716" s="175"/>
      <c r="C2716" s="53"/>
      <c r="D2716" s="53"/>
      <c r="E2716" s="53"/>
      <c r="F2716" s="53"/>
      <c r="G2716" s="54"/>
      <c r="H2716" s="53"/>
      <c r="I2716" s="59"/>
      <c r="J2716" s="53"/>
      <c r="K2716" s="53"/>
      <c r="L2716" s="53"/>
      <c r="M2716" s="53"/>
      <c r="N2716" s="53"/>
    </row>
    <row r="2717" spans="2:14" x14ac:dyDescent="0.25">
      <c r="B2717" s="175"/>
      <c r="C2717" s="53"/>
      <c r="D2717" s="53"/>
      <c r="E2717" s="53"/>
      <c r="F2717" s="53"/>
      <c r="G2717" s="54"/>
      <c r="H2717" s="53"/>
      <c r="I2717" s="59"/>
      <c r="J2717" s="53"/>
      <c r="K2717" s="53"/>
      <c r="L2717" s="53"/>
      <c r="M2717" s="53"/>
      <c r="N2717" s="53"/>
    </row>
    <row r="2718" spans="2:14" x14ac:dyDescent="0.25">
      <c r="B2718" s="175"/>
      <c r="C2718" s="53"/>
      <c r="D2718" s="53"/>
      <c r="E2718" s="53"/>
      <c r="F2718" s="53"/>
      <c r="G2718" s="54"/>
      <c r="H2718" s="53"/>
      <c r="I2718" s="59"/>
      <c r="J2718" s="53"/>
      <c r="K2718" s="53"/>
      <c r="L2718" s="53"/>
      <c r="M2718" s="53"/>
      <c r="N2718" s="53"/>
    </row>
    <row r="2719" spans="2:14" x14ac:dyDescent="0.25">
      <c r="B2719" s="175"/>
      <c r="C2719" s="53"/>
      <c r="D2719" s="53"/>
      <c r="E2719" s="53"/>
      <c r="F2719" s="53"/>
      <c r="G2719" s="54"/>
      <c r="H2719" s="53"/>
      <c r="I2719" s="59"/>
      <c r="J2719" s="53"/>
      <c r="K2719" s="53"/>
      <c r="L2719" s="53"/>
      <c r="M2719" s="53"/>
      <c r="N2719" s="53"/>
    </row>
    <row r="2720" spans="2:14" x14ac:dyDescent="0.25">
      <c r="B2720" s="175"/>
      <c r="C2720" s="53"/>
      <c r="D2720" s="53"/>
      <c r="E2720" s="53"/>
      <c r="F2720" s="53"/>
      <c r="G2720" s="54"/>
      <c r="H2720" s="53"/>
      <c r="I2720" s="59"/>
      <c r="J2720" s="53"/>
      <c r="K2720" s="53"/>
      <c r="L2720" s="53"/>
      <c r="M2720" s="53"/>
      <c r="N2720" s="53"/>
    </row>
    <row r="2721" spans="2:14" x14ac:dyDescent="0.25">
      <c r="B2721" s="175"/>
      <c r="C2721" s="53"/>
      <c r="D2721" s="53"/>
      <c r="E2721" s="53"/>
      <c r="F2721" s="53"/>
      <c r="G2721" s="54"/>
      <c r="H2721" s="53"/>
      <c r="I2721" s="59"/>
      <c r="J2721" s="53"/>
      <c r="K2721" s="53"/>
      <c r="L2721" s="53"/>
      <c r="M2721" s="53"/>
      <c r="N2721" s="53"/>
    </row>
    <row r="2722" spans="2:14" x14ac:dyDescent="0.25">
      <c r="B2722" s="175"/>
      <c r="C2722" s="53"/>
      <c r="D2722" s="53"/>
      <c r="E2722" s="53"/>
      <c r="F2722" s="53"/>
      <c r="G2722" s="54"/>
      <c r="H2722" s="53"/>
      <c r="I2722" s="59"/>
      <c r="J2722" s="53"/>
      <c r="K2722" s="53"/>
      <c r="L2722" s="53"/>
      <c r="M2722" s="53"/>
      <c r="N2722" s="53"/>
    </row>
    <row r="2723" spans="2:14" x14ac:dyDescent="0.25">
      <c r="B2723" s="175"/>
      <c r="C2723" s="53"/>
      <c r="D2723" s="53"/>
      <c r="E2723" s="53"/>
      <c r="F2723" s="53"/>
      <c r="G2723" s="54"/>
      <c r="H2723" s="53"/>
      <c r="I2723" s="59"/>
      <c r="J2723" s="53"/>
      <c r="K2723" s="53"/>
      <c r="L2723" s="53"/>
      <c r="M2723" s="53"/>
      <c r="N2723" s="53"/>
    </row>
    <row r="2724" spans="2:14" x14ac:dyDescent="0.25">
      <c r="B2724" s="175"/>
      <c r="C2724" s="53"/>
      <c r="D2724" s="53"/>
      <c r="E2724" s="53"/>
      <c r="F2724" s="53"/>
      <c r="G2724" s="54"/>
      <c r="H2724" s="53"/>
      <c r="I2724" s="59"/>
      <c r="J2724" s="53"/>
      <c r="K2724" s="53"/>
      <c r="L2724" s="53"/>
      <c r="M2724" s="53"/>
      <c r="N2724" s="53"/>
    </row>
    <row r="2725" spans="2:14" x14ac:dyDescent="0.25">
      <c r="B2725" s="175"/>
      <c r="C2725" s="53"/>
      <c r="D2725" s="53"/>
      <c r="E2725" s="53"/>
      <c r="F2725" s="53"/>
      <c r="G2725" s="54"/>
      <c r="H2725" s="53"/>
      <c r="I2725" s="59"/>
      <c r="J2725" s="53"/>
      <c r="K2725" s="53"/>
      <c r="L2725" s="53"/>
      <c r="M2725" s="53"/>
      <c r="N2725" s="53"/>
    </row>
    <row r="2726" spans="2:14" x14ac:dyDescent="0.25">
      <c r="B2726" s="175"/>
      <c r="C2726" s="53"/>
      <c r="D2726" s="53"/>
      <c r="E2726" s="53"/>
      <c r="F2726" s="53"/>
      <c r="G2726" s="54"/>
      <c r="H2726" s="53"/>
      <c r="I2726" s="59"/>
      <c r="J2726" s="53"/>
      <c r="K2726" s="53"/>
      <c r="L2726" s="53"/>
      <c r="M2726" s="53"/>
      <c r="N2726" s="53"/>
    </row>
    <row r="2727" spans="2:14" x14ac:dyDescent="0.25">
      <c r="B2727" s="175"/>
      <c r="C2727" s="53"/>
      <c r="D2727" s="53"/>
      <c r="E2727" s="53"/>
      <c r="F2727" s="53"/>
      <c r="G2727" s="54"/>
      <c r="H2727" s="53"/>
      <c r="I2727" s="59"/>
      <c r="J2727" s="53"/>
      <c r="K2727" s="53"/>
      <c r="L2727" s="53"/>
      <c r="M2727" s="53"/>
      <c r="N2727" s="53"/>
    </row>
    <row r="2728" spans="2:14" x14ac:dyDescent="0.25">
      <c r="B2728" s="175"/>
      <c r="C2728" s="53"/>
      <c r="D2728" s="53"/>
      <c r="E2728" s="53"/>
      <c r="F2728" s="53"/>
      <c r="G2728" s="54"/>
      <c r="H2728" s="53"/>
      <c r="I2728" s="59"/>
      <c r="J2728" s="53"/>
      <c r="K2728" s="53"/>
      <c r="L2728" s="53"/>
      <c r="M2728" s="53"/>
      <c r="N2728" s="53"/>
    </row>
    <row r="2729" spans="2:14" x14ac:dyDescent="0.25">
      <c r="B2729" s="175"/>
      <c r="C2729" s="53"/>
      <c r="D2729" s="53"/>
      <c r="E2729" s="53"/>
      <c r="F2729" s="53"/>
      <c r="G2729" s="54"/>
      <c r="H2729" s="53"/>
      <c r="I2729" s="59"/>
      <c r="J2729" s="53"/>
      <c r="K2729" s="53"/>
      <c r="L2729" s="53"/>
      <c r="M2729" s="53"/>
      <c r="N2729" s="53"/>
    </row>
    <row r="2730" spans="2:14" x14ac:dyDescent="0.25">
      <c r="B2730" s="175"/>
      <c r="C2730" s="53"/>
      <c r="D2730" s="53"/>
      <c r="E2730" s="53"/>
      <c r="F2730" s="53"/>
      <c r="G2730" s="54"/>
      <c r="H2730" s="53"/>
      <c r="I2730" s="59"/>
      <c r="J2730" s="53"/>
      <c r="K2730" s="53"/>
      <c r="L2730" s="53"/>
      <c r="M2730" s="53"/>
      <c r="N2730" s="53"/>
    </row>
    <row r="2731" spans="2:14" x14ac:dyDescent="0.25">
      <c r="B2731" s="175"/>
      <c r="C2731" s="53"/>
      <c r="D2731" s="53"/>
      <c r="E2731" s="53"/>
      <c r="F2731" s="53"/>
      <c r="G2731" s="54"/>
      <c r="H2731" s="53"/>
      <c r="I2731" s="59"/>
      <c r="J2731" s="53"/>
      <c r="K2731" s="53"/>
      <c r="L2731" s="53"/>
      <c r="M2731" s="53"/>
      <c r="N2731" s="53"/>
    </row>
    <row r="2732" spans="2:14" x14ac:dyDescent="0.25">
      <c r="B2732" s="175"/>
      <c r="C2732" s="53"/>
      <c r="D2732" s="53"/>
      <c r="E2732" s="53"/>
      <c r="F2732" s="53"/>
      <c r="G2732" s="54"/>
      <c r="H2732" s="53"/>
      <c r="I2732" s="59"/>
      <c r="J2732" s="53"/>
      <c r="K2732" s="53"/>
      <c r="L2732" s="53"/>
      <c r="M2732" s="53"/>
      <c r="N2732" s="53"/>
    </row>
    <row r="2733" spans="2:14" x14ac:dyDescent="0.25">
      <c r="B2733" s="175"/>
      <c r="C2733" s="53"/>
      <c r="D2733" s="53"/>
      <c r="E2733" s="53"/>
      <c r="F2733" s="53"/>
      <c r="G2733" s="54"/>
      <c r="H2733" s="53"/>
      <c r="I2733" s="59"/>
      <c r="J2733" s="53"/>
      <c r="K2733" s="53"/>
      <c r="L2733" s="53"/>
      <c r="M2733" s="53"/>
      <c r="N2733" s="53"/>
    </row>
    <row r="2734" spans="2:14" x14ac:dyDescent="0.25">
      <c r="B2734" s="175"/>
      <c r="C2734" s="53"/>
      <c r="D2734" s="53"/>
      <c r="E2734" s="53"/>
      <c r="F2734" s="53"/>
      <c r="G2734" s="54"/>
      <c r="H2734" s="53"/>
      <c r="I2734" s="59"/>
      <c r="J2734" s="53"/>
      <c r="K2734" s="53"/>
      <c r="L2734" s="53"/>
      <c r="M2734" s="53"/>
      <c r="N2734" s="53"/>
    </row>
    <row r="2735" spans="2:14" x14ac:dyDescent="0.25">
      <c r="B2735" s="175"/>
      <c r="C2735" s="53"/>
      <c r="D2735" s="53"/>
      <c r="E2735" s="53"/>
      <c r="F2735" s="53"/>
      <c r="G2735" s="54"/>
      <c r="H2735" s="53"/>
      <c r="I2735" s="59"/>
      <c r="J2735" s="53"/>
      <c r="K2735" s="53"/>
      <c r="L2735" s="53"/>
      <c r="M2735" s="53"/>
      <c r="N2735" s="53"/>
    </row>
    <row r="2736" spans="2:14" x14ac:dyDescent="0.25">
      <c r="B2736" s="175"/>
      <c r="C2736" s="53"/>
      <c r="D2736" s="53"/>
      <c r="E2736" s="53"/>
      <c r="F2736" s="53"/>
      <c r="G2736" s="54"/>
      <c r="H2736" s="53"/>
      <c r="I2736" s="59"/>
      <c r="J2736" s="53"/>
      <c r="K2736" s="53"/>
      <c r="L2736" s="53"/>
      <c r="M2736" s="53"/>
      <c r="N2736" s="53"/>
    </row>
    <row r="2737" spans="2:14" x14ac:dyDescent="0.25">
      <c r="B2737" s="175"/>
      <c r="C2737" s="53"/>
      <c r="D2737" s="53"/>
      <c r="E2737" s="53"/>
      <c r="F2737" s="53"/>
      <c r="G2737" s="54"/>
      <c r="H2737" s="53"/>
      <c r="I2737" s="59"/>
      <c r="J2737" s="53"/>
      <c r="K2737" s="53"/>
      <c r="L2737" s="53"/>
      <c r="M2737" s="53"/>
      <c r="N2737" s="53"/>
    </row>
    <row r="2738" spans="2:14" x14ac:dyDescent="0.25">
      <c r="B2738" s="175"/>
      <c r="C2738" s="53"/>
      <c r="D2738" s="53"/>
      <c r="E2738" s="53"/>
      <c r="F2738" s="53"/>
      <c r="G2738" s="54"/>
      <c r="H2738" s="53"/>
      <c r="I2738" s="59"/>
      <c r="J2738" s="53"/>
      <c r="K2738" s="53"/>
      <c r="L2738" s="53"/>
      <c r="M2738" s="53"/>
      <c r="N2738" s="53"/>
    </row>
    <row r="2739" spans="2:14" x14ac:dyDescent="0.25">
      <c r="B2739" s="175"/>
      <c r="C2739" s="53"/>
      <c r="D2739" s="53"/>
      <c r="E2739" s="53"/>
      <c r="F2739" s="53"/>
      <c r="G2739" s="54"/>
      <c r="H2739" s="53"/>
      <c r="I2739" s="59"/>
      <c r="J2739" s="53"/>
      <c r="K2739" s="53"/>
      <c r="L2739" s="53"/>
      <c r="M2739" s="53"/>
      <c r="N2739" s="53"/>
    </row>
    <row r="2740" spans="2:14" x14ac:dyDescent="0.25">
      <c r="B2740" s="175"/>
      <c r="C2740" s="53"/>
      <c r="D2740" s="53"/>
      <c r="E2740" s="53"/>
      <c r="F2740" s="53"/>
      <c r="G2740" s="54"/>
      <c r="H2740" s="53"/>
      <c r="I2740" s="59"/>
      <c r="J2740" s="53"/>
      <c r="K2740" s="53"/>
      <c r="L2740" s="53"/>
      <c r="M2740" s="53"/>
      <c r="N2740" s="53"/>
    </row>
    <row r="2741" spans="2:14" x14ac:dyDescent="0.25">
      <c r="B2741" s="175"/>
      <c r="C2741" s="53"/>
      <c r="D2741" s="53"/>
      <c r="E2741" s="53"/>
      <c r="F2741" s="53"/>
      <c r="G2741" s="54"/>
      <c r="H2741" s="53"/>
      <c r="I2741" s="59"/>
      <c r="J2741" s="53"/>
      <c r="K2741" s="53"/>
      <c r="L2741" s="53"/>
      <c r="M2741" s="53"/>
      <c r="N2741" s="53"/>
    </row>
    <row r="2742" spans="2:14" x14ac:dyDescent="0.25">
      <c r="B2742" s="175"/>
      <c r="C2742" s="53"/>
      <c r="D2742" s="53"/>
      <c r="E2742" s="53"/>
      <c r="F2742" s="53"/>
      <c r="G2742" s="54"/>
      <c r="H2742" s="53"/>
      <c r="I2742" s="59"/>
      <c r="J2742" s="53"/>
      <c r="K2742" s="53"/>
      <c r="L2742" s="53"/>
      <c r="M2742" s="53"/>
      <c r="N2742" s="53"/>
    </row>
    <row r="2743" spans="2:14" x14ac:dyDescent="0.25">
      <c r="B2743" s="175"/>
      <c r="C2743" s="53"/>
      <c r="D2743" s="53"/>
      <c r="E2743" s="53"/>
      <c r="F2743" s="53"/>
      <c r="G2743" s="54"/>
      <c r="H2743" s="53"/>
      <c r="I2743" s="59"/>
      <c r="J2743" s="53"/>
      <c r="K2743" s="53"/>
      <c r="L2743" s="53"/>
      <c r="M2743" s="53"/>
      <c r="N2743" s="53"/>
    </row>
    <row r="2744" spans="2:14" x14ac:dyDescent="0.25">
      <c r="B2744" s="175"/>
      <c r="C2744" s="53"/>
      <c r="D2744" s="53"/>
      <c r="E2744" s="53"/>
      <c r="F2744" s="53"/>
      <c r="G2744" s="54"/>
      <c r="H2744" s="53"/>
      <c r="I2744" s="59"/>
      <c r="J2744" s="53"/>
      <c r="K2744" s="53"/>
      <c r="L2744" s="53"/>
      <c r="M2744" s="53"/>
      <c r="N2744" s="53"/>
    </row>
    <row r="2745" spans="2:14" x14ac:dyDescent="0.25">
      <c r="B2745" s="175"/>
      <c r="C2745" s="53"/>
      <c r="D2745" s="53"/>
      <c r="E2745" s="53"/>
      <c r="F2745" s="53"/>
      <c r="G2745" s="54"/>
      <c r="H2745" s="53"/>
      <c r="I2745" s="59"/>
      <c r="J2745" s="53"/>
      <c r="K2745" s="53"/>
      <c r="L2745" s="53"/>
      <c r="M2745" s="53"/>
      <c r="N2745" s="53"/>
    </row>
    <row r="2746" spans="2:14" x14ac:dyDescent="0.25">
      <c r="B2746" s="175"/>
      <c r="C2746" s="53"/>
      <c r="D2746" s="53"/>
      <c r="E2746" s="53"/>
      <c r="F2746" s="53"/>
      <c r="G2746" s="54"/>
      <c r="H2746" s="53"/>
      <c r="I2746" s="59"/>
      <c r="J2746" s="53"/>
      <c r="K2746" s="53"/>
      <c r="L2746" s="53"/>
      <c r="M2746" s="53"/>
      <c r="N2746" s="53"/>
    </row>
    <row r="2747" spans="2:14" x14ac:dyDescent="0.25">
      <c r="B2747" s="175"/>
      <c r="C2747" s="53"/>
      <c r="D2747" s="53"/>
      <c r="E2747" s="53"/>
      <c r="F2747" s="53"/>
      <c r="G2747" s="54"/>
      <c r="H2747" s="53"/>
      <c r="I2747" s="59"/>
      <c r="J2747" s="53"/>
      <c r="K2747" s="53"/>
      <c r="L2747" s="53"/>
      <c r="M2747" s="53"/>
      <c r="N2747" s="53"/>
    </row>
    <row r="2748" spans="2:14" x14ac:dyDescent="0.25">
      <c r="B2748" s="175"/>
      <c r="C2748" s="53"/>
      <c r="D2748" s="53"/>
      <c r="E2748" s="53"/>
      <c r="F2748" s="53"/>
      <c r="G2748" s="54"/>
      <c r="H2748" s="53"/>
      <c r="I2748" s="59"/>
      <c r="J2748" s="53"/>
      <c r="K2748" s="53"/>
      <c r="L2748" s="53"/>
      <c r="M2748" s="53"/>
      <c r="N2748" s="53"/>
    </row>
    <row r="2749" spans="2:14" x14ac:dyDescent="0.25">
      <c r="B2749" s="175"/>
      <c r="C2749" s="53"/>
      <c r="D2749" s="53"/>
      <c r="E2749" s="53"/>
      <c r="F2749" s="53"/>
      <c r="G2749" s="54"/>
      <c r="H2749" s="53"/>
      <c r="I2749" s="59"/>
      <c r="J2749" s="53"/>
      <c r="K2749" s="53"/>
      <c r="L2749" s="53"/>
      <c r="M2749" s="53"/>
      <c r="N2749" s="53"/>
    </row>
    <row r="2750" spans="2:14" x14ac:dyDescent="0.25">
      <c r="B2750" s="175"/>
      <c r="C2750" s="53"/>
      <c r="D2750" s="53"/>
      <c r="E2750" s="53"/>
      <c r="F2750" s="53"/>
      <c r="G2750" s="54"/>
      <c r="H2750" s="53"/>
      <c r="I2750" s="59"/>
      <c r="J2750" s="53"/>
      <c r="K2750" s="53"/>
      <c r="L2750" s="53"/>
      <c r="M2750" s="53"/>
      <c r="N2750" s="53"/>
    </row>
    <row r="2751" spans="2:14" x14ac:dyDescent="0.25">
      <c r="B2751" s="175"/>
      <c r="C2751" s="53"/>
      <c r="D2751" s="53"/>
      <c r="E2751" s="53"/>
      <c r="F2751" s="53"/>
      <c r="G2751" s="54"/>
      <c r="H2751" s="53"/>
      <c r="I2751" s="59"/>
      <c r="J2751" s="53"/>
      <c r="K2751" s="53"/>
      <c r="L2751" s="53"/>
      <c r="M2751" s="53"/>
      <c r="N2751" s="53"/>
    </row>
    <row r="2752" spans="2:14" x14ac:dyDescent="0.25">
      <c r="B2752" s="175"/>
      <c r="C2752" s="53"/>
      <c r="D2752" s="53"/>
      <c r="E2752" s="53"/>
      <c r="F2752" s="53"/>
      <c r="G2752" s="54"/>
      <c r="H2752" s="53"/>
      <c r="I2752" s="59"/>
      <c r="J2752" s="53"/>
      <c r="K2752" s="53"/>
      <c r="L2752" s="53"/>
      <c r="M2752" s="53"/>
      <c r="N2752" s="53"/>
    </row>
    <row r="2753" spans="2:14" x14ac:dyDescent="0.25">
      <c r="B2753" s="175"/>
      <c r="C2753" s="53"/>
      <c r="D2753" s="53"/>
      <c r="E2753" s="53"/>
      <c r="F2753" s="53"/>
      <c r="G2753" s="54"/>
      <c r="H2753" s="53"/>
      <c r="I2753" s="59"/>
      <c r="J2753" s="53"/>
      <c r="K2753" s="53"/>
      <c r="L2753" s="53"/>
      <c r="M2753" s="53"/>
      <c r="N2753" s="53"/>
    </row>
    <row r="2754" spans="2:14" x14ac:dyDescent="0.25">
      <c r="B2754" s="175"/>
      <c r="C2754" s="53"/>
      <c r="D2754" s="53"/>
      <c r="E2754" s="53"/>
      <c r="F2754" s="53"/>
      <c r="G2754" s="54"/>
      <c r="H2754" s="53"/>
      <c r="I2754" s="59"/>
      <c r="J2754" s="53"/>
      <c r="K2754" s="53"/>
      <c r="L2754" s="53"/>
      <c r="M2754" s="53"/>
      <c r="N2754" s="53"/>
    </row>
    <row r="2755" spans="2:14" x14ac:dyDescent="0.25">
      <c r="B2755" s="175"/>
      <c r="C2755" s="53"/>
      <c r="D2755" s="53"/>
      <c r="E2755" s="53"/>
      <c r="F2755" s="53"/>
      <c r="G2755" s="54"/>
      <c r="H2755" s="53"/>
      <c r="I2755" s="59"/>
      <c r="J2755" s="53"/>
      <c r="K2755" s="53"/>
      <c r="L2755" s="53"/>
      <c r="M2755" s="53"/>
      <c r="N2755" s="53"/>
    </row>
    <row r="2756" spans="2:14" x14ac:dyDescent="0.25">
      <c r="B2756" s="175"/>
      <c r="C2756" s="53"/>
      <c r="D2756" s="53"/>
      <c r="E2756" s="53"/>
      <c r="F2756" s="53"/>
      <c r="G2756" s="54"/>
      <c r="H2756" s="53"/>
      <c r="I2756" s="59"/>
      <c r="J2756" s="53"/>
      <c r="K2756" s="53"/>
      <c r="L2756" s="53"/>
      <c r="M2756" s="53"/>
      <c r="N2756" s="53"/>
    </row>
    <row r="2757" spans="2:14" x14ac:dyDescent="0.25">
      <c r="B2757" s="175"/>
      <c r="C2757" s="53"/>
      <c r="D2757" s="53"/>
      <c r="E2757" s="53"/>
      <c r="F2757" s="53"/>
      <c r="G2757" s="54"/>
      <c r="H2757" s="53"/>
      <c r="I2757" s="59"/>
      <c r="J2757" s="53"/>
      <c r="K2757" s="53"/>
      <c r="L2757" s="53"/>
      <c r="M2757" s="53"/>
      <c r="N2757" s="53"/>
    </row>
    <row r="2758" spans="2:14" x14ac:dyDescent="0.25">
      <c r="B2758" s="175"/>
      <c r="C2758" s="53"/>
      <c r="D2758" s="53"/>
      <c r="E2758" s="53"/>
      <c r="F2758" s="53"/>
      <c r="G2758" s="54"/>
      <c r="H2758" s="53"/>
      <c r="I2758" s="59"/>
      <c r="J2758" s="53"/>
      <c r="K2758" s="53"/>
      <c r="L2758" s="53"/>
      <c r="M2758" s="53"/>
      <c r="N2758" s="53"/>
    </row>
    <row r="2759" spans="2:14" x14ac:dyDescent="0.25">
      <c r="B2759" s="175"/>
      <c r="C2759" s="53"/>
      <c r="D2759" s="53"/>
      <c r="E2759" s="53"/>
      <c r="F2759" s="53"/>
      <c r="G2759" s="54"/>
      <c r="H2759" s="53"/>
      <c r="I2759" s="59"/>
      <c r="J2759" s="53"/>
      <c r="K2759" s="53"/>
      <c r="L2759" s="53"/>
      <c r="M2759" s="53"/>
      <c r="N2759" s="53"/>
    </row>
    <row r="2760" spans="2:14" x14ac:dyDescent="0.25">
      <c r="B2760" s="175"/>
      <c r="C2760" s="53"/>
      <c r="D2760" s="53"/>
      <c r="E2760" s="53"/>
      <c r="F2760" s="53"/>
      <c r="G2760" s="54"/>
      <c r="H2760" s="53"/>
      <c r="I2760" s="59"/>
      <c r="J2760" s="53"/>
      <c r="K2760" s="53"/>
      <c r="L2760" s="53"/>
      <c r="M2760" s="53"/>
      <c r="N2760" s="53"/>
    </row>
    <row r="2761" spans="2:14" x14ac:dyDescent="0.25">
      <c r="B2761" s="175"/>
      <c r="C2761" s="53"/>
      <c r="D2761" s="53"/>
      <c r="E2761" s="53"/>
      <c r="F2761" s="53"/>
      <c r="G2761" s="54"/>
      <c r="H2761" s="53"/>
      <c r="I2761" s="59"/>
      <c r="J2761" s="53"/>
      <c r="K2761" s="53"/>
      <c r="L2761" s="53"/>
      <c r="M2761" s="53"/>
      <c r="N2761" s="53"/>
    </row>
    <row r="2762" spans="2:14" x14ac:dyDescent="0.25">
      <c r="B2762" s="175"/>
      <c r="C2762" s="53"/>
      <c r="D2762" s="53"/>
      <c r="E2762" s="53"/>
      <c r="F2762" s="53"/>
      <c r="G2762" s="54"/>
      <c r="H2762" s="53"/>
      <c r="I2762" s="59"/>
      <c r="J2762" s="53"/>
      <c r="K2762" s="53"/>
      <c r="L2762" s="53"/>
      <c r="M2762" s="53"/>
      <c r="N2762" s="53"/>
    </row>
    <row r="2763" spans="2:14" x14ac:dyDescent="0.25">
      <c r="B2763" s="175"/>
      <c r="C2763" s="53"/>
      <c r="D2763" s="53"/>
      <c r="E2763" s="53"/>
      <c r="F2763" s="53"/>
      <c r="G2763" s="54"/>
      <c r="H2763" s="53"/>
      <c r="I2763" s="59"/>
      <c r="J2763" s="53"/>
      <c r="K2763" s="53"/>
      <c r="L2763" s="53"/>
      <c r="M2763" s="53"/>
      <c r="N2763" s="53"/>
    </row>
    <row r="2764" spans="2:14" x14ac:dyDescent="0.25">
      <c r="B2764" s="175"/>
      <c r="C2764" s="53"/>
      <c r="D2764" s="53"/>
      <c r="E2764" s="53"/>
      <c r="F2764" s="53"/>
      <c r="G2764" s="54"/>
      <c r="H2764" s="53"/>
      <c r="I2764" s="59"/>
      <c r="J2764" s="53"/>
      <c r="K2764" s="53"/>
      <c r="L2764" s="53"/>
      <c r="M2764" s="53"/>
      <c r="N2764" s="53"/>
    </row>
    <row r="2765" spans="2:14" x14ac:dyDescent="0.25">
      <c r="B2765" s="175"/>
      <c r="C2765" s="53"/>
      <c r="D2765" s="53"/>
      <c r="E2765" s="53"/>
      <c r="F2765" s="53"/>
      <c r="G2765" s="54"/>
      <c r="H2765" s="53"/>
      <c r="I2765" s="59"/>
      <c r="J2765" s="53"/>
      <c r="K2765" s="53"/>
      <c r="L2765" s="53"/>
      <c r="M2765" s="53"/>
      <c r="N2765" s="53"/>
    </row>
    <row r="2766" spans="2:14" x14ac:dyDescent="0.25">
      <c r="B2766" s="175"/>
      <c r="C2766" s="53"/>
      <c r="D2766" s="53"/>
      <c r="E2766" s="53"/>
      <c r="F2766" s="53"/>
      <c r="G2766" s="54"/>
      <c r="H2766" s="53"/>
      <c r="I2766" s="59"/>
      <c r="J2766" s="53"/>
      <c r="K2766" s="53"/>
      <c r="L2766" s="53"/>
      <c r="M2766" s="53"/>
      <c r="N2766" s="53"/>
    </row>
    <row r="2767" spans="2:14" x14ac:dyDescent="0.25">
      <c r="B2767" s="175"/>
      <c r="C2767" s="53"/>
      <c r="D2767" s="53"/>
      <c r="E2767" s="53"/>
      <c r="F2767" s="53"/>
      <c r="G2767" s="54"/>
      <c r="H2767" s="53"/>
      <c r="I2767" s="59"/>
      <c r="J2767" s="53"/>
      <c r="K2767" s="53"/>
      <c r="L2767" s="53"/>
      <c r="M2767" s="53"/>
      <c r="N2767" s="53"/>
    </row>
    <row r="2768" spans="2:14" x14ac:dyDescent="0.25">
      <c r="B2768" s="175"/>
      <c r="C2768" s="53"/>
      <c r="D2768" s="53"/>
      <c r="E2768" s="53"/>
      <c r="F2768" s="53"/>
      <c r="G2768" s="54"/>
      <c r="H2768" s="53"/>
      <c r="I2768" s="59"/>
      <c r="J2768" s="53"/>
      <c r="K2768" s="53"/>
      <c r="L2768" s="53"/>
      <c r="M2768" s="53"/>
      <c r="N2768" s="53"/>
    </row>
    <row r="2769" spans="2:14" x14ac:dyDescent="0.25">
      <c r="B2769" s="175"/>
      <c r="C2769" s="53"/>
      <c r="D2769" s="53"/>
      <c r="E2769" s="53"/>
      <c r="F2769" s="53"/>
      <c r="G2769" s="54"/>
      <c r="H2769" s="53"/>
      <c r="I2769" s="59"/>
      <c r="J2769" s="53"/>
      <c r="K2769" s="53"/>
      <c r="L2769" s="53"/>
      <c r="M2769" s="53"/>
      <c r="N2769" s="53"/>
    </row>
    <row r="2770" spans="2:14" x14ac:dyDescent="0.25">
      <c r="B2770" s="175"/>
      <c r="C2770" s="53"/>
      <c r="D2770" s="53"/>
      <c r="E2770" s="53"/>
      <c r="F2770" s="53"/>
      <c r="G2770" s="54"/>
      <c r="H2770" s="53"/>
      <c r="I2770" s="59"/>
      <c r="J2770" s="53"/>
      <c r="K2770" s="53"/>
      <c r="L2770" s="53"/>
      <c r="M2770" s="53"/>
      <c r="N2770" s="53"/>
    </row>
    <row r="2771" spans="2:14" x14ac:dyDescent="0.25">
      <c r="B2771" s="175"/>
      <c r="C2771" s="53"/>
      <c r="D2771" s="53"/>
      <c r="E2771" s="53"/>
      <c r="F2771" s="53"/>
      <c r="G2771" s="54"/>
      <c r="H2771" s="53"/>
      <c r="I2771" s="59"/>
      <c r="J2771" s="53"/>
      <c r="K2771" s="53"/>
      <c r="L2771" s="53"/>
      <c r="M2771" s="53"/>
      <c r="N2771" s="53"/>
    </row>
    <row r="2772" spans="2:14" x14ac:dyDescent="0.25">
      <c r="B2772" s="175"/>
      <c r="C2772" s="53"/>
      <c r="D2772" s="53"/>
      <c r="E2772" s="53"/>
      <c r="F2772" s="53"/>
      <c r="G2772" s="54"/>
      <c r="H2772" s="53"/>
      <c r="I2772" s="59"/>
      <c r="J2772" s="53"/>
      <c r="K2772" s="53"/>
      <c r="L2772" s="53"/>
      <c r="M2772" s="53"/>
      <c r="N2772" s="53"/>
    </row>
    <row r="2773" spans="2:14" x14ac:dyDescent="0.25">
      <c r="B2773" s="175"/>
      <c r="C2773" s="53"/>
      <c r="D2773" s="53"/>
      <c r="E2773" s="53"/>
      <c r="F2773" s="53"/>
      <c r="G2773" s="54"/>
      <c r="H2773" s="53"/>
      <c r="I2773" s="59"/>
      <c r="J2773" s="53"/>
      <c r="K2773" s="53"/>
      <c r="L2773" s="53"/>
      <c r="M2773" s="53"/>
      <c r="N2773" s="53"/>
    </row>
    <row r="2774" spans="2:14" x14ac:dyDescent="0.25">
      <c r="B2774" s="175"/>
      <c r="C2774" s="53"/>
      <c r="D2774" s="53"/>
      <c r="E2774" s="53"/>
      <c r="F2774" s="53"/>
      <c r="G2774" s="54"/>
      <c r="H2774" s="53"/>
      <c r="I2774" s="59"/>
      <c r="J2774" s="53"/>
      <c r="K2774" s="53"/>
      <c r="L2774" s="53"/>
      <c r="M2774" s="53"/>
      <c r="N2774" s="53"/>
    </row>
    <row r="2775" spans="2:14" x14ac:dyDescent="0.25">
      <c r="B2775" s="175"/>
      <c r="C2775" s="53"/>
      <c r="D2775" s="53"/>
      <c r="E2775" s="53"/>
      <c r="F2775" s="53"/>
      <c r="G2775" s="54"/>
      <c r="H2775" s="53"/>
      <c r="I2775" s="59"/>
      <c r="J2775" s="53"/>
      <c r="K2775" s="53"/>
      <c r="L2775" s="53"/>
      <c r="M2775" s="53"/>
      <c r="N2775" s="53"/>
    </row>
    <row r="2776" spans="2:14" x14ac:dyDescent="0.25">
      <c r="B2776" s="175"/>
      <c r="C2776" s="53"/>
      <c r="D2776" s="53"/>
      <c r="E2776" s="53"/>
      <c r="F2776" s="53"/>
      <c r="G2776" s="54"/>
      <c r="H2776" s="53"/>
      <c r="I2776" s="59"/>
      <c r="J2776" s="53"/>
      <c r="K2776" s="53"/>
      <c r="L2776" s="53"/>
      <c r="M2776" s="53"/>
      <c r="N2776" s="53"/>
    </row>
    <row r="2777" spans="2:14" x14ac:dyDescent="0.25">
      <c r="B2777" s="175"/>
      <c r="C2777" s="53"/>
      <c r="D2777" s="53"/>
      <c r="E2777" s="53"/>
      <c r="F2777" s="53"/>
      <c r="G2777" s="54"/>
      <c r="H2777" s="53"/>
      <c r="I2777" s="59"/>
      <c r="J2777" s="53"/>
      <c r="K2777" s="53"/>
      <c r="L2777" s="53"/>
      <c r="M2777" s="53"/>
      <c r="N2777" s="53"/>
    </row>
    <row r="2778" spans="2:14" x14ac:dyDescent="0.25">
      <c r="B2778" s="175"/>
      <c r="C2778" s="53"/>
      <c r="D2778" s="53"/>
      <c r="E2778" s="53"/>
      <c r="F2778" s="53"/>
      <c r="G2778" s="54"/>
      <c r="H2778" s="53"/>
      <c r="I2778" s="59"/>
      <c r="J2778" s="53"/>
      <c r="K2778" s="53"/>
      <c r="L2778" s="53"/>
      <c r="M2778" s="53"/>
      <c r="N2778" s="53"/>
    </row>
    <row r="2779" spans="2:14" x14ac:dyDescent="0.25">
      <c r="B2779" s="175"/>
      <c r="C2779" s="53"/>
      <c r="D2779" s="53"/>
      <c r="E2779" s="53"/>
      <c r="F2779" s="53"/>
      <c r="G2779" s="54"/>
      <c r="H2779" s="53"/>
      <c r="I2779" s="59"/>
      <c r="J2779" s="53"/>
      <c r="K2779" s="53"/>
      <c r="L2779" s="53"/>
      <c r="M2779" s="53"/>
      <c r="N2779" s="53"/>
    </row>
    <row r="2780" spans="2:14" x14ac:dyDescent="0.25">
      <c r="B2780" s="175"/>
      <c r="C2780" s="53"/>
      <c r="D2780" s="53"/>
      <c r="E2780" s="53"/>
      <c r="F2780" s="53"/>
      <c r="G2780" s="54"/>
      <c r="H2780" s="53"/>
      <c r="I2780" s="59"/>
      <c r="J2780" s="53"/>
      <c r="K2780" s="53"/>
      <c r="L2780" s="53"/>
      <c r="M2780" s="53"/>
      <c r="N2780" s="53"/>
    </row>
    <row r="2781" spans="2:14" x14ac:dyDescent="0.25">
      <c r="B2781" s="175"/>
      <c r="C2781" s="53"/>
      <c r="D2781" s="53"/>
      <c r="E2781" s="53"/>
      <c r="F2781" s="53"/>
      <c r="G2781" s="54"/>
      <c r="H2781" s="53"/>
      <c r="I2781" s="59"/>
      <c r="J2781" s="53"/>
      <c r="K2781" s="53"/>
      <c r="L2781" s="53"/>
      <c r="M2781" s="53"/>
      <c r="N2781" s="53"/>
    </row>
    <row r="2782" spans="2:14" x14ac:dyDescent="0.25">
      <c r="B2782" s="175"/>
      <c r="C2782" s="53"/>
      <c r="D2782" s="53"/>
      <c r="E2782" s="53"/>
      <c r="F2782" s="53"/>
      <c r="G2782" s="54"/>
      <c r="H2782" s="53"/>
      <c r="I2782" s="59"/>
      <c r="J2782" s="53"/>
      <c r="K2782" s="53"/>
      <c r="L2782" s="53"/>
      <c r="M2782" s="53"/>
      <c r="N2782" s="53"/>
    </row>
    <row r="2783" spans="2:14" x14ac:dyDescent="0.25">
      <c r="B2783" s="175"/>
      <c r="C2783" s="53"/>
      <c r="D2783" s="53"/>
      <c r="E2783" s="53"/>
      <c r="F2783" s="53"/>
      <c r="G2783" s="54"/>
      <c r="H2783" s="53"/>
      <c r="I2783" s="59"/>
      <c r="J2783" s="53"/>
      <c r="K2783" s="53"/>
      <c r="L2783" s="53"/>
      <c r="M2783" s="53"/>
      <c r="N2783" s="53"/>
    </row>
    <row r="2784" spans="2:14" x14ac:dyDescent="0.25">
      <c r="B2784" s="175"/>
      <c r="C2784" s="53"/>
      <c r="D2784" s="53"/>
      <c r="E2784" s="53"/>
      <c r="F2784" s="53"/>
      <c r="G2784" s="54"/>
      <c r="H2784" s="53"/>
      <c r="I2784" s="59"/>
      <c r="J2784" s="53"/>
      <c r="K2784" s="53"/>
      <c r="L2784" s="53"/>
      <c r="M2784" s="53"/>
      <c r="N2784" s="53"/>
    </row>
    <row r="2785" spans="2:14" x14ac:dyDescent="0.25">
      <c r="B2785" s="175"/>
      <c r="C2785" s="53"/>
      <c r="D2785" s="53"/>
      <c r="E2785" s="53"/>
      <c r="F2785" s="53"/>
      <c r="G2785" s="54"/>
      <c r="H2785" s="53"/>
      <c r="I2785" s="59"/>
      <c r="J2785" s="53"/>
      <c r="K2785" s="53"/>
      <c r="L2785" s="53"/>
      <c r="M2785" s="53"/>
      <c r="N2785" s="53"/>
    </row>
    <row r="2786" spans="2:14" x14ac:dyDescent="0.25">
      <c r="B2786" s="175"/>
      <c r="C2786" s="53"/>
      <c r="D2786" s="53"/>
      <c r="E2786" s="53"/>
      <c r="F2786" s="53"/>
      <c r="G2786" s="54"/>
      <c r="H2786" s="53"/>
      <c r="I2786" s="59"/>
      <c r="J2786" s="53"/>
      <c r="K2786" s="53"/>
      <c r="L2786" s="53"/>
      <c r="M2786" s="53"/>
      <c r="N2786" s="53"/>
    </row>
    <row r="2787" spans="2:14" x14ac:dyDescent="0.25">
      <c r="B2787" s="175"/>
      <c r="C2787" s="53"/>
      <c r="D2787" s="53"/>
      <c r="E2787" s="53"/>
      <c r="F2787" s="53"/>
      <c r="G2787" s="54"/>
      <c r="H2787" s="53"/>
      <c r="I2787" s="59"/>
      <c r="J2787" s="53"/>
      <c r="K2787" s="53"/>
      <c r="L2787" s="53"/>
      <c r="M2787" s="53"/>
      <c r="N2787" s="53"/>
    </row>
    <row r="2788" spans="2:14" x14ac:dyDescent="0.25">
      <c r="B2788" s="175"/>
      <c r="C2788" s="53"/>
      <c r="D2788" s="53"/>
      <c r="E2788" s="53"/>
      <c r="F2788" s="53"/>
      <c r="G2788" s="54"/>
      <c r="H2788" s="53"/>
      <c r="I2788" s="59"/>
      <c r="J2788" s="53"/>
      <c r="K2788" s="53"/>
      <c r="L2788" s="53"/>
      <c r="M2788" s="53"/>
      <c r="N2788" s="53"/>
    </row>
    <row r="2789" spans="2:14" x14ac:dyDescent="0.25">
      <c r="B2789" s="175"/>
      <c r="C2789" s="53"/>
      <c r="D2789" s="53"/>
      <c r="E2789" s="53"/>
      <c r="F2789" s="53"/>
      <c r="G2789" s="54"/>
      <c r="H2789" s="53"/>
      <c r="I2789" s="59"/>
      <c r="J2789" s="53"/>
      <c r="K2789" s="53"/>
      <c r="L2789" s="53"/>
      <c r="M2789" s="53"/>
      <c r="N2789" s="53"/>
    </row>
    <row r="2790" spans="2:14" x14ac:dyDescent="0.25">
      <c r="B2790" s="175"/>
      <c r="C2790" s="53"/>
      <c r="D2790" s="53"/>
      <c r="E2790" s="53"/>
      <c r="F2790" s="53"/>
      <c r="G2790" s="54"/>
      <c r="H2790" s="53"/>
      <c r="I2790" s="59"/>
      <c r="J2790" s="53"/>
      <c r="K2790" s="53"/>
      <c r="L2790" s="53"/>
      <c r="M2790" s="53"/>
      <c r="N2790" s="53"/>
    </row>
    <row r="2791" spans="2:14" x14ac:dyDescent="0.25">
      <c r="B2791" s="175"/>
      <c r="C2791" s="53"/>
      <c r="D2791" s="53"/>
      <c r="E2791" s="53"/>
      <c r="F2791" s="53"/>
      <c r="G2791" s="54"/>
      <c r="H2791" s="53"/>
      <c r="I2791" s="59"/>
      <c r="J2791" s="53"/>
      <c r="K2791" s="53"/>
      <c r="L2791" s="53"/>
      <c r="M2791" s="53"/>
      <c r="N2791" s="53"/>
    </row>
    <row r="2792" spans="2:14" x14ac:dyDescent="0.25">
      <c r="B2792" s="175"/>
      <c r="C2792" s="53"/>
      <c r="D2792" s="53"/>
      <c r="E2792" s="53"/>
      <c r="F2792" s="53"/>
      <c r="G2792" s="54"/>
      <c r="H2792" s="53"/>
      <c r="I2792" s="59"/>
      <c r="J2792" s="53"/>
      <c r="K2792" s="53"/>
      <c r="L2792" s="53"/>
      <c r="M2792" s="53"/>
      <c r="N2792" s="53"/>
    </row>
    <row r="2793" spans="2:14" x14ac:dyDescent="0.25">
      <c r="B2793" s="175"/>
      <c r="C2793" s="53"/>
      <c r="D2793" s="53"/>
      <c r="E2793" s="53"/>
      <c r="F2793" s="53"/>
      <c r="G2793" s="54"/>
      <c r="H2793" s="53"/>
      <c r="I2793" s="59"/>
      <c r="J2793" s="53"/>
      <c r="K2793" s="53"/>
      <c r="L2793" s="53"/>
      <c r="M2793" s="53"/>
      <c r="N2793" s="53"/>
    </row>
    <row r="2794" spans="2:14" x14ac:dyDescent="0.25">
      <c r="B2794" s="175"/>
      <c r="C2794" s="53"/>
      <c r="D2794" s="53"/>
      <c r="E2794" s="53"/>
      <c r="F2794" s="53"/>
      <c r="G2794" s="54"/>
      <c r="H2794" s="53"/>
      <c r="I2794" s="59"/>
      <c r="J2794" s="53"/>
      <c r="K2794" s="53"/>
      <c r="L2794" s="53"/>
      <c r="M2794" s="53"/>
      <c r="N2794" s="53"/>
    </row>
    <row r="2795" spans="2:14" x14ac:dyDescent="0.25">
      <c r="B2795" s="175"/>
      <c r="C2795" s="53"/>
      <c r="D2795" s="53"/>
      <c r="E2795" s="53"/>
      <c r="F2795" s="53"/>
      <c r="G2795" s="54"/>
      <c r="H2795" s="53"/>
      <c r="I2795" s="59"/>
      <c r="J2795" s="53"/>
      <c r="K2795" s="53"/>
      <c r="L2795" s="53"/>
      <c r="M2795" s="53"/>
      <c r="N2795" s="53"/>
    </row>
    <row r="2796" spans="2:14" x14ac:dyDescent="0.25">
      <c r="B2796" s="175"/>
      <c r="C2796" s="53"/>
      <c r="D2796" s="53"/>
      <c r="E2796" s="53"/>
      <c r="F2796" s="53"/>
      <c r="G2796" s="54"/>
      <c r="H2796" s="53"/>
      <c r="I2796" s="59"/>
      <c r="J2796" s="53"/>
      <c r="K2796" s="53"/>
      <c r="L2796" s="53"/>
      <c r="M2796" s="53"/>
      <c r="N2796" s="53"/>
    </row>
    <row r="2797" spans="2:14" x14ac:dyDescent="0.25">
      <c r="B2797" s="175"/>
      <c r="C2797" s="53"/>
      <c r="D2797" s="53"/>
      <c r="E2797" s="53"/>
      <c r="F2797" s="53"/>
      <c r="G2797" s="54"/>
      <c r="H2797" s="53"/>
      <c r="I2797" s="59"/>
      <c r="J2797" s="53"/>
      <c r="K2797" s="53"/>
      <c r="L2797" s="53"/>
      <c r="M2797" s="53"/>
      <c r="N2797" s="53"/>
    </row>
    <row r="2798" spans="2:14" x14ac:dyDescent="0.25">
      <c r="B2798" s="175"/>
      <c r="C2798" s="53"/>
      <c r="D2798" s="53"/>
      <c r="E2798" s="53"/>
      <c r="F2798" s="53"/>
      <c r="G2798" s="54"/>
      <c r="H2798" s="53"/>
      <c r="I2798" s="59"/>
      <c r="J2798" s="53"/>
      <c r="K2798" s="53"/>
      <c r="L2798" s="53"/>
      <c r="M2798" s="53"/>
      <c r="N2798" s="53"/>
    </row>
    <row r="2799" spans="2:14" x14ac:dyDescent="0.25">
      <c r="B2799" s="175"/>
      <c r="C2799" s="53"/>
      <c r="D2799" s="53"/>
      <c r="E2799" s="53"/>
      <c r="F2799" s="53"/>
      <c r="G2799" s="54"/>
      <c r="H2799" s="53"/>
      <c r="I2799" s="59"/>
      <c r="J2799" s="53"/>
      <c r="K2799" s="53"/>
      <c r="L2799" s="53"/>
      <c r="M2799" s="53"/>
      <c r="N2799" s="53"/>
    </row>
    <row r="2800" spans="2:14" x14ac:dyDescent="0.25">
      <c r="B2800" s="175"/>
      <c r="C2800" s="53"/>
      <c r="D2800" s="53"/>
      <c r="E2800" s="53"/>
      <c r="F2800" s="53"/>
      <c r="G2800" s="54"/>
      <c r="H2800" s="53"/>
      <c r="I2800" s="59"/>
      <c r="J2800" s="53"/>
      <c r="K2800" s="53"/>
      <c r="L2800" s="53"/>
      <c r="M2800" s="53"/>
      <c r="N2800" s="53"/>
    </row>
    <row r="2801" spans="2:14" x14ac:dyDescent="0.25">
      <c r="B2801" s="175"/>
      <c r="C2801" s="53"/>
      <c r="D2801" s="53"/>
      <c r="E2801" s="53"/>
      <c r="F2801" s="53"/>
      <c r="G2801" s="54"/>
      <c r="H2801" s="53"/>
      <c r="I2801" s="59"/>
      <c r="J2801" s="53"/>
      <c r="K2801" s="53"/>
      <c r="L2801" s="53"/>
      <c r="M2801" s="53"/>
      <c r="N2801" s="53"/>
    </row>
    <row r="2802" spans="2:14" x14ac:dyDescent="0.25">
      <c r="B2802" s="175"/>
      <c r="C2802" s="53"/>
      <c r="D2802" s="53"/>
      <c r="E2802" s="53"/>
      <c r="F2802" s="53"/>
      <c r="G2802" s="54"/>
      <c r="H2802" s="53"/>
      <c r="I2802" s="59"/>
      <c r="J2802" s="53"/>
      <c r="K2802" s="53"/>
      <c r="L2802" s="53"/>
      <c r="M2802" s="53"/>
      <c r="N2802" s="53"/>
    </row>
    <row r="2803" spans="2:14" x14ac:dyDescent="0.25">
      <c r="B2803" s="175"/>
      <c r="C2803" s="53"/>
      <c r="D2803" s="53"/>
      <c r="E2803" s="53"/>
      <c r="F2803" s="53"/>
      <c r="G2803" s="54"/>
      <c r="H2803" s="53"/>
      <c r="I2803" s="59"/>
      <c r="J2803" s="53"/>
      <c r="K2803" s="53"/>
      <c r="L2803" s="53"/>
      <c r="M2803" s="53"/>
      <c r="N2803" s="53"/>
    </row>
    <row r="2804" spans="2:14" x14ac:dyDescent="0.25">
      <c r="B2804" s="175"/>
      <c r="C2804" s="53"/>
      <c r="D2804" s="53"/>
      <c r="E2804" s="53"/>
      <c r="F2804" s="53"/>
      <c r="G2804" s="54"/>
      <c r="H2804" s="53"/>
      <c r="I2804" s="59"/>
      <c r="J2804" s="53"/>
      <c r="K2804" s="53"/>
      <c r="L2804" s="53"/>
      <c r="M2804" s="53"/>
      <c r="N2804" s="53"/>
    </row>
    <row r="2805" spans="2:14" x14ac:dyDescent="0.25">
      <c r="B2805" s="175"/>
      <c r="C2805" s="53"/>
      <c r="D2805" s="53"/>
      <c r="E2805" s="53"/>
      <c r="F2805" s="53"/>
      <c r="G2805" s="54"/>
      <c r="H2805" s="53"/>
      <c r="I2805" s="59"/>
      <c r="J2805" s="53"/>
      <c r="K2805" s="53"/>
      <c r="L2805" s="53"/>
      <c r="M2805" s="53"/>
      <c r="N2805" s="53"/>
    </row>
    <row r="2806" spans="2:14" x14ac:dyDescent="0.25">
      <c r="B2806" s="175"/>
      <c r="C2806" s="53"/>
      <c r="D2806" s="53"/>
      <c r="E2806" s="53"/>
      <c r="F2806" s="53"/>
      <c r="G2806" s="54"/>
      <c r="H2806" s="53"/>
      <c r="I2806" s="59"/>
      <c r="J2806" s="53"/>
      <c r="K2806" s="53"/>
      <c r="L2806" s="53"/>
      <c r="M2806" s="53"/>
      <c r="N2806" s="53"/>
    </row>
    <row r="2807" spans="2:14" x14ac:dyDescent="0.25">
      <c r="B2807" s="175"/>
      <c r="C2807" s="53"/>
      <c r="D2807" s="53"/>
      <c r="E2807" s="53"/>
      <c r="F2807" s="53"/>
      <c r="G2807" s="54"/>
      <c r="H2807" s="53"/>
      <c r="I2807" s="59"/>
      <c r="J2807" s="53"/>
      <c r="K2807" s="53"/>
      <c r="L2807" s="53"/>
      <c r="M2807" s="53"/>
      <c r="N2807" s="53"/>
    </row>
    <row r="2808" spans="2:14" x14ac:dyDescent="0.25">
      <c r="B2808" s="175"/>
      <c r="C2808" s="53"/>
      <c r="D2808" s="53"/>
      <c r="E2808" s="53"/>
      <c r="F2808" s="53"/>
      <c r="G2808" s="54"/>
      <c r="H2808" s="53"/>
      <c r="I2808" s="59"/>
      <c r="J2808" s="53"/>
      <c r="K2808" s="53"/>
      <c r="L2808" s="53"/>
      <c r="M2808" s="53"/>
      <c r="N2808" s="53"/>
    </row>
    <row r="2809" spans="2:14" x14ac:dyDescent="0.25">
      <c r="B2809" s="175"/>
      <c r="C2809" s="53"/>
      <c r="D2809" s="53"/>
      <c r="E2809" s="53"/>
      <c r="F2809" s="53"/>
      <c r="G2809" s="54"/>
      <c r="H2809" s="53"/>
      <c r="I2809" s="59"/>
      <c r="J2809" s="53"/>
      <c r="K2809" s="53"/>
      <c r="L2809" s="53"/>
      <c r="M2809" s="53"/>
      <c r="N2809" s="53"/>
    </row>
    <row r="2810" spans="2:14" x14ac:dyDescent="0.25">
      <c r="B2810" s="175"/>
      <c r="C2810" s="53"/>
      <c r="D2810" s="53"/>
      <c r="E2810" s="53"/>
      <c r="F2810" s="53"/>
      <c r="G2810" s="54"/>
      <c r="H2810" s="53"/>
      <c r="I2810" s="59"/>
      <c r="J2810" s="53"/>
      <c r="K2810" s="53"/>
      <c r="L2810" s="53"/>
      <c r="M2810" s="53"/>
      <c r="N2810" s="53"/>
    </row>
    <row r="2811" spans="2:14" x14ac:dyDescent="0.25">
      <c r="B2811" s="175"/>
      <c r="C2811" s="53"/>
      <c r="D2811" s="53"/>
      <c r="E2811" s="53"/>
      <c r="F2811" s="53"/>
      <c r="G2811" s="54"/>
      <c r="H2811" s="53"/>
      <c r="I2811" s="59"/>
      <c r="J2811" s="53"/>
      <c r="K2811" s="53"/>
      <c r="L2811" s="53"/>
      <c r="M2811" s="53"/>
      <c r="N2811" s="53"/>
    </row>
    <row r="2812" spans="2:14" x14ac:dyDescent="0.25">
      <c r="B2812" s="175"/>
      <c r="C2812" s="53"/>
      <c r="D2812" s="53"/>
      <c r="E2812" s="53"/>
      <c r="F2812" s="53"/>
      <c r="G2812" s="54"/>
      <c r="H2812" s="53"/>
      <c r="I2812" s="59"/>
      <c r="J2812" s="53"/>
      <c r="K2812" s="53"/>
      <c r="L2812" s="53"/>
      <c r="M2812" s="53"/>
      <c r="N2812" s="53"/>
    </row>
    <row r="2813" spans="2:14" x14ac:dyDescent="0.25">
      <c r="B2813" s="175"/>
      <c r="C2813" s="53"/>
      <c r="D2813" s="53"/>
      <c r="E2813" s="53"/>
      <c r="F2813" s="53"/>
      <c r="G2813" s="54"/>
      <c r="H2813" s="53"/>
      <c r="I2813" s="59"/>
      <c r="J2813" s="53"/>
      <c r="K2813" s="53"/>
      <c r="L2813" s="53"/>
      <c r="M2813" s="53"/>
      <c r="N2813" s="53"/>
    </row>
    <row r="2814" spans="2:14" x14ac:dyDescent="0.25">
      <c r="B2814" s="175"/>
      <c r="C2814" s="53"/>
      <c r="D2814" s="53"/>
      <c r="E2814" s="53"/>
      <c r="F2814" s="53"/>
      <c r="G2814" s="54"/>
      <c r="H2814" s="53"/>
      <c r="I2814" s="59"/>
      <c r="J2814" s="53"/>
      <c r="K2814" s="53"/>
      <c r="L2814" s="53"/>
      <c r="M2814" s="53"/>
      <c r="N2814" s="53"/>
    </row>
    <row r="2815" spans="2:14" x14ac:dyDescent="0.25">
      <c r="B2815" s="175"/>
      <c r="C2815" s="53"/>
      <c r="D2815" s="53"/>
      <c r="E2815" s="53"/>
      <c r="F2815" s="53"/>
      <c r="G2815" s="54"/>
      <c r="H2815" s="53"/>
      <c r="I2815" s="59"/>
      <c r="J2815" s="53"/>
      <c r="K2815" s="53"/>
      <c r="L2815" s="53"/>
      <c r="M2815" s="53"/>
      <c r="N2815" s="53"/>
    </row>
    <row r="2816" spans="2:14" x14ac:dyDescent="0.25">
      <c r="B2816" s="175"/>
      <c r="C2816" s="53"/>
      <c r="D2816" s="53"/>
      <c r="E2816" s="53"/>
      <c r="F2816" s="53"/>
      <c r="G2816" s="54"/>
      <c r="H2816" s="53"/>
      <c r="I2816" s="59"/>
      <c r="J2816" s="53"/>
      <c r="K2816" s="53"/>
      <c r="L2816" s="53"/>
      <c r="M2816" s="53"/>
      <c r="N2816" s="53"/>
    </row>
    <row r="2817" spans="2:14" x14ac:dyDescent="0.25">
      <c r="B2817" s="175"/>
      <c r="C2817" s="53"/>
      <c r="D2817" s="53"/>
      <c r="E2817" s="53"/>
      <c r="F2817" s="53"/>
      <c r="G2817" s="54"/>
      <c r="H2817" s="53"/>
      <c r="I2817" s="59"/>
      <c r="J2817" s="53"/>
      <c r="K2817" s="53"/>
      <c r="L2817" s="53"/>
      <c r="M2817" s="53"/>
      <c r="N2817" s="53"/>
    </row>
    <row r="2818" spans="2:14" x14ac:dyDescent="0.25">
      <c r="B2818" s="175"/>
      <c r="C2818" s="53"/>
      <c r="D2818" s="53"/>
      <c r="E2818" s="53"/>
      <c r="F2818" s="53"/>
      <c r="G2818" s="54"/>
      <c r="H2818" s="53"/>
      <c r="I2818" s="59"/>
      <c r="J2818" s="53"/>
      <c r="K2818" s="53"/>
      <c r="L2818" s="53"/>
      <c r="M2818" s="53"/>
      <c r="N2818" s="53"/>
    </row>
    <row r="2819" spans="2:14" x14ac:dyDescent="0.25">
      <c r="B2819" s="175"/>
      <c r="C2819" s="53"/>
      <c r="D2819" s="53"/>
      <c r="E2819" s="53"/>
      <c r="F2819" s="53"/>
      <c r="G2819" s="54"/>
      <c r="H2819" s="53"/>
      <c r="I2819" s="59"/>
      <c r="J2819" s="53"/>
      <c r="K2819" s="53"/>
      <c r="L2819" s="53"/>
      <c r="M2819" s="53"/>
      <c r="N2819" s="53"/>
    </row>
    <row r="2820" spans="2:14" x14ac:dyDescent="0.25">
      <c r="B2820" s="175"/>
      <c r="C2820" s="53"/>
      <c r="D2820" s="53"/>
      <c r="E2820" s="53"/>
      <c r="F2820" s="53"/>
      <c r="G2820" s="54"/>
      <c r="H2820" s="53"/>
      <c r="I2820" s="59"/>
      <c r="J2820" s="53"/>
      <c r="K2820" s="53"/>
      <c r="L2820" s="53"/>
      <c r="M2820" s="53"/>
      <c r="N2820" s="53"/>
    </row>
    <row r="2821" spans="2:14" x14ac:dyDescent="0.25">
      <c r="B2821" s="175"/>
      <c r="C2821" s="53"/>
      <c r="D2821" s="53"/>
      <c r="E2821" s="53"/>
      <c r="F2821" s="53"/>
      <c r="G2821" s="54"/>
      <c r="H2821" s="53"/>
      <c r="I2821" s="59"/>
      <c r="J2821" s="53"/>
      <c r="K2821" s="53"/>
      <c r="L2821" s="53"/>
      <c r="M2821" s="53"/>
      <c r="N2821" s="53"/>
    </row>
    <row r="2822" spans="2:14" x14ac:dyDescent="0.25">
      <c r="B2822" s="175"/>
      <c r="C2822" s="53"/>
      <c r="D2822" s="53"/>
      <c r="E2822" s="53"/>
      <c r="F2822" s="53"/>
      <c r="G2822" s="54"/>
      <c r="H2822" s="53"/>
      <c r="I2822" s="59"/>
      <c r="J2822" s="53"/>
      <c r="K2822" s="53"/>
      <c r="L2822" s="53"/>
      <c r="M2822" s="53"/>
      <c r="N2822" s="53"/>
    </row>
    <row r="2823" spans="2:14" x14ac:dyDescent="0.25">
      <c r="B2823" s="175"/>
      <c r="C2823" s="53"/>
      <c r="D2823" s="53"/>
      <c r="E2823" s="53"/>
      <c r="F2823" s="53"/>
      <c r="G2823" s="54"/>
      <c r="H2823" s="53"/>
      <c r="I2823" s="59"/>
      <c r="J2823" s="53"/>
      <c r="K2823" s="53"/>
      <c r="L2823" s="53"/>
      <c r="M2823" s="53"/>
      <c r="N2823" s="53"/>
    </row>
    <row r="2824" spans="2:14" x14ac:dyDescent="0.25">
      <c r="B2824" s="175"/>
      <c r="C2824" s="53"/>
      <c r="D2824" s="53"/>
      <c r="E2824" s="53"/>
      <c r="F2824" s="53"/>
      <c r="G2824" s="54"/>
      <c r="H2824" s="53"/>
      <c r="I2824" s="59"/>
      <c r="J2824" s="53"/>
      <c r="K2824" s="53"/>
      <c r="L2824" s="53"/>
      <c r="M2824" s="53"/>
      <c r="N2824" s="53"/>
    </row>
    <row r="2825" spans="2:14" x14ac:dyDescent="0.25">
      <c r="B2825" s="175"/>
      <c r="C2825" s="53"/>
      <c r="D2825" s="53"/>
      <c r="E2825" s="53"/>
      <c r="F2825" s="53"/>
      <c r="G2825" s="54"/>
      <c r="H2825" s="53"/>
      <c r="I2825" s="59"/>
      <c r="J2825" s="53"/>
      <c r="K2825" s="53"/>
      <c r="L2825" s="53"/>
      <c r="M2825" s="53"/>
      <c r="N2825" s="53"/>
    </row>
    <row r="2826" spans="2:14" x14ac:dyDescent="0.25">
      <c r="B2826" s="175"/>
      <c r="C2826" s="53"/>
      <c r="D2826" s="53"/>
      <c r="E2826" s="53"/>
      <c r="F2826" s="53"/>
      <c r="G2826" s="54"/>
      <c r="H2826" s="53"/>
      <c r="I2826" s="59"/>
      <c r="J2826" s="53"/>
      <c r="K2826" s="53"/>
      <c r="L2826" s="53"/>
      <c r="M2826" s="53"/>
      <c r="N2826" s="53"/>
    </row>
    <row r="2827" spans="2:14" x14ac:dyDescent="0.25">
      <c r="B2827" s="175"/>
      <c r="C2827" s="53"/>
      <c r="D2827" s="53"/>
      <c r="E2827" s="53"/>
      <c r="F2827" s="53"/>
      <c r="G2827" s="54"/>
      <c r="H2827" s="53"/>
      <c r="I2827" s="59"/>
      <c r="J2827" s="53"/>
      <c r="K2827" s="53"/>
      <c r="L2827" s="53"/>
      <c r="M2827" s="53"/>
      <c r="N2827" s="53"/>
    </row>
    <row r="2828" spans="2:14" x14ac:dyDescent="0.25">
      <c r="B2828" s="175"/>
      <c r="C2828" s="53"/>
      <c r="D2828" s="53"/>
      <c r="E2828" s="53"/>
      <c r="F2828" s="53"/>
      <c r="G2828" s="54"/>
      <c r="H2828" s="53"/>
      <c r="I2828" s="59"/>
      <c r="J2828" s="53"/>
      <c r="K2828" s="53"/>
      <c r="L2828" s="53"/>
      <c r="M2828" s="53"/>
      <c r="N2828" s="53"/>
    </row>
    <row r="2829" spans="2:14" x14ac:dyDescent="0.25">
      <c r="B2829" s="175"/>
      <c r="C2829" s="53"/>
      <c r="D2829" s="53"/>
      <c r="E2829" s="53"/>
      <c r="F2829" s="53"/>
      <c r="G2829" s="54"/>
      <c r="H2829" s="53"/>
      <c r="I2829" s="59"/>
      <c r="J2829" s="53"/>
      <c r="K2829" s="53"/>
      <c r="L2829" s="53"/>
      <c r="M2829" s="53"/>
      <c r="N2829" s="53"/>
    </row>
    <row r="2830" spans="2:14" x14ac:dyDescent="0.25">
      <c r="B2830" s="175"/>
      <c r="C2830" s="53"/>
      <c r="D2830" s="53"/>
      <c r="E2830" s="53"/>
      <c r="F2830" s="53"/>
      <c r="G2830" s="54"/>
      <c r="H2830" s="53"/>
      <c r="I2830" s="59"/>
      <c r="J2830" s="53"/>
      <c r="K2830" s="53"/>
      <c r="L2830" s="53"/>
      <c r="M2830" s="53"/>
      <c r="N2830" s="53"/>
    </row>
    <row r="2831" spans="2:14" x14ac:dyDescent="0.25">
      <c r="B2831" s="175"/>
      <c r="C2831" s="53"/>
      <c r="D2831" s="53"/>
      <c r="E2831" s="53"/>
      <c r="F2831" s="53"/>
      <c r="G2831" s="54"/>
      <c r="H2831" s="53"/>
      <c r="I2831" s="59"/>
      <c r="J2831" s="53"/>
      <c r="K2831" s="53"/>
      <c r="L2831" s="53"/>
      <c r="M2831" s="53"/>
      <c r="N2831" s="53"/>
    </row>
    <row r="2832" spans="2:14" x14ac:dyDescent="0.25">
      <c r="B2832" s="175"/>
      <c r="C2832" s="53"/>
      <c r="D2832" s="53"/>
      <c r="E2832" s="53"/>
      <c r="F2832" s="53"/>
      <c r="G2832" s="54"/>
      <c r="H2832" s="53"/>
      <c r="I2832" s="59"/>
      <c r="J2832" s="53"/>
      <c r="K2832" s="53"/>
      <c r="L2832" s="53"/>
      <c r="M2832" s="53"/>
      <c r="N2832" s="53"/>
    </row>
    <row r="2833" spans="2:14" x14ac:dyDescent="0.25">
      <c r="B2833" s="175"/>
      <c r="C2833" s="53"/>
      <c r="D2833" s="53"/>
      <c r="E2833" s="53"/>
      <c r="F2833" s="53"/>
      <c r="G2833" s="54"/>
      <c r="H2833" s="53"/>
      <c r="I2833" s="59"/>
      <c r="J2833" s="53"/>
      <c r="K2833" s="53"/>
      <c r="L2833" s="53"/>
      <c r="M2833" s="53"/>
      <c r="N2833" s="53"/>
    </row>
    <row r="2834" spans="2:14" x14ac:dyDescent="0.25">
      <c r="B2834" s="175"/>
      <c r="C2834" s="53"/>
      <c r="D2834" s="53"/>
      <c r="E2834" s="53"/>
      <c r="F2834" s="53"/>
      <c r="G2834" s="54"/>
      <c r="H2834" s="53"/>
      <c r="I2834" s="59"/>
      <c r="J2834" s="53"/>
      <c r="K2834" s="53"/>
      <c r="L2834" s="53"/>
      <c r="M2834" s="53"/>
      <c r="N2834" s="53"/>
    </row>
    <row r="2835" spans="2:14" x14ac:dyDescent="0.25">
      <c r="B2835" s="175"/>
      <c r="C2835" s="53"/>
      <c r="D2835" s="53"/>
      <c r="E2835" s="53"/>
      <c r="F2835" s="53"/>
      <c r="G2835" s="54"/>
      <c r="H2835" s="53"/>
      <c r="I2835" s="59"/>
      <c r="J2835" s="53"/>
      <c r="K2835" s="53"/>
      <c r="L2835" s="53"/>
      <c r="M2835" s="53"/>
      <c r="N2835" s="53"/>
    </row>
    <row r="2836" spans="2:14" x14ac:dyDescent="0.25">
      <c r="B2836" s="175"/>
      <c r="C2836" s="53"/>
      <c r="D2836" s="53"/>
      <c r="E2836" s="53"/>
      <c r="F2836" s="53"/>
      <c r="G2836" s="54"/>
      <c r="H2836" s="53"/>
      <c r="I2836" s="59"/>
      <c r="J2836" s="53"/>
      <c r="K2836" s="53"/>
      <c r="L2836" s="53"/>
      <c r="M2836" s="53"/>
      <c r="N2836" s="53"/>
    </row>
    <row r="2837" spans="2:14" x14ac:dyDescent="0.25">
      <c r="B2837" s="175"/>
      <c r="C2837" s="53"/>
      <c r="D2837" s="53"/>
      <c r="E2837" s="53"/>
      <c r="F2837" s="53"/>
      <c r="G2837" s="54"/>
      <c r="H2837" s="53"/>
      <c r="I2837" s="59"/>
      <c r="J2837" s="53"/>
      <c r="K2837" s="53"/>
      <c r="L2837" s="53"/>
      <c r="M2837" s="53"/>
      <c r="N2837" s="53"/>
    </row>
    <row r="2838" spans="2:14" x14ac:dyDescent="0.25">
      <c r="B2838" s="175"/>
      <c r="C2838" s="53"/>
      <c r="D2838" s="53"/>
      <c r="E2838" s="53"/>
      <c r="F2838" s="53"/>
      <c r="G2838" s="54"/>
      <c r="H2838" s="53"/>
      <c r="I2838" s="59"/>
      <c r="J2838" s="53"/>
      <c r="K2838" s="53"/>
      <c r="L2838" s="53"/>
      <c r="M2838" s="53"/>
      <c r="N2838" s="53"/>
    </row>
    <row r="2839" spans="2:14" x14ac:dyDescent="0.25">
      <c r="B2839" s="175"/>
      <c r="C2839" s="53"/>
      <c r="D2839" s="53"/>
      <c r="E2839" s="53"/>
      <c r="F2839" s="53"/>
      <c r="G2839" s="54"/>
      <c r="H2839" s="53"/>
      <c r="I2839" s="59"/>
      <c r="J2839" s="53"/>
      <c r="K2839" s="53"/>
      <c r="L2839" s="53"/>
      <c r="M2839" s="53"/>
      <c r="N2839" s="53"/>
    </row>
    <row r="2840" spans="2:14" x14ac:dyDescent="0.25">
      <c r="B2840" s="175"/>
      <c r="C2840" s="53"/>
      <c r="D2840" s="53"/>
      <c r="E2840" s="53"/>
      <c r="F2840" s="53"/>
      <c r="G2840" s="54"/>
      <c r="H2840" s="53"/>
      <c r="I2840" s="59"/>
      <c r="J2840" s="53"/>
      <c r="K2840" s="53"/>
      <c r="L2840" s="53"/>
      <c r="M2840" s="53"/>
      <c r="N2840" s="53"/>
    </row>
    <row r="2841" spans="2:14" x14ac:dyDescent="0.25">
      <c r="B2841" s="175"/>
      <c r="C2841" s="53"/>
      <c r="D2841" s="53"/>
      <c r="E2841" s="53"/>
      <c r="F2841" s="53"/>
      <c r="G2841" s="54"/>
      <c r="H2841" s="53"/>
      <c r="I2841" s="59"/>
      <c r="J2841" s="53"/>
      <c r="K2841" s="53"/>
      <c r="L2841" s="53"/>
      <c r="M2841" s="53"/>
      <c r="N2841" s="53"/>
    </row>
    <row r="2842" spans="2:14" x14ac:dyDescent="0.25">
      <c r="B2842" s="175"/>
      <c r="C2842" s="53"/>
      <c r="D2842" s="53"/>
      <c r="E2842" s="53"/>
      <c r="F2842" s="53"/>
      <c r="G2842" s="54"/>
      <c r="H2842" s="53"/>
      <c r="I2842" s="59"/>
      <c r="J2842" s="53"/>
      <c r="K2842" s="53"/>
      <c r="L2842" s="53"/>
      <c r="M2842" s="53"/>
      <c r="N2842" s="53"/>
    </row>
    <row r="2843" spans="2:14" x14ac:dyDescent="0.25">
      <c r="B2843" s="175"/>
      <c r="C2843" s="53"/>
      <c r="D2843" s="53"/>
      <c r="E2843" s="53"/>
      <c r="F2843" s="53"/>
      <c r="G2843" s="54"/>
      <c r="H2843" s="53"/>
      <c r="I2843" s="59"/>
      <c r="J2843" s="53"/>
      <c r="K2843" s="53"/>
      <c r="L2843" s="53"/>
      <c r="M2843" s="53"/>
      <c r="N2843" s="53"/>
    </row>
    <row r="2844" spans="2:14" x14ac:dyDescent="0.25">
      <c r="B2844" s="175"/>
      <c r="C2844" s="53"/>
      <c r="D2844" s="53"/>
      <c r="E2844" s="53"/>
      <c r="F2844" s="53"/>
      <c r="G2844" s="54"/>
      <c r="H2844" s="53"/>
      <c r="I2844" s="59"/>
      <c r="J2844" s="53"/>
      <c r="K2844" s="53"/>
      <c r="L2844" s="53"/>
      <c r="M2844" s="53"/>
      <c r="N2844" s="53"/>
    </row>
    <row r="2845" spans="2:14" x14ac:dyDescent="0.25">
      <c r="B2845" s="175"/>
      <c r="C2845" s="53"/>
      <c r="D2845" s="53"/>
      <c r="E2845" s="53"/>
      <c r="F2845" s="53"/>
      <c r="G2845" s="54"/>
      <c r="H2845" s="53"/>
      <c r="I2845" s="59"/>
      <c r="J2845" s="53"/>
      <c r="K2845" s="53"/>
      <c r="L2845" s="53"/>
      <c r="M2845" s="53"/>
      <c r="N2845" s="53"/>
    </row>
    <row r="2846" spans="2:14" x14ac:dyDescent="0.25">
      <c r="B2846" s="175"/>
      <c r="C2846" s="53"/>
      <c r="D2846" s="53"/>
      <c r="E2846" s="53"/>
      <c r="F2846" s="53"/>
      <c r="G2846" s="54"/>
      <c r="H2846" s="53"/>
      <c r="I2846" s="59"/>
      <c r="J2846" s="53"/>
      <c r="K2846" s="53"/>
      <c r="L2846" s="53"/>
      <c r="M2846" s="53"/>
      <c r="N2846" s="53"/>
    </row>
    <row r="2847" spans="2:14" x14ac:dyDescent="0.25">
      <c r="B2847" s="175"/>
      <c r="C2847" s="53"/>
      <c r="D2847" s="53"/>
      <c r="E2847" s="53"/>
      <c r="F2847" s="53"/>
      <c r="G2847" s="54"/>
      <c r="H2847" s="53"/>
      <c r="I2847" s="59"/>
      <c r="J2847" s="53"/>
      <c r="K2847" s="53"/>
      <c r="L2847" s="53"/>
      <c r="M2847" s="53"/>
      <c r="N2847" s="53"/>
    </row>
    <row r="2848" spans="2:14" x14ac:dyDescent="0.25">
      <c r="B2848" s="175"/>
      <c r="C2848" s="53"/>
      <c r="D2848" s="53"/>
      <c r="E2848" s="53"/>
      <c r="F2848" s="53"/>
      <c r="G2848" s="54"/>
      <c r="H2848" s="53"/>
      <c r="I2848" s="59"/>
      <c r="J2848" s="53"/>
      <c r="K2848" s="53"/>
      <c r="L2848" s="53"/>
      <c r="M2848" s="53"/>
      <c r="N2848" s="53"/>
    </row>
    <row r="2849" spans="2:14" x14ac:dyDescent="0.25">
      <c r="B2849" s="175"/>
      <c r="C2849" s="53"/>
      <c r="D2849" s="53"/>
      <c r="E2849" s="53"/>
      <c r="F2849" s="53"/>
      <c r="G2849" s="54"/>
      <c r="H2849" s="53"/>
      <c r="I2849" s="59"/>
      <c r="J2849" s="53"/>
      <c r="K2849" s="53"/>
      <c r="L2849" s="53"/>
      <c r="M2849" s="53"/>
      <c r="N2849" s="53"/>
    </row>
    <row r="2850" spans="2:14" x14ac:dyDescent="0.25">
      <c r="B2850" s="175"/>
      <c r="C2850" s="53"/>
      <c r="D2850" s="53"/>
      <c r="E2850" s="53"/>
      <c r="F2850" s="53"/>
      <c r="G2850" s="54"/>
      <c r="H2850" s="53"/>
      <c r="I2850" s="59"/>
      <c r="J2850" s="53"/>
      <c r="K2850" s="53"/>
      <c r="L2850" s="53"/>
      <c r="M2850" s="53"/>
      <c r="N2850" s="53"/>
    </row>
    <row r="2851" spans="2:14" x14ac:dyDescent="0.25">
      <c r="B2851" s="175"/>
      <c r="C2851" s="53"/>
      <c r="D2851" s="53"/>
      <c r="E2851" s="53"/>
      <c r="F2851" s="53"/>
      <c r="G2851" s="54"/>
      <c r="H2851" s="53"/>
      <c r="I2851" s="59"/>
      <c r="J2851" s="53"/>
      <c r="K2851" s="53"/>
      <c r="L2851" s="53"/>
      <c r="M2851" s="53"/>
      <c r="N2851" s="53"/>
    </row>
    <row r="2852" spans="2:14" x14ac:dyDescent="0.25">
      <c r="B2852" s="175"/>
      <c r="C2852" s="53"/>
      <c r="D2852" s="53"/>
      <c r="E2852" s="53"/>
      <c r="F2852" s="53"/>
      <c r="G2852" s="54"/>
      <c r="H2852" s="53"/>
      <c r="I2852" s="59"/>
      <c r="J2852" s="53"/>
      <c r="K2852" s="53"/>
      <c r="L2852" s="53"/>
      <c r="M2852" s="53"/>
      <c r="N2852" s="53"/>
    </row>
    <row r="2853" spans="2:14" x14ac:dyDescent="0.25">
      <c r="B2853" s="175"/>
      <c r="C2853" s="53"/>
      <c r="D2853" s="53"/>
      <c r="E2853" s="53"/>
      <c r="F2853" s="53"/>
      <c r="G2853" s="54"/>
      <c r="H2853" s="53"/>
      <c r="I2853" s="59"/>
      <c r="J2853" s="53"/>
      <c r="K2853" s="53"/>
      <c r="L2853" s="53"/>
      <c r="M2853" s="53"/>
      <c r="N2853" s="53"/>
    </row>
    <row r="2854" spans="2:14" x14ac:dyDescent="0.25">
      <c r="B2854" s="175"/>
      <c r="C2854" s="53"/>
      <c r="D2854" s="53"/>
      <c r="E2854" s="53"/>
      <c r="F2854" s="53"/>
      <c r="G2854" s="54"/>
      <c r="H2854" s="53"/>
      <c r="I2854" s="59"/>
      <c r="J2854" s="53"/>
      <c r="K2854" s="53"/>
      <c r="L2854" s="53"/>
      <c r="M2854" s="53"/>
      <c r="N2854" s="53"/>
    </row>
    <row r="2855" spans="2:14" x14ac:dyDescent="0.25">
      <c r="B2855" s="175"/>
      <c r="C2855" s="53"/>
      <c r="D2855" s="53"/>
      <c r="E2855" s="53"/>
      <c r="F2855" s="53"/>
      <c r="G2855" s="54"/>
      <c r="H2855" s="53"/>
      <c r="I2855" s="59"/>
      <c r="J2855" s="53"/>
      <c r="K2855" s="53"/>
      <c r="L2855" s="53"/>
      <c r="M2855" s="53"/>
      <c r="N2855" s="53"/>
    </row>
    <row r="2856" spans="2:14" x14ac:dyDescent="0.25">
      <c r="B2856" s="175"/>
      <c r="C2856" s="53"/>
      <c r="D2856" s="53"/>
      <c r="E2856" s="53"/>
      <c r="F2856" s="53"/>
      <c r="G2856" s="54"/>
      <c r="H2856" s="53"/>
      <c r="I2856" s="59"/>
      <c r="J2856" s="53"/>
      <c r="K2856" s="53"/>
      <c r="L2856" s="53"/>
      <c r="M2856" s="53"/>
      <c r="N2856" s="53"/>
    </row>
    <row r="2857" spans="2:14" x14ac:dyDescent="0.25">
      <c r="B2857" s="175"/>
      <c r="C2857" s="53"/>
      <c r="D2857" s="53"/>
      <c r="E2857" s="53"/>
      <c r="F2857" s="53"/>
      <c r="G2857" s="54"/>
      <c r="H2857" s="53"/>
      <c r="I2857" s="59"/>
      <c r="J2857" s="53"/>
      <c r="K2857" s="53"/>
      <c r="L2857" s="53"/>
      <c r="M2857" s="53"/>
      <c r="N2857" s="53"/>
    </row>
    <row r="2858" spans="2:14" x14ac:dyDescent="0.25">
      <c r="B2858" s="175"/>
      <c r="C2858" s="53"/>
      <c r="D2858" s="53"/>
      <c r="E2858" s="53"/>
      <c r="F2858" s="53"/>
      <c r="G2858" s="54"/>
      <c r="H2858" s="53"/>
      <c r="I2858" s="59"/>
      <c r="J2858" s="53"/>
      <c r="K2858" s="53"/>
      <c r="L2858" s="53"/>
      <c r="M2858" s="53"/>
      <c r="N2858" s="53"/>
    </row>
    <row r="2859" spans="2:14" x14ac:dyDescent="0.25">
      <c r="B2859" s="175"/>
      <c r="C2859" s="53"/>
      <c r="D2859" s="53"/>
      <c r="E2859" s="53"/>
      <c r="F2859" s="53"/>
      <c r="G2859" s="54"/>
      <c r="H2859" s="53"/>
      <c r="I2859" s="59"/>
      <c r="J2859" s="53"/>
      <c r="K2859" s="53"/>
      <c r="L2859" s="53"/>
      <c r="M2859" s="53"/>
      <c r="N2859" s="53"/>
    </row>
    <row r="2860" spans="2:14" x14ac:dyDescent="0.25">
      <c r="B2860" s="175"/>
      <c r="C2860" s="53"/>
      <c r="D2860" s="53"/>
      <c r="E2860" s="53"/>
      <c r="F2860" s="53"/>
      <c r="G2860" s="54"/>
      <c r="H2860" s="53"/>
      <c r="I2860" s="59"/>
      <c r="J2860" s="53"/>
      <c r="K2860" s="53"/>
      <c r="L2860" s="53"/>
      <c r="M2860" s="53"/>
      <c r="N2860" s="53"/>
    </row>
    <row r="2861" spans="2:14" x14ac:dyDescent="0.25">
      <c r="B2861" s="175"/>
      <c r="C2861" s="53"/>
      <c r="D2861" s="53"/>
      <c r="E2861" s="53"/>
      <c r="F2861" s="53"/>
      <c r="G2861" s="54"/>
      <c r="H2861" s="53"/>
      <c r="I2861" s="59"/>
      <c r="J2861" s="53"/>
      <c r="K2861" s="53"/>
      <c r="L2861" s="53"/>
      <c r="M2861" s="53"/>
      <c r="N2861" s="53"/>
    </row>
    <row r="2862" spans="2:14" x14ac:dyDescent="0.25">
      <c r="B2862" s="175"/>
      <c r="C2862" s="53"/>
      <c r="D2862" s="53"/>
      <c r="E2862" s="53"/>
      <c r="F2862" s="53"/>
      <c r="G2862" s="54"/>
      <c r="H2862" s="53"/>
      <c r="I2862" s="59"/>
      <c r="J2862" s="53"/>
      <c r="K2862" s="53"/>
      <c r="L2862" s="53"/>
      <c r="M2862" s="53"/>
      <c r="N2862" s="53"/>
    </row>
    <row r="2863" spans="2:14" x14ac:dyDescent="0.25">
      <c r="B2863" s="175"/>
      <c r="C2863" s="53"/>
      <c r="D2863" s="53"/>
      <c r="E2863" s="53"/>
      <c r="F2863" s="53"/>
      <c r="G2863" s="54"/>
      <c r="H2863" s="53"/>
      <c r="I2863" s="59"/>
      <c r="J2863" s="53"/>
      <c r="K2863" s="53"/>
      <c r="L2863" s="53"/>
      <c r="M2863" s="53"/>
      <c r="N2863" s="53"/>
    </row>
    <row r="2864" spans="2:14" x14ac:dyDescent="0.25">
      <c r="B2864" s="175"/>
      <c r="C2864" s="53"/>
      <c r="D2864" s="53"/>
      <c r="E2864" s="53"/>
      <c r="F2864" s="53"/>
      <c r="G2864" s="54"/>
      <c r="H2864" s="53"/>
      <c r="I2864" s="59"/>
      <c r="J2864" s="53"/>
      <c r="K2864" s="53"/>
      <c r="L2864" s="53"/>
      <c r="M2864" s="53"/>
      <c r="N2864" s="53"/>
    </row>
    <row r="2865" spans="2:14" x14ac:dyDescent="0.25">
      <c r="B2865" s="175"/>
      <c r="C2865" s="53"/>
      <c r="D2865" s="53"/>
      <c r="E2865" s="53"/>
      <c r="F2865" s="53"/>
      <c r="G2865" s="54"/>
      <c r="H2865" s="53"/>
      <c r="I2865" s="59"/>
      <c r="J2865" s="53"/>
      <c r="K2865" s="53"/>
      <c r="L2865" s="53"/>
      <c r="M2865" s="53"/>
      <c r="N2865" s="53"/>
    </row>
    <row r="2866" spans="2:14" x14ac:dyDescent="0.25">
      <c r="B2866" s="175"/>
      <c r="C2866" s="53"/>
      <c r="D2866" s="53"/>
      <c r="E2866" s="53"/>
      <c r="F2866" s="53"/>
      <c r="G2866" s="54"/>
      <c r="H2866" s="53"/>
      <c r="I2866" s="59"/>
      <c r="J2866" s="53"/>
      <c r="K2866" s="53"/>
      <c r="L2866" s="53"/>
      <c r="M2866" s="53"/>
      <c r="N2866" s="53"/>
    </row>
    <row r="2867" spans="2:14" x14ac:dyDescent="0.25">
      <c r="B2867" s="175"/>
      <c r="C2867" s="53"/>
      <c r="D2867" s="53"/>
      <c r="E2867" s="53"/>
      <c r="F2867" s="53"/>
      <c r="G2867" s="54"/>
      <c r="H2867" s="53"/>
      <c r="I2867" s="59"/>
      <c r="J2867" s="53"/>
      <c r="K2867" s="53"/>
      <c r="L2867" s="53"/>
      <c r="M2867" s="53"/>
      <c r="N2867" s="53"/>
    </row>
    <row r="2868" spans="2:14" x14ac:dyDescent="0.25">
      <c r="B2868" s="175"/>
      <c r="C2868" s="53"/>
      <c r="D2868" s="53"/>
      <c r="E2868" s="53"/>
      <c r="F2868" s="53"/>
      <c r="G2868" s="54"/>
      <c r="H2868" s="53"/>
      <c r="I2868" s="59"/>
      <c r="J2868" s="53"/>
      <c r="K2868" s="53"/>
      <c r="L2868" s="53"/>
      <c r="M2868" s="53"/>
      <c r="N2868" s="53"/>
    </row>
    <row r="2869" spans="2:14" x14ac:dyDescent="0.25">
      <c r="B2869" s="175"/>
      <c r="C2869" s="53"/>
      <c r="D2869" s="53"/>
      <c r="E2869" s="53"/>
      <c r="F2869" s="53"/>
      <c r="G2869" s="54"/>
      <c r="H2869" s="53"/>
      <c r="I2869" s="59"/>
      <c r="J2869" s="53"/>
      <c r="K2869" s="53"/>
      <c r="L2869" s="53"/>
      <c r="M2869" s="53"/>
      <c r="N2869" s="53"/>
    </row>
    <row r="2870" spans="2:14" x14ac:dyDescent="0.25">
      <c r="B2870" s="175"/>
      <c r="C2870" s="53"/>
      <c r="D2870" s="53"/>
      <c r="E2870" s="53"/>
      <c r="F2870" s="53"/>
      <c r="G2870" s="54"/>
      <c r="H2870" s="53"/>
      <c r="I2870" s="59"/>
      <c r="J2870" s="53"/>
      <c r="K2870" s="53"/>
      <c r="L2870" s="53"/>
      <c r="M2870" s="53"/>
      <c r="N2870" s="53"/>
    </row>
    <row r="2871" spans="2:14" x14ac:dyDescent="0.25">
      <c r="B2871" s="175"/>
      <c r="C2871" s="53"/>
      <c r="D2871" s="53"/>
      <c r="E2871" s="53"/>
      <c r="F2871" s="53"/>
      <c r="G2871" s="54"/>
      <c r="H2871" s="53"/>
      <c r="I2871" s="59"/>
      <c r="J2871" s="53"/>
      <c r="K2871" s="53"/>
      <c r="L2871" s="53"/>
      <c r="M2871" s="53"/>
      <c r="N2871" s="53"/>
    </row>
    <row r="2872" spans="2:14" x14ac:dyDescent="0.25">
      <c r="B2872" s="175"/>
      <c r="C2872" s="53"/>
      <c r="D2872" s="53"/>
      <c r="E2872" s="53"/>
      <c r="F2872" s="53"/>
      <c r="G2872" s="54"/>
      <c r="H2872" s="53"/>
      <c r="I2872" s="59"/>
      <c r="J2872" s="53"/>
      <c r="K2872" s="53"/>
      <c r="L2872" s="53"/>
      <c r="M2872" s="53"/>
      <c r="N2872" s="53"/>
    </row>
    <row r="2873" spans="2:14" x14ac:dyDescent="0.25">
      <c r="B2873" s="175"/>
      <c r="C2873" s="53"/>
      <c r="D2873" s="53"/>
      <c r="E2873" s="53"/>
      <c r="F2873" s="53"/>
      <c r="G2873" s="54"/>
      <c r="H2873" s="53"/>
      <c r="I2873" s="59"/>
      <c r="J2873" s="53"/>
      <c r="K2873" s="53"/>
      <c r="L2873" s="53"/>
      <c r="M2873" s="53"/>
      <c r="N2873" s="53"/>
    </row>
    <row r="2874" spans="2:14" x14ac:dyDescent="0.25">
      <c r="B2874" s="175"/>
      <c r="C2874" s="53"/>
      <c r="D2874" s="53"/>
      <c r="E2874" s="53"/>
      <c r="F2874" s="53"/>
      <c r="G2874" s="54"/>
      <c r="H2874" s="53"/>
      <c r="I2874" s="59"/>
      <c r="J2874" s="53"/>
      <c r="K2874" s="53"/>
      <c r="L2874" s="53"/>
      <c r="M2874" s="53"/>
      <c r="N2874" s="53"/>
    </row>
    <row r="2875" spans="2:14" x14ac:dyDescent="0.25">
      <c r="B2875" s="175"/>
      <c r="C2875" s="53"/>
      <c r="D2875" s="53"/>
      <c r="E2875" s="53"/>
      <c r="F2875" s="53"/>
      <c r="G2875" s="54"/>
      <c r="H2875" s="53"/>
      <c r="I2875" s="59"/>
      <c r="J2875" s="53"/>
      <c r="K2875" s="53"/>
      <c r="L2875" s="53"/>
      <c r="M2875" s="53"/>
      <c r="N2875" s="53"/>
    </row>
    <row r="2876" spans="2:14" x14ac:dyDescent="0.25">
      <c r="B2876" s="175"/>
      <c r="C2876" s="53"/>
      <c r="D2876" s="53"/>
      <c r="E2876" s="53"/>
      <c r="F2876" s="53"/>
      <c r="G2876" s="54"/>
      <c r="H2876" s="53"/>
      <c r="I2876" s="59"/>
      <c r="J2876" s="53"/>
      <c r="K2876" s="53"/>
      <c r="L2876" s="53"/>
      <c r="M2876" s="53"/>
      <c r="N2876" s="53"/>
    </row>
    <row r="2877" spans="2:14" x14ac:dyDescent="0.25">
      <c r="B2877" s="175"/>
      <c r="C2877" s="53"/>
      <c r="D2877" s="53"/>
      <c r="E2877" s="53"/>
      <c r="F2877" s="53"/>
      <c r="G2877" s="54"/>
      <c r="H2877" s="53"/>
      <c r="I2877" s="59"/>
      <c r="J2877" s="53"/>
      <c r="K2877" s="53"/>
      <c r="L2877" s="53"/>
      <c r="M2877" s="53"/>
      <c r="N2877" s="53"/>
    </row>
    <row r="2878" spans="2:14" x14ac:dyDescent="0.25">
      <c r="B2878" s="175"/>
      <c r="C2878" s="53"/>
      <c r="D2878" s="53"/>
      <c r="E2878" s="53"/>
      <c r="F2878" s="53"/>
      <c r="G2878" s="54"/>
      <c r="H2878" s="53"/>
      <c r="I2878" s="59"/>
      <c r="J2878" s="53"/>
      <c r="K2878" s="53"/>
      <c r="L2878" s="53"/>
      <c r="M2878" s="53"/>
      <c r="N2878" s="53"/>
    </row>
    <row r="2879" spans="2:14" x14ac:dyDescent="0.25">
      <c r="B2879" s="175"/>
      <c r="C2879" s="53"/>
      <c r="D2879" s="53"/>
      <c r="E2879" s="53"/>
      <c r="F2879" s="53"/>
      <c r="G2879" s="54"/>
      <c r="H2879" s="53"/>
      <c r="I2879" s="59"/>
      <c r="J2879" s="53"/>
      <c r="K2879" s="53"/>
      <c r="L2879" s="53"/>
      <c r="M2879" s="53"/>
      <c r="N2879" s="53"/>
    </row>
    <row r="2880" spans="2:14" x14ac:dyDescent="0.25">
      <c r="B2880" s="175"/>
      <c r="C2880" s="53"/>
      <c r="D2880" s="53"/>
      <c r="E2880" s="53"/>
      <c r="F2880" s="53"/>
      <c r="G2880" s="54"/>
      <c r="H2880" s="53"/>
      <c r="I2880" s="59"/>
      <c r="J2880" s="53"/>
      <c r="K2880" s="53"/>
      <c r="L2880" s="53"/>
      <c r="M2880" s="53"/>
      <c r="N2880" s="53"/>
    </row>
    <row r="2881" spans="2:14" x14ac:dyDescent="0.25">
      <c r="B2881" s="175"/>
      <c r="C2881" s="53"/>
      <c r="D2881" s="53"/>
      <c r="E2881" s="53"/>
      <c r="F2881" s="53"/>
      <c r="G2881" s="54"/>
      <c r="H2881" s="53"/>
      <c r="I2881" s="59"/>
      <c r="J2881" s="53"/>
      <c r="K2881" s="53"/>
      <c r="L2881" s="53"/>
      <c r="M2881" s="53"/>
      <c r="N2881" s="53"/>
    </row>
    <row r="2882" spans="2:14" x14ac:dyDescent="0.25">
      <c r="B2882" s="175"/>
      <c r="C2882" s="53"/>
      <c r="D2882" s="53"/>
      <c r="E2882" s="53"/>
      <c r="F2882" s="53"/>
      <c r="G2882" s="54"/>
      <c r="H2882" s="53"/>
      <c r="I2882" s="59"/>
      <c r="J2882" s="53"/>
      <c r="K2882" s="53"/>
      <c r="L2882" s="53"/>
      <c r="M2882" s="53"/>
      <c r="N2882" s="53"/>
    </row>
    <row r="2883" spans="2:14" x14ac:dyDescent="0.25">
      <c r="B2883" s="175"/>
      <c r="C2883" s="53"/>
      <c r="D2883" s="53"/>
      <c r="E2883" s="53"/>
      <c r="F2883" s="53"/>
      <c r="G2883" s="54"/>
      <c r="H2883" s="53"/>
      <c r="I2883" s="59"/>
      <c r="J2883" s="53"/>
      <c r="K2883" s="53"/>
      <c r="L2883" s="53"/>
      <c r="M2883" s="53"/>
      <c r="N2883" s="53"/>
    </row>
    <row r="2884" spans="2:14" x14ac:dyDescent="0.25">
      <c r="B2884" s="175"/>
      <c r="C2884" s="53"/>
      <c r="D2884" s="53"/>
      <c r="E2884" s="53"/>
      <c r="F2884" s="53"/>
      <c r="G2884" s="54"/>
      <c r="H2884" s="53"/>
      <c r="I2884" s="59"/>
      <c r="J2884" s="53"/>
      <c r="K2884" s="53"/>
      <c r="L2884" s="53"/>
      <c r="M2884" s="53"/>
      <c r="N2884" s="53"/>
    </row>
    <row r="2885" spans="2:14" x14ac:dyDescent="0.25">
      <c r="B2885" s="175"/>
      <c r="C2885" s="53"/>
      <c r="D2885" s="53"/>
      <c r="E2885" s="53"/>
      <c r="F2885" s="53"/>
      <c r="G2885" s="54"/>
      <c r="H2885" s="53"/>
      <c r="I2885" s="59"/>
      <c r="J2885" s="53"/>
      <c r="K2885" s="53"/>
      <c r="L2885" s="53"/>
      <c r="M2885" s="53"/>
      <c r="N2885" s="53"/>
    </row>
    <row r="2886" spans="2:14" x14ac:dyDescent="0.25">
      <c r="B2886" s="175"/>
      <c r="C2886" s="53"/>
      <c r="D2886" s="53"/>
      <c r="E2886" s="53"/>
      <c r="F2886" s="53"/>
      <c r="G2886" s="54"/>
      <c r="H2886" s="53"/>
      <c r="I2886" s="59"/>
      <c r="J2886" s="53"/>
      <c r="K2886" s="53"/>
      <c r="L2886" s="53"/>
      <c r="M2886" s="53"/>
      <c r="N2886" s="53"/>
    </row>
    <row r="2887" spans="2:14" x14ac:dyDescent="0.25">
      <c r="B2887" s="175"/>
      <c r="C2887" s="53"/>
      <c r="D2887" s="53"/>
      <c r="E2887" s="53"/>
      <c r="F2887" s="53"/>
      <c r="G2887" s="54"/>
      <c r="H2887" s="53"/>
      <c r="I2887" s="59"/>
      <c r="J2887" s="53"/>
      <c r="K2887" s="53"/>
      <c r="L2887" s="53"/>
      <c r="M2887" s="53"/>
      <c r="N2887" s="53"/>
    </row>
    <row r="2888" spans="2:14" x14ac:dyDescent="0.25">
      <c r="B2888" s="175"/>
      <c r="C2888" s="53"/>
      <c r="D2888" s="53"/>
      <c r="E2888" s="53"/>
      <c r="F2888" s="53"/>
      <c r="G2888" s="54"/>
      <c r="H2888" s="53"/>
      <c r="I2888" s="59"/>
      <c r="J2888" s="53"/>
      <c r="K2888" s="53"/>
      <c r="L2888" s="53"/>
      <c r="M2888" s="53"/>
      <c r="N2888" s="53"/>
    </row>
    <row r="2889" spans="2:14" x14ac:dyDescent="0.25">
      <c r="B2889" s="175"/>
      <c r="C2889" s="53"/>
      <c r="D2889" s="53"/>
      <c r="E2889" s="53"/>
      <c r="F2889" s="53"/>
      <c r="G2889" s="54"/>
      <c r="H2889" s="53"/>
      <c r="I2889" s="59"/>
      <c r="J2889" s="53"/>
      <c r="K2889" s="53"/>
      <c r="L2889" s="53"/>
      <c r="M2889" s="53"/>
      <c r="N2889" s="53"/>
    </row>
    <row r="2890" spans="2:14" x14ac:dyDescent="0.25">
      <c r="B2890" s="175"/>
      <c r="C2890" s="53"/>
      <c r="D2890" s="53"/>
      <c r="E2890" s="53"/>
      <c r="F2890" s="53"/>
      <c r="G2890" s="54"/>
      <c r="H2890" s="53"/>
      <c r="I2890" s="59"/>
      <c r="J2890" s="53"/>
      <c r="K2890" s="53"/>
      <c r="L2890" s="53"/>
      <c r="M2890" s="53"/>
      <c r="N2890" s="53"/>
    </row>
    <row r="2891" spans="2:14" x14ac:dyDescent="0.25">
      <c r="B2891" s="175"/>
      <c r="C2891" s="53"/>
      <c r="D2891" s="53"/>
      <c r="E2891" s="53"/>
      <c r="F2891" s="53"/>
      <c r="G2891" s="54"/>
      <c r="H2891" s="53"/>
      <c r="I2891" s="59"/>
      <c r="J2891" s="53"/>
      <c r="K2891" s="53"/>
      <c r="L2891" s="53"/>
      <c r="M2891" s="53"/>
      <c r="N2891" s="53"/>
    </row>
    <row r="2892" spans="2:14" x14ac:dyDescent="0.25">
      <c r="B2892" s="175"/>
      <c r="C2892" s="53"/>
      <c r="D2892" s="53"/>
      <c r="E2892" s="53"/>
      <c r="F2892" s="53"/>
      <c r="G2892" s="54"/>
      <c r="H2892" s="53"/>
      <c r="I2892" s="59"/>
      <c r="J2892" s="53"/>
      <c r="K2892" s="53"/>
      <c r="L2892" s="53"/>
      <c r="M2892" s="53"/>
      <c r="N2892" s="53"/>
    </row>
    <row r="2893" spans="2:14" x14ac:dyDescent="0.25">
      <c r="B2893" s="175"/>
      <c r="C2893" s="53"/>
      <c r="D2893" s="53"/>
      <c r="E2893" s="53"/>
      <c r="F2893" s="53"/>
      <c r="G2893" s="54"/>
      <c r="H2893" s="53"/>
      <c r="I2893" s="59"/>
      <c r="J2893" s="53"/>
      <c r="K2893" s="53"/>
      <c r="L2893" s="53"/>
      <c r="M2893" s="53"/>
      <c r="N2893" s="53"/>
    </row>
    <row r="2894" spans="2:14" x14ac:dyDescent="0.25">
      <c r="B2894" s="175"/>
      <c r="C2894" s="53"/>
      <c r="D2894" s="53"/>
      <c r="E2894" s="53"/>
      <c r="F2894" s="53"/>
      <c r="G2894" s="54"/>
      <c r="H2894" s="53"/>
      <c r="I2894" s="59"/>
      <c r="J2894" s="53"/>
      <c r="K2894" s="53"/>
      <c r="L2894" s="53"/>
      <c r="M2894" s="53"/>
      <c r="N2894" s="53"/>
    </row>
    <row r="2895" spans="2:14" x14ac:dyDescent="0.25">
      <c r="B2895" s="175"/>
      <c r="C2895" s="53"/>
      <c r="D2895" s="53"/>
      <c r="E2895" s="53"/>
      <c r="F2895" s="53"/>
      <c r="G2895" s="54"/>
      <c r="H2895" s="53"/>
      <c r="I2895" s="59"/>
      <c r="J2895" s="53"/>
      <c r="K2895" s="53"/>
      <c r="L2895" s="53"/>
      <c r="M2895" s="53"/>
      <c r="N2895" s="53"/>
    </row>
    <row r="2896" spans="2:14" x14ac:dyDescent="0.25">
      <c r="B2896" s="175"/>
      <c r="C2896" s="53"/>
      <c r="D2896" s="53"/>
      <c r="E2896" s="53"/>
      <c r="F2896" s="53"/>
      <c r="G2896" s="54"/>
      <c r="H2896" s="53"/>
      <c r="I2896" s="59"/>
      <c r="J2896" s="53"/>
      <c r="K2896" s="53"/>
      <c r="L2896" s="53"/>
      <c r="M2896" s="53"/>
      <c r="N2896" s="53"/>
    </row>
    <row r="2897" spans="2:14" x14ac:dyDescent="0.25">
      <c r="B2897" s="175"/>
      <c r="C2897" s="53"/>
      <c r="D2897" s="53"/>
      <c r="E2897" s="53"/>
      <c r="F2897" s="53"/>
      <c r="G2897" s="54"/>
      <c r="H2897" s="53"/>
      <c r="I2897" s="59"/>
      <c r="J2897" s="53"/>
      <c r="K2897" s="53"/>
      <c r="L2897" s="53"/>
      <c r="M2897" s="53"/>
      <c r="N2897" s="53"/>
    </row>
    <row r="2898" spans="2:14" x14ac:dyDescent="0.25">
      <c r="B2898" s="175"/>
      <c r="C2898" s="53"/>
      <c r="D2898" s="53"/>
      <c r="E2898" s="53"/>
      <c r="F2898" s="53"/>
      <c r="G2898" s="54"/>
      <c r="H2898" s="53"/>
      <c r="I2898" s="59"/>
      <c r="J2898" s="53"/>
      <c r="K2898" s="53"/>
      <c r="L2898" s="53"/>
      <c r="M2898" s="53"/>
      <c r="N2898" s="53"/>
    </row>
    <row r="2899" spans="2:14" x14ac:dyDescent="0.25">
      <c r="B2899" s="175"/>
      <c r="C2899" s="53"/>
      <c r="D2899" s="53"/>
      <c r="E2899" s="53"/>
      <c r="F2899" s="53"/>
      <c r="G2899" s="54"/>
      <c r="H2899" s="53"/>
      <c r="I2899" s="59"/>
      <c r="J2899" s="53"/>
      <c r="K2899" s="53"/>
      <c r="L2899" s="53"/>
      <c r="M2899" s="53"/>
      <c r="N2899" s="53"/>
    </row>
    <row r="2900" spans="2:14" x14ac:dyDescent="0.25">
      <c r="B2900" s="175"/>
      <c r="C2900" s="53"/>
      <c r="D2900" s="53"/>
      <c r="E2900" s="53"/>
      <c r="F2900" s="53"/>
      <c r="G2900" s="54"/>
      <c r="H2900" s="53"/>
      <c r="I2900" s="59"/>
      <c r="J2900" s="53"/>
      <c r="K2900" s="53"/>
      <c r="L2900" s="53"/>
      <c r="M2900" s="53"/>
      <c r="N2900" s="53"/>
    </row>
    <row r="2901" spans="2:14" x14ac:dyDescent="0.25">
      <c r="B2901" s="175"/>
      <c r="C2901" s="53"/>
      <c r="D2901" s="53"/>
      <c r="E2901" s="53"/>
      <c r="F2901" s="53"/>
      <c r="G2901" s="54"/>
      <c r="H2901" s="53"/>
      <c r="I2901" s="59"/>
      <c r="J2901" s="53"/>
      <c r="K2901" s="53"/>
      <c r="L2901" s="53"/>
      <c r="M2901" s="53"/>
      <c r="N2901" s="53"/>
    </row>
    <row r="2902" spans="2:14" x14ac:dyDescent="0.25">
      <c r="B2902" s="175"/>
      <c r="C2902" s="53"/>
      <c r="D2902" s="53"/>
      <c r="E2902" s="53"/>
      <c r="F2902" s="53"/>
      <c r="G2902" s="54"/>
      <c r="H2902" s="53"/>
      <c r="I2902" s="59"/>
      <c r="J2902" s="53"/>
      <c r="K2902" s="53"/>
      <c r="L2902" s="53"/>
      <c r="M2902" s="53"/>
      <c r="N2902" s="53"/>
    </row>
    <row r="2903" spans="2:14" x14ac:dyDescent="0.25">
      <c r="B2903" s="175"/>
      <c r="C2903" s="53"/>
      <c r="D2903" s="53"/>
      <c r="E2903" s="53"/>
      <c r="F2903" s="53"/>
      <c r="G2903" s="54"/>
      <c r="H2903" s="53"/>
      <c r="I2903" s="59"/>
      <c r="J2903" s="53"/>
      <c r="K2903" s="53"/>
      <c r="L2903" s="53"/>
      <c r="M2903" s="53"/>
      <c r="N2903" s="53"/>
    </row>
    <row r="2904" spans="2:14" x14ac:dyDescent="0.25">
      <c r="B2904" s="175"/>
      <c r="C2904" s="53"/>
      <c r="D2904" s="53"/>
      <c r="E2904" s="53"/>
      <c r="F2904" s="53"/>
      <c r="G2904" s="54"/>
      <c r="H2904" s="53"/>
      <c r="I2904" s="59"/>
      <c r="J2904" s="53"/>
      <c r="K2904" s="53"/>
      <c r="L2904" s="53"/>
      <c r="M2904" s="53"/>
      <c r="N2904" s="53"/>
    </row>
    <row r="2905" spans="2:14" x14ac:dyDescent="0.25">
      <c r="B2905" s="175"/>
      <c r="C2905" s="53"/>
      <c r="D2905" s="53"/>
      <c r="E2905" s="53"/>
      <c r="F2905" s="53"/>
      <c r="G2905" s="54"/>
      <c r="H2905" s="53"/>
      <c r="I2905" s="59"/>
      <c r="J2905" s="53"/>
      <c r="K2905" s="53"/>
      <c r="L2905" s="53"/>
      <c r="M2905" s="53"/>
      <c r="N2905" s="53"/>
    </row>
    <row r="2906" spans="2:14" x14ac:dyDescent="0.25">
      <c r="B2906" s="175"/>
      <c r="C2906" s="53"/>
      <c r="D2906" s="53"/>
      <c r="E2906" s="53"/>
      <c r="F2906" s="53"/>
      <c r="G2906" s="54"/>
      <c r="H2906" s="53"/>
      <c r="I2906" s="59"/>
      <c r="J2906" s="53"/>
      <c r="K2906" s="53"/>
      <c r="L2906" s="53"/>
      <c r="M2906" s="53"/>
      <c r="N2906" s="53"/>
    </row>
    <row r="2907" spans="2:14" x14ac:dyDescent="0.25">
      <c r="B2907" s="175"/>
      <c r="C2907" s="53"/>
      <c r="D2907" s="53"/>
      <c r="E2907" s="53"/>
      <c r="F2907" s="53"/>
      <c r="G2907" s="54"/>
      <c r="H2907" s="53"/>
      <c r="I2907" s="59"/>
      <c r="J2907" s="53"/>
      <c r="K2907" s="53"/>
      <c r="L2907" s="53"/>
      <c r="M2907" s="53"/>
      <c r="N2907" s="53"/>
    </row>
    <row r="2908" spans="2:14" x14ac:dyDescent="0.25">
      <c r="B2908" s="175"/>
      <c r="C2908" s="53"/>
      <c r="D2908" s="53"/>
      <c r="E2908" s="53"/>
      <c r="F2908" s="53"/>
      <c r="G2908" s="54"/>
      <c r="H2908" s="53"/>
      <c r="I2908" s="59"/>
      <c r="J2908" s="53"/>
      <c r="K2908" s="53"/>
      <c r="L2908" s="53"/>
      <c r="M2908" s="53"/>
      <c r="N2908" s="53"/>
    </row>
    <row r="2909" spans="2:14" x14ac:dyDescent="0.25">
      <c r="B2909" s="175"/>
      <c r="C2909" s="53"/>
      <c r="D2909" s="53"/>
      <c r="E2909" s="53"/>
      <c r="F2909" s="53"/>
      <c r="G2909" s="54"/>
      <c r="H2909" s="53"/>
      <c r="I2909" s="59"/>
      <c r="J2909" s="53"/>
      <c r="K2909" s="53"/>
      <c r="L2909" s="53"/>
      <c r="M2909" s="53"/>
      <c r="N2909" s="53"/>
    </row>
    <row r="2910" spans="2:14" x14ac:dyDescent="0.25">
      <c r="B2910" s="175"/>
      <c r="C2910" s="53"/>
      <c r="D2910" s="53"/>
      <c r="E2910" s="53"/>
      <c r="F2910" s="53"/>
      <c r="G2910" s="54"/>
      <c r="H2910" s="53"/>
      <c r="I2910" s="59"/>
      <c r="J2910" s="53"/>
      <c r="K2910" s="53"/>
      <c r="L2910" s="53"/>
      <c r="M2910" s="53"/>
      <c r="N2910" s="53"/>
    </row>
    <row r="2911" spans="2:14" x14ac:dyDescent="0.25">
      <c r="B2911" s="175"/>
      <c r="C2911" s="53"/>
      <c r="D2911" s="53"/>
      <c r="E2911" s="53"/>
      <c r="F2911" s="53"/>
      <c r="G2911" s="54"/>
      <c r="H2911" s="53"/>
      <c r="I2911" s="59"/>
      <c r="J2911" s="53"/>
      <c r="K2911" s="53"/>
      <c r="L2911" s="53"/>
      <c r="M2911" s="53"/>
      <c r="N2911" s="53"/>
    </row>
    <row r="2912" spans="2:14" x14ac:dyDescent="0.25">
      <c r="B2912" s="175"/>
      <c r="C2912" s="53"/>
      <c r="D2912" s="53"/>
      <c r="E2912" s="53"/>
      <c r="F2912" s="53"/>
      <c r="G2912" s="54"/>
      <c r="H2912" s="53"/>
      <c r="I2912" s="59"/>
      <c r="J2912" s="53"/>
      <c r="K2912" s="53"/>
      <c r="L2912" s="53"/>
      <c r="M2912" s="53"/>
      <c r="N2912" s="53"/>
    </row>
    <row r="2913" spans="2:14" x14ac:dyDescent="0.25">
      <c r="B2913" s="175"/>
      <c r="C2913" s="53"/>
      <c r="D2913" s="53"/>
      <c r="E2913" s="53"/>
      <c r="F2913" s="53"/>
      <c r="G2913" s="54"/>
      <c r="H2913" s="53"/>
      <c r="I2913" s="59"/>
      <c r="J2913" s="53"/>
      <c r="K2913" s="53"/>
      <c r="L2913" s="53"/>
      <c r="M2913" s="53"/>
      <c r="N2913" s="53"/>
    </row>
    <row r="2914" spans="2:14" x14ac:dyDescent="0.25">
      <c r="B2914" s="175"/>
      <c r="C2914" s="53"/>
      <c r="D2914" s="53"/>
      <c r="E2914" s="53"/>
      <c r="F2914" s="53"/>
      <c r="G2914" s="54"/>
      <c r="H2914" s="53"/>
      <c r="I2914" s="59"/>
      <c r="J2914" s="53"/>
      <c r="K2914" s="53"/>
      <c r="L2914" s="53"/>
      <c r="M2914" s="53"/>
      <c r="N2914" s="53"/>
    </row>
    <row r="2915" spans="2:14" x14ac:dyDescent="0.25">
      <c r="B2915" s="175"/>
      <c r="C2915" s="53"/>
      <c r="D2915" s="53"/>
      <c r="E2915" s="53"/>
      <c r="F2915" s="53"/>
      <c r="G2915" s="54"/>
      <c r="H2915" s="53"/>
      <c r="I2915" s="59"/>
      <c r="J2915" s="53"/>
      <c r="K2915" s="53"/>
      <c r="L2915" s="53"/>
      <c r="M2915" s="53"/>
      <c r="N2915" s="53"/>
    </row>
    <row r="2916" spans="2:14" x14ac:dyDescent="0.25">
      <c r="B2916" s="175"/>
      <c r="C2916" s="53"/>
      <c r="D2916" s="53"/>
      <c r="E2916" s="53"/>
      <c r="F2916" s="53"/>
      <c r="G2916" s="54"/>
      <c r="H2916" s="53"/>
      <c r="I2916" s="59"/>
      <c r="J2916" s="53"/>
      <c r="K2916" s="53"/>
      <c r="L2916" s="53"/>
      <c r="M2916" s="53"/>
      <c r="N2916" s="53"/>
    </row>
    <row r="2917" spans="2:14" x14ac:dyDescent="0.25">
      <c r="B2917" s="175"/>
      <c r="C2917" s="53"/>
      <c r="D2917" s="53"/>
      <c r="E2917" s="53"/>
      <c r="F2917" s="53"/>
      <c r="G2917" s="54"/>
      <c r="H2917" s="53"/>
      <c r="I2917" s="59"/>
      <c r="J2917" s="53"/>
      <c r="K2917" s="53"/>
      <c r="L2917" s="53"/>
      <c r="M2917" s="53"/>
      <c r="N2917" s="53"/>
    </row>
    <row r="2918" spans="2:14" x14ac:dyDescent="0.25">
      <c r="B2918" s="175"/>
      <c r="C2918" s="53"/>
      <c r="D2918" s="53"/>
      <c r="E2918" s="53"/>
      <c r="F2918" s="53"/>
      <c r="G2918" s="54"/>
      <c r="H2918" s="53"/>
      <c r="I2918" s="59"/>
      <c r="J2918" s="53"/>
      <c r="K2918" s="53"/>
      <c r="L2918" s="53"/>
      <c r="M2918" s="53"/>
      <c r="N2918" s="53"/>
    </row>
    <row r="2919" spans="2:14" x14ac:dyDescent="0.25">
      <c r="B2919" s="175"/>
      <c r="C2919" s="53"/>
      <c r="D2919" s="53"/>
      <c r="E2919" s="53"/>
      <c r="F2919" s="53"/>
      <c r="G2919" s="54"/>
      <c r="H2919" s="53"/>
      <c r="I2919" s="59"/>
      <c r="J2919" s="53"/>
      <c r="K2919" s="53"/>
      <c r="L2919" s="53"/>
      <c r="M2919" s="53"/>
      <c r="N2919" s="53"/>
    </row>
    <row r="2920" spans="2:14" x14ac:dyDescent="0.25">
      <c r="B2920" s="175"/>
      <c r="C2920" s="53"/>
      <c r="D2920" s="53"/>
      <c r="E2920" s="53"/>
      <c r="F2920" s="53"/>
      <c r="G2920" s="54"/>
      <c r="H2920" s="53"/>
      <c r="I2920" s="59"/>
      <c r="J2920" s="53"/>
      <c r="K2920" s="53"/>
      <c r="L2920" s="53"/>
      <c r="M2920" s="53"/>
      <c r="N2920" s="53"/>
    </row>
    <row r="2921" spans="2:14" x14ac:dyDescent="0.25">
      <c r="B2921" s="175"/>
      <c r="C2921" s="53"/>
      <c r="D2921" s="53"/>
      <c r="E2921" s="53"/>
      <c r="F2921" s="53"/>
      <c r="G2921" s="54"/>
      <c r="H2921" s="53"/>
      <c r="I2921" s="59"/>
      <c r="J2921" s="53"/>
      <c r="K2921" s="53"/>
      <c r="L2921" s="53"/>
      <c r="M2921" s="53"/>
      <c r="N2921" s="53"/>
    </row>
    <row r="2922" spans="2:14" x14ac:dyDescent="0.25">
      <c r="B2922" s="175"/>
      <c r="C2922" s="53"/>
      <c r="D2922" s="53"/>
      <c r="E2922" s="53"/>
      <c r="F2922" s="53"/>
      <c r="G2922" s="54"/>
      <c r="H2922" s="53"/>
      <c r="I2922" s="59"/>
      <c r="J2922" s="53"/>
      <c r="K2922" s="53"/>
      <c r="L2922" s="53"/>
      <c r="M2922" s="53"/>
      <c r="N2922" s="53"/>
    </row>
    <row r="2923" spans="2:14" x14ac:dyDescent="0.25">
      <c r="B2923" s="175"/>
      <c r="C2923" s="53"/>
      <c r="D2923" s="53"/>
      <c r="E2923" s="53"/>
      <c r="F2923" s="53"/>
      <c r="G2923" s="54"/>
      <c r="H2923" s="53"/>
      <c r="I2923" s="59"/>
      <c r="J2923" s="53"/>
      <c r="K2923" s="53"/>
      <c r="L2923" s="53"/>
      <c r="M2923" s="53"/>
      <c r="N2923" s="53"/>
    </row>
    <row r="2924" spans="2:14" x14ac:dyDescent="0.25">
      <c r="B2924" s="175"/>
      <c r="C2924" s="53"/>
      <c r="D2924" s="53"/>
      <c r="E2924" s="53"/>
      <c r="F2924" s="53"/>
      <c r="G2924" s="54"/>
      <c r="H2924" s="53"/>
      <c r="I2924" s="59"/>
      <c r="J2924" s="53"/>
      <c r="K2924" s="53"/>
      <c r="L2924" s="53"/>
      <c r="M2924" s="53"/>
      <c r="N2924" s="53"/>
    </row>
    <row r="2925" spans="2:14" x14ac:dyDescent="0.25">
      <c r="B2925" s="175"/>
      <c r="C2925" s="53"/>
      <c r="D2925" s="53"/>
      <c r="E2925" s="53"/>
      <c r="F2925" s="53"/>
      <c r="G2925" s="54"/>
      <c r="H2925" s="53"/>
      <c r="I2925" s="59"/>
      <c r="J2925" s="53"/>
      <c r="K2925" s="53"/>
      <c r="L2925" s="53"/>
      <c r="M2925" s="53"/>
      <c r="N2925" s="53"/>
    </row>
    <row r="2926" spans="2:14" x14ac:dyDescent="0.25">
      <c r="B2926" s="175"/>
      <c r="C2926" s="53"/>
      <c r="D2926" s="53"/>
      <c r="E2926" s="53"/>
      <c r="F2926" s="53"/>
      <c r="G2926" s="54"/>
      <c r="H2926" s="53"/>
      <c r="I2926" s="59"/>
      <c r="J2926" s="53"/>
      <c r="K2926" s="53"/>
      <c r="L2926" s="53"/>
      <c r="M2926" s="53"/>
      <c r="N2926" s="53"/>
    </row>
    <row r="2927" spans="2:14" x14ac:dyDescent="0.25">
      <c r="B2927" s="175"/>
      <c r="C2927" s="53"/>
      <c r="D2927" s="53"/>
      <c r="E2927" s="53"/>
      <c r="F2927" s="53"/>
      <c r="G2927" s="54"/>
      <c r="H2927" s="53"/>
      <c r="I2927" s="59"/>
      <c r="J2927" s="53"/>
      <c r="K2927" s="53"/>
      <c r="L2927" s="53"/>
      <c r="M2927" s="53"/>
      <c r="N2927" s="53"/>
    </row>
    <row r="2928" spans="2:14" x14ac:dyDescent="0.25">
      <c r="B2928" s="175"/>
      <c r="C2928" s="53"/>
      <c r="D2928" s="53"/>
      <c r="E2928" s="53"/>
      <c r="F2928" s="53"/>
      <c r="G2928" s="54"/>
      <c r="H2928" s="53"/>
      <c r="I2928" s="59"/>
      <c r="J2928" s="53"/>
      <c r="K2928" s="53"/>
      <c r="L2928" s="53"/>
      <c r="M2928" s="53"/>
      <c r="N2928" s="53"/>
    </row>
    <row r="2929" spans="2:14" x14ac:dyDescent="0.25">
      <c r="B2929" s="175"/>
      <c r="C2929" s="53"/>
      <c r="D2929" s="53"/>
      <c r="E2929" s="53"/>
      <c r="F2929" s="53"/>
      <c r="G2929" s="54"/>
      <c r="H2929" s="53"/>
      <c r="I2929" s="59"/>
      <c r="J2929" s="53"/>
      <c r="K2929" s="53"/>
      <c r="L2929" s="53"/>
      <c r="M2929" s="53"/>
      <c r="N2929" s="53"/>
    </row>
    <row r="2930" spans="2:14" x14ac:dyDescent="0.25">
      <c r="B2930" s="175"/>
      <c r="C2930" s="53"/>
      <c r="D2930" s="53"/>
      <c r="E2930" s="53"/>
      <c r="F2930" s="53"/>
      <c r="G2930" s="54"/>
      <c r="H2930" s="53"/>
      <c r="I2930" s="59"/>
      <c r="J2930" s="53"/>
      <c r="K2930" s="53"/>
      <c r="L2930" s="53"/>
      <c r="M2930" s="53"/>
      <c r="N2930" s="53"/>
    </row>
    <row r="2931" spans="2:14" x14ac:dyDescent="0.25">
      <c r="B2931" s="175"/>
      <c r="C2931" s="53"/>
      <c r="D2931" s="53"/>
      <c r="E2931" s="53"/>
      <c r="F2931" s="53"/>
      <c r="G2931" s="54"/>
      <c r="H2931" s="53"/>
      <c r="I2931" s="59"/>
      <c r="J2931" s="53"/>
      <c r="K2931" s="53"/>
      <c r="L2931" s="53"/>
      <c r="M2931" s="53"/>
      <c r="N2931" s="53"/>
    </row>
    <row r="2932" spans="2:14" x14ac:dyDescent="0.25">
      <c r="B2932" s="175"/>
      <c r="C2932" s="53"/>
      <c r="D2932" s="53"/>
      <c r="E2932" s="53"/>
      <c r="F2932" s="53"/>
      <c r="G2932" s="54"/>
      <c r="H2932" s="53"/>
      <c r="I2932" s="59"/>
      <c r="J2932" s="53"/>
      <c r="K2932" s="53"/>
      <c r="L2932" s="53"/>
      <c r="M2932" s="53"/>
      <c r="N2932" s="53"/>
    </row>
    <row r="2933" spans="2:14" x14ac:dyDescent="0.25">
      <c r="B2933" s="175"/>
      <c r="C2933" s="53"/>
      <c r="D2933" s="53"/>
      <c r="E2933" s="53"/>
      <c r="F2933" s="53"/>
      <c r="G2933" s="54"/>
      <c r="H2933" s="53"/>
      <c r="I2933" s="59"/>
      <c r="J2933" s="53"/>
      <c r="K2933" s="53"/>
      <c r="L2933" s="53"/>
      <c r="M2933" s="53"/>
      <c r="N2933" s="53"/>
    </row>
    <row r="2934" spans="2:14" x14ac:dyDescent="0.25">
      <c r="B2934" s="175"/>
      <c r="C2934" s="53"/>
      <c r="D2934" s="53"/>
      <c r="E2934" s="53"/>
      <c r="F2934" s="53"/>
      <c r="G2934" s="54"/>
      <c r="H2934" s="53"/>
      <c r="I2934" s="59"/>
      <c r="J2934" s="53"/>
      <c r="K2934" s="53"/>
      <c r="L2934" s="53"/>
      <c r="M2934" s="53"/>
      <c r="N2934" s="53"/>
    </row>
    <row r="2935" spans="2:14" x14ac:dyDescent="0.25">
      <c r="B2935" s="175"/>
      <c r="C2935" s="53"/>
      <c r="D2935" s="53"/>
      <c r="E2935" s="53"/>
      <c r="F2935" s="53"/>
      <c r="G2935" s="54"/>
      <c r="H2935" s="53"/>
      <c r="I2935" s="59"/>
      <c r="J2935" s="53"/>
      <c r="K2935" s="53"/>
      <c r="L2935" s="53"/>
      <c r="M2935" s="53"/>
      <c r="N2935" s="53"/>
    </row>
    <row r="2936" spans="2:14" x14ac:dyDescent="0.25">
      <c r="B2936" s="175"/>
      <c r="C2936" s="53"/>
      <c r="D2936" s="53"/>
      <c r="E2936" s="53"/>
      <c r="F2936" s="53"/>
      <c r="G2936" s="54"/>
      <c r="H2936" s="53"/>
      <c r="I2936" s="59"/>
      <c r="J2936" s="53"/>
      <c r="K2936" s="53"/>
      <c r="L2936" s="53"/>
      <c r="M2936" s="53"/>
      <c r="N2936" s="53"/>
    </row>
    <row r="2937" spans="2:14" x14ac:dyDescent="0.25">
      <c r="B2937" s="175"/>
      <c r="C2937" s="53"/>
      <c r="D2937" s="53"/>
      <c r="E2937" s="53"/>
      <c r="F2937" s="53"/>
      <c r="G2937" s="54"/>
      <c r="H2937" s="53"/>
      <c r="I2937" s="59"/>
      <c r="J2937" s="53"/>
      <c r="K2937" s="53"/>
      <c r="L2937" s="53"/>
      <c r="M2937" s="53"/>
      <c r="N2937" s="53"/>
    </row>
    <row r="2938" spans="2:14" x14ac:dyDescent="0.25">
      <c r="B2938" s="175"/>
      <c r="C2938" s="53"/>
      <c r="D2938" s="53"/>
      <c r="E2938" s="53"/>
      <c r="F2938" s="53"/>
      <c r="G2938" s="54"/>
      <c r="H2938" s="53"/>
      <c r="I2938" s="59"/>
      <c r="J2938" s="53"/>
      <c r="K2938" s="53"/>
      <c r="L2938" s="53"/>
      <c r="M2938" s="53"/>
      <c r="N2938" s="53"/>
    </row>
    <row r="2939" spans="2:14" x14ac:dyDescent="0.25">
      <c r="B2939" s="175"/>
      <c r="C2939" s="53"/>
      <c r="D2939" s="53"/>
      <c r="E2939" s="53"/>
      <c r="F2939" s="53"/>
      <c r="G2939" s="54"/>
      <c r="H2939" s="53"/>
      <c r="I2939" s="59"/>
      <c r="J2939" s="53"/>
      <c r="K2939" s="53"/>
      <c r="L2939" s="53"/>
      <c r="M2939" s="53"/>
      <c r="N2939" s="53"/>
    </row>
    <row r="2940" spans="2:14" x14ac:dyDescent="0.25">
      <c r="B2940" s="175"/>
      <c r="C2940" s="53"/>
      <c r="D2940" s="53"/>
      <c r="E2940" s="53"/>
      <c r="F2940" s="53"/>
      <c r="G2940" s="54"/>
      <c r="H2940" s="53"/>
      <c r="I2940" s="59"/>
      <c r="J2940" s="53"/>
      <c r="K2940" s="53"/>
      <c r="L2940" s="53"/>
      <c r="M2940" s="53"/>
      <c r="N2940" s="53"/>
    </row>
    <row r="2941" spans="2:14" x14ac:dyDescent="0.25">
      <c r="B2941" s="175"/>
      <c r="C2941" s="53"/>
      <c r="D2941" s="53"/>
      <c r="E2941" s="53"/>
      <c r="F2941" s="53"/>
      <c r="G2941" s="54"/>
      <c r="H2941" s="53"/>
      <c r="I2941" s="59"/>
      <c r="J2941" s="53"/>
      <c r="K2941" s="53"/>
      <c r="L2941" s="53"/>
      <c r="M2941" s="53"/>
      <c r="N2941" s="53"/>
    </row>
    <row r="2942" spans="2:14" x14ac:dyDescent="0.25">
      <c r="B2942" s="175"/>
      <c r="C2942" s="53"/>
      <c r="D2942" s="53"/>
      <c r="E2942" s="53"/>
      <c r="F2942" s="53"/>
      <c r="G2942" s="54"/>
      <c r="H2942" s="53"/>
      <c r="I2942" s="59"/>
      <c r="J2942" s="53"/>
      <c r="K2942" s="53"/>
      <c r="L2942" s="53"/>
      <c r="M2942" s="53"/>
      <c r="N2942" s="53"/>
    </row>
    <row r="2943" spans="2:14" x14ac:dyDescent="0.25">
      <c r="B2943" s="175"/>
      <c r="C2943" s="53"/>
      <c r="D2943" s="53"/>
      <c r="E2943" s="53"/>
      <c r="F2943" s="53"/>
      <c r="G2943" s="54"/>
      <c r="H2943" s="53"/>
      <c r="I2943" s="59"/>
      <c r="J2943" s="53"/>
      <c r="K2943" s="53"/>
      <c r="L2943" s="53"/>
      <c r="M2943" s="53"/>
      <c r="N2943" s="53"/>
    </row>
    <row r="2944" spans="2:14" x14ac:dyDescent="0.25">
      <c r="B2944" s="175"/>
      <c r="C2944" s="53"/>
      <c r="D2944" s="53"/>
      <c r="E2944" s="53"/>
      <c r="F2944" s="53"/>
      <c r="G2944" s="54"/>
      <c r="H2944" s="53"/>
      <c r="I2944" s="59"/>
      <c r="J2944" s="53"/>
      <c r="K2944" s="53"/>
      <c r="L2944" s="53"/>
      <c r="M2944" s="53"/>
      <c r="N2944" s="53"/>
    </row>
    <row r="2945" spans="2:14" x14ac:dyDescent="0.25">
      <c r="B2945" s="175"/>
      <c r="C2945" s="53"/>
      <c r="D2945" s="53"/>
      <c r="E2945" s="53"/>
      <c r="F2945" s="53"/>
      <c r="G2945" s="54"/>
      <c r="H2945" s="53"/>
      <c r="I2945" s="59"/>
      <c r="J2945" s="53"/>
      <c r="K2945" s="53"/>
      <c r="L2945" s="53"/>
      <c r="M2945" s="53"/>
      <c r="N2945" s="53"/>
    </row>
    <row r="2946" spans="2:14" x14ac:dyDescent="0.25">
      <c r="B2946" s="175"/>
      <c r="C2946" s="53"/>
      <c r="D2946" s="53"/>
      <c r="E2946" s="53"/>
      <c r="F2946" s="53"/>
      <c r="G2946" s="54"/>
      <c r="H2946" s="53"/>
      <c r="I2946" s="59"/>
      <c r="J2946" s="53"/>
      <c r="K2946" s="53"/>
      <c r="L2946" s="53"/>
      <c r="M2946" s="53"/>
      <c r="N2946" s="53"/>
    </row>
    <row r="2947" spans="2:14" x14ac:dyDescent="0.25">
      <c r="B2947" s="175"/>
      <c r="C2947" s="53"/>
      <c r="D2947" s="53"/>
      <c r="E2947" s="53"/>
      <c r="F2947" s="53"/>
      <c r="G2947" s="54"/>
      <c r="H2947" s="53"/>
      <c r="I2947" s="59"/>
      <c r="J2947" s="53"/>
      <c r="K2947" s="53"/>
      <c r="L2947" s="53"/>
      <c r="M2947" s="53"/>
      <c r="N2947" s="53"/>
    </row>
    <row r="2948" spans="2:14" x14ac:dyDescent="0.25">
      <c r="B2948" s="175"/>
      <c r="C2948" s="53"/>
      <c r="D2948" s="53"/>
      <c r="E2948" s="53"/>
      <c r="F2948" s="53"/>
      <c r="G2948" s="54"/>
      <c r="H2948" s="53"/>
      <c r="I2948" s="59"/>
      <c r="J2948" s="53"/>
      <c r="K2948" s="53"/>
      <c r="L2948" s="53"/>
      <c r="M2948" s="53"/>
      <c r="N2948" s="53"/>
    </row>
    <row r="2949" spans="2:14" x14ac:dyDescent="0.25">
      <c r="B2949" s="175"/>
      <c r="C2949" s="53"/>
      <c r="D2949" s="53"/>
      <c r="E2949" s="53"/>
      <c r="F2949" s="53"/>
      <c r="G2949" s="54"/>
      <c r="H2949" s="53"/>
      <c r="I2949" s="59"/>
      <c r="J2949" s="53"/>
      <c r="K2949" s="53"/>
      <c r="L2949" s="53"/>
      <c r="M2949" s="53"/>
      <c r="N2949" s="53"/>
    </row>
    <row r="2950" spans="2:14" x14ac:dyDescent="0.25">
      <c r="B2950" s="175"/>
      <c r="C2950" s="53"/>
      <c r="D2950" s="53"/>
      <c r="E2950" s="53"/>
      <c r="F2950" s="53"/>
      <c r="G2950" s="54"/>
      <c r="H2950" s="53"/>
      <c r="I2950" s="59"/>
      <c r="J2950" s="53"/>
      <c r="K2950" s="53"/>
      <c r="L2950" s="53"/>
      <c r="M2950" s="53"/>
      <c r="N2950" s="53"/>
    </row>
    <row r="2951" spans="2:14" x14ac:dyDescent="0.25">
      <c r="B2951" s="175"/>
      <c r="C2951" s="53"/>
      <c r="D2951" s="53"/>
      <c r="E2951" s="53"/>
      <c r="F2951" s="53"/>
      <c r="G2951" s="54"/>
      <c r="H2951" s="53"/>
      <c r="I2951" s="59"/>
      <c r="J2951" s="53"/>
      <c r="K2951" s="53"/>
      <c r="L2951" s="53"/>
      <c r="M2951" s="53"/>
      <c r="N2951" s="53"/>
    </row>
    <row r="2952" spans="2:14" x14ac:dyDescent="0.25">
      <c r="B2952" s="175"/>
      <c r="C2952" s="53"/>
      <c r="D2952" s="53"/>
      <c r="E2952" s="53"/>
      <c r="F2952" s="53"/>
      <c r="G2952" s="54"/>
      <c r="H2952" s="53"/>
      <c r="I2952" s="59"/>
      <c r="J2952" s="53"/>
      <c r="K2952" s="53"/>
      <c r="L2952" s="53"/>
      <c r="M2952" s="53"/>
      <c r="N2952" s="53"/>
    </row>
    <row r="2953" spans="2:14" x14ac:dyDescent="0.25">
      <c r="B2953" s="175"/>
      <c r="C2953" s="53"/>
      <c r="D2953" s="53"/>
      <c r="E2953" s="53"/>
      <c r="F2953" s="53"/>
      <c r="G2953" s="54"/>
      <c r="H2953" s="53"/>
      <c r="I2953" s="59"/>
      <c r="J2953" s="53"/>
      <c r="K2953" s="53"/>
      <c r="L2953" s="53"/>
      <c r="M2953" s="53"/>
      <c r="N2953" s="53"/>
    </row>
    <row r="2954" spans="2:14" x14ac:dyDescent="0.25">
      <c r="B2954" s="175"/>
      <c r="C2954" s="53"/>
      <c r="D2954" s="53"/>
      <c r="E2954" s="53"/>
      <c r="F2954" s="53"/>
      <c r="G2954" s="54"/>
      <c r="H2954" s="53"/>
      <c r="I2954" s="59"/>
      <c r="J2954" s="53"/>
      <c r="K2954" s="53"/>
      <c r="L2954" s="53"/>
      <c r="M2954" s="53"/>
      <c r="N2954" s="53"/>
    </row>
    <row r="2955" spans="2:14" x14ac:dyDescent="0.25">
      <c r="B2955" s="175"/>
      <c r="C2955" s="53"/>
      <c r="D2955" s="53"/>
      <c r="E2955" s="53"/>
      <c r="F2955" s="53"/>
      <c r="G2955" s="54"/>
      <c r="H2955" s="53"/>
      <c r="I2955" s="59"/>
      <c r="J2955" s="53"/>
      <c r="K2955" s="53"/>
      <c r="L2955" s="53"/>
      <c r="M2955" s="53"/>
      <c r="N2955" s="53"/>
    </row>
    <row r="2956" spans="2:14" x14ac:dyDescent="0.25">
      <c r="B2956" s="175"/>
      <c r="C2956" s="53"/>
      <c r="D2956" s="53"/>
      <c r="E2956" s="53"/>
      <c r="F2956" s="53"/>
      <c r="G2956" s="54"/>
      <c r="H2956" s="53"/>
      <c r="I2956" s="59"/>
      <c r="J2956" s="53"/>
      <c r="K2956" s="53"/>
      <c r="L2956" s="53"/>
      <c r="M2956" s="53"/>
      <c r="N2956" s="53"/>
    </row>
    <row r="2957" spans="2:14" x14ac:dyDescent="0.25">
      <c r="B2957" s="175"/>
      <c r="C2957" s="53"/>
      <c r="D2957" s="53"/>
      <c r="E2957" s="53"/>
      <c r="F2957" s="53"/>
      <c r="G2957" s="54"/>
      <c r="H2957" s="53"/>
      <c r="I2957" s="59"/>
      <c r="J2957" s="53"/>
      <c r="K2957" s="53"/>
      <c r="L2957" s="53"/>
      <c r="M2957" s="53"/>
      <c r="N2957" s="53"/>
    </row>
    <row r="2958" spans="2:14" x14ac:dyDescent="0.25">
      <c r="B2958" s="175"/>
      <c r="C2958" s="53"/>
      <c r="D2958" s="53"/>
      <c r="E2958" s="53"/>
      <c r="F2958" s="53"/>
      <c r="G2958" s="54"/>
      <c r="H2958" s="53"/>
      <c r="I2958" s="59"/>
      <c r="J2958" s="53"/>
      <c r="K2958" s="53"/>
      <c r="L2958" s="53"/>
      <c r="M2958" s="53"/>
      <c r="N2958" s="53"/>
    </row>
    <row r="2959" spans="2:14" x14ac:dyDescent="0.25">
      <c r="B2959" s="175"/>
      <c r="C2959" s="53"/>
      <c r="D2959" s="53"/>
      <c r="E2959" s="53"/>
      <c r="F2959" s="53"/>
      <c r="G2959" s="54"/>
      <c r="H2959" s="53"/>
      <c r="I2959" s="59"/>
      <c r="J2959" s="53"/>
      <c r="K2959" s="53"/>
      <c r="L2959" s="53"/>
      <c r="M2959" s="53"/>
      <c r="N2959" s="53"/>
    </row>
    <row r="2960" spans="2:14" x14ac:dyDescent="0.25">
      <c r="B2960" s="175"/>
      <c r="C2960" s="53"/>
      <c r="D2960" s="53"/>
      <c r="E2960" s="53"/>
      <c r="F2960" s="53"/>
      <c r="G2960" s="54"/>
      <c r="H2960" s="53"/>
      <c r="I2960" s="59"/>
      <c r="J2960" s="53"/>
      <c r="K2960" s="53"/>
      <c r="L2960" s="53"/>
      <c r="M2960" s="53"/>
      <c r="N2960" s="53"/>
    </row>
    <row r="2961" spans="2:14" x14ac:dyDescent="0.25">
      <c r="B2961" s="175"/>
      <c r="C2961" s="53"/>
      <c r="D2961" s="53"/>
      <c r="E2961" s="53"/>
      <c r="F2961" s="53"/>
      <c r="G2961" s="54"/>
      <c r="H2961" s="53"/>
      <c r="I2961" s="59"/>
      <c r="J2961" s="53"/>
      <c r="K2961" s="53"/>
      <c r="L2961" s="53"/>
      <c r="M2961" s="53"/>
      <c r="N2961" s="53"/>
    </row>
    <row r="2962" spans="2:14" x14ac:dyDescent="0.25">
      <c r="B2962" s="175"/>
      <c r="C2962" s="53"/>
      <c r="D2962" s="53"/>
      <c r="E2962" s="53"/>
      <c r="F2962" s="53"/>
      <c r="G2962" s="54"/>
      <c r="H2962" s="53"/>
      <c r="I2962" s="59"/>
      <c r="J2962" s="53"/>
      <c r="K2962" s="53"/>
      <c r="L2962" s="53"/>
      <c r="M2962" s="53"/>
      <c r="N2962" s="53"/>
    </row>
    <row r="2963" spans="2:14" x14ac:dyDescent="0.25">
      <c r="B2963" s="175"/>
      <c r="C2963" s="53"/>
      <c r="D2963" s="53"/>
      <c r="E2963" s="53"/>
      <c r="F2963" s="53"/>
      <c r="G2963" s="54"/>
      <c r="H2963" s="53"/>
      <c r="I2963" s="59"/>
      <c r="J2963" s="53"/>
      <c r="K2963" s="53"/>
      <c r="L2963" s="53"/>
      <c r="M2963" s="53"/>
      <c r="N2963" s="53"/>
    </row>
    <row r="2964" spans="2:14" x14ac:dyDescent="0.25">
      <c r="B2964" s="175"/>
      <c r="C2964" s="53"/>
      <c r="D2964" s="53"/>
      <c r="E2964" s="53"/>
      <c r="F2964" s="53"/>
      <c r="G2964" s="54"/>
      <c r="H2964" s="53"/>
      <c r="I2964" s="59"/>
      <c r="J2964" s="53"/>
      <c r="K2964" s="53"/>
      <c r="L2964" s="53"/>
      <c r="M2964" s="53"/>
      <c r="N2964" s="53"/>
    </row>
    <row r="2965" spans="2:14" x14ac:dyDescent="0.25">
      <c r="B2965" s="175"/>
      <c r="C2965" s="53"/>
      <c r="D2965" s="53"/>
      <c r="E2965" s="53"/>
      <c r="F2965" s="53"/>
      <c r="G2965" s="54"/>
      <c r="H2965" s="53"/>
      <c r="I2965" s="59"/>
      <c r="J2965" s="53"/>
      <c r="K2965" s="53"/>
      <c r="L2965" s="53"/>
      <c r="M2965" s="53"/>
      <c r="N2965" s="53"/>
    </row>
    <row r="2966" spans="2:14" x14ac:dyDescent="0.25">
      <c r="B2966" s="175"/>
      <c r="C2966" s="53"/>
      <c r="D2966" s="53"/>
      <c r="E2966" s="53"/>
      <c r="F2966" s="53"/>
      <c r="G2966" s="54"/>
      <c r="H2966" s="53"/>
      <c r="I2966" s="59"/>
      <c r="J2966" s="53"/>
      <c r="K2966" s="53"/>
      <c r="L2966" s="53"/>
      <c r="M2966" s="53"/>
      <c r="N2966" s="53"/>
    </row>
    <row r="2967" spans="2:14" x14ac:dyDescent="0.25">
      <c r="B2967" s="175"/>
      <c r="C2967" s="53"/>
      <c r="D2967" s="53"/>
      <c r="E2967" s="53"/>
      <c r="F2967" s="53"/>
      <c r="G2967" s="54"/>
      <c r="H2967" s="53"/>
      <c r="I2967" s="59"/>
      <c r="J2967" s="53"/>
      <c r="K2967" s="53"/>
      <c r="L2967" s="53"/>
      <c r="M2967" s="53"/>
      <c r="N2967" s="53"/>
    </row>
    <row r="2968" spans="2:14" x14ac:dyDescent="0.25">
      <c r="B2968" s="175"/>
      <c r="C2968" s="53"/>
      <c r="D2968" s="53"/>
      <c r="E2968" s="53"/>
      <c r="F2968" s="53"/>
      <c r="G2968" s="54"/>
      <c r="H2968" s="53"/>
      <c r="I2968" s="59"/>
      <c r="J2968" s="53"/>
      <c r="K2968" s="53"/>
      <c r="L2968" s="53"/>
      <c r="M2968" s="53"/>
      <c r="N2968" s="53"/>
    </row>
    <row r="2969" spans="2:14" x14ac:dyDescent="0.25">
      <c r="B2969" s="175"/>
      <c r="C2969" s="53"/>
      <c r="D2969" s="53"/>
      <c r="E2969" s="53"/>
      <c r="F2969" s="53"/>
      <c r="G2969" s="54"/>
      <c r="H2969" s="53"/>
      <c r="I2969" s="59"/>
      <c r="J2969" s="53"/>
      <c r="K2969" s="53"/>
      <c r="L2969" s="53"/>
      <c r="M2969" s="53"/>
      <c r="N2969" s="53"/>
    </row>
    <row r="2970" spans="2:14" x14ac:dyDescent="0.25">
      <c r="B2970" s="175"/>
      <c r="C2970" s="53"/>
      <c r="D2970" s="53"/>
      <c r="E2970" s="53"/>
      <c r="F2970" s="53"/>
      <c r="G2970" s="54"/>
      <c r="H2970" s="53"/>
      <c r="I2970" s="59"/>
      <c r="J2970" s="53"/>
      <c r="K2970" s="53"/>
      <c r="L2970" s="53"/>
      <c r="M2970" s="53"/>
      <c r="N2970" s="53"/>
    </row>
    <row r="2971" spans="2:14" x14ac:dyDescent="0.25">
      <c r="B2971" s="175"/>
      <c r="C2971" s="53"/>
      <c r="D2971" s="53"/>
      <c r="E2971" s="53"/>
      <c r="F2971" s="53"/>
      <c r="G2971" s="54"/>
      <c r="H2971" s="53"/>
      <c r="I2971" s="59"/>
      <c r="J2971" s="53"/>
      <c r="K2971" s="53"/>
      <c r="L2971" s="53"/>
      <c r="M2971" s="53"/>
      <c r="N2971" s="53"/>
    </row>
    <row r="2972" spans="2:14" x14ac:dyDescent="0.25">
      <c r="B2972" s="175"/>
      <c r="C2972" s="53"/>
      <c r="D2972" s="53"/>
      <c r="E2972" s="53"/>
      <c r="F2972" s="53"/>
      <c r="G2972" s="54"/>
      <c r="H2972" s="53"/>
      <c r="I2972" s="59"/>
      <c r="J2972" s="53"/>
      <c r="K2972" s="53"/>
      <c r="L2972" s="53"/>
      <c r="M2972" s="53"/>
      <c r="N2972" s="53"/>
    </row>
    <row r="2973" spans="2:14" x14ac:dyDescent="0.25">
      <c r="B2973" s="175"/>
      <c r="C2973" s="53"/>
      <c r="D2973" s="53"/>
      <c r="E2973" s="53"/>
      <c r="F2973" s="53"/>
      <c r="G2973" s="54"/>
      <c r="H2973" s="53"/>
      <c r="I2973" s="59"/>
      <c r="J2973" s="53"/>
      <c r="K2973" s="53"/>
      <c r="L2973" s="53"/>
      <c r="M2973" s="53"/>
      <c r="N2973" s="53"/>
    </row>
    <row r="2974" spans="2:14" x14ac:dyDescent="0.25">
      <c r="B2974" s="175"/>
      <c r="C2974" s="53"/>
      <c r="D2974" s="53"/>
      <c r="E2974" s="53"/>
      <c r="F2974" s="53"/>
      <c r="G2974" s="54"/>
      <c r="H2974" s="53"/>
      <c r="I2974" s="59"/>
      <c r="J2974" s="53"/>
      <c r="K2974" s="53"/>
      <c r="L2974" s="53"/>
      <c r="M2974" s="53"/>
      <c r="N2974" s="53"/>
    </row>
    <row r="2975" spans="2:14" x14ac:dyDescent="0.25">
      <c r="B2975" s="175"/>
      <c r="C2975" s="53"/>
      <c r="D2975" s="53"/>
      <c r="E2975" s="53"/>
      <c r="F2975" s="53"/>
      <c r="G2975" s="54"/>
      <c r="H2975" s="53"/>
      <c r="I2975" s="59"/>
      <c r="J2975" s="53"/>
      <c r="K2975" s="53"/>
      <c r="L2975" s="53"/>
      <c r="M2975" s="53"/>
      <c r="N2975" s="53"/>
    </row>
    <row r="2976" spans="2:14" x14ac:dyDescent="0.25">
      <c r="B2976" s="175"/>
      <c r="C2976" s="53"/>
      <c r="D2976" s="53"/>
      <c r="E2976" s="53"/>
      <c r="F2976" s="53"/>
      <c r="G2976" s="54"/>
      <c r="H2976" s="53"/>
      <c r="I2976" s="59"/>
      <c r="J2976" s="53"/>
      <c r="K2976" s="53"/>
      <c r="L2976" s="53"/>
      <c r="M2976" s="53"/>
      <c r="N2976" s="53"/>
    </row>
    <row r="2977" spans="2:14" x14ac:dyDescent="0.25">
      <c r="B2977" s="175"/>
      <c r="C2977" s="53"/>
      <c r="D2977" s="53"/>
      <c r="E2977" s="53"/>
      <c r="F2977" s="53"/>
      <c r="G2977" s="54"/>
      <c r="H2977" s="53"/>
      <c r="I2977" s="59"/>
      <c r="J2977" s="53"/>
      <c r="K2977" s="53"/>
      <c r="L2977" s="53"/>
      <c r="M2977" s="53"/>
      <c r="N2977" s="53"/>
    </row>
    <row r="2978" spans="2:14" x14ac:dyDescent="0.25">
      <c r="B2978" s="175"/>
      <c r="C2978" s="53"/>
      <c r="D2978" s="53"/>
      <c r="E2978" s="53"/>
      <c r="F2978" s="53"/>
      <c r="G2978" s="54"/>
      <c r="H2978" s="53"/>
      <c r="I2978" s="59"/>
      <c r="J2978" s="53"/>
      <c r="K2978" s="53"/>
      <c r="L2978" s="53"/>
      <c r="M2978" s="53"/>
      <c r="N2978" s="53"/>
    </row>
    <row r="2979" spans="2:14" x14ac:dyDescent="0.25">
      <c r="B2979" s="175"/>
      <c r="C2979" s="53"/>
      <c r="D2979" s="53"/>
      <c r="E2979" s="53"/>
      <c r="F2979" s="53"/>
      <c r="G2979" s="54"/>
      <c r="H2979" s="53"/>
      <c r="I2979" s="59"/>
      <c r="J2979" s="53"/>
      <c r="K2979" s="53"/>
      <c r="L2979" s="53"/>
      <c r="M2979" s="53"/>
      <c r="N2979" s="53"/>
    </row>
    <row r="2980" spans="2:14" x14ac:dyDescent="0.25">
      <c r="B2980" s="175"/>
      <c r="C2980" s="53"/>
      <c r="D2980" s="53"/>
      <c r="E2980" s="53"/>
      <c r="F2980" s="53"/>
      <c r="G2980" s="54"/>
      <c r="H2980" s="53"/>
      <c r="I2980" s="59"/>
      <c r="J2980" s="53"/>
      <c r="K2980" s="53"/>
      <c r="L2980" s="53"/>
      <c r="M2980" s="53"/>
      <c r="N2980" s="53"/>
    </row>
    <row r="2981" spans="2:14" x14ac:dyDescent="0.25">
      <c r="B2981" s="175"/>
      <c r="C2981" s="53"/>
      <c r="D2981" s="53"/>
      <c r="E2981" s="53"/>
      <c r="F2981" s="53"/>
      <c r="G2981" s="54"/>
      <c r="H2981" s="53"/>
      <c r="I2981" s="59"/>
      <c r="J2981" s="53"/>
      <c r="K2981" s="53"/>
      <c r="L2981" s="53"/>
      <c r="M2981" s="53"/>
      <c r="N2981" s="53"/>
    </row>
    <row r="2982" spans="2:14" x14ac:dyDescent="0.25">
      <c r="B2982" s="175"/>
      <c r="C2982" s="53"/>
      <c r="D2982" s="53"/>
      <c r="E2982" s="53"/>
      <c r="F2982" s="53"/>
      <c r="G2982" s="54"/>
      <c r="H2982" s="53"/>
      <c r="I2982" s="59"/>
      <c r="J2982" s="53"/>
      <c r="K2982" s="53"/>
      <c r="L2982" s="53"/>
      <c r="M2982" s="53"/>
      <c r="N2982" s="53"/>
    </row>
    <row r="2983" spans="2:14" x14ac:dyDescent="0.25">
      <c r="B2983" s="175"/>
      <c r="C2983" s="53"/>
      <c r="D2983" s="53"/>
      <c r="E2983" s="53"/>
      <c r="F2983" s="53"/>
      <c r="G2983" s="54"/>
      <c r="H2983" s="53"/>
      <c r="I2983" s="59"/>
      <c r="J2983" s="53"/>
      <c r="K2983" s="53"/>
      <c r="L2983" s="53"/>
      <c r="M2983" s="53"/>
      <c r="N2983" s="53"/>
    </row>
    <row r="2984" spans="2:14" x14ac:dyDescent="0.25">
      <c r="B2984" s="175"/>
      <c r="C2984" s="53"/>
      <c r="D2984" s="53"/>
      <c r="E2984" s="53"/>
      <c r="F2984" s="53"/>
      <c r="G2984" s="54"/>
      <c r="H2984" s="53"/>
      <c r="I2984" s="59"/>
      <c r="J2984" s="53"/>
      <c r="K2984" s="53"/>
      <c r="L2984" s="53"/>
      <c r="M2984" s="53"/>
      <c r="N2984" s="53"/>
    </row>
    <row r="2985" spans="2:14" x14ac:dyDescent="0.25">
      <c r="B2985" s="175"/>
      <c r="C2985" s="53"/>
      <c r="D2985" s="53"/>
      <c r="E2985" s="53"/>
      <c r="F2985" s="53"/>
      <c r="G2985" s="54"/>
      <c r="H2985" s="53"/>
      <c r="I2985" s="59"/>
      <c r="J2985" s="53"/>
      <c r="K2985" s="53"/>
      <c r="L2985" s="53"/>
      <c r="M2985" s="53"/>
      <c r="N2985" s="53"/>
    </row>
    <row r="2986" spans="2:14" x14ac:dyDescent="0.25">
      <c r="B2986" s="175"/>
      <c r="C2986" s="53"/>
      <c r="D2986" s="53"/>
      <c r="E2986" s="53"/>
      <c r="F2986" s="53"/>
      <c r="G2986" s="54"/>
      <c r="H2986" s="53"/>
      <c r="I2986" s="59"/>
      <c r="J2986" s="53"/>
      <c r="K2986" s="53"/>
      <c r="L2986" s="53"/>
      <c r="M2986" s="53"/>
      <c r="N2986" s="53"/>
    </row>
    <row r="2987" spans="2:14" x14ac:dyDescent="0.25">
      <c r="B2987" s="175"/>
      <c r="C2987" s="53"/>
      <c r="D2987" s="53"/>
      <c r="E2987" s="53"/>
      <c r="F2987" s="53"/>
      <c r="G2987" s="54"/>
      <c r="H2987" s="53"/>
      <c r="I2987" s="59"/>
      <c r="J2987" s="53"/>
      <c r="K2987" s="53"/>
      <c r="L2987" s="53"/>
      <c r="M2987" s="53"/>
      <c r="N2987" s="53"/>
    </row>
    <row r="2988" spans="2:14" x14ac:dyDescent="0.25">
      <c r="B2988" s="175"/>
      <c r="C2988" s="53"/>
      <c r="D2988" s="53"/>
      <c r="E2988" s="53"/>
      <c r="F2988" s="53"/>
      <c r="G2988" s="54"/>
      <c r="H2988" s="53"/>
      <c r="I2988" s="59"/>
      <c r="J2988" s="53"/>
      <c r="K2988" s="53"/>
      <c r="L2988" s="53"/>
      <c r="M2988" s="53"/>
      <c r="N2988" s="53"/>
    </row>
    <row r="2989" spans="2:14" x14ac:dyDescent="0.25">
      <c r="B2989" s="175"/>
      <c r="C2989" s="53"/>
      <c r="D2989" s="53"/>
      <c r="E2989" s="53"/>
      <c r="F2989" s="53"/>
      <c r="G2989" s="54"/>
      <c r="H2989" s="53"/>
      <c r="I2989" s="59"/>
      <c r="J2989" s="53"/>
      <c r="K2989" s="53"/>
      <c r="L2989" s="53"/>
      <c r="M2989" s="53"/>
      <c r="N2989" s="53"/>
    </row>
    <row r="2990" spans="2:14" x14ac:dyDescent="0.25">
      <c r="B2990" s="175"/>
      <c r="C2990" s="53"/>
      <c r="D2990" s="53"/>
      <c r="E2990" s="53"/>
      <c r="F2990" s="53"/>
      <c r="G2990" s="54"/>
      <c r="H2990" s="53"/>
      <c r="I2990" s="59"/>
      <c r="J2990" s="53"/>
      <c r="K2990" s="53"/>
      <c r="L2990" s="53"/>
      <c r="M2990" s="53"/>
      <c r="N2990" s="53"/>
    </row>
    <row r="2991" spans="2:14" x14ac:dyDescent="0.25">
      <c r="B2991" s="175"/>
      <c r="C2991" s="53"/>
      <c r="D2991" s="53"/>
      <c r="E2991" s="53"/>
      <c r="F2991" s="53"/>
      <c r="G2991" s="54"/>
      <c r="H2991" s="53"/>
      <c r="I2991" s="59"/>
      <c r="J2991" s="53"/>
      <c r="K2991" s="53"/>
      <c r="L2991" s="53"/>
      <c r="M2991" s="53"/>
      <c r="N2991" s="53"/>
    </row>
    <row r="2992" spans="2:14" x14ac:dyDescent="0.25">
      <c r="B2992" s="175"/>
      <c r="C2992" s="53"/>
      <c r="D2992" s="53"/>
      <c r="E2992" s="53"/>
      <c r="F2992" s="53"/>
      <c r="G2992" s="54"/>
      <c r="H2992" s="53"/>
      <c r="I2992" s="59"/>
      <c r="J2992" s="53"/>
      <c r="K2992" s="53"/>
      <c r="L2992" s="53"/>
      <c r="M2992" s="53"/>
      <c r="N2992" s="53"/>
    </row>
    <row r="2993" spans="2:14" x14ac:dyDescent="0.25">
      <c r="B2993" s="175"/>
      <c r="C2993" s="53"/>
      <c r="D2993" s="53"/>
      <c r="E2993" s="53"/>
      <c r="F2993" s="53"/>
      <c r="G2993" s="54"/>
      <c r="H2993" s="53"/>
      <c r="I2993" s="59"/>
      <c r="J2993" s="53"/>
      <c r="K2993" s="53"/>
      <c r="L2993" s="53"/>
      <c r="M2993" s="53"/>
      <c r="N2993" s="53"/>
    </row>
    <row r="2994" spans="2:14" x14ac:dyDescent="0.25">
      <c r="B2994" s="175"/>
      <c r="C2994" s="53"/>
      <c r="D2994" s="53"/>
      <c r="E2994" s="53"/>
      <c r="F2994" s="53"/>
      <c r="G2994" s="54"/>
      <c r="H2994" s="53"/>
      <c r="I2994" s="59"/>
      <c r="J2994" s="53"/>
      <c r="K2994" s="53"/>
      <c r="L2994" s="53"/>
      <c r="M2994" s="53"/>
      <c r="N2994" s="53"/>
    </row>
    <row r="2995" spans="2:14" x14ac:dyDescent="0.25">
      <c r="B2995" s="175"/>
      <c r="C2995" s="53"/>
      <c r="D2995" s="53"/>
      <c r="E2995" s="53"/>
      <c r="F2995" s="53"/>
      <c r="G2995" s="54"/>
      <c r="H2995" s="53"/>
      <c r="I2995" s="59"/>
      <c r="J2995" s="53"/>
      <c r="K2995" s="53"/>
      <c r="L2995" s="53"/>
      <c r="M2995" s="53"/>
      <c r="N2995" s="53"/>
    </row>
    <row r="2996" spans="2:14" x14ac:dyDescent="0.25">
      <c r="B2996" s="175"/>
      <c r="C2996" s="53"/>
      <c r="D2996" s="53"/>
      <c r="E2996" s="53"/>
      <c r="F2996" s="53"/>
      <c r="G2996" s="54"/>
      <c r="H2996" s="53"/>
      <c r="I2996" s="59"/>
      <c r="J2996" s="53"/>
      <c r="K2996" s="53"/>
      <c r="L2996" s="53"/>
      <c r="M2996" s="53"/>
      <c r="N2996" s="53"/>
    </row>
    <row r="2997" spans="2:14" x14ac:dyDescent="0.25">
      <c r="B2997" s="175"/>
      <c r="C2997" s="53"/>
      <c r="D2997" s="53"/>
      <c r="E2997" s="53"/>
      <c r="F2997" s="53"/>
      <c r="G2997" s="54"/>
      <c r="H2997" s="53"/>
      <c r="I2997" s="59"/>
      <c r="J2997" s="53"/>
      <c r="K2997" s="53"/>
      <c r="L2997" s="53"/>
      <c r="M2997" s="53"/>
      <c r="N2997" s="53"/>
    </row>
    <row r="2998" spans="2:14" x14ac:dyDescent="0.25">
      <c r="B2998" s="175"/>
      <c r="C2998" s="53"/>
      <c r="D2998" s="53"/>
      <c r="E2998" s="53"/>
      <c r="F2998" s="53"/>
      <c r="G2998" s="54"/>
      <c r="H2998" s="53"/>
      <c r="I2998" s="59"/>
      <c r="J2998" s="53"/>
      <c r="K2998" s="53"/>
      <c r="L2998" s="53"/>
      <c r="M2998" s="53"/>
      <c r="N2998" s="53"/>
    </row>
    <row r="2999" spans="2:14" x14ac:dyDescent="0.25">
      <c r="B2999" s="175"/>
      <c r="C2999" s="53"/>
      <c r="D2999" s="53"/>
      <c r="E2999" s="53"/>
      <c r="F2999" s="53"/>
      <c r="G2999" s="54"/>
      <c r="H2999" s="53"/>
      <c r="I2999" s="59"/>
      <c r="J2999" s="53"/>
      <c r="K2999" s="53"/>
      <c r="L2999" s="53"/>
      <c r="M2999" s="53"/>
      <c r="N2999" s="53"/>
    </row>
    <row r="3000" spans="2:14" x14ac:dyDescent="0.25">
      <c r="B3000" s="175"/>
      <c r="C3000" s="53"/>
      <c r="D3000" s="53"/>
      <c r="E3000" s="53"/>
      <c r="F3000" s="53"/>
      <c r="G3000" s="54"/>
      <c r="H3000" s="53"/>
      <c r="I3000" s="59"/>
      <c r="J3000" s="53"/>
      <c r="K3000" s="53"/>
      <c r="L3000" s="53"/>
      <c r="M3000" s="53"/>
      <c r="N3000" s="53"/>
    </row>
    <row r="3001" spans="2:14" x14ac:dyDescent="0.25">
      <c r="B3001" s="175"/>
      <c r="C3001" s="53"/>
      <c r="D3001" s="53"/>
      <c r="E3001" s="53"/>
      <c r="F3001" s="53"/>
      <c r="G3001" s="54"/>
      <c r="H3001" s="53"/>
      <c r="I3001" s="59"/>
      <c r="J3001" s="53"/>
      <c r="K3001" s="53"/>
      <c r="L3001" s="53"/>
      <c r="M3001" s="53"/>
      <c r="N3001" s="53"/>
    </row>
    <row r="3002" spans="2:14" x14ac:dyDescent="0.25">
      <c r="B3002" s="175"/>
      <c r="C3002" s="53"/>
      <c r="D3002" s="53"/>
      <c r="E3002" s="53"/>
      <c r="F3002" s="53"/>
      <c r="G3002" s="54"/>
      <c r="H3002" s="53"/>
      <c r="I3002" s="59"/>
      <c r="J3002" s="53"/>
      <c r="K3002" s="53"/>
      <c r="L3002" s="53"/>
      <c r="M3002" s="53"/>
      <c r="N3002" s="53"/>
    </row>
    <row r="3003" spans="2:14" x14ac:dyDescent="0.25">
      <c r="B3003" s="175"/>
      <c r="C3003" s="53"/>
      <c r="D3003" s="53"/>
      <c r="E3003" s="53"/>
      <c r="F3003" s="53"/>
      <c r="G3003" s="54"/>
      <c r="H3003" s="53"/>
      <c r="I3003" s="59"/>
      <c r="J3003" s="53"/>
      <c r="K3003" s="53"/>
      <c r="L3003" s="53"/>
      <c r="M3003" s="53"/>
      <c r="N3003" s="53"/>
    </row>
    <row r="3004" spans="2:14" x14ac:dyDescent="0.25">
      <c r="B3004" s="175"/>
      <c r="C3004" s="53"/>
      <c r="D3004" s="53"/>
      <c r="E3004" s="53"/>
      <c r="F3004" s="53"/>
      <c r="G3004" s="54"/>
      <c r="H3004" s="53"/>
      <c r="I3004" s="59"/>
      <c r="J3004" s="53"/>
      <c r="K3004" s="53"/>
      <c r="L3004" s="53"/>
      <c r="M3004" s="53"/>
      <c r="N3004" s="53"/>
    </row>
    <row r="3005" spans="2:14" x14ac:dyDescent="0.25">
      <c r="B3005" s="175"/>
      <c r="C3005" s="53"/>
      <c r="D3005" s="53"/>
      <c r="E3005" s="53"/>
      <c r="F3005" s="53"/>
      <c r="G3005" s="54"/>
      <c r="H3005" s="53"/>
      <c r="I3005" s="59"/>
      <c r="J3005" s="53"/>
      <c r="K3005" s="53"/>
      <c r="L3005" s="53"/>
      <c r="M3005" s="53"/>
      <c r="N3005" s="53"/>
    </row>
    <row r="3006" spans="2:14" x14ac:dyDescent="0.25">
      <c r="B3006" s="175"/>
      <c r="C3006" s="53"/>
      <c r="D3006" s="53"/>
      <c r="E3006" s="53"/>
      <c r="F3006" s="53"/>
      <c r="G3006" s="54"/>
      <c r="H3006" s="53"/>
      <c r="I3006" s="59"/>
      <c r="J3006" s="53"/>
      <c r="K3006" s="53"/>
      <c r="L3006" s="53"/>
      <c r="M3006" s="53"/>
      <c r="N3006" s="53"/>
    </row>
    <row r="3007" spans="2:14" x14ac:dyDescent="0.25">
      <c r="B3007" s="175"/>
      <c r="C3007" s="53"/>
      <c r="D3007" s="53"/>
      <c r="E3007" s="53"/>
      <c r="F3007" s="53"/>
      <c r="G3007" s="54"/>
      <c r="H3007" s="53"/>
      <c r="I3007" s="59"/>
      <c r="J3007" s="53"/>
      <c r="K3007" s="53"/>
      <c r="L3007" s="53"/>
      <c r="M3007" s="53"/>
      <c r="N3007" s="53"/>
    </row>
    <row r="3008" spans="2:14" x14ac:dyDescent="0.25">
      <c r="B3008" s="175"/>
      <c r="C3008" s="53"/>
      <c r="D3008" s="53"/>
      <c r="E3008" s="53"/>
      <c r="F3008" s="53"/>
      <c r="G3008" s="54"/>
      <c r="H3008" s="53"/>
      <c r="I3008" s="59"/>
      <c r="J3008" s="53"/>
      <c r="K3008" s="53"/>
      <c r="L3008" s="53"/>
      <c r="M3008" s="53"/>
      <c r="N3008" s="53"/>
    </row>
    <row r="3009" spans="2:14" x14ac:dyDescent="0.25">
      <c r="B3009" s="175"/>
      <c r="C3009" s="53"/>
      <c r="D3009" s="53"/>
      <c r="E3009" s="53"/>
      <c r="F3009" s="53"/>
      <c r="G3009" s="54"/>
      <c r="H3009" s="53"/>
      <c r="I3009" s="59"/>
      <c r="J3009" s="53"/>
      <c r="K3009" s="53"/>
      <c r="L3009" s="53"/>
      <c r="M3009" s="53"/>
      <c r="N3009" s="53"/>
    </row>
    <row r="3010" spans="2:14" x14ac:dyDescent="0.25">
      <c r="B3010" s="175"/>
      <c r="C3010" s="53"/>
      <c r="D3010" s="53"/>
      <c r="E3010" s="53"/>
      <c r="F3010" s="53"/>
      <c r="G3010" s="54"/>
      <c r="H3010" s="53"/>
      <c r="I3010" s="59"/>
      <c r="J3010" s="53"/>
      <c r="K3010" s="53"/>
      <c r="L3010" s="53"/>
      <c r="M3010" s="53"/>
      <c r="N3010" s="53"/>
    </row>
    <row r="3011" spans="2:14" x14ac:dyDescent="0.25">
      <c r="B3011" s="175"/>
      <c r="C3011" s="53"/>
      <c r="D3011" s="53"/>
      <c r="E3011" s="53"/>
      <c r="F3011" s="53"/>
      <c r="G3011" s="54"/>
      <c r="H3011" s="53"/>
      <c r="I3011" s="59"/>
      <c r="J3011" s="53"/>
      <c r="K3011" s="53"/>
      <c r="L3011" s="53"/>
      <c r="M3011" s="53"/>
      <c r="N3011" s="53"/>
    </row>
    <row r="3012" spans="2:14" x14ac:dyDescent="0.25">
      <c r="B3012" s="175"/>
      <c r="C3012" s="53"/>
      <c r="D3012" s="53"/>
      <c r="E3012" s="53"/>
      <c r="F3012" s="53"/>
      <c r="G3012" s="54"/>
      <c r="H3012" s="53"/>
      <c r="I3012" s="59"/>
      <c r="J3012" s="53"/>
      <c r="K3012" s="53"/>
      <c r="L3012" s="53"/>
      <c r="M3012" s="53"/>
      <c r="N3012" s="53"/>
    </row>
    <row r="3013" spans="2:14" x14ac:dyDescent="0.25">
      <c r="B3013" s="175"/>
      <c r="C3013" s="53"/>
      <c r="D3013" s="53"/>
      <c r="E3013" s="53"/>
      <c r="F3013" s="53"/>
      <c r="G3013" s="54"/>
      <c r="H3013" s="53"/>
      <c r="I3013" s="59"/>
      <c r="J3013" s="53"/>
      <c r="K3013" s="53"/>
      <c r="L3013" s="53"/>
      <c r="M3013" s="53"/>
      <c r="N3013" s="53"/>
    </row>
    <row r="3014" spans="2:14" x14ac:dyDescent="0.25">
      <c r="B3014" s="175"/>
      <c r="C3014" s="53"/>
      <c r="D3014" s="53"/>
      <c r="E3014" s="53"/>
      <c r="F3014" s="53"/>
      <c r="G3014" s="54"/>
      <c r="H3014" s="53"/>
      <c r="I3014" s="59"/>
      <c r="J3014" s="53"/>
      <c r="K3014" s="53"/>
      <c r="L3014" s="53"/>
      <c r="M3014" s="53"/>
      <c r="N3014" s="53"/>
    </row>
    <row r="3015" spans="2:14" x14ac:dyDescent="0.25">
      <c r="B3015" s="175"/>
      <c r="C3015" s="53"/>
      <c r="D3015" s="53"/>
      <c r="E3015" s="53"/>
      <c r="F3015" s="53"/>
      <c r="G3015" s="54"/>
      <c r="H3015" s="53"/>
      <c r="I3015" s="59"/>
      <c r="J3015" s="53"/>
      <c r="K3015" s="53"/>
      <c r="L3015" s="53"/>
      <c r="M3015" s="53"/>
      <c r="N3015" s="53"/>
    </row>
    <row r="3016" spans="2:14" x14ac:dyDescent="0.25">
      <c r="B3016" s="175"/>
      <c r="C3016" s="53"/>
      <c r="D3016" s="53"/>
      <c r="E3016" s="53"/>
      <c r="F3016" s="53"/>
      <c r="G3016" s="54"/>
      <c r="H3016" s="53"/>
      <c r="I3016" s="59"/>
      <c r="J3016" s="53"/>
      <c r="K3016" s="53"/>
      <c r="L3016" s="53"/>
      <c r="M3016" s="53"/>
      <c r="N3016" s="53"/>
    </row>
    <row r="3017" spans="2:14" x14ac:dyDescent="0.25">
      <c r="B3017" s="175"/>
      <c r="C3017" s="53"/>
      <c r="D3017" s="53"/>
      <c r="E3017" s="53"/>
      <c r="F3017" s="53"/>
      <c r="G3017" s="54"/>
      <c r="H3017" s="53"/>
      <c r="I3017" s="59"/>
      <c r="J3017" s="53"/>
      <c r="K3017" s="53"/>
      <c r="L3017" s="53"/>
      <c r="M3017" s="53"/>
      <c r="N3017" s="53"/>
    </row>
    <row r="3018" spans="2:14" x14ac:dyDescent="0.25">
      <c r="B3018" s="175"/>
      <c r="C3018" s="53"/>
      <c r="D3018" s="53"/>
      <c r="E3018" s="53"/>
      <c r="F3018" s="53"/>
      <c r="G3018" s="54"/>
      <c r="H3018" s="53"/>
      <c r="I3018" s="59"/>
      <c r="J3018" s="53"/>
      <c r="K3018" s="53"/>
      <c r="L3018" s="53"/>
      <c r="M3018" s="53"/>
      <c r="N3018" s="53"/>
    </row>
    <row r="3019" spans="2:14" x14ac:dyDescent="0.25">
      <c r="B3019" s="175"/>
      <c r="C3019" s="53"/>
      <c r="D3019" s="53"/>
      <c r="E3019" s="53"/>
      <c r="F3019" s="53"/>
      <c r="G3019" s="54"/>
      <c r="H3019" s="53"/>
      <c r="I3019" s="59"/>
      <c r="J3019" s="53"/>
      <c r="K3019" s="53"/>
      <c r="L3019" s="53"/>
      <c r="M3019" s="53"/>
      <c r="N3019" s="53"/>
    </row>
    <row r="3020" spans="2:14" x14ac:dyDescent="0.25">
      <c r="B3020" s="175"/>
      <c r="C3020" s="53"/>
      <c r="D3020" s="53"/>
      <c r="E3020" s="53"/>
      <c r="F3020" s="53"/>
      <c r="G3020" s="54"/>
      <c r="H3020" s="53"/>
      <c r="I3020" s="59"/>
      <c r="J3020" s="53"/>
      <c r="K3020" s="53"/>
      <c r="L3020" s="53"/>
      <c r="M3020" s="53"/>
      <c r="N3020" s="53"/>
    </row>
    <row r="3021" spans="2:14" x14ac:dyDescent="0.25">
      <c r="B3021" s="175"/>
      <c r="C3021" s="53"/>
      <c r="D3021" s="53"/>
      <c r="E3021" s="53"/>
      <c r="F3021" s="53"/>
      <c r="G3021" s="54"/>
      <c r="H3021" s="53"/>
      <c r="I3021" s="59"/>
      <c r="J3021" s="53"/>
      <c r="K3021" s="53"/>
      <c r="L3021" s="53"/>
      <c r="M3021" s="53"/>
      <c r="N3021" s="53"/>
    </row>
    <row r="3022" spans="2:14" x14ac:dyDescent="0.25">
      <c r="B3022" s="175"/>
      <c r="C3022" s="53"/>
      <c r="D3022" s="53"/>
      <c r="E3022" s="53"/>
      <c r="F3022" s="53"/>
      <c r="G3022" s="54"/>
      <c r="H3022" s="53"/>
      <c r="I3022" s="59"/>
      <c r="J3022" s="53"/>
      <c r="K3022" s="53"/>
      <c r="L3022" s="53"/>
      <c r="M3022" s="53"/>
      <c r="N3022" s="53"/>
    </row>
    <row r="3023" spans="2:14" x14ac:dyDescent="0.25">
      <c r="B3023" s="175"/>
      <c r="C3023" s="53"/>
      <c r="D3023" s="53"/>
      <c r="E3023" s="53"/>
      <c r="F3023" s="53"/>
      <c r="G3023" s="54"/>
      <c r="H3023" s="53"/>
      <c r="I3023" s="59"/>
      <c r="J3023" s="53"/>
      <c r="K3023" s="53"/>
      <c r="L3023" s="53"/>
      <c r="M3023" s="53"/>
      <c r="N3023" s="53"/>
    </row>
    <row r="3024" spans="2:14" x14ac:dyDescent="0.25">
      <c r="B3024" s="175"/>
      <c r="C3024" s="53"/>
      <c r="D3024" s="53"/>
      <c r="E3024" s="53"/>
      <c r="F3024" s="53"/>
      <c r="G3024" s="54"/>
      <c r="H3024" s="53"/>
      <c r="I3024" s="59"/>
      <c r="J3024" s="53"/>
      <c r="K3024" s="53"/>
      <c r="L3024" s="53"/>
      <c r="M3024" s="53"/>
      <c r="N3024" s="53"/>
    </row>
    <row r="3025" spans="2:14" x14ac:dyDescent="0.25">
      <c r="B3025" s="175"/>
      <c r="C3025" s="53"/>
      <c r="D3025" s="53"/>
      <c r="E3025" s="53"/>
      <c r="F3025" s="53"/>
      <c r="G3025" s="54"/>
      <c r="H3025" s="53"/>
      <c r="I3025" s="59"/>
      <c r="J3025" s="53"/>
      <c r="K3025" s="53"/>
      <c r="L3025" s="53"/>
      <c r="M3025" s="53"/>
      <c r="N3025" s="53"/>
    </row>
    <row r="3026" spans="2:14" x14ac:dyDescent="0.25">
      <c r="B3026" s="175"/>
      <c r="C3026" s="53"/>
      <c r="D3026" s="53"/>
      <c r="E3026" s="53"/>
      <c r="F3026" s="53"/>
      <c r="G3026" s="54"/>
      <c r="H3026" s="53"/>
      <c r="I3026" s="59"/>
      <c r="J3026" s="53"/>
      <c r="K3026" s="53"/>
      <c r="L3026" s="53"/>
      <c r="M3026" s="53"/>
      <c r="N3026" s="53"/>
    </row>
    <row r="3027" spans="2:14" x14ac:dyDescent="0.25">
      <c r="B3027" s="175"/>
      <c r="C3027" s="53"/>
      <c r="D3027" s="53"/>
      <c r="E3027" s="53"/>
      <c r="F3027" s="53"/>
      <c r="G3027" s="54"/>
      <c r="H3027" s="53"/>
      <c r="I3027" s="59"/>
      <c r="J3027" s="53"/>
      <c r="K3027" s="53"/>
      <c r="L3027" s="53"/>
      <c r="M3027" s="53"/>
      <c r="N3027" s="53"/>
    </row>
    <row r="3028" spans="2:14" x14ac:dyDescent="0.25">
      <c r="B3028" s="175"/>
      <c r="C3028" s="53"/>
      <c r="D3028" s="53"/>
      <c r="E3028" s="53"/>
      <c r="F3028" s="53"/>
      <c r="G3028" s="54"/>
      <c r="H3028" s="53"/>
      <c r="I3028" s="59"/>
      <c r="J3028" s="53"/>
      <c r="K3028" s="53"/>
      <c r="L3028" s="53"/>
      <c r="M3028" s="53"/>
      <c r="N3028" s="53"/>
    </row>
    <row r="3029" spans="2:14" x14ac:dyDescent="0.25">
      <c r="B3029" s="175"/>
      <c r="C3029" s="53"/>
      <c r="D3029" s="53"/>
      <c r="E3029" s="53"/>
      <c r="F3029" s="53"/>
      <c r="G3029" s="54"/>
      <c r="H3029" s="53"/>
      <c r="I3029" s="59"/>
      <c r="J3029" s="53"/>
      <c r="K3029" s="53"/>
      <c r="L3029" s="53"/>
      <c r="M3029" s="53"/>
      <c r="N3029" s="53"/>
    </row>
    <row r="3030" spans="2:14" x14ac:dyDescent="0.25">
      <c r="B3030" s="175"/>
      <c r="C3030" s="53"/>
      <c r="D3030" s="53"/>
      <c r="E3030" s="53"/>
      <c r="F3030" s="53"/>
      <c r="G3030" s="54"/>
      <c r="H3030" s="53"/>
      <c r="I3030" s="59"/>
      <c r="J3030" s="53"/>
      <c r="K3030" s="53"/>
      <c r="L3030" s="53"/>
      <c r="M3030" s="53"/>
      <c r="N3030" s="53"/>
    </row>
    <row r="3031" spans="2:14" x14ac:dyDescent="0.25">
      <c r="B3031" s="175"/>
      <c r="C3031" s="53"/>
      <c r="D3031" s="53"/>
      <c r="E3031" s="53"/>
      <c r="F3031" s="53"/>
      <c r="G3031" s="54"/>
      <c r="H3031" s="53"/>
      <c r="I3031" s="59"/>
      <c r="J3031" s="53"/>
      <c r="K3031" s="53"/>
      <c r="L3031" s="53"/>
      <c r="M3031" s="53"/>
      <c r="N3031" s="53"/>
    </row>
    <row r="3032" spans="2:14" x14ac:dyDescent="0.25">
      <c r="B3032" s="175"/>
      <c r="C3032" s="53"/>
      <c r="D3032" s="53"/>
      <c r="E3032" s="53"/>
      <c r="F3032" s="53"/>
      <c r="G3032" s="54"/>
      <c r="H3032" s="53"/>
      <c r="I3032" s="59"/>
      <c r="J3032" s="53"/>
      <c r="K3032" s="53"/>
      <c r="L3032" s="53"/>
      <c r="M3032" s="53"/>
      <c r="N3032" s="53"/>
    </row>
    <row r="3033" spans="2:14" x14ac:dyDescent="0.25">
      <c r="B3033" s="175"/>
      <c r="C3033" s="53"/>
      <c r="D3033" s="53"/>
      <c r="E3033" s="53"/>
      <c r="F3033" s="53"/>
      <c r="G3033" s="54"/>
      <c r="H3033" s="53"/>
      <c r="I3033" s="59"/>
      <c r="J3033" s="53"/>
      <c r="K3033" s="53"/>
      <c r="L3033" s="53"/>
      <c r="M3033" s="53"/>
      <c r="N3033" s="53"/>
    </row>
    <row r="3034" spans="2:14" x14ac:dyDescent="0.25">
      <c r="B3034" s="175"/>
      <c r="C3034" s="53"/>
      <c r="D3034" s="53"/>
      <c r="E3034" s="53"/>
      <c r="F3034" s="53"/>
      <c r="G3034" s="54"/>
      <c r="H3034" s="53"/>
      <c r="I3034" s="59"/>
      <c r="J3034" s="53"/>
      <c r="K3034" s="53"/>
      <c r="L3034" s="53"/>
      <c r="M3034" s="53"/>
      <c r="N3034" s="53"/>
    </row>
    <row r="3035" spans="2:14" x14ac:dyDescent="0.25">
      <c r="B3035" s="175"/>
      <c r="C3035" s="53"/>
      <c r="D3035" s="53"/>
      <c r="E3035" s="53"/>
      <c r="F3035" s="53"/>
      <c r="G3035" s="54"/>
      <c r="H3035" s="53"/>
      <c r="I3035" s="59"/>
      <c r="J3035" s="53"/>
      <c r="K3035" s="53"/>
      <c r="L3035" s="53"/>
      <c r="M3035" s="53"/>
      <c r="N3035" s="53"/>
    </row>
    <row r="3036" spans="2:14" x14ac:dyDescent="0.25">
      <c r="B3036" s="175"/>
      <c r="C3036" s="53"/>
      <c r="D3036" s="53"/>
      <c r="E3036" s="53"/>
      <c r="F3036" s="53"/>
      <c r="G3036" s="54"/>
      <c r="H3036" s="53"/>
      <c r="I3036" s="59"/>
      <c r="J3036" s="53"/>
      <c r="K3036" s="53"/>
      <c r="L3036" s="53"/>
      <c r="M3036" s="53"/>
      <c r="N3036" s="53"/>
    </row>
    <row r="3037" spans="2:14" x14ac:dyDescent="0.25">
      <c r="B3037" s="175"/>
      <c r="C3037" s="53"/>
      <c r="D3037" s="53"/>
      <c r="E3037" s="53"/>
      <c r="F3037" s="53"/>
      <c r="G3037" s="54"/>
      <c r="H3037" s="53"/>
      <c r="I3037" s="59"/>
      <c r="J3037" s="53"/>
      <c r="K3037" s="53"/>
      <c r="L3037" s="53"/>
      <c r="M3037" s="53"/>
      <c r="N3037" s="53"/>
    </row>
    <row r="3038" spans="2:14" x14ac:dyDescent="0.25">
      <c r="B3038" s="175"/>
      <c r="C3038" s="53"/>
      <c r="D3038" s="53"/>
      <c r="E3038" s="53"/>
      <c r="F3038" s="53"/>
      <c r="G3038" s="54"/>
      <c r="H3038" s="53"/>
      <c r="I3038" s="59"/>
      <c r="J3038" s="53"/>
      <c r="K3038" s="53"/>
      <c r="L3038" s="53"/>
      <c r="M3038" s="53"/>
      <c r="N3038" s="53"/>
    </row>
    <row r="3039" spans="2:14" x14ac:dyDescent="0.25">
      <c r="B3039" s="175"/>
      <c r="C3039" s="53"/>
      <c r="D3039" s="53"/>
      <c r="E3039" s="53"/>
      <c r="F3039" s="53"/>
      <c r="G3039" s="54"/>
      <c r="H3039" s="53"/>
      <c r="I3039" s="59"/>
      <c r="J3039" s="53"/>
      <c r="K3039" s="53"/>
      <c r="L3039" s="53"/>
      <c r="M3039" s="53"/>
      <c r="N3039" s="53"/>
    </row>
    <row r="3040" spans="2:14" x14ac:dyDescent="0.25">
      <c r="B3040" s="175"/>
      <c r="C3040" s="53"/>
      <c r="D3040" s="53"/>
      <c r="E3040" s="53"/>
      <c r="F3040" s="53"/>
      <c r="G3040" s="54"/>
      <c r="H3040" s="53"/>
      <c r="I3040" s="59"/>
      <c r="J3040" s="53"/>
      <c r="K3040" s="53"/>
      <c r="L3040" s="53"/>
      <c r="M3040" s="53"/>
      <c r="N3040" s="53"/>
    </row>
    <row r="3041" spans="2:14" x14ac:dyDescent="0.25">
      <c r="B3041" s="175"/>
      <c r="C3041" s="53"/>
      <c r="D3041" s="53"/>
      <c r="E3041" s="53"/>
      <c r="F3041" s="53"/>
      <c r="G3041" s="54"/>
      <c r="H3041" s="53"/>
      <c r="I3041" s="59"/>
      <c r="J3041" s="53"/>
      <c r="K3041" s="53"/>
      <c r="L3041" s="53"/>
      <c r="M3041" s="53"/>
      <c r="N3041" s="53"/>
    </row>
    <row r="3042" spans="2:14" x14ac:dyDescent="0.25">
      <c r="B3042" s="175"/>
      <c r="C3042" s="53"/>
      <c r="D3042" s="53"/>
      <c r="E3042" s="53"/>
      <c r="F3042" s="53"/>
      <c r="G3042" s="54"/>
      <c r="H3042" s="53"/>
      <c r="I3042" s="59"/>
      <c r="J3042" s="53"/>
      <c r="K3042" s="53"/>
      <c r="L3042" s="53"/>
      <c r="M3042" s="53"/>
      <c r="N3042" s="53"/>
    </row>
    <row r="3043" spans="2:14" x14ac:dyDescent="0.25">
      <c r="B3043" s="175"/>
      <c r="C3043" s="53"/>
      <c r="D3043" s="53"/>
      <c r="E3043" s="53"/>
      <c r="F3043" s="53"/>
      <c r="G3043" s="54"/>
      <c r="H3043" s="53"/>
      <c r="I3043" s="59"/>
      <c r="J3043" s="53"/>
      <c r="K3043" s="53"/>
      <c r="L3043" s="53"/>
      <c r="M3043" s="53"/>
      <c r="N3043" s="53"/>
    </row>
    <row r="3044" spans="2:14" x14ac:dyDescent="0.25">
      <c r="B3044" s="175"/>
      <c r="C3044" s="53"/>
      <c r="D3044" s="53"/>
      <c r="E3044" s="53"/>
      <c r="F3044" s="53"/>
      <c r="G3044" s="54"/>
      <c r="H3044" s="53"/>
      <c r="I3044" s="59"/>
      <c r="J3044" s="53"/>
      <c r="K3044" s="53"/>
      <c r="L3044" s="53"/>
      <c r="M3044" s="53"/>
      <c r="N3044" s="53"/>
    </row>
    <row r="3045" spans="2:14" x14ac:dyDescent="0.25">
      <c r="B3045" s="175"/>
      <c r="C3045" s="53"/>
      <c r="D3045" s="53"/>
      <c r="E3045" s="53"/>
      <c r="F3045" s="53"/>
      <c r="G3045" s="54"/>
      <c r="H3045" s="53"/>
      <c r="I3045" s="59"/>
      <c r="J3045" s="53"/>
      <c r="K3045" s="53"/>
      <c r="L3045" s="53"/>
      <c r="M3045" s="53"/>
      <c r="N3045" s="53"/>
    </row>
    <row r="3046" spans="2:14" x14ac:dyDescent="0.25">
      <c r="B3046" s="175"/>
      <c r="C3046" s="53"/>
      <c r="D3046" s="53"/>
      <c r="E3046" s="53"/>
      <c r="F3046" s="53"/>
      <c r="G3046" s="54"/>
      <c r="H3046" s="53"/>
      <c r="I3046" s="59"/>
      <c r="J3046" s="53"/>
      <c r="K3046" s="53"/>
      <c r="L3046" s="53"/>
      <c r="M3046" s="53"/>
      <c r="N3046" s="53"/>
    </row>
    <row r="3047" spans="2:14" x14ac:dyDescent="0.25">
      <c r="B3047" s="175"/>
      <c r="C3047" s="53"/>
      <c r="D3047" s="53"/>
      <c r="E3047" s="53"/>
      <c r="F3047" s="53"/>
      <c r="G3047" s="54"/>
      <c r="H3047" s="53"/>
      <c r="I3047" s="59"/>
      <c r="J3047" s="53"/>
      <c r="K3047" s="53"/>
      <c r="L3047" s="53"/>
      <c r="M3047" s="53"/>
      <c r="N3047" s="53"/>
    </row>
    <row r="3048" spans="2:14" x14ac:dyDescent="0.25">
      <c r="B3048" s="175"/>
      <c r="C3048" s="53"/>
      <c r="D3048" s="53"/>
      <c r="E3048" s="53"/>
      <c r="F3048" s="53"/>
      <c r="G3048" s="54"/>
      <c r="H3048" s="53"/>
      <c r="I3048" s="59"/>
      <c r="J3048" s="53"/>
      <c r="K3048" s="53"/>
      <c r="L3048" s="53"/>
      <c r="M3048" s="53"/>
      <c r="N3048" s="53"/>
    </row>
    <row r="3049" spans="2:14" x14ac:dyDescent="0.25">
      <c r="B3049" s="175"/>
      <c r="C3049" s="53"/>
      <c r="D3049" s="53"/>
      <c r="E3049" s="53"/>
      <c r="F3049" s="53"/>
      <c r="G3049" s="54"/>
      <c r="H3049" s="53"/>
      <c r="I3049" s="59"/>
      <c r="J3049" s="53"/>
      <c r="K3049" s="53"/>
      <c r="L3049" s="53"/>
      <c r="M3049" s="53"/>
      <c r="N3049" s="53"/>
    </row>
    <row r="3050" spans="2:14" x14ac:dyDescent="0.25">
      <c r="B3050" s="175"/>
      <c r="C3050" s="53"/>
      <c r="D3050" s="53"/>
      <c r="E3050" s="53"/>
      <c r="F3050" s="53"/>
      <c r="G3050" s="54"/>
      <c r="H3050" s="53"/>
      <c r="I3050" s="59"/>
      <c r="J3050" s="53"/>
      <c r="K3050" s="53"/>
      <c r="L3050" s="53"/>
      <c r="M3050" s="53"/>
      <c r="N3050" s="53"/>
    </row>
    <row r="3051" spans="2:14" x14ac:dyDescent="0.25">
      <c r="B3051" s="175"/>
      <c r="C3051" s="53"/>
      <c r="D3051" s="53"/>
      <c r="E3051" s="53"/>
      <c r="F3051" s="53"/>
      <c r="G3051" s="54"/>
      <c r="H3051" s="53"/>
      <c r="I3051" s="59"/>
      <c r="J3051" s="53"/>
      <c r="K3051" s="53"/>
      <c r="L3051" s="53"/>
      <c r="M3051" s="53"/>
      <c r="N3051" s="53"/>
    </row>
    <row r="3052" spans="2:14" x14ac:dyDescent="0.25">
      <c r="B3052" s="175"/>
      <c r="C3052" s="53"/>
      <c r="D3052" s="53"/>
      <c r="E3052" s="53"/>
      <c r="F3052" s="53"/>
      <c r="G3052" s="54"/>
      <c r="H3052" s="53"/>
      <c r="I3052" s="59"/>
      <c r="J3052" s="53"/>
      <c r="K3052" s="53"/>
      <c r="L3052" s="53"/>
      <c r="M3052" s="53"/>
      <c r="N3052" s="53"/>
    </row>
    <row r="3053" spans="2:14" x14ac:dyDescent="0.25">
      <c r="B3053" s="175"/>
      <c r="C3053" s="53"/>
      <c r="D3053" s="53"/>
      <c r="E3053" s="53"/>
      <c r="F3053" s="53"/>
      <c r="G3053" s="54"/>
      <c r="H3053" s="53"/>
      <c r="I3053" s="59"/>
      <c r="J3053" s="53"/>
      <c r="K3053" s="53"/>
      <c r="L3053" s="53"/>
      <c r="M3053" s="53"/>
      <c r="N3053" s="53"/>
    </row>
    <row r="3054" spans="2:14" x14ac:dyDescent="0.25">
      <c r="B3054" s="175"/>
      <c r="C3054" s="53"/>
      <c r="D3054" s="53"/>
      <c r="E3054" s="53"/>
      <c r="F3054" s="53"/>
      <c r="G3054" s="54"/>
      <c r="H3054" s="53"/>
      <c r="I3054" s="59"/>
      <c r="J3054" s="53"/>
      <c r="K3054" s="53"/>
      <c r="L3054" s="53"/>
      <c r="M3054" s="53"/>
      <c r="N3054" s="53"/>
    </row>
    <row r="3055" spans="2:14" x14ac:dyDescent="0.25">
      <c r="B3055" s="175"/>
      <c r="C3055" s="53"/>
      <c r="D3055" s="53"/>
      <c r="E3055" s="53"/>
      <c r="F3055" s="53"/>
      <c r="G3055" s="54"/>
      <c r="H3055" s="53"/>
      <c r="I3055" s="59"/>
      <c r="J3055" s="53"/>
      <c r="K3055" s="53"/>
      <c r="L3055" s="53"/>
      <c r="M3055" s="53"/>
      <c r="N3055" s="53"/>
    </row>
    <row r="3056" spans="2:14" x14ac:dyDescent="0.25">
      <c r="B3056" s="175"/>
      <c r="C3056" s="53"/>
      <c r="D3056" s="53"/>
      <c r="E3056" s="53"/>
      <c r="F3056" s="53"/>
      <c r="G3056" s="54"/>
      <c r="H3056" s="53"/>
      <c r="I3056" s="59"/>
      <c r="J3056" s="53"/>
      <c r="K3056" s="53"/>
      <c r="L3056" s="53"/>
      <c r="M3056" s="53"/>
      <c r="N3056" s="53"/>
    </row>
    <row r="3057" spans="2:14" x14ac:dyDescent="0.25">
      <c r="B3057" s="175"/>
      <c r="C3057" s="53"/>
      <c r="D3057" s="53"/>
      <c r="E3057" s="53"/>
      <c r="F3057" s="53"/>
      <c r="G3057" s="54"/>
      <c r="H3057" s="53"/>
      <c r="I3057" s="59"/>
      <c r="J3057" s="53"/>
      <c r="K3057" s="53"/>
      <c r="L3057" s="53"/>
      <c r="M3057" s="53"/>
      <c r="N3057" s="53"/>
    </row>
    <row r="3058" spans="2:14" x14ac:dyDescent="0.25">
      <c r="B3058" s="175"/>
      <c r="C3058" s="53"/>
      <c r="D3058" s="53"/>
      <c r="E3058" s="53"/>
      <c r="F3058" s="53"/>
      <c r="G3058" s="54"/>
      <c r="H3058" s="53"/>
      <c r="I3058" s="59"/>
      <c r="J3058" s="53"/>
      <c r="K3058" s="53"/>
      <c r="L3058" s="53"/>
      <c r="M3058" s="53"/>
      <c r="N3058" s="53"/>
    </row>
    <row r="3059" spans="2:14" x14ac:dyDescent="0.25">
      <c r="B3059" s="175"/>
      <c r="C3059" s="53"/>
      <c r="D3059" s="53"/>
      <c r="E3059" s="53"/>
      <c r="F3059" s="53"/>
      <c r="G3059" s="54"/>
      <c r="H3059" s="53"/>
      <c r="I3059" s="59"/>
      <c r="J3059" s="53"/>
      <c r="K3059" s="53"/>
      <c r="L3059" s="53"/>
      <c r="M3059" s="53"/>
      <c r="N3059" s="53"/>
    </row>
    <row r="3060" spans="2:14" x14ac:dyDescent="0.25">
      <c r="B3060" s="175"/>
      <c r="C3060" s="53"/>
      <c r="D3060" s="53"/>
      <c r="E3060" s="53"/>
      <c r="F3060" s="53"/>
      <c r="G3060" s="54"/>
      <c r="H3060" s="53"/>
      <c r="I3060" s="59"/>
      <c r="J3060" s="53"/>
      <c r="K3060" s="53"/>
      <c r="L3060" s="53"/>
      <c r="M3060" s="53"/>
      <c r="N3060" s="53"/>
    </row>
    <row r="3061" spans="2:14" x14ac:dyDescent="0.25">
      <c r="B3061" s="175"/>
      <c r="C3061" s="53"/>
      <c r="D3061" s="53"/>
      <c r="E3061" s="53"/>
      <c r="F3061" s="53"/>
      <c r="G3061" s="54"/>
      <c r="H3061" s="53"/>
      <c r="I3061" s="59"/>
      <c r="J3061" s="53"/>
      <c r="K3061" s="53"/>
      <c r="L3061" s="53"/>
      <c r="M3061" s="53"/>
      <c r="N3061" s="53"/>
    </row>
    <row r="3062" spans="2:14" x14ac:dyDescent="0.25">
      <c r="B3062" s="175"/>
      <c r="C3062" s="53"/>
      <c r="D3062" s="53"/>
      <c r="E3062" s="53"/>
      <c r="F3062" s="53"/>
      <c r="G3062" s="54"/>
      <c r="H3062" s="53"/>
      <c r="I3062" s="59"/>
      <c r="J3062" s="53"/>
      <c r="K3062" s="53"/>
      <c r="L3062" s="53"/>
      <c r="M3062" s="53"/>
      <c r="N3062" s="53"/>
    </row>
    <row r="3063" spans="2:14" x14ac:dyDescent="0.25">
      <c r="B3063" s="175"/>
      <c r="C3063" s="53"/>
      <c r="D3063" s="53"/>
      <c r="E3063" s="53"/>
      <c r="F3063" s="53"/>
      <c r="G3063" s="54"/>
      <c r="H3063" s="53"/>
      <c r="I3063" s="59"/>
      <c r="J3063" s="53"/>
      <c r="K3063" s="53"/>
      <c r="L3063" s="53"/>
      <c r="M3063" s="53"/>
      <c r="N3063" s="53"/>
    </row>
    <row r="3064" spans="2:14" x14ac:dyDescent="0.25">
      <c r="B3064" s="175"/>
      <c r="C3064" s="53"/>
      <c r="D3064" s="53"/>
      <c r="E3064" s="53"/>
      <c r="F3064" s="53"/>
      <c r="G3064" s="54"/>
      <c r="H3064" s="53"/>
      <c r="I3064" s="59"/>
      <c r="J3064" s="53"/>
      <c r="K3064" s="53"/>
      <c r="L3064" s="53"/>
      <c r="M3064" s="53"/>
      <c r="N3064" s="53"/>
    </row>
    <row r="3065" spans="2:14" x14ac:dyDescent="0.25">
      <c r="B3065" s="175"/>
      <c r="C3065" s="53"/>
      <c r="D3065" s="53"/>
      <c r="E3065" s="53"/>
      <c r="F3065" s="53"/>
      <c r="G3065" s="54"/>
      <c r="H3065" s="53"/>
      <c r="I3065" s="59"/>
      <c r="J3065" s="53"/>
      <c r="K3065" s="53"/>
      <c r="L3065" s="53"/>
      <c r="M3065" s="53"/>
      <c r="N3065" s="53"/>
    </row>
    <row r="3066" spans="2:14" x14ac:dyDescent="0.25">
      <c r="B3066" s="175"/>
      <c r="C3066" s="53"/>
      <c r="D3066" s="53"/>
      <c r="E3066" s="53"/>
      <c r="F3066" s="53"/>
      <c r="G3066" s="54"/>
      <c r="H3066" s="53"/>
      <c r="I3066" s="59"/>
      <c r="J3066" s="53"/>
      <c r="K3066" s="53"/>
      <c r="L3066" s="53"/>
      <c r="M3066" s="53"/>
      <c r="N3066" s="53"/>
    </row>
    <row r="3067" spans="2:14" x14ac:dyDescent="0.25">
      <c r="B3067" s="175"/>
      <c r="C3067" s="53"/>
      <c r="D3067" s="53"/>
      <c r="E3067" s="53"/>
      <c r="F3067" s="53"/>
      <c r="G3067" s="54"/>
      <c r="H3067" s="53"/>
      <c r="I3067" s="59"/>
      <c r="J3067" s="53"/>
      <c r="K3067" s="53"/>
      <c r="L3067" s="53"/>
      <c r="M3067" s="53"/>
      <c r="N3067" s="53"/>
    </row>
    <row r="3068" spans="2:14" x14ac:dyDescent="0.25">
      <c r="B3068" s="175"/>
      <c r="C3068" s="53"/>
      <c r="D3068" s="53"/>
      <c r="E3068" s="53"/>
      <c r="F3068" s="53"/>
      <c r="G3068" s="54"/>
      <c r="H3068" s="53"/>
      <c r="I3068" s="59"/>
      <c r="J3068" s="53"/>
      <c r="K3068" s="53"/>
      <c r="L3068" s="53"/>
      <c r="M3068" s="53"/>
      <c r="N3068" s="53"/>
    </row>
    <row r="3069" spans="2:14" x14ac:dyDescent="0.25">
      <c r="B3069" s="175"/>
      <c r="C3069" s="53"/>
      <c r="D3069" s="53"/>
      <c r="E3069" s="53"/>
      <c r="F3069" s="53"/>
      <c r="G3069" s="54"/>
      <c r="H3069" s="53"/>
      <c r="I3069" s="59"/>
      <c r="J3069" s="53"/>
      <c r="K3069" s="53"/>
      <c r="L3069" s="53"/>
      <c r="M3069" s="53"/>
      <c r="N3069" s="53"/>
    </row>
    <row r="3070" spans="2:14" x14ac:dyDescent="0.25">
      <c r="B3070" s="175"/>
      <c r="C3070" s="53"/>
      <c r="D3070" s="53"/>
      <c r="E3070" s="53"/>
      <c r="F3070" s="53"/>
      <c r="G3070" s="54"/>
      <c r="H3070" s="53"/>
      <c r="I3070" s="59"/>
      <c r="J3070" s="53"/>
      <c r="K3070" s="53"/>
      <c r="L3070" s="53"/>
      <c r="M3070" s="53"/>
      <c r="N3070" s="53"/>
    </row>
    <row r="3071" spans="2:14" x14ac:dyDescent="0.25">
      <c r="B3071" s="175"/>
      <c r="C3071" s="53"/>
      <c r="D3071" s="53"/>
      <c r="E3071" s="53"/>
      <c r="F3071" s="53"/>
      <c r="G3071" s="54"/>
      <c r="H3071" s="53"/>
      <c r="I3071" s="59"/>
      <c r="J3071" s="53"/>
      <c r="K3071" s="53"/>
      <c r="L3071" s="53"/>
      <c r="M3071" s="53"/>
      <c r="N3071" s="53"/>
    </row>
    <row r="3072" spans="2:14" x14ac:dyDescent="0.25">
      <c r="B3072" s="175"/>
      <c r="C3072" s="53"/>
      <c r="D3072" s="53"/>
      <c r="E3072" s="53"/>
      <c r="F3072" s="53"/>
      <c r="G3072" s="54"/>
      <c r="H3072" s="53"/>
      <c r="I3072" s="59"/>
      <c r="J3072" s="53"/>
      <c r="K3072" s="53"/>
      <c r="L3072" s="53"/>
      <c r="M3072" s="53"/>
      <c r="N3072" s="53"/>
    </row>
    <row r="3073" spans="2:14" x14ac:dyDescent="0.25">
      <c r="B3073" s="175"/>
      <c r="C3073" s="53"/>
      <c r="D3073" s="53"/>
      <c r="E3073" s="53"/>
      <c r="F3073" s="53"/>
      <c r="G3073" s="54"/>
      <c r="H3073" s="53"/>
      <c r="I3073" s="59"/>
      <c r="J3073" s="53"/>
      <c r="K3073" s="53"/>
      <c r="L3073" s="53"/>
      <c r="M3073" s="53"/>
      <c r="N3073" s="53"/>
    </row>
    <row r="3074" spans="2:14" x14ac:dyDescent="0.25">
      <c r="B3074" s="175"/>
      <c r="C3074" s="53"/>
      <c r="D3074" s="53"/>
      <c r="E3074" s="53"/>
      <c r="F3074" s="53"/>
      <c r="G3074" s="54"/>
      <c r="H3074" s="53"/>
      <c r="I3074" s="59"/>
      <c r="J3074" s="53"/>
      <c r="K3074" s="53"/>
      <c r="L3074" s="53"/>
      <c r="M3074" s="53"/>
      <c r="N3074" s="53"/>
    </row>
    <row r="3075" spans="2:14" x14ac:dyDescent="0.25">
      <c r="B3075" s="175"/>
      <c r="C3075" s="53"/>
      <c r="D3075" s="53"/>
      <c r="E3075" s="53"/>
      <c r="F3075" s="53"/>
      <c r="G3075" s="54"/>
      <c r="H3075" s="53"/>
      <c r="I3075" s="59"/>
      <c r="J3075" s="53"/>
      <c r="K3075" s="53"/>
      <c r="L3075" s="53"/>
      <c r="M3075" s="53"/>
      <c r="N3075" s="53"/>
    </row>
    <row r="3076" spans="2:14" x14ac:dyDescent="0.25">
      <c r="B3076" s="175"/>
      <c r="C3076" s="53"/>
      <c r="D3076" s="53"/>
      <c r="E3076" s="53"/>
      <c r="F3076" s="53"/>
      <c r="G3076" s="54"/>
      <c r="H3076" s="53"/>
      <c r="I3076" s="59"/>
      <c r="J3076" s="53"/>
      <c r="K3076" s="53"/>
      <c r="L3076" s="53"/>
      <c r="M3076" s="53"/>
      <c r="N3076" s="53"/>
    </row>
    <row r="3077" spans="2:14" x14ac:dyDescent="0.25">
      <c r="B3077" s="175"/>
      <c r="C3077" s="53"/>
      <c r="D3077" s="53"/>
      <c r="E3077" s="53"/>
      <c r="F3077" s="53"/>
      <c r="G3077" s="54"/>
      <c r="H3077" s="53"/>
      <c r="I3077" s="59"/>
      <c r="J3077" s="53"/>
      <c r="K3077" s="53"/>
      <c r="L3077" s="53"/>
      <c r="M3077" s="53"/>
      <c r="N3077" s="53"/>
    </row>
    <row r="3078" spans="2:14" x14ac:dyDescent="0.25">
      <c r="B3078" s="175"/>
      <c r="C3078" s="53"/>
      <c r="D3078" s="53"/>
      <c r="E3078" s="53"/>
      <c r="F3078" s="53"/>
      <c r="G3078" s="54"/>
      <c r="H3078" s="53"/>
      <c r="I3078" s="59"/>
      <c r="J3078" s="53"/>
      <c r="K3078" s="53"/>
      <c r="L3078" s="53"/>
      <c r="M3078" s="53"/>
      <c r="N3078" s="53"/>
    </row>
    <row r="3079" spans="2:14" x14ac:dyDescent="0.25">
      <c r="B3079" s="175"/>
      <c r="C3079" s="53"/>
      <c r="D3079" s="53"/>
      <c r="E3079" s="53"/>
      <c r="F3079" s="53"/>
      <c r="G3079" s="54"/>
      <c r="H3079" s="53"/>
      <c r="I3079" s="59"/>
      <c r="J3079" s="53"/>
      <c r="K3079" s="53"/>
      <c r="L3079" s="53"/>
      <c r="M3079" s="53"/>
      <c r="N3079" s="53"/>
    </row>
    <row r="3080" spans="2:14" x14ac:dyDescent="0.25">
      <c r="B3080" s="175"/>
      <c r="C3080" s="53"/>
      <c r="D3080" s="53"/>
      <c r="E3080" s="53"/>
      <c r="F3080" s="53"/>
      <c r="G3080" s="54"/>
      <c r="H3080" s="53"/>
      <c r="I3080" s="59"/>
      <c r="J3080" s="53"/>
      <c r="K3080" s="53"/>
      <c r="L3080" s="53"/>
      <c r="M3080" s="53"/>
      <c r="N3080" s="53"/>
    </row>
    <row r="3081" spans="2:14" x14ac:dyDescent="0.25">
      <c r="B3081" s="175"/>
      <c r="C3081" s="53"/>
      <c r="D3081" s="53"/>
      <c r="E3081" s="53"/>
      <c r="F3081" s="53"/>
      <c r="G3081" s="54"/>
      <c r="H3081" s="53"/>
      <c r="I3081" s="59"/>
      <c r="J3081" s="53"/>
      <c r="K3081" s="53"/>
      <c r="L3081" s="53"/>
      <c r="M3081" s="53"/>
      <c r="N3081" s="53"/>
    </row>
    <row r="3082" spans="2:14" x14ac:dyDescent="0.25">
      <c r="B3082" s="175"/>
      <c r="C3082" s="53"/>
      <c r="D3082" s="53"/>
      <c r="E3082" s="53"/>
      <c r="F3082" s="53"/>
      <c r="G3082" s="54"/>
      <c r="H3082" s="53"/>
      <c r="I3082" s="59"/>
      <c r="J3082" s="53"/>
      <c r="K3082" s="53"/>
      <c r="L3082" s="53"/>
      <c r="M3082" s="53"/>
      <c r="N3082" s="53"/>
    </row>
    <row r="3083" spans="2:14" x14ac:dyDescent="0.25">
      <c r="B3083" s="175"/>
      <c r="C3083" s="53"/>
      <c r="D3083" s="53"/>
      <c r="E3083" s="53"/>
      <c r="F3083" s="53"/>
      <c r="G3083" s="54"/>
      <c r="H3083" s="53"/>
      <c r="I3083" s="59"/>
      <c r="J3083" s="53"/>
      <c r="K3083" s="53"/>
      <c r="L3083" s="53"/>
      <c r="M3083" s="53"/>
      <c r="N3083" s="53"/>
    </row>
    <row r="3084" spans="2:14" x14ac:dyDescent="0.25">
      <c r="B3084" s="175"/>
      <c r="C3084" s="53"/>
      <c r="D3084" s="53"/>
      <c r="E3084" s="53"/>
      <c r="F3084" s="53"/>
      <c r="G3084" s="54"/>
      <c r="H3084" s="53"/>
      <c r="I3084" s="59"/>
      <c r="J3084" s="53"/>
      <c r="K3084" s="53"/>
      <c r="L3084" s="53"/>
      <c r="M3084" s="53"/>
      <c r="N3084" s="53"/>
    </row>
    <row r="3085" spans="2:14" x14ac:dyDescent="0.25">
      <c r="B3085" s="175"/>
      <c r="C3085" s="53"/>
      <c r="D3085" s="53"/>
      <c r="E3085" s="53"/>
      <c r="F3085" s="53"/>
      <c r="G3085" s="54"/>
      <c r="H3085" s="53"/>
      <c r="I3085" s="59"/>
      <c r="J3085" s="53"/>
      <c r="K3085" s="53"/>
      <c r="L3085" s="53"/>
      <c r="M3085" s="53"/>
      <c r="N3085" s="53"/>
    </row>
    <row r="3086" spans="2:14" x14ac:dyDescent="0.25">
      <c r="B3086" s="175"/>
      <c r="C3086" s="53"/>
      <c r="D3086" s="53"/>
      <c r="E3086" s="53"/>
      <c r="F3086" s="53"/>
      <c r="G3086" s="54"/>
      <c r="H3086" s="53"/>
      <c r="I3086" s="59"/>
      <c r="J3086" s="53"/>
      <c r="K3086" s="53"/>
      <c r="L3086" s="53"/>
      <c r="M3086" s="53"/>
      <c r="N3086" s="53"/>
    </row>
    <row r="3087" spans="2:14" x14ac:dyDescent="0.25">
      <c r="B3087" s="175"/>
      <c r="C3087" s="53"/>
      <c r="D3087" s="53"/>
      <c r="E3087" s="53"/>
      <c r="F3087" s="53"/>
      <c r="G3087" s="54"/>
      <c r="H3087" s="53"/>
      <c r="I3087" s="59"/>
      <c r="J3087" s="53"/>
      <c r="K3087" s="53"/>
      <c r="L3087" s="53"/>
      <c r="M3087" s="53"/>
      <c r="N3087" s="53"/>
    </row>
    <row r="3088" spans="2:14" x14ac:dyDescent="0.25">
      <c r="B3088" s="175"/>
      <c r="C3088" s="53"/>
      <c r="D3088" s="53"/>
      <c r="E3088" s="53"/>
      <c r="F3088" s="53"/>
      <c r="G3088" s="54"/>
      <c r="H3088" s="53"/>
      <c r="I3088" s="59"/>
      <c r="J3088" s="53"/>
      <c r="K3088" s="53"/>
      <c r="L3088" s="53"/>
      <c r="M3088" s="53"/>
      <c r="N3088" s="53"/>
    </row>
    <row r="3089" spans="2:14" x14ac:dyDescent="0.25">
      <c r="B3089" s="175"/>
      <c r="C3089" s="53"/>
      <c r="D3089" s="53"/>
      <c r="E3089" s="53"/>
      <c r="F3089" s="53"/>
      <c r="G3089" s="54"/>
      <c r="H3089" s="53"/>
      <c r="I3089" s="59"/>
      <c r="J3089" s="53"/>
      <c r="K3089" s="53"/>
      <c r="L3089" s="53"/>
      <c r="M3089" s="53"/>
      <c r="N3089" s="53"/>
    </row>
    <row r="3090" spans="2:14" x14ac:dyDescent="0.25">
      <c r="B3090" s="175"/>
      <c r="C3090" s="53"/>
      <c r="D3090" s="53"/>
      <c r="E3090" s="53"/>
      <c r="F3090" s="53"/>
      <c r="G3090" s="54"/>
      <c r="H3090" s="53"/>
      <c r="I3090" s="59"/>
      <c r="J3090" s="53"/>
      <c r="K3090" s="53"/>
      <c r="L3090" s="53"/>
      <c r="M3090" s="53"/>
      <c r="N3090" s="53"/>
    </row>
    <row r="3091" spans="2:14" x14ac:dyDescent="0.25">
      <c r="B3091" s="175"/>
      <c r="C3091" s="53"/>
      <c r="D3091" s="53"/>
      <c r="E3091" s="53"/>
      <c r="F3091" s="53"/>
      <c r="G3091" s="54"/>
      <c r="H3091" s="53"/>
      <c r="I3091" s="59"/>
      <c r="J3091" s="53"/>
      <c r="K3091" s="53"/>
      <c r="L3091" s="53"/>
      <c r="M3091" s="53"/>
      <c r="N3091" s="53"/>
    </row>
    <row r="3092" spans="2:14" x14ac:dyDescent="0.25">
      <c r="B3092" s="175"/>
      <c r="C3092" s="53"/>
      <c r="D3092" s="53"/>
      <c r="E3092" s="53"/>
      <c r="F3092" s="53"/>
      <c r="G3092" s="54"/>
      <c r="H3092" s="53"/>
      <c r="I3092" s="59"/>
      <c r="J3092" s="53"/>
      <c r="K3092" s="53"/>
      <c r="L3092" s="53"/>
      <c r="M3092" s="53"/>
      <c r="N3092" s="53"/>
    </row>
    <row r="3093" spans="2:14" x14ac:dyDescent="0.25">
      <c r="B3093" s="175"/>
      <c r="C3093" s="53"/>
      <c r="D3093" s="53"/>
      <c r="E3093" s="53"/>
      <c r="F3093" s="53"/>
      <c r="G3093" s="54"/>
      <c r="H3093" s="53"/>
      <c r="I3093" s="59"/>
      <c r="J3093" s="53"/>
      <c r="K3093" s="53"/>
      <c r="L3093" s="53"/>
      <c r="M3093" s="53"/>
      <c r="N3093" s="53"/>
    </row>
    <row r="3094" spans="2:14" x14ac:dyDescent="0.25">
      <c r="B3094" s="175"/>
      <c r="C3094" s="53"/>
      <c r="D3094" s="53"/>
      <c r="E3094" s="53"/>
      <c r="F3094" s="53"/>
      <c r="G3094" s="54"/>
      <c r="H3094" s="53"/>
      <c r="I3094" s="59"/>
      <c r="J3094" s="53"/>
      <c r="K3094" s="53"/>
      <c r="L3094" s="53"/>
      <c r="M3094" s="53"/>
      <c r="N3094" s="53"/>
    </row>
    <row r="3095" spans="2:14" x14ac:dyDescent="0.25">
      <c r="B3095" s="175"/>
      <c r="C3095" s="53"/>
      <c r="D3095" s="53"/>
      <c r="E3095" s="53"/>
      <c r="F3095" s="53"/>
      <c r="G3095" s="54"/>
      <c r="H3095" s="53"/>
      <c r="I3095" s="59"/>
      <c r="J3095" s="53"/>
      <c r="K3095" s="53"/>
      <c r="L3095" s="53"/>
      <c r="M3095" s="53"/>
      <c r="N3095" s="53"/>
    </row>
    <row r="3096" spans="2:14" x14ac:dyDescent="0.25">
      <c r="B3096" s="175"/>
      <c r="C3096" s="53"/>
      <c r="D3096" s="53"/>
      <c r="E3096" s="53"/>
      <c r="F3096" s="53"/>
      <c r="G3096" s="54"/>
      <c r="H3096" s="53"/>
      <c r="I3096" s="59"/>
      <c r="J3096" s="53"/>
      <c r="K3096" s="53"/>
      <c r="L3096" s="53"/>
      <c r="M3096" s="53"/>
      <c r="N3096" s="53"/>
    </row>
    <row r="3097" spans="2:14" x14ac:dyDescent="0.25">
      <c r="B3097" s="175"/>
      <c r="C3097" s="53"/>
      <c r="D3097" s="53"/>
      <c r="E3097" s="53"/>
      <c r="F3097" s="53"/>
      <c r="G3097" s="54"/>
      <c r="H3097" s="53"/>
      <c r="I3097" s="59"/>
      <c r="J3097" s="53"/>
      <c r="K3097" s="53"/>
      <c r="L3097" s="53"/>
      <c r="M3097" s="53"/>
      <c r="N3097" s="53"/>
    </row>
    <row r="3098" spans="2:14" x14ac:dyDescent="0.25">
      <c r="B3098" s="175"/>
      <c r="C3098" s="53"/>
      <c r="D3098" s="53"/>
      <c r="E3098" s="53"/>
      <c r="F3098" s="53"/>
      <c r="G3098" s="54"/>
      <c r="H3098" s="53"/>
      <c r="I3098" s="59"/>
      <c r="J3098" s="53"/>
      <c r="K3098" s="53"/>
      <c r="L3098" s="53"/>
      <c r="M3098" s="53"/>
      <c r="N3098" s="53"/>
    </row>
    <row r="3099" spans="2:14" x14ac:dyDescent="0.25">
      <c r="B3099" s="175"/>
      <c r="C3099" s="53"/>
      <c r="D3099" s="53"/>
      <c r="E3099" s="53"/>
      <c r="F3099" s="53"/>
      <c r="G3099" s="54"/>
      <c r="H3099" s="53"/>
      <c r="I3099" s="59"/>
      <c r="J3099" s="53"/>
      <c r="K3099" s="53"/>
      <c r="L3099" s="53"/>
      <c r="M3099" s="53"/>
      <c r="N3099" s="53"/>
    </row>
    <row r="3100" spans="2:14" x14ac:dyDescent="0.25">
      <c r="B3100" s="175"/>
      <c r="C3100" s="53"/>
      <c r="D3100" s="53"/>
      <c r="E3100" s="53"/>
      <c r="F3100" s="53"/>
      <c r="G3100" s="54"/>
      <c r="H3100" s="53"/>
      <c r="I3100" s="59"/>
      <c r="J3100" s="53"/>
      <c r="K3100" s="53"/>
      <c r="L3100" s="53"/>
      <c r="M3100" s="53"/>
      <c r="N3100" s="53"/>
    </row>
    <row r="3101" spans="2:14" x14ac:dyDescent="0.25">
      <c r="B3101" s="175"/>
      <c r="C3101" s="53"/>
      <c r="D3101" s="53"/>
      <c r="E3101" s="53"/>
      <c r="F3101" s="53"/>
      <c r="G3101" s="54"/>
      <c r="H3101" s="53"/>
      <c r="I3101" s="59"/>
      <c r="J3101" s="53"/>
      <c r="K3101" s="53"/>
      <c r="L3101" s="53"/>
      <c r="M3101" s="53"/>
      <c r="N3101" s="53"/>
    </row>
    <row r="3102" spans="2:14" x14ac:dyDescent="0.25">
      <c r="B3102" s="175"/>
      <c r="C3102" s="53"/>
      <c r="D3102" s="53"/>
      <c r="E3102" s="53"/>
      <c r="F3102" s="53"/>
      <c r="G3102" s="54"/>
      <c r="H3102" s="53"/>
      <c r="I3102" s="59"/>
      <c r="J3102" s="53"/>
      <c r="K3102" s="53"/>
      <c r="L3102" s="53"/>
      <c r="M3102" s="53"/>
      <c r="N3102" s="53"/>
    </row>
    <row r="3103" spans="2:14" x14ac:dyDescent="0.25">
      <c r="B3103" s="175"/>
      <c r="C3103" s="53"/>
      <c r="D3103" s="53"/>
      <c r="E3103" s="53"/>
      <c r="F3103" s="53"/>
      <c r="G3103" s="54"/>
      <c r="H3103" s="53"/>
      <c r="I3103" s="59"/>
      <c r="J3103" s="53"/>
      <c r="K3103" s="53"/>
      <c r="L3103" s="53"/>
      <c r="M3103" s="53"/>
      <c r="N3103" s="53"/>
    </row>
    <row r="3104" spans="2:14" x14ac:dyDescent="0.25">
      <c r="B3104" s="175"/>
      <c r="C3104" s="53"/>
      <c r="D3104" s="53"/>
      <c r="E3104" s="53"/>
      <c r="F3104" s="53"/>
      <c r="G3104" s="54"/>
      <c r="H3104" s="53"/>
      <c r="I3104" s="59"/>
      <c r="J3104" s="53"/>
      <c r="K3104" s="53"/>
      <c r="L3104" s="53"/>
      <c r="M3104" s="53"/>
      <c r="N3104" s="53"/>
    </row>
    <row r="3105" spans="2:14" x14ac:dyDescent="0.25">
      <c r="B3105" s="175"/>
      <c r="C3105" s="53"/>
      <c r="D3105" s="53"/>
      <c r="E3105" s="53"/>
      <c r="F3105" s="53"/>
      <c r="G3105" s="54"/>
      <c r="H3105" s="53"/>
      <c r="I3105" s="59"/>
      <c r="J3105" s="53"/>
      <c r="K3105" s="53"/>
      <c r="L3105" s="53"/>
      <c r="M3105" s="53"/>
      <c r="N3105" s="53"/>
    </row>
    <row r="3106" spans="2:14" x14ac:dyDescent="0.25">
      <c r="B3106" s="175"/>
      <c r="C3106" s="53"/>
      <c r="D3106" s="53"/>
      <c r="E3106" s="53"/>
      <c r="F3106" s="53"/>
      <c r="G3106" s="54"/>
      <c r="H3106" s="53"/>
      <c r="I3106" s="59"/>
      <c r="J3106" s="53"/>
      <c r="K3106" s="53"/>
      <c r="L3106" s="53"/>
      <c r="M3106" s="53"/>
      <c r="N3106" s="53"/>
    </row>
    <row r="3107" spans="2:14" x14ac:dyDescent="0.25">
      <c r="B3107" s="175"/>
      <c r="C3107" s="53"/>
      <c r="D3107" s="53"/>
      <c r="E3107" s="53"/>
      <c r="F3107" s="53"/>
      <c r="G3107" s="54"/>
      <c r="H3107" s="53"/>
      <c r="I3107" s="59"/>
      <c r="J3107" s="53"/>
      <c r="K3107" s="53"/>
      <c r="L3107" s="53"/>
      <c r="M3107" s="53"/>
      <c r="N3107" s="53"/>
    </row>
    <row r="3108" spans="2:14" x14ac:dyDescent="0.25">
      <c r="B3108" s="175"/>
      <c r="C3108" s="53"/>
      <c r="D3108" s="53"/>
      <c r="E3108" s="53"/>
      <c r="F3108" s="53"/>
      <c r="G3108" s="54"/>
      <c r="H3108" s="53"/>
      <c r="I3108" s="59"/>
      <c r="J3108" s="53"/>
      <c r="K3108" s="53"/>
      <c r="L3108" s="53"/>
      <c r="M3108" s="53"/>
      <c r="N3108" s="53"/>
    </row>
    <row r="3109" spans="2:14" x14ac:dyDescent="0.25">
      <c r="B3109" s="175"/>
      <c r="C3109" s="53"/>
      <c r="D3109" s="53"/>
      <c r="E3109" s="53"/>
      <c r="F3109" s="53"/>
      <c r="G3109" s="54"/>
      <c r="H3109" s="53"/>
      <c r="I3109" s="59"/>
      <c r="J3109" s="53"/>
      <c r="K3109" s="53"/>
      <c r="L3109" s="53"/>
      <c r="M3109" s="53"/>
      <c r="N3109" s="53"/>
    </row>
    <row r="3110" spans="2:14" x14ac:dyDescent="0.25">
      <c r="B3110" s="175"/>
      <c r="C3110" s="53"/>
      <c r="D3110" s="53"/>
      <c r="E3110" s="53"/>
      <c r="F3110" s="53"/>
      <c r="G3110" s="54"/>
      <c r="H3110" s="53"/>
      <c r="I3110" s="59"/>
      <c r="J3110" s="53"/>
      <c r="K3110" s="53"/>
      <c r="L3110" s="53"/>
      <c r="M3110" s="53"/>
      <c r="N3110" s="53"/>
    </row>
    <row r="3111" spans="2:14" x14ac:dyDescent="0.25">
      <c r="B3111" s="175"/>
      <c r="C3111" s="53"/>
      <c r="D3111" s="53"/>
      <c r="E3111" s="53"/>
      <c r="F3111" s="53"/>
      <c r="G3111" s="54"/>
      <c r="H3111" s="53"/>
      <c r="I3111" s="59"/>
      <c r="J3111" s="53"/>
      <c r="K3111" s="53"/>
      <c r="L3111" s="53"/>
      <c r="M3111" s="53"/>
      <c r="N3111" s="53"/>
    </row>
    <row r="3112" spans="2:14" x14ac:dyDescent="0.25">
      <c r="B3112" s="175"/>
      <c r="C3112" s="53"/>
      <c r="D3112" s="53"/>
      <c r="E3112" s="53"/>
      <c r="F3112" s="53"/>
      <c r="G3112" s="54"/>
      <c r="H3112" s="53"/>
      <c r="I3112" s="59"/>
      <c r="J3112" s="53"/>
      <c r="K3112" s="53"/>
      <c r="L3112" s="53"/>
      <c r="M3112" s="53"/>
      <c r="N3112" s="53"/>
    </row>
    <row r="3113" spans="2:14" x14ac:dyDescent="0.25">
      <c r="B3113" s="175"/>
      <c r="C3113" s="53"/>
      <c r="D3113" s="53"/>
      <c r="E3113" s="53"/>
      <c r="F3113" s="53"/>
      <c r="G3113" s="54"/>
      <c r="H3113" s="53"/>
      <c r="I3113" s="59"/>
      <c r="J3113" s="53"/>
      <c r="K3113" s="53"/>
      <c r="L3113" s="53"/>
      <c r="M3113" s="53"/>
      <c r="N3113" s="53"/>
    </row>
    <row r="3114" spans="2:14" x14ac:dyDescent="0.25">
      <c r="B3114" s="175"/>
      <c r="C3114" s="53"/>
      <c r="D3114" s="53"/>
      <c r="E3114" s="53"/>
      <c r="F3114" s="53"/>
      <c r="G3114" s="54"/>
      <c r="H3114" s="53"/>
      <c r="I3114" s="59"/>
      <c r="J3114" s="53"/>
      <c r="K3114" s="53"/>
      <c r="L3114" s="53"/>
      <c r="M3114" s="53"/>
      <c r="N3114" s="53"/>
    </row>
    <row r="3115" spans="2:14" x14ac:dyDescent="0.25">
      <c r="B3115" s="175"/>
      <c r="C3115" s="53"/>
      <c r="D3115" s="53"/>
      <c r="E3115" s="53"/>
      <c r="F3115" s="53"/>
      <c r="G3115" s="54"/>
      <c r="H3115" s="53"/>
      <c r="I3115" s="59"/>
      <c r="J3115" s="53"/>
      <c r="K3115" s="53"/>
      <c r="L3115" s="53"/>
      <c r="M3115" s="53"/>
      <c r="N3115" s="53"/>
    </row>
    <row r="3116" spans="2:14" x14ac:dyDescent="0.25">
      <c r="B3116" s="175"/>
      <c r="C3116" s="53"/>
      <c r="D3116" s="53"/>
      <c r="E3116" s="53"/>
      <c r="F3116" s="53"/>
      <c r="G3116" s="54"/>
      <c r="H3116" s="53"/>
      <c r="I3116" s="59"/>
      <c r="J3116" s="53"/>
      <c r="K3116" s="53"/>
      <c r="L3116" s="53"/>
      <c r="M3116" s="53"/>
      <c r="N3116" s="53"/>
    </row>
    <row r="3117" spans="2:14" x14ac:dyDescent="0.25">
      <c r="B3117" s="175"/>
      <c r="C3117" s="53"/>
      <c r="D3117" s="53"/>
      <c r="E3117" s="53"/>
      <c r="F3117" s="53"/>
      <c r="G3117" s="54"/>
      <c r="H3117" s="53"/>
      <c r="I3117" s="59"/>
      <c r="J3117" s="53"/>
      <c r="K3117" s="53"/>
      <c r="L3117" s="53"/>
      <c r="M3117" s="53"/>
      <c r="N3117" s="53"/>
    </row>
    <row r="3118" spans="2:14" x14ac:dyDescent="0.25">
      <c r="B3118" s="175"/>
      <c r="C3118" s="53"/>
      <c r="D3118" s="53"/>
      <c r="E3118" s="53"/>
      <c r="F3118" s="53"/>
      <c r="G3118" s="54"/>
      <c r="H3118" s="53"/>
      <c r="I3118" s="59"/>
      <c r="J3118" s="53"/>
      <c r="K3118" s="53"/>
      <c r="L3118" s="53"/>
      <c r="M3118" s="53"/>
      <c r="N3118" s="53"/>
    </row>
    <row r="3119" spans="2:14" x14ac:dyDescent="0.25">
      <c r="B3119" s="175"/>
      <c r="C3119" s="53"/>
      <c r="D3119" s="53"/>
      <c r="E3119" s="53"/>
      <c r="F3119" s="53"/>
      <c r="G3119" s="54"/>
      <c r="H3119" s="53"/>
      <c r="I3119" s="59"/>
      <c r="J3119" s="53"/>
      <c r="K3119" s="53"/>
      <c r="L3119" s="53"/>
      <c r="M3119" s="53"/>
      <c r="N3119" s="53"/>
    </row>
    <row r="3120" spans="2:14" x14ac:dyDescent="0.25">
      <c r="B3120" s="175"/>
      <c r="C3120" s="53"/>
      <c r="D3120" s="53"/>
      <c r="E3120" s="53"/>
      <c r="F3120" s="53"/>
      <c r="G3120" s="54"/>
      <c r="H3120" s="53"/>
      <c r="I3120" s="59"/>
      <c r="J3120" s="53"/>
      <c r="K3120" s="53"/>
      <c r="L3120" s="53"/>
      <c r="M3120" s="53"/>
      <c r="N3120" s="53"/>
    </row>
    <row r="3121" spans="2:14" x14ac:dyDescent="0.25">
      <c r="B3121" s="175"/>
      <c r="C3121" s="53"/>
      <c r="D3121" s="53"/>
      <c r="E3121" s="53"/>
      <c r="F3121" s="53"/>
      <c r="G3121" s="54"/>
      <c r="H3121" s="53"/>
      <c r="I3121" s="59"/>
      <c r="J3121" s="53"/>
      <c r="K3121" s="53"/>
      <c r="L3121" s="53"/>
      <c r="M3121" s="53"/>
      <c r="N3121" s="53"/>
    </row>
    <row r="3122" spans="2:14" x14ac:dyDescent="0.25">
      <c r="B3122" s="175"/>
      <c r="C3122" s="53"/>
      <c r="D3122" s="53"/>
      <c r="E3122" s="53"/>
      <c r="F3122" s="53"/>
      <c r="G3122" s="54"/>
      <c r="H3122" s="53"/>
      <c r="I3122" s="59"/>
      <c r="J3122" s="53"/>
      <c r="K3122" s="53"/>
      <c r="L3122" s="53"/>
      <c r="M3122" s="53"/>
      <c r="N3122" s="53"/>
    </row>
    <row r="3123" spans="2:14" x14ac:dyDescent="0.25">
      <c r="B3123" s="175"/>
      <c r="C3123" s="53"/>
      <c r="D3123" s="53"/>
      <c r="E3123" s="53"/>
      <c r="F3123" s="53"/>
      <c r="G3123" s="54"/>
      <c r="H3123" s="53"/>
      <c r="I3123" s="59"/>
      <c r="J3123" s="53"/>
      <c r="K3123" s="53"/>
      <c r="L3123" s="53"/>
      <c r="M3123" s="53"/>
      <c r="N3123" s="53"/>
    </row>
    <row r="3124" spans="2:14" x14ac:dyDescent="0.25">
      <c r="B3124" s="175"/>
      <c r="C3124" s="53"/>
      <c r="D3124" s="53"/>
      <c r="E3124" s="53"/>
      <c r="F3124" s="53"/>
      <c r="G3124" s="54"/>
      <c r="H3124" s="53"/>
      <c r="I3124" s="59"/>
      <c r="J3124" s="53"/>
      <c r="K3124" s="53"/>
      <c r="L3124" s="53"/>
      <c r="M3124" s="53"/>
      <c r="N3124" s="53"/>
    </row>
    <row r="3125" spans="2:14" x14ac:dyDescent="0.25">
      <c r="B3125" s="175"/>
      <c r="C3125" s="53"/>
      <c r="D3125" s="53"/>
      <c r="E3125" s="53"/>
      <c r="F3125" s="53"/>
      <c r="G3125" s="54"/>
      <c r="H3125" s="53"/>
      <c r="I3125" s="59"/>
      <c r="J3125" s="53"/>
      <c r="K3125" s="53"/>
      <c r="L3125" s="53"/>
      <c r="M3125" s="53"/>
      <c r="N3125" s="53"/>
    </row>
    <row r="3126" spans="2:14" x14ac:dyDescent="0.25">
      <c r="B3126" s="175"/>
      <c r="C3126" s="53"/>
      <c r="D3126" s="53"/>
      <c r="E3126" s="53"/>
      <c r="F3126" s="53"/>
      <c r="G3126" s="54"/>
      <c r="H3126" s="53"/>
      <c r="I3126" s="59"/>
      <c r="J3126" s="53"/>
      <c r="K3126" s="53"/>
      <c r="L3126" s="53"/>
      <c r="M3126" s="53"/>
      <c r="N3126" s="53"/>
    </row>
    <row r="3127" spans="2:14" x14ac:dyDescent="0.25">
      <c r="B3127" s="175"/>
      <c r="C3127" s="53"/>
      <c r="D3127" s="53"/>
      <c r="E3127" s="53"/>
      <c r="F3127" s="53"/>
      <c r="G3127" s="54"/>
      <c r="H3127" s="53"/>
      <c r="I3127" s="59"/>
      <c r="J3127" s="53"/>
      <c r="K3127" s="53"/>
      <c r="L3127" s="53"/>
      <c r="M3127" s="53"/>
      <c r="N3127" s="53"/>
    </row>
    <row r="3128" spans="2:14" x14ac:dyDescent="0.25">
      <c r="B3128" s="175"/>
      <c r="C3128" s="53"/>
      <c r="D3128" s="53"/>
      <c r="E3128" s="53"/>
      <c r="F3128" s="53"/>
      <c r="G3128" s="54"/>
      <c r="H3128" s="53"/>
      <c r="I3128" s="59"/>
      <c r="J3128" s="53"/>
      <c r="K3128" s="53"/>
      <c r="L3128" s="53"/>
      <c r="M3128" s="53"/>
      <c r="N3128" s="53"/>
    </row>
    <row r="3129" spans="2:14" x14ac:dyDescent="0.25">
      <c r="B3129" s="175"/>
      <c r="C3129" s="53"/>
      <c r="D3129" s="53"/>
      <c r="E3129" s="53"/>
      <c r="F3129" s="53"/>
      <c r="G3129" s="54"/>
      <c r="H3129" s="53"/>
      <c r="I3129" s="59"/>
      <c r="J3129" s="53"/>
      <c r="K3129" s="53"/>
      <c r="L3129" s="53"/>
      <c r="M3129" s="53"/>
      <c r="N3129" s="53"/>
    </row>
    <row r="3130" spans="2:14" x14ac:dyDescent="0.25">
      <c r="B3130" s="175"/>
      <c r="C3130" s="53"/>
      <c r="D3130" s="53"/>
      <c r="E3130" s="53"/>
      <c r="F3130" s="53"/>
      <c r="G3130" s="54"/>
      <c r="H3130" s="53"/>
      <c r="I3130" s="59"/>
      <c r="J3130" s="53"/>
      <c r="K3130" s="53"/>
      <c r="L3130" s="53"/>
      <c r="M3130" s="53"/>
      <c r="N3130" s="53"/>
    </row>
    <row r="3131" spans="2:14" x14ac:dyDescent="0.25">
      <c r="B3131" s="175"/>
      <c r="C3131" s="53"/>
      <c r="D3131" s="53"/>
      <c r="E3131" s="53"/>
      <c r="F3131" s="53"/>
      <c r="G3131" s="54"/>
      <c r="H3131" s="53"/>
      <c r="I3131" s="59"/>
      <c r="J3131" s="53"/>
      <c r="K3131" s="53"/>
      <c r="L3131" s="53"/>
      <c r="M3131" s="53"/>
      <c r="N3131" s="53"/>
    </row>
    <row r="3132" spans="2:14" x14ac:dyDescent="0.25">
      <c r="B3132" s="175"/>
      <c r="C3132" s="53"/>
      <c r="D3132" s="53"/>
      <c r="E3132" s="53"/>
      <c r="F3132" s="53"/>
      <c r="G3132" s="54"/>
      <c r="H3132" s="53"/>
      <c r="I3132" s="59"/>
      <c r="J3132" s="53"/>
      <c r="K3132" s="53"/>
      <c r="L3132" s="53"/>
      <c r="M3132" s="53"/>
      <c r="N3132" s="53"/>
    </row>
    <row r="3133" spans="2:14" x14ac:dyDescent="0.25">
      <c r="B3133" s="175"/>
      <c r="C3133" s="53"/>
      <c r="D3133" s="53"/>
      <c r="E3133" s="53"/>
      <c r="F3133" s="53"/>
      <c r="G3133" s="54"/>
      <c r="H3133" s="53"/>
      <c r="I3133" s="59"/>
      <c r="J3133" s="53"/>
      <c r="K3133" s="53"/>
      <c r="L3133" s="53"/>
      <c r="M3133" s="53"/>
      <c r="N3133" s="53"/>
    </row>
    <row r="3134" spans="2:14" x14ac:dyDescent="0.25">
      <c r="B3134" s="175"/>
      <c r="C3134" s="53"/>
      <c r="D3134" s="53"/>
      <c r="E3134" s="53"/>
      <c r="F3134" s="53"/>
      <c r="G3134" s="54"/>
      <c r="H3134" s="53"/>
      <c r="I3134" s="59"/>
      <c r="J3134" s="53"/>
      <c r="K3134" s="53"/>
      <c r="L3134" s="53"/>
      <c r="M3134" s="53"/>
      <c r="N3134" s="53"/>
    </row>
    <row r="3135" spans="2:14" x14ac:dyDescent="0.25">
      <c r="B3135" s="175"/>
      <c r="C3135" s="53"/>
      <c r="D3135" s="53"/>
      <c r="E3135" s="53"/>
      <c r="F3135" s="53"/>
      <c r="G3135" s="54"/>
      <c r="H3135" s="53"/>
      <c r="I3135" s="59"/>
      <c r="J3135" s="53"/>
      <c r="K3135" s="53"/>
      <c r="L3135" s="53"/>
      <c r="M3135" s="53"/>
      <c r="N3135" s="53"/>
    </row>
    <row r="3136" spans="2:14" x14ac:dyDescent="0.25">
      <c r="B3136" s="175"/>
      <c r="C3136" s="53"/>
      <c r="D3136" s="53"/>
      <c r="E3136" s="53"/>
      <c r="F3136" s="53"/>
      <c r="G3136" s="54"/>
      <c r="H3136" s="53"/>
      <c r="I3136" s="59"/>
      <c r="J3136" s="53"/>
      <c r="K3136" s="53"/>
      <c r="L3136" s="53"/>
      <c r="M3136" s="53"/>
      <c r="N3136" s="53"/>
    </row>
    <row r="3137" spans="2:14" x14ac:dyDescent="0.25">
      <c r="B3137" s="175"/>
      <c r="C3137" s="53"/>
      <c r="D3137" s="53"/>
      <c r="E3137" s="53"/>
      <c r="F3137" s="53"/>
      <c r="G3137" s="54"/>
      <c r="H3137" s="53"/>
      <c r="I3137" s="59"/>
      <c r="J3137" s="53"/>
      <c r="K3137" s="53"/>
      <c r="L3137" s="53"/>
      <c r="M3137" s="53"/>
      <c r="N3137" s="53"/>
    </row>
    <row r="3138" spans="2:14" x14ac:dyDescent="0.25">
      <c r="B3138" s="175"/>
      <c r="C3138" s="53"/>
      <c r="D3138" s="53"/>
      <c r="E3138" s="53"/>
      <c r="F3138" s="53"/>
      <c r="G3138" s="54"/>
      <c r="H3138" s="53"/>
      <c r="I3138" s="59"/>
      <c r="J3138" s="53"/>
      <c r="K3138" s="53"/>
      <c r="L3138" s="53"/>
      <c r="M3138" s="53"/>
      <c r="N3138" s="53"/>
    </row>
    <row r="3139" spans="2:14" x14ac:dyDescent="0.25">
      <c r="B3139" s="175"/>
      <c r="C3139" s="53"/>
      <c r="D3139" s="53"/>
      <c r="E3139" s="53"/>
      <c r="F3139" s="53"/>
      <c r="G3139" s="54"/>
      <c r="H3139" s="53"/>
      <c r="I3139" s="59"/>
      <c r="J3139" s="53"/>
      <c r="K3139" s="53"/>
      <c r="L3139" s="53"/>
      <c r="M3139" s="53"/>
      <c r="N3139" s="53"/>
    </row>
    <row r="3140" spans="2:14" x14ac:dyDescent="0.25">
      <c r="B3140" s="175"/>
      <c r="C3140" s="53"/>
      <c r="D3140" s="53"/>
      <c r="E3140" s="53"/>
      <c r="F3140" s="53"/>
      <c r="G3140" s="54"/>
      <c r="H3140" s="53"/>
      <c r="I3140" s="59"/>
      <c r="J3140" s="53"/>
      <c r="K3140" s="53"/>
      <c r="L3140" s="53"/>
      <c r="M3140" s="53"/>
      <c r="N3140" s="53"/>
    </row>
    <row r="3141" spans="2:14" x14ac:dyDescent="0.25">
      <c r="B3141" s="175"/>
      <c r="C3141" s="53"/>
      <c r="D3141" s="53"/>
      <c r="E3141" s="53"/>
      <c r="F3141" s="53"/>
      <c r="G3141" s="54"/>
      <c r="H3141" s="53"/>
      <c r="I3141" s="59"/>
      <c r="J3141" s="53"/>
      <c r="K3141" s="53"/>
      <c r="L3141" s="53"/>
      <c r="M3141" s="53"/>
      <c r="N3141" s="53"/>
    </row>
    <row r="3142" spans="2:14" x14ac:dyDescent="0.25">
      <c r="B3142" s="175"/>
      <c r="C3142" s="53"/>
      <c r="D3142" s="53"/>
      <c r="E3142" s="53"/>
      <c r="F3142" s="53"/>
      <c r="G3142" s="54"/>
      <c r="H3142" s="53"/>
      <c r="I3142" s="59"/>
      <c r="J3142" s="53"/>
      <c r="K3142" s="53"/>
      <c r="L3142" s="53"/>
      <c r="M3142" s="53"/>
      <c r="N3142" s="53"/>
    </row>
    <row r="3143" spans="2:14" x14ac:dyDescent="0.25">
      <c r="B3143" s="175"/>
      <c r="C3143" s="53"/>
      <c r="D3143" s="53"/>
      <c r="E3143" s="53"/>
      <c r="F3143" s="53"/>
      <c r="G3143" s="54"/>
      <c r="H3143" s="53"/>
      <c r="I3143" s="59"/>
      <c r="J3143" s="53"/>
      <c r="K3143" s="53"/>
      <c r="L3143" s="53"/>
      <c r="M3143" s="53"/>
      <c r="N3143" s="53"/>
    </row>
    <row r="3144" spans="2:14" x14ac:dyDescent="0.25">
      <c r="B3144" s="175"/>
      <c r="C3144" s="53"/>
      <c r="D3144" s="53"/>
      <c r="E3144" s="53"/>
      <c r="F3144" s="53"/>
      <c r="G3144" s="54"/>
      <c r="H3144" s="53"/>
      <c r="I3144" s="59"/>
      <c r="J3144" s="53"/>
      <c r="K3144" s="53"/>
      <c r="L3144" s="53"/>
      <c r="M3144" s="53"/>
      <c r="N3144" s="53"/>
    </row>
    <row r="3145" spans="2:14" x14ac:dyDescent="0.25">
      <c r="B3145" s="175"/>
      <c r="C3145" s="53"/>
      <c r="D3145" s="53"/>
      <c r="E3145" s="53"/>
      <c r="F3145" s="53"/>
      <c r="G3145" s="54"/>
      <c r="H3145" s="53"/>
      <c r="I3145" s="59"/>
      <c r="J3145" s="53"/>
      <c r="K3145" s="53"/>
      <c r="L3145" s="53"/>
      <c r="M3145" s="53"/>
      <c r="N3145" s="53"/>
    </row>
    <row r="3146" spans="2:14" x14ac:dyDescent="0.25">
      <c r="B3146" s="175"/>
      <c r="C3146" s="53"/>
      <c r="D3146" s="53"/>
      <c r="E3146" s="53"/>
      <c r="F3146" s="53"/>
      <c r="G3146" s="54"/>
      <c r="H3146" s="53"/>
      <c r="I3146" s="59"/>
      <c r="J3146" s="53"/>
      <c r="K3146" s="53"/>
      <c r="L3146" s="53"/>
      <c r="M3146" s="53"/>
      <c r="N3146" s="53"/>
    </row>
    <row r="3147" spans="2:14" x14ac:dyDescent="0.25">
      <c r="B3147" s="175"/>
      <c r="C3147" s="53"/>
      <c r="D3147" s="53"/>
      <c r="E3147" s="53"/>
      <c r="F3147" s="53"/>
      <c r="G3147" s="54"/>
      <c r="H3147" s="53"/>
      <c r="I3147" s="59"/>
      <c r="J3147" s="53"/>
      <c r="K3147" s="53"/>
      <c r="L3147" s="53"/>
      <c r="M3147" s="53"/>
      <c r="N3147" s="53"/>
    </row>
    <row r="3148" spans="2:14" x14ac:dyDescent="0.25">
      <c r="B3148" s="175"/>
      <c r="C3148" s="53"/>
      <c r="D3148" s="53"/>
      <c r="E3148" s="53"/>
      <c r="F3148" s="53"/>
      <c r="G3148" s="54"/>
      <c r="H3148" s="53"/>
      <c r="I3148" s="59"/>
      <c r="J3148" s="53"/>
      <c r="K3148" s="53"/>
      <c r="L3148" s="53"/>
      <c r="M3148" s="53"/>
      <c r="N3148" s="53"/>
    </row>
    <row r="3149" spans="2:14" x14ac:dyDescent="0.25">
      <c r="B3149" s="175"/>
      <c r="C3149" s="53"/>
      <c r="D3149" s="53"/>
      <c r="E3149" s="53"/>
      <c r="F3149" s="53"/>
      <c r="G3149" s="54"/>
      <c r="H3149" s="53"/>
      <c r="I3149" s="59"/>
      <c r="J3149" s="53"/>
      <c r="K3149" s="53"/>
      <c r="L3149" s="53"/>
      <c r="M3149" s="53"/>
      <c r="N3149" s="53"/>
    </row>
    <row r="3150" spans="2:14" x14ac:dyDescent="0.25">
      <c r="B3150" s="175"/>
      <c r="C3150" s="53"/>
      <c r="D3150" s="53"/>
      <c r="E3150" s="53"/>
      <c r="F3150" s="53"/>
      <c r="G3150" s="54"/>
      <c r="H3150" s="53"/>
      <c r="I3150" s="59"/>
      <c r="J3150" s="53"/>
      <c r="K3150" s="53"/>
      <c r="L3150" s="53"/>
      <c r="M3150" s="53"/>
      <c r="N3150" s="53"/>
    </row>
    <row r="3151" spans="2:14" x14ac:dyDescent="0.25">
      <c r="B3151" s="175"/>
      <c r="C3151" s="53"/>
      <c r="D3151" s="53"/>
      <c r="E3151" s="53"/>
      <c r="F3151" s="53"/>
      <c r="G3151" s="54"/>
      <c r="H3151" s="53"/>
      <c r="I3151" s="59"/>
      <c r="J3151" s="53"/>
      <c r="K3151" s="53"/>
      <c r="L3151" s="53"/>
      <c r="M3151" s="53"/>
      <c r="N3151" s="53"/>
    </row>
    <row r="3152" spans="2:14" x14ac:dyDescent="0.25">
      <c r="B3152" s="175"/>
      <c r="C3152" s="53"/>
      <c r="D3152" s="53"/>
      <c r="E3152" s="53"/>
      <c r="F3152" s="53"/>
      <c r="G3152" s="54"/>
      <c r="H3152" s="53"/>
      <c r="I3152" s="59"/>
      <c r="J3152" s="53"/>
      <c r="K3152" s="53"/>
      <c r="L3152" s="53"/>
      <c r="M3152" s="53"/>
      <c r="N3152" s="53"/>
    </row>
    <row r="3153" spans="2:14" x14ac:dyDescent="0.25">
      <c r="B3153" s="175"/>
      <c r="C3153" s="53"/>
      <c r="D3153" s="53"/>
      <c r="E3153" s="53"/>
      <c r="F3153" s="53"/>
      <c r="G3153" s="54"/>
      <c r="H3153" s="53"/>
      <c r="I3153" s="59"/>
      <c r="J3153" s="53"/>
      <c r="K3153" s="53"/>
      <c r="L3153" s="53"/>
      <c r="M3153" s="53"/>
      <c r="N3153" s="53"/>
    </row>
    <row r="3154" spans="2:14" x14ac:dyDescent="0.25">
      <c r="B3154" s="175"/>
      <c r="C3154" s="53"/>
      <c r="D3154" s="53"/>
      <c r="E3154" s="53"/>
      <c r="F3154" s="53"/>
      <c r="G3154" s="54"/>
      <c r="H3154" s="53"/>
      <c r="I3154" s="59"/>
      <c r="J3154" s="53"/>
      <c r="K3154" s="53"/>
      <c r="L3154" s="53"/>
      <c r="M3154" s="53"/>
      <c r="N3154" s="53"/>
    </row>
    <row r="3155" spans="2:14" x14ac:dyDescent="0.25">
      <c r="B3155" s="175"/>
      <c r="C3155" s="53"/>
      <c r="D3155" s="53"/>
      <c r="E3155" s="53"/>
      <c r="F3155" s="53"/>
      <c r="G3155" s="54"/>
      <c r="H3155" s="53"/>
      <c r="I3155" s="59"/>
      <c r="J3155" s="53"/>
      <c r="K3155" s="53"/>
      <c r="L3155" s="53"/>
      <c r="M3155" s="53"/>
      <c r="N3155" s="53"/>
    </row>
    <row r="3156" spans="2:14" x14ac:dyDescent="0.25">
      <c r="B3156" s="175"/>
      <c r="C3156" s="53"/>
      <c r="D3156" s="53"/>
      <c r="E3156" s="53"/>
      <c r="F3156" s="53"/>
      <c r="G3156" s="54"/>
      <c r="H3156" s="53"/>
      <c r="I3156" s="59"/>
      <c r="J3156" s="53"/>
      <c r="K3156" s="53"/>
      <c r="L3156" s="53"/>
      <c r="M3156" s="53"/>
      <c r="N3156" s="53"/>
    </row>
    <row r="3157" spans="2:14" x14ac:dyDescent="0.25">
      <c r="B3157" s="175"/>
      <c r="C3157" s="53"/>
      <c r="D3157" s="53"/>
      <c r="E3157" s="53"/>
      <c r="F3157" s="53"/>
      <c r="G3157" s="54"/>
      <c r="H3157" s="53"/>
      <c r="I3157" s="59"/>
      <c r="J3157" s="53"/>
      <c r="K3157" s="53"/>
      <c r="L3157" s="53"/>
      <c r="M3157" s="53"/>
      <c r="N3157" s="53"/>
    </row>
    <row r="3158" spans="2:14" x14ac:dyDescent="0.25">
      <c r="B3158" s="175"/>
      <c r="C3158" s="53"/>
      <c r="D3158" s="53"/>
      <c r="E3158" s="53"/>
      <c r="F3158" s="53"/>
      <c r="G3158" s="54"/>
      <c r="H3158" s="53"/>
      <c r="I3158" s="59"/>
      <c r="J3158" s="53"/>
      <c r="K3158" s="53"/>
      <c r="L3158" s="53"/>
      <c r="M3158" s="53"/>
      <c r="N3158" s="53"/>
    </row>
    <row r="3159" spans="2:14" x14ac:dyDescent="0.25">
      <c r="B3159" s="175"/>
      <c r="C3159" s="53"/>
      <c r="D3159" s="53"/>
      <c r="E3159" s="53"/>
      <c r="F3159" s="53"/>
      <c r="G3159" s="54"/>
      <c r="H3159" s="53"/>
      <c r="I3159" s="59"/>
      <c r="J3159" s="53"/>
      <c r="K3159" s="53"/>
      <c r="L3159" s="53"/>
      <c r="M3159" s="53"/>
      <c r="N3159" s="53"/>
    </row>
    <row r="3160" spans="2:14" x14ac:dyDescent="0.25">
      <c r="B3160" s="175"/>
      <c r="C3160" s="53"/>
      <c r="D3160" s="53"/>
      <c r="E3160" s="53"/>
      <c r="F3160" s="53"/>
      <c r="G3160" s="54"/>
      <c r="H3160" s="53"/>
      <c r="I3160" s="59"/>
      <c r="J3160" s="53"/>
      <c r="K3160" s="53"/>
      <c r="L3160" s="53"/>
      <c r="M3160" s="53"/>
      <c r="N3160" s="53"/>
    </row>
    <row r="3161" spans="2:14" x14ac:dyDescent="0.25">
      <c r="B3161" s="175"/>
      <c r="C3161" s="53"/>
      <c r="D3161" s="53"/>
      <c r="E3161" s="53"/>
      <c r="F3161" s="53"/>
      <c r="G3161" s="54"/>
      <c r="H3161" s="53"/>
      <c r="I3161" s="59"/>
      <c r="J3161" s="53"/>
      <c r="K3161" s="53"/>
      <c r="L3161" s="53"/>
      <c r="M3161" s="53"/>
      <c r="N3161" s="53"/>
    </row>
    <row r="3162" spans="2:14" x14ac:dyDescent="0.25">
      <c r="B3162" s="175"/>
      <c r="C3162" s="53"/>
      <c r="D3162" s="53"/>
      <c r="E3162" s="53"/>
      <c r="F3162" s="53"/>
      <c r="G3162" s="54"/>
      <c r="H3162" s="53"/>
      <c r="I3162" s="59"/>
      <c r="J3162" s="53"/>
      <c r="K3162" s="53"/>
      <c r="L3162" s="53"/>
      <c r="M3162" s="53"/>
      <c r="N3162" s="53"/>
    </row>
    <row r="3163" spans="2:14" x14ac:dyDescent="0.25">
      <c r="B3163" s="175"/>
      <c r="C3163" s="53"/>
      <c r="D3163" s="53"/>
      <c r="E3163" s="53"/>
      <c r="F3163" s="53"/>
      <c r="G3163" s="54"/>
      <c r="H3163" s="53"/>
      <c r="I3163" s="59"/>
      <c r="J3163" s="53"/>
      <c r="K3163" s="53"/>
      <c r="L3163" s="53"/>
      <c r="M3163" s="53"/>
      <c r="N3163" s="53"/>
    </row>
    <row r="3164" spans="2:14" x14ac:dyDescent="0.25">
      <c r="B3164" s="175"/>
      <c r="C3164" s="53"/>
      <c r="D3164" s="53"/>
      <c r="E3164" s="53"/>
      <c r="F3164" s="53"/>
      <c r="G3164" s="54"/>
      <c r="H3164" s="53"/>
      <c r="I3164" s="59"/>
      <c r="J3164" s="53"/>
      <c r="K3164" s="53"/>
      <c r="L3164" s="53"/>
      <c r="M3164" s="53"/>
      <c r="N3164" s="53"/>
    </row>
    <row r="3165" spans="2:14" x14ac:dyDescent="0.25">
      <c r="B3165" s="175"/>
      <c r="C3165" s="53"/>
      <c r="D3165" s="53"/>
      <c r="E3165" s="53"/>
      <c r="F3165" s="53"/>
      <c r="G3165" s="54"/>
      <c r="H3165" s="53"/>
      <c r="I3165" s="59"/>
      <c r="J3165" s="53"/>
      <c r="K3165" s="53"/>
      <c r="L3165" s="53"/>
      <c r="M3165" s="53"/>
      <c r="N3165" s="53"/>
    </row>
    <row r="3166" spans="2:14" x14ac:dyDescent="0.25">
      <c r="B3166" s="175"/>
      <c r="C3166" s="53"/>
      <c r="D3166" s="53"/>
      <c r="E3166" s="53"/>
      <c r="F3166" s="53"/>
      <c r="G3166" s="54"/>
      <c r="H3166" s="53"/>
      <c r="I3166" s="59"/>
      <c r="J3166" s="53"/>
      <c r="K3166" s="53"/>
      <c r="L3166" s="53"/>
      <c r="M3166" s="53"/>
      <c r="N3166" s="53"/>
    </row>
    <row r="3167" spans="2:14" x14ac:dyDescent="0.25">
      <c r="B3167" s="175"/>
      <c r="C3167" s="53"/>
      <c r="D3167" s="53"/>
      <c r="E3167" s="53"/>
      <c r="F3167" s="53"/>
      <c r="G3167" s="54"/>
      <c r="H3167" s="53"/>
      <c r="I3167" s="59"/>
      <c r="J3167" s="53"/>
      <c r="K3167" s="53"/>
      <c r="L3167" s="53"/>
      <c r="M3167" s="53"/>
      <c r="N3167" s="53"/>
    </row>
    <row r="3168" spans="2:14" x14ac:dyDescent="0.25">
      <c r="B3168" s="175"/>
      <c r="C3168" s="53"/>
      <c r="D3168" s="53"/>
      <c r="E3168" s="53"/>
      <c r="F3168" s="53"/>
      <c r="G3168" s="54"/>
      <c r="H3168" s="53"/>
      <c r="I3168" s="59"/>
      <c r="J3168" s="53"/>
      <c r="K3168" s="53"/>
      <c r="L3168" s="53"/>
      <c r="M3168" s="53"/>
      <c r="N3168" s="53"/>
    </row>
    <row r="3169" spans="2:14" x14ac:dyDescent="0.25">
      <c r="B3169" s="175"/>
      <c r="C3169" s="53"/>
      <c r="D3169" s="53"/>
      <c r="E3169" s="53"/>
      <c r="F3169" s="53"/>
      <c r="G3169" s="54"/>
      <c r="H3169" s="53"/>
      <c r="I3169" s="59"/>
      <c r="J3169" s="53"/>
      <c r="K3169" s="53"/>
      <c r="L3169" s="53"/>
      <c r="M3169" s="53"/>
      <c r="N3169" s="53"/>
    </row>
    <row r="3170" spans="2:14" x14ac:dyDescent="0.25">
      <c r="B3170" s="175"/>
      <c r="C3170" s="53"/>
      <c r="D3170" s="53"/>
      <c r="E3170" s="53"/>
      <c r="F3170" s="53"/>
      <c r="G3170" s="54"/>
      <c r="H3170" s="53"/>
      <c r="I3170" s="59"/>
      <c r="J3170" s="53"/>
      <c r="K3170" s="53"/>
      <c r="L3170" s="53"/>
      <c r="M3170" s="53"/>
      <c r="N3170" s="53"/>
    </row>
    <row r="3171" spans="2:14" x14ac:dyDescent="0.25">
      <c r="B3171" s="175"/>
      <c r="C3171" s="53"/>
      <c r="D3171" s="53"/>
      <c r="E3171" s="53"/>
      <c r="F3171" s="53"/>
      <c r="G3171" s="54"/>
      <c r="H3171" s="53"/>
      <c r="I3171" s="59"/>
      <c r="J3171" s="53"/>
      <c r="K3171" s="53"/>
      <c r="L3171" s="53"/>
      <c r="M3171" s="53"/>
      <c r="N3171" s="53"/>
    </row>
    <row r="3172" spans="2:14" x14ac:dyDescent="0.25">
      <c r="B3172" s="175"/>
      <c r="C3172" s="53"/>
      <c r="D3172" s="53"/>
      <c r="E3172" s="53"/>
      <c r="F3172" s="53"/>
      <c r="G3172" s="54"/>
      <c r="H3172" s="53"/>
      <c r="I3172" s="59"/>
      <c r="J3172" s="53"/>
      <c r="K3172" s="53"/>
      <c r="L3172" s="53"/>
      <c r="M3172" s="53"/>
      <c r="N3172" s="53"/>
    </row>
    <row r="3173" spans="2:14" x14ac:dyDescent="0.25">
      <c r="B3173" s="175"/>
      <c r="C3173" s="53"/>
      <c r="D3173" s="53"/>
      <c r="E3173" s="53"/>
      <c r="F3173" s="53"/>
      <c r="G3173" s="54"/>
      <c r="H3173" s="53"/>
      <c r="I3173" s="59"/>
      <c r="J3173" s="53"/>
      <c r="K3173" s="53"/>
      <c r="L3173" s="53"/>
      <c r="M3173" s="53"/>
      <c r="N3173" s="53"/>
    </row>
    <row r="3174" spans="2:14" x14ac:dyDescent="0.25">
      <c r="B3174" s="175"/>
      <c r="C3174" s="53"/>
      <c r="D3174" s="53"/>
      <c r="E3174" s="53"/>
      <c r="F3174" s="53"/>
      <c r="G3174" s="54"/>
      <c r="H3174" s="53"/>
      <c r="I3174" s="59"/>
      <c r="J3174" s="53"/>
      <c r="K3174" s="53"/>
      <c r="L3174" s="53"/>
      <c r="M3174" s="53"/>
      <c r="N3174" s="53"/>
    </row>
    <row r="3175" spans="2:14" x14ac:dyDescent="0.25">
      <c r="B3175" s="175"/>
      <c r="C3175" s="53"/>
      <c r="D3175" s="53"/>
      <c r="E3175" s="53"/>
      <c r="F3175" s="53"/>
      <c r="G3175" s="54"/>
      <c r="H3175" s="53"/>
      <c r="I3175" s="59"/>
      <c r="J3175" s="53"/>
      <c r="K3175" s="53"/>
      <c r="L3175" s="53"/>
      <c r="M3175" s="53"/>
      <c r="N3175" s="53"/>
    </row>
    <row r="3176" spans="2:14" x14ac:dyDescent="0.25">
      <c r="B3176" s="175"/>
      <c r="C3176" s="53"/>
      <c r="D3176" s="53"/>
      <c r="E3176" s="53"/>
      <c r="F3176" s="53"/>
      <c r="G3176" s="54"/>
      <c r="H3176" s="53"/>
      <c r="I3176" s="59"/>
      <c r="J3176" s="53"/>
      <c r="K3176" s="53"/>
      <c r="L3176" s="53"/>
      <c r="M3176" s="53"/>
      <c r="N3176" s="53"/>
    </row>
    <row r="3177" spans="2:14" x14ac:dyDescent="0.25">
      <c r="B3177" s="175"/>
      <c r="C3177" s="53"/>
      <c r="D3177" s="53"/>
      <c r="E3177" s="53"/>
      <c r="F3177" s="53"/>
      <c r="G3177" s="54"/>
      <c r="H3177" s="53"/>
      <c r="I3177" s="59"/>
      <c r="J3177" s="53"/>
      <c r="K3177" s="53"/>
      <c r="L3177" s="53"/>
      <c r="M3177" s="53"/>
      <c r="N3177" s="53"/>
    </row>
    <row r="3178" spans="2:14" x14ac:dyDescent="0.25">
      <c r="B3178" s="175"/>
      <c r="C3178" s="53"/>
      <c r="D3178" s="53"/>
      <c r="E3178" s="53"/>
      <c r="F3178" s="53"/>
      <c r="G3178" s="54"/>
      <c r="H3178" s="53"/>
      <c r="I3178" s="59"/>
      <c r="J3178" s="53"/>
      <c r="K3178" s="53"/>
      <c r="L3178" s="53"/>
      <c r="M3178" s="53"/>
      <c r="N3178" s="53"/>
    </row>
    <row r="3179" spans="2:14" x14ac:dyDescent="0.25">
      <c r="B3179" s="175"/>
      <c r="C3179" s="53"/>
      <c r="D3179" s="53"/>
      <c r="E3179" s="53"/>
      <c r="F3179" s="53"/>
      <c r="G3179" s="54"/>
      <c r="H3179" s="53"/>
      <c r="I3179" s="59"/>
      <c r="J3179" s="53"/>
      <c r="K3179" s="53"/>
      <c r="L3179" s="53"/>
      <c r="M3179" s="53"/>
      <c r="N3179" s="53"/>
    </row>
    <row r="3180" spans="2:14" x14ac:dyDescent="0.25">
      <c r="B3180" s="175"/>
      <c r="C3180" s="53"/>
      <c r="D3180" s="53"/>
      <c r="E3180" s="53"/>
      <c r="F3180" s="53"/>
      <c r="G3180" s="54"/>
      <c r="H3180" s="53"/>
      <c r="I3180" s="59"/>
      <c r="J3180" s="53"/>
      <c r="K3180" s="53"/>
      <c r="L3180" s="53"/>
      <c r="M3180" s="53"/>
      <c r="N3180" s="53"/>
    </row>
    <row r="3181" spans="2:14" x14ac:dyDescent="0.25">
      <c r="B3181" s="175"/>
      <c r="C3181" s="53"/>
      <c r="D3181" s="53"/>
      <c r="E3181" s="53"/>
      <c r="F3181" s="53"/>
      <c r="G3181" s="54"/>
      <c r="H3181" s="53"/>
      <c r="I3181" s="59"/>
      <c r="J3181" s="53"/>
      <c r="K3181" s="53"/>
      <c r="L3181" s="53"/>
      <c r="M3181" s="53"/>
      <c r="N3181" s="53"/>
    </row>
    <row r="3182" spans="2:14" x14ac:dyDescent="0.25">
      <c r="B3182" s="175"/>
      <c r="C3182" s="53"/>
      <c r="D3182" s="53"/>
      <c r="E3182" s="53"/>
      <c r="F3182" s="53"/>
      <c r="G3182" s="54"/>
      <c r="H3182" s="53"/>
      <c r="I3182" s="59"/>
      <c r="J3182" s="53"/>
      <c r="K3182" s="53"/>
      <c r="L3182" s="53"/>
      <c r="M3182" s="53"/>
      <c r="N3182" s="53"/>
    </row>
    <row r="3183" spans="2:14" x14ac:dyDescent="0.25">
      <c r="B3183" s="175"/>
      <c r="C3183" s="53"/>
      <c r="D3183" s="53"/>
      <c r="E3183" s="53"/>
      <c r="F3183" s="53"/>
      <c r="G3183" s="54"/>
      <c r="H3183" s="53"/>
      <c r="I3183" s="59"/>
      <c r="J3183" s="53"/>
      <c r="K3183" s="53"/>
      <c r="L3183" s="53"/>
      <c r="M3183" s="53"/>
      <c r="N3183" s="53"/>
    </row>
    <row r="3184" spans="2:14" x14ac:dyDescent="0.25">
      <c r="B3184" s="175"/>
      <c r="C3184" s="53"/>
      <c r="D3184" s="53"/>
      <c r="E3184" s="53"/>
      <c r="F3184" s="53"/>
      <c r="G3184" s="54"/>
      <c r="H3184" s="53"/>
      <c r="I3184" s="59"/>
      <c r="J3184" s="53"/>
      <c r="K3184" s="53"/>
      <c r="L3184" s="53"/>
      <c r="M3184" s="53"/>
      <c r="N3184" s="53"/>
    </row>
    <row r="3185" spans="2:14" x14ac:dyDescent="0.25">
      <c r="B3185" s="175"/>
      <c r="C3185" s="53"/>
      <c r="D3185" s="53"/>
      <c r="E3185" s="53"/>
      <c r="F3185" s="53"/>
      <c r="G3185" s="54"/>
      <c r="H3185" s="53"/>
      <c r="I3185" s="59"/>
      <c r="J3185" s="53"/>
      <c r="K3185" s="53"/>
      <c r="L3185" s="53"/>
      <c r="M3185" s="53"/>
      <c r="N3185" s="53"/>
    </row>
    <row r="3186" spans="2:14" x14ac:dyDescent="0.25">
      <c r="B3186" s="175"/>
      <c r="C3186" s="53"/>
      <c r="D3186" s="53"/>
      <c r="E3186" s="53"/>
      <c r="F3186" s="53"/>
      <c r="G3186" s="54"/>
      <c r="H3186" s="53"/>
      <c r="I3186" s="59"/>
      <c r="J3186" s="53"/>
      <c r="K3186" s="53"/>
      <c r="L3186" s="53"/>
      <c r="M3186" s="53"/>
      <c r="N3186" s="53"/>
    </row>
    <row r="3187" spans="2:14" x14ac:dyDescent="0.25">
      <c r="B3187" s="175"/>
      <c r="C3187" s="53"/>
      <c r="D3187" s="53"/>
      <c r="E3187" s="53"/>
      <c r="F3187" s="53"/>
      <c r="G3187" s="54"/>
      <c r="H3187" s="53"/>
      <c r="I3187" s="59"/>
      <c r="J3187" s="53"/>
      <c r="K3187" s="53"/>
      <c r="L3187" s="53"/>
      <c r="M3187" s="53"/>
      <c r="N3187" s="53"/>
    </row>
    <row r="3188" spans="2:14" x14ac:dyDescent="0.25">
      <c r="B3188" s="175"/>
      <c r="C3188" s="53"/>
      <c r="D3188" s="53"/>
      <c r="E3188" s="53"/>
      <c r="F3188" s="53"/>
      <c r="G3188" s="54"/>
      <c r="H3188" s="53"/>
      <c r="I3188" s="59"/>
      <c r="J3188" s="53"/>
      <c r="K3188" s="53"/>
      <c r="L3188" s="53"/>
      <c r="M3188" s="53"/>
      <c r="N3188" s="53"/>
    </row>
    <row r="3189" spans="2:14" x14ac:dyDescent="0.25">
      <c r="B3189" s="175"/>
      <c r="C3189" s="53"/>
      <c r="D3189" s="53"/>
      <c r="E3189" s="53"/>
      <c r="F3189" s="53"/>
      <c r="G3189" s="54"/>
      <c r="H3189" s="53"/>
      <c r="I3189" s="59"/>
      <c r="J3189" s="53"/>
      <c r="K3189" s="53"/>
      <c r="L3189" s="53"/>
      <c r="M3189" s="53"/>
      <c r="N3189" s="53"/>
    </row>
    <row r="3190" spans="2:14" x14ac:dyDescent="0.25">
      <c r="B3190" s="175"/>
      <c r="C3190" s="53"/>
      <c r="D3190" s="53"/>
      <c r="E3190" s="53"/>
      <c r="F3190" s="53"/>
      <c r="G3190" s="54"/>
      <c r="H3190" s="53"/>
      <c r="I3190" s="59"/>
      <c r="J3190" s="53"/>
      <c r="K3190" s="53"/>
      <c r="L3190" s="53"/>
      <c r="M3190" s="53"/>
      <c r="N3190" s="53"/>
    </row>
    <row r="3191" spans="2:14" x14ac:dyDescent="0.25">
      <c r="B3191" s="175"/>
      <c r="C3191" s="53"/>
      <c r="D3191" s="53"/>
      <c r="E3191" s="53"/>
      <c r="F3191" s="53"/>
      <c r="G3191" s="54"/>
      <c r="H3191" s="53"/>
      <c r="I3191" s="59"/>
      <c r="J3191" s="53"/>
      <c r="K3191" s="53"/>
      <c r="L3191" s="53"/>
      <c r="M3191" s="53"/>
      <c r="N3191" s="53"/>
    </row>
    <row r="3192" spans="2:14" x14ac:dyDescent="0.25">
      <c r="B3192" s="175"/>
      <c r="C3192" s="53"/>
      <c r="D3192" s="53"/>
      <c r="E3192" s="53"/>
      <c r="F3192" s="53"/>
      <c r="G3192" s="54"/>
      <c r="H3192" s="53"/>
      <c r="I3192" s="59"/>
      <c r="J3192" s="53"/>
      <c r="K3192" s="53"/>
      <c r="L3192" s="53"/>
      <c r="M3192" s="53"/>
      <c r="N3192" s="53"/>
    </row>
    <row r="3193" spans="2:14" x14ac:dyDescent="0.25">
      <c r="B3193" s="175"/>
      <c r="C3193" s="53"/>
      <c r="D3193" s="53"/>
      <c r="E3193" s="53"/>
      <c r="F3193" s="53"/>
      <c r="G3193" s="54"/>
      <c r="H3193" s="53"/>
      <c r="I3193" s="59"/>
      <c r="J3193" s="53"/>
      <c r="K3193" s="53"/>
      <c r="L3193" s="53"/>
      <c r="M3193" s="53"/>
      <c r="N3193" s="53"/>
    </row>
    <row r="3194" spans="2:14" x14ac:dyDescent="0.25">
      <c r="B3194" s="175"/>
      <c r="C3194" s="53"/>
      <c r="D3194" s="53"/>
      <c r="E3194" s="53"/>
      <c r="F3194" s="53"/>
      <c r="G3194" s="54"/>
      <c r="H3194" s="53"/>
      <c r="I3194" s="59"/>
      <c r="J3194" s="53"/>
      <c r="K3194" s="53"/>
      <c r="L3194" s="53"/>
      <c r="M3194" s="53"/>
      <c r="N3194" s="53"/>
    </row>
    <row r="3195" spans="2:14" x14ac:dyDescent="0.25">
      <c r="B3195" s="175"/>
      <c r="C3195" s="53"/>
      <c r="D3195" s="53"/>
      <c r="E3195" s="53"/>
      <c r="F3195" s="53"/>
      <c r="G3195" s="54"/>
      <c r="H3195" s="53"/>
      <c r="I3195" s="59"/>
      <c r="J3195" s="53"/>
      <c r="K3195" s="53"/>
      <c r="L3195" s="53"/>
      <c r="M3195" s="53"/>
      <c r="N3195" s="53"/>
    </row>
    <row r="3196" spans="2:14" x14ac:dyDescent="0.25">
      <c r="B3196" s="175"/>
      <c r="C3196" s="53"/>
      <c r="D3196" s="53"/>
      <c r="E3196" s="53"/>
      <c r="F3196" s="53"/>
      <c r="G3196" s="54"/>
      <c r="H3196" s="53"/>
      <c r="I3196" s="59"/>
      <c r="J3196" s="53"/>
      <c r="K3196" s="53"/>
      <c r="L3196" s="53"/>
      <c r="M3196" s="53"/>
      <c r="N3196" s="53"/>
    </row>
    <row r="3197" spans="2:14" x14ac:dyDescent="0.25">
      <c r="B3197" s="175"/>
      <c r="C3197" s="53"/>
      <c r="D3197" s="53"/>
      <c r="E3197" s="53"/>
      <c r="F3197" s="53"/>
      <c r="G3197" s="54"/>
      <c r="H3197" s="53"/>
      <c r="I3197" s="59"/>
      <c r="J3197" s="53"/>
      <c r="K3197" s="53"/>
      <c r="L3197" s="53"/>
      <c r="M3197" s="53"/>
      <c r="N3197" s="53"/>
    </row>
    <row r="3198" spans="2:14" x14ac:dyDescent="0.25">
      <c r="B3198" s="175"/>
      <c r="C3198" s="53"/>
      <c r="D3198" s="53"/>
      <c r="E3198" s="53"/>
      <c r="F3198" s="53"/>
      <c r="G3198" s="54"/>
      <c r="H3198" s="53"/>
      <c r="I3198" s="59"/>
      <c r="J3198" s="53"/>
      <c r="K3198" s="53"/>
      <c r="L3198" s="53"/>
      <c r="M3198" s="53"/>
      <c r="N3198" s="53"/>
    </row>
    <row r="3199" spans="2:14" x14ac:dyDescent="0.25">
      <c r="B3199" s="175"/>
      <c r="C3199" s="53"/>
      <c r="D3199" s="53"/>
      <c r="E3199" s="53"/>
      <c r="F3199" s="53"/>
      <c r="G3199" s="54"/>
      <c r="H3199" s="53"/>
      <c r="I3199" s="59"/>
      <c r="J3199" s="53"/>
      <c r="K3199" s="53"/>
      <c r="L3199" s="53"/>
      <c r="M3199" s="53"/>
      <c r="N3199" s="53"/>
    </row>
    <row r="3200" spans="2:14" x14ac:dyDescent="0.25">
      <c r="B3200" s="175"/>
      <c r="C3200" s="53"/>
      <c r="D3200" s="53"/>
      <c r="E3200" s="53"/>
      <c r="F3200" s="53"/>
      <c r="G3200" s="54"/>
      <c r="H3200" s="53"/>
      <c r="I3200" s="59"/>
      <c r="J3200" s="53"/>
      <c r="K3200" s="53"/>
      <c r="L3200" s="53"/>
      <c r="M3200" s="53"/>
      <c r="N3200" s="53"/>
    </row>
    <row r="3201" spans="2:14" x14ac:dyDescent="0.25">
      <c r="B3201" s="175"/>
      <c r="C3201" s="53"/>
      <c r="D3201" s="53"/>
      <c r="E3201" s="53"/>
      <c r="F3201" s="53"/>
      <c r="G3201" s="54"/>
      <c r="H3201" s="53"/>
      <c r="I3201" s="59"/>
      <c r="J3201" s="53"/>
      <c r="K3201" s="53"/>
      <c r="L3201" s="53"/>
      <c r="M3201" s="53"/>
      <c r="N3201" s="53"/>
    </row>
    <row r="3202" spans="2:14" x14ac:dyDescent="0.25">
      <c r="B3202" s="175"/>
      <c r="C3202" s="53"/>
      <c r="D3202" s="53"/>
      <c r="E3202" s="53"/>
      <c r="F3202" s="53"/>
      <c r="G3202" s="54"/>
      <c r="H3202" s="53"/>
      <c r="I3202" s="59"/>
      <c r="J3202" s="53"/>
      <c r="K3202" s="53"/>
      <c r="L3202" s="53"/>
      <c r="M3202" s="53"/>
      <c r="N3202" s="53"/>
    </row>
    <row r="3203" spans="2:14" x14ac:dyDescent="0.25">
      <c r="B3203" s="175"/>
      <c r="C3203" s="53"/>
      <c r="D3203" s="53"/>
      <c r="E3203" s="53"/>
      <c r="F3203" s="53"/>
      <c r="G3203" s="54"/>
      <c r="H3203" s="53"/>
      <c r="I3203" s="59"/>
      <c r="J3203" s="53"/>
      <c r="K3203" s="53"/>
      <c r="L3203" s="53"/>
      <c r="M3203" s="53"/>
      <c r="N3203" s="53"/>
    </row>
    <row r="3204" spans="2:14" x14ac:dyDescent="0.25">
      <c r="B3204" s="175"/>
      <c r="C3204" s="53"/>
      <c r="D3204" s="53"/>
      <c r="E3204" s="53"/>
      <c r="F3204" s="53"/>
      <c r="G3204" s="54"/>
      <c r="H3204" s="53"/>
      <c r="I3204" s="59"/>
      <c r="J3204" s="53"/>
      <c r="K3204" s="53"/>
      <c r="L3204" s="53"/>
      <c r="M3204" s="53"/>
      <c r="N3204" s="53"/>
    </row>
    <row r="3205" spans="2:14" x14ac:dyDescent="0.25">
      <c r="B3205" s="175"/>
      <c r="C3205" s="53"/>
      <c r="D3205" s="53"/>
      <c r="E3205" s="53"/>
      <c r="F3205" s="53"/>
      <c r="G3205" s="54"/>
      <c r="H3205" s="53"/>
      <c r="I3205" s="59"/>
      <c r="J3205" s="53"/>
      <c r="K3205" s="53"/>
      <c r="L3205" s="53"/>
      <c r="M3205" s="53"/>
      <c r="N3205" s="53"/>
    </row>
    <row r="3206" spans="2:14" x14ac:dyDescent="0.25">
      <c r="B3206" s="175"/>
      <c r="C3206" s="53"/>
      <c r="D3206" s="53"/>
      <c r="E3206" s="53"/>
      <c r="F3206" s="53"/>
      <c r="G3206" s="54"/>
      <c r="H3206" s="53"/>
      <c r="I3206" s="59"/>
      <c r="J3206" s="53"/>
      <c r="K3206" s="53"/>
      <c r="L3206" s="53"/>
      <c r="M3206" s="53"/>
      <c r="N3206" s="53"/>
    </row>
    <row r="3207" spans="2:14" x14ac:dyDescent="0.25">
      <c r="B3207" s="175"/>
      <c r="C3207" s="53"/>
      <c r="D3207" s="53"/>
      <c r="E3207" s="53"/>
      <c r="F3207" s="53"/>
      <c r="G3207" s="54"/>
      <c r="H3207" s="53"/>
      <c r="I3207" s="59"/>
      <c r="J3207" s="53"/>
      <c r="K3207" s="53"/>
      <c r="L3207" s="53"/>
      <c r="M3207" s="53"/>
      <c r="N3207" s="53"/>
    </row>
    <row r="3208" spans="2:14" x14ac:dyDescent="0.25">
      <c r="B3208" s="175"/>
      <c r="C3208" s="53"/>
      <c r="D3208" s="53"/>
      <c r="E3208" s="53"/>
      <c r="F3208" s="53"/>
      <c r="G3208" s="54"/>
      <c r="H3208" s="53"/>
      <c r="I3208" s="59"/>
      <c r="J3208" s="53"/>
      <c r="K3208" s="53"/>
      <c r="L3208" s="53"/>
      <c r="M3208" s="53"/>
      <c r="N3208" s="53"/>
    </row>
    <row r="3209" spans="2:14" x14ac:dyDescent="0.25">
      <c r="B3209" s="175"/>
      <c r="C3209" s="53"/>
      <c r="D3209" s="53"/>
      <c r="E3209" s="53"/>
      <c r="F3209" s="53"/>
      <c r="G3209" s="54"/>
      <c r="H3209" s="53"/>
      <c r="I3209" s="59"/>
      <c r="J3209" s="53"/>
      <c r="K3209" s="53"/>
      <c r="L3209" s="53"/>
      <c r="M3209" s="53"/>
      <c r="N3209" s="53"/>
    </row>
    <row r="3210" spans="2:14" x14ac:dyDescent="0.25">
      <c r="B3210" s="175"/>
      <c r="C3210" s="53"/>
      <c r="D3210" s="53"/>
      <c r="E3210" s="53"/>
      <c r="F3210" s="53"/>
      <c r="G3210" s="54"/>
      <c r="H3210" s="53"/>
      <c r="I3210" s="59"/>
      <c r="J3210" s="53"/>
      <c r="K3210" s="53"/>
      <c r="L3210" s="53"/>
      <c r="M3210" s="53"/>
      <c r="N3210" s="53"/>
    </row>
    <row r="3211" spans="2:14" x14ac:dyDescent="0.25">
      <c r="B3211" s="175"/>
      <c r="C3211" s="53"/>
      <c r="D3211" s="53"/>
      <c r="E3211" s="53"/>
      <c r="F3211" s="53"/>
      <c r="G3211" s="54"/>
      <c r="H3211" s="53"/>
      <c r="I3211" s="59"/>
      <c r="J3211" s="53"/>
      <c r="K3211" s="53"/>
      <c r="L3211" s="53"/>
      <c r="M3211" s="53"/>
      <c r="N3211" s="53"/>
    </row>
    <row r="3212" spans="2:14" x14ac:dyDescent="0.25">
      <c r="B3212" s="175"/>
      <c r="C3212" s="53"/>
      <c r="D3212" s="53"/>
      <c r="E3212" s="53"/>
      <c r="F3212" s="53"/>
      <c r="G3212" s="54"/>
      <c r="H3212" s="53"/>
      <c r="I3212" s="59"/>
      <c r="J3212" s="53"/>
      <c r="K3212" s="53"/>
      <c r="L3212" s="53"/>
      <c r="M3212" s="53"/>
      <c r="N3212" s="53"/>
    </row>
    <row r="3213" spans="2:14" x14ac:dyDescent="0.25">
      <c r="B3213" s="175"/>
      <c r="C3213" s="53"/>
      <c r="D3213" s="53"/>
      <c r="E3213" s="53"/>
      <c r="F3213" s="53"/>
      <c r="G3213" s="54"/>
      <c r="H3213" s="53"/>
      <c r="I3213" s="59"/>
      <c r="J3213" s="53"/>
      <c r="K3213" s="53"/>
      <c r="L3213" s="53"/>
      <c r="M3213" s="53"/>
      <c r="N3213" s="53"/>
    </row>
    <row r="3214" spans="2:14" x14ac:dyDescent="0.25">
      <c r="B3214" s="175"/>
      <c r="C3214" s="53"/>
      <c r="D3214" s="53"/>
      <c r="E3214" s="53"/>
      <c r="F3214" s="53"/>
      <c r="G3214" s="54"/>
      <c r="H3214" s="53"/>
      <c r="I3214" s="59"/>
      <c r="J3214" s="53"/>
      <c r="K3214" s="53"/>
      <c r="L3214" s="53"/>
      <c r="M3214" s="53"/>
      <c r="N3214" s="53"/>
    </row>
    <row r="3215" spans="2:14" x14ac:dyDescent="0.25">
      <c r="B3215" s="175"/>
      <c r="C3215" s="53"/>
      <c r="D3215" s="53"/>
      <c r="E3215" s="53"/>
      <c r="F3215" s="53"/>
      <c r="G3215" s="54"/>
      <c r="H3215" s="53"/>
      <c r="I3215" s="59"/>
      <c r="J3215" s="53"/>
      <c r="K3215" s="53"/>
      <c r="L3215" s="53"/>
      <c r="M3215" s="53"/>
      <c r="N3215" s="53"/>
    </row>
    <row r="3216" spans="2:14" x14ac:dyDescent="0.25">
      <c r="B3216" s="175"/>
      <c r="C3216" s="53"/>
      <c r="D3216" s="53"/>
      <c r="E3216" s="53"/>
      <c r="F3216" s="53"/>
      <c r="G3216" s="54"/>
      <c r="H3216" s="53"/>
      <c r="I3216" s="59"/>
      <c r="J3216" s="53"/>
      <c r="K3216" s="53"/>
      <c r="L3216" s="53"/>
      <c r="M3216" s="53"/>
      <c r="N3216" s="53"/>
    </row>
    <row r="3217" spans="2:14" x14ac:dyDescent="0.25">
      <c r="B3217" s="175"/>
      <c r="C3217" s="53"/>
      <c r="D3217" s="53"/>
      <c r="E3217" s="53"/>
      <c r="F3217" s="53"/>
      <c r="G3217" s="54"/>
      <c r="H3217" s="53"/>
      <c r="I3217" s="59"/>
      <c r="J3217" s="53"/>
      <c r="K3217" s="53"/>
      <c r="L3217" s="53"/>
      <c r="M3217" s="53"/>
      <c r="N3217" s="53"/>
    </row>
    <row r="3218" spans="2:14" x14ac:dyDescent="0.25">
      <c r="B3218" s="175"/>
      <c r="C3218" s="53"/>
      <c r="D3218" s="53"/>
      <c r="E3218" s="53"/>
      <c r="F3218" s="53"/>
      <c r="G3218" s="54"/>
      <c r="H3218" s="53"/>
      <c r="I3218" s="59"/>
      <c r="J3218" s="53"/>
      <c r="K3218" s="53"/>
      <c r="L3218" s="53"/>
      <c r="M3218" s="53"/>
      <c r="N3218" s="53"/>
    </row>
    <row r="3219" spans="2:14" x14ac:dyDescent="0.25">
      <c r="B3219" s="175"/>
      <c r="C3219" s="53"/>
      <c r="D3219" s="53"/>
      <c r="E3219" s="53"/>
      <c r="F3219" s="53"/>
      <c r="G3219" s="54"/>
      <c r="H3219" s="53"/>
      <c r="I3219" s="59"/>
      <c r="J3219" s="53"/>
      <c r="K3219" s="53"/>
      <c r="L3219" s="53"/>
      <c r="M3219" s="53"/>
      <c r="N3219" s="53"/>
    </row>
    <row r="3220" spans="2:14" x14ac:dyDescent="0.25">
      <c r="B3220" s="175"/>
      <c r="C3220" s="53"/>
      <c r="D3220" s="53"/>
      <c r="E3220" s="53"/>
      <c r="F3220" s="53"/>
      <c r="G3220" s="54"/>
      <c r="H3220" s="53"/>
      <c r="I3220" s="59"/>
      <c r="J3220" s="53"/>
      <c r="K3220" s="53"/>
      <c r="L3220" s="53"/>
      <c r="M3220" s="53"/>
      <c r="N3220" s="53"/>
    </row>
    <row r="3221" spans="2:14" x14ac:dyDescent="0.25">
      <c r="B3221" s="175"/>
      <c r="C3221" s="53"/>
      <c r="D3221" s="53"/>
      <c r="E3221" s="53"/>
      <c r="F3221" s="53"/>
      <c r="G3221" s="54"/>
      <c r="H3221" s="53"/>
      <c r="I3221" s="59"/>
      <c r="J3221" s="53"/>
      <c r="K3221" s="53"/>
      <c r="L3221" s="53"/>
      <c r="M3221" s="53"/>
      <c r="N3221" s="53"/>
    </row>
    <row r="3222" spans="2:14" x14ac:dyDescent="0.25">
      <c r="B3222" s="175"/>
      <c r="C3222" s="53"/>
      <c r="D3222" s="53"/>
      <c r="E3222" s="53"/>
      <c r="F3222" s="53"/>
      <c r="G3222" s="54"/>
      <c r="H3222" s="53"/>
      <c r="I3222" s="59"/>
      <c r="J3222" s="53"/>
      <c r="K3222" s="53"/>
      <c r="L3222" s="53"/>
      <c r="M3222" s="53"/>
      <c r="N3222" s="53"/>
    </row>
    <row r="3223" spans="2:14" x14ac:dyDescent="0.25">
      <c r="B3223" s="175"/>
      <c r="C3223" s="53"/>
      <c r="D3223" s="53"/>
      <c r="E3223" s="53"/>
      <c r="F3223" s="53"/>
      <c r="G3223" s="54"/>
      <c r="H3223" s="53"/>
      <c r="I3223" s="59"/>
      <c r="J3223" s="53"/>
      <c r="K3223" s="53"/>
      <c r="L3223" s="53"/>
      <c r="M3223" s="53"/>
      <c r="N3223" s="53"/>
    </row>
    <row r="3224" spans="2:14" x14ac:dyDescent="0.25">
      <c r="B3224" s="175"/>
      <c r="C3224" s="53"/>
      <c r="D3224" s="53"/>
      <c r="E3224" s="53"/>
      <c r="F3224" s="53"/>
      <c r="G3224" s="54"/>
      <c r="H3224" s="53"/>
      <c r="I3224" s="59"/>
      <c r="J3224" s="53"/>
      <c r="K3224" s="53"/>
      <c r="L3224" s="53"/>
      <c r="M3224" s="53"/>
      <c r="N3224" s="53"/>
    </row>
    <row r="3225" spans="2:14" x14ac:dyDescent="0.25">
      <c r="B3225" s="175"/>
      <c r="C3225" s="53"/>
      <c r="D3225" s="53"/>
      <c r="E3225" s="53"/>
      <c r="F3225" s="53"/>
      <c r="G3225" s="54"/>
      <c r="H3225" s="53"/>
      <c r="I3225" s="59"/>
      <c r="J3225" s="53"/>
      <c r="K3225" s="53"/>
      <c r="L3225" s="53"/>
      <c r="M3225" s="53"/>
      <c r="N3225" s="53"/>
    </row>
    <row r="3226" spans="2:14" x14ac:dyDescent="0.25">
      <c r="B3226" s="175"/>
      <c r="C3226" s="53"/>
      <c r="D3226" s="53"/>
      <c r="E3226" s="53"/>
      <c r="F3226" s="53"/>
      <c r="G3226" s="54"/>
      <c r="H3226" s="53"/>
      <c r="I3226" s="59"/>
      <c r="J3226" s="53"/>
      <c r="K3226" s="53"/>
      <c r="L3226" s="53"/>
      <c r="M3226" s="53"/>
      <c r="N3226" s="53"/>
    </row>
    <row r="3227" spans="2:14" x14ac:dyDescent="0.25">
      <c r="B3227" s="175"/>
      <c r="C3227" s="53"/>
      <c r="D3227" s="53"/>
      <c r="E3227" s="53"/>
      <c r="F3227" s="53"/>
      <c r="G3227" s="54"/>
      <c r="H3227" s="53"/>
      <c r="I3227" s="59"/>
      <c r="J3227" s="53"/>
      <c r="K3227" s="53"/>
      <c r="L3227" s="53"/>
      <c r="M3227" s="53"/>
      <c r="N3227" s="53"/>
    </row>
    <row r="3228" spans="2:14" x14ac:dyDescent="0.25">
      <c r="B3228" s="175"/>
      <c r="C3228" s="53"/>
      <c r="D3228" s="53"/>
      <c r="E3228" s="53"/>
      <c r="F3228" s="53"/>
      <c r="G3228" s="54"/>
      <c r="H3228" s="53"/>
      <c r="I3228" s="59"/>
      <c r="J3228" s="53"/>
      <c r="K3228" s="53"/>
      <c r="L3228" s="53"/>
      <c r="M3228" s="53"/>
      <c r="N3228" s="53"/>
    </row>
    <row r="3229" spans="2:14" x14ac:dyDescent="0.25">
      <c r="B3229" s="175"/>
      <c r="C3229" s="53"/>
      <c r="D3229" s="53"/>
      <c r="E3229" s="53"/>
      <c r="F3229" s="53"/>
      <c r="G3229" s="54"/>
      <c r="H3229" s="53"/>
      <c r="I3229" s="59"/>
      <c r="J3229" s="53"/>
      <c r="K3229" s="53"/>
      <c r="L3229" s="53"/>
      <c r="M3229" s="53"/>
      <c r="N3229" s="53"/>
    </row>
    <row r="3230" spans="2:14" x14ac:dyDescent="0.25">
      <c r="B3230" s="175"/>
      <c r="C3230" s="53"/>
      <c r="D3230" s="53"/>
      <c r="E3230" s="53"/>
      <c r="F3230" s="53"/>
      <c r="G3230" s="54"/>
      <c r="H3230" s="53"/>
      <c r="I3230" s="59"/>
      <c r="J3230" s="53"/>
      <c r="K3230" s="53"/>
      <c r="L3230" s="53"/>
      <c r="M3230" s="53"/>
      <c r="N3230" s="53"/>
    </row>
    <row r="3231" spans="2:14" x14ac:dyDescent="0.25">
      <c r="B3231" s="175"/>
      <c r="C3231" s="53"/>
      <c r="D3231" s="53"/>
      <c r="E3231" s="53"/>
      <c r="F3231" s="53"/>
      <c r="G3231" s="54"/>
      <c r="H3231" s="53"/>
      <c r="I3231" s="59"/>
      <c r="J3231" s="53"/>
      <c r="K3231" s="53"/>
      <c r="L3231" s="53"/>
      <c r="M3231" s="53"/>
      <c r="N3231" s="53"/>
    </row>
    <row r="3232" spans="2:14" x14ac:dyDescent="0.25">
      <c r="B3232" s="175"/>
      <c r="C3232" s="53"/>
      <c r="D3232" s="53"/>
      <c r="E3232" s="53"/>
      <c r="F3232" s="53"/>
      <c r="G3232" s="54"/>
      <c r="H3232" s="53"/>
      <c r="I3232" s="59"/>
      <c r="J3232" s="53"/>
      <c r="K3232" s="53"/>
      <c r="L3232" s="53"/>
      <c r="M3232" s="53"/>
      <c r="N3232" s="53"/>
    </row>
    <row r="3233" spans="2:14" x14ac:dyDescent="0.25">
      <c r="B3233" s="175"/>
      <c r="C3233" s="53"/>
      <c r="D3233" s="53"/>
      <c r="E3233" s="53"/>
      <c r="F3233" s="53"/>
      <c r="G3233" s="54"/>
      <c r="H3233" s="53"/>
      <c r="I3233" s="59"/>
      <c r="J3233" s="53"/>
      <c r="K3233" s="53"/>
      <c r="L3233" s="53"/>
      <c r="M3233" s="53"/>
      <c r="N3233" s="53"/>
    </row>
    <row r="3234" spans="2:14" x14ac:dyDescent="0.25">
      <c r="B3234" s="175"/>
      <c r="C3234" s="53"/>
      <c r="D3234" s="53"/>
      <c r="E3234" s="53"/>
      <c r="F3234" s="53"/>
      <c r="G3234" s="54"/>
      <c r="H3234" s="53"/>
      <c r="I3234" s="59"/>
      <c r="J3234" s="53"/>
      <c r="K3234" s="53"/>
      <c r="L3234" s="53"/>
      <c r="M3234" s="53"/>
      <c r="N3234" s="53"/>
    </row>
    <row r="3235" spans="2:14" x14ac:dyDescent="0.25">
      <c r="B3235" s="175"/>
      <c r="C3235" s="53"/>
      <c r="D3235" s="53"/>
      <c r="E3235" s="53"/>
      <c r="F3235" s="53"/>
      <c r="G3235" s="54"/>
      <c r="H3235" s="53"/>
      <c r="I3235" s="59"/>
      <c r="J3235" s="53"/>
      <c r="K3235" s="53"/>
      <c r="L3235" s="53"/>
      <c r="M3235" s="53"/>
      <c r="N3235" s="53"/>
    </row>
    <row r="3236" spans="2:14" x14ac:dyDescent="0.25">
      <c r="B3236" s="175"/>
      <c r="C3236" s="53"/>
      <c r="D3236" s="53"/>
      <c r="E3236" s="53"/>
      <c r="F3236" s="53"/>
      <c r="G3236" s="54"/>
      <c r="H3236" s="53"/>
      <c r="I3236" s="59"/>
      <c r="J3236" s="53"/>
      <c r="K3236" s="53"/>
      <c r="L3236" s="53"/>
      <c r="M3236" s="53"/>
      <c r="N3236" s="53"/>
    </row>
    <row r="3237" spans="2:14" x14ac:dyDescent="0.25">
      <c r="B3237" s="175"/>
      <c r="C3237" s="53"/>
      <c r="D3237" s="53"/>
      <c r="E3237" s="53"/>
      <c r="F3237" s="53"/>
      <c r="G3237" s="54"/>
      <c r="H3237" s="53"/>
      <c r="I3237" s="59"/>
      <c r="J3237" s="53"/>
      <c r="K3237" s="53"/>
      <c r="L3237" s="53"/>
      <c r="M3237" s="53"/>
      <c r="N3237" s="53"/>
    </row>
    <row r="3238" spans="2:14" x14ac:dyDescent="0.25">
      <c r="B3238" s="175"/>
      <c r="C3238" s="53"/>
      <c r="D3238" s="53"/>
      <c r="E3238" s="53"/>
      <c r="F3238" s="53"/>
      <c r="G3238" s="54"/>
      <c r="H3238" s="53"/>
      <c r="I3238" s="59"/>
      <c r="J3238" s="53"/>
      <c r="K3238" s="53"/>
      <c r="L3238" s="53"/>
      <c r="M3238" s="53"/>
      <c r="N3238" s="53"/>
    </row>
    <row r="3239" spans="2:14" x14ac:dyDescent="0.25">
      <c r="B3239" s="175"/>
      <c r="C3239" s="53"/>
      <c r="D3239" s="53"/>
      <c r="E3239" s="53"/>
      <c r="F3239" s="53"/>
      <c r="G3239" s="54"/>
      <c r="H3239" s="53"/>
      <c r="I3239" s="59"/>
      <c r="J3239" s="53"/>
      <c r="K3239" s="53"/>
      <c r="L3239" s="53"/>
      <c r="M3239" s="53"/>
      <c r="N3239" s="53"/>
    </row>
    <row r="3240" spans="2:14" x14ac:dyDescent="0.25">
      <c r="B3240" s="175"/>
      <c r="C3240" s="53"/>
      <c r="D3240" s="53"/>
      <c r="E3240" s="53"/>
      <c r="F3240" s="53"/>
      <c r="G3240" s="54"/>
      <c r="H3240" s="53"/>
      <c r="I3240" s="59"/>
      <c r="J3240" s="53"/>
      <c r="K3240" s="53"/>
      <c r="L3240" s="53"/>
      <c r="M3240" s="53"/>
      <c r="N3240" s="53"/>
    </row>
    <row r="3241" spans="2:14" x14ac:dyDescent="0.25">
      <c r="B3241" s="175"/>
      <c r="C3241" s="53"/>
      <c r="D3241" s="53"/>
      <c r="E3241" s="53"/>
      <c r="F3241" s="53"/>
      <c r="G3241" s="54"/>
      <c r="H3241" s="53"/>
      <c r="I3241" s="59"/>
      <c r="J3241" s="53"/>
      <c r="K3241" s="53"/>
      <c r="L3241" s="53"/>
      <c r="M3241" s="53"/>
      <c r="N3241" s="53"/>
    </row>
    <row r="3242" spans="2:14" x14ac:dyDescent="0.25">
      <c r="B3242" s="175"/>
      <c r="C3242" s="53"/>
      <c r="D3242" s="53"/>
      <c r="E3242" s="53"/>
      <c r="F3242" s="53"/>
      <c r="G3242" s="54"/>
      <c r="H3242" s="53"/>
      <c r="I3242" s="59"/>
      <c r="J3242" s="53"/>
      <c r="K3242" s="53"/>
      <c r="L3242" s="53"/>
      <c r="M3242" s="53"/>
      <c r="N3242" s="53"/>
    </row>
    <row r="3243" spans="2:14" x14ac:dyDescent="0.25">
      <c r="B3243" s="175"/>
      <c r="C3243" s="53"/>
      <c r="D3243" s="53"/>
      <c r="E3243" s="53"/>
      <c r="F3243" s="53"/>
      <c r="G3243" s="54"/>
      <c r="H3243" s="53"/>
      <c r="I3243" s="59"/>
      <c r="J3243" s="53"/>
      <c r="K3243" s="53"/>
      <c r="L3243" s="53"/>
      <c r="M3243" s="53"/>
      <c r="N3243" s="53"/>
    </row>
    <row r="3244" spans="2:14" x14ac:dyDescent="0.25">
      <c r="B3244" s="175"/>
      <c r="C3244" s="53"/>
      <c r="D3244" s="53"/>
      <c r="E3244" s="53"/>
      <c r="F3244" s="53"/>
      <c r="G3244" s="54"/>
      <c r="H3244" s="53"/>
      <c r="I3244" s="59"/>
      <c r="J3244" s="53"/>
      <c r="K3244" s="53"/>
      <c r="L3244" s="53"/>
      <c r="M3244" s="53"/>
      <c r="N3244" s="53"/>
    </row>
    <row r="3245" spans="2:14" x14ac:dyDescent="0.25">
      <c r="B3245" s="175"/>
      <c r="C3245" s="53"/>
      <c r="D3245" s="53"/>
      <c r="E3245" s="53"/>
      <c r="F3245" s="53"/>
      <c r="G3245" s="54"/>
      <c r="H3245" s="53"/>
      <c r="I3245" s="59"/>
      <c r="J3245" s="53"/>
      <c r="K3245" s="53"/>
      <c r="L3245" s="53"/>
      <c r="M3245" s="53"/>
      <c r="N3245" s="53"/>
    </row>
    <row r="3246" spans="2:14" x14ac:dyDescent="0.25">
      <c r="B3246" s="175"/>
      <c r="C3246" s="53"/>
      <c r="D3246" s="53"/>
      <c r="E3246" s="53"/>
      <c r="F3246" s="53"/>
      <c r="G3246" s="54"/>
      <c r="H3246" s="53"/>
      <c r="I3246" s="59"/>
      <c r="J3246" s="53"/>
      <c r="K3246" s="53"/>
      <c r="L3246" s="53"/>
      <c r="M3246" s="53"/>
      <c r="N3246" s="53"/>
    </row>
    <row r="3247" spans="2:14" x14ac:dyDescent="0.25">
      <c r="B3247" s="175"/>
      <c r="C3247" s="53"/>
      <c r="D3247" s="53"/>
      <c r="E3247" s="53"/>
      <c r="F3247" s="53"/>
      <c r="G3247" s="54"/>
      <c r="H3247" s="53"/>
      <c r="I3247" s="59"/>
      <c r="J3247" s="53"/>
      <c r="K3247" s="53"/>
      <c r="L3247" s="53"/>
      <c r="M3247" s="53"/>
      <c r="N3247" s="53"/>
    </row>
    <row r="3248" spans="2:14" x14ac:dyDescent="0.25">
      <c r="B3248" s="175"/>
      <c r="C3248" s="53"/>
      <c r="D3248" s="53"/>
      <c r="E3248" s="53"/>
      <c r="F3248" s="53"/>
      <c r="G3248" s="54"/>
      <c r="H3248" s="53"/>
      <c r="I3248" s="59"/>
      <c r="J3248" s="53"/>
      <c r="K3248" s="53"/>
      <c r="L3248" s="53"/>
      <c r="M3248" s="53"/>
      <c r="N3248" s="53"/>
    </row>
    <row r="3249" spans="2:14" x14ac:dyDescent="0.25">
      <c r="B3249" s="175"/>
      <c r="C3249" s="53"/>
      <c r="D3249" s="53"/>
      <c r="E3249" s="53"/>
      <c r="F3249" s="53"/>
      <c r="G3249" s="54"/>
      <c r="H3249" s="53"/>
      <c r="I3249" s="59"/>
      <c r="J3249" s="53"/>
      <c r="K3249" s="53"/>
      <c r="L3249" s="53"/>
      <c r="M3249" s="53"/>
      <c r="N3249" s="53"/>
    </row>
    <row r="3250" spans="2:14" x14ac:dyDescent="0.25">
      <c r="B3250" s="175"/>
      <c r="C3250" s="53"/>
      <c r="D3250" s="53"/>
      <c r="E3250" s="53"/>
      <c r="F3250" s="53"/>
      <c r="G3250" s="54"/>
      <c r="H3250" s="53"/>
      <c r="I3250" s="59"/>
      <c r="J3250" s="53"/>
      <c r="K3250" s="53"/>
      <c r="L3250" s="53"/>
      <c r="M3250" s="53"/>
      <c r="N3250" s="53"/>
    </row>
    <row r="3251" spans="2:14" x14ac:dyDescent="0.25">
      <c r="B3251" s="175"/>
      <c r="C3251" s="53"/>
      <c r="D3251" s="53"/>
      <c r="E3251" s="53"/>
      <c r="F3251" s="53"/>
      <c r="G3251" s="54"/>
      <c r="H3251" s="53"/>
      <c r="I3251" s="59"/>
      <c r="J3251" s="53"/>
      <c r="K3251" s="53"/>
      <c r="L3251" s="53"/>
      <c r="M3251" s="53"/>
      <c r="N3251" s="53"/>
    </row>
    <row r="3252" spans="2:14" x14ac:dyDescent="0.25">
      <c r="B3252" s="175"/>
      <c r="C3252" s="53"/>
      <c r="D3252" s="53"/>
      <c r="E3252" s="53"/>
      <c r="F3252" s="53"/>
      <c r="G3252" s="54"/>
      <c r="H3252" s="53"/>
      <c r="I3252" s="59"/>
      <c r="J3252" s="53"/>
      <c r="K3252" s="53"/>
      <c r="L3252" s="53"/>
      <c r="M3252" s="53"/>
      <c r="N3252" s="53"/>
    </row>
    <row r="3253" spans="2:14" x14ac:dyDescent="0.25">
      <c r="B3253" s="175"/>
      <c r="C3253" s="53"/>
      <c r="D3253" s="53"/>
      <c r="E3253" s="53"/>
      <c r="F3253" s="53"/>
      <c r="G3253" s="54"/>
      <c r="H3253" s="53"/>
      <c r="I3253" s="59"/>
      <c r="J3253" s="53"/>
      <c r="K3253" s="53"/>
      <c r="L3253" s="53"/>
      <c r="M3253" s="53"/>
      <c r="N3253" s="53"/>
    </row>
    <row r="3254" spans="2:14" x14ac:dyDescent="0.25">
      <c r="B3254" s="175"/>
      <c r="C3254" s="53"/>
      <c r="D3254" s="53"/>
      <c r="E3254" s="53"/>
      <c r="F3254" s="53"/>
      <c r="G3254" s="54"/>
      <c r="H3254" s="53"/>
      <c r="I3254" s="59"/>
      <c r="J3254" s="53"/>
      <c r="K3254" s="53"/>
      <c r="L3254" s="53"/>
      <c r="M3254" s="53"/>
      <c r="N3254" s="53"/>
    </row>
    <row r="3255" spans="2:14" x14ac:dyDescent="0.25">
      <c r="B3255" s="175"/>
      <c r="C3255" s="53"/>
      <c r="D3255" s="53"/>
      <c r="E3255" s="53"/>
      <c r="F3255" s="53"/>
      <c r="G3255" s="54"/>
      <c r="H3255" s="53"/>
      <c r="I3255" s="59"/>
      <c r="J3255" s="53"/>
      <c r="K3255" s="53"/>
      <c r="L3255" s="53"/>
      <c r="M3255" s="53"/>
      <c r="N3255" s="53"/>
    </row>
    <row r="3256" spans="2:14" x14ac:dyDescent="0.25">
      <c r="B3256" s="175"/>
      <c r="C3256" s="53"/>
      <c r="D3256" s="53"/>
      <c r="E3256" s="53"/>
      <c r="F3256" s="53"/>
      <c r="G3256" s="54"/>
      <c r="H3256" s="53"/>
      <c r="I3256" s="59"/>
      <c r="J3256" s="53"/>
      <c r="K3256" s="53"/>
      <c r="L3256" s="53"/>
      <c r="M3256" s="53"/>
      <c r="N3256" s="53"/>
    </row>
    <row r="3257" spans="2:14" x14ac:dyDescent="0.25">
      <c r="B3257" s="175"/>
      <c r="C3257" s="53"/>
      <c r="D3257" s="53"/>
      <c r="E3257" s="53"/>
      <c r="F3257" s="53"/>
      <c r="G3257" s="54"/>
      <c r="H3257" s="53"/>
      <c r="I3257" s="59"/>
      <c r="J3257" s="53"/>
      <c r="K3257" s="53"/>
      <c r="L3257" s="53"/>
      <c r="M3257" s="53"/>
      <c r="N3257" s="53"/>
    </row>
    <row r="3258" spans="2:14" x14ac:dyDescent="0.25">
      <c r="B3258" s="175"/>
      <c r="C3258" s="53"/>
      <c r="D3258" s="53"/>
      <c r="E3258" s="53"/>
      <c r="F3258" s="53"/>
      <c r="G3258" s="54"/>
      <c r="H3258" s="53"/>
      <c r="I3258" s="59"/>
      <c r="J3258" s="53"/>
      <c r="K3258" s="53"/>
      <c r="L3258" s="53"/>
      <c r="M3258" s="53"/>
      <c r="N3258" s="53"/>
    </row>
    <row r="3259" spans="2:14" x14ac:dyDescent="0.25">
      <c r="B3259" s="175"/>
      <c r="C3259" s="53"/>
      <c r="D3259" s="53"/>
      <c r="E3259" s="53"/>
      <c r="F3259" s="53"/>
      <c r="G3259" s="54"/>
      <c r="H3259" s="53"/>
      <c r="I3259" s="59"/>
      <c r="J3259" s="53"/>
      <c r="K3259" s="53"/>
      <c r="L3259" s="53"/>
      <c r="M3259" s="53"/>
      <c r="N3259" s="53"/>
    </row>
    <row r="3260" spans="2:14" x14ac:dyDescent="0.25">
      <c r="B3260" s="175"/>
      <c r="C3260" s="53"/>
      <c r="D3260" s="53"/>
      <c r="E3260" s="53"/>
      <c r="F3260" s="53"/>
      <c r="G3260" s="54"/>
      <c r="H3260" s="53"/>
      <c r="I3260" s="59"/>
      <c r="J3260" s="53"/>
      <c r="K3260" s="53"/>
      <c r="L3260" s="53"/>
      <c r="M3260" s="53"/>
      <c r="N3260" s="53"/>
    </row>
    <row r="3261" spans="2:14" x14ac:dyDescent="0.25">
      <c r="B3261" s="175"/>
      <c r="C3261" s="53"/>
      <c r="D3261" s="53"/>
      <c r="E3261" s="53"/>
      <c r="F3261" s="53"/>
      <c r="G3261" s="54"/>
      <c r="H3261" s="53"/>
      <c r="I3261" s="59"/>
      <c r="J3261" s="53"/>
      <c r="K3261" s="53"/>
      <c r="L3261" s="53"/>
      <c r="M3261" s="53"/>
      <c r="N3261" s="53"/>
    </row>
    <row r="3262" spans="2:14" x14ac:dyDescent="0.25">
      <c r="B3262" s="175"/>
      <c r="C3262" s="53"/>
      <c r="D3262" s="53"/>
      <c r="E3262" s="53"/>
      <c r="F3262" s="53"/>
      <c r="G3262" s="54"/>
      <c r="H3262" s="53"/>
      <c r="I3262" s="59"/>
      <c r="J3262" s="53"/>
      <c r="K3262" s="53"/>
      <c r="L3262" s="53"/>
      <c r="M3262" s="53"/>
      <c r="N3262" s="53"/>
    </row>
    <row r="3263" spans="2:14" x14ac:dyDescent="0.25">
      <c r="B3263" s="175"/>
      <c r="C3263" s="53"/>
      <c r="D3263" s="53"/>
      <c r="E3263" s="53"/>
      <c r="F3263" s="53"/>
      <c r="G3263" s="54"/>
      <c r="H3263" s="53"/>
      <c r="I3263" s="59"/>
      <c r="J3263" s="53"/>
      <c r="K3263" s="53"/>
      <c r="L3263" s="53"/>
      <c r="M3263" s="53"/>
      <c r="N3263" s="53"/>
    </row>
    <row r="3264" spans="2:14" x14ac:dyDescent="0.25">
      <c r="B3264" s="175"/>
      <c r="C3264" s="53"/>
      <c r="D3264" s="53"/>
      <c r="E3264" s="53"/>
      <c r="F3264" s="53"/>
      <c r="G3264" s="54"/>
      <c r="H3264" s="53"/>
      <c r="I3264" s="59"/>
      <c r="J3264" s="53"/>
      <c r="K3264" s="53"/>
      <c r="L3264" s="53"/>
      <c r="M3264" s="53"/>
      <c r="N3264" s="53"/>
    </row>
    <row r="3265" spans="2:14" x14ac:dyDescent="0.25">
      <c r="B3265" s="175"/>
      <c r="C3265" s="53"/>
      <c r="D3265" s="53"/>
      <c r="E3265" s="53"/>
      <c r="F3265" s="53"/>
      <c r="G3265" s="54"/>
      <c r="H3265" s="53"/>
      <c r="I3265" s="59"/>
      <c r="J3265" s="53"/>
      <c r="K3265" s="53"/>
      <c r="L3265" s="53"/>
      <c r="M3265" s="53"/>
      <c r="N3265" s="53"/>
    </row>
    <row r="3266" spans="2:14" x14ac:dyDescent="0.25">
      <c r="B3266" s="175"/>
      <c r="C3266" s="53"/>
      <c r="D3266" s="53"/>
      <c r="E3266" s="53"/>
      <c r="F3266" s="53"/>
      <c r="G3266" s="54"/>
      <c r="H3266" s="53"/>
      <c r="I3266" s="59"/>
      <c r="J3266" s="53"/>
      <c r="K3266" s="53"/>
      <c r="L3266" s="53"/>
      <c r="M3266" s="53"/>
      <c r="N3266" s="53"/>
    </row>
    <row r="3267" spans="2:14" x14ac:dyDescent="0.25">
      <c r="B3267" s="175"/>
      <c r="C3267" s="53"/>
      <c r="D3267" s="53"/>
      <c r="E3267" s="53"/>
      <c r="F3267" s="53"/>
      <c r="G3267" s="54"/>
      <c r="H3267" s="53"/>
      <c r="I3267" s="59"/>
      <c r="J3267" s="53"/>
      <c r="K3267" s="53"/>
      <c r="L3267" s="53"/>
      <c r="M3267" s="53"/>
      <c r="N3267" s="53"/>
    </row>
    <row r="3268" spans="2:14" x14ac:dyDescent="0.25">
      <c r="B3268" s="175"/>
      <c r="C3268" s="53"/>
      <c r="D3268" s="53"/>
      <c r="E3268" s="53"/>
      <c r="F3268" s="53"/>
      <c r="G3268" s="54"/>
      <c r="H3268" s="53"/>
      <c r="I3268" s="59"/>
      <c r="J3268" s="53"/>
      <c r="K3268" s="53"/>
      <c r="L3268" s="53"/>
      <c r="M3268" s="53"/>
      <c r="N3268" s="53"/>
    </row>
    <row r="3269" spans="2:14" x14ac:dyDescent="0.25">
      <c r="B3269" s="175"/>
      <c r="C3269" s="53"/>
      <c r="D3269" s="53"/>
      <c r="E3269" s="53"/>
      <c r="F3269" s="53"/>
      <c r="G3269" s="54"/>
      <c r="H3269" s="53"/>
      <c r="I3269" s="59"/>
      <c r="J3269" s="53"/>
      <c r="K3269" s="53"/>
      <c r="L3269" s="53"/>
      <c r="M3269" s="53"/>
      <c r="N3269" s="53"/>
    </row>
    <row r="3270" spans="2:14" x14ac:dyDescent="0.25">
      <c r="B3270" s="175"/>
      <c r="C3270" s="53"/>
      <c r="D3270" s="53"/>
      <c r="E3270" s="53"/>
      <c r="F3270" s="53"/>
      <c r="G3270" s="54"/>
      <c r="H3270" s="53"/>
      <c r="I3270" s="59"/>
      <c r="J3270" s="53"/>
      <c r="K3270" s="53"/>
      <c r="L3270" s="53"/>
      <c r="M3270" s="53"/>
      <c r="N3270" s="53"/>
    </row>
    <row r="3271" spans="2:14" x14ac:dyDescent="0.25">
      <c r="B3271" s="175"/>
      <c r="C3271" s="53"/>
      <c r="D3271" s="53"/>
      <c r="E3271" s="53"/>
      <c r="F3271" s="53"/>
      <c r="G3271" s="54"/>
      <c r="H3271" s="53"/>
      <c r="I3271" s="59"/>
      <c r="J3271" s="53"/>
      <c r="K3271" s="53"/>
      <c r="L3271" s="53"/>
      <c r="M3271" s="53"/>
      <c r="N3271" s="53"/>
    </row>
    <row r="3272" spans="2:14" x14ac:dyDescent="0.25">
      <c r="B3272" s="175"/>
      <c r="C3272" s="53"/>
      <c r="D3272" s="53"/>
      <c r="E3272" s="53"/>
      <c r="F3272" s="53"/>
      <c r="G3272" s="54"/>
      <c r="H3272" s="53"/>
      <c r="I3272" s="59"/>
      <c r="J3272" s="53"/>
      <c r="K3272" s="53"/>
      <c r="L3272" s="53"/>
      <c r="M3272" s="53"/>
      <c r="N3272" s="53"/>
    </row>
    <row r="3273" spans="2:14" x14ac:dyDescent="0.25">
      <c r="B3273" s="175"/>
      <c r="C3273" s="53"/>
      <c r="D3273" s="53"/>
      <c r="E3273" s="53"/>
      <c r="F3273" s="53"/>
      <c r="G3273" s="54"/>
      <c r="H3273" s="53"/>
      <c r="I3273" s="59"/>
      <c r="J3273" s="53"/>
      <c r="K3273" s="53"/>
      <c r="L3273" s="53"/>
      <c r="M3273" s="53"/>
      <c r="N3273" s="53"/>
    </row>
    <row r="3274" spans="2:14" x14ac:dyDescent="0.25">
      <c r="B3274" s="175"/>
      <c r="C3274" s="53"/>
      <c r="D3274" s="53"/>
      <c r="E3274" s="53"/>
      <c r="F3274" s="53"/>
      <c r="G3274" s="54"/>
      <c r="H3274" s="53"/>
      <c r="I3274" s="59"/>
      <c r="J3274" s="53"/>
      <c r="K3274" s="53"/>
      <c r="L3274" s="53"/>
      <c r="M3274" s="53"/>
      <c r="N3274" s="53"/>
    </row>
    <row r="3275" spans="2:14" x14ac:dyDescent="0.25">
      <c r="B3275" s="175"/>
      <c r="C3275" s="53"/>
      <c r="D3275" s="53"/>
      <c r="E3275" s="53"/>
      <c r="F3275" s="53"/>
      <c r="G3275" s="54"/>
      <c r="H3275" s="53"/>
      <c r="I3275" s="59"/>
      <c r="J3275" s="53"/>
      <c r="K3275" s="53"/>
      <c r="L3275" s="53"/>
      <c r="M3275" s="53"/>
      <c r="N3275" s="53"/>
    </row>
    <row r="3276" spans="2:14" x14ac:dyDescent="0.25">
      <c r="B3276" s="175"/>
      <c r="C3276" s="53"/>
      <c r="D3276" s="53"/>
      <c r="E3276" s="53"/>
      <c r="F3276" s="53"/>
      <c r="G3276" s="54"/>
      <c r="H3276" s="53"/>
      <c r="I3276" s="59"/>
      <c r="J3276" s="53"/>
      <c r="K3276" s="53"/>
      <c r="L3276" s="53"/>
      <c r="M3276" s="53"/>
      <c r="N3276" s="53"/>
    </row>
    <row r="3277" spans="2:14" x14ac:dyDescent="0.25">
      <c r="B3277" s="175"/>
      <c r="C3277" s="53"/>
      <c r="D3277" s="53"/>
      <c r="E3277" s="53"/>
      <c r="F3277" s="53"/>
      <c r="G3277" s="54"/>
      <c r="H3277" s="53"/>
      <c r="I3277" s="59"/>
      <c r="J3277" s="53"/>
      <c r="K3277" s="53"/>
      <c r="L3277" s="53"/>
      <c r="M3277" s="53"/>
      <c r="N3277" s="53"/>
    </row>
    <row r="3278" spans="2:14" x14ac:dyDescent="0.25">
      <c r="B3278" s="175"/>
      <c r="C3278" s="53"/>
      <c r="D3278" s="53"/>
      <c r="E3278" s="53"/>
      <c r="F3278" s="53"/>
      <c r="G3278" s="54"/>
      <c r="H3278" s="53"/>
      <c r="I3278" s="59"/>
      <c r="J3278" s="53"/>
      <c r="K3278" s="53"/>
      <c r="L3278" s="53"/>
      <c r="M3278" s="53"/>
      <c r="N3278" s="53"/>
    </row>
    <row r="3279" spans="2:14" x14ac:dyDescent="0.25">
      <c r="B3279" s="175"/>
      <c r="C3279" s="53"/>
      <c r="D3279" s="53"/>
      <c r="E3279" s="53"/>
      <c r="F3279" s="53"/>
      <c r="G3279" s="54"/>
      <c r="H3279" s="53"/>
      <c r="I3279" s="59"/>
      <c r="J3279" s="53"/>
      <c r="K3279" s="53"/>
      <c r="L3279" s="53"/>
      <c r="M3279" s="53"/>
      <c r="N3279" s="53"/>
    </row>
    <row r="3280" spans="2:14" x14ac:dyDescent="0.25">
      <c r="B3280" s="175"/>
      <c r="C3280" s="53"/>
      <c r="D3280" s="53"/>
      <c r="E3280" s="53"/>
      <c r="F3280" s="53"/>
      <c r="G3280" s="54"/>
      <c r="H3280" s="53"/>
      <c r="I3280" s="59"/>
      <c r="J3280" s="53"/>
      <c r="K3280" s="53"/>
      <c r="L3280" s="53"/>
      <c r="M3280" s="53"/>
      <c r="N3280" s="53"/>
    </row>
    <row r="3281" spans="2:14" x14ac:dyDescent="0.25">
      <c r="B3281" s="175"/>
      <c r="C3281" s="53"/>
      <c r="D3281" s="53"/>
      <c r="E3281" s="53"/>
      <c r="F3281" s="53"/>
      <c r="G3281" s="54"/>
      <c r="H3281" s="53"/>
      <c r="I3281" s="59"/>
      <c r="J3281" s="53"/>
      <c r="K3281" s="53"/>
      <c r="L3281" s="53"/>
      <c r="M3281" s="53"/>
      <c r="N3281" s="53"/>
    </row>
    <row r="3282" spans="2:14" x14ac:dyDescent="0.25">
      <c r="B3282" s="175"/>
      <c r="C3282" s="53"/>
      <c r="D3282" s="53"/>
      <c r="E3282" s="53"/>
      <c r="F3282" s="53"/>
      <c r="G3282" s="54"/>
      <c r="H3282" s="53"/>
      <c r="I3282" s="59"/>
      <c r="J3282" s="53"/>
      <c r="K3282" s="53"/>
      <c r="L3282" s="53"/>
      <c r="M3282" s="53"/>
      <c r="N3282" s="53"/>
    </row>
    <row r="3283" spans="2:14" x14ac:dyDescent="0.25">
      <c r="B3283" s="175"/>
      <c r="C3283" s="53"/>
      <c r="D3283" s="53"/>
      <c r="E3283" s="53"/>
      <c r="F3283" s="53"/>
      <c r="G3283" s="54"/>
      <c r="H3283" s="53"/>
      <c r="I3283" s="59"/>
      <c r="J3283" s="53"/>
      <c r="K3283" s="53"/>
      <c r="L3283" s="53"/>
      <c r="M3283" s="53"/>
      <c r="N3283" s="53"/>
    </row>
    <row r="3284" spans="2:14" x14ac:dyDescent="0.25">
      <c r="B3284" s="175"/>
      <c r="C3284" s="53"/>
      <c r="D3284" s="53"/>
      <c r="E3284" s="53"/>
      <c r="F3284" s="53"/>
      <c r="G3284" s="54"/>
      <c r="H3284" s="53"/>
      <c r="I3284" s="59"/>
      <c r="J3284" s="53"/>
      <c r="K3284" s="53"/>
      <c r="L3284" s="53"/>
      <c r="M3284" s="53"/>
      <c r="N3284" s="53"/>
    </row>
    <row r="3285" spans="2:14" x14ac:dyDescent="0.25">
      <c r="B3285" s="175"/>
      <c r="C3285" s="53"/>
      <c r="D3285" s="53"/>
      <c r="E3285" s="53"/>
      <c r="F3285" s="53"/>
      <c r="G3285" s="54"/>
      <c r="H3285" s="53"/>
      <c r="I3285" s="59"/>
      <c r="J3285" s="53"/>
      <c r="K3285" s="53"/>
      <c r="L3285" s="53"/>
      <c r="M3285" s="53"/>
      <c r="N3285" s="53"/>
    </row>
    <row r="3286" spans="2:14" x14ac:dyDescent="0.25">
      <c r="B3286" s="175"/>
      <c r="C3286" s="53"/>
      <c r="D3286" s="53"/>
      <c r="E3286" s="53"/>
      <c r="F3286" s="53"/>
      <c r="G3286" s="54"/>
      <c r="H3286" s="53"/>
      <c r="I3286" s="59"/>
      <c r="J3286" s="53"/>
      <c r="K3286" s="53"/>
      <c r="L3286" s="53"/>
      <c r="M3286" s="53"/>
      <c r="N3286" s="53"/>
    </row>
    <row r="3287" spans="2:14" x14ac:dyDescent="0.25">
      <c r="B3287" s="175"/>
      <c r="C3287" s="53"/>
      <c r="D3287" s="53"/>
      <c r="E3287" s="53"/>
      <c r="F3287" s="53"/>
      <c r="G3287" s="54"/>
      <c r="H3287" s="53"/>
      <c r="I3287" s="59"/>
      <c r="J3287" s="53"/>
      <c r="K3287" s="53"/>
      <c r="L3287" s="53"/>
      <c r="M3287" s="53"/>
      <c r="N3287" s="53"/>
    </row>
    <row r="3288" spans="2:14" x14ac:dyDescent="0.25">
      <c r="B3288" s="175"/>
      <c r="C3288" s="53"/>
      <c r="D3288" s="53"/>
      <c r="E3288" s="53"/>
      <c r="F3288" s="53"/>
      <c r="G3288" s="54"/>
      <c r="H3288" s="53"/>
      <c r="I3288" s="59"/>
      <c r="J3288" s="53"/>
      <c r="K3288" s="53"/>
      <c r="L3288" s="53"/>
      <c r="M3288" s="53"/>
      <c r="N3288" s="53"/>
    </row>
    <row r="3289" spans="2:14" x14ac:dyDescent="0.25">
      <c r="B3289" s="175"/>
      <c r="C3289" s="53"/>
      <c r="D3289" s="53"/>
      <c r="E3289" s="53"/>
      <c r="F3289" s="53"/>
      <c r="G3289" s="54"/>
      <c r="H3289" s="53"/>
      <c r="I3289" s="59"/>
      <c r="J3289" s="53"/>
      <c r="K3289" s="53"/>
      <c r="L3289" s="53"/>
      <c r="M3289" s="53"/>
      <c r="N3289" s="53"/>
    </row>
    <row r="3290" spans="2:14" x14ac:dyDescent="0.25">
      <c r="B3290" s="175"/>
      <c r="C3290" s="53"/>
      <c r="D3290" s="53"/>
      <c r="E3290" s="53"/>
      <c r="F3290" s="53"/>
      <c r="G3290" s="54"/>
      <c r="H3290" s="53"/>
      <c r="I3290" s="59"/>
      <c r="J3290" s="53"/>
      <c r="K3290" s="53"/>
      <c r="L3290" s="53"/>
      <c r="M3290" s="53"/>
      <c r="N3290" s="53"/>
    </row>
    <row r="3291" spans="2:14" x14ac:dyDescent="0.25">
      <c r="B3291" s="175"/>
      <c r="C3291" s="53"/>
      <c r="D3291" s="53"/>
      <c r="E3291" s="53"/>
      <c r="F3291" s="53"/>
      <c r="G3291" s="54"/>
      <c r="H3291" s="53"/>
      <c r="I3291" s="59"/>
      <c r="J3291" s="53"/>
      <c r="K3291" s="53"/>
      <c r="L3291" s="53"/>
      <c r="M3291" s="53"/>
      <c r="N3291" s="53"/>
    </row>
    <row r="3292" spans="2:14" x14ac:dyDescent="0.25">
      <c r="B3292" s="175"/>
      <c r="C3292" s="53"/>
      <c r="D3292" s="53"/>
      <c r="E3292" s="53"/>
      <c r="F3292" s="53"/>
      <c r="G3292" s="54"/>
      <c r="H3292" s="53"/>
      <c r="I3292" s="59"/>
      <c r="J3292" s="53"/>
      <c r="K3292" s="53"/>
      <c r="L3292" s="53"/>
      <c r="M3292" s="53"/>
      <c r="N3292" s="53"/>
    </row>
    <row r="3293" spans="2:14" x14ac:dyDescent="0.25">
      <c r="B3293" s="175"/>
      <c r="C3293" s="53"/>
      <c r="D3293" s="53"/>
      <c r="E3293" s="53"/>
      <c r="F3293" s="53"/>
      <c r="G3293" s="54"/>
      <c r="H3293" s="53"/>
      <c r="I3293" s="59"/>
      <c r="J3293" s="53"/>
      <c r="K3293" s="53"/>
      <c r="L3293" s="53"/>
      <c r="M3293" s="53"/>
      <c r="N3293" s="53"/>
    </row>
    <row r="3294" spans="2:14" x14ac:dyDescent="0.25">
      <c r="B3294" s="175"/>
      <c r="C3294" s="53"/>
      <c r="D3294" s="53"/>
      <c r="E3294" s="53"/>
      <c r="F3294" s="53"/>
      <c r="G3294" s="54"/>
      <c r="H3294" s="53"/>
      <c r="I3294" s="59"/>
      <c r="J3294" s="53"/>
      <c r="K3294" s="53"/>
      <c r="L3294" s="53"/>
      <c r="M3294" s="53"/>
      <c r="N3294" s="53"/>
    </row>
    <row r="3295" spans="2:14" x14ac:dyDescent="0.25">
      <c r="B3295" s="175"/>
      <c r="C3295" s="53"/>
      <c r="D3295" s="53"/>
      <c r="E3295" s="53"/>
      <c r="F3295" s="53"/>
      <c r="G3295" s="54"/>
      <c r="H3295" s="53"/>
      <c r="I3295" s="59"/>
      <c r="J3295" s="53"/>
      <c r="K3295" s="53"/>
      <c r="L3295" s="53"/>
      <c r="M3295" s="53"/>
      <c r="N3295" s="53"/>
    </row>
    <row r="3296" spans="2:14" x14ac:dyDescent="0.25">
      <c r="B3296" s="175"/>
      <c r="C3296" s="53"/>
      <c r="D3296" s="53"/>
      <c r="E3296" s="53"/>
      <c r="F3296" s="53"/>
      <c r="G3296" s="54"/>
      <c r="H3296" s="53"/>
      <c r="I3296" s="59"/>
      <c r="J3296" s="53"/>
      <c r="K3296" s="53"/>
      <c r="L3296" s="53"/>
      <c r="M3296" s="53"/>
      <c r="N3296" s="53"/>
    </row>
    <row r="3297" spans="2:14" x14ac:dyDescent="0.25">
      <c r="B3297" s="175"/>
      <c r="C3297" s="53"/>
      <c r="D3297" s="53"/>
      <c r="E3297" s="53"/>
      <c r="F3297" s="53"/>
      <c r="G3297" s="54"/>
      <c r="H3297" s="53"/>
      <c r="I3297" s="59"/>
      <c r="J3297" s="53"/>
      <c r="K3297" s="53"/>
      <c r="L3297" s="53"/>
      <c r="M3297" s="53"/>
      <c r="N3297" s="53"/>
    </row>
    <row r="3298" spans="2:14" x14ac:dyDescent="0.25">
      <c r="B3298" s="175"/>
      <c r="C3298" s="53"/>
      <c r="D3298" s="53"/>
      <c r="E3298" s="53"/>
      <c r="F3298" s="53"/>
      <c r="G3298" s="54"/>
      <c r="H3298" s="53"/>
      <c r="I3298" s="59"/>
      <c r="J3298" s="53"/>
      <c r="K3298" s="53"/>
      <c r="L3298" s="53"/>
      <c r="M3298" s="53"/>
      <c r="N3298" s="53"/>
    </row>
    <row r="3299" spans="2:14" x14ac:dyDescent="0.25">
      <c r="B3299" s="175"/>
      <c r="C3299" s="53"/>
      <c r="D3299" s="53"/>
      <c r="E3299" s="53"/>
      <c r="F3299" s="53"/>
      <c r="G3299" s="54"/>
      <c r="H3299" s="53"/>
      <c r="I3299" s="59"/>
      <c r="J3299" s="53"/>
      <c r="K3299" s="53"/>
      <c r="L3299" s="53"/>
      <c r="M3299" s="53"/>
      <c r="N3299" s="53"/>
    </row>
    <row r="3300" spans="2:14" x14ac:dyDescent="0.25">
      <c r="B3300" s="175"/>
      <c r="C3300" s="53"/>
      <c r="D3300" s="53"/>
      <c r="E3300" s="53"/>
      <c r="F3300" s="53"/>
      <c r="G3300" s="54"/>
      <c r="H3300" s="53"/>
      <c r="I3300" s="59"/>
      <c r="J3300" s="53"/>
      <c r="K3300" s="53"/>
      <c r="L3300" s="53"/>
      <c r="M3300" s="53"/>
      <c r="N3300" s="53"/>
    </row>
    <row r="3301" spans="2:14" x14ac:dyDescent="0.25">
      <c r="B3301" s="175"/>
      <c r="C3301" s="53"/>
      <c r="D3301" s="53"/>
      <c r="E3301" s="53"/>
      <c r="F3301" s="53"/>
      <c r="G3301" s="54"/>
      <c r="H3301" s="53"/>
      <c r="I3301" s="59"/>
      <c r="J3301" s="53"/>
      <c r="K3301" s="53"/>
      <c r="L3301" s="53"/>
      <c r="M3301" s="53"/>
      <c r="N3301" s="53"/>
    </row>
    <row r="3302" spans="2:14" x14ac:dyDescent="0.25">
      <c r="B3302" s="175"/>
      <c r="C3302" s="53"/>
      <c r="D3302" s="53"/>
      <c r="E3302" s="53"/>
      <c r="F3302" s="53"/>
      <c r="G3302" s="54"/>
      <c r="H3302" s="53"/>
      <c r="I3302" s="59"/>
      <c r="J3302" s="53"/>
      <c r="K3302" s="53"/>
      <c r="L3302" s="53"/>
      <c r="M3302" s="53"/>
      <c r="N3302" s="53"/>
    </row>
    <row r="3303" spans="2:14" x14ac:dyDescent="0.25">
      <c r="B3303" s="175"/>
      <c r="C3303" s="53"/>
      <c r="D3303" s="53"/>
      <c r="E3303" s="53"/>
      <c r="F3303" s="53"/>
      <c r="G3303" s="54"/>
      <c r="H3303" s="53"/>
      <c r="I3303" s="59"/>
      <c r="J3303" s="53"/>
      <c r="K3303" s="53"/>
      <c r="L3303" s="53"/>
      <c r="M3303" s="53"/>
      <c r="N3303" s="53"/>
    </row>
    <row r="3304" spans="2:14" x14ac:dyDescent="0.25">
      <c r="B3304" s="175"/>
      <c r="C3304" s="53"/>
      <c r="D3304" s="53"/>
      <c r="E3304" s="53"/>
      <c r="F3304" s="53"/>
      <c r="G3304" s="54"/>
      <c r="H3304" s="53"/>
      <c r="I3304" s="59"/>
      <c r="J3304" s="53"/>
      <c r="K3304" s="53"/>
      <c r="L3304" s="53"/>
      <c r="M3304" s="53"/>
      <c r="N3304" s="53"/>
    </row>
    <row r="3305" spans="2:14" x14ac:dyDescent="0.25">
      <c r="B3305" s="175"/>
      <c r="C3305" s="53"/>
      <c r="D3305" s="53"/>
      <c r="E3305" s="53"/>
      <c r="F3305" s="53"/>
      <c r="G3305" s="54"/>
      <c r="H3305" s="53"/>
      <c r="I3305" s="59"/>
      <c r="J3305" s="53"/>
      <c r="K3305" s="53"/>
      <c r="L3305" s="53"/>
      <c r="M3305" s="53"/>
      <c r="N3305" s="53"/>
    </row>
    <row r="3306" spans="2:14" x14ac:dyDescent="0.25">
      <c r="B3306" s="175"/>
      <c r="C3306" s="53"/>
      <c r="D3306" s="53"/>
      <c r="E3306" s="53"/>
      <c r="F3306" s="53"/>
      <c r="G3306" s="54"/>
      <c r="H3306" s="53"/>
      <c r="I3306" s="59"/>
      <c r="J3306" s="53"/>
      <c r="K3306" s="53"/>
      <c r="L3306" s="53"/>
      <c r="M3306" s="53"/>
      <c r="N3306" s="53"/>
    </row>
    <row r="3307" spans="2:14" x14ac:dyDescent="0.25">
      <c r="B3307" s="175"/>
      <c r="C3307" s="53"/>
      <c r="D3307" s="53"/>
      <c r="E3307" s="53"/>
      <c r="F3307" s="53"/>
      <c r="G3307" s="54"/>
      <c r="H3307" s="53"/>
      <c r="I3307" s="59"/>
      <c r="J3307" s="53"/>
      <c r="K3307" s="53"/>
      <c r="L3307" s="53"/>
      <c r="M3307" s="53"/>
      <c r="N3307" s="53"/>
    </row>
    <row r="3308" spans="2:14" x14ac:dyDescent="0.25">
      <c r="B3308" s="175"/>
      <c r="C3308" s="53"/>
      <c r="D3308" s="53"/>
      <c r="E3308" s="53"/>
      <c r="F3308" s="53"/>
      <c r="G3308" s="54"/>
      <c r="H3308" s="53"/>
      <c r="I3308" s="59"/>
      <c r="J3308" s="53"/>
      <c r="K3308" s="53"/>
      <c r="L3308" s="53"/>
      <c r="M3308" s="53"/>
      <c r="N3308" s="53"/>
    </row>
    <row r="3309" spans="2:14" x14ac:dyDescent="0.25">
      <c r="B3309" s="175"/>
      <c r="C3309" s="53"/>
      <c r="D3309" s="53"/>
      <c r="E3309" s="53"/>
      <c r="F3309" s="53"/>
      <c r="G3309" s="54"/>
      <c r="H3309" s="53"/>
      <c r="I3309" s="59"/>
      <c r="J3309" s="53"/>
      <c r="K3309" s="53"/>
      <c r="L3309" s="53"/>
      <c r="M3309" s="53"/>
      <c r="N3309" s="53"/>
    </row>
    <row r="3310" spans="2:14" x14ac:dyDescent="0.25">
      <c r="B3310" s="175"/>
      <c r="C3310" s="53"/>
      <c r="D3310" s="53"/>
      <c r="E3310" s="53"/>
      <c r="F3310" s="53"/>
      <c r="G3310" s="54"/>
      <c r="H3310" s="53"/>
      <c r="I3310" s="59"/>
      <c r="J3310" s="53"/>
      <c r="K3310" s="53"/>
      <c r="L3310" s="53"/>
      <c r="M3310" s="53"/>
      <c r="N3310" s="53"/>
    </row>
    <row r="3311" spans="2:14" x14ac:dyDescent="0.25">
      <c r="B3311" s="175"/>
      <c r="C3311" s="53"/>
      <c r="D3311" s="53"/>
      <c r="E3311" s="53"/>
      <c r="F3311" s="53"/>
      <c r="G3311" s="54"/>
      <c r="H3311" s="53"/>
      <c r="I3311" s="59"/>
      <c r="J3311" s="53"/>
      <c r="K3311" s="53"/>
      <c r="L3311" s="53"/>
      <c r="M3311" s="53"/>
      <c r="N3311" s="53"/>
    </row>
    <row r="3312" spans="2:14" x14ac:dyDescent="0.25">
      <c r="B3312" s="175"/>
      <c r="C3312" s="53"/>
      <c r="D3312" s="53"/>
      <c r="E3312" s="53"/>
      <c r="F3312" s="53"/>
      <c r="G3312" s="54"/>
      <c r="H3312" s="53"/>
      <c r="I3312" s="59"/>
      <c r="J3312" s="53"/>
      <c r="K3312" s="53"/>
      <c r="L3312" s="53"/>
      <c r="M3312" s="53"/>
      <c r="N3312" s="53"/>
    </row>
    <row r="3313" spans="2:14" x14ac:dyDescent="0.25">
      <c r="B3313" s="175"/>
      <c r="C3313" s="53"/>
      <c r="D3313" s="53"/>
      <c r="E3313" s="53"/>
      <c r="F3313" s="53"/>
      <c r="G3313" s="54"/>
      <c r="H3313" s="53"/>
      <c r="I3313" s="59"/>
      <c r="J3313" s="53"/>
      <c r="K3313" s="53"/>
      <c r="L3313" s="53"/>
      <c r="M3313" s="53"/>
      <c r="N3313" s="53"/>
    </row>
    <row r="3314" spans="2:14" x14ac:dyDescent="0.25">
      <c r="B3314" s="175"/>
      <c r="C3314" s="53"/>
      <c r="D3314" s="53"/>
      <c r="E3314" s="53"/>
      <c r="F3314" s="53"/>
      <c r="G3314" s="54"/>
      <c r="H3314" s="53"/>
      <c r="I3314" s="59"/>
      <c r="J3314" s="53"/>
      <c r="K3314" s="53"/>
      <c r="L3314" s="53"/>
      <c r="M3314" s="53"/>
      <c r="N3314" s="53"/>
    </row>
    <row r="3315" spans="2:14" x14ac:dyDescent="0.25">
      <c r="B3315" s="175"/>
      <c r="C3315" s="53"/>
      <c r="D3315" s="53"/>
      <c r="E3315" s="53"/>
      <c r="F3315" s="53"/>
      <c r="G3315" s="54"/>
      <c r="H3315" s="53"/>
      <c r="I3315" s="59"/>
      <c r="J3315" s="53"/>
      <c r="K3315" s="53"/>
      <c r="L3315" s="53"/>
      <c r="M3315" s="53"/>
      <c r="N3315" s="53"/>
    </row>
    <row r="3316" spans="2:14" x14ac:dyDescent="0.25">
      <c r="B3316" s="175"/>
      <c r="C3316" s="53"/>
      <c r="D3316" s="53"/>
      <c r="E3316" s="53"/>
      <c r="F3316" s="53"/>
      <c r="G3316" s="54"/>
      <c r="H3316" s="53"/>
      <c r="I3316" s="59"/>
      <c r="J3316" s="53"/>
      <c r="K3316" s="53"/>
      <c r="L3316" s="53"/>
      <c r="M3316" s="53"/>
      <c r="N3316" s="53"/>
    </row>
    <row r="3317" spans="2:14" x14ac:dyDescent="0.25">
      <c r="B3317" s="175"/>
      <c r="C3317" s="53"/>
      <c r="D3317" s="53"/>
      <c r="E3317" s="53"/>
      <c r="F3317" s="53"/>
      <c r="G3317" s="54"/>
      <c r="H3317" s="53"/>
      <c r="I3317" s="59"/>
      <c r="J3317" s="53"/>
      <c r="K3317" s="53"/>
      <c r="L3317" s="53"/>
      <c r="M3317" s="53"/>
      <c r="N3317" s="53"/>
    </row>
    <row r="3318" spans="2:14" x14ac:dyDescent="0.25">
      <c r="B3318" s="175"/>
      <c r="C3318" s="53"/>
      <c r="D3318" s="53"/>
      <c r="E3318" s="53"/>
      <c r="F3318" s="53"/>
      <c r="G3318" s="54"/>
      <c r="H3318" s="53"/>
      <c r="I3318" s="59"/>
      <c r="J3318" s="53"/>
      <c r="K3318" s="53"/>
      <c r="L3318" s="53"/>
      <c r="M3318" s="53"/>
      <c r="N3318" s="53"/>
    </row>
    <row r="3319" spans="2:14" x14ac:dyDescent="0.25">
      <c r="B3319" s="175"/>
      <c r="C3319" s="53"/>
      <c r="D3319" s="53"/>
      <c r="E3319" s="53"/>
      <c r="F3319" s="53"/>
      <c r="G3319" s="54"/>
      <c r="H3319" s="53"/>
      <c r="I3319" s="59"/>
      <c r="J3319" s="53"/>
      <c r="K3319" s="53"/>
      <c r="L3319" s="53"/>
      <c r="M3319" s="53"/>
      <c r="N3319" s="53"/>
    </row>
    <row r="3320" spans="2:14" x14ac:dyDescent="0.25">
      <c r="B3320" s="175"/>
      <c r="C3320" s="53"/>
      <c r="D3320" s="53"/>
      <c r="E3320" s="53"/>
      <c r="F3320" s="53"/>
      <c r="G3320" s="54"/>
      <c r="H3320" s="53"/>
      <c r="I3320" s="59"/>
      <c r="J3320" s="53"/>
      <c r="K3320" s="53"/>
      <c r="L3320" s="53"/>
      <c r="M3320" s="53"/>
      <c r="N3320" s="53"/>
    </row>
    <row r="3321" spans="2:14" x14ac:dyDescent="0.25">
      <c r="B3321" s="175"/>
      <c r="C3321" s="53"/>
      <c r="D3321" s="53"/>
      <c r="E3321" s="53"/>
      <c r="F3321" s="53"/>
      <c r="G3321" s="54"/>
      <c r="H3321" s="53"/>
      <c r="I3321" s="59"/>
      <c r="J3321" s="53"/>
      <c r="K3321" s="53"/>
      <c r="L3321" s="53"/>
      <c r="M3321" s="53"/>
      <c r="N3321" s="53"/>
    </row>
    <row r="3322" spans="2:14" x14ac:dyDescent="0.25">
      <c r="B3322" s="175"/>
      <c r="C3322" s="53"/>
      <c r="D3322" s="53"/>
      <c r="E3322" s="53"/>
      <c r="F3322" s="53"/>
      <c r="G3322" s="54"/>
      <c r="H3322" s="53"/>
      <c r="I3322" s="59"/>
      <c r="J3322" s="53"/>
      <c r="K3322" s="53"/>
      <c r="L3322" s="53"/>
      <c r="M3322" s="53"/>
      <c r="N3322" s="53"/>
    </row>
    <row r="3323" spans="2:14" x14ac:dyDescent="0.25">
      <c r="B3323" s="175"/>
      <c r="C3323" s="53"/>
      <c r="D3323" s="53"/>
      <c r="E3323" s="53"/>
      <c r="F3323" s="53"/>
      <c r="G3323" s="54"/>
      <c r="H3323" s="53"/>
      <c r="I3323" s="59"/>
      <c r="J3323" s="53"/>
      <c r="K3323" s="53"/>
      <c r="L3323" s="53"/>
      <c r="M3323" s="53"/>
      <c r="N3323" s="53"/>
    </row>
    <row r="3324" spans="2:14" x14ac:dyDescent="0.25">
      <c r="B3324" s="175"/>
      <c r="C3324" s="53"/>
      <c r="D3324" s="53"/>
      <c r="E3324" s="53"/>
      <c r="F3324" s="53"/>
      <c r="G3324" s="54"/>
      <c r="H3324" s="53"/>
      <c r="I3324" s="59"/>
      <c r="J3324" s="53"/>
      <c r="K3324" s="53"/>
      <c r="L3324" s="53"/>
      <c r="M3324" s="53"/>
      <c r="N3324" s="53"/>
    </row>
    <row r="3325" spans="2:14" x14ac:dyDescent="0.25">
      <c r="B3325" s="175"/>
      <c r="C3325" s="53"/>
      <c r="D3325" s="53"/>
      <c r="E3325" s="53"/>
      <c r="F3325" s="53"/>
      <c r="G3325" s="54"/>
      <c r="H3325" s="53"/>
      <c r="I3325" s="59"/>
      <c r="J3325" s="53"/>
      <c r="K3325" s="53"/>
      <c r="L3325" s="53"/>
      <c r="M3325" s="53"/>
      <c r="N3325" s="53"/>
    </row>
    <row r="3326" spans="2:14" x14ac:dyDescent="0.25">
      <c r="B3326" s="175"/>
      <c r="C3326" s="53"/>
      <c r="D3326" s="53"/>
      <c r="E3326" s="53"/>
      <c r="F3326" s="53"/>
      <c r="G3326" s="54"/>
      <c r="H3326" s="53"/>
      <c r="I3326" s="59"/>
      <c r="J3326" s="53"/>
      <c r="K3326" s="53"/>
      <c r="L3326" s="53"/>
      <c r="M3326" s="53"/>
      <c r="N3326" s="53"/>
    </row>
    <row r="3327" spans="2:14" x14ac:dyDescent="0.25">
      <c r="B3327" s="175"/>
      <c r="C3327" s="53"/>
      <c r="D3327" s="53"/>
      <c r="E3327" s="53"/>
      <c r="F3327" s="53"/>
      <c r="G3327" s="54"/>
      <c r="H3327" s="53"/>
      <c r="I3327" s="59"/>
      <c r="J3327" s="53"/>
      <c r="K3327" s="53"/>
      <c r="L3327" s="53"/>
      <c r="M3327" s="53"/>
      <c r="N3327" s="53"/>
    </row>
    <row r="3328" spans="2:14" x14ac:dyDescent="0.25">
      <c r="B3328" s="175"/>
      <c r="C3328" s="53"/>
      <c r="D3328" s="53"/>
      <c r="E3328" s="53"/>
      <c r="F3328" s="53"/>
      <c r="G3328" s="54"/>
      <c r="H3328" s="53"/>
      <c r="I3328" s="59"/>
      <c r="J3328" s="53"/>
      <c r="K3328" s="53"/>
      <c r="L3328" s="53"/>
      <c r="M3328" s="53"/>
      <c r="N3328" s="53"/>
    </row>
    <row r="3329" spans="2:14" x14ac:dyDescent="0.25">
      <c r="B3329" s="175"/>
      <c r="C3329" s="53"/>
      <c r="D3329" s="53"/>
      <c r="E3329" s="53"/>
      <c r="F3329" s="53"/>
      <c r="G3329" s="54"/>
      <c r="H3329" s="53"/>
      <c r="I3329" s="59"/>
      <c r="J3329" s="53"/>
      <c r="K3329" s="53"/>
      <c r="L3329" s="53"/>
      <c r="M3329" s="53"/>
      <c r="N3329" s="53"/>
    </row>
    <row r="3330" spans="2:14" x14ac:dyDescent="0.25">
      <c r="B3330" s="175"/>
      <c r="C3330" s="53"/>
      <c r="D3330" s="53"/>
      <c r="E3330" s="53"/>
      <c r="F3330" s="53"/>
      <c r="G3330" s="54"/>
      <c r="H3330" s="53"/>
      <c r="I3330" s="59"/>
      <c r="J3330" s="53"/>
      <c r="K3330" s="53"/>
      <c r="L3330" s="53"/>
      <c r="M3330" s="53"/>
      <c r="N3330" s="53"/>
    </row>
    <row r="3331" spans="2:14" x14ac:dyDescent="0.25">
      <c r="B3331" s="175"/>
      <c r="C3331" s="53"/>
      <c r="D3331" s="53"/>
      <c r="E3331" s="53"/>
      <c r="F3331" s="53"/>
      <c r="G3331" s="54"/>
      <c r="H3331" s="53"/>
      <c r="I3331" s="59"/>
      <c r="J3331" s="53"/>
      <c r="K3331" s="53"/>
      <c r="L3331" s="53"/>
      <c r="M3331" s="53"/>
      <c r="N3331" s="53"/>
    </row>
    <row r="3332" spans="2:14" x14ac:dyDescent="0.25">
      <c r="B3332" s="175"/>
      <c r="C3332" s="53"/>
      <c r="D3332" s="53"/>
      <c r="E3332" s="53"/>
      <c r="F3332" s="53"/>
      <c r="G3332" s="54"/>
      <c r="H3332" s="53"/>
      <c r="I3332" s="59"/>
      <c r="J3332" s="53"/>
      <c r="K3332" s="53"/>
      <c r="L3332" s="53"/>
      <c r="M3332" s="53"/>
      <c r="N3332" s="53"/>
    </row>
    <row r="3333" spans="2:14" x14ac:dyDescent="0.25">
      <c r="B3333" s="175"/>
      <c r="C3333" s="53"/>
      <c r="D3333" s="53"/>
      <c r="E3333" s="53"/>
      <c r="F3333" s="53"/>
      <c r="G3333" s="54"/>
      <c r="H3333" s="53"/>
      <c r="I3333" s="59"/>
      <c r="J3333" s="53"/>
      <c r="K3333" s="53"/>
      <c r="L3333" s="53"/>
      <c r="M3333" s="53"/>
      <c r="N3333" s="53"/>
    </row>
    <row r="3334" spans="2:14" x14ac:dyDescent="0.25">
      <c r="B3334" s="175"/>
      <c r="C3334" s="53"/>
      <c r="D3334" s="53"/>
      <c r="E3334" s="53"/>
      <c r="F3334" s="53"/>
      <c r="G3334" s="54"/>
      <c r="H3334" s="53"/>
      <c r="I3334" s="59"/>
      <c r="J3334" s="53"/>
      <c r="K3334" s="53"/>
      <c r="L3334" s="53"/>
      <c r="M3334" s="53"/>
      <c r="N3334" s="53"/>
    </row>
    <row r="3335" spans="2:14" x14ac:dyDescent="0.25">
      <c r="B3335" s="175"/>
      <c r="C3335" s="53"/>
      <c r="D3335" s="53"/>
      <c r="E3335" s="53"/>
      <c r="F3335" s="53"/>
      <c r="G3335" s="54"/>
      <c r="H3335" s="53"/>
      <c r="I3335" s="59"/>
      <c r="J3335" s="53"/>
      <c r="K3335" s="53"/>
      <c r="L3335" s="53"/>
      <c r="M3335" s="53"/>
      <c r="N3335" s="53"/>
    </row>
    <row r="3336" spans="2:14" x14ac:dyDescent="0.25">
      <c r="B3336" s="175"/>
      <c r="C3336" s="53"/>
      <c r="D3336" s="53"/>
      <c r="E3336" s="53"/>
      <c r="F3336" s="53"/>
      <c r="G3336" s="54"/>
      <c r="H3336" s="53"/>
      <c r="I3336" s="59"/>
      <c r="J3336" s="53"/>
      <c r="K3336" s="53"/>
      <c r="L3336" s="53"/>
      <c r="M3336" s="53"/>
      <c r="N3336" s="53"/>
    </row>
    <row r="3337" spans="2:14" x14ac:dyDescent="0.25">
      <c r="B3337" s="175"/>
      <c r="C3337" s="53"/>
      <c r="D3337" s="53"/>
      <c r="E3337" s="53"/>
      <c r="F3337" s="53"/>
      <c r="G3337" s="54"/>
      <c r="H3337" s="53"/>
      <c r="I3337" s="59"/>
      <c r="J3337" s="53"/>
      <c r="K3337" s="53"/>
      <c r="L3337" s="53"/>
      <c r="M3337" s="53"/>
      <c r="N3337" s="53"/>
    </row>
    <row r="3338" spans="2:14" x14ac:dyDescent="0.25">
      <c r="B3338" s="175"/>
      <c r="C3338" s="53"/>
      <c r="D3338" s="53"/>
      <c r="E3338" s="53"/>
      <c r="F3338" s="53"/>
      <c r="G3338" s="54"/>
      <c r="H3338" s="53"/>
      <c r="I3338" s="59"/>
      <c r="J3338" s="53"/>
      <c r="K3338" s="53"/>
      <c r="L3338" s="53"/>
      <c r="M3338" s="53"/>
      <c r="N3338" s="53"/>
    </row>
    <row r="3339" spans="2:14" x14ac:dyDescent="0.25">
      <c r="B3339" s="175"/>
      <c r="C3339" s="53"/>
      <c r="D3339" s="53"/>
      <c r="E3339" s="53"/>
      <c r="F3339" s="53"/>
      <c r="G3339" s="54"/>
      <c r="H3339" s="53"/>
      <c r="I3339" s="59"/>
      <c r="J3339" s="53"/>
      <c r="K3339" s="53"/>
      <c r="L3339" s="53"/>
      <c r="M3339" s="53"/>
      <c r="N3339" s="53"/>
    </row>
    <row r="3340" spans="2:14" x14ac:dyDescent="0.25">
      <c r="B3340" s="175"/>
      <c r="C3340" s="53"/>
      <c r="D3340" s="53"/>
      <c r="E3340" s="53"/>
      <c r="F3340" s="53"/>
      <c r="G3340" s="54"/>
      <c r="H3340" s="53"/>
      <c r="I3340" s="59"/>
      <c r="J3340" s="53"/>
      <c r="K3340" s="53"/>
      <c r="L3340" s="53"/>
      <c r="M3340" s="53"/>
      <c r="N3340" s="53"/>
    </row>
    <row r="3341" spans="2:14" x14ac:dyDescent="0.25">
      <c r="B3341" s="175"/>
      <c r="C3341" s="53"/>
      <c r="D3341" s="53"/>
      <c r="E3341" s="53"/>
      <c r="F3341" s="53"/>
      <c r="G3341" s="54"/>
      <c r="H3341" s="53"/>
      <c r="I3341" s="59"/>
      <c r="J3341" s="53"/>
      <c r="K3341" s="53"/>
      <c r="L3341" s="53"/>
      <c r="M3341" s="53"/>
      <c r="N3341" s="53"/>
    </row>
    <row r="3342" spans="2:14" x14ac:dyDescent="0.25">
      <c r="B3342" s="175"/>
      <c r="C3342" s="53"/>
      <c r="D3342" s="53"/>
      <c r="E3342" s="53"/>
      <c r="F3342" s="53"/>
      <c r="G3342" s="54"/>
      <c r="H3342" s="53"/>
      <c r="I3342" s="59"/>
      <c r="J3342" s="53"/>
      <c r="K3342" s="53"/>
      <c r="L3342" s="53"/>
      <c r="M3342" s="53"/>
      <c r="N3342" s="53"/>
    </row>
    <row r="3343" spans="2:14" x14ac:dyDescent="0.25">
      <c r="B3343" s="175"/>
      <c r="C3343" s="53"/>
      <c r="D3343" s="53"/>
      <c r="E3343" s="53"/>
      <c r="F3343" s="53"/>
      <c r="G3343" s="54"/>
      <c r="H3343" s="53"/>
      <c r="I3343" s="59"/>
      <c r="J3343" s="53"/>
      <c r="K3343" s="53"/>
      <c r="L3343" s="53"/>
      <c r="M3343" s="53"/>
      <c r="N3343" s="53"/>
    </row>
    <row r="3344" spans="2:14" x14ac:dyDescent="0.25">
      <c r="B3344" s="175"/>
      <c r="C3344" s="53"/>
      <c r="D3344" s="53"/>
      <c r="E3344" s="53"/>
      <c r="F3344" s="53"/>
      <c r="G3344" s="54"/>
      <c r="H3344" s="53"/>
      <c r="I3344" s="59"/>
      <c r="J3344" s="53"/>
      <c r="K3344" s="53"/>
      <c r="L3344" s="53"/>
      <c r="M3344" s="53"/>
      <c r="N3344" s="53"/>
    </row>
    <row r="3345" spans="2:14" x14ac:dyDescent="0.25">
      <c r="B3345" s="175"/>
      <c r="C3345" s="53"/>
      <c r="D3345" s="53"/>
      <c r="E3345" s="53"/>
      <c r="F3345" s="53"/>
      <c r="G3345" s="54"/>
      <c r="H3345" s="53"/>
      <c r="I3345" s="59"/>
      <c r="J3345" s="53"/>
      <c r="K3345" s="53"/>
      <c r="L3345" s="53"/>
      <c r="M3345" s="53"/>
      <c r="N3345" s="53"/>
    </row>
    <row r="3346" spans="2:14" x14ac:dyDescent="0.25">
      <c r="B3346" s="175"/>
      <c r="C3346" s="53"/>
      <c r="D3346" s="53"/>
      <c r="E3346" s="53"/>
      <c r="F3346" s="53"/>
      <c r="G3346" s="54"/>
      <c r="H3346" s="53"/>
      <c r="I3346" s="59"/>
      <c r="J3346" s="53"/>
      <c r="K3346" s="53"/>
      <c r="L3346" s="53"/>
      <c r="M3346" s="53"/>
      <c r="N3346" s="53"/>
    </row>
    <row r="3347" spans="2:14" x14ac:dyDescent="0.25">
      <c r="B3347" s="175"/>
      <c r="C3347" s="53"/>
      <c r="D3347" s="53"/>
      <c r="E3347" s="53"/>
      <c r="F3347" s="53"/>
      <c r="G3347" s="54"/>
      <c r="H3347" s="53"/>
      <c r="I3347" s="59"/>
      <c r="J3347" s="53"/>
      <c r="K3347" s="53"/>
      <c r="L3347" s="53"/>
      <c r="M3347" s="53"/>
      <c r="N3347" s="53"/>
    </row>
    <row r="3348" spans="2:14" x14ac:dyDescent="0.25">
      <c r="B3348" s="175"/>
      <c r="C3348" s="53"/>
      <c r="D3348" s="53"/>
      <c r="E3348" s="53"/>
      <c r="F3348" s="53"/>
      <c r="G3348" s="54"/>
      <c r="H3348" s="53"/>
      <c r="I3348" s="59"/>
      <c r="J3348" s="53"/>
      <c r="K3348" s="53"/>
      <c r="L3348" s="53"/>
      <c r="M3348" s="53"/>
      <c r="N3348" s="53"/>
    </row>
    <row r="3349" spans="2:14" x14ac:dyDescent="0.25">
      <c r="B3349" s="175"/>
      <c r="C3349" s="53"/>
      <c r="D3349" s="53"/>
      <c r="E3349" s="53"/>
      <c r="F3349" s="53"/>
      <c r="G3349" s="54"/>
      <c r="H3349" s="53"/>
      <c r="I3349" s="59"/>
      <c r="J3349" s="53"/>
      <c r="K3349" s="53"/>
      <c r="L3349" s="53"/>
      <c r="M3349" s="53"/>
      <c r="N3349" s="53"/>
    </row>
    <row r="3350" spans="2:14" x14ac:dyDescent="0.25">
      <c r="B3350" s="175"/>
      <c r="C3350" s="53"/>
      <c r="D3350" s="53"/>
      <c r="E3350" s="53"/>
      <c r="F3350" s="53"/>
      <c r="G3350" s="54"/>
      <c r="H3350" s="53"/>
      <c r="I3350" s="59"/>
      <c r="J3350" s="53"/>
      <c r="K3350" s="53"/>
      <c r="L3350" s="53"/>
      <c r="M3350" s="53"/>
      <c r="N3350" s="53"/>
    </row>
    <row r="3351" spans="2:14" x14ac:dyDescent="0.25">
      <c r="B3351" s="175"/>
      <c r="C3351" s="53"/>
      <c r="D3351" s="53"/>
      <c r="E3351" s="53"/>
      <c r="F3351" s="53"/>
      <c r="G3351" s="54"/>
      <c r="H3351" s="53"/>
      <c r="I3351" s="59"/>
      <c r="J3351" s="53"/>
      <c r="K3351" s="53"/>
      <c r="L3351" s="53"/>
      <c r="M3351" s="53"/>
      <c r="N3351" s="53"/>
    </row>
    <row r="3352" spans="2:14" x14ac:dyDescent="0.25">
      <c r="B3352" s="175"/>
      <c r="C3352" s="53"/>
      <c r="D3352" s="53"/>
      <c r="E3352" s="53"/>
      <c r="F3352" s="53"/>
      <c r="G3352" s="54"/>
      <c r="H3352" s="53"/>
      <c r="I3352" s="59"/>
      <c r="J3352" s="53"/>
      <c r="K3352" s="53"/>
      <c r="L3352" s="53"/>
      <c r="M3352" s="53"/>
      <c r="N3352" s="53"/>
    </row>
    <row r="3353" spans="2:14" x14ac:dyDescent="0.25">
      <c r="B3353" s="175"/>
      <c r="C3353" s="53"/>
      <c r="D3353" s="53"/>
      <c r="E3353" s="53"/>
      <c r="F3353" s="53"/>
      <c r="G3353" s="54"/>
      <c r="H3353" s="53"/>
      <c r="I3353" s="59"/>
      <c r="J3353" s="53"/>
      <c r="K3353" s="53"/>
      <c r="L3353" s="53"/>
      <c r="M3353" s="53"/>
      <c r="N3353" s="53"/>
    </row>
    <row r="3354" spans="2:14" x14ac:dyDescent="0.25">
      <c r="B3354" s="175"/>
      <c r="C3354" s="53"/>
      <c r="D3354" s="53"/>
      <c r="E3354" s="53"/>
      <c r="F3354" s="53"/>
      <c r="G3354" s="54"/>
      <c r="H3354" s="53"/>
      <c r="I3354" s="59"/>
      <c r="J3354" s="53"/>
      <c r="K3354" s="53"/>
      <c r="L3354" s="53"/>
      <c r="M3354" s="53"/>
      <c r="N3354" s="53"/>
    </row>
    <row r="3355" spans="2:14" x14ac:dyDescent="0.25">
      <c r="B3355" s="175"/>
      <c r="C3355" s="53"/>
      <c r="D3355" s="53"/>
      <c r="E3355" s="53"/>
      <c r="F3355" s="53"/>
      <c r="G3355" s="54"/>
      <c r="H3355" s="53"/>
      <c r="I3355" s="59"/>
      <c r="J3355" s="53"/>
      <c r="K3355" s="53"/>
      <c r="L3355" s="53"/>
      <c r="M3355" s="53"/>
      <c r="N3355" s="53"/>
    </row>
    <row r="3356" spans="2:14" x14ac:dyDescent="0.25">
      <c r="B3356" s="175"/>
      <c r="C3356" s="53"/>
      <c r="D3356" s="53"/>
      <c r="E3356" s="53"/>
      <c r="F3356" s="53"/>
      <c r="G3356" s="54"/>
      <c r="H3356" s="53"/>
      <c r="I3356" s="59"/>
      <c r="J3356" s="53"/>
      <c r="K3356" s="53"/>
      <c r="L3356" s="53"/>
      <c r="M3356" s="53"/>
      <c r="N3356" s="53"/>
    </row>
    <row r="3357" spans="2:14" x14ac:dyDescent="0.25">
      <c r="B3357" s="175"/>
      <c r="C3357" s="53"/>
      <c r="D3357" s="53"/>
      <c r="E3357" s="53"/>
      <c r="F3357" s="53"/>
      <c r="G3357" s="54"/>
      <c r="H3357" s="53"/>
      <c r="I3357" s="59"/>
      <c r="J3357" s="53"/>
      <c r="K3357" s="53"/>
      <c r="L3357" s="53"/>
      <c r="M3357" s="53"/>
      <c r="N3357" s="53"/>
    </row>
    <row r="3358" spans="2:14" x14ac:dyDescent="0.25">
      <c r="B3358" s="175"/>
      <c r="C3358" s="53"/>
      <c r="D3358" s="53"/>
      <c r="E3358" s="53"/>
      <c r="F3358" s="53"/>
      <c r="G3358" s="54"/>
      <c r="H3358" s="53"/>
      <c r="I3358" s="59"/>
      <c r="J3358" s="53"/>
      <c r="K3358" s="53"/>
      <c r="L3358" s="53"/>
      <c r="M3358" s="53"/>
      <c r="N3358" s="53"/>
    </row>
    <row r="3359" spans="2:14" x14ac:dyDescent="0.25">
      <c r="B3359" s="175"/>
      <c r="C3359" s="53"/>
      <c r="D3359" s="53"/>
      <c r="E3359" s="53"/>
      <c r="F3359" s="53"/>
      <c r="G3359" s="54"/>
      <c r="H3359" s="53"/>
      <c r="I3359" s="59"/>
      <c r="J3359" s="53"/>
      <c r="K3359" s="53"/>
      <c r="L3359" s="53"/>
      <c r="M3359" s="53"/>
      <c r="N3359" s="53"/>
    </row>
    <row r="3360" spans="2:14" x14ac:dyDescent="0.25">
      <c r="B3360" s="175"/>
      <c r="C3360" s="53"/>
      <c r="D3360" s="53"/>
      <c r="E3360" s="53"/>
      <c r="F3360" s="53"/>
      <c r="G3360" s="54"/>
      <c r="H3360" s="53"/>
      <c r="I3360" s="59"/>
      <c r="J3360" s="53"/>
      <c r="K3360" s="53"/>
      <c r="L3360" s="53"/>
      <c r="M3360" s="53"/>
      <c r="N3360" s="53"/>
    </row>
    <row r="3361" spans="2:14" x14ac:dyDescent="0.25">
      <c r="B3361" s="175"/>
      <c r="C3361" s="53"/>
      <c r="D3361" s="53"/>
      <c r="E3361" s="53"/>
      <c r="F3361" s="53"/>
      <c r="G3361" s="54"/>
      <c r="H3361" s="53"/>
      <c r="I3361" s="59"/>
      <c r="J3361" s="53"/>
      <c r="K3361" s="53"/>
      <c r="L3361" s="53"/>
      <c r="M3361" s="53"/>
      <c r="N3361" s="53"/>
    </row>
    <row r="3362" spans="2:14" x14ac:dyDescent="0.25">
      <c r="B3362" s="175"/>
      <c r="C3362" s="53"/>
      <c r="D3362" s="53"/>
      <c r="E3362" s="53"/>
      <c r="F3362" s="53"/>
      <c r="G3362" s="54"/>
      <c r="H3362" s="53"/>
      <c r="I3362" s="59"/>
      <c r="J3362" s="53"/>
      <c r="K3362" s="53"/>
      <c r="L3362" s="53"/>
      <c r="M3362" s="53"/>
      <c r="N3362" s="53"/>
    </row>
    <row r="3363" spans="2:14" x14ac:dyDescent="0.25">
      <c r="B3363" s="175"/>
      <c r="C3363" s="53"/>
      <c r="D3363" s="53"/>
      <c r="E3363" s="53"/>
      <c r="F3363" s="53"/>
      <c r="G3363" s="54"/>
      <c r="H3363" s="53"/>
      <c r="I3363" s="59"/>
      <c r="J3363" s="53"/>
      <c r="K3363" s="53"/>
      <c r="L3363" s="53"/>
      <c r="M3363" s="53"/>
      <c r="N3363" s="53"/>
    </row>
    <row r="3364" spans="2:14" x14ac:dyDescent="0.25">
      <c r="B3364" s="175"/>
      <c r="C3364" s="53"/>
      <c r="D3364" s="53"/>
      <c r="E3364" s="53"/>
      <c r="F3364" s="53"/>
      <c r="G3364" s="54"/>
      <c r="H3364" s="53"/>
      <c r="I3364" s="59"/>
      <c r="J3364" s="53"/>
      <c r="K3364" s="53"/>
      <c r="L3364" s="53"/>
      <c r="M3364" s="53"/>
      <c r="N3364" s="53"/>
    </row>
    <row r="3365" spans="2:14" x14ac:dyDescent="0.25">
      <c r="B3365" s="175"/>
      <c r="C3365" s="53"/>
      <c r="D3365" s="53"/>
      <c r="E3365" s="53"/>
      <c r="F3365" s="53"/>
      <c r="G3365" s="54"/>
      <c r="H3365" s="53"/>
      <c r="I3365" s="59"/>
      <c r="J3365" s="53"/>
      <c r="K3365" s="53"/>
      <c r="L3365" s="53"/>
      <c r="M3365" s="53"/>
      <c r="N3365" s="53"/>
    </row>
    <row r="3366" spans="2:14" x14ac:dyDescent="0.25">
      <c r="B3366" s="175"/>
      <c r="C3366" s="53"/>
      <c r="D3366" s="53"/>
      <c r="E3366" s="53"/>
      <c r="F3366" s="53"/>
      <c r="G3366" s="54"/>
      <c r="H3366" s="53"/>
      <c r="I3366" s="59"/>
      <c r="J3366" s="53"/>
      <c r="K3366" s="53"/>
      <c r="L3366" s="53"/>
      <c r="M3366" s="53"/>
      <c r="N3366" s="53"/>
    </row>
    <row r="3367" spans="2:14" x14ac:dyDescent="0.25">
      <c r="B3367" s="175"/>
      <c r="C3367" s="53"/>
      <c r="D3367" s="53"/>
      <c r="E3367" s="53"/>
      <c r="F3367" s="53"/>
      <c r="G3367" s="54"/>
      <c r="H3367" s="53"/>
      <c r="I3367" s="59"/>
      <c r="J3367" s="53"/>
      <c r="K3367" s="53"/>
      <c r="L3367" s="53"/>
      <c r="M3367" s="53"/>
      <c r="N3367" s="53"/>
    </row>
    <row r="3368" spans="2:14" x14ac:dyDescent="0.25">
      <c r="B3368" s="175"/>
      <c r="C3368" s="53"/>
      <c r="D3368" s="53"/>
      <c r="E3368" s="53"/>
      <c r="F3368" s="53"/>
      <c r="G3368" s="54"/>
      <c r="H3368" s="53"/>
      <c r="I3368" s="59"/>
      <c r="J3368" s="53"/>
      <c r="K3368" s="53"/>
      <c r="L3368" s="53"/>
      <c r="M3368" s="53"/>
      <c r="N3368" s="53"/>
    </row>
    <row r="3369" spans="2:14" x14ac:dyDescent="0.25">
      <c r="B3369" s="175"/>
      <c r="C3369" s="53"/>
      <c r="D3369" s="53"/>
      <c r="E3369" s="53"/>
      <c r="F3369" s="53"/>
      <c r="G3369" s="54"/>
      <c r="H3369" s="53"/>
      <c r="I3369" s="59"/>
      <c r="J3369" s="53"/>
      <c r="K3369" s="53"/>
      <c r="L3369" s="53"/>
      <c r="M3369" s="53"/>
      <c r="N3369" s="53"/>
    </row>
    <row r="3370" spans="2:14" x14ac:dyDescent="0.25">
      <c r="B3370" s="175"/>
      <c r="C3370" s="53"/>
      <c r="D3370" s="53"/>
      <c r="E3370" s="53"/>
      <c r="F3370" s="53"/>
      <c r="G3370" s="54"/>
      <c r="H3370" s="53"/>
      <c r="I3370" s="59"/>
      <c r="J3370" s="53"/>
      <c r="K3370" s="53"/>
      <c r="L3370" s="53"/>
      <c r="M3370" s="53"/>
      <c r="N3370" s="53"/>
    </row>
    <row r="3371" spans="2:14" x14ac:dyDescent="0.25">
      <c r="B3371" s="175"/>
      <c r="C3371" s="53"/>
      <c r="D3371" s="53"/>
      <c r="E3371" s="53"/>
      <c r="F3371" s="53"/>
      <c r="G3371" s="54"/>
      <c r="H3371" s="53"/>
      <c r="I3371" s="59"/>
      <c r="J3371" s="53"/>
      <c r="K3371" s="53"/>
      <c r="L3371" s="53"/>
      <c r="M3371" s="53"/>
      <c r="N3371" s="53"/>
    </row>
    <row r="3372" spans="2:14" x14ac:dyDescent="0.25">
      <c r="B3372" s="175"/>
      <c r="C3372" s="53"/>
      <c r="D3372" s="53"/>
      <c r="E3372" s="53"/>
      <c r="F3372" s="53"/>
      <c r="G3372" s="54"/>
      <c r="H3372" s="53"/>
      <c r="I3372" s="59"/>
      <c r="J3372" s="53"/>
      <c r="K3372" s="53"/>
      <c r="L3372" s="53"/>
      <c r="M3372" s="53"/>
      <c r="N3372" s="53"/>
    </row>
    <row r="3373" spans="2:14" x14ac:dyDescent="0.25">
      <c r="B3373" s="175"/>
      <c r="C3373" s="53"/>
      <c r="D3373" s="53"/>
      <c r="E3373" s="53"/>
      <c r="F3373" s="53"/>
      <c r="G3373" s="54"/>
      <c r="H3373" s="53"/>
      <c r="I3373" s="59"/>
      <c r="J3373" s="53"/>
      <c r="K3373" s="53"/>
      <c r="L3373" s="53"/>
      <c r="M3373" s="53"/>
      <c r="N3373" s="53"/>
    </row>
    <row r="3374" spans="2:14" x14ac:dyDescent="0.25">
      <c r="B3374" s="175"/>
      <c r="C3374" s="53"/>
      <c r="D3374" s="53"/>
      <c r="E3374" s="53"/>
      <c r="F3374" s="53"/>
      <c r="G3374" s="54"/>
      <c r="H3374" s="53"/>
      <c r="I3374" s="59"/>
      <c r="J3374" s="53"/>
      <c r="K3374" s="53"/>
      <c r="L3374" s="53"/>
      <c r="M3374" s="53"/>
      <c r="N3374" s="53"/>
    </row>
    <row r="3375" spans="2:14" x14ac:dyDescent="0.25">
      <c r="B3375" s="175"/>
      <c r="C3375" s="53"/>
      <c r="D3375" s="53"/>
      <c r="E3375" s="53"/>
      <c r="F3375" s="53"/>
      <c r="G3375" s="54"/>
      <c r="H3375" s="53"/>
      <c r="I3375" s="59"/>
      <c r="J3375" s="53"/>
      <c r="K3375" s="53"/>
      <c r="L3375" s="53"/>
      <c r="M3375" s="53"/>
      <c r="N3375" s="53"/>
    </row>
    <row r="3376" spans="2:14" x14ac:dyDescent="0.25">
      <c r="B3376" s="175"/>
      <c r="C3376" s="53"/>
      <c r="D3376" s="53"/>
      <c r="E3376" s="53"/>
      <c r="F3376" s="53"/>
      <c r="G3376" s="54"/>
      <c r="H3376" s="53"/>
      <c r="I3376" s="59"/>
      <c r="J3376" s="53"/>
      <c r="K3376" s="53"/>
      <c r="L3376" s="53"/>
      <c r="M3376" s="53"/>
      <c r="N3376" s="53"/>
    </row>
    <row r="3377" spans="2:14" x14ac:dyDescent="0.25">
      <c r="B3377" s="175"/>
      <c r="C3377" s="53"/>
      <c r="D3377" s="53"/>
      <c r="E3377" s="53"/>
      <c r="F3377" s="53"/>
      <c r="G3377" s="54"/>
      <c r="H3377" s="53"/>
      <c r="I3377" s="59"/>
      <c r="J3377" s="53"/>
      <c r="K3377" s="53"/>
      <c r="L3377" s="53"/>
      <c r="M3377" s="53"/>
      <c r="N3377" s="53"/>
    </row>
    <row r="3378" spans="2:14" x14ac:dyDescent="0.25">
      <c r="B3378" s="175"/>
      <c r="C3378" s="53"/>
      <c r="D3378" s="53"/>
      <c r="E3378" s="53"/>
      <c r="F3378" s="53"/>
      <c r="G3378" s="54"/>
      <c r="H3378" s="53"/>
      <c r="I3378" s="59"/>
      <c r="J3378" s="53"/>
      <c r="K3378" s="53"/>
      <c r="L3378" s="53"/>
      <c r="M3378" s="53"/>
      <c r="N3378" s="53"/>
    </row>
    <row r="3379" spans="2:14" x14ac:dyDescent="0.25">
      <c r="B3379" s="175"/>
      <c r="C3379" s="53"/>
      <c r="D3379" s="53"/>
      <c r="E3379" s="53"/>
      <c r="F3379" s="53"/>
      <c r="G3379" s="54"/>
      <c r="H3379" s="53"/>
      <c r="I3379" s="59"/>
      <c r="J3379" s="53"/>
      <c r="K3379" s="53"/>
      <c r="L3379" s="53"/>
      <c r="M3379" s="53"/>
      <c r="N3379" s="53"/>
    </row>
    <row r="3380" spans="2:14" x14ac:dyDescent="0.25">
      <c r="B3380" s="175"/>
      <c r="C3380" s="53"/>
      <c r="D3380" s="53"/>
      <c r="E3380" s="53"/>
      <c r="F3380" s="53"/>
      <c r="G3380" s="54"/>
      <c r="H3380" s="53"/>
      <c r="I3380" s="59"/>
      <c r="J3380" s="53"/>
      <c r="K3380" s="53"/>
      <c r="L3380" s="53"/>
      <c r="M3380" s="53"/>
      <c r="N3380" s="53"/>
    </row>
    <row r="3381" spans="2:14" x14ac:dyDescent="0.25">
      <c r="B3381" s="175"/>
      <c r="C3381" s="53"/>
      <c r="D3381" s="53"/>
      <c r="E3381" s="53"/>
      <c r="F3381" s="53"/>
      <c r="G3381" s="54"/>
      <c r="H3381" s="53"/>
      <c r="I3381" s="59"/>
      <c r="J3381" s="53"/>
      <c r="K3381" s="53"/>
      <c r="L3381" s="53"/>
      <c r="M3381" s="53"/>
      <c r="N3381" s="53"/>
    </row>
    <row r="3382" spans="2:14" x14ac:dyDescent="0.25">
      <c r="B3382" s="175"/>
      <c r="C3382" s="53"/>
      <c r="D3382" s="53"/>
      <c r="E3382" s="53"/>
      <c r="F3382" s="53"/>
      <c r="G3382" s="54"/>
      <c r="H3382" s="53"/>
      <c r="I3382" s="59"/>
      <c r="J3382" s="53"/>
      <c r="K3382" s="53"/>
      <c r="L3382" s="53"/>
      <c r="M3382" s="53"/>
      <c r="N3382" s="53"/>
    </row>
    <row r="3383" spans="2:14" x14ac:dyDescent="0.25">
      <c r="B3383" s="175"/>
      <c r="C3383" s="53"/>
      <c r="D3383" s="53"/>
      <c r="E3383" s="53"/>
      <c r="F3383" s="53"/>
      <c r="G3383" s="54"/>
      <c r="H3383" s="53"/>
      <c r="I3383" s="59"/>
      <c r="J3383" s="53"/>
      <c r="K3383" s="53"/>
      <c r="L3383" s="53"/>
      <c r="M3383" s="53"/>
      <c r="N3383" s="53"/>
    </row>
    <row r="3384" spans="2:14" x14ac:dyDescent="0.25">
      <c r="B3384" s="175"/>
      <c r="C3384" s="53"/>
      <c r="D3384" s="53"/>
      <c r="E3384" s="53"/>
      <c r="F3384" s="53"/>
      <c r="G3384" s="54"/>
      <c r="H3384" s="53"/>
      <c r="I3384" s="59"/>
      <c r="J3384" s="53"/>
      <c r="K3384" s="53"/>
      <c r="L3384" s="53"/>
      <c r="M3384" s="53"/>
      <c r="N3384" s="53"/>
    </row>
    <row r="3385" spans="2:14" x14ac:dyDescent="0.25">
      <c r="B3385" s="175"/>
      <c r="C3385" s="53"/>
      <c r="D3385" s="53"/>
      <c r="E3385" s="53"/>
      <c r="F3385" s="53"/>
      <c r="G3385" s="54"/>
      <c r="H3385" s="53"/>
      <c r="I3385" s="59"/>
      <c r="J3385" s="53"/>
      <c r="K3385" s="53"/>
      <c r="L3385" s="53"/>
      <c r="M3385" s="53"/>
      <c r="N3385" s="53"/>
    </row>
    <row r="3386" spans="2:14" x14ac:dyDescent="0.25">
      <c r="B3386" s="175"/>
      <c r="C3386" s="53"/>
      <c r="D3386" s="53"/>
      <c r="E3386" s="53"/>
      <c r="F3386" s="53"/>
      <c r="G3386" s="54"/>
      <c r="H3386" s="53"/>
      <c r="I3386" s="59"/>
      <c r="J3386" s="53"/>
      <c r="K3386" s="53"/>
      <c r="L3386" s="53"/>
      <c r="M3386" s="53"/>
      <c r="N3386" s="53"/>
    </row>
    <row r="3387" spans="2:14" x14ac:dyDescent="0.25">
      <c r="B3387" s="175"/>
      <c r="C3387" s="53"/>
      <c r="D3387" s="53"/>
      <c r="E3387" s="53"/>
      <c r="F3387" s="53"/>
      <c r="G3387" s="54"/>
      <c r="H3387" s="53"/>
      <c r="I3387" s="59"/>
      <c r="J3387" s="53"/>
      <c r="K3387" s="53"/>
      <c r="L3387" s="53"/>
      <c r="M3387" s="53"/>
      <c r="N3387" s="53"/>
    </row>
    <row r="3388" spans="2:14" x14ac:dyDescent="0.25">
      <c r="B3388" s="175"/>
      <c r="C3388" s="53"/>
      <c r="D3388" s="53"/>
      <c r="E3388" s="53"/>
      <c r="F3388" s="53"/>
      <c r="G3388" s="54"/>
      <c r="H3388" s="53"/>
      <c r="I3388" s="59"/>
      <c r="J3388" s="53"/>
      <c r="K3388" s="53"/>
      <c r="L3388" s="53"/>
      <c r="M3388" s="53"/>
      <c r="N3388" s="53"/>
    </row>
    <row r="3389" spans="2:14" x14ac:dyDescent="0.25">
      <c r="B3389" s="175"/>
      <c r="C3389" s="53"/>
      <c r="D3389" s="53"/>
      <c r="E3389" s="53"/>
      <c r="F3389" s="53"/>
      <c r="G3389" s="54"/>
      <c r="H3389" s="53"/>
      <c r="I3389" s="59"/>
      <c r="J3389" s="53"/>
      <c r="K3389" s="53"/>
      <c r="L3389" s="53"/>
      <c r="M3389" s="53"/>
      <c r="N3389" s="53"/>
    </row>
    <row r="3390" spans="2:14" x14ac:dyDescent="0.25">
      <c r="B3390" s="175"/>
      <c r="C3390" s="53"/>
      <c r="D3390" s="53"/>
      <c r="E3390" s="53"/>
      <c r="F3390" s="53"/>
      <c r="G3390" s="54"/>
      <c r="H3390" s="53"/>
      <c r="I3390" s="59"/>
      <c r="J3390" s="53"/>
      <c r="K3390" s="53"/>
      <c r="L3390" s="53"/>
      <c r="M3390" s="53"/>
      <c r="N3390" s="53"/>
    </row>
    <row r="3391" spans="2:14" x14ac:dyDescent="0.25">
      <c r="B3391" s="175"/>
      <c r="C3391" s="53"/>
      <c r="D3391" s="53"/>
      <c r="E3391" s="53"/>
      <c r="F3391" s="53"/>
      <c r="G3391" s="54"/>
      <c r="H3391" s="53"/>
      <c r="I3391" s="59"/>
      <c r="J3391" s="53"/>
      <c r="K3391" s="53"/>
      <c r="L3391" s="53"/>
      <c r="M3391" s="53"/>
      <c r="N3391" s="53"/>
    </row>
    <row r="3392" spans="2:14" x14ac:dyDescent="0.25">
      <c r="B3392" s="175"/>
      <c r="C3392" s="53"/>
      <c r="D3392" s="53"/>
      <c r="E3392" s="53"/>
      <c r="F3392" s="53"/>
      <c r="G3392" s="54"/>
      <c r="H3392" s="53"/>
      <c r="I3392" s="59"/>
      <c r="J3392" s="53"/>
      <c r="K3392" s="53"/>
      <c r="L3392" s="53"/>
      <c r="M3392" s="53"/>
      <c r="N3392" s="53"/>
    </row>
    <row r="3393" spans="2:14" x14ac:dyDescent="0.25">
      <c r="B3393" s="175"/>
      <c r="C3393" s="53"/>
      <c r="D3393" s="53"/>
      <c r="E3393" s="53"/>
      <c r="F3393" s="53"/>
      <c r="G3393" s="54"/>
      <c r="H3393" s="53"/>
      <c r="I3393" s="59"/>
      <c r="J3393" s="53"/>
      <c r="K3393" s="53"/>
      <c r="L3393" s="53"/>
      <c r="M3393" s="53"/>
      <c r="N3393" s="53"/>
    </row>
    <row r="3394" spans="2:14" x14ac:dyDescent="0.25">
      <c r="B3394" s="175"/>
      <c r="C3394" s="53"/>
      <c r="D3394" s="53"/>
      <c r="E3394" s="53"/>
      <c r="F3394" s="53"/>
      <c r="G3394" s="54"/>
      <c r="H3394" s="53"/>
      <c r="I3394" s="59"/>
      <c r="J3394" s="53"/>
      <c r="K3394" s="53"/>
      <c r="L3394" s="53"/>
      <c r="M3394" s="53"/>
      <c r="N3394" s="53"/>
    </row>
    <row r="3395" spans="2:14" x14ac:dyDescent="0.25">
      <c r="B3395" s="175"/>
      <c r="C3395" s="53"/>
      <c r="D3395" s="53"/>
      <c r="E3395" s="53"/>
      <c r="F3395" s="53"/>
      <c r="G3395" s="54"/>
      <c r="H3395" s="53"/>
      <c r="I3395" s="59"/>
      <c r="J3395" s="53"/>
      <c r="K3395" s="53"/>
      <c r="L3395" s="53"/>
      <c r="M3395" s="53"/>
      <c r="N3395" s="53"/>
    </row>
    <row r="3396" spans="2:14" x14ac:dyDescent="0.25">
      <c r="B3396" s="175"/>
      <c r="C3396" s="53"/>
      <c r="D3396" s="53"/>
      <c r="E3396" s="53"/>
      <c r="F3396" s="53"/>
      <c r="G3396" s="54"/>
      <c r="H3396" s="53"/>
      <c r="I3396" s="59"/>
      <c r="J3396" s="53"/>
      <c r="K3396" s="53"/>
      <c r="L3396" s="53"/>
      <c r="M3396" s="53"/>
      <c r="N3396" s="53"/>
    </row>
    <row r="3397" spans="2:14" x14ac:dyDescent="0.25">
      <c r="B3397" s="175"/>
      <c r="C3397" s="53"/>
      <c r="D3397" s="53"/>
      <c r="E3397" s="53"/>
      <c r="F3397" s="53"/>
      <c r="G3397" s="54"/>
      <c r="H3397" s="53"/>
      <c r="I3397" s="59"/>
      <c r="J3397" s="53"/>
      <c r="K3397" s="53"/>
      <c r="L3397" s="53"/>
      <c r="M3397" s="53"/>
      <c r="N3397" s="53"/>
    </row>
    <row r="3398" spans="2:14" x14ac:dyDescent="0.25">
      <c r="B3398" s="175"/>
      <c r="C3398" s="53"/>
      <c r="D3398" s="53"/>
      <c r="E3398" s="53"/>
      <c r="F3398" s="53"/>
      <c r="G3398" s="54"/>
      <c r="H3398" s="53"/>
      <c r="I3398" s="59"/>
      <c r="J3398" s="53"/>
      <c r="K3398" s="53"/>
      <c r="L3398" s="53"/>
      <c r="M3398" s="53"/>
      <c r="N3398" s="53"/>
    </row>
    <row r="3399" spans="2:14" x14ac:dyDescent="0.25">
      <c r="B3399" s="175"/>
      <c r="C3399" s="53"/>
      <c r="D3399" s="53"/>
      <c r="E3399" s="53"/>
      <c r="F3399" s="53"/>
      <c r="G3399" s="54"/>
      <c r="H3399" s="53"/>
      <c r="I3399" s="59"/>
      <c r="J3399" s="53"/>
      <c r="K3399" s="53"/>
      <c r="L3399" s="53"/>
      <c r="M3399" s="53"/>
      <c r="N3399" s="53"/>
    </row>
    <row r="3400" spans="2:14" x14ac:dyDescent="0.25">
      <c r="B3400" s="175"/>
      <c r="C3400" s="53"/>
      <c r="D3400" s="53"/>
      <c r="E3400" s="53"/>
      <c r="F3400" s="53"/>
      <c r="G3400" s="54"/>
      <c r="H3400" s="53"/>
      <c r="I3400" s="59"/>
      <c r="J3400" s="53"/>
      <c r="K3400" s="53"/>
      <c r="L3400" s="53"/>
      <c r="M3400" s="53"/>
      <c r="N3400" s="53"/>
    </row>
    <row r="3401" spans="2:14" x14ac:dyDescent="0.25">
      <c r="B3401" s="175"/>
      <c r="C3401" s="53"/>
      <c r="D3401" s="53"/>
      <c r="E3401" s="53"/>
      <c r="F3401" s="53"/>
      <c r="G3401" s="54"/>
      <c r="H3401" s="53"/>
      <c r="I3401" s="59"/>
      <c r="J3401" s="53"/>
      <c r="K3401" s="53"/>
      <c r="L3401" s="53"/>
      <c r="M3401" s="53"/>
      <c r="N3401" s="53"/>
    </row>
    <row r="3402" spans="2:14" x14ac:dyDescent="0.25">
      <c r="B3402" s="175"/>
      <c r="C3402" s="53"/>
      <c r="D3402" s="53"/>
      <c r="E3402" s="53"/>
      <c r="F3402" s="53"/>
      <c r="G3402" s="54"/>
      <c r="H3402" s="53"/>
      <c r="I3402" s="59"/>
      <c r="J3402" s="53"/>
      <c r="K3402" s="53"/>
      <c r="L3402" s="53"/>
      <c r="M3402" s="53"/>
      <c r="N3402" s="53"/>
    </row>
    <row r="3403" spans="2:14" x14ac:dyDescent="0.25">
      <c r="B3403" s="175"/>
      <c r="C3403" s="53"/>
      <c r="D3403" s="53"/>
      <c r="E3403" s="53"/>
      <c r="F3403" s="53"/>
      <c r="G3403" s="54"/>
      <c r="H3403" s="53"/>
      <c r="I3403" s="59"/>
      <c r="J3403" s="53"/>
      <c r="K3403" s="53"/>
      <c r="L3403" s="53"/>
      <c r="M3403" s="53"/>
      <c r="N3403" s="53"/>
    </row>
    <row r="3404" spans="2:14" x14ac:dyDescent="0.25">
      <c r="B3404" s="175"/>
      <c r="C3404" s="53"/>
      <c r="D3404" s="53"/>
      <c r="E3404" s="53"/>
      <c r="F3404" s="53"/>
      <c r="G3404" s="54"/>
      <c r="H3404" s="53"/>
      <c r="I3404" s="59"/>
      <c r="J3404" s="53"/>
      <c r="K3404" s="53"/>
      <c r="L3404" s="53"/>
      <c r="M3404" s="53"/>
      <c r="N3404" s="53"/>
    </row>
    <row r="3405" spans="2:14" x14ac:dyDescent="0.25">
      <c r="B3405" s="175"/>
      <c r="C3405" s="53"/>
      <c r="D3405" s="53"/>
      <c r="E3405" s="53"/>
      <c r="F3405" s="53"/>
      <c r="G3405" s="54"/>
      <c r="H3405" s="53"/>
      <c r="I3405" s="59"/>
      <c r="J3405" s="53"/>
      <c r="K3405" s="53"/>
      <c r="L3405" s="53"/>
      <c r="M3405" s="53"/>
      <c r="N3405" s="53"/>
    </row>
    <row r="3406" spans="2:14" x14ac:dyDescent="0.25">
      <c r="B3406" s="175"/>
      <c r="C3406" s="53"/>
      <c r="D3406" s="53"/>
      <c r="E3406" s="53"/>
      <c r="F3406" s="53"/>
      <c r="G3406" s="54"/>
      <c r="H3406" s="53"/>
      <c r="I3406" s="59"/>
      <c r="J3406" s="53"/>
      <c r="K3406" s="53"/>
      <c r="L3406" s="53"/>
      <c r="M3406" s="53"/>
      <c r="N3406" s="53"/>
    </row>
    <row r="3407" spans="2:14" x14ac:dyDescent="0.25">
      <c r="B3407" s="175"/>
      <c r="C3407" s="53"/>
      <c r="D3407" s="53"/>
      <c r="E3407" s="53"/>
      <c r="F3407" s="53"/>
      <c r="G3407" s="54"/>
      <c r="H3407" s="53"/>
      <c r="I3407" s="59"/>
      <c r="J3407" s="53"/>
      <c r="K3407" s="53"/>
      <c r="L3407" s="53"/>
      <c r="M3407" s="53"/>
      <c r="N3407" s="53"/>
    </row>
    <row r="3408" spans="2:14" x14ac:dyDescent="0.25">
      <c r="B3408" s="175"/>
      <c r="C3408" s="53"/>
      <c r="D3408" s="53"/>
      <c r="E3408" s="53"/>
      <c r="F3408" s="53"/>
      <c r="G3408" s="54"/>
      <c r="H3408" s="53"/>
      <c r="I3408" s="59"/>
      <c r="J3408" s="53"/>
      <c r="K3408" s="53"/>
      <c r="L3408" s="53"/>
      <c r="M3408" s="53"/>
      <c r="N3408" s="53"/>
    </row>
    <row r="3409" spans="2:14" x14ac:dyDescent="0.25">
      <c r="B3409" s="175"/>
      <c r="C3409" s="53"/>
      <c r="D3409" s="53"/>
      <c r="E3409" s="53"/>
      <c r="F3409" s="53"/>
      <c r="G3409" s="54"/>
      <c r="H3409" s="53"/>
      <c r="I3409" s="59"/>
      <c r="J3409" s="53"/>
      <c r="K3409" s="53"/>
      <c r="L3409" s="53"/>
      <c r="M3409" s="53"/>
      <c r="N3409" s="53"/>
    </row>
    <row r="3410" spans="2:14" x14ac:dyDescent="0.25">
      <c r="B3410" s="175"/>
      <c r="C3410" s="53"/>
      <c r="D3410" s="53"/>
      <c r="E3410" s="53"/>
      <c r="F3410" s="53"/>
      <c r="G3410" s="54"/>
      <c r="H3410" s="53"/>
      <c r="I3410" s="59"/>
      <c r="J3410" s="53"/>
      <c r="K3410" s="53"/>
      <c r="L3410" s="53"/>
      <c r="M3410" s="53"/>
      <c r="N3410" s="53"/>
    </row>
    <row r="3411" spans="2:14" x14ac:dyDescent="0.25">
      <c r="B3411" s="175"/>
      <c r="C3411" s="53"/>
      <c r="D3411" s="53"/>
      <c r="E3411" s="53"/>
      <c r="F3411" s="53"/>
      <c r="G3411" s="54"/>
      <c r="H3411" s="53"/>
      <c r="I3411" s="59"/>
      <c r="J3411" s="53"/>
      <c r="K3411" s="53"/>
      <c r="L3411" s="53"/>
      <c r="M3411" s="53"/>
      <c r="N3411" s="53"/>
    </row>
    <row r="3412" spans="2:14" x14ac:dyDescent="0.25">
      <c r="B3412" s="175"/>
      <c r="C3412" s="53"/>
      <c r="D3412" s="53"/>
      <c r="E3412" s="53"/>
      <c r="F3412" s="53"/>
      <c r="G3412" s="54"/>
      <c r="H3412" s="53"/>
      <c r="I3412" s="59"/>
      <c r="J3412" s="53"/>
      <c r="K3412" s="53"/>
      <c r="L3412" s="53"/>
      <c r="M3412" s="53"/>
      <c r="N3412" s="53"/>
    </row>
    <row r="3413" spans="2:14" x14ac:dyDescent="0.25">
      <c r="B3413" s="175"/>
      <c r="C3413" s="53"/>
      <c r="D3413" s="53"/>
      <c r="E3413" s="53"/>
      <c r="F3413" s="53"/>
      <c r="G3413" s="54"/>
      <c r="H3413" s="53"/>
      <c r="I3413" s="59"/>
      <c r="J3413" s="53"/>
      <c r="K3413" s="53"/>
      <c r="L3413" s="53"/>
      <c r="M3413" s="53"/>
      <c r="N3413" s="53"/>
    </row>
    <row r="3414" spans="2:14" x14ac:dyDescent="0.25">
      <c r="B3414" s="175"/>
      <c r="C3414" s="53"/>
      <c r="D3414" s="53"/>
      <c r="E3414" s="53"/>
      <c r="F3414" s="53"/>
      <c r="G3414" s="54"/>
      <c r="H3414" s="53"/>
      <c r="I3414" s="59"/>
      <c r="J3414" s="53"/>
      <c r="K3414" s="53"/>
      <c r="L3414" s="53"/>
      <c r="M3414" s="53"/>
      <c r="N3414" s="53"/>
    </row>
    <row r="3415" spans="2:14" x14ac:dyDescent="0.25">
      <c r="B3415" s="175"/>
      <c r="C3415" s="53"/>
      <c r="D3415" s="53"/>
      <c r="E3415" s="53"/>
      <c r="F3415" s="53"/>
      <c r="G3415" s="54"/>
      <c r="H3415" s="53"/>
      <c r="I3415" s="59"/>
      <c r="J3415" s="53"/>
      <c r="K3415" s="53"/>
      <c r="L3415" s="53"/>
      <c r="M3415" s="53"/>
      <c r="N3415" s="53"/>
    </row>
    <row r="3416" spans="2:14" x14ac:dyDescent="0.25">
      <c r="B3416" s="175"/>
      <c r="C3416" s="53"/>
      <c r="D3416" s="53"/>
      <c r="E3416" s="53"/>
      <c r="F3416" s="53"/>
      <c r="G3416" s="54"/>
      <c r="H3416" s="53"/>
      <c r="I3416" s="59"/>
      <c r="J3416" s="53"/>
      <c r="K3416" s="53"/>
      <c r="L3416" s="53"/>
      <c r="M3416" s="53"/>
      <c r="N3416" s="53"/>
    </row>
    <row r="3417" spans="2:14" x14ac:dyDescent="0.25">
      <c r="B3417" s="175"/>
      <c r="C3417" s="53"/>
      <c r="D3417" s="53"/>
      <c r="E3417" s="53"/>
      <c r="F3417" s="53"/>
      <c r="G3417" s="54"/>
      <c r="H3417" s="53"/>
      <c r="I3417" s="59"/>
      <c r="J3417" s="53"/>
      <c r="K3417" s="53"/>
      <c r="L3417" s="53"/>
      <c r="M3417" s="53"/>
      <c r="N3417" s="53"/>
    </row>
    <row r="3418" spans="2:14" x14ac:dyDescent="0.25">
      <c r="B3418" s="175"/>
      <c r="C3418" s="53"/>
      <c r="D3418" s="53"/>
      <c r="E3418" s="53"/>
      <c r="F3418" s="53"/>
      <c r="G3418" s="54"/>
      <c r="H3418" s="53"/>
      <c r="I3418" s="59"/>
      <c r="J3418" s="53"/>
      <c r="K3418" s="53"/>
      <c r="L3418" s="53"/>
      <c r="M3418" s="53"/>
      <c r="N3418" s="53"/>
    </row>
    <row r="3419" spans="2:14" x14ac:dyDescent="0.25">
      <c r="B3419" s="175"/>
      <c r="C3419" s="53"/>
      <c r="D3419" s="53"/>
      <c r="E3419" s="53"/>
      <c r="F3419" s="53"/>
      <c r="G3419" s="54"/>
      <c r="H3419" s="53"/>
      <c r="I3419" s="59"/>
      <c r="J3419" s="53"/>
      <c r="K3419" s="53"/>
      <c r="L3419" s="53"/>
      <c r="M3419" s="53"/>
      <c r="N3419" s="53"/>
    </row>
    <row r="3420" spans="2:14" x14ac:dyDescent="0.25">
      <c r="B3420" s="175"/>
      <c r="C3420" s="53"/>
      <c r="D3420" s="53"/>
      <c r="E3420" s="53"/>
      <c r="F3420" s="53"/>
      <c r="G3420" s="54"/>
      <c r="H3420" s="53"/>
      <c r="I3420" s="59"/>
      <c r="J3420" s="53"/>
      <c r="K3420" s="53"/>
      <c r="L3420" s="53"/>
      <c r="M3420" s="53"/>
      <c r="N3420" s="53"/>
    </row>
    <row r="3421" spans="2:14" x14ac:dyDescent="0.25">
      <c r="B3421" s="175"/>
      <c r="C3421" s="53"/>
      <c r="D3421" s="53"/>
      <c r="E3421" s="53"/>
      <c r="F3421" s="53"/>
      <c r="G3421" s="54"/>
      <c r="H3421" s="53"/>
      <c r="I3421" s="59"/>
      <c r="J3421" s="53"/>
      <c r="K3421" s="53"/>
      <c r="L3421" s="53"/>
      <c r="M3421" s="53"/>
      <c r="N3421" s="53"/>
    </row>
    <row r="3422" spans="2:14" x14ac:dyDescent="0.25">
      <c r="B3422" s="175"/>
      <c r="C3422" s="53"/>
      <c r="D3422" s="53"/>
      <c r="E3422" s="53"/>
      <c r="F3422" s="53"/>
      <c r="G3422" s="54"/>
      <c r="H3422" s="53"/>
      <c r="I3422" s="59"/>
      <c r="J3422" s="53"/>
      <c r="K3422" s="53"/>
      <c r="L3422" s="53"/>
      <c r="M3422" s="53"/>
      <c r="N3422" s="53"/>
    </row>
    <row r="3423" spans="2:14" x14ac:dyDescent="0.25">
      <c r="B3423" s="175"/>
      <c r="C3423" s="53"/>
      <c r="D3423" s="53"/>
      <c r="E3423" s="53"/>
      <c r="F3423" s="53"/>
      <c r="G3423" s="54"/>
      <c r="H3423" s="53"/>
      <c r="I3423" s="59"/>
      <c r="J3423" s="53"/>
      <c r="K3423" s="53"/>
      <c r="L3423" s="53"/>
      <c r="M3423" s="53"/>
      <c r="N3423" s="53"/>
    </row>
    <row r="3424" spans="2:14" x14ac:dyDescent="0.25">
      <c r="B3424" s="175"/>
      <c r="C3424" s="53"/>
      <c r="D3424" s="53"/>
      <c r="E3424" s="53"/>
      <c r="F3424" s="53"/>
      <c r="G3424" s="54"/>
      <c r="H3424" s="53"/>
      <c r="I3424" s="59"/>
      <c r="J3424" s="53"/>
      <c r="K3424" s="53"/>
      <c r="L3424" s="53"/>
      <c r="M3424" s="53"/>
      <c r="N3424" s="53"/>
    </row>
    <row r="3425" spans="2:14" x14ac:dyDescent="0.25">
      <c r="B3425" s="175"/>
      <c r="C3425" s="53"/>
      <c r="D3425" s="53"/>
      <c r="E3425" s="53"/>
      <c r="F3425" s="53"/>
      <c r="G3425" s="54"/>
      <c r="H3425" s="53"/>
      <c r="I3425" s="59"/>
      <c r="J3425" s="53"/>
      <c r="K3425" s="53"/>
      <c r="L3425" s="53"/>
      <c r="M3425" s="53"/>
      <c r="N3425" s="53"/>
    </row>
    <row r="3426" spans="2:14" x14ac:dyDescent="0.25">
      <c r="B3426" s="175"/>
      <c r="C3426" s="53"/>
      <c r="D3426" s="53"/>
      <c r="E3426" s="53"/>
      <c r="F3426" s="53"/>
      <c r="G3426" s="54"/>
      <c r="H3426" s="53"/>
      <c r="I3426" s="59"/>
      <c r="J3426" s="53"/>
      <c r="K3426" s="53"/>
      <c r="L3426" s="53"/>
      <c r="M3426" s="53"/>
      <c r="N3426" s="53"/>
    </row>
    <row r="3427" spans="2:14" x14ac:dyDescent="0.25">
      <c r="B3427" s="175"/>
      <c r="C3427" s="53"/>
      <c r="D3427" s="53"/>
      <c r="E3427" s="53"/>
      <c r="F3427" s="53"/>
      <c r="G3427" s="54"/>
      <c r="H3427" s="53"/>
      <c r="I3427" s="59"/>
      <c r="J3427" s="53"/>
      <c r="K3427" s="53"/>
      <c r="L3427" s="53"/>
      <c r="M3427" s="53"/>
      <c r="N3427" s="53"/>
    </row>
    <row r="3428" spans="2:14" x14ac:dyDescent="0.25">
      <c r="B3428" s="175"/>
      <c r="C3428" s="53"/>
      <c r="D3428" s="53"/>
      <c r="E3428" s="53"/>
      <c r="F3428" s="53"/>
      <c r="G3428" s="54"/>
      <c r="H3428" s="53"/>
      <c r="I3428" s="59"/>
      <c r="J3428" s="53"/>
      <c r="K3428" s="53"/>
      <c r="L3428" s="53"/>
      <c r="M3428" s="53"/>
      <c r="N3428" s="53"/>
    </row>
    <row r="3429" spans="2:14" x14ac:dyDescent="0.25">
      <c r="B3429" s="175"/>
      <c r="C3429" s="53"/>
      <c r="D3429" s="53"/>
      <c r="E3429" s="53"/>
      <c r="F3429" s="53"/>
      <c r="G3429" s="54"/>
      <c r="H3429" s="53"/>
      <c r="I3429" s="59"/>
      <c r="J3429" s="53"/>
      <c r="K3429" s="53"/>
      <c r="L3429" s="53"/>
      <c r="M3429" s="53"/>
      <c r="N3429" s="53"/>
    </row>
    <row r="3430" spans="2:14" x14ac:dyDescent="0.25">
      <c r="B3430" s="175"/>
      <c r="C3430" s="53"/>
      <c r="D3430" s="53"/>
      <c r="E3430" s="53"/>
      <c r="F3430" s="53"/>
      <c r="G3430" s="54"/>
      <c r="H3430" s="53"/>
      <c r="I3430" s="59"/>
      <c r="J3430" s="53"/>
      <c r="K3430" s="53"/>
      <c r="L3430" s="53"/>
      <c r="M3430" s="53"/>
      <c r="N3430" s="53"/>
    </row>
    <row r="3431" spans="2:14" x14ac:dyDescent="0.25">
      <c r="B3431" s="175"/>
      <c r="C3431" s="53"/>
      <c r="D3431" s="53"/>
      <c r="E3431" s="53"/>
      <c r="F3431" s="53"/>
      <c r="G3431" s="54"/>
      <c r="H3431" s="53"/>
      <c r="I3431" s="59"/>
      <c r="J3431" s="53"/>
      <c r="K3431" s="53"/>
      <c r="L3431" s="53"/>
      <c r="M3431" s="53"/>
      <c r="N3431" s="53"/>
    </row>
    <row r="3432" spans="2:14" x14ac:dyDescent="0.25">
      <c r="B3432" s="175"/>
      <c r="C3432" s="53"/>
      <c r="D3432" s="53"/>
      <c r="E3432" s="53"/>
      <c r="F3432" s="53"/>
      <c r="G3432" s="54"/>
      <c r="H3432" s="53"/>
      <c r="I3432" s="59"/>
      <c r="J3432" s="53"/>
      <c r="K3432" s="53"/>
      <c r="L3432" s="53"/>
      <c r="M3432" s="53"/>
      <c r="N3432" s="53"/>
    </row>
    <row r="3433" spans="2:14" x14ac:dyDescent="0.25">
      <c r="B3433" s="175"/>
      <c r="C3433" s="53"/>
      <c r="D3433" s="53"/>
      <c r="E3433" s="53"/>
      <c r="F3433" s="53"/>
      <c r="G3433" s="54"/>
      <c r="H3433" s="53"/>
      <c r="I3433" s="59"/>
      <c r="J3433" s="53"/>
      <c r="K3433" s="53"/>
      <c r="L3433" s="53"/>
      <c r="M3433" s="53"/>
      <c r="N3433" s="53"/>
    </row>
    <row r="3434" spans="2:14" x14ac:dyDescent="0.25">
      <c r="B3434" s="175"/>
      <c r="C3434" s="53"/>
      <c r="D3434" s="53"/>
      <c r="E3434" s="53"/>
      <c r="F3434" s="53"/>
      <c r="G3434" s="54"/>
      <c r="H3434" s="53"/>
      <c r="I3434" s="59"/>
      <c r="J3434" s="53"/>
      <c r="K3434" s="53"/>
      <c r="L3434" s="53"/>
      <c r="M3434" s="53"/>
      <c r="N3434" s="53"/>
    </row>
    <row r="3435" spans="2:14" x14ac:dyDescent="0.25">
      <c r="B3435" s="175"/>
      <c r="C3435" s="53"/>
      <c r="D3435" s="53"/>
      <c r="E3435" s="53"/>
      <c r="F3435" s="53"/>
      <c r="G3435" s="54"/>
      <c r="H3435" s="53"/>
      <c r="I3435" s="59"/>
      <c r="J3435" s="53"/>
      <c r="K3435" s="53"/>
      <c r="L3435" s="53"/>
      <c r="M3435" s="53"/>
      <c r="N3435" s="53"/>
    </row>
    <row r="3436" spans="2:14" x14ac:dyDescent="0.25">
      <c r="B3436" s="175"/>
      <c r="C3436" s="53"/>
      <c r="D3436" s="53"/>
      <c r="E3436" s="53"/>
      <c r="F3436" s="53"/>
      <c r="G3436" s="54"/>
      <c r="H3436" s="53"/>
      <c r="I3436" s="59"/>
      <c r="J3436" s="53"/>
      <c r="K3436" s="53"/>
      <c r="L3436" s="53"/>
      <c r="M3436" s="53"/>
      <c r="N3436" s="53"/>
    </row>
    <row r="3437" spans="2:14" x14ac:dyDescent="0.25">
      <c r="B3437" s="175"/>
      <c r="C3437" s="53"/>
      <c r="D3437" s="53"/>
      <c r="E3437" s="53"/>
      <c r="F3437" s="53"/>
      <c r="G3437" s="54"/>
      <c r="H3437" s="53"/>
      <c r="I3437" s="59"/>
      <c r="J3437" s="53"/>
      <c r="K3437" s="53"/>
      <c r="L3437" s="53"/>
      <c r="M3437" s="53"/>
      <c r="N3437" s="53"/>
    </row>
    <row r="3438" spans="2:14" x14ac:dyDescent="0.25">
      <c r="B3438" s="175"/>
      <c r="C3438" s="53"/>
      <c r="D3438" s="53"/>
      <c r="E3438" s="53"/>
      <c r="F3438" s="53"/>
      <c r="G3438" s="54"/>
      <c r="H3438" s="53"/>
      <c r="I3438" s="59"/>
      <c r="J3438" s="53"/>
      <c r="K3438" s="53"/>
      <c r="L3438" s="53"/>
      <c r="M3438" s="53"/>
      <c r="N3438" s="53"/>
    </row>
    <row r="3439" spans="2:14" x14ac:dyDescent="0.25">
      <c r="B3439" s="175"/>
      <c r="C3439" s="53"/>
      <c r="D3439" s="53"/>
      <c r="E3439" s="53"/>
      <c r="F3439" s="53"/>
      <c r="G3439" s="54"/>
      <c r="H3439" s="53"/>
      <c r="I3439" s="59"/>
      <c r="J3439" s="53"/>
      <c r="K3439" s="53"/>
      <c r="L3439" s="53"/>
      <c r="M3439" s="53"/>
      <c r="N3439" s="53"/>
    </row>
    <row r="3440" spans="2:14" x14ac:dyDescent="0.25">
      <c r="B3440" s="175"/>
      <c r="C3440" s="53"/>
      <c r="D3440" s="53"/>
      <c r="E3440" s="53"/>
      <c r="F3440" s="53"/>
      <c r="G3440" s="54"/>
      <c r="H3440" s="53"/>
      <c r="I3440" s="59"/>
      <c r="J3440" s="53"/>
      <c r="K3440" s="53"/>
      <c r="L3440" s="53"/>
      <c r="M3440" s="53"/>
      <c r="N3440" s="53"/>
    </row>
    <row r="3441" spans="2:14" x14ac:dyDescent="0.25">
      <c r="B3441" s="175"/>
      <c r="C3441" s="53"/>
      <c r="D3441" s="53"/>
      <c r="E3441" s="53"/>
      <c r="F3441" s="53"/>
      <c r="G3441" s="54"/>
      <c r="H3441" s="53"/>
      <c r="I3441" s="59"/>
      <c r="J3441" s="53"/>
      <c r="K3441" s="53"/>
      <c r="L3441" s="53"/>
      <c r="M3441" s="53"/>
      <c r="N3441" s="53"/>
    </row>
    <row r="3442" spans="2:14" x14ac:dyDescent="0.25">
      <c r="B3442" s="175"/>
      <c r="C3442" s="53"/>
      <c r="D3442" s="53"/>
      <c r="E3442" s="53"/>
      <c r="F3442" s="53"/>
      <c r="G3442" s="54"/>
      <c r="H3442" s="53"/>
      <c r="I3442" s="59"/>
      <c r="J3442" s="53"/>
      <c r="K3442" s="53"/>
      <c r="L3442" s="53"/>
      <c r="M3442" s="53"/>
      <c r="N3442" s="53"/>
    </row>
    <row r="3443" spans="2:14" x14ac:dyDescent="0.25">
      <c r="B3443" s="175"/>
      <c r="C3443" s="53"/>
      <c r="D3443" s="53"/>
      <c r="E3443" s="53"/>
      <c r="F3443" s="53"/>
      <c r="G3443" s="54"/>
      <c r="H3443" s="53"/>
      <c r="I3443" s="59"/>
      <c r="J3443" s="53"/>
      <c r="K3443" s="53"/>
      <c r="L3443" s="53"/>
      <c r="M3443" s="53"/>
      <c r="N3443" s="53"/>
    </row>
    <row r="3444" spans="2:14" x14ac:dyDescent="0.25">
      <c r="B3444" s="175"/>
      <c r="C3444" s="53"/>
      <c r="D3444" s="53"/>
      <c r="E3444" s="53"/>
      <c r="F3444" s="53"/>
      <c r="G3444" s="54"/>
      <c r="H3444" s="53"/>
      <c r="I3444" s="59"/>
      <c r="J3444" s="53"/>
      <c r="K3444" s="53"/>
      <c r="L3444" s="53"/>
      <c r="M3444" s="53"/>
      <c r="N3444" s="53"/>
    </row>
    <row r="3445" spans="2:14" x14ac:dyDescent="0.25">
      <c r="B3445" s="175"/>
      <c r="C3445" s="53"/>
      <c r="D3445" s="53"/>
      <c r="E3445" s="53"/>
      <c r="F3445" s="53"/>
      <c r="G3445" s="54"/>
      <c r="H3445" s="53"/>
      <c r="I3445" s="59"/>
      <c r="J3445" s="53"/>
      <c r="K3445" s="53"/>
      <c r="L3445" s="53"/>
      <c r="M3445" s="53"/>
      <c r="N3445" s="53"/>
    </row>
    <row r="3446" spans="2:14" x14ac:dyDescent="0.25">
      <c r="B3446" s="175"/>
      <c r="C3446" s="53"/>
      <c r="D3446" s="53"/>
      <c r="E3446" s="53"/>
      <c r="F3446" s="53"/>
      <c r="G3446" s="54"/>
      <c r="H3446" s="53"/>
      <c r="I3446" s="59"/>
      <c r="J3446" s="53"/>
      <c r="K3446" s="53"/>
      <c r="L3446" s="53"/>
      <c r="M3446" s="53"/>
      <c r="N3446" s="53"/>
    </row>
    <row r="3447" spans="2:14" x14ac:dyDescent="0.25">
      <c r="B3447" s="175"/>
      <c r="C3447" s="53"/>
      <c r="D3447" s="53"/>
      <c r="E3447" s="53"/>
      <c r="F3447" s="53"/>
      <c r="G3447" s="54"/>
      <c r="H3447" s="53"/>
      <c r="I3447" s="59"/>
      <c r="J3447" s="53"/>
      <c r="K3447" s="53"/>
      <c r="L3447" s="53"/>
      <c r="M3447" s="53"/>
      <c r="N3447" s="53"/>
    </row>
    <row r="3448" spans="2:14" x14ac:dyDescent="0.25">
      <c r="B3448" s="175"/>
      <c r="C3448" s="53"/>
      <c r="D3448" s="53"/>
      <c r="E3448" s="53"/>
      <c r="F3448" s="53"/>
      <c r="G3448" s="54"/>
      <c r="H3448" s="53"/>
      <c r="I3448" s="59"/>
      <c r="J3448" s="53"/>
      <c r="K3448" s="53"/>
      <c r="L3448" s="53"/>
      <c r="M3448" s="53"/>
      <c r="N3448" s="53"/>
    </row>
    <row r="3449" spans="2:14" x14ac:dyDescent="0.25">
      <c r="B3449" s="175"/>
      <c r="C3449" s="53"/>
      <c r="D3449" s="53"/>
      <c r="E3449" s="53"/>
      <c r="F3449" s="53"/>
      <c r="G3449" s="54"/>
      <c r="H3449" s="53"/>
      <c r="I3449" s="59"/>
      <c r="J3449" s="53"/>
      <c r="K3449" s="53"/>
      <c r="L3449" s="53"/>
      <c r="M3449" s="53"/>
      <c r="N3449" s="53"/>
    </row>
    <row r="3450" spans="2:14" x14ac:dyDescent="0.25">
      <c r="B3450" s="175"/>
      <c r="C3450" s="53"/>
      <c r="D3450" s="53"/>
      <c r="E3450" s="53"/>
      <c r="F3450" s="53"/>
      <c r="G3450" s="54"/>
      <c r="H3450" s="53"/>
      <c r="I3450" s="59"/>
      <c r="J3450" s="53"/>
      <c r="K3450" s="53"/>
      <c r="L3450" s="53"/>
      <c r="M3450" s="53"/>
      <c r="N3450" s="53"/>
    </row>
    <row r="3451" spans="2:14" x14ac:dyDescent="0.25">
      <c r="B3451" s="175"/>
      <c r="C3451" s="53"/>
      <c r="D3451" s="53"/>
      <c r="E3451" s="53"/>
      <c r="F3451" s="53"/>
      <c r="G3451" s="54"/>
      <c r="H3451" s="53"/>
      <c r="I3451" s="59"/>
      <c r="J3451" s="53"/>
      <c r="K3451" s="53"/>
      <c r="L3451" s="53"/>
      <c r="M3451" s="53"/>
      <c r="N3451" s="53"/>
    </row>
    <row r="3452" spans="2:14" x14ac:dyDescent="0.25">
      <c r="B3452" s="175"/>
      <c r="C3452" s="53"/>
      <c r="D3452" s="53"/>
      <c r="E3452" s="53"/>
      <c r="F3452" s="53"/>
      <c r="G3452" s="54"/>
      <c r="H3452" s="53"/>
      <c r="I3452" s="59"/>
      <c r="J3452" s="53"/>
      <c r="K3452" s="53"/>
      <c r="L3452" s="53"/>
      <c r="M3452" s="53"/>
      <c r="N3452" s="53"/>
    </row>
    <row r="3453" spans="2:14" x14ac:dyDescent="0.25">
      <c r="B3453" s="175"/>
      <c r="C3453" s="53"/>
      <c r="D3453" s="53"/>
      <c r="E3453" s="53"/>
      <c r="F3453" s="53"/>
      <c r="G3453" s="54"/>
      <c r="H3453" s="53"/>
      <c r="I3453" s="59"/>
      <c r="J3453" s="53"/>
      <c r="K3453" s="53"/>
      <c r="L3453" s="53"/>
      <c r="M3453" s="53"/>
      <c r="N3453" s="53"/>
    </row>
    <row r="3454" spans="2:14" x14ac:dyDescent="0.25">
      <c r="B3454" s="175"/>
      <c r="C3454" s="53"/>
      <c r="D3454" s="53"/>
      <c r="E3454" s="53"/>
      <c r="F3454" s="53"/>
      <c r="G3454" s="54"/>
      <c r="H3454" s="53"/>
      <c r="I3454" s="59"/>
      <c r="J3454" s="53"/>
      <c r="K3454" s="53"/>
      <c r="L3454" s="53"/>
      <c r="M3454" s="53"/>
      <c r="N3454" s="53"/>
    </row>
    <row r="3455" spans="2:14" x14ac:dyDescent="0.25">
      <c r="B3455" s="175"/>
      <c r="C3455" s="53"/>
      <c r="D3455" s="53"/>
      <c r="E3455" s="53"/>
      <c r="F3455" s="53"/>
      <c r="G3455" s="54"/>
      <c r="H3455" s="53"/>
      <c r="I3455" s="59"/>
      <c r="J3455" s="53"/>
      <c r="K3455" s="53"/>
      <c r="L3455" s="53"/>
      <c r="M3455" s="53"/>
      <c r="N3455" s="53"/>
    </row>
    <row r="3456" spans="2:14" x14ac:dyDescent="0.25">
      <c r="B3456" s="175"/>
      <c r="C3456" s="53"/>
      <c r="D3456" s="53"/>
      <c r="E3456" s="53"/>
      <c r="F3456" s="53"/>
      <c r="G3456" s="54"/>
      <c r="H3456" s="53"/>
      <c r="I3456" s="59"/>
      <c r="J3456" s="53"/>
      <c r="K3456" s="53"/>
      <c r="L3456" s="53"/>
      <c r="M3456" s="53"/>
      <c r="N3456" s="53"/>
    </row>
    <row r="3457" spans="2:14" x14ac:dyDescent="0.25">
      <c r="B3457" s="175"/>
      <c r="C3457" s="53"/>
      <c r="D3457" s="53"/>
      <c r="E3457" s="53"/>
      <c r="F3457" s="53"/>
      <c r="G3457" s="54"/>
      <c r="H3457" s="53"/>
      <c r="I3457" s="59"/>
      <c r="J3457" s="53"/>
      <c r="K3457" s="53"/>
      <c r="L3457" s="53"/>
      <c r="M3457" s="53"/>
      <c r="N3457" s="53"/>
    </row>
    <row r="3458" spans="2:14" x14ac:dyDescent="0.25">
      <c r="B3458" s="175"/>
      <c r="C3458" s="53"/>
      <c r="D3458" s="53"/>
      <c r="E3458" s="53"/>
      <c r="F3458" s="53"/>
      <c r="G3458" s="54"/>
      <c r="H3458" s="53"/>
      <c r="I3458" s="59"/>
      <c r="J3458" s="53"/>
      <c r="K3458" s="53"/>
      <c r="L3458" s="53"/>
      <c r="M3458" s="53"/>
      <c r="N3458" s="53"/>
    </row>
    <row r="3459" spans="2:14" x14ac:dyDescent="0.25">
      <c r="B3459" s="175"/>
      <c r="C3459" s="53"/>
      <c r="D3459" s="53"/>
      <c r="E3459" s="53"/>
      <c r="F3459" s="53"/>
      <c r="G3459" s="54"/>
      <c r="H3459" s="53"/>
      <c r="I3459" s="59"/>
      <c r="J3459" s="53"/>
      <c r="K3459" s="53"/>
      <c r="L3459" s="53"/>
      <c r="M3459" s="53"/>
      <c r="N3459" s="53"/>
    </row>
    <row r="3460" spans="2:14" x14ac:dyDescent="0.25">
      <c r="B3460" s="175"/>
      <c r="C3460" s="53"/>
      <c r="D3460" s="53"/>
      <c r="E3460" s="53"/>
      <c r="F3460" s="53"/>
      <c r="G3460" s="54"/>
      <c r="H3460" s="53"/>
      <c r="I3460" s="59"/>
      <c r="J3460" s="53"/>
      <c r="K3460" s="53"/>
      <c r="L3460" s="53"/>
      <c r="M3460" s="53"/>
      <c r="N3460" s="53"/>
    </row>
    <row r="3461" spans="2:14" x14ac:dyDescent="0.25">
      <c r="B3461" s="175"/>
      <c r="C3461" s="53"/>
      <c r="D3461" s="53"/>
      <c r="E3461" s="53"/>
      <c r="F3461" s="53"/>
      <c r="G3461" s="54"/>
      <c r="H3461" s="53"/>
      <c r="I3461" s="59"/>
      <c r="J3461" s="53"/>
      <c r="K3461" s="53"/>
      <c r="L3461" s="53"/>
      <c r="M3461" s="53"/>
      <c r="N3461" s="53"/>
    </row>
    <row r="3462" spans="2:14" x14ac:dyDescent="0.25">
      <c r="B3462" s="175"/>
      <c r="C3462" s="53"/>
      <c r="D3462" s="53"/>
      <c r="E3462" s="53"/>
      <c r="F3462" s="53"/>
      <c r="G3462" s="54"/>
      <c r="H3462" s="53"/>
      <c r="I3462" s="59"/>
      <c r="J3462" s="53"/>
      <c r="K3462" s="53"/>
      <c r="L3462" s="53"/>
      <c r="M3462" s="53"/>
      <c r="N3462" s="53"/>
    </row>
    <row r="3463" spans="2:14" x14ac:dyDescent="0.25">
      <c r="B3463" s="175"/>
      <c r="C3463" s="53"/>
      <c r="D3463" s="53"/>
      <c r="E3463" s="53"/>
      <c r="F3463" s="53"/>
      <c r="G3463" s="54"/>
      <c r="H3463" s="53"/>
      <c r="I3463" s="59"/>
      <c r="J3463" s="53"/>
      <c r="K3463" s="53"/>
      <c r="L3463" s="53"/>
      <c r="M3463" s="53"/>
      <c r="N3463" s="53"/>
    </row>
    <row r="3464" spans="2:14" x14ac:dyDescent="0.25">
      <c r="B3464" s="175"/>
      <c r="C3464" s="53"/>
      <c r="D3464" s="53"/>
      <c r="E3464" s="53"/>
      <c r="F3464" s="53"/>
      <c r="G3464" s="54"/>
      <c r="H3464" s="53"/>
      <c r="I3464" s="59"/>
      <c r="J3464" s="53"/>
      <c r="K3464" s="53"/>
      <c r="L3464" s="53"/>
      <c r="M3464" s="53"/>
      <c r="N3464" s="53"/>
    </row>
    <row r="3465" spans="2:14" x14ac:dyDescent="0.25">
      <c r="B3465" s="175"/>
      <c r="C3465" s="53"/>
      <c r="D3465" s="53"/>
      <c r="E3465" s="53"/>
      <c r="F3465" s="53"/>
      <c r="G3465" s="54"/>
      <c r="H3465" s="53"/>
      <c r="I3465" s="59"/>
      <c r="J3465" s="53"/>
      <c r="K3465" s="53"/>
      <c r="L3465" s="53"/>
      <c r="M3465" s="53"/>
      <c r="N3465" s="53"/>
    </row>
    <row r="3466" spans="2:14" x14ac:dyDescent="0.25">
      <c r="B3466" s="175"/>
      <c r="C3466" s="53"/>
      <c r="D3466" s="53"/>
      <c r="E3466" s="53"/>
      <c r="F3466" s="53"/>
      <c r="G3466" s="54"/>
      <c r="H3466" s="53"/>
      <c r="I3466" s="59"/>
      <c r="J3466" s="53"/>
      <c r="K3466" s="53"/>
      <c r="L3466" s="53"/>
      <c r="M3466" s="53"/>
      <c r="N3466" s="53"/>
    </row>
    <row r="3467" spans="2:14" x14ac:dyDescent="0.25">
      <c r="B3467" s="175"/>
      <c r="C3467" s="53"/>
      <c r="D3467" s="53"/>
      <c r="E3467" s="53"/>
      <c r="F3467" s="53"/>
      <c r="G3467" s="54"/>
      <c r="H3467" s="53"/>
      <c r="I3467" s="59"/>
      <c r="J3467" s="53"/>
      <c r="K3467" s="53"/>
      <c r="L3467" s="53"/>
      <c r="M3467" s="53"/>
      <c r="N3467" s="53"/>
    </row>
    <row r="3468" spans="2:14" x14ac:dyDescent="0.25">
      <c r="B3468" s="175"/>
      <c r="C3468" s="53"/>
      <c r="D3468" s="53"/>
      <c r="E3468" s="53"/>
      <c r="F3468" s="53"/>
      <c r="G3468" s="54"/>
      <c r="H3468" s="53"/>
      <c r="I3468" s="59"/>
      <c r="J3468" s="53"/>
      <c r="K3468" s="53"/>
      <c r="L3468" s="53"/>
      <c r="M3468" s="53"/>
      <c r="N3468" s="53"/>
    </row>
    <row r="3469" spans="2:14" x14ac:dyDescent="0.25">
      <c r="B3469" s="175"/>
      <c r="C3469" s="53"/>
      <c r="D3469" s="53"/>
      <c r="E3469" s="53"/>
      <c r="F3469" s="53"/>
      <c r="G3469" s="54"/>
      <c r="H3469" s="53"/>
      <c r="I3469" s="59"/>
      <c r="J3469" s="53"/>
      <c r="K3469" s="53"/>
      <c r="L3469" s="53"/>
      <c r="M3469" s="53"/>
      <c r="N3469" s="53"/>
    </row>
    <row r="3470" spans="2:14" x14ac:dyDescent="0.25">
      <c r="B3470" s="175"/>
      <c r="C3470" s="53"/>
      <c r="D3470" s="53"/>
      <c r="E3470" s="53"/>
      <c r="F3470" s="53"/>
      <c r="G3470" s="54"/>
      <c r="H3470" s="53"/>
      <c r="I3470" s="59"/>
      <c r="J3470" s="53"/>
      <c r="K3470" s="53"/>
      <c r="L3470" s="53"/>
      <c r="M3470" s="53"/>
      <c r="N3470" s="53"/>
    </row>
    <row r="3471" spans="2:14" x14ac:dyDescent="0.25">
      <c r="B3471" s="175"/>
      <c r="C3471" s="53"/>
      <c r="D3471" s="53"/>
      <c r="E3471" s="53"/>
      <c r="F3471" s="53"/>
      <c r="G3471" s="54"/>
      <c r="H3471" s="53"/>
      <c r="I3471" s="59"/>
      <c r="J3471" s="53"/>
      <c r="K3471" s="53"/>
      <c r="L3471" s="53"/>
      <c r="M3471" s="53"/>
      <c r="N3471" s="53"/>
    </row>
    <row r="3472" spans="2:14" x14ac:dyDescent="0.25">
      <c r="B3472" s="175"/>
      <c r="C3472" s="53"/>
      <c r="D3472" s="53"/>
      <c r="E3472" s="53"/>
      <c r="F3472" s="53"/>
      <c r="G3472" s="54"/>
      <c r="H3472" s="53"/>
      <c r="I3472" s="59"/>
      <c r="J3472" s="53"/>
      <c r="K3472" s="53"/>
      <c r="L3472" s="53"/>
      <c r="M3472" s="53"/>
      <c r="N3472" s="53"/>
    </row>
    <row r="3473" spans="2:14" x14ac:dyDescent="0.25">
      <c r="B3473" s="175"/>
      <c r="C3473" s="53"/>
      <c r="D3473" s="53"/>
      <c r="E3473" s="53"/>
      <c r="F3473" s="53"/>
      <c r="G3473" s="54"/>
      <c r="H3473" s="53"/>
      <c r="I3473" s="59"/>
      <c r="J3473" s="53"/>
      <c r="K3473" s="53"/>
      <c r="L3473" s="53"/>
      <c r="M3473" s="53"/>
      <c r="N3473" s="53"/>
    </row>
    <row r="3474" spans="2:14" x14ac:dyDescent="0.25">
      <c r="B3474" s="175"/>
      <c r="C3474" s="53"/>
      <c r="D3474" s="53"/>
      <c r="E3474" s="53"/>
      <c r="F3474" s="53"/>
      <c r="G3474" s="54"/>
      <c r="H3474" s="53"/>
      <c r="I3474" s="59"/>
      <c r="J3474" s="53"/>
      <c r="K3474" s="53"/>
      <c r="L3474" s="53"/>
      <c r="M3474" s="53"/>
      <c r="N3474" s="53"/>
    </row>
    <row r="3475" spans="2:14" x14ac:dyDescent="0.25">
      <c r="B3475" s="175"/>
      <c r="C3475" s="53"/>
      <c r="D3475" s="53"/>
      <c r="E3475" s="53"/>
      <c r="F3475" s="53"/>
      <c r="G3475" s="54"/>
      <c r="H3475" s="53"/>
      <c r="I3475" s="59"/>
      <c r="J3475" s="53"/>
      <c r="K3475" s="53"/>
      <c r="L3475" s="53"/>
      <c r="M3475" s="53"/>
      <c r="N3475" s="53"/>
    </row>
    <row r="3476" spans="2:14" x14ac:dyDescent="0.25">
      <c r="B3476" s="175"/>
      <c r="C3476" s="53"/>
      <c r="D3476" s="53"/>
      <c r="E3476" s="53"/>
      <c r="F3476" s="53"/>
      <c r="G3476" s="54"/>
      <c r="H3476" s="53"/>
      <c r="I3476" s="59"/>
      <c r="J3476" s="53"/>
      <c r="K3476" s="53"/>
      <c r="L3476" s="53"/>
      <c r="M3476" s="53"/>
      <c r="N3476" s="53"/>
    </row>
    <row r="3477" spans="2:14" x14ac:dyDescent="0.25">
      <c r="B3477" s="175"/>
      <c r="C3477" s="53"/>
      <c r="D3477" s="53"/>
      <c r="E3477" s="53"/>
      <c r="F3477" s="53"/>
      <c r="G3477" s="54"/>
      <c r="H3477" s="53"/>
      <c r="I3477" s="59"/>
      <c r="J3477" s="53"/>
      <c r="K3477" s="53"/>
      <c r="L3477" s="53"/>
      <c r="M3477" s="53"/>
      <c r="N3477" s="53"/>
    </row>
    <row r="3478" spans="2:14" x14ac:dyDescent="0.25">
      <c r="B3478" s="175"/>
      <c r="C3478" s="53"/>
      <c r="D3478" s="53"/>
      <c r="E3478" s="53"/>
      <c r="F3478" s="53"/>
      <c r="G3478" s="54"/>
      <c r="H3478" s="53"/>
      <c r="I3478" s="59"/>
      <c r="J3478" s="53"/>
      <c r="K3478" s="53"/>
      <c r="L3478" s="53"/>
      <c r="M3478" s="53"/>
      <c r="N3478" s="53"/>
    </row>
    <row r="3479" spans="2:14" x14ac:dyDescent="0.25">
      <c r="B3479" s="175"/>
      <c r="C3479" s="53"/>
      <c r="D3479" s="53"/>
      <c r="E3479" s="53"/>
      <c r="F3479" s="53"/>
      <c r="G3479" s="54"/>
      <c r="H3479" s="53"/>
      <c r="I3479" s="59"/>
      <c r="J3479" s="53"/>
      <c r="K3479" s="53"/>
      <c r="L3479" s="53"/>
      <c r="M3479" s="53"/>
      <c r="N3479" s="53"/>
    </row>
    <row r="3480" spans="2:14" x14ac:dyDescent="0.25">
      <c r="B3480" s="175"/>
      <c r="C3480" s="53"/>
      <c r="D3480" s="53"/>
      <c r="E3480" s="53"/>
      <c r="F3480" s="53"/>
      <c r="G3480" s="54"/>
      <c r="H3480" s="53"/>
      <c r="I3480" s="59"/>
      <c r="J3480" s="53"/>
      <c r="K3480" s="53"/>
      <c r="L3480" s="53"/>
      <c r="M3480" s="53"/>
      <c r="N3480" s="53"/>
    </row>
    <row r="3481" spans="2:14" x14ac:dyDescent="0.25">
      <c r="B3481" s="175"/>
      <c r="C3481" s="53"/>
      <c r="D3481" s="53"/>
      <c r="E3481" s="53"/>
      <c r="F3481" s="53"/>
      <c r="G3481" s="54"/>
      <c r="H3481" s="53"/>
      <c r="I3481" s="59"/>
      <c r="J3481" s="53"/>
      <c r="K3481" s="53"/>
      <c r="L3481" s="53"/>
      <c r="M3481" s="53"/>
      <c r="N3481" s="53"/>
    </row>
    <row r="3482" spans="2:14" x14ac:dyDescent="0.25">
      <c r="B3482" s="175"/>
      <c r="C3482" s="53"/>
      <c r="D3482" s="53"/>
      <c r="E3482" s="53"/>
      <c r="F3482" s="53"/>
      <c r="G3482" s="54"/>
      <c r="H3482" s="53"/>
      <c r="I3482" s="59"/>
      <c r="J3482" s="53"/>
      <c r="K3482" s="53"/>
      <c r="L3482" s="53"/>
      <c r="M3482" s="53"/>
      <c r="N3482" s="53"/>
    </row>
    <row r="3483" spans="2:14" x14ac:dyDescent="0.25">
      <c r="B3483" s="175"/>
      <c r="C3483" s="53"/>
      <c r="D3483" s="53"/>
      <c r="E3483" s="53"/>
      <c r="F3483" s="53"/>
      <c r="G3483" s="54"/>
      <c r="H3483" s="53"/>
      <c r="I3483" s="59"/>
      <c r="J3483" s="53"/>
      <c r="K3483" s="53"/>
      <c r="L3483" s="53"/>
      <c r="M3483" s="53"/>
      <c r="N3483" s="53"/>
    </row>
    <row r="3484" spans="2:14" x14ac:dyDescent="0.25">
      <c r="B3484" s="175"/>
      <c r="C3484" s="53"/>
      <c r="D3484" s="53"/>
      <c r="E3484" s="53"/>
      <c r="F3484" s="53"/>
      <c r="G3484" s="54"/>
      <c r="H3484" s="53"/>
      <c r="I3484" s="59"/>
      <c r="J3484" s="53"/>
      <c r="K3484" s="53"/>
      <c r="L3484" s="53"/>
      <c r="M3484" s="53"/>
      <c r="N3484" s="53"/>
    </row>
    <row r="3485" spans="2:14" x14ac:dyDescent="0.25">
      <c r="B3485" s="175"/>
      <c r="C3485" s="53"/>
      <c r="D3485" s="53"/>
      <c r="E3485" s="53"/>
      <c r="F3485" s="53"/>
      <c r="G3485" s="54"/>
      <c r="H3485" s="53"/>
      <c r="I3485" s="59"/>
      <c r="J3485" s="53"/>
      <c r="K3485" s="53"/>
      <c r="L3485" s="53"/>
      <c r="M3485" s="53"/>
      <c r="N3485" s="53"/>
    </row>
    <row r="3486" spans="2:14" x14ac:dyDescent="0.25">
      <c r="B3486" s="175"/>
      <c r="C3486" s="53"/>
      <c r="D3486" s="53"/>
      <c r="E3486" s="53"/>
      <c r="F3486" s="53"/>
      <c r="G3486" s="54"/>
      <c r="H3486" s="53"/>
      <c r="I3486" s="59"/>
      <c r="J3486" s="53"/>
      <c r="K3486" s="53"/>
      <c r="L3486" s="53"/>
      <c r="M3486" s="53"/>
      <c r="N3486" s="53"/>
    </row>
    <row r="3487" spans="2:14" x14ac:dyDescent="0.25">
      <c r="B3487" s="175"/>
      <c r="C3487" s="53"/>
      <c r="D3487" s="53"/>
      <c r="E3487" s="53"/>
      <c r="F3487" s="53"/>
      <c r="G3487" s="54"/>
      <c r="H3487" s="53"/>
      <c r="I3487" s="59"/>
      <c r="J3487" s="53"/>
      <c r="K3487" s="53"/>
      <c r="L3487" s="53"/>
      <c r="M3487" s="53"/>
      <c r="N3487" s="53"/>
    </row>
    <row r="3488" spans="2:14" x14ac:dyDescent="0.25">
      <c r="B3488" s="175"/>
      <c r="C3488" s="53"/>
      <c r="D3488" s="53"/>
      <c r="E3488" s="53"/>
      <c r="F3488" s="53"/>
      <c r="G3488" s="54"/>
      <c r="H3488" s="53"/>
      <c r="I3488" s="59"/>
      <c r="J3488" s="53"/>
      <c r="K3488" s="53"/>
      <c r="L3488" s="53"/>
      <c r="M3488" s="53"/>
      <c r="N3488" s="53"/>
    </row>
    <row r="3489" spans="2:14" x14ac:dyDescent="0.25">
      <c r="B3489" s="175"/>
      <c r="C3489" s="53"/>
      <c r="D3489" s="53"/>
      <c r="E3489" s="53"/>
      <c r="F3489" s="53"/>
      <c r="G3489" s="54"/>
      <c r="H3489" s="53"/>
      <c r="I3489" s="59"/>
      <c r="J3489" s="53"/>
      <c r="K3489" s="53"/>
      <c r="L3489" s="53"/>
      <c r="M3489" s="53"/>
      <c r="N3489" s="53"/>
    </row>
    <row r="3490" spans="2:14" x14ac:dyDescent="0.25">
      <c r="B3490" s="175"/>
      <c r="C3490" s="53"/>
      <c r="D3490" s="53"/>
      <c r="E3490" s="53"/>
      <c r="F3490" s="53"/>
      <c r="G3490" s="54"/>
      <c r="H3490" s="53"/>
      <c r="I3490" s="59"/>
      <c r="J3490" s="53"/>
      <c r="K3490" s="53"/>
      <c r="L3490" s="53"/>
      <c r="M3490" s="53"/>
      <c r="N3490" s="53"/>
    </row>
    <row r="3491" spans="2:14" x14ac:dyDescent="0.25">
      <c r="B3491" s="175"/>
      <c r="C3491" s="53"/>
      <c r="D3491" s="53"/>
      <c r="E3491" s="53"/>
      <c r="F3491" s="53"/>
      <c r="G3491" s="54"/>
      <c r="H3491" s="53"/>
      <c r="I3491" s="59"/>
      <c r="J3491" s="53"/>
      <c r="K3491" s="53"/>
      <c r="L3491" s="53"/>
      <c r="M3491" s="53"/>
      <c r="N3491" s="53"/>
    </row>
    <row r="3492" spans="2:14" x14ac:dyDescent="0.25">
      <c r="B3492" s="175"/>
      <c r="C3492" s="53"/>
      <c r="D3492" s="53"/>
      <c r="E3492" s="53"/>
      <c r="F3492" s="53"/>
      <c r="G3492" s="54"/>
      <c r="H3492" s="53"/>
      <c r="I3492" s="59"/>
      <c r="J3492" s="53"/>
      <c r="K3492" s="53"/>
      <c r="L3492" s="53"/>
      <c r="M3492" s="53"/>
      <c r="N3492" s="53"/>
    </row>
    <row r="3493" spans="2:14" x14ac:dyDescent="0.25">
      <c r="B3493" s="175"/>
      <c r="C3493" s="53"/>
      <c r="D3493" s="53"/>
      <c r="E3493" s="53"/>
      <c r="F3493" s="53"/>
      <c r="G3493" s="54"/>
      <c r="H3493" s="53"/>
      <c r="I3493" s="59"/>
      <c r="J3493" s="53"/>
      <c r="K3493" s="53"/>
      <c r="L3493" s="53"/>
      <c r="M3493" s="53"/>
      <c r="N3493" s="53"/>
    </row>
    <row r="3494" spans="2:14" x14ac:dyDescent="0.25">
      <c r="B3494" s="175"/>
      <c r="C3494" s="53"/>
      <c r="D3494" s="53"/>
      <c r="E3494" s="53"/>
      <c r="F3494" s="53"/>
      <c r="G3494" s="54"/>
      <c r="H3494" s="53"/>
      <c r="I3494" s="59"/>
      <c r="J3494" s="53"/>
      <c r="K3494" s="53"/>
      <c r="L3494" s="53"/>
      <c r="M3494" s="53"/>
      <c r="N3494" s="53"/>
    </row>
    <row r="3495" spans="2:14" x14ac:dyDescent="0.25">
      <c r="B3495" s="175"/>
      <c r="C3495" s="53"/>
      <c r="D3495" s="53"/>
      <c r="E3495" s="53"/>
      <c r="F3495" s="53"/>
      <c r="G3495" s="54"/>
      <c r="H3495" s="53"/>
      <c r="I3495" s="59"/>
      <c r="J3495" s="53"/>
      <c r="K3495" s="53"/>
      <c r="L3495" s="53"/>
      <c r="M3495" s="53"/>
      <c r="N3495" s="53"/>
    </row>
    <row r="3496" spans="2:14" x14ac:dyDescent="0.25">
      <c r="B3496" s="175"/>
      <c r="C3496" s="53"/>
      <c r="D3496" s="53"/>
      <c r="E3496" s="53"/>
      <c r="F3496" s="53"/>
      <c r="G3496" s="54"/>
      <c r="H3496" s="53"/>
      <c r="I3496" s="59"/>
      <c r="J3496" s="53"/>
      <c r="K3496" s="53"/>
      <c r="L3496" s="53"/>
      <c r="M3496" s="53"/>
      <c r="N3496" s="53"/>
    </row>
    <row r="3497" spans="2:14" x14ac:dyDescent="0.25">
      <c r="B3497" s="175"/>
      <c r="C3497" s="53"/>
      <c r="D3497" s="53"/>
      <c r="E3497" s="53"/>
      <c r="F3497" s="53"/>
      <c r="G3497" s="54"/>
      <c r="H3497" s="53"/>
      <c r="I3497" s="59"/>
      <c r="J3497" s="53"/>
      <c r="K3497" s="53"/>
      <c r="L3497" s="53"/>
      <c r="M3497" s="53"/>
      <c r="N3497" s="53"/>
    </row>
    <row r="3498" spans="2:14" x14ac:dyDescent="0.25">
      <c r="B3498" s="175"/>
      <c r="C3498" s="53"/>
      <c r="D3498" s="53"/>
      <c r="E3498" s="53"/>
      <c r="F3498" s="53"/>
      <c r="G3498" s="54"/>
      <c r="H3498" s="53"/>
      <c r="I3498" s="59"/>
      <c r="J3498" s="53"/>
      <c r="K3498" s="53"/>
      <c r="L3498" s="53"/>
      <c r="M3498" s="53"/>
      <c r="N3498" s="53"/>
    </row>
    <row r="3499" spans="2:14" x14ac:dyDescent="0.25">
      <c r="B3499" s="175"/>
      <c r="C3499" s="53"/>
      <c r="D3499" s="53"/>
      <c r="E3499" s="53"/>
      <c r="F3499" s="53"/>
      <c r="G3499" s="54"/>
      <c r="H3499" s="53"/>
      <c r="I3499" s="59"/>
      <c r="J3499" s="53"/>
      <c r="K3499" s="53"/>
      <c r="L3499" s="53"/>
      <c r="M3499" s="53"/>
      <c r="N3499" s="53"/>
    </row>
    <row r="3500" spans="2:14" x14ac:dyDescent="0.25">
      <c r="B3500" s="175"/>
      <c r="C3500" s="53"/>
      <c r="D3500" s="53"/>
      <c r="E3500" s="53"/>
      <c r="F3500" s="53"/>
      <c r="G3500" s="54"/>
      <c r="H3500" s="53"/>
      <c r="I3500" s="59"/>
      <c r="J3500" s="53"/>
      <c r="K3500" s="53"/>
      <c r="L3500" s="53"/>
      <c r="M3500" s="53"/>
      <c r="N3500" s="53"/>
    </row>
    <row r="3501" spans="2:14" x14ac:dyDescent="0.25">
      <c r="B3501" s="175"/>
      <c r="C3501" s="53"/>
      <c r="D3501" s="53"/>
      <c r="E3501" s="53"/>
      <c r="F3501" s="53"/>
      <c r="G3501" s="54"/>
      <c r="H3501" s="53"/>
      <c r="I3501" s="59"/>
      <c r="J3501" s="53"/>
      <c r="K3501" s="53"/>
      <c r="L3501" s="53"/>
      <c r="M3501" s="53"/>
      <c r="N3501" s="53"/>
    </row>
    <row r="3502" spans="2:14" x14ac:dyDescent="0.25">
      <c r="B3502" s="175"/>
      <c r="C3502" s="53"/>
      <c r="D3502" s="53"/>
      <c r="E3502" s="53"/>
      <c r="F3502" s="53"/>
      <c r="G3502" s="54"/>
      <c r="H3502" s="53"/>
      <c r="I3502" s="59"/>
      <c r="J3502" s="53"/>
      <c r="K3502" s="53"/>
      <c r="L3502" s="53"/>
      <c r="M3502" s="53"/>
      <c r="N3502" s="53"/>
    </row>
    <row r="3503" spans="2:14" x14ac:dyDescent="0.25">
      <c r="B3503" s="175"/>
      <c r="C3503" s="53"/>
      <c r="D3503" s="53"/>
      <c r="E3503" s="53"/>
      <c r="F3503" s="53"/>
      <c r="G3503" s="54"/>
      <c r="H3503" s="53"/>
      <c r="I3503" s="59"/>
      <c r="J3503" s="53"/>
      <c r="K3503" s="53"/>
      <c r="L3503" s="53"/>
      <c r="M3503" s="53"/>
      <c r="N3503" s="53"/>
    </row>
    <row r="3504" spans="2:14" x14ac:dyDescent="0.25">
      <c r="B3504" s="175"/>
      <c r="C3504" s="53"/>
      <c r="D3504" s="53"/>
      <c r="E3504" s="53"/>
      <c r="F3504" s="53"/>
      <c r="G3504" s="54"/>
      <c r="H3504" s="53"/>
      <c r="I3504" s="59"/>
      <c r="J3504" s="53"/>
      <c r="K3504" s="53"/>
      <c r="L3504" s="53"/>
      <c r="M3504" s="53"/>
      <c r="N3504" s="53"/>
    </row>
    <row r="3505" spans="2:14" x14ac:dyDescent="0.25">
      <c r="B3505" s="175"/>
      <c r="C3505" s="53"/>
      <c r="D3505" s="53"/>
      <c r="E3505" s="53"/>
      <c r="F3505" s="53"/>
      <c r="G3505" s="54"/>
      <c r="H3505" s="53"/>
      <c r="I3505" s="59"/>
      <c r="J3505" s="53"/>
      <c r="K3505" s="53"/>
      <c r="L3505" s="53"/>
      <c r="M3505" s="53"/>
      <c r="N3505" s="53"/>
    </row>
    <row r="3506" spans="2:14" x14ac:dyDescent="0.25">
      <c r="B3506" s="175"/>
      <c r="C3506" s="53"/>
      <c r="D3506" s="53"/>
      <c r="E3506" s="53"/>
      <c r="F3506" s="53"/>
      <c r="G3506" s="54"/>
      <c r="H3506" s="53"/>
      <c r="I3506" s="59"/>
      <c r="J3506" s="53"/>
      <c r="K3506" s="53"/>
      <c r="L3506" s="53"/>
      <c r="M3506" s="53"/>
      <c r="N3506" s="53"/>
    </row>
    <row r="3507" spans="2:14" x14ac:dyDescent="0.25">
      <c r="B3507" s="175"/>
      <c r="C3507" s="53"/>
      <c r="D3507" s="53"/>
      <c r="E3507" s="53"/>
      <c r="F3507" s="53"/>
      <c r="G3507" s="54"/>
      <c r="H3507" s="53"/>
      <c r="I3507" s="59"/>
      <c r="J3507" s="53"/>
      <c r="K3507" s="53"/>
      <c r="L3507" s="53"/>
      <c r="M3507" s="53"/>
      <c r="N3507" s="53"/>
    </row>
    <row r="3508" spans="2:14" x14ac:dyDescent="0.25">
      <c r="B3508" s="175"/>
      <c r="C3508" s="53"/>
      <c r="D3508" s="53"/>
      <c r="E3508" s="53"/>
      <c r="F3508" s="53"/>
      <c r="G3508" s="54"/>
      <c r="H3508" s="53"/>
      <c r="I3508" s="59"/>
      <c r="J3508" s="53"/>
      <c r="K3508" s="53"/>
      <c r="L3508" s="53"/>
      <c r="M3508" s="53"/>
      <c r="N3508" s="53"/>
    </row>
    <row r="3509" spans="2:14" x14ac:dyDescent="0.25">
      <c r="B3509" s="175"/>
      <c r="C3509" s="53"/>
      <c r="D3509" s="53"/>
      <c r="E3509" s="53"/>
      <c r="F3509" s="53"/>
      <c r="G3509" s="54"/>
      <c r="H3509" s="53"/>
      <c r="I3509" s="59"/>
      <c r="J3509" s="53"/>
      <c r="K3509" s="53"/>
      <c r="L3509" s="53"/>
      <c r="M3509" s="53"/>
      <c r="N3509" s="53"/>
    </row>
    <row r="3510" spans="2:14" x14ac:dyDescent="0.25">
      <c r="B3510" s="175"/>
      <c r="C3510" s="53"/>
      <c r="D3510" s="53"/>
      <c r="E3510" s="53"/>
      <c r="F3510" s="53"/>
      <c r="G3510" s="54"/>
      <c r="H3510" s="53"/>
      <c r="I3510" s="59"/>
      <c r="J3510" s="53"/>
      <c r="K3510" s="53"/>
      <c r="L3510" s="53"/>
      <c r="M3510" s="53"/>
      <c r="N3510" s="53"/>
    </row>
    <row r="3511" spans="2:14" x14ac:dyDescent="0.25">
      <c r="B3511" s="175"/>
      <c r="C3511" s="53"/>
      <c r="D3511" s="53"/>
      <c r="E3511" s="53"/>
      <c r="F3511" s="53"/>
      <c r="G3511" s="54"/>
      <c r="H3511" s="53"/>
      <c r="I3511" s="59"/>
      <c r="J3511" s="53"/>
      <c r="K3511" s="53"/>
      <c r="L3511" s="53"/>
      <c r="M3511" s="53"/>
      <c r="N3511" s="53"/>
    </row>
    <row r="3512" spans="2:14" x14ac:dyDescent="0.25">
      <c r="B3512" s="175"/>
      <c r="C3512" s="53"/>
      <c r="D3512" s="53"/>
      <c r="E3512" s="53"/>
      <c r="F3512" s="53"/>
      <c r="G3512" s="54"/>
      <c r="H3512" s="53"/>
      <c r="I3512" s="59"/>
      <c r="J3512" s="53"/>
      <c r="K3512" s="53"/>
      <c r="L3512" s="53"/>
      <c r="M3512" s="53"/>
      <c r="N3512" s="53"/>
    </row>
    <row r="3513" spans="2:14" x14ac:dyDescent="0.25">
      <c r="B3513" s="175"/>
      <c r="C3513" s="53"/>
      <c r="D3513" s="53"/>
      <c r="E3513" s="53"/>
      <c r="F3513" s="53"/>
      <c r="G3513" s="54"/>
      <c r="H3513" s="53"/>
      <c r="I3513" s="59"/>
      <c r="J3513" s="53"/>
      <c r="K3513" s="53"/>
      <c r="L3513" s="53"/>
      <c r="M3513" s="53"/>
      <c r="N3513" s="53"/>
    </row>
    <row r="3514" spans="2:14" x14ac:dyDescent="0.25">
      <c r="B3514" s="175"/>
      <c r="C3514" s="53"/>
      <c r="D3514" s="53"/>
      <c r="E3514" s="53"/>
      <c r="F3514" s="53"/>
      <c r="G3514" s="54"/>
      <c r="H3514" s="53"/>
      <c r="I3514" s="59"/>
      <c r="J3514" s="53"/>
      <c r="K3514" s="53"/>
      <c r="L3514" s="53"/>
      <c r="M3514" s="53"/>
      <c r="N3514" s="53"/>
    </row>
    <row r="3515" spans="2:14" x14ac:dyDescent="0.25">
      <c r="B3515" s="175"/>
      <c r="C3515" s="53"/>
      <c r="D3515" s="53"/>
      <c r="E3515" s="53"/>
      <c r="F3515" s="53"/>
      <c r="G3515" s="54"/>
      <c r="H3515" s="53"/>
      <c r="I3515" s="59"/>
      <c r="J3515" s="53"/>
      <c r="K3515" s="53"/>
      <c r="L3515" s="53"/>
      <c r="M3515" s="53"/>
      <c r="N3515" s="53"/>
    </row>
    <row r="3516" spans="2:14" x14ac:dyDescent="0.25">
      <c r="B3516" s="175"/>
      <c r="C3516" s="53"/>
      <c r="D3516" s="53"/>
      <c r="E3516" s="53"/>
      <c r="F3516" s="53"/>
      <c r="G3516" s="54"/>
      <c r="H3516" s="53"/>
      <c r="I3516" s="59"/>
      <c r="J3516" s="53"/>
      <c r="K3516" s="53"/>
      <c r="L3516" s="53"/>
      <c r="M3516" s="53"/>
      <c r="N3516" s="53"/>
    </row>
    <row r="3517" spans="2:14" x14ac:dyDescent="0.25">
      <c r="B3517" s="175"/>
      <c r="C3517" s="53"/>
      <c r="D3517" s="53"/>
      <c r="E3517" s="53"/>
      <c r="F3517" s="53"/>
      <c r="G3517" s="54"/>
      <c r="H3517" s="53"/>
      <c r="I3517" s="59"/>
      <c r="J3517" s="53"/>
      <c r="K3517" s="53"/>
      <c r="L3517" s="53"/>
      <c r="M3517" s="53"/>
      <c r="N3517" s="53"/>
    </row>
    <row r="3518" spans="2:14" x14ac:dyDescent="0.25">
      <c r="B3518" s="175"/>
      <c r="C3518" s="53"/>
      <c r="D3518" s="53"/>
      <c r="E3518" s="53"/>
      <c r="F3518" s="53"/>
      <c r="G3518" s="54"/>
      <c r="H3518" s="53"/>
      <c r="I3518" s="59"/>
      <c r="J3518" s="53"/>
      <c r="K3518" s="53"/>
      <c r="L3518" s="53"/>
      <c r="M3518" s="53"/>
      <c r="N3518" s="53"/>
    </row>
    <row r="3519" spans="2:14" x14ac:dyDescent="0.25">
      <c r="B3519" s="175"/>
      <c r="C3519" s="53"/>
      <c r="D3519" s="53"/>
      <c r="E3519" s="53"/>
      <c r="F3519" s="53"/>
      <c r="G3519" s="54"/>
      <c r="H3519" s="53"/>
      <c r="I3519" s="59"/>
      <c r="J3519" s="53"/>
      <c r="K3519" s="53"/>
      <c r="L3519" s="53"/>
      <c r="M3519" s="53"/>
      <c r="N3519" s="53"/>
    </row>
    <row r="3520" spans="2:14" x14ac:dyDescent="0.25">
      <c r="B3520" s="175"/>
      <c r="C3520" s="53"/>
      <c r="D3520" s="53"/>
      <c r="E3520" s="53"/>
      <c r="F3520" s="53"/>
      <c r="G3520" s="54"/>
      <c r="H3520" s="53"/>
      <c r="I3520" s="59"/>
      <c r="J3520" s="53"/>
      <c r="K3520" s="53"/>
      <c r="L3520" s="53"/>
      <c r="M3520" s="53"/>
      <c r="N3520" s="53"/>
    </row>
    <row r="3521" spans="2:14" x14ac:dyDescent="0.25">
      <c r="B3521" s="175"/>
      <c r="C3521" s="53"/>
      <c r="D3521" s="53"/>
      <c r="E3521" s="53"/>
      <c r="F3521" s="53"/>
      <c r="G3521" s="54"/>
      <c r="H3521" s="53"/>
      <c r="I3521" s="59"/>
      <c r="J3521" s="53"/>
      <c r="K3521" s="53"/>
      <c r="L3521" s="53"/>
      <c r="M3521" s="53"/>
      <c r="N3521" s="53"/>
    </row>
    <row r="3522" spans="2:14" x14ac:dyDescent="0.25">
      <c r="B3522" s="175"/>
      <c r="C3522" s="53"/>
      <c r="D3522" s="53"/>
      <c r="E3522" s="53"/>
      <c r="F3522" s="53"/>
      <c r="G3522" s="54"/>
      <c r="H3522" s="53"/>
      <c r="I3522" s="59"/>
      <c r="J3522" s="53"/>
      <c r="K3522" s="53"/>
      <c r="L3522" s="53"/>
      <c r="M3522" s="53"/>
      <c r="N3522" s="53"/>
    </row>
    <row r="3523" spans="2:14" x14ac:dyDescent="0.25">
      <c r="B3523" s="175"/>
      <c r="C3523" s="53"/>
      <c r="D3523" s="53"/>
      <c r="E3523" s="53"/>
      <c r="F3523" s="53"/>
      <c r="G3523" s="54"/>
      <c r="H3523" s="53"/>
      <c r="I3523" s="59"/>
      <c r="J3523" s="53"/>
      <c r="K3523" s="53"/>
      <c r="L3523" s="53"/>
      <c r="M3523" s="53"/>
      <c r="N3523" s="53"/>
    </row>
    <row r="3524" spans="2:14" x14ac:dyDescent="0.25">
      <c r="B3524" s="175"/>
      <c r="C3524" s="53"/>
      <c r="D3524" s="53"/>
      <c r="E3524" s="53"/>
      <c r="F3524" s="53"/>
      <c r="G3524" s="54"/>
      <c r="H3524" s="53"/>
      <c r="I3524" s="59"/>
      <c r="J3524" s="53"/>
      <c r="K3524" s="53"/>
      <c r="L3524" s="53"/>
      <c r="M3524" s="53"/>
      <c r="N3524" s="53"/>
    </row>
    <row r="3525" spans="2:14" x14ac:dyDescent="0.25">
      <c r="B3525" s="175"/>
      <c r="C3525" s="53"/>
      <c r="D3525" s="53"/>
      <c r="E3525" s="53"/>
      <c r="F3525" s="53"/>
      <c r="G3525" s="54"/>
      <c r="H3525" s="53"/>
      <c r="I3525" s="59"/>
      <c r="J3525" s="53"/>
      <c r="K3525" s="53"/>
      <c r="L3525" s="53"/>
      <c r="M3525" s="53"/>
      <c r="N3525" s="53"/>
    </row>
    <row r="3526" spans="2:14" x14ac:dyDescent="0.25">
      <c r="B3526" s="175"/>
      <c r="C3526" s="53"/>
      <c r="D3526" s="53"/>
      <c r="E3526" s="53"/>
      <c r="F3526" s="53"/>
      <c r="G3526" s="54"/>
      <c r="H3526" s="53"/>
      <c r="I3526" s="59"/>
      <c r="J3526" s="53"/>
      <c r="K3526" s="53"/>
      <c r="L3526" s="53"/>
      <c r="M3526" s="53"/>
      <c r="N3526" s="53"/>
    </row>
    <row r="3527" spans="2:14" x14ac:dyDescent="0.25">
      <c r="B3527" s="175"/>
      <c r="C3527" s="53"/>
      <c r="D3527" s="53"/>
      <c r="E3527" s="53"/>
      <c r="F3527" s="53"/>
      <c r="G3527" s="54"/>
      <c r="H3527" s="53"/>
      <c r="I3527" s="59"/>
      <c r="J3527" s="53"/>
      <c r="K3527" s="53"/>
      <c r="L3527" s="53"/>
      <c r="M3527" s="53"/>
      <c r="N3527" s="53"/>
    </row>
    <row r="3528" spans="2:14" x14ac:dyDescent="0.25">
      <c r="B3528" s="175"/>
      <c r="C3528" s="53"/>
      <c r="D3528" s="53"/>
      <c r="E3528" s="53"/>
      <c r="F3528" s="53"/>
      <c r="G3528" s="54"/>
      <c r="H3528" s="53"/>
      <c r="I3528" s="59"/>
      <c r="J3528" s="53"/>
      <c r="K3528" s="53"/>
      <c r="L3528" s="53"/>
      <c r="M3528" s="53"/>
      <c r="N3528" s="53"/>
    </row>
    <row r="3529" spans="2:14" x14ac:dyDescent="0.25">
      <c r="B3529" s="175"/>
      <c r="C3529" s="53"/>
      <c r="D3529" s="53"/>
      <c r="E3529" s="53"/>
      <c r="F3529" s="53"/>
      <c r="G3529" s="54"/>
      <c r="H3529" s="53"/>
      <c r="I3529" s="59"/>
      <c r="J3529" s="53"/>
      <c r="K3529" s="53"/>
      <c r="L3529" s="53"/>
      <c r="M3529" s="53"/>
      <c r="N3529" s="53"/>
    </row>
    <row r="3530" spans="2:14" x14ac:dyDescent="0.25">
      <c r="B3530" s="175"/>
      <c r="C3530" s="53"/>
      <c r="D3530" s="53"/>
      <c r="E3530" s="53"/>
      <c r="F3530" s="53"/>
      <c r="G3530" s="54"/>
      <c r="H3530" s="53"/>
      <c r="I3530" s="59"/>
      <c r="J3530" s="53"/>
      <c r="K3530" s="53"/>
      <c r="L3530" s="53"/>
      <c r="M3530" s="53"/>
      <c r="N3530" s="53"/>
    </row>
    <row r="3531" spans="2:14" x14ac:dyDescent="0.25">
      <c r="B3531" s="175"/>
      <c r="C3531" s="53"/>
      <c r="D3531" s="53"/>
      <c r="E3531" s="53"/>
      <c r="F3531" s="53"/>
      <c r="G3531" s="54"/>
      <c r="H3531" s="53"/>
      <c r="I3531" s="59"/>
      <c r="J3531" s="53"/>
      <c r="K3531" s="53"/>
      <c r="L3531" s="53"/>
      <c r="M3531" s="53"/>
      <c r="N3531" s="53"/>
    </row>
    <row r="3532" spans="2:14" x14ac:dyDescent="0.25">
      <c r="B3532" s="175"/>
      <c r="C3532" s="53"/>
      <c r="D3532" s="53"/>
      <c r="E3532" s="53"/>
      <c r="F3532" s="53"/>
      <c r="G3532" s="54"/>
      <c r="H3532" s="53"/>
      <c r="I3532" s="59"/>
      <c r="J3532" s="53"/>
      <c r="K3532" s="53"/>
      <c r="L3532" s="53"/>
      <c r="M3532" s="53"/>
      <c r="N3532" s="53"/>
    </row>
    <row r="3533" spans="2:14" x14ac:dyDescent="0.25">
      <c r="B3533" s="175"/>
      <c r="C3533" s="53"/>
      <c r="D3533" s="53"/>
      <c r="E3533" s="53"/>
      <c r="F3533" s="53"/>
      <c r="G3533" s="54"/>
      <c r="H3533" s="53"/>
      <c r="I3533" s="59"/>
      <c r="J3533" s="53"/>
      <c r="K3533" s="53"/>
      <c r="L3533" s="53"/>
      <c r="M3533" s="53"/>
      <c r="N3533" s="53"/>
    </row>
    <row r="3534" spans="2:14" x14ac:dyDescent="0.25">
      <c r="B3534" s="175"/>
      <c r="C3534" s="53"/>
      <c r="D3534" s="53"/>
      <c r="E3534" s="53"/>
      <c r="F3534" s="53"/>
      <c r="G3534" s="54"/>
      <c r="H3534" s="53"/>
      <c r="I3534" s="59"/>
      <c r="J3534" s="53"/>
      <c r="K3534" s="53"/>
      <c r="L3534" s="53"/>
      <c r="M3534" s="53"/>
      <c r="N3534" s="53"/>
    </row>
    <row r="3535" spans="2:14" x14ac:dyDescent="0.25">
      <c r="B3535" s="175"/>
      <c r="C3535" s="53"/>
      <c r="D3535" s="53"/>
      <c r="E3535" s="53"/>
      <c r="F3535" s="53"/>
      <c r="G3535" s="54"/>
      <c r="H3535" s="53"/>
      <c r="I3535" s="59"/>
      <c r="J3535" s="53"/>
      <c r="K3535" s="53"/>
      <c r="L3535" s="53"/>
      <c r="M3535" s="53"/>
      <c r="N3535" s="53"/>
    </row>
    <row r="3536" spans="2:14" x14ac:dyDescent="0.25">
      <c r="B3536" s="175"/>
      <c r="C3536" s="53"/>
      <c r="D3536" s="53"/>
      <c r="E3536" s="53"/>
      <c r="F3536" s="53"/>
      <c r="G3536" s="54"/>
      <c r="H3536" s="53"/>
      <c r="I3536" s="59"/>
      <c r="J3536" s="53"/>
      <c r="K3536" s="53"/>
      <c r="L3536" s="53"/>
      <c r="M3536" s="53"/>
      <c r="N3536" s="53"/>
    </row>
    <row r="3537" spans="2:14" x14ac:dyDescent="0.25">
      <c r="B3537" s="175"/>
      <c r="C3537" s="53"/>
      <c r="D3537" s="53"/>
      <c r="E3537" s="53"/>
      <c r="F3537" s="53"/>
      <c r="G3537" s="54"/>
      <c r="H3537" s="53"/>
      <c r="I3537" s="59"/>
      <c r="J3537" s="53"/>
      <c r="K3537" s="53"/>
      <c r="L3537" s="53"/>
      <c r="M3537" s="53"/>
      <c r="N3537" s="53"/>
    </row>
    <row r="3538" spans="2:14" x14ac:dyDescent="0.25">
      <c r="B3538" s="175"/>
      <c r="C3538" s="53"/>
      <c r="D3538" s="53"/>
      <c r="E3538" s="53"/>
      <c r="F3538" s="53"/>
      <c r="G3538" s="54"/>
      <c r="H3538" s="53"/>
      <c r="I3538" s="59"/>
      <c r="J3538" s="53"/>
      <c r="K3538" s="53"/>
      <c r="L3538" s="53"/>
      <c r="M3538" s="53"/>
      <c r="N3538" s="53"/>
    </row>
    <row r="3539" spans="2:14" x14ac:dyDescent="0.25">
      <c r="B3539" s="175"/>
      <c r="C3539" s="53"/>
      <c r="D3539" s="53"/>
      <c r="E3539" s="53"/>
      <c r="F3539" s="53"/>
      <c r="G3539" s="54"/>
      <c r="H3539" s="53"/>
      <c r="I3539" s="59"/>
      <c r="J3539" s="53"/>
      <c r="K3539" s="53"/>
      <c r="L3539" s="53"/>
      <c r="M3539" s="53"/>
      <c r="N3539" s="53"/>
    </row>
    <row r="3540" spans="2:14" x14ac:dyDescent="0.25">
      <c r="B3540" s="175"/>
      <c r="C3540" s="53"/>
      <c r="D3540" s="53"/>
      <c r="E3540" s="53"/>
      <c r="F3540" s="53"/>
      <c r="G3540" s="54"/>
      <c r="H3540" s="53"/>
      <c r="I3540" s="59"/>
      <c r="J3540" s="53"/>
      <c r="K3540" s="53"/>
      <c r="L3540" s="53"/>
      <c r="M3540" s="53"/>
      <c r="N3540" s="53"/>
    </row>
    <row r="3541" spans="2:14" x14ac:dyDescent="0.25">
      <c r="B3541" s="175"/>
      <c r="C3541" s="53"/>
      <c r="D3541" s="53"/>
      <c r="E3541" s="53"/>
      <c r="F3541" s="53"/>
      <c r="G3541" s="54"/>
      <c r="H3541" s="53"/>
      <c r="I3541" s="59"/>
      <c r="J3541" s="53"/>
      <c r="K3541" s="53"/>
      <c r="L3541" s="53"/>
      <c r="M3541" s="53"/>
      <c r="N3541" s="53"/>
    </row>
    <row r="3542" spans="2:14" x14ac:dyDescent="0.25">
      <c r="B3542" s="175"/>
      <c r="C3542" s="53"/>
      <c r="D3542" s="53"/>
      <c r="E3542" s="53"/>
      <c r="F3542" s="53"/>
      <c r="G3542" s="54"/>
      <c r="H3542" s="53"/>
      <c r="I3542" s="59"/>
      <c r="J3542" s="53"/>
      <c r="K3542" s="53"/>
      <c r="L3542" s="53"/>
      <c r="M3542" s="53"/>
      <c r="N3542" s="53"/>
    </row>
    <row r="3543" spans="2:14" x14ac:dyDescent="0.25">
      <c r="B3543" s="175"/>
      <c r="C3543" s="53"/>
      <c r="D3543" s="53"/>
      <c r="E3543" s="53"/>
      <c r="F3543" s="53"/>
      <c r="G3543" s="54"/>
      <c r="H3543" s="53"/>
      <c r="I3543" s="59"/>
      <c r="J3543" s="53"/>
      <c r="K3543" s="53"/>
      <c r="L3543" s="53"/>
      <c r="M3543" s="53"/>
      <c r="N3543" s="53"/>
    </row>
    <row r="3544" spans="2:14" x14ac:dyDescent="0.25">
      <c r="B3544" s="175"/>
      <c r="C3544" s="53"/>
      <c r="D3544" s="53"/>
      <c r="E3544" s="53"/>
      <c r="F3544" s="53"/>
      <c r="G3544" s="54"/>
      <c r="H3544" s="53"/>
      <c r="I3544" s="59"/>
      <c r="J3544" s="53"/>
      <c r="K3544" s="53"/>
      <c r="L3544" s="53"/>
      <c r="M3544" s="53"/>
      <c r="N3544" s="53"/>
    </row>
    <row r="3545" spans="2:14" x14ac:dyDescent="0.25">
      <c r="B3545" s="175"/>
      <c r="C3545" s="53"/>
      <c r="D3545" s="53"/>
      <c r="E3545" s="53"/>
      <c r="F3545" s="53"/>
      <c r="G3545" s="54"/>
      <c r="H3545" s="53"/>
      <c r="I3545" s="59"/>
      <c r="J3545" s="53"/>
      <c r="K3545" s="53"/>
      <c r="L3545" s="53"/>
      <c r="M3545" s="53"/>
      <c r="N3545" s="53"/>
    </row>
    <row r="3546" spans="2:14" x14ac:dyDescent="0.25">
      <c r="B3546" s="175"/>
      <c r="C3546" s="53"/>
      <c r="D3546" s="53"/>
      <c r="E3546" s="53"/>
      <c r="F3546" s="53"/>
      <c r="G3546" s="54"/>
      <c r="H3546" s="53"/>
      <c r="I3546" s="59"/>
      <c r="J3546" s="53"/>
      <c r="K3546" s="53"/>
      <c r="L3546" s="53"/>
      <c r="M3546" s="53"/>
      <c r="N3546" s="53"/>
    </row>
    <row r="3547" spans="2:14" x14ac:dyDescent="0.25">
      <c r="B3547" s="175"/>
      <c r="C3547" s="53"/>
      <c r="D3547" s="53"/>
      <c r="E3547" s="53"/>
      <c r="F3547" s="53"/>
      <c r="G3547" s="54"/>
      <c r="H3547" s="53"/>
      <c r="I3547" s="59"/>
      <c r="J3547" s="53"/>
      <c r="K3547" s="53"/>
      <c r="L3547" s="53"/>
      <c r="M3547" s="53"/>
      <c r="N3547" s="53"/>
    </row>
    <row r="3548" spans="2:14" x14ac:dyDescent="0.25">
      <c r="B3548" s="175"/>
      <c r="C3548" s="53"/>
      <c r="D3548" s="53"/>
      <c r="E3548" s="53"/>
      <c r="F3548" s="53"/>
      <c r="G3548" s="54"/>
      <c r="H3548" s="53"/>
      <c r="I3548" s="59"/>
      <c r="J3548" s="53"/>
      <c r="K3548" s="53"/>
      <c r="L3548" s="53"/>
      <c r="M3548" s="53"/>
      <c r="N3548" s="53"/>
    </row>
    <row r="3549" spans="2:14" x14ac:dyDescent="0.25">
      <c r="B3549" s="175"/>
      <c r="C3549" s="53"/>
      <c r="D3549" s="53"/>
      <c r="E3549" s="53"/>
      <c r="F3549" s="53"/>
      <c r="G3549" s="54"/>
      <c r="H3549" s="53"/>
      <c r="I3549" s="59"/>
      <c r="J3549" s="53"/>
      <c r="K3549" s="53"/>
      <c r="L3549" s="53"/>
      <c r="M3549" s="53"/>
      <c r="N3549" s="53"/>
    </row>
    <row r="3550" spans="2:14" x14ac:dyDescent="0.25">
      <c r="B3550" s="175"/>
      <c r="C3550" s="53"/>
      <c r="D3550" s="53"/>
      <c r="E3550" s="53"/>
      <c r="F3550" s="53"/>
      <c r="G3550" s="54"/>
      <c r="H3550" s="53"/>
      <c r="I3550" s="59"/>
      <c r="J3550" s="53"/>
      <c r="K3550" s="53"/>
      <c r="L3550" s="53"/>
      <c r="M3550" s="53"/>
      <c r="N3550" s="53"/>
    </row>
    <row r="3551" spans="2:14" x14ac:dyDescent="0.25">
      <c r="B3551" s="175"/>
      <c r="C3551" s="53"/>
      <c r="D3551" s="53"/>
      <c r="E3551" s="53"/>
      <c r="F3551" s="53"/>
      <c r="G3551" s="54"/>
      <c r="H3551" s="53"/>
      <c r="I3551" s="59"/>
      <c r="J3551" s="53"/>
      <c r="K3551" s="53"/>
      <c r="L3551" s="53"/>
      <c r="M3551" s="53"/>
      <c r="N3551" s="53"/>
    </row>
    <row r="3552" spans="2:14" x14ac:dyDescent="0.25">
      <c r="B3552" s="175"/>
      <c r="C3552" s="53"/>
      <c r="D3552" s="53"/>
      <c r="E3552" s="53"/>
      <c r="F3552" s="53"/>
      <c r="G3552" s="54"/>
      <c r="H3552" s="53"/>
      <c r="I3552" s="59"/>
      <c r="J3552" s="53"/>
      <c r="K3552" s="53"/>
      <c r="L3552" s="53"/>
      <c r="M3552" s="53"/>
      <c r="N3552" s="53"/>
    </row>
    <row r="3553" spans="2:14" x14ac:dyDescent="0.25">
      <c r="B3553" s="175"/>
      <c r="C3553" s="53"/>
      <c r="D3553" s="53"/>
      <c r="E3553" s="53"/>
      <c r="F3553" s="53"/>
      <c r="G3553" s="54"/>
      <c r="H3553" s="53"/>
      <c r="I3553" s="59"/>
      <c r="J3553" s="53"/>
      <c r="K3553" s="53"/>
      <c r="L3553" s="53"/>
      <c r="M3553" s="53"/>
      <c r="N3553" s="53"/>
    </row>
    <row r="3554" spans="2:14" x14ac:dyDescent="0.25">
      <c r="B3554" s="175"/>
      <c r="C3554" s="53"/>
      <c r="D3554" s="53"/>
      <c r="E3554" s="53"/>
      <c r="F3554" s="53"/>
      <c r="G3554" s="54"/>
      <c r="H3554" s="53"/>
      <c r="I3554" s="59"/>
      <c r="J3554" s="53"/>
      <c r="K3554" s="53"/>
      <c r="L3554" s="53"/>
      <c r="M3554" s="53"/>
      <c r="N3554" s="53"/>
    </row>
    <row r="3555" spans="2:14" x14ac:dyDescent="0.25">
      <c r="B3555" s="175"/>
      <c r="C3555" s="53"/>
      <c r="D3555" s="53"/>
      <c r="E3555" s="53"/>
      <c r="F3555" s="53"/>
      <c r="G3555" s="54"/>
      <c r="H3555" s="53"/>
      <c r="I3555" s="59"/>
      <c r="J3555" s="53"/>
      <c r="K3555" s="53"/>
      <c r="L3555" s="53"/>
      <c r="M3555" s="53"/>
      <c r="N3555" s="53"/>
    </row>
    <row r="3556" spans="2:14" x14ac:dyDescent="0.25">
      <c r="B3556" s="175"/>
      <c r="C3556" s="53"/>
      <c r="D3556" s="53"/>
      <c r="E3556" s="53"/>
      <c r="F3556" s="53"/>
      <c r="G3556" s="54"/>
      <c r="H3556" s="53"/>
      <c r="I3556" s="59"/>
      <c r="J3556" s="53"/>
      <c r="K3556" s="53"/>
      <c r="L3556" s="53"/>
      <c r="M3556" s="53"/>
      <c r="N3556" s="53"/>
    </row>
    <row r="3557" spans="2:14" x14ac:dyDescent="0.25">
      <c r="B3557" s="175"/>
      <c r="C3557" s="53"/>
      <c r="D3557" s="53"/>
      <c r="E3557" s="53"/>
      <c r="F3557" s="53"/>
      <c r="G3557" s="54"/>
      <c r="H3557" s="53"/>
      <c r="I3557" s="59"/>
      <c r="J3557" s="53"/>
      <c r="K3557" s="53"/>
      <c r="L3557" s="53"/>
      <c r="M3557" s="53"/>
      <c r="N3557" s="53"/>
    </row>
    <row r="3558" spans="2:14" x14ac:dyDescent="0.25">
      <c r="B3558" s="175"/>
      <c r="C3558" s="53"/>
      <c r="D3558" s="53"/>
      <c r="E3558" s="53"/>
      <c r="F3558" s="53"/>
      <c r="G3558" s="54"/>
      <c r="H3558" s="53"/>
      <c r="I3558" s="59"/>
      <c r="J3558" s="53"/>
      <c r="K3558" s="53"/>
      <c r="L3558" s="53"/>
      <c r="M3558" s="53"/>
      <c r="N3558" s="53"/>
    </row>
    <row r="3559" spans="2:14" x14ac:dyDescent="0.25">
      <c r="B3559" s="175"/>
      <c r="C3559" s="53"/>
      <c r="D3559" s="53"/>
      <c r="E3559" s="53"/>
      <c r="F3559" s="53"/>
      <c r="G3559" s="54"/>
      <c r="H3559" s="53"/>
      <c r="I3559" s="59"/>
      <c r="J3559" s="53"/>
      <c r="K3559" s="53"/>
      <c r="L3559" s="53"/>
      <c r="M3559" s="53"/>
      <c r="N3559" s="53"/>
    </row>
    <row r="3560" spans="2:14" x14ac:dyDescent="0.25">
      <c r="B3560" s="175"/>
      <c r="C3560" s="53"/>
      <c r="D3560" s="53"/>
      <c r="E3560" s="53"/>
      <c r="F3560" s="53"/>
      <c r="G3560" s="54"/>
      <c r="H3560" s="53"/>
      <c r="I3560" s="59"/>
      <c r="J3560" s="53"/>
      <c r="K3560" s="53"/>
      <c r="L3560" s="53"/>
      <c r="M3560" s="53"/>
      <c r="N3560" s="53"/>
    </row>
    <row r="3561" spans="2:14" x14ac:dyDescent="0.25">
      <c r="B3561" s="175"/>
      <c r="C3561" s="53"/>
      <c r="D3561" s="53"/>
      <c r="E3561" s="53"/>
      <c r="F3561" s="53"/>
      <c r="G3561" s="54"/>
      <c r="H3561" s="53"/>
      <c r="I3561" s="59"/>
      <c r="J3561" s="53"/>
      <c r="K3561" s="53"/>
      <c r="L3561" s="53"/>
      <c r="M3561" s="53"/>
      <c r="N3561" s="53"/>
    </row>
    <row r="3562" spans="2:14" x14ac:dyDescent="0.25">
      <c r="B3562" s="175"/>
      <c r="C3562" s="53"/>
      <c r="D3562" s="53"/>
      <c r="E3562" s="53"/>
      <c r="F3562" s="53"/>
      <c r="G3562" s="54"/>
      <c r="H3562" s="53"/>
      <c r="I3562" s="59"/>
      <c r="J3562" s="53"/>
      <c r="K3562" s="53"/>
      <c r="L3562" s="53"/>
      <c r="M3562" s="53"/>
      <c r="N3562" s="53"/>
    </row>
    <row r="3563" spans="2:14" x14ac:dyDescent="0.25">
      <c r="B3563" s="175"/>
      <c r="C3563" s="53"/>
      <c r="D3563" s="53"/>
      <c r="E3563" s="53"/>
      <c r="F3563" s="53"/>
      <c r="G3563" s="54"/>
      <c r="H3563" s="53"/>
      <c r="I3563" s="59"/>
      <c r="J3563" s="53"/>
      <c r="K3563" s="53"/>
      <c r="L3563" s="53"/>
      <c r="M3563" s="53"/>
      <c r="N3563" s="53"/>
    </row>
    <row r="3564" spans="2:14" x14ac:dyDescent="0.25">
      <c r="B3564" s="175"/>
      <c r="C3564" s="53"/>
      <c r="D3564" s="53"/>
      <c r="E3564" s="53"/>
      <c r="F3564" s="53"/>
      <c r="G3564" s="54"/>
      <c r="H3564" s="53"/>
      <c r="I3564" s="59"/>
      <c r="J3564" s="53"/>
      <c r="K3564" s="53"/>
      <c r="L3564" s="53"/>
      <c r="M3564" s="53"/>
      <c r="N3564" s="53"/>
    </row>
    <row r="3565" spans="2:14" x14ac:dyDescent="0.25">
      <c r="B3565" s="175"/>
      <c r="C3565" s="53"/>
      <c r="D3565" s="53"/>
      <c r="E3565" s="53"/>
      <c r="F3565" s="53"/>
      <c r="G3565" s="54"/>
      <c r="H3565" s="53"/>
      <c r="I3565" s="59"/>
      <c r="J3565" s="53"/>
      <c r="K3565" s="53"/>
      <c r="L3565" s="53"/>
      <c r="M3565" s="53"/>
      <c r="N3565" s="53"/>
    </row>
    <row r="3566" spans="2:14" x14ac:dyDescent="0.25">
      <c r="B3566" s="175"/>
      <c r="C3566" s="53"/>
      <c r="D3566" s="53"/>
      <c r="E3566" s="53"/>
      <c r="F3566" s="53"/>
      <c r="G3566" s="54"/>
      <c r="H3566" s="53"/>
      <c r="I3566" s="59"/>
      <c r="J3566" s="53"/>
      <c r="K3566" s="53"/>
      <c r="L3566" s="53"/>
      <c r="M3566" s="53"/>
      <c r="N3566" s="53"/>
    </row>
    <row r="3567" spans="2:14" x14ac:dyDescent="0.25">
      <c r="B3567" s="175"/>
      <c r="C3567" s="53"/>
      <c r="D3567" s="53"/>
      <c r="E3567" s="53"/>
      <c r="F3567" s="53"/>
      <c r="G3567" s="54"/>
      <c r="H3567" s="53"/>
      <c r="I3567" s="59"/>
      <c r="J3567" s="53"/>
      <c r="K3567" s="53"/>
      <c r="L3567" s="53"/>
      <c r="M3567" s="53"/>
      <c r="N3567" s="53"/>
    </row>
    <row r="3568" spans="2:14" x14ac:dyDescent="0.25">
      <c r="B3568" s="175"/>
      <c r="C3568" s="53"/>
      <c r="D3568" s="53"/>
      <c r="E3568" s="53"/>
      <c r="F3568" s="53"/>
      <c r="G3568" s="54"/>
      <c r="H3568" s="53"/>
      <c r="I3568" s="59"/>
      <c r="J3568" s="53"/>
      <c r="K3568" s="53"/>
      <c r="L3568" s="53"/>
      <c r="M3568" s="53"/>
      <c r="N3568" s="53"/>
    </row>
    <row r="3569" spans="2:14" x14ac:dyDescent="0.25">
      <c r="B3569" s="175"/>
      <c r="C3569" s="53"/>
      <c r="D3569" s="53"/>
      <c r="E3569" s="53"/>
      <c r="F3569" s="53"/>
      <c r="G3569" s="54"/>
      <c r="H3569" s="53"/>
      <c r="I3569" s="59"/>
      <c r="J3569" s="53"/>
      <c r="K3569" s="53"/>
      <c r="L3569" s="53"/>
      <c r="M3569" s="53"/>
      <c r="N3569" s="53"/>
    </row>
    <row r="3570" spans="2:14" x14ac:dyDescent="0.25">
      <c r="B3570" s="175"/>
      <c r="C3570" s="53"/>
      <c r="D3570" s="53"/>
      <c r="E3570" s="53"/>
      <c r="F3570" s="53"/>
      <c r="G3570" s="54"/>
      <c r="H3570" s="53"/>
      <c r="I3570" s="59"/>
      <c r="J3570" s="53"/>
      <c r="K3570" s="53"/>
      <c r="L3570" s="53"/>
      <c r="M3570" s="53"/>
      <c r="N3570" s="53"/>
    </row>
    <row r="3571" spans="2:14" x14ac:dyDescent="0.25">
      <c r="B3571" s="175"/>
      <c r="C3571" s="53"/>
      <c r="D3571" s="53"/>
      <c r="E3571" s="53"/>
      <c r="F3571" s="53"/>
      <c r="G3571" s="54"/>
      <c r="H3571" s="53"/>
      <c r="I3571" s="59"/>
      <c r="J3571" s="53"/>
      <c r="K3571" s="53"/>
      <c r="L3571" s="53"/>
      <c r="M3571" s="53"/>
      <c r="N3571" s="53"/>
    </row>
    <row r="3572" spans="2:14" x14ac:dyDescent="0.25">
      <c r="B3572" s="175"/>
      <c r="C3572" s="53"/>
      <c r="D3572" s="53"/>
      <c r="E3572" s="53"/>
      <c r="F3572" s="53"/>
      <c r="G3572" s="54"/>
      <c r="H3572" s="53"/>
      <c r="I3572" s="59"/>
      <c r="J3572" s="53"/>
      <c r="K3572" s="53"/>
      <c r="L3572" s="53"/>
      <c r="M3572" s="53"/>
      <c r="N3572" s="53"/>
    </row>
    <row r="3573" spans="2:14" x14ac:dyDescent="0.25">
      <c r="B3573" s="175"/>
      <c r="C3573" s="53"/>
      <c r="D3573" s="53"/>
      <c r="E3573" s="53"/>
      <c r="F3573" s="53"/>
      <c r="G3573" s="54"/>
      <c r="H3573" s="53"/>
      <c r="I3573" s="59"/>
      <c r="J3573" s="53"/>
      <c r="K3573" s="53"/>
      <c r="L3573" s="53"/>
      <c r="M3573" s="53"/>
      <c r="N3573" s="53"/>
    </row>
    <row r="3574" spans="2:14" x14ac:dyDescent="0.25">
      <c r="B3574" s="175"/>
      <c r="C3574" s="53"/>
      <c r="D3574" s="53"/>
      <c r="E3574" s="53"/>
      <c r="F3574" s="53"/>
      <c r="G3574" s="54"/>
      <c r="H3574" s="53"/>
      <c r="I3574" s="59"/>
      <c r="J3574" s="53"/>
      <c r="K3574" s="53"/>
      <c r="L3574" s="53"/>
      <c r="M3574" s="53"/>
      <c r="N3574" s="53"/>
    </row>
    <row r="3575" spans="2:14" x14ac:dyDescent="0.25">
      <c r="B3575" s="175"/>
      <c r="C3575" s="53"/>
      <c r="D3575" s="53"/>
      <c r="E3575" s="53"/>
      <c r="F3575" s="53"/>
      <c r="G3575" s="54"/>
      <c r="H3575" s="53"/>
      <c r="I3575" s="59"/>
      <c r="J3575" s="53"/>
      <c r="K3575" s="53"/>
      <c r="L3575" s="53"/>
      <c r="M3575" s="53"/>
      <c r="N3575" s="53"/>
    </row>
    <row r="3576" spans="2:14" x14ac:dyDescent="0.25">
      <c r="B3576" s="175"/>
      <c r="C3576" s="53"/>
      <c r="D3576" s="53"/>
      <c r="E3576" s="53"/>
      <c r="F3576" s="53"/>
      <c r="G3576" s="54"/>
      <c r="H3576" s="53"/>
      <c r="I3576" s="59"/>
      <c r="J3576" s="53"/>
      <c r="K3576" s="53"/>
      <c r="L3576" s="53"/>
      <c r="M3576" s="53"/>
      <c r="N3576" s="53"/>
    </row>
    <row r="3577" spans="2:14" x14ac:dyDescent="0.25">
      <c r="B3577" s="175"/>
      <c r="C3577" s="53"/>
      <c r="D3577" s="53"/>
      <c r="E3577" s="53"/>
      <c r="F3577" s="53"/>
      <c r="G3577" s="54"/>
      <c r="H3577" s="53"/>
      <c r="I3577" s="59"/>
      <c r="J3577" s="53"/>
      <c r="K3577" s="53"/>
      <c r="L3577" s="53"/>
      <c r="M3577" s="53"/>
      <c r="N3577" s="53"/>
    </row>
    <row r="3578" spans="2:14" x14ac:dyDescent="0.25">
      <c r="B3578" s="175"/>
      <c r="C3578" s="53"/>
      <c r="D3578" s="53"/>
      <c r="E3578" s="53"/>
      <c r="F3578" s="53"/>
      <c r="G3578" s="54"/>
      <c r="H3578" s="53"/>
      <c r="I3578" s="59"/>
      <c r="J3578" s="53"/>
      <c r="K3578" s="53"/>
      <c r="L3578" s="53"/>
      <c r="M3578" s="53"/>
      <c r="N3578" s="53"/>
    </row>
    <row r="3579" spans="2:14" x14ac:dyDescent="0.25">
      <c r="B3579" s="175"/>
      <c r="C3579" s="53"/>
      <c r="D3579" s="53"/>
      <c r="E3579" s="53"/>
      <c r="F3579" s="53"/>
      <c r="G3579" s="54"/>
      <c r="H3579" s="53"/>
      <c r="I3579" s="59"/>
      <c r="J3579" s="53"/>
      <c r="K3579" s="53"/>
      <c r="L3579" s="53"/>
      <c r="M3579" s="53"/>
      <c r="N3579" s="53"/>
    </row>
    <row r="3580" spans="2:14" x14ac:dyDescent="0.25">
      <c r="B3580" s="175"/>
      <c r="C3580" s="53"/>
      <c r="D3580" s="53"/>
      <c r="E3580" s="53"/>
      <c r="F3580" s="53"/>
      <c r="G3580" s="54"/>
      <c r="H3580" s="53"/>
      <c r="I3580" s="59"/>
      <c r="J3580" s="53"/>
      <c r="K3580" s="53"/>
      <c r="L3580" s="53"/>
      <c r="M3580" s="53"/>
      <c r="N3580" s="53"/>
    </row>
    <row r="3581" spans="2:14" x14ac:dyDescent="0.25">
      <c r="B3581" s="175"/>
      <c r="C3581" s="53"/>
      <c r="D3581" s="53"/>
      <c r="E3581" s="53"/>
      <c r="F3581" s="53"/>
      <c r="G3581" s="54"/>
      <c r="H3581" s="53"/>
      <c r="I3581" s="59"/>
      <c r="J3581" s="53"/>
      <c r="K3581" s="53"/>
      <c r="L3581" s="53"/>
      <c r="M3581" s="53"/>
      <c r="N3581" s="53"/>
    </row>
    <row r="3582" spans="2:14" x14ac:dyDescent="0.25">
      <c r="B3582" s="175"/>
      <c r="C3582" s="53"/>
      <c r="D3582" s="53"/>
      <c r="E3582" s="53"/>
      <c r="F3582" s="53"/>
      <c r="G3582" s="54"/>
      <c r="H3582" s="53"/>
      <c r="I3582" s="59"/>
      <c r="J3582" s="53"/>
      <c r="K3582" s="53"/>
      <c r="L3582" s="53"/>
      <c r="M3582" s="53"/>
      <c r="N3582" s="53"/>
    </row>
    <row r="3583" spans="2:14" x14ac:dyDescent="0.25">
      <c r="B3583" s="175"/>
      <c r="C3583" s="53"/>
      <c r="D3583" s="53"/>
      <c r="E3583" s="53"/>
      <c r="F3583" s="53"/>
      <c r="G3583" s="54"/>
      <c r="H3583" s="53"/>
      <c r="I3583" s="59"/>
      <c r="J3583" s="53"/>
      <c r="K3583" s="53"/>
      <c r="L3583" s="53"/>
      <c r="M3583" s="53"/>
      <c r="N3583" s="53"/>
    </row>
    <row r="3584" spans="2:14" x14ac:dyDescent="0.25">
      <c r="B3584" s="175"/>
      <c r="C3584" s="53"/>
      <c r="D3584" s="53"/>
      <c r="E3584" s="53"/>
      <c r="F3584" s="53"/>
      <c r="G3584" s="54"/>
      <c r="H3584" s="53"/>
      <c r="I3584" s="59"/>
      <c r="J3584" s="53"/>
      <c r="K3584" s="53"/>
      <c r="L3584" s="53"/>
      <c r="M3584" s="53"/>
      <c r="N3584" s="53"/>
    </row>
    <row r="3585" spans="2:14" x14ac:dyDescent="0.25">
      <c r="B3585" s="175"/>
      <c r="C3585" s="53"/>
      <c r="D3585" s="53"/>
      <c r="E3585" s="53"/>
      <c r="F3585" s="53"/>
      <c r="G3585" s="54"/>
      <c r="H3585" s="53"/>
      <c r="I3585" s="59"/>
      <c r="J3585" s="53"/>
      <c r="K3585" s="53"/>
      <c r="L3585" s="53"/>
      <c r="M3585" s="53"/>
      <c r="N3585" s="53"/>
    </row>
    <row r="3586" spans="2:14" x14ac:dyDescent="0.25">
      <c r="B3586" s="175"/>
      <c r="C3586" s="53"/>
      <c r="D3586" s="53"/>
      <c r="E3586" s="53"/>
      <c r="F3586" s="53"/>
      <c r="G3586" s="54"/>
      <c r="H3586" s="53"/>
      <c r="I3586" s="59"/>
      <c r="J3586" s="53"/>
      <c r="K3586" s="53"/>
      <c r="L3586" s="53"/>
      <c r="M3586" s="53"/>
      <c r="N3586" s="53"/>
    </row>
    <row r="3587" spans="2:14" x14ac:dyDescent="0.25">
      <c r="B3587" s="175"/>
      <c r="C3587" s="53"/>
      <c r="D3587" s="53"/>
      <c r="E3587" s="53"/>
      <c r="F3587" s="53"/>
      <c r="G3587" s="54"/>
      <c r="H3587" s="53"/>
      <c r="I3587" s="59"/>
      <c r="J3587" s="53"/>
      <c r="K3587" s="53"/>
      <c r="L3587" s="53"/>
      <c r="M3587" s="53"/>
      <c r="N3587" s="53"/>
    </row>
    <row r="3588" spans="2:14" x14ac:dyDescent="0.25">
      <c r="B3588" s="175"/>
      <c r="C3588" s="53"/>
      <c r="D3588" s="53"/>
      <c r="E3588" s="53"/>
      <c r="F3588" s="53"/>
      <c r="G3588" s="54"/>
      <c r="H3588" s="53"/>
      <c r="I3588" s="59"/>
      <c r="J3588" s="53"/>
      <c r="K3588" s="53"/>
      <c r="L3588" s="53"/>
      <c r="M3588" s="53"/>
      <c r="N3588" s="53"/>
    </row>
    <row r="3589" spans="2:14" x14ac:dyDescent="0.25">
      <c r="B3589" s="175"/>
      <c r="C3589" s="53"/>
      <c r="D3589" s="53"/>
      <c r="E3589" s="53"/>
      <c r="F3589" s="53"/>
      <c r="G3589" s="54"/>
      <c r="H3589" s="53"/>
      <c r="I3589" s="59"/>
      <c r="J3589" s="53"/>
      <c r="K3589" s="53"/>
      <c r="L3589" s="53"/>
      <c r="M3589" s="53"/>
      <c r="N3589" s="53"/>
    </row>
    <row r="3590" spans="2:14" x14ac:dyDescent="0.25">
      <c r="B3590" s="175"/>
      <c r="C3590" s="53"/>
      <c r="D3590" s="53"/>
      <c r="E3590" s="53"/>
      <c r="F3590" s="53"/>
      <c r="G3590" s="54"/>
      <c r="H3590" s="53"/>
      <c r="I3590" s="59"/>
      <c r="J3590" s="53"/>
      <c r="K3590" s="53"/>
      <c r="L3590" s="53"/>
      <c r="M3590" s="53"/>
      <c r="N3590" s="53"/>
    </row>
    <row r="3591" spans="2:14" x14ac:dyDescent="0.25">
      <c r="B3591" s="175"/>
      <c r="C3591" s="53"/>
      <c r="D3591" s="53"/>
      <c r="E3591" s="53"/>
      <c r="F3591" s="53"/>
      <c r="G3591" s="54"/>
      <c r="H3591" s="53"/>
      <c r="I3591" s="59"/>
      <c r="J3591" s="53"/>
      <c r="K3591" s="53"/>
      <c r="L3591" s="53"/>
      <c r="M3591" s="53"/>
      <c r="N3591" s="53"/>
    </row>
    <row r="3592" spans="2:14" x14ac:dyDescent="0.25">
      <c r="B3592" s="175"/>
      <c r="C3592" s="53"/>
      <c r="D3592" s="53"/>
      <c r="E3592" s="53"/>
      <c r="F3592" s="53"/>
      <c r="G3592" s="54"/>
      <c r="H3592" s="53"/>
      <c r="I3592" s="59"/>
      <c r="J3592" s="53"/>
      <c r="K3592" s="53"/>
      <c r="L3592" s="53"/>
      <c r="M3592" s="53"/>
      <c r="N3592" s="53"/>
    </row>
    <row r="3593" spans="2:14" x14ac:dyDescent="0.25">
      <c r="B3593" s="175"/>
      <c r="C3593" s="53"/>
      <c r="D3593" s="53"/>
      <c r="E3593" s="53"/>
      <c r="F3593" s="53"/>
      <c r="G3593" s="54"/>
      <c r="H3593" s="53"/>
      <c r="I3593" s="59"/>
      <c r="J3593" s="53"/>
      <c r="K3593" s="53"/>
      <c r="L3593" s="53"/>
      <c r="M3593" s="53"/>
      <c r="N3593" s="53"/>
    </row>
    <row r="3594" spans="2:14" x14ac:dyDescent="0.25">
      <c r="B3594" s="175"/>
      <c r="C3594" s="53"/>
      <c r="D3594" s="53"/>
      <c r="E3594" s="53"/>
      <c r="F3594" s="53"/>
      <c r="G3594" s="54"/>
      <c r="H3594" s="53"/>
      <c r="I3594" s="59"/>
      <c r="J3594" s="53"/>
      <c r="K3594" s="53"/>
      <c r="L3594" s="53"/>
      <c r="M3594" s="53"/>
      <c r="N3594" s="53"/>
    </row>
    <row r="3595" spans="2:14" x14ac:dyDescent="0.25">
      <c r="B3595" s="175"/>
      <c r="C3595" s="53"/>
      <c r="D3595" s="53"/>
      <c r="E3595" s="53"/>
      <c r="F3595" s="53"/>
      <c r="G3595" s="54"/>
      <c r="H3595" s="53"/>
      <c r="I3595" s="59"/>
      <c r="J3595" s="53"/>
      <c r="K3595" s="53"/>
      <c r="L3595" s="53"/>
      <c r="M3595" s="53"/>
      <c r="N3595" s="53"/>
    </row>
    <row r="3596" spans="2:14" x14ac:dyDescent="0.25">
      <c r="B3596" s="175"/>
      <c r="C3596" s="53"/>
      <c r="D3596" s="53"/>
      <c r="E3596" s="53"/>
      <c r="F3596" s="53"/>
      <c r="G3596" s="54"/>
      <c r="H3596" s="53"/>
      <c r="I3596" s="59"/>
      <c r="J3596" s="53"/>
      <c r="K3596" s="53"/>
      <c r="L3596" s="53"/>
      <c r="M3596" s="53"/>
      <c r="N3596" s="53"/>
    </row>
    <row r="3597" spans="2:14" x14ac:dyDescent="0.25">
      <c r="B3597" s="175"/>
      <c r="C3597" s="53"/>
      <c r="D3597" s="53"/>
      <c r="E3597" s="53"/>
      <c r="F3597" s="53"/>
      <c r="G3597" s="54"/>
      <c r="H3597" s="53"/>
      <c r="I3597" s="59"/>
      <c r="J3597" s="53"/>
      <c r="K3597" s="53"/>
      <c r="L3597" s="53"/>
      <c r="M3597" s="53"/>
      <c r="N3597" s="53"/>
    </row>
    <row r="3598" spans="2:14" x14ac:dyDescent="0.25">
      <c r="B3598" s="175"/>
      <c r="C3598" s="53"/>
      <c r="D3598" s="53"/>
      <c r="E3598" s="53"/>
      <c r="F3598" s="53"/>
      <c r="G3598" s="54"/>
      <c r="H3598" s="53"/>
      <c r="I3598" s="59"/>
      <c r="J3598" s="53"/>
      <c r="K3598" s="53"/>
      <c r="L3598" s="53"/>
      <c r="M3598" s="53"/>
      <c r="N3598" s="53"/>
    </row>
    <row r="3599" spans="2:14" x14ac:dyDescent="0.25">
      <c r="B3599" s="175"/>
      <c r="C3599" s="53"/>
      <c r="D3599" s="53"/>
      <c r="E3599" s="53"/>
      <c r="F3599" s="53"/>
      <c r="G3599" s="54"/>
      <c r="H3599" s="53"/>
      <c r="I3599" s="59"/>
      <c r="J3599" s="53"/>
      <c r="K3599" s="53"/>
      <c r="L3599" s="53"/>
      <c r="M3599" s="53"/>
      <c r="N3599" s="53"/>
    </row>
    <row r="3600" spans="2:14" x14ac:dyDescent="0.25">
      <c r="B3600" s="175"/>
      <c r="C3600" s="53"/>
      <c r="D3600" s="53"/>
      <c r="E3600" s="53"/>
      <c r="F3600" s="53"/>
      <c r="G3600" s="54"/>
      <c r="H3600" s="53"/>
      <c r="I3600" s="59"/>
      <c r="J3600" s="53"/>
      <c r="K3600" s="53"/>
      <c r="L3600" s="53"/>
      <c r="M3600" s="53"/>
      <c r="N3600" s="53"/>
    </row>
    <row r="3601" spans="2:14" x14ac:dyDescent="0.25">
      <c r="B3601" s="175"/>
      <c r="C3601" s="53"/>
      <c r="D3601" s="53"/>
      <c r="E3601" s="53"/>
      <c r="F3601" s="53"/>
      <c r="G3601" s="54"/>
      <c r="H3601" s="53"/>
      <c r="I3601" s="59"/>
      <c r="J3601" s="53"/>
      <c r="K3601" s="53"/>
      <c r="L3601" s="53"/>
      <c r="M3601" s="53"/>
      <c r="N3601" s="53"/>
    </row>
    <row r="3602" spans="2:14" x14ac:dyDescent="0.25">
      <c r="B3602" s="175"/>
      <c r="C3602" s="53"/>
      <c r="D3602" s="53"/>
      <c r="E3602" s="53"/>
      <c r="F3602" s="53"/>
      <c r="G3602" s="54"/>
      <c r="H3602" s="53"/>
      <c r="I3602" s="59"/>
      <c r="J3602" s="53"/>
      <c r="K3602" s="53"/>
      <c r="L3602" s="53"/>
      <c r="M3602" s="53"/>
      <c r="N3602" s="53"/>
    </row>
    <row r="3603" spans="2:14" x14ac:dyDescent="0.25">
      <c r="B3603" s="175"/>
      <c r="C3603" s="53"/>
      <c r="D3603" s="53"/>
      <c r="E3603" s="53"/>
      <c r="F3603" s="53"/>
      <c r="G3603" s="54"/>
      <c r="H3603" s="53"/>
      <c r="I3603" s="59"/>
      <c r="J3603" s="53"/>
      <c r="K3603" s="53"/>
      <c r="L3603" s="53"/>
      <c r="M3603" s="53"/>
      <c r="N3603" s="53"/>
    </row>
    <row r="3604" spans="2:14" x14ac:dyDescent="0.25">
      <c r="B3604" s="175"/>
      <c r="C3604" s="53"/>
      <c r="D3604" s="53"/>
      <c r="E3604" s="53"/>
      <c r="F3604" s="53"/>
      <c r="G3604" s="54"/>
      <c r="H3604" s="53"/>
      <c r="I3604" s="59"/>
      <c r="J3604" s="53"/>
      <c r="K3604" s="53"/>
      <c r="L3604" s="53"/>
      <c r="M3604" s="53"/>
      <c r="N3604" s="53"/>
    </row>
    <row r="3605" spans="2:14" x14ac:dyDescent="0.25">
      <c r="B3605" s="175"/>
      <c r="C3605" s="53"/>
      <c r="D3605" s="53"/>
      <c r="E3605" s="53"/>
      <c r="F3605" s="53"/>
      <c r="G3605" s="54"/>
      <c r="H3605" s="53"/>
      <c r="I3605" s="59"/>
      <c r="J3605" s="53"/>
      <c r="K3605" s="53"/>
      <c r="L3605" s="53"/>
      <c r="M3605" s="53"/>
      <c r="N3605" s="53"/>
    </row>
    <row r="3606" spans="2:14" x14ac:dyDescent="0.25">
      <c r="B3606" s="175"/>
      <c r="C3606" s="53"/>
      <c r="D3606" s="53"/>
      <c r="E3606" s="53"/>
      <c r="F3606" s="53"/>
      <c r="G3606" s="54"/>
      <c r="H3606" s="53"/>
      <c r="I3606" s="59"/>
      <c r="J3606" s="53"/>
      <c r="K3606" s="53"/>
      <c r="L3606" s="53"/>
      <c r="M3606" s="53"/>
      <c r="N3606" s="53"/>
    </row>
    <row r="3607" spans="2:14" x14ac:dyDescent="0.25">
      <c r="B3607" s="175"/>
      <c r="C3607" s="53"/>
      <c r="D3607" s="53"/>
      <c r="E3607" s="53"/>
      <c r="F3607" s="53"/>
      <c r="G3607" s="54"/>
      <c r="H3607" s="53"/>
      <c r="I3607" s="59"/>
      <c r="J3607" s="53"/>
      <c r="K3607" s="53"/>
      <c r="L3607" s="53"/>
      <c r="M3607" s="53"/>
      <c r="N3607" s="53"/>
    </row>
    <row r="3608" spans="2:14" x14ac:dyDescent="0.25">
      <c r="B3608" s="175"/>
      <c r="C3608" s="53"/>
      <c r="D3608" s="53"/>
      <c r="E3608" s="53"/>
      <c r="F3608" s="53"/>
      <c r="G3608" s="54"/>
      <c r="H3608" s="53"/>
      <c r="I3608" s="59"/>
      <c r="J3608" s="53"/>
      <c r="K3608" s="53"/>
      <c r="L3608" s="53"/>
      <c r="M3608" s="53"/>
      <c r="N3608" s="53"/>
    </row>
    <row r="3609" spans="2:14" x14ac:dyDescent="0.25">
      <c r="B3609" s="175"/>
      <c r="C3609" s="53"/>
      <c r="D3609" s="53"/>
      <c r="E3609" s="53"/>
      <c r="F3609" s="53"/>
      <c r="G3609" s="54"/>
      <c r="H3609" s="53"/>
      <c r="I3609" s="59"/>
      <c r="J3609" s="53"/>
      <c r="K3609" s="53"/>
      <c r="L3609" s="53"/>
      <c r="M3609" s="53"/>
      <c r="N3609" s="53"/>
    </row>
    <row r="3610" spans="2:14" x14ac:dyDescent="0.25">
      <c r="B3610" s="175"/>
      <c r="C3610" s="53"/>
      <c r="D3610" s="53"/>
      <c r="E3610" s="53"/>
      <c r="F3610" s="53"/>
      <c r="G3610" s="54"/>
      <c r="H3610" s="53"/>
      <c r="I3610" s="59"/>
      <c r="J3610" s="53"/>
      <c r="K3610" s="53"/>
      <c r="L3610" s="53"/>
      <c r="M3610" s="53"/>
      <c r="N3610" s="53"/>
    </row>
    <row r="3611" spans="2:14" x14ac:dyDescent="0.25">
      <c r="B3611" s="175"/>
      <c r="C3611" s="53"/>
      <c r="D3611" s="53"/>
      <c r="E3611" s="53"/>
      <c r="F3611" s="53"/>
      <c r="G3611" s="54"/>
      <c r="H3611" s="53"/>
      <c r="I3611" s="59"/>
      <c r="J3611" s="53"/>
      <c r="K3611" s="53"/>
      <c r="L3611" s="53"/>
      <c r="M3611" s="53"/>
      <c r="N3611" s="53"/>
    </row>
    <row r="3612" spans="2:14" x14ac:dyDescent="0.25">
      <c r="B3612" s="175"/>
      <c r="C3612" s="53"/>
      <c r="D3612" s="53"/>
      <c r="E3612" s="53"/>
      <c r="F3612" s="53"/>
      <c r="G3612" s="54"/>
      <c r="H3612" s="53"/>
      <c r="I3612" s="59"/>
      <c r="J3612" s="53"/>
      <c r="K3612" s="53"/>
      <c r="L3612" s="53"/>
      <c r="M3612" s="53"/>
      <c r="N3612" s="53"/>
    </row>
    <row r="3613" spans="2:14" x14ac:dyDescent="0.25">
      <c r="B3613" s="175"/>
      <c r="C3613" s="53"/>
      <c r="D3613" s="53"/>
      <c r="E3613" s="53"/>
      <c r="F3613" s="53"/>
      <c r="G3613" s="54"/>
      <c r="H3613" s="53"/>
      <c r="I3613" s="59"/>
      <c r="J3613" s="53"/>
      <c r="K3613" s="53"/>
      <c r="L3613" s="53"/>
      <c r="M3613" s="53"/>
      <c r="N3613" s="53"/>
    </row>
    <row r="3614" spans="2:14" x14ac:dyDescent="0.25">
      <c r="B3614" s="175"/>
      <c r="C3614" s="53"/>
      <c r="D3614" s="53"/>
      <c r="E3614" s="53"/>
      <c r="F3614" s="53"/>
      <c r="G3614" s="54"/>
      <c r="H3614" s="53"/>
      <c r="I3614" s="59"/>
      <c r="J3614" s="53"/>
      <c r="K3614" s="53"/>
      <c r="L3614" s="53"/>
      <c r="M3614" s="53"/>
      <c r="N3614" s="53"/>
    </row>
    <row r="3615" spans="2:14" x14ac:dyDescent="0.25">
      <c r="B3615" s="175"/>
      <c r="C3615" s="53"/>
      <c r="D3615" s="53"/>
      <c r="E3615" s="53"/>
      <c r="F3615" s="53"/>
      <c r="G3615" s="54"/>
      <c r="H3615" s="53"/>
      <c r="I3615" s="59"/>
      <c r="J3615" s="53"/>
      <c r="K3615" s="53"/>
      <c r="L3615" s="53"/>
      <c r="M3615" s="53"/>
      <c r="N3615" s="53"/>
    </row>
    <row r="3616" spans="2:14" x14ac:dyDescent="0.25">
      <c r="B3616" s="175"/>
      <c r="C3616" s="53"/>
      <c r="D3616" s="53"/>
      <c r="E3616" s="53"/>
      <c r="F3616" s="53"/>
      <c r="G3616" s="54"/>
      <c r="H3616" s="53"/>
      <c r="I3616" s="59"/>
      <c r="J3616" s="53"/>
      <c r="K3616" s="53"/>
      <c r="L3616" s="53"/>
      <c r="M3616" s="53"/>
      <c r="N3616" s="53"/>
    </row>
    <row r="3617" spans="2:14" x14ac:dyDescent="0.25">
      <c r="B3617" s="175"/>
      <c r="C3617" s="53"/>
      <c r="D3617" s="53"/>
      <c r="E3617" s="53"/>
      <c r="F3617" s="53"/>
      <c r="G3617" s="54"/>
      <c r="H3617" s="53"/>
      <c r="I3617" s="59"/>
      <c r="J3617" s="53"/>
      <c r="K3617" s="53"/>
      <c r="L3617" s="53"/>
      <c r="M3617" s="53"/>
      <c r="N3617" s="53"/>
    </row>
    <row r="3618" spans="2:14" x14ac:dyDescent="0.25">
      <c r="B3618" s="175"/>
      <c r="C3618" s="53"/>
      <c r="D3618" s="53"/>
      <c r="E3618" s="53"/>
      <c r="F3618" s="53"/>
      <c r="G3618" s="54"/>
      <c r="H3618" s="53"/>
      <c r="I3618" s="59"/>
      <c r="J3618" s="53"/>
      <c r="K3618" s="53"/>
      <c r="L3618" s="53"/>
      <c r="M3618" s="53"/>
      <c r="N3618" s="53"/>
    </row>
    <row r="3619" spans="2:14" x14ac:dyDescent="0.25">
      <c r="B3619" s="175"/>
      <c r="C3619" s="53"/>
      <c r="D3619" s="53"/>
      <c r="E3619" s="53"/>
      <c r="F3619" s="53"/>
      <c r="G3619" s="54"/>
      <c r="H3619" s="53"/>
      <c r="I3619" s="59"/>
      <c r="J3619" s="53"/>
      <c r="K3619" s="53"/>
      <c r="L3619" s="53"/>
      <c r="M3619" s="53"/>
      <c r="N3619" s="53"/>
    </row>
    <row r="3620" spans="2:14" x14ac:dyDescent="0.25">
      <c r="B3620" s="175"/>
      <c r="C3620" s="53"/>
      <c r="D3620" s="53"/>
      <c r="E3620" s="53"/>
      <c r="F3620" s="53"/>
      <c r="G3620" s="54"/>
      <c r="H3620" s="53"/>
      <c r="I3620" s="59"/>
      <c r="J3620" s="53"/>
      <c r="K3620" s="53"/>
      <c r="L3620" s="53"/>
      <c r="M3620" s="53"/>
      <c r="N3620" s="53"/>
    </row>
    <row r="3621" spans="2:14" x14ac:dyDescent="0.25">
      <c r="B3621" s="175"/>
      <c r="C3621" s="53"/>
      <c r="D3621" s="53"/>
      <c r="E3621" s="53"/>
      <c r="F3621" s="53"/>
      <c r="G3621" s="54"/>
      <c r="H3621" s="53"/>
      <c r="I3621" s="59"/>
      <c r="J3621" s="53"/>
      <c r="K3621" s="53"/>
      <c r="L3621" s="53"/>
      <c r="M3621" s="53"/>
      <c r="N3621" s="53"/>
    </row>
    <row r="3622" spans="2:14" x14ac:dyDescent="0.25">
      <c r="B3622" s="175"/>
      <c r="C3622" s="53"/>
      <c r="D3622" s="53"/>
      <c r="E3622" s="53"/>
      <c r="F3622" s="53"/>
      <c r="G3622" s="54"/>
      <c r="H3622" s="53"/>
      <c r="I3622" s="59"/>
      <c r="J3622" s="53"/>
      <c r="K3622" s="53"/>
      <c r="L3622" s="53"/>
      <c r="M3622" s="53"/>
      <c r="N3622" s="53"/>
    </row>
    <row r="3623" spans="2:14" x14ac:dyDescent="0.25">
      <c r="B3623" s="175"/>
      <c r="C3623" s="53"/>
      <c r="D3623" s="53"/>
      <c r="E3623" s="53"/>
      <c r="F3623" s="53"/>
      <c r="G3623" s="54"/>
      <c r="H3623" s="53"/>
      <c r="I3623" s="59"/>
      <c r="J3623" s="53"/>
      <c r="K3623" s="53"/>
      <c r="L3623" s="53"/>
      <c r="M3623" s="53"/>
      <c r="N3623" s="53"/>
    </row>
    <row r="3624" spans="2:14" x14ac:dyDescent="0.25">
      <c r="B3624" s="175"/>
      <c r="C3624" s="53"/>
      <c r="D3624" s="53"/>
      <c r="E3624" s="53"/>
      <c r="F3624" s="53"/>
      <c r="G3624" s="54"/>
      <c r="H3624" s="53"/>
      <c r="I3624" s="59"/>
      <c r="J3624" s="53"/>
      <c r="K3624" s="53"/>
      <c r="L3624" s="53"/>
      <c r="M3624" s="53"/>
      <c r="N3624" s="53"/>
    </row>
    <row r="3625" spans="2:14" x14ac:dyDescent="0.25">
      <c r="B3625" s="175"/>
      <c r="C3625" s="53"/>
      <c r="D3625" s="53"/>
      <c r="E3625" s="53"/>
      <c r="F3625" s="53"/>
      <c r="G3625" s="54"/>
      <c r="H3625" s="53"/>
      <c r="I3625" s="59"/>
      <c r="J3625" s="53"/>
      <c r="K3625" s="53"/>
      <c r="L3625" s="53"/>
      <c r="M3625" s="53"/>
      <c r="N3625" s="53"/>
    </row>
    <row r="3626" spans="2:14" x14ac:dyDescent="0.25">
      <c r="B3626" s="175"/>
      <c r="C3626" s="53"/>
      <c r="D3626" s="53"/>
      <c r="E3626" s="53"/>
      <c r="F3626" s="53"/>
      <c r="G3626" s="54"/>
      <c r="H3626" s="53"/>
      <c r="I3626" s="59"/>
      <c r="J3626" s="53"/>
      <c r="K3626" s="53"/>
      <c r="L3626" s="53"/>
      <c r="M3626" s="53"/>
      <c r="N3626" s="53"/>
    </row>
    <row r="3627" spans="2:14" x14ac:dyDescent="0.25">
      <c r="B3627" s="175"/>
      <c r="C3627" s="53"/>
      <c r="D3627" s="53"/>
      <c r="E3627" s="53"/>
      <c r="F3627" s="53"/>
      <c r="G3627" s="54"/>
      <c r="H3627" s="53"/>
      <c r="I3627" s="59"/>
      <c r="J3627" s="53"/>
      <c r="K3627" s="53"/>
      <c r="L3627" s="53"/>
      <c r="M3627" s="53"/>
      <c r="N3627" s="53"/>
    </row>
    <row r="3628" spans="2:14" x14ac:dyDescent="0.25">
      <c r="B3628" s="175"/>
      <c r="C3628" s="53"/>
      <c r="D3628" s="53"/>
      <c r="E3628" s="53"/>
      <c r="F3628" s="53"/>
      <c r="G3628" s="54"/>
      <c r="H3628" s="53"/>
      <c r="I3628" s="59"/>
      <c r="J3628" s="53"/>
      <c r="K3628" s="53"/>
      <c r="L3628" s="53"/>
      <c r="M3628" s="53"/>
      <c r="N3628" s="53"/>
    </row>
    <row r="3629" spans="2:14" x14ac:dyDescent="0.25">
      <c r="B3629" s="175"/>
      <c r="C3629" s="53"/>
      <c r="D3629" s="53"/>
      <c r="E3629" s="53"/>
      <c r="F3629" s="53"/>
      <c r="G3629" s="54"/>
      <c r="H3629" s="53"/>
      <c r="I3629" s="59"/>
      <c r="J3629" s="53"/>
      <c r="K3629" s="53"/>
      <c r="L3629" s="53"/>
      <c r="M3629" s="53"/>
      <c r="N3629" s="53"/>
    </row>
    <row r="3630" spans="2:14" x14ac:dyDescent="0.25">
      <c r="B3630" s="175"/>
      <c r="C3630" s="53"/>
      <c r="D3630" s="53"/>
      <c r="E3630" s="53"/>
      <c r="F3630" s="53"/>
      <c r="G3630" s="54"/>
      <c r="H3630" s="53"/>
      <c r="I3630" s="59"/>
      <c r="J3630" s="53"/>
      <c r="K3630" s="53"/>
      <c r="L3630" s="53"/>
      <c r="M3630" s="53"/>
      <c r="N3630" s="53"/>
    </row>
    <row r="3631" spans="2:14" x14ac:dyDescent="0.25">
      <c r="B3631" s="175"/>
      <c r="C3631" s="53"/>
      <c r="D3631" s="53"/>
      <c r="E3631" s="53"/>
      <c r="F3631" s="53"/>
      <c r="G3631" s="54"/>
      <c r="H3631" s="53"/>
      <c r="I3631" s="59"/>
      <c r="J3631" s="53"/>
      <c r="K3631" s="53"/>
      <c r="L3631" s="53"/>
      <c r="M3631" s="53"/>
      <c r="N3631" s="53"/>
    </row>
    <row r="3632" spans="2:14" x14ac:dyDescent="0.25">
      <c r="B3632" s="175"/>
      <c r="C3632" s="53"/>
      <c r="D3632" s="53"/>
      <c r="E3632" s="53"/>
      <c r="F3632" s="53"/>
      <c r="G3632" s="54"/>
      <c r="H3632" s="53"/>
      <c r="I3632" s="59"/>
      <c r="J3632" s="53"/>
      <c r="K3632" s="53"/>
      <c r="L3632" s="53"/>
      <c r="M3632" s="53"/>
      <c r="N3632" s="53"/>
    </row>
    <row r="3633" spans="2:14" x14ac:dyDescent="0.25">
      <c r="B3633" s="175"/>
      <c r="C3633" s="53"/>
      <c r="D3633" s="53"/>
      <c r="E3633" s="53"/>
      <c r="F3633" s="53"/>
      <c r="G3633" s="54"/>
      <c r="H3633" s="53"/>
      <c r="I3633" s="59"/>
      <c r="J3633" s="53"/>
      <c r="K3633" s="53"/>
      <c r="L3633" s="53"/>
      <c r="M3633" s="53"/>
      <c r="N3633" s="53"/>
    </row>
    <row r="3634" spans="2:14" x14ac:dyDescent="0.25">
      <c r="B3634" s="175"/>
      <c r="C3634" s="53"/>
      <c r="D3634" s="53"/>
      <c r="E3634" s="53"/>
      <c r="F3634" s="53"/>
      <c r="G3634" s="54"/>
      <c r="H3634" s="53"/>
      <c r="I3634" s="59"/>
      <c r="J3634" s="53"/>
      <c r="K3634" s="53"/>
      <c r="L3634" s="53"/>
      <c r="M3634" s="53"/>
      <c r="N3634" s="53"/>
    </row>
    <row r="3635" spans="2:14" x14ac:dyDescent="0.25">
      <c r="B3635" s="175"/>
      <c r="C3635" s="53"/>
      <c r="D3635" s="53"/>
      <c r="E3635" s="53"/>
      <c r="F3635" s="53"/>
      <c r="G3635" s="54"/>
      <c r="H3635" s="53"/>
      <c r="I3635" s="59"/>
      <c r="J3635" s="53"/>
      <c r="K3635" s="53"/>
      <c r="L3635" s="53"/>
      <c r="M3635" s="53"/>
      <c r="N3635" s="53"/>
    </row>
    <row r="3636" spans="2:14" x14ac:dyDescent="0.25">
      <c r="B3636" s="175"/>
      <c r="C3636" s="53"/>
      <c r="D3636" s="53"/>
      <c r="E3636" s="53"/>
      <c r="F3636" s="53"/>
      <c r="G3636" s="54"/>
      <c r="H3636" s="53"/>
      <c r="I3636" s="59"/>
      <c r="J3636" s="53"/>
      <c r="K3636" s="53"/>
      <c r="L3636" s="53"/>
      <c r="M3636" s="53"/>
      <c r="N3636" s="53"/>
    </row>
    <row r="3637" spans="2:14" x14ac:dyDescent="0.25">
      <c r="B3637" s="175"/>
      <c r="C3637" s="53"/>
      <c r="D3637" s="53"/>
      <c r="E3637" s="53"/>
      <c r="F3637" s="53"/>
      <c r="G3637" s="54"/>
      <c r="H3637" s="53"/>
      <c r="I3637" s="59"/>
      <c r="J3637" s="53"/>
      <c r="K3637" s="53"/>
      <c r="L3637" s="53"/>
      <c r="M3637" s="53"/>
      <c r="N3637" s="53"/>
    </row>
    <row r="3638" spans="2:14" x14ac:dyDescent="0.25">
      <c r="B3638" s="175"/>
      <c r="C3638" s="53"/>
      <c r="D3638" s="53"/>
      <c r="E3638" s="53"/>
      <c r="F3638" s="53"/>
      <c r="G3638" s="54"/>
      <c r="H3638" s="53"/>
      <c r="I3638" s="59"/>
      <c r="J3638" s="53"/>
      <c r="K3638" s="53"/>
      <c r="L3638" s="53"/>
      <c r="M3638" s="53"/>
      <c r="N3638" s="53"/>
    </row>
    <row r="3639" spans="2:14" x14ac:dyDescent="0.25">
      <c r="B3639" s="175"/>
      <c r="C3639" s="53"/>
      <c r="D3639" s="53"/>
      <c r="E3639" s="53"/>
      <c r="F3639" s="53"/>
      <c r="G3639" s="54"/>
      <c r="H3639" s="53"/>
      <c r="I3639" s="59"/>
      <c r="J3639" s="53"/>
      <c r="K3639" s="53"/>
      <c r="L3639" s="53"/>
      <c r="M3639" s="53"/>
      <c r="N3639" s="53"/>
    </row>
    <row r="3640" spans="2:14" x14ac:dyDescent="0.25">
      <c r="B3640" s="175"/>
      <c r="C3640" s="53"/>
      <c r="D3640" s="53"/>
      <c r="E3640" s="53"/>
      <c r="F3640" s="53"/>
      <c r="G3640" s="54"/>
      <c r="H3640" s="53"/>
      <c r="I3640" s="59"/>
      <c r="J3640" s="53"/>
      <c r="K3640" s="53"/>
      <c r="L3640" s="53"/>
      <c r="M3640" s="53"/>
      <c r="N3640" s="53"/>
    </row>
    <row r="3641" spans="2:14" x14ac:dyDescent="0.25">
      <c r="B3641" s="175"/>
      <c r="C3641" s="53"/>
      <c r="D3641" s="53"/>
      <c r="E3641" s="53"/>
      <c r="F3641" s="53"/>
      <c r="G3641" s="54"/>
      <c r="H3641" s="53"/>
      <c r="I3641" s="59"/>
      <c r="J3641" s="53"/>
      <c r="K3641" s="53"/>
      <c r="L3641" s="53"/>
      <c r="M3641" s="53"/>
      <c r="N3641" s="53"/>
    </row>
    <row r="3642" spans="2:14" x14ac:dyDescent="0.25">
      <c r="B3642" s="175"/>
      <c r="C3642" s="53"/>
      <c r="D3642" s="53"/>
      <c r="E3642" s="53"/>
      <c r="F3642" s="53"/>
      <c r="G3642" s="54"/>
      <c r="H3642" s="53"/>
      <c r="I3642" s="59"/>
      <c r="J3642" s="53"/>
      <c r="K3642" s="53"/>
      <c r="L3642" s="53"/>
      <c r="M3642" s="53"/>
      <c r="N3642" s="53"/>
    </row>
    <row r="3643" spans="2:14" x14ac:dyDescent="0.25">
      <c r="B3643" s="175"/>
      <c r="C3643" s="53"/>
      <c r="D3643" s="53"/>
      <c r="E3643" s="53"/>
      <c r="F3643" s="53"/>
      <c r="G3643" s="54"/>
      <c r="H3643" s="53"/>
      <c r="I3643" s="59"/>
      <c r="J3643" s="53"/>
      <c r="K3643" s="53"/>
      <c r="L3643" s="53"/>
      <c r="M3643" s="53"/>
      <c r="N3643" s="53"/>
    </row>
    <row r="3644" spans="2:14" x14ac:dyDescent="0.25">
      <c r="B3644" s="175"/>
      <c r="C3644" s="53"/>
      <c r="D3644" s="53"/>
      <c r="E3644" s="53"/>
      <c r="F3644" s="53"/>
      <c r="G3644" s="54"/>
      <c r="H3644" s="53"/>
      <c r="I3644" s="59"/>
      <c r="J3644" s="53"/>
      <c r="K3644" s="53"/>
      <c r="L3644" s="53"/>
      <c r="M3644" s="53"/>
      <c r="N3644" s="53"/>
    </row>
    <row r="3645" spans="2:14" x14ac:dyDescent="0.25">
      <c r="B3645" s="175"/>
      <c r="C3645" s="53"/>
      <c r="D3645" s="53"/>
      <c r="E3645" s="53"/>
      <c r="F3645" s="53"/>
      <c r="G3645" s="54"/>
      <c r="H3645" s="53"/>
      <c r="I3645" s="59"/>
      <c r="J3645" s="53"/>
      <c r="K3645" s="53"/>
      <c r="L3645" s="53"/>
      <c r="M3645" s="53"/>
      <c r="N3645" s="53"/>
    </row>
    <row r="3646" spans="2:14" x14ac:dyDescent="0.25">
      <c r="B3646" s="175"/>
      <c r="C3646" s="53"/>
      <c r="D3646" s="53"/>
      <c r="E3646" s="53"/>
      <c r="F3646" s="53"/>
      <c r="G3646" s="54"/>
      <c r="H3646" s="53"/>
      <c r="I3646" s="59"/>
      <c r="J3646" s="53"/>
      <c r="K3646" s="53"/>
      <c r="L3646" s="53"/>
      <c r="M3646" s="53"/>
      <c r="N3646" s="53"/>
    </row>
    <row r="3647" spans="2:14" x14ac:dyDescent="0.25">
      <c r="B3647" s="175"/>
      <c r="C3647" s="53"/>
      <c r="D3647" s="53"/>
      <c r="E3647" s="53"/>
      <c r="F3647" s="53"/>
      <c r="G3647" s="54"/>
      <c r="H3647" s="53"/>
      <c r="I3647" s="59"/>
      <c r="J3647" s="53"/>
      <c r="K3647" s="53"/>
      <c r="L3647" s="53"/>
      <c r="M3647" s="53"/>
      <c r="N3647" s="53"/>
    </row>
    <row r="3648" spans="2:14" x14ac:dyDescent="0.25">
      <c r="B3648" s="175"/>
      <c r="C3648" s="53"/>
      <c r="D3648" s="53"/>
      <c r="E3648" s="53"/>
      <c r="F3648" s="53"/>
      <c r="G3648" s="54"/>
      <c r="H3648" s="53"/>
      <c r="I3648" s="59"/>
      <c r="J3648" s="53"/>
      <c r="K3648" s="53"/>
      <c r="L3648" s="53"/>
      <c r="M3648" s="53"/>
      <c r="N3648" s="53"/>
    </row>
    <row r="3649" spans="2:14" x14ac:dyDescent="0.25">
      <c r="B3649" s="175"/>
      <c r="C3649" s="53"/>
      <c r="D3649" s="53"/>
      <c r="E3649" s="53"/>
      <c r="F3649" s="53"/>
      <c r="G3649" s="54"/>
      <c r="H3649" s="53"/>
      <c r="I3649" s="59"/>
      <c r="J3649" s="53"/>
      <c r="K3649" s="53"/>
      <c r="L3649" s="53"/>
      <c r="M3649" s="53"/>
      <c r="N3649" s="53"/>
    </row>
    <row r="3650" spans="2:14" x14ac:dyDescent="0.25">
      <c r="B3650" s="175"/>
      <c r="C3650" s="53"/>
      <c r="D3650" s="53"/>
      <c r="E3650" s="53"/>
      <c r="F3650" s="53"/>
      <c r="G3650" s="54"/>
      <c r="H3650" s="53"/>
      <c r="I3650" s="59"/>
      <c r="J3650" s="53"/>
      <c r="K3650" s="53"/>
      <c r="L3650" s="53"/>
      <c r="M3650" s="53"/>
      <c r="N3650" s="53"/>
    </row>
    <row r="3651" spans="2:14" x14ac:dyDescent="0.25">
      <c r="B3651" s="175"/>
      <c r="C3651" s="53"/>
      <c r="D3651" s="53"/>
      <c r="E3651" s="53"/>
      <c r="F3651" s="53"/>
      <c r="G3651" s="54"/>
      <c r="H3651" s="53"/>
      <c r="I3651" s="59"/>
      <c r="J3651" s="53"/>
      <c r="K3651" s="53"/>
      <c r="L3651" s="53"/>
      <c r="M3651" s="53"/>
      <c r="N3651" s="53"/>
    </row>
    <row r="3652" spans="2:14" x14ac:dyDescent="0.25">
      <c r="B3652" s="175"/>
      <c r="C3652" s="53"/>
      <c r="D3652" s="53"/>
      <c r="E3652" s="53"/>
      <c r="F3652" s="53"/>
      <c r="G3652" s="54"/>
      <c r="H3652" s="53"/>
      <c r="I3652" s="59"/>
      <c r="J3652" s="53"/>
      <c r="K3652" s="53"/>
      <c r="L3652" s="53"/>
      <c r="M3652" s="53"/>
      <c r="N3652" s="53"/>
    </row>
    <row r="3653" spans="2:14" x14ac:dyDescent="0.25">
      <c r="B3653" s="175"/>
      <c r="C3653" s="53"/>
      <c r="D3653" s="53"/>
      <c r="E3653" s="53"/>
      <c r="F3653" s="53"/>
      <c r="G3653" s="54"/>
      <c r="H3653" s="53"/>
      <c r="I3653" s="59"/>
      <c r="J3653" s="53"/>
      <c r="K3653" s="53"/>
      <c r="L3653" s="53"/>
      <c r="M3653" s="53"/>
      <c r="N3653" s="53"/>
    </row>
    <row r="3654" spans="2:14" x14ac:dyDescent="0.25">
      <c r="B3654" s="175"/>
      <c r="C3654" s="53"/>
      <c r="D3654" s="53"/>
      <c r="E3654" s="53"/>
      <c r="F3654" s="53"/>
      <c r="G3654" s="54"/>
      <c r="H3654" s="53"/>
      <c r="I3654" s="59"/>
      <c r="J3654" s="53"/>
      <c r="K3654" s="53"/>
      <c r="L3654" s="53"/>
      <c r="M3654" s="53"/>
      <c r="N3654" s="53"/>
    </row>
    <row r="3655" spans="2:14" x14ac:dyDescent="0.25">
      <c r="B3655" s="175"/>
      <c r="C3655" s="53"/>
      <c r="D3655" s="53"/>
      <c r="E3655" s="53"/>
      <c r="F3655" s="53"/>
      <c r="G3655" s="54"/>
      <c r="H3655" s="53"/>
      <c r="I3655" s="59"/>
      <c r="J3655" s="53"/>
      <c r="K3655" s="53"/>
      <c r="L3655" s="53"/>
      <c r="M3655" s="53"/>
      <c r="N3655" s="53"/>
    </row>
    <row r="3656" spans="2:14" x14ac:dyDescent="0.25">
      <c r="B3656" s="175"/>
      <c r="C3656" s="53"/>
      <c r="D3656" s="53"/>
      <c r="E3656" s="53"/>
      <c r="F3656" s="53"/>
      <c r="G3656" s="54"/>
      <c r="H3656" s="53"/>
      <c r="I3656" s="59"/>
      <c r="J3656" s="53"/>
      <c r="K3656" s="53"/>
      <c r="L3656" s="53"/>
      <c r="M3656" s="53"/>
      <c r="N3656" s="53"/>
    </row>
    <row r="3657" spans="2:14" x14ac:dyDescent="0.25">
      <c r="B3657" s="175"/>
      <c r="C3657" s="53"/>
      <c r="D3657" s="53"/>
      <c r="E3657" s="53"/>
      <c r="F3657" s="53"/>
      <c r="G3657" s="54"/>
      <c r="H3657" s="53"/>
      <c r="I3657" s="59"/>
      <c r="J3657" s="53"/>
      <c r="K3657" s="53"/>
      <c r="L3657" s="53"/>
      <c r="M3657" s="53"/>
      <c r="N3657" s="53"/>
    </row>
    <row r="3658" spans="2:14" x14ac:dyDescent="0.25">
      <c r="B3658" s="175"/>
      <c r="C3658" s="53"/>
      <c r="D3658" s="53"/>
      <c r="E3658" s="53"/>
      <c r="F3658" s="53"/>
      <c r="G3658" s="54"/>
      <c r="H3658" s="53"/>
      <c r="I3658" s="59"/>
      <c r="J3658" s="53"/>
      <c r="K3658" s="53"/>
      <c r="L3658" s="53"/>
      <c r="M3658" s="53"/>
      <c r="N3658" s="53"/>
    </row>
    <row r="3659" spans="2:14" x14ac:dyDescent="0.25">
      <c r="B3659" s="175"/>
      <c r="C3659" s="53"/>
      <c r="D3659" s="53"/>
      <c r="E3659" s="53"/>
      <c r="F3659" s="53"/>
      <c r="G3659" s="54"/>
      <c r="H3659" s="53"/>
      <c r="I3659" s="59"/>
      <c r="J3659" s="53"/>
      <c r="K3659" s="53"/>
      <c r="L3659" s="53"/>
      <c r="M3659" s="53"/>
      <c r="N3659" s="53"/>
    </row>
    <row r="3660" spans="2:14" x14ac:dyDescent="0.25">
      <c r="B3660" s="175"/>
      <c r="C3660" s="53"/>
      <c r="D3660" s="53"/>
      <c r="E3660" s="53"/>
      <c r="F3660" s="53"/>
      <c r="G3660" s="54"/>
      <c r="H3660" s="53"/>
      <c r="I3660" s="59"/>
      <c r="J3660" s="53"/>
      <c r="K3660" s="53"/>
      <c r="L3660" s="53"/>
      <c r="M3660" s="53"/>
      <c r="N3660" s="53"/>
    </row>
    <row r="3661" spans="2:14" x14ac:dyDescent="0.25">
      <c r="B3661" s="175"/>
      <c r="C3661" s="53"/>
      <c r="D3661" s="53"/>
      <c r="E3661" s="53"/>
      <c r="F3661" s="53"/>
      <c r="G3661" s="54"/>
      <c r="H3661" s="53"/>
      <c r="I3661" s="59"/>
      <c r="J3661" s="53"/>
      <c r="K3661" s="53"/>
      <c r="L3661" s="53"/>
      <c r="M3661" s="53"/>
      <c r="N3661" s="53"/>
    </row>
    <row r="3662" spans="2:14" x14ac:dyDescent="0.25">
      <c r="B3662" s="175"/>
      <c r="C3662" s="53"/>
      <c r="D3662" s="53"/>
      <c r="E3662" s="53"/>
      <c r="F3662" s="53"/>
      <c r="G3662" s="54"/>
      <c r="H3662" s="53"/>
      <c r="I3662" s="59"/>
      <c r="J3662" s="53"/>
      <c r="K3662" s="53"/>
      <c r="L3662" s="53"/>
      <c r="M3662" s="53"/>
      <c r="N3662" s="53"/>
    </row>
    <row r="3663" spans="2:14" x14ac:dyDescent="0.25">
      <c r="B3663" s="175"/>
      <c r="C3663" s="53"/>
      <c r="D3663" s="53"/>
      <c r="E3663" s="53"/>
      <c r="F3663" s="53"/>
      <c r="G3663" s="54"/>
      <c r="H3663" s="53"/>
      <c r="I3663" s="59"/>
      <c r="J3663" s="53"/>
      <c r="K3663" s="53"/>
      <c r="L3663" s="53"/>
      <c r="M3663" s="53"/>
      <c r="N3663" s="53"/>
    </row>
    <row r="3664" spans="2:14" x14ac:dyDescent="0.25">
      <c r="B3664" s="175"/>
      <c r="C3664" s="53"/>
      <c r="D3664" s="53"/>
      <c r="E3664" s="53"/>
      <c r="F3664" s="53"/>
      <c r="G3664" s="54"/>
      <c r="H3664" s="53"/>
      <c r="I3664" s="59"/>
      <c r="J3664" s="53"/>
      <c r="K3664" s="53"/>
      <c r="L3664" s="53"/>
      <c r="M3664" s="53"/>
      <c r="N3664" s="53"/>
    </row>
    <row r="3665" spans="2:14" x14ac:dyDescent="0.25">
      <c r="B3665" s="175"/>
      <c r="C3665" s="53"/>
      <c r="D3665" s="53"/>
      <c r="E3665" s="53"/>
      <c r="F3665" s="53"/>
      <c r="G3665" s="54"/>
      <c r="H3665" s="53"/>
      <c r="I3665" s="59"/>
      <c r="J3665" s="53"/>
      <c r="K3665" s="53"/>
      <c r="L3665" s="53"/>
      <c r="M3665" s="53"/>
      <c r="N3665" s="53"/>
    </row>
    <row r="3666" spans="2:14" x14ac:dyDescent="0.25">
      <c r="B3666" s="175"/>
      <c r="C3666" s="53"/>
      <c r="D3666" s="53"/>
      <c r="E3666" s="53"/>
      <c r="F3666" s="53"/>
      <c r="G3666" s="54"/>
      <c r="H3666" s="53"/>
      <c r="I3666" s="59"/>
      <c r="J3666" s="53"/>
      <c r="K3666" s="53"/>
      <c r="L3666" s="53"/>
      <c r="M3666" s="53"/>
      <c r="N3666" s="53"/>
    </row>
    <row r="3667" spans="2:14" x14ac:dyDescent="0.25">
      <c r="B3667" s="175"/>
      <c r="C3667" s="53"/>
      <c r="D3667" s="53"/>
      <c r="E3667" s="53"/>
      <c r="F3667" s="53"/>
      <c r="G3667" s="54"/>
      <c r="H3667" s="53"/>
      <c r="I3667" s="59"/>
      <c r="J3667" s="53"/>
      <c r="K3667" s="53"/>
      <c r="L3667" s="53"/>
      <c r="M3667" s="53"/>
      <c r="N3667" s="53"/>
    </row>
    <row r="3668" spans="2:14" x14ac:dyDescent="0.25">
      <c r="B3668" s="175"/>
      <c r="C3668" s="53"/>
      <c r="D3668" s="53"/>
      <c r="E3668" s="53"/>
      <c r="F3668" s="53"/>
      <c r="G3668" s="54"/>
      <c r="H3668" s="53"/>
      <c r="I3668" s="59"/>
      <c r="J3668" s="53"/>
      <c r="K3668" s="53"/>
      <c r="L3668" s="53"/>
      <c r="M3668" s="53"/>
      <c r="N3668" s="53"/>
    </row>
    <row r="3669" spans="2:14" x14ac:dyDescent="0.25">
      <c r="B3669" s="175"/>
      <c r="C3669" s="53"/>
      <c r="D3669" s="53"/>
      <c r="E3669" s="53"/>
      <c r="F3669" s="53"/>
      <c r="G3669" s="54"/>
      <c r="H3669" s="53"/>
      <c r="I3669" s="59"/>
      <c r="J3669" s="53"/>
      <c r="K3669" s="53"/>
      <c r="L3669" s="53"/>
      <c r="M3669" s="53"/>
      <c r="N3669" s="53"/>
    </row>
    <row r="3670" spans="2:14" x14ac:dyDescent="0.25">
      <c r="B3670" s="175"/>
      <c r="C3670" s="53"/>
      <c r="D3670" s="53"/>
      <c r="E3670" s="53"/>
      <c r="F3670" s="53"/>
      <c r="G3670" s="54"/>
      <c r="H3670" s="53"/>
      <c r="I3670" s="59"/>
      <c r="J3670" s="53"/>
      <c r="K3670" s="53"/>
      <c r="L3670" s="53"/>
      <c r="M3670" s="53"/>
      <c r="N3670" s="53"/>
    </row>
    <row r="3671" spans="2:14" x14ac:dyDescent="0.25">
      <c r="B3671" s="175"/>
      <c r="C3671" s="53"/>
      <c r="D3671" s="53"/>
      <c r="E3671" s="53"/>
      <c r="F3671" s="53"/>
      <c r="G3671" s="54"/>
      <c r="H3671" s="53"/>
      <c r="I3671" s="59"/>
      <c r="J3671" s="53"/>
      <c r="K3671" s="53"/>
      <c r="L3671" s="53"/>
      <c r="M3671" s="53"/>
      <c r="N3671" s="53"/>
    </row>
    <row r="3672" spans="2:14" x14ac:dyDescent="0.25">
      <c r="B3672" s="175"/>
      <c r="C3672" s="53"/>
      <c r="D3672" s="53"/>
      <c r="E3672" s="53"/>
      <c r="F3672" s="53"/>
      <c r="G3672" s="54"/>
      <c r="H3672" s="53"/>
      <c r="I3672" s="59"/>
      <c r="J3672" s="53"/>
      <c r="K3672" s="53"/>
      <c r="L3672" s="53"/>
      <c r="M3672" s="53"/>
      <c r="N3672" s="53"/>
    </row>
    <row r="3673" spans="2:14" x14ac:dyDescent="0.25">
      <c r="B3673" s="175"/>
      <c r="C3673" s="53"/>
      <c r="D3673" s="53"/>
      <c r="E3673" s="53"/>
      <c r="F3673" s="53"/>
      <c r="G3673" s="54"/>
      <c r="H3673" s="53"/>
      <c r="I3673" s="59"/>
      <c r="J3673" s="53"/>
      <c r="K3673" s="53"/>
      <c r="L3673" s="53"/>
      <c r="M3673" s="53"/>
      <c r="N3673" s="53"/>
    </row>
    <row r="3674" spans="2:14" x14ac:dyDescent="0.25">
      <c r="B3674" s="175"/>
      <c r="C3674" s="53"/>
      <c r="D3674" s="53"/>
      <c r="E3674" s="53"/>
      <c r="F3674" s="53"/>
      <c r="G3674" s="54"/>
      <c r="H3674" s="53"/>
      <c r="I3674" s="59"/>
      <c r="J3674" s="53"/>
      <c r="K3674" s="53"/>
      <c r="L3674" s="53"/>
      <c r="M3674" s="53"/>
      <c r="N3674" s="53"/>
    </row>
    <row r="3675" spans="2:14" x14ac:dyDescent="0.25">
      <c r="B3675" s="175"/>
      <c r="C3675" s="53"/>
      <c r="D3675" s="53"/>
      <c r="E3675" s="53"/>
      <c r="F3675" s="53"/>
      <c r="G3675" s="54"/>
      <c r="H3675" s="53"/>
      <c r="I3675" s="59"/>
      <c r="J3675" s="53"/>
      <c r="K3675" s="53"/>
      <c r="L3675" s="53"/>
      <c r="M3675" s="53"/>
      <c r="N3675" s="53"/>
    </row>
    <row r="3676" spans="2:14" x14ac:dyDescent="0.25">
      <c r="B3676" s="175"/>
      <c r="C3676" s="53"/>
      <c r="D3676" s="53"/>
      <c r="E3676" s="53"/>
      <c r="F3676" s="53"/>
      <c r="G3676" s="54"/>
      <c r="H3676" s="53"/>
      <c r="I3676" s="59"/>
      <c r="J3676" s="53"/>
      <c r="K3676" s="53"/>
      <c r="L3676" s="53"/>
      <c r="M3676" s="53"/>
      <c r="N3676" s="53"/>
    </row>
    <row r="3677" spans="2:14" x14ac:dyDescent="0.25">
      <c r="B3677" s="175"/>
      <c r="C3677" s="53"/>
      <c r="D3677" s="53"/>
      <c r="E3677" s="53"/>
      <c r="F3677" s="53"/>
      <c r="G3677" s="54"/>
      <c r="H3677" s="53"/>
      <c r="I3677" s="59"/>
      <c r="J3677" s="53"/>
      <c r="K3677" s="53"/>
      <c r="L3677" s="53"/>
      <c r="M3677" s="53"/>
      <c r="N3677" s="53"/>
    </row>
    <row r="3678" spans="2:14" x14ac:dyDescent="0.25">
      <c r="B3678" s="175"/>
      <c r="C3678" s="53"/>
      <c r="D3678" s="53"/>
      <c r="E3678" s="53"/>
      <c r="F3678" s="53"/>
      <c r="G3678" s="54"/>
      <c r="H3678" s="53"/>
      <c r="I3678" s="59"/>
      <c r="J3678" s="53"/>
      <c r="K3678" s="53"/>
      <c r="L3678" s="53"/>
      <c r="M3678" s="53"/>
      <c r="N3678" s="53"/>
    </row>
    <row r="3679" spans="2:14" x14ac:dyDescent="0.25">
      <c r="B3679" s="175"/>
      <c r="C3679" s="53"/>
      <c r="D3679" s="53"/>
      <c r="E3679" s="53"/>
      <c r="F3679" s="53"/>
      <c r="G3679" s="54"/>
      <c r="H3679" s="53"/>
      <c r="I3679" s="59"/>
      <c r="J3679" s="53"/>
      <c r="K3679" s="53"/>
      <c r="L3679" s="53"/>
      <c r="M3679" s="53"/>
      <c r="N3679" s="53"/>
    </row>
    <row r="3680" spans="2:14" x14ac:dyDescent="0.25">
      <c r="B3680" s="175"/>
      <c r="C3680" s="53"/>
      <c r="D3680" s="53"/>
      <c r="E3680" s="53"/>
      <c r="F3680" s="53"/>
      <c r="G3680" s="54"/>
      <c r="H3680" s="53"/>
      <c r="I3680" s="59"/>
      <c r="J3680" s="53"/>
      <c r="K3680" s="53"/>
      <c r="L3680" s="53"/>
      <c r="M3680" s="53"/>
      <c r="N3680" s="53"/>
    </row>
    <row r="3681" spans="2:14" x14ac:dyDescent="0.25">
      <c r="B3681" s="175"/>
      <c r="C3681" s="53"/>
      <c r="D3681" s="53"/>
      <c r="E3681" s="53"/>
      <c r="F3681" s="53"/>
      <c r="G3681" s="54"/>
      <c r="H3681" s="53"/>
      <c r="I3681" s="59"/>
      <c r="J3681" s="53"/>
      <c r="K3681" s="53"/>
      <c r="L3681" s="53"/>
      <c r="M3681" s="53"/>
      <c r="N3681" s="53"/>
    </row>
    <row r="3682" spans="2:14" x14ac:dyDescent="0.25">
      <c r="B3682" s="175"/>
      <c r="C3682" s="53"/>
      <c r="D3682" s="53"/>
      <c r="E3682" s="53"/>
      <c r="F3682" s="53"/>
      <c r="G3682" s="54"/>
      <c r="H3682" s="53"/>
      <c r="I3682" s="59"/>
      <c r="J3682" s="53"/>
      <c r="K3682" s="53"/>
      <c r="L3682" s="53"/>
      <c r="M3682" s="53"/>
      <c r="N3682" s="53"/>
    </row>
    <row r="3683" spans="2:14" x14ac:dyDescent="0.25">
      <c r="B3683" s="175"/>
      <c r="C3683" s="53"/>
      <c r="D3683" s="53"/>
      <c r="E3683" s="53"/>
      <c r="F3683" s="53"/>
      <c r="G3683" s="54"/>
      <c r="H3683" s="53"/>
      <c r="I3683" s="59"/>
      <c r="J3683" s="53"/>
      <c r="K3683" s="53"/>
      <c r="L3683" s="53"/>
      <c r="M3683" s="53"/>
      <c r="N3683" s="53"/>
    </row>
    <row r="3684" spans="2:14" x14ac:dyDescent="0.25">
      <c r="B3684" s="175"/>
      <c r="C3684" s="53"/>
      <c r="D3684" s="53"/>
      <c r="E3684" s="53"/>
      <c r="F3684" s="53"/>
      <c r="G3684" s="54"/>
      <c r="H3684" s="53"/>
      <c r="I3684" s="59"/>
      <c r="J3684" s="53"/>
      <c r="K3684" s="53"/>
      <c r="L3684" s="53"/>
      <c r="M3684" s="53"/>
      <c r="N3684" s="53"/>
    </row>
    <row r="3685" spans="2:14" x14ac:dyDescent="0.25">
      <c r="B3685" s="175"/>
      <c r="C3685" s="53"/>
      <c r="D3685" s="53"/>
      <c r="E3685" s="53"/>
      <c r="F3685" s="53"/>
      <c r="G3685" s="54"/>
      <c r="H3685" s="53"/>
      <c r="I3685" s="59"/>
      <c r="J3685" s="53"/>
      <c r="K3685" s="53"/>
      <c r="L3685" s="53"/>
      <c r="M3685" s="53"/>
      <c r="N3685" s="53"/>
    </row>
    <row r="3686" spans="2:14" x14ac:dyDescent="0.25">
      <c r="B3686" s="175"/>
      <c r="C3686" s="53"/>
      <c r="D3686" s="53"/>
      <c r="E3686" s="53"/>
      <c r="F3686" s="53"/>
      <c r="G3686" s="54"/>
      <c r="H3686" s="53"/>
      <c r="I3686" s="59"/>
      <c r="J3686" s="53"/>
      <c r="K3686" s="53"/>
      <c r="L3686" s="53"/>
      <c r="M3686" s="53"/>
      <c r="N3686" s="53"/>
    </row>
    <row r="3687" spans="2:14" x14ac:dyDescent="0.25">
      <c r="B3687" s="175"/>
      <c r="C3687" s="53"/>
      <c r="D3687" s="53"/>
      <c r="E3687" s="53"/>
      <c r="F3687" s="53"/>
      <c r="G3687" s="54"/>
      <c r="H3687" s="53"/>
      <c r="I3687" s="59"/>
      <c r="J3687" s="53"/>
      <c r="K3687" s="53"/>
      <c r="L3687" s="53"/>
      <c r="M3687" s="53"/>
      <c r="N3687" s="53"/>
    </row>
    <row r="3688" spans="2:14" x14ac:dyDescent="0.25">
      <c r="B3688" s="175"/>
      <c r="C3688" s="53"/>
      <c r="D3688" s="53"/>
      <c r="E3688" s="53"/>
      <c r="F3688" s="53"/>
      <c r="G3688" s="54"/>
      <c r="H3688" s="53"/>
      <c r="I3688" s="59"/>
      <c r="J3688" s="53"/>
      <c r="K3688" s="53"/>
      <c r="L3688" s="53"/>
      <c r="M3688" s="53"/>
      <c r="N3688" s="53"/>
    </row>
    <row r="3689" spans="2:14" x14ac:dyDescent="0.25">
      <c r="B3689" s="175"/>
      <c r="C3689" s="53"/>
      <c r="D3689" s="53"/>
      <c r="E3689" s="53"/>
      <c r="F3689" s="53"/>
      <c r="G3689" s="54"/>
      <c r="H3689" s="53"/>
      <c r="I3689" s="59"/>
      <c r="J3689" s="53"/>
      <c r="K3689" s="53"/>
      <c r="L3689" s="53"/>
      <c r="M3689" s="53"/>
      <c r="N3689" s="53"/>
    </row>
    <row r="3690" spans="2:14" x14ac:dyDescent="0.25">
      <c r="B3690" s="175"/>
      <c r="C3690" s="53"/>
      <c r="D3690" s="53"/>
      <c r="E3690" s="53"/>
      <c r="F3690" s="53"/>
      <c r="G3690" s="54"/>
      <c r="H3690" s="53"/>
      <c r="I3690" s="59"/>
      <c r="J3690" s="53"/>
      <c r="K3690" s="53"/>
      <c r="L3690" s="53"/>
      <c r="M3690" s="53"/>
      <c r="N3690" s="53"/>
    </row>
    <row r="3691" spans="2:14" x14ac:dyDescent="0.25">
      <c r="B3691" s="175"/>
      <c r="C3691" s="53"/>
      <c r="D3691" s="53"/>
      <c r="E3691" s="53"/>
      <c r="F3691" s="53"/>
      <c r="G3691" s="54"/>
      <c r="H3691" s="53"/>
      <c r="I3691" s="59"/>
      <c r="J3691" s="53"/>
      <c r="K3691" s="53"/>
      <c r="L3691" s="53"/>
      <c r="M3691" s="53"/>
      <c r="N3691" s="53"/>
    </row>
    <row r="3692" spans="2:14" x14ac:dyDescent="0.25">
      <c r="B3692" s="175"/>
      <c r="C3692" s="53"/>
      <c r="D3692" s="53"/>
      <c r="E3692" s="53"/>
      <c r="F3692" s="53"/>
      <c r="G3692" s="54"/>
      <c r="H3692" s="53"/>
      <c r="I3692" s="59"/>
      <c r="J3692" s="53"/>
      <c r="K3692" s="53"/>
      <c r="L3692" s="53"/>
      <c r="M3692" s="53"/>
      <c r="N3692" s="53"/>
    </row>
    <row r="3693" spans="2:14" x14ac:dyDescent="0.25">
      <c r="B3693" s="175"/>
      <c r="C3693" s="53"/>
      <c r="D3693" s="53"/>
      <c r="E3693" s="53"/>
      <c r="F3693" s="53"/>
      <c r="G3693" s="54"/>
      <c r="H3693" s="53"/>
      <c r="I3693" s="59"/>
      <c r="J3693" s="53"/>
      <c r="K3693" s="53"/>
      <c r="L3693" s="53"/>
      <c r="M3693" s="53"/>
      <c r="N3693" s="53"/>
    </row>
    <row r="3694" spans="2:14" x14ac:dyDescent="0.25">
      <c r="B3694" s="175"/>
      <c r="C3694" s="53"/>
      <c r="D3694" s="53"/>
      <c r="E3694" s="53"/>
      <c r="F3694" s="53"/>
      <c r="G3694" s="54"/>
      <c r="H3694" s="53"/>
      <c r="I3694" s="59"/>
      <c r="J3694" s="53"/>
      <c r="K3694" s="53"/>
      <c r="L3694" s="53"/>
      <c r="M3694" s="53"/>
      <c r="N3694" s="53"/>
    </row>
    <row r="3695" spans="2:14" x14ac:dyDescent="0.25">
      <c r="B3695" s="175"/>
      <c r="C3695" s="53"/>
      <c r="D3695" s="53"/>
      <c r="E3695" s="53"/>
      <c r="F3695" s="53"/>
      <c r="G3695" s="54"/>
      <c r="H3695" s="53"/>
      <c r="I3695" s="59"/>
      <c r="J3695" s="53"/>
      <c r="K3695" s="53"/>
      <c r="L3695" s="53"/>
      <c r="M3695" s="53"/>
      <c r="N3695" s="53"/>
    </row>
    <row r="3696" spans="2:14" x14ac:dyDescent="0.25">
      <c r="B3696" s="175"/>
      <c r="C3696" s="53"/>
      <c r="D3696" s="53"/>
      <c r="E3696" s="53"/>
      <c r="F3696" s="53"/>
      <c r="G3696" s="54"/>
      <c r="H3696" s="53"/>
      <c r="I3696" s="59"/>
      <c r="J3696" s="53"/>
      <c r="K3696" s="53"/>
      <c r="L3696" s="53"/>
      <c r="M3696" s="53"/>
      <c r="N3696" s="53"/>
    </row>
    <row r="3697" spans="2:14" x14ac:dyDescent="0.25">
      <c r="B3697" s="175"/>
      <c r="C3697" s="53"/>
      <c r="D3697" s="53"/>
      <c r="E3697" s="53"/>
      <c r="F3697" s="53"/>
      <c r="G3697" s="54"/>
      <c r="H3697" s="53"/>
      <c r="I3697" s="59"/>
      <c r="J3697" s="53"/>
      <c r="K3697" s="53"/>
      <c r="L3697" s="53"/>
      <c r="M3697" s="53"/>
      <c r="N3697" s="53"/>
    </row>
    <row r="3698" spans="2:14" x14ac:dyDescent="0.25">
      <c r="B3698" s="175"/>
      <c r="C3698" s="53"/>
      <c r="D3698" s="53"/>
      <c r="E3698" s="53"/>
      <c r="F3698" s="53"/>
      <c r="G3698" s="54"/>
      <c r="H3698" s="53"/>
      <c r="I3698" s="59"/>
      <c r="J3698" s="53"/>
      <c r="K3698" s="53"/>
      <c r="L3698" s="53"/>
      <c r="M3698" s="53"/>
      <c r="N3698" s="53"/>
    </row>
    <row r="3699" spans="2:14" x14ac:dyDescent="0.25">
      <c r="B3699" s="175"/>
      <c r="C3699" s="53"/>
      <c r="D3699" s="53"/>
      <c r="E3699" s="53"/>
      <c r="F3699" s="53"/>
      <c r="G3699" s="54"/>
      <c r="H3699" s="53"/>
      <c r="I3699" s="59"/>
      <c r="J3699" s="53"/>
      <c r="K3699" s="53"/>
      <c r="L3699" s="53"/>
      <c r="M3699" s="53"/>
      <c r="N3699" s="53"/>
    </row>
    <row r="3700" spans="2:14" x14ac:dyDescent="0.25">
      <c r="B3700" s="175"/>
      <c r="C3700" s="53"/>
      <c r="D3700" s="53"/>
      <c r="E3700" s="53"/>
      <c r="F3700" s="53"/>
      <c r="G3700" s="54"/>
      <c r="H3700" s="53"/>
      <c r="I3700" s="59"/>
      <c r="J3700" s="53"/>
      <c r="K3700" s="53"/>
      <c r="L3700" s="53"/>
      <c r="M3700" s="53"/>
      <c r="N3700" s="53"/>
    </row>
    <row r="3701" spans="2:14" x14ac:dyDescent="0.25">
      <c r="B3701" s="175"/>
      <c r="C3701" s="53"/>
      <c r="D3701" s="53"/>
      <c r="E3701" s="53"/>
      <c r="F3701" s="53"/>
      <c r="G3701" s="54"/>
      <c r="H3701" s="53"/>
      <c r="I3701" s="59"/>
      <c r="J3701" s="53"/>
      <c r="K3701" s="53"/>
      <c r="L3701" s="53"/>
      <c r="M3701" s="53"/>
      <c r="N3701" s="53"/>
    </row>
    <row r="3702" spans="2:14" x14ac:dyDescent="0.25">
      <c r="B3702" s="175"/>
      <c r="C3702" s="53"/>
      <c r="D3702" s="53"/>
      <c r="E3702" s="53"/>
      <c r="F3702" s="53"/>
      <c r="G3702" s="54"/>
      <c r="H3702" s="53"/>
      <c r="I3702" s="59"/>
      <c r="J3702" s="53"/>
      <c r="K3702" s="53"/>
      <c r="L3702" s="53"/>
      <c r="M3702" s="53"/>
      <c r="N3702" s="53"/>
    </row>
    <row r="3703" spans="2:14" x14ac:dyDescent="0.25">
      <c r="B3703" s="175"/>
      <c r="C3703" s="53"/>
      <c r="D3703" s="53"/>
      <c r="E3703" s="53"/>
      <c r="F3703" s="53"/>
      <c r="G3703" s="54"/>
      <c r="H3703" s="53"/>
      <c r="I3703" s="59"/>
      <c r="J3703" s="53"/>
      <c r="K3703" s="53"/>
      <c r="L3703" s="53"/>
      <c r="M3703" s="53"/>
      <c r="N3703" s="53"/>
    </row>
    <row r="3704" spans="2:14" x14ac:dyDescent="0.25">
      <c r="B3704" s="175"/>
      <c r="C3704" s="53"/>
      <c r="D3704" s="53"/>
      <c r="E3704" s="53"/>
      <c r="F3704" s="53"/>
      <c r="G3704" s="54"/>
      <c r="H3704" s="53"/>
      <c r="I3704" s="59"/>
      <c r="J3704" s="53"/>
      <c r="K3704" s="53"/>
      <c r="L3704" s="53"/>
      <c r="M3704" s="53"/>
      <c r="N3704" s="53"/>
    </row>
    <row r="3705" spans="2:14" x14ac:dyDescent="0.25">
      <c r="B3705" s="175"/>
      <c r="C3705" s="53"/>
      <c r="D3705" s="53"/>
      <c r="E3705" s="53"/>
      <c r="F3705" s="53"/>
      <c r="G3705" s="54"/>
      <c r="H3705" s="53"/>
      <c r="I3705" s="59"/>
      <c r="J3705" s="53"/>
      <c r="K3705" s="53"/>
      <c r="L3705" s="53"/>
      <c r="M3705" s="53"/>
      <c r="N3705" s="53"/>
    </row>
    <row r="3706" spans="2:14" x14ac:dyDescent="0.25">
      <c r="B3706" s="175"/>
      <c r="C3706" s="53"/>
      <c r="D3706" s="53"/>
      <c r="E3706" s="53"/>
      <c r="F3706" s="53"/>
      <c r="G3706" s="54"/>
      <c r="H3706" s="53"/>
      <c r="I3706" s="59"/>
      <c r="J3706" s="53"/>
      <c r="K3706" s="53"/>
      <c r="L3706" s="53"/>
      <c r="M3706" s="53"/>
      <c r="N3706" s="53"/>
    </row>
    <row r="3707" spans="2:14" x14ac:dyDescent="0.25">
      <c r="B3707" s="175"/>
      <c r="C3707" s="53"/>
      <c r="D3707" s="53"/>
      <c r="E3707" s="53"/>
      <c r="F3707" s="53"/>
      <c r="G3707" s="54"/>
      <c r="H3707" s="53"/>
      <c r="I3707" s="59"/>
      <c r="J3707" s="53"/>
      <c r="K3707" s="53"/>
      <c r="L3707" s="53"/>
      <c r="M3707" s="53"/>
      <c r="N3707" s="53"/>
    </row>
    <row r="3708" spans="2:14" x14ac:dyDescent="0.25">
      <c r="B3708" s="175"/>
      <c r="C3708" s="53"/>
      <c r="D3708" s="53"/>
      <c r="E3708" s="53"/>
      <c r="F3708" s="53"/>
      <c r="G3708" s="54"/>
      <c r="H3708" s="53"/>
      <c r="I3708" s="59"/>
      <c r="J3708" s="53"/>
      <c r="K3708" s="53"/>
      <c r="L3708" s="53"/>
      <c r="M3708" s="53"/>
      <c r="N3708" s="53"/>
    </row>
    <row r="3709" spans="2:14" x14ac:dyDescent="0.25">
      <c r="B3709" s="175"/>
      <c r="C3709" s="53"/>
      <c r="D3709" s="53"/>
      <c r="E3709" s="53"/>
      <c r="F3709" s="53"/>
      <c r="G3709" s="54"/>
      <c r="H3709" s="53"/>
      <c r="I3709" s="59"/>
      <c r="J3709" s="53"/>
      <c r="K3709" s="53"/>
      <c r="L3709" s="53"/>
      <c r="M3709" s="53"/>
      <c r="N3709" s="53"/>
    </row>
    <row r="3710" spans="2:14" x14ac:dyDescent="0.25">
      <c r="B3710" s="175"/>
      <c r="C3710" s="53"/>
      <c r="D3710" s="53"/>
      <c r="E3710" s="53"/>
      <c r="F3710" s="53"/>
      <c r="G3710" s="54"/>
      <c r="H3710" s="53"/>
      <c r="I3710" s="59"/>
      <c r="J3710" s="53"/>
      <c r="K3710" s="53"/>
      <c r="L3710" s="53"/>
      <c r="M3710" s="53"/>
      <c r="N3710" s="53"/>
    </row>
    <row r="3711" spans="2:14" x14ac:dyDescent="0.25">
      <c r="B3711" s="175"/>
      <c r="C3711" s="53"/>
      <c r="D3711" s="53"/>
      <c r="E3711" s="53"/>
      <c r="F3711" s="53"/>
      <c r="G3711" s="54"/>
      <c r="H3711" s="53"/>
      <c r="I3711" s="59"/>
      <c r="J3711" s="53"/>
      <c r="K3711" s="53"/>
      <c r="L3711" s="53"/>
      <c r="M3711" s="53"/>
      <c r="N3711" s="53"/>
    </row>
    <row r="3712" spans="2:14" x14ac:dyDescent="0.25">
      <c r="B3712" s="175"/>
      <c r="C3712" s="53"/>
      <c r="D3712" s="53"/>
      <c r="E3712" s="53"/>
      <c r="F3712" s="53"/>
      <c r="G3712" s="54"/>
      <c r="H3712" s="53"/>
      <c r="I3712" s="59"/>
      <c r="J3712" s="53"/>
      <c r="K3712" s="53"/>
      <c r="L3712" s="53"/>
      <c r="M3712" s="53"/>
      <c r="N3712" s="53"/>
    </row>
    <row r="3713" spans="2:14" x14ac:dyDescent="0.25">
      <c r="B3713" s="175"/>
      <c r="C3713" s="53"/>
      <c r="D3713" s="53"/>
      <c r="E3713" s="53"/>
      <c r="F3713" s="53"/>
      <c r="G3713" s="54"/>
      <c r="H3713" s="53"/>
      <c r="I3713" s="59"/>
      <c r="J3713" s="53"/>
      <c r="K3713" s="53"/>
      <c r="L3713" s="53"/>
      <c r="M3713" s="53"/>
      <c r="N3713" s="53"/>
    </row>
    <row r="3714" spans="2:14" x14ac:dyDescent="0.25">
      <c r="B3714" s="175"/>
      <c r="C3714" s="53"/>
      <c r="D3714" s="53"/>
      <c r="E3714" s="53"/>
      <c r="F3714" s="53"/>
      <c r="G3714" s="54"/>
      <c r="H3714" s="53"/>
      <c r="I3714" s="59"/>
      <c r="J3714" s="53"/>
      <c r="K3714" s="53"/>
      <c r="L3714" s="53"/>
      <c r="M3714" s="53"/>
      <c r="N3714" s="53"/>
    </row>
    <row r="3715" spans="2:14" x14ac:dyDescent="0.25">
      <c r="B3715" s="175"/>
      <c r="C3715" s="53"/>
      <c r="D3715" s="53"/>
      <c r="E3715" s="53"/>
      <c r="F3715" s="53"/>
      <c r="G3715" s="54"/>
      <c r="H3715" s="53"/>
      <c r="I3715" s="59"/>
      <c r="J3715" s="53"/>
      <c r="K3715" s="53"/>
      <c r="L3715" s="53"/>
      <c r="M3715" s="53"/>
      <c r="N3715" s="53"/>
    </row>
    <row r="3716" spans="2:14" x14ac:dyDescent="0.25">
      <c r="B3716" s="175"/>
      <c r="C3716" s="53"/>
      <c r="D3716" s="53"/>
      <c r="E3716" s="53"/>
      <c r="F3716" s="53"/>
      <c r="G3716" s="54"/>
      <c r="H3716" s="53"/>
      <c r="I3716" s="59"/>
      <c r="J3716" s="53"/>
      <c r="K3716" s="53"/>
      <c r="L3716" s="53"/>
      <c r="M3716" s="53"/>
      <c r="N3716" s="53"/>
    </row>
    <row r="3717" spans="2:14" x14ac:dyDescent="0.25">
      <c r="B3717" s="175"/>
      <c r="C3717" s="53"/>
      <c r="D3717" s="53"/>
      <c r="E3717" s="53"/>
      <c r="F3717" s="53"/>
      <c r="G3717" s="54"/>
      <c r="H3717" s="53"/>
      <c r="I3717" s="59"/>
      <c r="J3717" s="53"/>
      <c r="K3717" s="53"/>
      <c r="L3717" s="53"/>
      <c r="M3717" s="53"/>
      <c r="N3717" s="53"/>
    </row>
    <row r="3718" spans="2:14" x14ac:dyDescent="0.25">
      <c r="B3718" s="175"/>
      <c r="C3718" s="53"/>
      <c r="D3718" s="53"/>
      <c r="E3718" s="53"/>
      <c r="F3718" s="53"/>
      <c r="G3718" s="54"/>
      <c r="H3718" s="53"/>
      <c r="I3718" s="59"/>
      <c r="J3718" s="53"/>
      <c r="K3718" s="53"/>
      <c r="L3718" s="53"/>
      <c r="M3718" s="53"/>
      <c r="N3718" s="53"/>
    </row>
    <row r="3719" spans="2:14" x14ac:dyDescent="0.25">
      <c r="B3719" s="175"/>
      <c r="C3719" s="53"/>
      <c r="D3719" s="53"/>
      <c r="E3719" s="53"/>
      <c r="F3719" s="53"/>
      <c r="G3719" s="54"/>
      <c r="H3719" s="53"/>
      <c r="I3719" s="59"/>
      <c r="J3719" s="53"/>
      <c r="K3719" s="53"/>
      <c r="L3719" s="53"/>
      <c r="M3719" s="53"/>
      <c r="N3719" s="53"/>
    </row>
    <row r="3720" spans="2:14" x14ac:dyDescent="0.25">
      <c r="B3720" s="175"/>
      <c r="C3720" s="53"/>
      <c r="D3720" s="53"/>
      <c r="E3720" s="53"/>
      <c r="F3720" s="53"/>
      <c r="G3720" s="54"/>
      <c r="H3720" s="53"/>
      <c r="I3720" s="59"/>
      <c r="J3720" s="53"/>
      <c r="K3720" s="53"/>
      <c r="L3720" s="53"/>
      <c r="M3720" s="53"/>
      <c r="N3720" s="53"/>
    </row>
    <row r="3721" spans="2:14" x14ac:dyDescent="0.25">
      <c r="B3721" s="175"/>
      <c r="C3721" s="53"/>
      <c r="D3721" s="53"/>
      <c r="E3721" s="53"/>
      <c r="F3721" s="53"/>
      <c r="G3721" s="54"/>
      <c r="H3721" s="53"/>
      <c r="I3721" s="59"/>
      <c r="J3721" s="53"/>
      <c r="K3721" s="53"/>
      <c r="L3721" s="53"/>
      <c r="M3721" s="53"/>
      <c r="N3721" s="53"/>
    </row>
    <row r="3722" spans="2:14" x14ac:dyDescent="0.25">
      <c r="B3722" s="175"/>
      <c r="C3722" s="53"/>
      <c r="D3722" s="53"/>
      <c r="E3722" s="53"/>
      <c r="F3722" s="53"/>
      <c r="G3722" s="54"/>
      <c r="H3722" s="53"/>
      <c r="I3722" s="59"/>
      <c r="J3722" s="53"/>
      <c r="K3722" s="53"/>
      <c r="L3722" s="53"/>
      <c r="M3722" s="53"/>
      <c r="N3722" s="53"/>
    </row>
    <row r="3723" spans="2:14" x14ac:dyDescent="0.25">
      <c r="B3723" s="175"/>
      <c r="C3723" s="53"/>
      <c r="D3723" s="53"/>
      <c r="E3723" s="53"/>
      <c r="F3723" s="53"/>
      <c r="G3723" s="54"/>
      <c r="H3723" s="53"/>
      <c r="I3723" s="59"/>
      <c r="J3723" s="53"/>
      <c r="K3723" s="53"/>
      <c r="L3723" s="53"/>
      <c r="M3723" s="53"/>
      <c r="N3723" s="53"/>
    </row>
    <row r="3724" spans="2:14" x14ac:dyDescent="0.25">
      <c r="B3724" s="175"/>
      <c r="C3724" s="53"/>
      <c r="D3724" s="53"/>
      <c r="E3724" s="53"/>
      <c r="F3724" s="53"/>
      <c r="G3724" s="54"/>
      <c r="H3724" s="53"/>
      <c r="I3724" s="59"/>
      <c r="J3724" s="53"/>
      <c r="K3724" s="53"/>
      <c r="L3724" s="53"/>
      <c r="M3724" s="53"/>
      <c r="N3724" s="53"/>
    </row>
    <row r="3725" spans="2:14" x14ac:dyDescent="0.25">
      <c r="B3725" s="175"/>
      <c r="C3725" s="53"/>
      <c r="D3725" s="53"/>
      <c r="E3725" s="53"/>
      <c r="F3725" s="53"/>
      <c r="G3725" s="54"/>
      <c r="H3725" s="53"/>
      <c r="I3725" s="59"/>
      <c r="J3725" s="53"/>
      <c r="K3725" s="53"/>
      <c r="L3725" s="53"/>
      <c r="M3725" s="53"/>
      <c r="N3725" s="53"/>
    </row>
    <row r="3726" spans="2:14" x14ac:dyDescent="0.25">
      <c r="B3726" s="175"/>
      <c r="C3726" s="53"/>
      <c r="D3726" s="53"/>
      <c r="E3726" s="53"/>
      <c r="F3726" s="53"/>
      <c r="G3726" s="54"/>
      <c r="H3726" s="53"/>
      <c r="I3726" s="59"/>
      <c r="J3726" s="53"/>
      <c r="K3726" s="53"/>
      <c r="L3726" s="53"/>
      <c r="M3726" s="53"/>
      <c r="N3726" s="53"/>
    </row>
    <row r="3727" spans="2:14" x14ac:dyDescent="0.25">
      <c r="B3727" s="175"/>
      <c r="C3727" s="53"/>
      <c r="D3727" s="53"/>
      <c r="E3727" s="53"/>
      <c r="F3727" s="53"/>
      <c r="G3727" s="54"/>
      <c r="H3727" s="53"/>
      <c r="I3727" s="59"/>
      <c r="J3727" s="53"/>
      <c r="K3727" s="53"/>
      <c r="L3727" s="53"/>
      <c r="M3727" s="53"/>
      <c r="N3727" s="53"/>
    </row>
    <row r="3728" spans="2:14" x14ac:dyDescent="0.25">
      <c r="B3728" s="175"/>
      <c r="C3728" s="53"/>
      <c r="D3728" s="53"/>
      <c r="E3728" s="53"/>
      <c r="F3728" s="53"/>
      <c r="G3728" s="54"/>
      <c r="H3728" s="53"/>
      <c r="I3728" s="59"/>
      <c r="J3728" s="53"/>
      <c r="K3728" s="53"/>
      <c r="L3728" s="53"/>
      <c r="M3728" s="53"/>
      <c r="N3728" s="53"/>
    </row>
    <row r="3729" spans="2:14" x14ac:dyDescent="0.25">
      <c r="B3729" s="175"/>
      <c r="C3729" s="53"/>
      <c r="D3729" s="53"/>
      <c r="E3729" s="53"/>
      <c r="F3729" s="53"/>
      <c r="G3729" s="54"/>
      <c r="H3729" s="53"/>
      <c r="I3729" s="59"/>
      <c r="J3729" s="53"/>
      <c r="K3729" s="53"/>
      <c r="L3729" s="53"/>
      <c r="M3729" s="53"/>
      <c r="N3729" s="53"/>
    </row>
    <row r="3730" spans="2:14" x14ac:dyDescent="0.25">
      <c r="B3730" s="175"/>
      <c r="C3730" s="53"/>
      <c r="D3730" s="53"/>
      <c r="E3730" s="53"/>
      <c r="F3730" s="53"/>
      <c r="G3730" s="54"/>
      <c r="H3730" s="53"/>
      <c r="I3730" s="59"/>
      <c r="J3730" s="53"/>
      <c r="K3730" s="53"/>
      <c r="L3730" s="53"/>
      <c r="M3730" s="53"/>
      <c r="N3730" s="53"/>
    </row>
    <row r="3731" spans="2:14" x14ac:dyDescent="0.25">
      <c r="B3731" s="175"/>
      <c r="C3731" s="53"/>
      <c r="D3731" s="53"/>
      <c r="E3731" s="53"/>
      <c r="F3731" s="53"/>
      <c r="G3731" s="54"/>
      <c r="H3731" s="53"/>
      <c r="I3731" s="59"/>
      <c r="J3731" s="53"/>
      <c r="K3731" s="53"/>
      <c r="L3731" s="53"/>
      <c r="M3731" s="53"/>
      <c r="N3731" s="53"/>
    </row>
    <row r="3732" spans="2:14" x14ac:dyDescent="0.25">
      <c r="B3732" s="175"/>
      <c r="C3732" s="53"/>
      <c r="D3732" s="53"/>
      <c r="E3732" s="53"/>
      <c r="F3732" s="53"/>
      <c r="G3732" s="54"/>
      <c r="H3732" s="53"/>
      <c r="I3732" s="59"/>
      <c r="J3732" s="53"/>
      <c r="K3732" s="53"/>
      <c r="L3732" s="53"/>
      <c r="M3732" s="53"/>
      <c r="N3732" s="53"/>
    </row>
    <row r="3733" spans="2:14" x14ac:dyDescent="0.25">
      <c r="B3733" s="175"/>
      <c r="C3733" s="53"/>
      <c r="D3733" s="53"/>
      <c r="E3733" s="53"/>
      <c r="F3733" s="53"/>
      <c r="G3733" s="54"/>
      <c r="H3733" s="53"/>
      <c r="I3733" s="59"/>
      <c r="J3733" s="53"/>
      <c r="K3733" s="53"/>
      <c r="L3733" s="53"/>
      <c r="M3733" s="53"/>
      <c r="N3733" s="53"/>
    </row>
    <row r="3734" spans="2:14" x14ac:dyDescent="0.25">
      <c r="B3734" s="175"/>
      <c r="C3734" s="53"/>
      <c r="D3734" s="53"/>
      <c r="E3734" s="53"/>
      <c r="F3734" s="53"/>
      <c r="G3734" s="54"/>
      <c r="H3734" s="53"/>
      <c r="I3734" s="59"/>
      <c r="J3734" s="53"/>
      <c r="K3734" s="53"/>
      <c r="L3734" s="53"/>
      <c r="M3734" s="53"/>
      <c r="N3734" s="53"/>
    </row>
    <row r="3735" spans="2:14" x14ac:dyDescent="0.25">
      <c r="B3735" s="175"/>
      <c r="C3735" s="53"/>
      <c r="D3735" s="53"/>
      <c r="E3735" s="53"/>
      <c r="F3735" s="53"/>
      <c r="G3735" s="54"/>
      <c r="H3735" s="53"/>
      <c r="I3735" s="59"/>
      <c r="J3735" s="53"/>
      <c r="K3735" s="53"/>
      <c r="L3735" s="53"/>
      <c r="M3735" s="53"/>
      <c r="N3735" s="53"/>
    </row>
    <row r="3736" spans="2:14" x14ac:dyDescent="0.25">
      <c r="B3736" s="175"/>
      <c r="C3736" s="53"/>
      <c r="D3736" s="53"/>
      <c r="E3736" s="53"/>
      <c r="F3736" s="53"/>
      <c r="G3736" s="54"/>
      <c r="H3736" s="53"/>
      <c r="I3736" s="59"/>
      <c r="J3736" s="53"/>
      <c r="K3736" s="53"/>
      <c r="L3736" s="53"/>
      <c r="M3736" s="53"/>
      <c r="N3736" s="53"/>
    </row>
    <row r="3737" spans="2:14" x14ac:dyDescent="0.25">
      <c r="B3737" s="175"/>
      <c r="C3737" s="53"/>
      <c r="D3737" s="53"/>
      <c r="E3737" s="53"/>
      <c r="F3737" s="53"/>
      <c r="G3737" s="54"/>
      <c r="H3737" s="53"/>
      <c r="I3737" s="59"/>
      <c r="J3737" s="53"/>
      <c r="K3737" s="53"/>
      <c r="L3737" s="53"/>
      <c r="M3737" s="53"/>
      <c r="N3737" s="53"/>
    </row>
    <row r="3738" spans="2:14" x14ac:dyDescent="0.25">
      <c r="B3738" s="175"/>
      <c r="C3738" s="53"/>
      <c r="D3738" s="53"/>
      <c r="E3738" s="53"/>
      <c r="F3738" s="53"/>
      <c r="G3738" s="54"/>
      <c r="H3738" s="53"/>
      <c r="I3738" s="59"/>
      <c r="J3738" s="53"/>
      <c r="K3738" s="53"/>
      <c r="L3738" s="53"/>
      <c r="M3738" s="53"/>
      <c r="N3738" s="53"/>
    </row>
    <row r="3739" spans="2:14" x14ac:dyDescent="0.25">
      <c r="B3739" s="175"/>
      <c r="C3739" s="53"/>
      <c r="D3739" s="53"/>
      <c r="E3739" s="53"/>
      <c r="F3739" s="53"/>
      <c r="G3739" s="54"/>
      <c r="H3739" s="53"/>
      <c r="I3739" s="59"/>
      <c r="J3739" s="53"/>
      <c r="K3739" s="53"/>
      <c r="L3739" s="53"/>
      <c r="M3739" s="53"/>
      <c r="N3739" s="53"/>
    </row>
    <row r="3740" spans="2:14" x14ac:dyDescent="0.25">
      <c r="B3740" s="175"/>
      <c r="C3740" s="53"/>
      <c r="D3740" s="53"/>
      <c r="E3740" s="53"/>
      <c r="F3740" s="53"/>
      <c r="G3740" s="54"/>
      <c r="H3740" s="53"/>
      <c r="I3740" s="59"/>
      <c r="J3740" s="53"/>
      <c r="K3740" s="53"/>
      <c r="L3740" s="53"/>
      <c r="M3740" s="53"/>
      <c r="N3740" s="53"/>
    </row>
    <row r="3741" spans="2:14" x14ac:dyDescent="0.25">
      <c r="B3741" s="175"/>
      <c r="C3741" s="53"/>
      <c r="D3741" s="53"/>
      <c r="E3741" s="53"/>
      <c r="F3741" s="53"/>
      <c r="G3741" s="54"/>
      <c r="H3741" s="53"/>
      <c r="I3741" s="59"/>
      <c r="J3741" s="53"/>
      <c r="K3741" s="53"/>
      <c r="L3741" s="53"/>
      <c r="M3741" s="53"/>
      <c r="N3741" s="53"/>
    </row>
    <row r="3742" spans="2:14" x14ac:dyDescent="0.25">
      <c r="B3742" s="175"/>
      <c r="C3742" s="53"/>
      <c r="D3742" s="53"/>
      <c r="E3742" s="53"/>
      <c r="F3742" s="53"/>
      <c r="G3742" s="54"/>
      <c r="H3742" s="53"/>
      <c r="I3742" s="59"/>
      <c r="J3742" s="53"/>
      <c r="K3742" s="53"/>
      <c r="L3742" s="53"/>
      <c r="M3742" s="53"/>
      <c r="N3742" s="53"/>
    </row>
    <row r="3743" spans="2:14" x14ac:dyDescent="0.25">
      <c r="B3743" s="175"/>
      <c r="C3743" s="53"/>
      <c r="D3743" s="53"/>
      <c r="E3743" s="53"/>
      <c r="F3743" s="53"/>
      <c r="G3743" s="54"/>
      <c r="H3743" s="53"/>
      <c r="I3743" s="59"/>
      <c r="J3743" s="53"/>
      <c r="K3743" s="53"/>
      <c r="L3743" s="53"/>
      <c r="M3743" s="53"/>
      <c r="N3743" s="53"/>
    </row>
    <row r="3744" spans="2:14" x14ac:dyDescent="0.25">
      <c r="B3744" s="175"/>
      <c r="C3744" s="53"/>
      <c r="D3744" s="53"/>
      <c r="E3744" s="53"/>
      <c r="F3744" s="53"/>
      <c r="G3744" s="54"/>
      <c r="H3744" s="53"/>
      <c r="I3744" s="59"/>
      <c r="J3744" s="53"/>
      <c r="K3744" s="53"/>
      <c r="L3744" s="53"/>
      <c r="M3744" s="53"/>
      <c r="N3744" s="53"/>
    </row>
    <row r="3745" spans="2:14" x14ac:dyDescent="0.25">
      <c r="B3745" s="175"/>
      <c r="C3745" s="53"/>
      <c r="D3745" s="53"/>
      <c r="E3745" s="53"/>
      <c r="F3745" s="53"/>
      <c r="G3745" s="54"/>
      <c r="H3745" s="53"/>
      <c r="I3745" s="59"/>
      <c r="J3745" s="53"/>
      <c r="K3745" s="53"/>
      <c r="L3745" s="53"/>
      <c r="M3745" s="53"/>
      <c r="N3745" s="53"/>
    </row>
    <row r="3746" spans="2:14" x14ac:dyDescent="0.25">
      <c r="B3746" s="175"/>
      <c r="C3746" s="53"/>
      <c r="D3746" s="53"/>
      <c r="E3746" s="53"/>
      <c r="F3746" s="53"/>
      <c r="G3746" s="54"/>
      <c r="H3746" s="53"/>
      <c r="I3746" s="59"/>
      <c r="J3746" s="53"/>
      <c r="K3746" s="53"/>
      <c r="L3746" s="53"/>
      <c r="M3746" s="53"/>
      <c r="N3746" s="53"/>
    </row>
    <row r="3747" spans="2:14" x14ac:dyDescent="0.25">
      <c r="B3747" s="175"/>
      <c r="C3747" s="53"/>
      <c r="D3747" s="53"/>
      <c r="E3747" s="53"/>
      <c r="F3747" s="53"/>
      <c r="G3747" s="54"/>
      <c r="H3747" s="53"/>
      <c r="I3747" s="59"/>
      <c r="J3747" s="53"/>
      <c r="K3747" s="53"/>
      <c r="L3747" s="53"/>
      <c r="M3747" s="53"/>
      <c r="N3747" s="53"/>
    </row>
    <row r="3748" spans="2:14" x14ac:dyDescent="0.25">
      <c r="B3748" s="175"/>
      <c r="C3748" s="53"/>
      <c r="D3748" s="53"/>
      <c r="E3748" s="53"/>
      <c r="F3748" s="53"/>
      <c r="G3748" s="54"/>
      <c r="H3748" s="53"/>
      <c r="I3748" s="59"/>
      <c r="J3748" s="53"/>
      <c r="K3748" s="53"/>
      <c r="L3748" s="53"/>
      <c r="M3748" s="53"/>
      <c r="N3748" s="53"/>
    </row>
    <row r="3749" spans="2:14" x14ac:dyDescent="0.25">
      <c r="B3749" s="175"/>
      <c r="C3749" s="53"/>
      <c r="D3749" s="53"/>
      <c r="E3749" s="53"/>
      <c r="F3749" s="53"/>
      <c r="G3749" s="54"/>
      <c r="H3749" s="53"/>
      <c r="I3749" s="59"/>
      <c r="J3749" s="53"/>
      <c r="K3749" s="53"/>
      <c r="L3749" s="53"/>
      <c r="M3749" s="53"/>
      <c r="N3749" s="53"/>
    </row>
    <row r="3750" spans="2:14" x14ac:dyDescent="0.25">
      <c r="B3750" s="175"/>
      <c r="C3750" s="53"/>
      <c r="D3750" s="53"/>
      <c r="E3750" s="53"/>
      <c r="F3750" s="53"/>
      <c r="G3750" s="54"/>
      <c r="H3750" s="53"/>
      <c r="I3750" s="59"/>
      <c r="J3750" s="53"/>
      <c r="K3750" s="53"/>
      <c r="L3750" s="53"/>
      <c r="M3750" s="53"/>
      <c r="N3750" s="53"/>
    </row>
    <row r="3751" spans="2:14" x14ac:dyDescent="0.25">
      <c r="B3751" s="175"/>
      <c r="C3751" s="53"/>
      <c r="D3751" s="53"/>
      <c r="E3751" s="53"/>
      <c r="F3751" s="53"/>
      <c r="G3751" s="54"/>
      <c r="H3751" s="53"/>
      <c r="I3751" s="59"/>
      <c r="J3751" s="53"/>
      <c r="K3751" s="53"/>
      <c r="L3751" s="53"/>
      <c r="M3751" s="53"/>
      <c r="N3751" s="53"/>
    </row>
    <row r="3752" spans="2:14" x14ac:dyDescent="0.25">
      <c r="B3752" s="175"/>
      <c r="C3752" s="53"/>
      <c r="D3752" s="53"/>
      <c r="E3752" s="53"/>
      <c r="F3752" s="53"/>
      <c r="G3752" s="54"/>
      <c r="H3752" s="53"/>
      <c r="I3752" s="59"/>
      <c r="J3752" s="53"/>
      <c r="K3752" s="53"/>
      <c r="L3752" s="53"/>
      <c r="M3752" s="53"/>
      <c r="N3752" s="53"/>
    </row>
    <row r="3753" spans="2:14" x14ac:dyDescent="0.25">
      <c r="B3753" s="175"/>
      <c r="C3753" s="53"/>
      <c r="D3753" s="53"/>
      <c r="E3753" s="53"/>
      <c r="F3753" s="53"/>
      <c r="G3753" s="54"/>
      <c r="H3753" s="53"/>
      <c r="I3753" s="59"/>
      <c r="J3753" s="53"/>
      <c r="K3753" s="53"/>
      <c r="L3753" s="53"/>
      <c r="M3753" s="53"/>
      <c r="N3753" s="53"/>
    </row>
    <row r="3754" spans="2:14" x14ac:dyDescent="0.25">
      <c r="B3754" s="175"/>
      <c r="C3754" s="53"/>
      <c r="D3754" s="53"/>
      <c r="E3754" s="53"/>
      <c r="F3754" s="53"/>
      <c r="G3754" s="54"/>
      <c r="H3754" s="53"/>
      <c r="I3754" s="59"/>
      <c r="J3754" s="53"/>
      <c r="K3754" s="53"/>
      <c r="L3754" s="53"/>
      <c r="M3754" s="53"/>
      <c r="N3754" s="53"/>
    </row>
    <row r="3755" spans="2:14" x14ac:dyDescent="0.25">
      <c r="B3755" s="175"/>
      <c r="C3755" s="53"/>
      <c r="D3755" s="53"/>
      <c r="E3755" s="53"/>
      <c r="F3755" s="53"/>
      <c r="G3755" s="54"/>
      <c r="H3755" s="53"/>
      <c r="I3755" s="59"/>
      <c r="J3755" s="53"/>
      <c r="K3755" s="53"/>
      <c r="L3755" s="53"/>
      <c r="M3755" s="53"/>
      <c r="N3755" s="53"/>
    </row>
    <row r="3756" spans="2:14" x14ac:dyDescent="0.25">
      <c r="B3756" s="175"/>
      <c r="C3756" s="53"/>
      <c r="D3756" s="53"/>
      <c r="E3756" s="53"/>
      <c r="F3756" s="53"/>
      <c r="G3756" s="54"/>
      <c r="H3756" s="53"/>
      <c r="I3756" s="59"/>
      <c r="J3756" s="53"/>
      <c r="K3756" s="53"/>
      <c r="L3756" s="53"/>
      <c r="M3756" s="53"/>
      <c r="N3756" s="53"/>
    </row>
    <row r="3757" spans="2:14" x14ac:dyDescent="0.25">
      <c r="B3757" s="175"/>
      <c r="C3757" s="53"/>
      <c r="D3757" s="53"/>
      <c r="E3757" s="53"/>
      <c r="F3757" s="53"/>
      <c r="G3757" s="54"/>
      <c r="H3757" s="53"/>
      <c r="I3757" s="59"/>
      <c r="J3757" s="53"/>
      <c r="K3757" s="53"/>
      <c r="L3757" s="53"/>
      <c r="M3757" s="53"/>
      <c r="N3757" s="53"/>
    </row>
    <row r="3758" spans="2:14" x14ac:dyDescent="0.25">
      <c r="B3758" s="175"/>
      <c r="C3758" s="53"/>
      <c r="D3758" s="53"/>
      <c r="E3758" s="53"/>
      <c r="F3758" s="53"/>
      <c r="G3758" s="54"/>
      <c r="H3758" s="53"/>
      <c r="I3758" s="59"/>
      <c r="J3758" s="53"/>
      <c r="K3758" s="53"/>
      <c r="L3758" s="53"/>
      <c r="M3758" s="53"/>
      <c r="N3758" s="53"/>
    </row>
    <row r="3759" spans="2:14" x14ac:dyDescent="0.25">
      <c r="B3759" s="175"/>
      <c r="C3759" s="53"/>
      <c r="D3759" s="53"/>
      <c r="E3759" s="53"/>
      <c r="F3759" s="53"/>
      <c r="G3759" s="54"/>
      <c r="H3759" s="53"/>
      <c r="I3759" s="59"/>
      <c r="J3759" s="53"/>
      <c r="K3759" s="53"/>
      <c r="L3759" s="53"/>
      <c r="M3759" s="53"/>
      <c r="N3759" s="53"/>
    </row>
    <row r="3760" spans="2:14" x14ac:dyDescent="0.25">
      <c r="B3760" s="175"/>
      <c r="C3760" s="53"/>
      <c r="D3760" s="53"/>
      <c r="E3760" s="53"/>
      <c r="F3760" s="53"/>
      <c r="G3760" s="54"/>
      <c r="H3760" s="53"/>
      <c r="I3760" s="59"/>
      <c r="J3760" s="53"/>
      <c r="K3760" s="53"/>
      <c r="L3760" s="53"/>
      <c r="M3760" s="53"/>
      <c r="N3760" s="53"/>
    </row>
    <row r="3761" spans="2:14" x14ac:dyDescent="0.25">
      <c r="B3761" s="175"/>
      <c r="C3761" s="53"/>
      <c r="D3761" s="53"/>
      <c r="E3761" s="53"/>
      <c r="F3761" s="53"/>
      <c r="G3761" s="54"/>
      <c r="H3761" s="53"/>
      <c r="I3761" s="59"/>
      <c r="J3761" s="53"/>
      <c r="K3761" s="53"/>
      <c r="L3761" s="53"/>
      <c r="M3761" s="53"/>
      <c r="N3761" s="53"/>
    </row>
    <row r="3762" spans="2:14" x14ac:dyDescent="0.25">
      <c r="B3762" s="175"/>
      <c r="C3762" s="53"/>
      <c r="D3762" s="53"/>
      <c r="E3762" s="53"/>
      <c r="F3762" s="53"/>
      <c r="G3762" s="54"/>
      <c r="H3762" s="53"/>
      <c r="I3762" s="59"/>
      <c r="J3762" s="53"/>
      <c r="K3762" s="53"/>
      <c r="L3762" s="53"/>
      <c r="M3762" s="53"/>
      <c r="N3762" s="53"/>
    </row>
    <row r="3763" spans="2:14" x14ac:dyDescent="0.25">
      <c r="B3763" s="175"/>
      <c r="C3763" s="53"/>
      <c r="D3763" s="53"/>
      <c r="E3763" s="53"/>
      <c r="F3763" s="53"/>
      <c r="G3763" s="54"/>
      <c r="H3763" s="53"/>
      <c r="I3763" s="59"/>
      <c r="J3763" s="53"/>
      <c r="K3763" s="53"/>
      <c r="L3763" s="53"/>
      <c r="M3763" s="53"/>
      <c r="N3763" s="53"/>
    </row>
    <row r="3764" spans="2:14" x14ac:dyDescent="0.25">
      <c r="B3764" s="175"/>
      <c r="C3764" s="53"/>
      <c r="D3764" s="53"/>
      <c r="E3764" s="53"/>
      <c r="F3764" s="53"/>
      <c r="G3764" s="54"/>
      <c r="H3764" s="53"/>
      <c r="I3764" s="59"/>
      <c r="J3764" s="53"/>
      <c r="K3764" s="53"/>
      <c r="L3764" s="53"/>
      <c r="M3764" s="53"/>
      <c r="N3764" s="53"/>
    </row>
    <row r="3765" spans="2:14" x14ac:dyDescent="0.25">
      <c r="B3765" s="175"/>
      <c r="C3765" s="53"/>
      <c r="D3765" s="53"/>
      <c r="E3765" s="53"/>
      <c r="F3765" s="53"/>
      <c r="G3765" s="54"/>
      <c r="H3765" s="53"/>
      <c r="I3765" s="59"/>
      <c r="J3765" s="53"/>
      <c r="K3765" s="53"/>
      <c r="L3765" s="53"/>
      <c r="M3765" s="53"/>
      <c r="N3765" s="53"/>
    </row>
    <row r="3766" spans="2:14" x14ac:dyDescent="0.25">
      <c r="B3766" s="175"/>
      <c r="C3766" s="53"/>
      <c r="D3766" s="53"/>
      <c r="E3766" s="53"/>
      <c r="F3766" s="53"/>
      <c r="G3766" s="54"/>
      <c r="H3766" s="53"/>
      <c r="I3766" s="59"/>
      <c r="J3766" s="53"/>
      <c r="K3766" s="53"/>
      <c r="L3766" s="53"/>
      <c r="M3766" s="53"/>
      <c r="N3766" s="53"/>
    </row>
    <row r="3767" spans="2:14" x14ac:dyDescent="0.25">
      <c r="B3767" s="175"/>
      <c r="C3767" s="53"/>
      <c r="D3767" s="53"/>
      <c r="E3767" s="53"/>
      <c r="F3767" s="53"/>
      <c r="G3767" s="54"/>
      <c r="H3767" s="53"/>
      <c r="I3767" s="59"/>
      <c r="J3767" s="53"/>
      <c r="K3767" s="53"/>
      <c r="L3767" s="53"/>
      <c r="M3767" s="53"/>
      <c r="N3767" s="53"/>
    </row>
    <row r="3768" spans="2:14" x14ac:dyDescent="0.25">
      <c r="B3768" s="175"/>
      <c r="C3768" s="53"/>
      <c r="D3768" s="53"/>
      <c r="E3768" s="53"/>
      <c r="F3768" s="53"/>
      <c r="G3768" s="54"/>
      <c r="H3768" s="53"/>
      <c r="I3768" s="59"/>
      <c r="J3768" s="53"/>
      <c r="K3768" s="53"/>
      <c r="L3768" s="53"/>
      <c r="M3768" s="53"/>
      <c r="N3768" s="53"/>
    </row>
    <row r="3769" spans="2:14" x14ac:dyDescent="0.25">
      <c r="B3769" s="175"/>
      <c r="C3769" s="53"/>
      <c r="D3769" s="53"/>
      <c r="E3769" s="53"/>
      <c r="F3769" s="53"/>
      <c r="G3769" s="54"/>
      <c r="H3769" s="53"/>
      <c r="I3769" s="59"/>
      <c r="J3769" s="53"/>
      <c r="K3769" s="53"/>
      <c r="L3769" s="53"/>
      <c r="M3769" s="53"/>
      <c r="N3769" s="53"/>
    </row>
    <row r="3770" spans="2:14" x14ac:dyDescent="0.25">
      <c r="B3770" s="175"/>
      <c r="C3770" s="53"/>
      <c r="D3770" s="53"/>
      <c r="E3770" s="53"/>
      <c r="F3770" s="53"/>
      <c r="G3770" s="54"/>
      <c r="H3770" s="53"/>
      <c r="I3770" s="59"/>
      <c r="J3770" s="53"/>
      <c r="K3770" s="53"/>
      <c r="L3770" s="53"/>
      <c r="M3770" s="53"/>
      <c r="N3770" s="53"/>
    </row>
    <row r="3771" spans="2:14" x14ac:dyDescent="0.25">
      <c r="B3771" s="175"/>
      <c r="C3771" s="53"/>
      <c r="D3771" s="53"/>
      <c r="E3771" s="53"/>
      <c r="F3771" s="53"/>
      <c r="G3771" s="54"/>
      <c r="H3771" s="53"/>
      <c r="I3771" s="59"/>
      <c r="J3771" s="53"/>
      <c r="K3771" s="53"/>
      <c r="L3771" s="53"/>
      <c r="M3771" s="53"/>
      <c r="N3771" s="53"/>
    </row>
    <row r="3772" spans="2:14" x14ac:dyDescent="0.25">
      <c r="B3772" s="175"/>
      <c r="C3772" s="53"/>
      <c r="D3772" s="53"/>
      <c r="E3772" s="53"/>
      <c r="F3772" s="53"/>
      <c r="G3772" s="54"/>
      <c r="H3772" s="53"/>
      <c r="I3772" s="59"/>
      <c r="J3772" s="53"/>
      <c r="K3772" s="53"/>
      <c r="L3772" s="53"/>
      <c r="M3772" s="53"/>
      <c r="N3772" s="53"/>
    </row>
    <row r="3773" spans="2:14" x14ac:dyDescent="0.25">
      <c r="B3773" s="175"/>
      <c r="C3773" s="53"/>
      <c r="D3773" s="53"/>
      <c r="E3773" s="53"/>
      <c r="F3773" s="53"/>
      <c r="G3773" s="54"/>
      <c r="H3773" s="53"/>
      <c r="I3773" s="59"/>
      <c r="J3773" s="53"/>
      <c r="K3773" s="53"/>
      <c r="L3773" s="53"/>
      <c r="M3773" s="53"/>
      <c r="N3773" s="53"/>
    </row>
    <row r="3774" spans="2:14" x14ac:dyDescent="0.25">
      <c r="B3774" s="175"/>
      <c r="C3774" s="53"/>
      <c r="D3774" s="53"/>
      <c r="E3774" s="53"/>
      <c r="F3774" s="53"/>
      <c r="G3774" s="54"/>
      <c r="H3774" s="53"/>
      <c r="I3774" s="59"/>
      <c r="J3774" s="53"/>
      <c r="K3774" s="53"/>
      <c r="L3774" s="53"/>
      <c r="M3774" s="53"/>
      <c r="N3774" s="53"/>
    </row>
    <row r="3775" spans="2:14" x14ac:dyDescent="0.25">
      <c r="B3775" s="175"/>
      <c r="C3775" s="53"/>
      <c r="D3775" s="53"/>
      <c r="E3775" s="53"/>
      <c r="F3775" s="53"/>
      <c r="G3775" s="54"/>
      <c r="H3775" s="53"/>
      <c r="I3775" s="59"/>
      <c r="J3775" s="53"/>
      <c r="K3775" s="53"/>
      <c r="L3775" s="53"/>
      <c r="M3775" s="53"/>
      <c r="N3775" s="53"/>
    </row>
    <row r="3776" spans="2:14" x14ac:dyDescent="0.25">
      <c r="B3776" s="175"/>
      <c r="C3776" s="53"/>
      <c r="D3776" s="53"/>
      <c r="E3776" s="53"/>
      <c r="F3776" s="53"/>
      <c r="G3776" s="54"/>
      <c r="H3776" s="53"/>
      <c r="I3776" s="59"/>
      <c r="J3776" s="53"/>
      <c r="K3776" s="53"/>
      <c r="L3776" s="53"/>
      <c r="M3776" s="53"/>
      <c r="N3776" s="53"/>
    </row>
    <row r="3777" spans="2:14" x14ac:dyDescent="0.25">
      <c r="B3777" s="175"/>
      <c r="C3777" s="53"/>
      <c r="D3777" s="53"/>
      <c r="E3777" s="53"/>
      <c r="F3777" s="53"/>
      <c r="G3777" s="54"/>
      <c r="H3777" s="53"/>
      <c r="I3777" s="59"/>
      <c r="J3777" s="53"/>
      <c r="K3777" s="53"/>
      <c r="L3777" s="53"/>
      <c r="M3777" s="53"/>
      <c r="N3777" s="53"/>
    </row>
    <row r="3778" spans="2:14" x14ac:dyDescent="0.25">
      <c r="B3778" s="175"/>
      <c r="C3778" s="53"/>
      <c r="D3778" s="53"/>
      <c r="E3778" s="53"/>
      <c r="F3778" s="53"/>
      <c r="G3778" s="54"/>
      <c r="H3778" s="53"/>
      <c r="I3778" s="59"/>
      <c r="J3778" s="53"/>
      <c r="K3778" s="53"/>
      <c r="L3778" s="53"/>
      <c r="M3778" s="53"/>
      <c r="N3778" s="53"/>
    </row>
    <row r="3779" spans="2:14" x14ac:dyDescent="0.25">
      <c r="B3779" s="175"/>
      <c r="C3779" s="53"/>
      <c r="D3779" s="53"/>
      <c r="E3779" s="53"/>
      <c r="F3779" s="53"/>
      <c r="G3779" s="54"/>
      <c r="H3779" s="53"/>
      <c r="I3779" s="59"/>
      <c r="J3779" s="53"/>
      <c r="K3779" s="53"/>
      <c r="L3779" s="53"/>
      <c r="M3779" s="53"/>
      <c r="N3779" s="53"/>
    </row>
    <row r="3780" spans="2:14" x14ac:dyDescent="0.25">
      <c r="B3780" s="175"/>
      <c r="C3780" s="53"/>
      <c r="D3780" s="53"/>
      <c r="E3780" s="53"/>
      <c r="F3780" s="53"/>
      <c r="G3780" s="54"/>
      <c r="H3780" s="53"/>
      <c r="I3780" s="59"/>
      <c r="J3780" s="53"/>
      <c r="K3780" s="53"/>
      <c r="L3780" s="53"/>
      <c r="M3780" s="53"/>
      <c r="N3780" s="53"/>
    </row>
    <row r="3781" spans="2:14" x14ac:dyDescent="0.25">
      <c r="B3781" s="175"/>
      <c r="C3781" s="53"/>
      <c r="D3781" s="53"/>
      <c r="E3781" s="53"/>
      <c r="F3781" s="53"/>
      <c r="G3781" s="54"/>
      <c r="H3781" s="53"/>
      <c r="I3781" s="59"/>
      <c r="J3781" s="53"/>
      <c r="K3781" s="53"/>
      <c r="L3781" s="53"/>
      <c r="M3781" s="53"/>
      <c r="N3781" s="53"/>
    </row>
    <row r="3782" spans="2:14" x14ac:dyDescent="0.25">
      <c r="B3782" s="175"/>
      <c r="C3782" s="53"/>
      <c r="D3782" s="53"/>
      <c r="E3782" s="53"/>
      <c r="F3782" s="53"/>
      <c r="G3782" s="54"/>
      <c r="H3782" s="53"/>
      <c r="I3782" s="59"/>
      <c r="J3782" s="53"/>
      <c r="K3782" s="53"/>
      <c r="L3782" s="53"/>
      <c r="M3782" s="53"/>
      <c r="N3782" s="53"/>
    </row>
    <row r="3783" spans="2:14" x14ac:dyDescent="0.25">
      <c r="B3783" s="175"/>
      <c r="C3783" s="53"/>
      <c r="D3783" s="53"/>
      <c r="E3783" s="53"/>
      <c r="F3783" s="53"/>
      <c r="G3783" s="54"/>
      <c r="H3783" s="53"/>
      <c r="I3783" s="59"/>
      <c r="J3783" s="53"/>
      <c r="K3783" s="53"/>
      <c r="L3783" s="53"/>
      <c r="M3783" s="53"/>
      <c r="N3783" s="53"/>
    </row>
    <row r="3784" spans="2:14" x14ac:dyDescent="0.25">
      <c r="B3784" s="175"/>
      <c r="C3784" s="53"/>
      <c r="D3784" s="53"/>
      <c r="E3784" s="53"/>
      <c r="F3784" s="53"/>
      <c r="G3784" s="54"/>
      <c r="H3784" s="53"/>
      <c r="I3784" s="59"/>
      <c r="J3784" s="53"/>
      <c r="K3784" s="53"/>
      <c r="L3784" s="53"/>
      <c r="M3784" s="53"/>
      <c r="N3784" s="53"/>
    </row>
    <row r="3785" spans="2:14" x14ac:dyDescent="0.25">
      <c r="B3785" s="175"/>
      <c r="C3785" s="53"/>
      <c r="D3785" s="53"/>
      <c r="E3785" s="53"/>
      <c r="F3785" s="53"/>
      <c r="G3785" s="54"/>
      <c r="H3785" s="53"/>
      <c r="I3785" s="59"/>
      <c r="J3785" s="53"/>
      <c r="K3785" s="53"/>
      <c r="L3785" s="53"/>
      <c r="M3785" s="53"/>
      <c r="N3785" s="53"/>
    </row>
    <row r="3786" spans="2:14" x14ac:dyDescent="0.25">
      <c r="B3786" s="175"/>
      <c r="C3786" s="53"/>
      <c r="D3786" s="53"/>
      <c r="E3786" s="53"/>
      <c r="F3786" s="53"/>
      <c r="G3786" s="54"/>
      <c r="H3786" s="53"/>
      <c r="I3786" s="59"/>
      <c r="J3786" s="53"/>
      <c r="K3786" s="53"/>
      <c r="L3786" s="53"/>
      <c r="M3786" s="53"/>
      <c r="N3786" s="53"/>
    </row>
    <row r="3787" spans="2:14" x14ac:dyDescent="0.25">
      <c r="B3787" s="175"/>
      <c r="C3787" s="53"/>
      <c r="D3787" s="53"/>
      <c r="E3787" s="53"/>
      <c r="F3787" s="53"/>
      <c r="G3787" s="54"/>
      <c r="H3787" s="53"/>
      <c r="I3787" s="59"/>
      <c r="J3787" s="53"/>
      <c r="K3787" s="53"/>
      <c r="L3787" s="53"/>
      <c r="M3787" s="53"/>
      <c r="N3787" s="53"/>
    </row>
    <row r="3788" spans="2:14" x14ac:dyDescent="0.25">
      <c r="B3788" s="175"/>
      <c r="C3788" s="53"/>
      <c r="D3788" s="53"/>
      <c r="E3788" s="53"/>
      <c r="F3788" s="53"/>
      <c r="G3788" s="54"/>
      <c r="H3788" s="53"/>
      <c r="I3788" s="59"/>
      <c r="J3788" s="53"/>
      <c r="K3788" s="53"/>
      <c r="L3788" s="53"/>
      <c r="M3788" s="53"/>
      <c r="N3788" s="53"/>
    </row>
    <row r="3789" spans="2:14" x14ac:dyDescent="0.25">
      <c r="B3789" s="175"/>
      <c r="C3789" s="53"/>
      <c r="D3789" s="53"/>
      <c r="E3789" s="53"/>
      <c r="F3789" s="53"/>
      <c r="G3789" s="54"/>
      <c r="H3789" s="53"/>
      <c r="I3789" s="59"/>
      <c r="J3789" s="53"/>
      <c r="K3789" s="53"/>
      <c r="L3789" s="53"/>
      <c r="M3789" s="53"/>
      <c r="N3789" s="53"/>
    </row>
    <row r="3790" spans="2:14" x14ac:dyDescent="0.25">
      <c r="B3790" s="175"/>
      <c r="C3790" s="53"/>
      <c r="D3790" s="53"/>
      <c r="E3790" s="53"/>
      <c r="F3790" s="53"/>
      <c r="G3790" s="54"/>
      <c r="H3790" s="53"/>
      <c r="I3790" s="59"/>
      <c r="J3790" s="53"/>
      <c r="K3790" s="53"/>
      <c r="L3790" s="53"/>
      <c r="M3790" s="53"/>
      <c r="N3790" s="53"/>
    </row>
    <row r="3791" spans="2:14" x14ac:dyDescent="0.25">
      <c r="B3791" s="175"/>
      <c r="C3791" s="53"/>
      <c r="D3791" s="53"/>
      <c r="E3791" s="53"/>
      <c r="F3791" s="53"/>
      <c r="G3791" s="54"/>
      <c r="H3791" s="53"/>
      <c r="I3791" s="59"/>
      <c r="J3791" s="53"/>
      <c r="K3791" s="53"/>
      <c r="L3791" s="53"/>
      <c r="M3791" s="53"/>
      <c r="N3791" s="53"/>
    </row>
    <row r="3792" spans="2:14" x14ac:dyDescent="0.25">
      <c r="B3792" s="175"/>
      <c r="C3792" s="53"/>
      <c r="D3792" s="53"/>
      <c r="E3792" s="53"/>
      <c r="F3792" s="53"/>
      <c r="G3792" s="54"/>
      <c r="H3792" s="53"/>
      <c r="I3792" s="59"/>
      <c r="J3792" s="53"/>
      <c r="K3792" s="53"/>
      <c r="L3792" s="53"/>
      <c r="M3792" s="53"/>
      <c r="N3792" s="53"/>
    </row>
    <row r="3793" spans="2:14" x14ac:dyDescent="0.25">
      <c r="B3793" s="175"/>
      <c r="C3793" s="53"/>
      <c r="D3793" s="53"/>
      <c r="E3793" s="53"/>
      <c r="F3793" s="53"/>
      <c r="G3793" s="54"/>
      <c r="H3793" s="53"/>
      <c r="I3793" s="59"/>
      <c r="J3793" s="53"/>
      <c r="K3793" s="53"/>
      <c r="L3793" s="53"/>
      <c r="M3793" s="53"/>
      <c r="N3793" s="53"/>
    </row>
    <row r="3794" spans="2:14" x14ac:dyDescent="0.25">
      <c r="B3794" s="175"/>
      <c r="C3794" s="53"/>
      <c r="D3794" s="53"/>
      <c r="E3794" s="53"/>
      <c r="F3794" s="53"/>
      <c r="G3794" s="54"/>
      <c r="H3794" s="53"/>
      <c r="I3794" s="59"/>
      <c r="J3794" s="53"/>
      <c r="K3794" s="53"/>
      <c r="L3794" s="53"/>
      <c r="M3794" s="53"/>
      <c r="N3794" s="53"/>
    </row>
    <row r="3795" spans="2:14" x14ac:dyDescent="0.25">
      <c r="B3795" s="175"/>
      <c r="C3795" s="53"/>
      <c r="D3795" s="53"/>
      <c r="E3795" s="53"/>
      <c r="F3795" s="53"/>
      <c r="G3795" s="54"/>
      <c r="H3795" s="53"/>
      <c r="I3795" s="59"/>
      <c r="J3795" s="53"/>
      <c r="K3795" s="53"/>
      <c r="L3795" s="53"/>
      <c r="M3795" s="53"/>
      <c r="N3795" s="53"/>
    </row>
    <row r="3796" spans="2:14" x14ac:dyDescent="0.25">
      <c r="B3796" s="175"/>
      <c r="C3796" s="53"/>
      <c r="D3796" s="53"/>
      <c r="E3796" s="53"/>
      <c r="F3796" s="53"/>
      <c r="G3796" s="54"/>
      <c r="H3796" s="53"/>
      <c r="I3796" s="59"/>
      <c r="J3796" s="53"/>
      <c r="K3796" s="53"/>
      <c r="L3796" s="53"/>
      <c r="M3796" s="53"/>
      <c r="N3796" s="53"/>
    </row>
    <row r="3797" spans="2:14" x14ac:dyDescent="0.25">
      <c r="B3797" s="175"/>
      <c r="C3797" s="53"/>
      <c r="D3797" s="53"/>
      <c r="E3797" s="53"/>
      <c r="F3797" s="53"/>
      <c r="G3797" s="54"/>
      <c r="H3797" s="53"/>
      <c r="I3797" s="59"/>
      <c r="J3797" s="53"/>
      <c r="K3797" s="53"/>
      <c r="L3797" s="53"/>
      <c r="M3797" s="53"/>
      <c r="N3797" s="53"/>
    </row>
    <row r="3798" spans="2:14" x14ac:dyDescent="0.25">
      <c r="B3798" s="175"/>
      <c r="C3798" s="53"/>
      <c r="D3798" s="53"/>
      <c r="E3798" s="53"/>
      <c r="F3798" s="53"/>
      <c r="G3798" s="54"/>
      <c r="H3798" s="53"/>
      <c r="I3798" s="59"/>
      <c r="J3798" s="53"/>
      <c r="K3798" s="53"/>
      <c r="L3798" s="53"/>
      <c r="M3798" s="53"/>
      <c r="N3798" s="53"/>
    </row>
    <row r="3799" spans="2:14" x14ac:dyDescent="0.25">
      <c r="B3799" s="175"/>
      <c r="C3799" s="53"/>
      <c r="D3799" s="53"/>
      <c r="E3799" s="53"/>
      <c r="F3799" s="53"/>
      <c r="G3799" s="54"/>
      <c r="H3799" s="53"/>
      <c r="I3799" s="59"/>
      <c r="J3799" s="53"/>
      <c r="K3799" s="53"/>
      <c r="L3799" s="53"/>
      <c r="M3799" s="53"/>
      <c r="N3799" s="53"/>
    </row>
    <row r="3800" spans="2:14" x14ac:dyDescent="0.25">
      <c r="B3800" s="175"/>
      <c r="C3800" s="53"/>
      <c r="D3800" s="53"/>
      <c r="E3800" s="53"/>
      <c r="F3800" s="53"/>
      <c r="G3800" s="54"/>
      <c r="H3800" s="53"/>
      <c r="I3800" s="59"/>
      <c r="J3800" s="53"/>
      <c r="K3800" s="53"/>
      <c r="L3800" s="53"/>
      <c r="M3800" s="53"/>
      <c r="N3800" s="53"/>
    </row>
    <row r="3801" spans="2:14" x14ac:dyDescent="0.25">
      <c r="B3801" s="175"/>
      <c r="C3801" s="53"/>
      <c r="D3801" s="53"/>
      <c r="E3801" s="53"/>
      <c r="F3801" s="53"/>
      <c r="G3801" s="54"/>
      <c r="H3801" s="53"/>
      <c r="I3801" s="59"/>
      <c r="J3801" s="53"/>
      <c r="K3801" s="53"/>
      <c r="L3801" s="53"/>
      <c r="M3801" s="53"/>
      <c r="N3801" s="53"/>
    </row>
    <row r="3802" spans="2:14" x14ac:dyDescent="0.25">
      <c r="B3802" s="175"/>
      <c r="C3802" s="53"/>
      <c r="D3802" s="53"/>
      <c r="E3802" s="53"/>
      <c r="F3802" s="53"/>
      <c r="G3802" s="54"/>
      <c r="H3802" s="53"/>
      <c r="I3802" s="59"/>
      <c r="J3802" s="53"/>
      <c r="K3802" s="53"/>
      <c r="L3802" s="53"/>
      <c r="M3802" s="53"/>
      <c r="N3802" s="53"/>
    </row>
    <row r="3803" spans="2:14" x14ac:dyDescent="0.25">
      <c r="B3803" s="175"/>
      <c r="C3803" s="53"/>
      <c r="D3803" s="53"/>
      <c r="E3803" s="53"/>
      <c r="F3803" s="53"/>
      <c r="G3803" s="54"/>
      <c r="H3803" s="53"/>
      <c r="I3803" s="59"/>
      <c r="J3803" s="53"/>
      <c r="K3803" s="53"/>
      <c r="L3803" s="53"/>
      <c r="M3803" s="53"/>
      <c r="N3803" s="53"/>
    </row>
    <row r="3804" spans="2:14" x14ac:dyDescent="0.25">
      <c r="B3804" s="175"/>
      <c r="C3804" s="53"/>
      <c r="D3804" s="53"/>
      <c r="E3804" s="53"/>
      <c r="F3804" s="53"/>
      <c r="G3804" s="54"/>
      <c r="H3804" s="53"/>
      <c r="I3804" s="59"/>
      <c r="J3804" s="53"/>
      <c r="K3804" s="53"/>
      <c r="L3804" s="53"/>
      <c r="M3804" s="53"/>
      <c r="N3804" s="53"/>
    </row>
    <row r="3805" spans="2:14" x14ac:dyDescent="0.25">
      <c r="B3805" s="175"/>
      <c r="C3805" s="53"/>
      <c r="D3805" s="53"/>
      <c r="E3805" s="53"/>
      <c r="F3805" s="53"/>
      <c r="G3805" s="54"/>
      <c r="H3805" s="53"/>
      <c r="I3805" s="59"/>
      <c r="J3805" s="53"/>
      <c r="K3805" s="53"/>
      <c r="L3805" s="53"/>
      <c r="M3805" s="53"/>
      <c r="N3805" s="53"/>
    </row>
    <row r="3806" spans="2:14" x14ac:dyDescent="0.25">
      <c r="B3806" s="175"/>
      <c r="C3806" s="53"/>
      <c r="D3806" s="53"/>
      <c r="E3806" s="53"/>
      <c r="F3806" s="53"/>
      <c r="G3806" s="54"/>
      <c r="H3806" s="53"/>
      <c r="I3806" s="59"/>
      <c r="J3806" s="53"/>
      <c r="K3806" s="53"/>
      <c r="L3806" s="53"/>
      <c r="M3806" s="53"/>
      <c r="N3806" s="53"/>
    </row>
    <row r="3807" spans="2:14" x14ac:dyDescent="0.25">
      <c r="B3807" s="175"/>
      <c r="C3807" s="53"/>
      <c r="D3807" s="53"/>
      <c r="E3807" s="53"/>
      <c r="F3807" s="53"/>
      <c r="G3807" s="54"/>
      <c r="H3807" s="53"/>
      <c r="I3807" s="59"/>
      <c r="J3807" s="53"/>
      <c r="K3807" s="53"/>
      <c r="L3807" s="53"/>
      <c r="M3807" s="53"/>
      <c r="N3807" s="53"/>
    </row>
    <row r="3808" spans="2:14" x14ac:dyDescent="0.25">
      <c r="B3808" s="175"/>
      <c r="C3808" s="53"/>
      <c r="D3808" s="53"/>
      <c r="E3808" s="53"/>
      <c r="F3808" s="53"/>
      <c r="G3808" s="54"/>
      <c r="H3808" s="53"/>
      <c r="I3808" s="59"/>
      <c r="J3808" s="53"/>
      <c r="K3808" s="53"/>
      <c r="L3808" s="53"/>
      <c r="M3808" s="53"/>
      <c r="N3808" s="53"/>
    </row>
    <row r="3809" spans="2:14" x14ac:dyDescent="0.25">
      <c r="B3809" s="175"/>
      <c r="C3809" s="53"/>
      <c r="D3809" s="53"/>
      <c r="E3809" s="53"/>
      <c r="F3809" s="53"/>
      <c r="G3809" s="54"/>
      <c r="H3809" s="53"/>
      <c r="I3809" s="59"/>
      <c r="J3809" s="53"/>
      <c r="K3809" s="53"/>
      <c r="L3809" s="53"/>
      <c r="M3809" s="53"/>
      <c r="N3809" s="53"/>
    </row>
    <row r="3810" spans="2:14" x14ac:dyDescent="0.25">
      <c r="B3810" s="175"/>
      <c r="C3810" s="53"/>
      <c r="D3810" s="53"/>
      <c r="E3810" s="53"/>
      <c r="F3810" s="53"/>
      <c r="G3810" s="54"/>
      <c r="H3810" s="53"/>
      <c r="I3810" s="59"/>
      <c r="J3810" s="53"/>
      <c r="K3810" s="53"/>
      <c r="L3810" s="53"/>
      <c r="M3810" s="53"/>
      <c r="N3810" s="53"/>
    </row>
    <row r="3811" spans="2:14" x14ac:dyDescent="0.25">
      <c r="B3811" s="175"/>
      <c r="C3811" s="53"/>
      <c r="D3811" s="53"/>
      <c r="E3811" s="53"/>
      <c r="F3811" s="53"/>
      <c r="G3811" s="54"/>
      <c r="H3811" s="53"/>
      <c r="I3811" s="59"/>
      <c r="J3811" s="53"/>
      <c r="K3811" s="53"/>
      <c r="L3811" s="53"/>
      <c r="M3811" s="53"/>
      <c r="N3811" s="53"/>
    </row>
    <row r="3812" spans="2:14" x14ac:dyDescent="0.25">
      <c r="B3812" s="175"/>
      <c r="C3812" s="53"/>
      <c r="D3812" s="53"/>
      <c r="E3812" s="53"/>
      <c r="F3812" s="53"/>
      <c r="G3812" s="54"/>
      <c r="H3812" s="53"/>
      <c r="I3812" s="59"/>
      <c r="J3812" s="53"/>
      <c r="K3812" s="53"/>
      <c r="L3812" s="53"/>
      <c r="M3812" s="53"/>
      <c r="N3812" s="53"/>
    </row>
    <row r="3813" spans="2:14" x14ac:dyDescent="0.25">
      <c r="B3813" s="175"/>
      <c r="C3813" s="53"/>
      <c r="D3813" s="53"/>
      <c r="E3813" s="53"/>
      <c r="F3813" s="53"/>
      <c r="G3813" s="54"/>
      <c r="H3813" s="53"/>
      <c r="I3813" s="59"/>
      <c r="J3813" s="53"/>
      <c r="K3813" s="53"/>
      <c r="L3813" s="53"/>
      <c r="M3813" s="53"/>
      <c r="N3813" s="53"/>
    </row>
    <row r="3814" spans="2:14" x14ac:dyDescent="0.25">
      <c r="B3814" s="175"/>
      <c r="C3814" s="53"/>
      <c r="D3814" s="53"/>
      <c r="E3814" s="53"/>
      <c r="F3814" s="53"/>
      <c r="G3814" s="54"/>
      <c r="H3814" s="53"/>
      <c r="I3814" s="59"/>
      <c r="J3814" s="53"/>
      <c r="K3814" s="53"/>
      <c r="L3814" s="53"/>
      <c r="M3814" s="53"/>
      <c r="N3814" s="53"/>
    </row>
    <row r="3815" spans="2:14" x14ac:dyDescent="0.25">
      <c r="B3815" s="175"/>
      <c r="C3815" s="53"/>
      <c r="D3815" s="53"/>
      <c r="E3815" s="53"/>
      <c r="F3815" s="53"/>
      <c r="G3815" s="54"/>
      <c r="H3815" s="53"/>
      <c r="I3815" s="59"/>
      <c r="J3815" s="53"/>
      <c r="K3815" s="53"/>
      <c r="L3815" s="53"/>
      <c r="M3815" s="53"/>
      <c r="N3815" s="53"/>
    </row>
    <row r="3816" spans="2:14" x14ac:dyDescent="0.25">
      <c r="B3816" s="175"/>
      <c r="C3816" s="53"/>
      <c r="D3816" s="53"/>
      <c r="E3816" s="53"/>
      <c r="F3816" s="53"/>
      <c r="G3816" s="54"/>
      <c r="H3816" s="53"/>
      <c r="I3816" s="59"/>
      <c r="J3816" s="53"/>
      <c r="K3816" s="53"/>
      <c r="L3816" s="53"/>
      <c r="M3816" s="53"/>
      <c r="N3816" s="53"/>
    </row>
    <row r="3817" spans="2:14" x14ac:dyDescent="0.25">
      <c r="B3817" s="175"/>
      <c r="C3817" s="53"/>
      <c r="D3817" s="53"/>
      <c r="E3817" s="53"/>
      <c r="F3817" s="53"/>
      <c r="G3817" s="54"/>
      <c r="H3817" s="53"/>
      <c r="I3817" s="59"/>
      <c r="J3817" s="53"/>
      <c r="K3817" s="53"/>
      <c r="L3817" s="53"/>
      <c r="M3817" s="53"/>
      <c r="N3817" s="53"/>
    </row>
    <row r="3818" spans="2:14" x14ac:dyDescent="0.25">
      <c r="B3818" s="175"/>
      <c r="C3818" s="53"/>
      <c r="D3818" s="53"/>
      <c r="E3818" s="53"/>
      <c r="F3818" s="53"/>
      <c r="G3818" s="54"/>
      <c r="H3818" s="53"/>
      <c r="I3818" s="59"/>
      <c r="J3818" s="53"/>
      <c r="K3818" s="53"/>
      <c r="L3818" s="53"/>
      <c r="M3818" s="53"/>
      <c r="N3818" s="53"/>
    </row>
    <row r="3819" spans="2:14" x14ac:dyDescent="0.25">
      <c r="B3819" s="175"/>
      <c r="C3819" s="53"/>
      <c r="D3819" s="53"/>
      <c r="E3819" s="53"/>
      <c r="F3819" s="53"/>
      <c r="G3819" s="54"/>
      <c r="H3819" s="53"/>
      <c r="I3819" s="59"/>
      <c r="J3819" s="53"/>
      <c r="K3819" s="53"/>
      <c r="L3819" s="53"/>
      <c r="M3819" s="53"/>
      <c r="N3819" s="53"/>
    </row>
    <row r="3820" spans="2:14" x14ac:dyDescent="0.25">
      <c r="B3820" s="175"/>
      <c r="C3820" s="53"/>
      <c r="D3820" s="53"/>
      <c r="E3820" s="53"/>
      <c r="F3820" s="53"/>
      <c r="G3820" s="54"/>
      <c r="H3820" s="53"/>
      <c r="I3820" s="59"/>
      <c r="J3820" s="53"/>
      <c r="K3820" s="53"/>
      <c r="L3820" s="53"/>
      <c r="M3820" s="53"/>
      <c r="N3820" s="53"/>
    </row>
    <row r="3821" spans="2:14" x14ac:dyDescent="0.25">
      <c r="B3821" s="175"/>
      <c r="C3821" s="53"/>
      <c r="D3821" s="53"/>
      <c r="E3821" s="53"/>
      <c r="F3821" s="53"/>
      <c r="G3821" s="54"/>
      <c r="H3821" s="53"/>
      <c r="I3821" s="59"/>
      <c r="J3821" s="53"/>
      <c r="K3821" s="53"/>
      <c r="L3821" s="53"/>
      <c r="M3821" s="53"/>
      <c r="N3821" s="53"/>
    </row>
    <row r="3822" spans="2:14" x14ac:dyDescent="0.25">
      <c r="B3822" s="175"/>
      <c r="C3822" s="53"/>
      <c r="D3822" s="53"/>
      <c r="E3822" s="53"/>
      <c r="F3822" s="53"/>
      <c r="G3822" s="54"/>
      <c r="H3822" s="53"/>
      <c r="I3822" s="59"/>
      <c r="J3822" s="53"/>
      <c r="K3822" s="53"/>
      <c r="L3822" s="53"/>
      <c r="M3822" s="53"/>
      <c r="N3822" s="53"/>
    </row>
    <row r="3823" spans="2:14" x14ac:dyDescent="0.25">
      <c r="B3823" s="175"/>
      <c r="C3823" s="53"/>
      <c r="D3823" s="53"/>
      <c r="E3823" s="53"/>
      <c r="F3823" s="53"/>
      <c r="G3823" s="54"/>
      <c r="H3823" s="53"/>
      <c r="I3823" s="59"/>
      <c r="J3823" s="53"/>
      <c r="K3823" s="53"/>
      <c r="L3823" s="53"/>
      <c r="M3823" s="53"/>
      <c r="N3823" s="53"/>
    </row>
    <row r="3824" spans="2:14" x14ac:dyDescent="0.25">
      <c r="B3824" s="175"/>
      <c r="C3824" s="53"/>
      <c r="D3824" s="53"/>
      <c r="E3824" s="53"/>
      <c r="F3824" s="53"/>
      <c r="G3824" s="54"/>
      <c r="H3824" s="53"/>
      <c r="I3824" s="59"/>
      <c r="J3824" s="53"/>
      <c r="K3824" s="53"/>
      <c r="L3824" s="53"/>
      <c r="M3824" s="53"/>
      <c r="N3824" s="53"/>
    </row>
    <row r="3825" spans="2:14" x14ac:dyDescent="0.25">
      <c r="B3825" s="175"/>
      <c r="C3825" s="53"/>
      <c r="D3825" s="53"/>
      <c r="E3825" s="53"/>
      <c r="F3825" s="53"/>
      <c r="G3825" s="54"/>
      <c r="H3825" s="53"/>
      <c r="I3825" s="59"/>
      <c r="J3825" s="53"/>
      <c r="K3825" s="53"/>
      <c r="L3825" s="53"/>
      <c r="M3825" s="53"/>
      <c r="N3825" s="53"/>
    </row>
    <row r="3826" spans="2:14" x14ac:dyDescent="0.25">
      <c r="B3826" s="175"/>
      <c r="C3826" s="53"/>
      <c r="D3826" s="53"/>
      <c r="E3826" s="53"/>
      <c r="F3826" s="53"/>
      <c r="G3826" s="54"/>
      <c r="H3826" s="53"/>
      <c r="I3826" s="59"/>
      <c r="J3826" s="53"/>
      <c r="K3826" s="53"/>
      <c r="L3826" s="53"/>
      <c r="M3826" s="53"/>
      <c r="N3826" s="53"/>
    </row>
    <row r="3827" spans="2:14" x14ac:dyDescent="0.25">
      <c r="B3827" s="175"/>
      <c r="C3827" s="53"/>
      <c r="D3827" s="53"/>
      <c r="E3827" s="53"/>
      <c r="F3827" s="53"/>
      <c r="G3827" s="54"/>
      <c r="H3827" s="53"/>
      <c r="I3827" s="59"/>
      <c r="J3827" s="53"/>
      <c r="K3827" s="53"/>
      <c r="L3827" s="53"/>
      <c r="M3827" s="53"/>
      <c r="N3827" s="53"/>
    </row>
    <row r="3828" spans="2:14" x14ac:dyDescent="0.25">
      <c r="B3828" s="175"/>
      <c r="C3828" s="53"/>
      <c r="D3828" s="53"/>
      <c r="E3828" s="53"/>
      <c r="F3828" s="53"/>
      <c r="G3828" s="54"/>
      <c r="H3828" s="53"/>
      <c r="I3828" s="59"/>
      <c r="J3828" s="53"/>
      <c r="K3828" s="53"/>
      <c r="L3828" s="53"/>
      <c r="M3828" s="53"/>
      <c r="N3828" s="53"/>
    </row>
    <row r="3829" spans="2:14" x14ac:dyDescent="0.25">
      <c r="B3829" s="175"/>
      <c r="C3829" s="53"/>
      <c r="D3829" s="53"/>
      <c r="E3829" s="53"/>
      <c r="F3829" s="53"/>
      <c r="G3829" s="54"/>
      <c r="H3829" s="53"/>
      <c r="I3829" s="59"/>
      <c r="J3829" s="53"/>
      <c r="K3829" s="53"/>
      <c r="L3829" s="53"/>
      <c r="M3829" s="53"/>
      <c r="N3829" s="53"/>
    </row>
    <row r="3830" spans="2:14" x14ac:dyDescent="0.25">
      <c r="B3830" s="175"/>
      <c r="C3830" s="53"/>
      <c r="D3830" s="53"/>
      <c r="E3830" s="53"/>
      <c r="F3830" s="53"/>
      <c r="G3830" s="54"/>
      <c r="H3830" s="53"/>
      <c r="I3830" s="59"/>
      <c r="J3830" s="53"/>
      <c r="K3830" s="53"/>
      <c r="L3830" s="53"/>
      <c r="M3830" s="53"/>
      <c r="N3830" s="53"/>
    </row>
    <row r="3831" spans="2:14" x14ac:dyDescent="0.25">
      <c r="B3831" s="175"/>
      <c r="C3831" s="53"/>
      <c r="D3831" s="53"/>
      <c r="E3831" s="53"/>
      <c r="F3831" s="53"/>
      <c r="G3831" s="54"/>
      <c r="H3831" s="53"/>
      <c r="I3831" s="59"/>
      <c r="J3831" s="53"/>
      <c r="K3831" s="53"/>
      <c r="L3831" s="53"/>
      <c r="M3831" s="53"/>
      <c r="N3831" s="53"/>
    </row>
    <row r="3832" spans="2:14" x14ac:dyDescent="0.25">
      <c r="B3832" s="175"/>
      <c r="C3832" s="53"/>
      <c r="D3832" s="53"/>
      <c r="E3832" s="53"/>
      <c r="F3832" s="53"/>
      <c r="G3832" s="54"/>
      <c r="H3832" s="53"/>
      <c r="I3832" s="59"/>
      <c r="J3832" s="53"/>
      <c r="K3832" s="53"/>
      <c r="L3832" s="53"/>
      <c r="M3832" s="53"/>
      <c r="N3832" s="53"/>
    </row>
    <row r="3833" spans="2:14" x14ac:dyDescent="0.25">
      <c r="B3833" s="175"/>
      <c r="C3833" s="53"/>
      <c r="D3833" s="53"/>
      <c r="E3833" s="53"/>
      <c r="F3833" s="53"/>
      <c r="G3833" s="54"/>
      <c r="H3833" s="53"/>
      <c r="I3833" s="59"/>
      <c r="J3833" s="53"/>
      <c r="K3833" s="53"/>
      <c r="L3833" s="53"/>
      <c r="M3833" s="53"/>
      <c r="N3833" s="53"/>
    </row>
    <row r="3834" spans="2:14" x14ac:dyDescent="0.25">
      <c r="B3834" s="175"/>
      <c r="C3834" s="53"/>
      <c r="D3834" s="53"/>
      <c r="E3834" s="53"/>
      <c r="F3834" s="53"/>
      <c r="G3834" s="54"/>
      <c r="H3834" s="53"/>
      <c r="I3834" s="59"/>
      <c r="J3834" s="53"/>
      <c r="K3834" s="53"/>
      <c r="L3834" s="53"/>
      <c r="M3834" s="53"/>
      <c r="N3834" s="53"/>
    </row>
    <row r="3835" spans="2:14" x14ac:dyDescent="0.25">
      <c r="B3835" s="175"/>
      <c r="C3835" s="53"/>
      <c r="D3835" s="53"/>
      <c r="E3835" s="53"/>
      <c r="F3835" s="53"/>
      <c r="G3835" s="54"/>
      <c r="H3835" s="53"/>
      <c r="I3835" s="59"/>
      <c r="J3835" s="53"/>
      <c r="K3835" s="53"/>
      <c r="L3835" s="53"/>
      <c r="M3835" s="53"/>
      <c r="N3835" s="53"/>
    </row>
    <row r="3836" spans="2:14" x14ac:dyDescent="0.25">
      <c r="B3836" s="175"/>
      <c r="C3836" s="53"/>
      <c r="D3836" s="53"/>
      <c r="E3836" s="53"/>
      <c r="F3836" s="53"/>
      <c r="G3836" s="54"/>
      <c r="H3836" s="53"/>
      <c r="I3836" s="59"/>
      <c r="J3836" s="53"/>
      <c r="K3836" s="53"/>
      <c r="L3836" s="53"/>
      <c r="M3836" s="53"/>
      <c r="N3836" s="53"/>
    </row>
    <row r="3837" spans="2:14" x14ac:dyDescent="0.25">
      <c r="B3837" s="175"/>
      <c r="C3837" s="53"/>
      <c r="D3837" s="53"/>
      <c r="E3837" s="53"/>
      <c r="F3837" s="53"/>
      <c r="G3837" s="54"/>
      <c r="H3837" s="53"/>
      <c r="I3837" s="59"/>
      <c r="J3837" s="53"/>
      <c r="K3837" s="53"/>
      <c r="L3837" s="53"/>
      <c r="M3837" s="53"/>
      <c r="N3837" s="53"/>
    </row>
    <row r="3838" spans="2:14" x14ac:dyDescent="0.25">
      <c r="B3838" s="175"/>
      <c r="C3838" s="53"/>
      <c r="D3838" s="53"/>
      <c r="E3838" s="53"/>
      <c r="F3838" s="53"/>
      <c r="G3838" s="54"/>
      <c r="H3838" s="53"/>
      <c r="I3838" s="59"/>
      <c r="J3838" s="53"/>
      <c r="K3838" s="53"/>
      <c r="L3838" s="53"/>
      <c r="M3838" s="53"/>
      <c r="N3838" s="53"/>
    </row>
    <row r="3839" spans="2:14" x14ac:dyDescent="0.25">
      <c r="B3839" s="175"/>
      <c r="C3839" s="53"/>
      <c r="D3839" s="53"/>
      <c r="E3839" s="53"/>
      <c r="F3839" s="53"/>
      <c r="G3839" s="54"/>
      <c r="H3839" s="53"/>
      <c r="I3839" s="59"/>
      <c r="J3839" s="53"/>
      <c r="K3839" s="53"/>
      <c r="L3839" s="53"/>
      <c r="M3839" s="53"/>
      <c r="N3839" s="53"/>
    </row>
    <row r="3840" spans="2:14" x14ac:dyDescent="0.25">
      <c r="B3840" s="175"/>
      <c r="C3840" s="53"/>
      <c r="D3840" s="53"/>
      <c r="E3840" s="53"/>
      <c r="F3840" s="53"/>
      <c r="G3840" s="54"/>
      <c r="H3840" s="53"/>
      <c r="I3840" s="59"/>
      <c r="J3840" s="53"/>
      <c r="K3840" s="53"/>
      <c r="L3840" s="53"/>
      <c r="M3840" s="53"/>
      <c r="N3840" s="53"/>
    </row>
    <row r="3841" spans="2:14" x14ac:dyDescent="0.25">
      <c r="B3841" s="175"/>
      <c r="C3841" s="53"/>
      <c r="D3841" s="53"/>
      <c r="E3841" s="53"/>
      <c r="F3841" s="53"/>
      <c r="G3841" s="54"/>
      <c r="H3841" s="53"/>
      <c r="I3841" s="59"/>
      <c r="J3841" s="53"/>
      <c r="K3841" s="53"/>
      <c r="L3841" s="53"/>
      <c r="M3841" s="53"/>
      <c r="N3841" s="53"/>
    </row>
    <row r="3842" spans="2:14" x14ac:dyDescent="0.25">
      <c r="B3842" s="175"/>
      <c r="C3842" s="53"/>
      <c r="D3842" s="53"/>
      <c r="E3842" s="53"/>
      <c r="F3842" s="53"/>
      <c r="G3842" s="54"/>
      <c r="H3842" s="53"/>
      <c r="I3842" s="59"/>
      <c r="J3842" s="53"/>
      <c r="K3842" s="53"/>
      <c r="L3842" s="53"/>
      <c r="M3842" s="53"/>
      <c r="N3842" s="53"/>
    </row>
    <row r="3843" spans="2:14" x14ac:dyDescent="0.25">
      <c r="B3843" s="175"/>
      <c r="C3843" s="53"/>
      <c r="D3843" s="53"/>
      <c r="E3843" s="53"/>
      <c r="F3843" s="53"/>
      <c r="G3843" s="54"/>
      <c r="H3843" s="53"/>
      <c r="I3843" s="59"/>
      <c r="J3843" s="53"/>
      <c r="K3843" s="53"/>
      <c r="L3843" s="53"/>
      <c r="M3843" s="53"/>
      <c r="N3843" s="53"/>
    </row>
    <row r="3844" spans="2:14" x14ac:dyDescent="0.25">
      <c r="B3844" s="175"/>
      <c r="C3844" s="53"/>
      <c r="D3844" s="53"/>
      <c r="E3844" s="53"/>
      <c r="F3844" s="53"/>
      <c r="G3844" s="54"/>
      <c r="H3844" s="53"/>
      <c r="I3844" s="59"/>
      <c r="J3844" s="53"/>
      <c r="K3844" s="53"/>
      <c r="L3844" s="53"/>
      <c r="M3844" s="53"/>
      <c r="N3844" s="53"/>
    </row>
    <row r="3845" spans="2:14" x14ac:dyDescent="0.25">
      <c r="B3845" s="175"/>
      <c r="C3845" s="53"/>
      <c r="D3845" s="53"/>
      <c r="E3845" s="53"/>
      <c r="F3845" s="53"/>
      <c r="G3845" s="54"/>
      <c r="H3845" s="53"/>
      <c r="I3845" s="59"/>
      <c r="J3845" s="53"/>
      <c r="K3845" s="53"/>
      <c r="L3845" s="53"/>
      <c r="M3845" s="53"/>
      <c r="N3845" s="53"/>
    </row>
    <row r="3846" spans="2:14" x14ac:dyDescent="0.25">
      <c r="B3846" s="175"/>
      <c r="C3846" s="53"/>
      <c r="D3846" s="53"/>
      <c r="E3846" s="53"/>
      <c r="F3846" s="53"/>
      <c r="G3846" s="54"/>
      <c r="H3846" s="53"/>
      <c r="I3846" s="59"/>
      <c r="J3846" s="53"/>
      <c r="K3846" s="53"/>
      <c r="L3846" s="53"/>
      <c r="M3846" s="53"/>
      <c r="N3846" s="53"/>
    </row>
    <row r="3847" spans="2:14" x14ac:dyDescent="0.25">
      <c r="B3847" s="175"/>
      <c r="C3847" s="53"/>
      <c r="D3847" s="53"/>
      <c r="E3847" s="53"/>
      <c r="F3847" s="53"/>
      <c r="G3847" s="54"/>
      <c r="H3847" s="53"/>
      <c r="I3847" s="59"/>
      <c r="J3847" s="53"/>
      <c r="K3847" s="53"/>
      <c r="L3847" s="53"/>
      <c r="M3847" s="53"/>
      <c r="N3847" s="53"/>
    </row>
    <row r="3848" spans="2:14" x14ac:dyDescent="0.25">
      <c r="B3848" s="175"/>
      <c r="C3848" s="53"/>
      <c r="D3848" s="53"/>
      <c r="E3848" s="53"/>
      <c r="F3848" s="53"/>
      <c r="G3848" s="54"/>
      <c r="H3848" s="53"/>
      <c r="I3848" s="59"/>
      <c r="J3848" s="53"/>
      <c r="K3848" s="53"/>
      <c r="L3848" s="53"/>
      <c r="M3848" s="53"/>
      <c r="N3848" s="53"/>
    </row>
    <row r="3849" spans="2:14" x14ac:dyDescent="0.25">
      <c r="B3849" s="175"/>
      <c r="C3849" s="53"/>
      <c r="D3849" s="53"/>
      <c r="E3849" s="53"/>
      <c r="F3849" s="53"/>
      <c r="G3849" s="54"/>
      <c r="H3849" s="53"/>
      <c r="I3849" s="59"/>
      <c r="J3849" s="53"/>
      <c r="K3849" s="53"/>
      <c r="L3849" s="53"/>
      <c r="M3849" s="53"/>
      <c r="N3849" s="53"/>
    </row>
    <row r="3850" spans="2:14" x14ac:dyDescent="0.25">
      <c r="B3850" s="175"/>
      <c r="C3850" s="53"/>
      <c r="D3850" s="53"/>
      <c r="E3850" s="53"/>
      <c r="F3850" s="53"/>
      <c r="G3850" s="54"/>
      <c r="H3850" s="53"/>
      <c r="I3850" s="59"/>
      <c r="J3850" s="53"/>
      <c r="K3850" s="53"/>
      <c r="L3850" s="53"/>
      <c r="M3850" s="53"/>
      <c r="N3850" s="53"/>
    </row>
    <row r="3851" spans="2:14" x14ac:dyDescent="0.25">
      <c r="B3851" s="175"/>
      <c r="C3851" s="53"/>
      <c r="D3851" s="53"/>
      <c r="E3851" s="53"/>
      <c r="F3851" s="53"/>
      <c r="G3851" s="54"/>
      <c r="H3851" s="53"/>
      <c r="I3851" s="59"/>
      <c r="J3851" s="53"/>
      <c r="K3851" s="53"/>
      <c r="L3851" s="53"/>
      <c r="M3851" s="53"/>
      <c r="N3851" s="53"/>
    </row>
    <row r="3852" spans="2:14" x14ac:dyDescent="0.25">
      <c r="B3852" s="175"/>
      <c r="C3852" s="53"/>
      <c r="D3852" s="53"/>
      <c r="E3852" s="53"/>
      <c r="F3852" s="53"/>
      <c r="G3852" s="54"/>
      <c r="H3852" s="53"/>
      <c r="I3852" s="59"/>
      <c r="J3852" s="53"/>
      <c r="K3852" s="53"/>
      <c r="L3852" s="53"/>
      <c r="M3852" s="53"/>
      <c r="N3852" s="53"/>
    </row>
    <row r="3853" spans="2:14" x14ac:dyDescent="0.25">
      <c r="B3853" s="175"/>
      <c r="C3853" s="53"/>
      <c r="D3853" s="53"/>
      <c r="E3853" s="53"/>
      <c r="F3853" s="53"/>
      <c r="G3853" s="54"/>
      <c r="H3853" s="53"/>
      <c r="I3853" s="59"/>
      <c r="J3853" s="53"/>
      <c r="K3853" s="53"/>
      <c r="L3853" s="53"/>
      <c r="M3853" s="53"/>
      <c r="N3853" s="53"/>
    </row>
    <row r="3854" spans="2:14" x14ac:dyDescent="0.25">
      <c r="B3854" s="175"/>
      <c r="C3854" s="53"/>
      <c r="D3854" s="53"/>
      <c r="E3854" s="53"/>
      <c r="F3854" s="53"/>
      <c r="G3854" s="54"/>
      <c r="H3854" s="53"/>
      <c r="I3854" s="59"/>
      <c r="J3854" s="53"/>
      <c r="K3854" s="53"/>
      <c r="L3854" s="53"/>
      <c r="M3854" s="53"/>
      <c r="N3854" s="53"/>
    </row>
    <row r="3855" spans="2:14" x14ac:dyDescent="0.25">
      <c r="B3855" s="175"/>
      <c r="C3855" s="53"/>
      <c r="D3855" s="53"/>
      <c r="E3855" s="53"/>
      <c r="F3855" s="53"/>
      <c r="G3855" s="54"/>
      <c r="H3855" s="53"/>
      <c r="I3855" s="59"/>
      <c r="J3855" s="53"/>
      <c r="K3855" s="53"/>
      <c r="L3855" s="53"/>
      <c r="M3855" s="53"/>
      <c r="N3855" s="53"/>
    </row>
    <row r="3856" spans="2:14" x14ac:dyDescent="0.25">
      <c r="B3856" s="175"/>
      <c r="C3856" s="53"/>
      <c r="D3856" s="53"/>
      <c r="E3856" s="53"/>
      <c r="F3856" s="53"/>
      <c r="G3856" s="54"/>
      <c r="H3856" s="53"/>
      <c r="I3856" s="59"/>
      <c r="J3856" s="53"/>
      <c r="K3856" s="53"/>
      <c r="L3856" s="53"/>
      <c r="M3856" s="53"/>
      <c r="N3856" s="53"/>
    </row>
    <row r="3857" spans="2:14" x14ac:dyDescent="0.25">
      <c r="B3857" s="175"/>
      <c r="C3857" s="53"/>
      <c r="D3857" s="53"/>
      <c r="E3857" s="53"/>
      <c r="F3857" s="53"/>
      <c r="G3857" s="54"/>
      <c r="H3857" s="53"/>
      <c r="I3857" s="59"/>
      <c r="J3857" s="53"/>
      <c r="K3857" s="53"/>
      <c r="L3857" s="53"/>
      <c r="M3857" s="53"/>
      <c r="N3857" s="53"/>
    </row>
    <row r="3858" spans="2:14" x14ac:dyDescent="0.25">
      <c r="B3858" s="175"/>
      <c r="C3858" s="53"/>
      <c r="D3858" s="53"/>
      <c r="E3858" s="53"/>
      <c r="F3858" s="53"/>
      <c r="G3858" s="54"/>
      <c r="H3858" s="53"/>
      <c r="I3858" s="59"/>
      <c r="J3858" s="53"/>
      <c r="K3858" s="53"/>
      <c r="L3858" s="53"/>
      <c r="M3858" s="53"/>
      <c r="N3858" s="53"/>
    </row>
    <row r="3859" spans="2:14" x14ac:dyDescent="0.25">
      <c r="B3859" s="175"/>
      <c r="C3859" s="53"/>
      <c r="D3859" s="53"/>
      <c r="E3859" s="53"/>
      <c r="F3859" s="53"/>
      <c r="G3859" s="54"/>
      <c r="H3859" s="53"/>
      <c r="I3859" s="59"/>
      <c r="J3859" s="53"/>
      <c r="K3859" s="53"/>
      <c r="L3859" s="53"/>
      <c r="M3859" s="53"/>
      <c r="N3859" s="53"/>
    </row>
    <row r="3860" spans="2:14" x14ac:dyDescent="0.25">
      <c r="B3860" s="175"/>
      <c r="C3860" s="53"/>
      <c r="D3860" s="53"/>
      <c r="E3860" s="53"/>
      <c r="F3860" s="53"/>
      <c r="G3860" s="54"/>
      <c r="H3860" s="53"/>
      <c r="I3860" s="59"/>
      <c r="J3860" s="53"/>
      <c r="K3860" s="53"/>
      <c r="L3860" s="53"/>
      <c r="M3860" s="53"/>
      <c r="N3860" s="53"/>
    </row>
    <row r="3861" spans="2:14" x14ac:dyDescent="0.25">
      <c r="B3861" s="175"/>
      <c r="C3861" s="53"/>
      <c r="D3861" s="53"/>
      <c r="E3861" s="53"/>
      <c r="F3861" s="53"/>
      <c r="G3861" s="54"/>
      <c r="H3861" s="53"/>
      <c r="I3861" s="59"/>
      <c r="J3861" s="53"/>
      <c r="K3861" s="53"/>
      <c r="L3861" s="53"/>
      <c r="M3861" s="53"/>
      <c r="N3861" s="53"/>
    </row>
    <row r="3862" spans="2:14" x14ac:dyDescent="0.25">
      <c r="B3862" s="175"/>
      <c r="C3862" s="53"/>
      <c r="D3862" s="53"/>
      <c r="E3862" s="53"/>
      <c r="F3862" s="53"/>
      <c r="G3862" s="54"/>
      <c r="H3862" s="53"/>
      <c r="I3862" s="59"/>
      <c r="J3862" s="53"/>
      <c r="K3862" s="53"/>
      <c r="L3862" s="53"/>
      <c r="M3862" s="53"/>
      <c r="N3862" s="53"/>
    </row>
    <row r="3863" spans="2:14" x14ac:dyDescent="0.25">
      <c r="B3863" s="175"/>
      <c r="C3863" s="53"/>
      <c r="D3863" s="53"/>
      <c r="E3863" s="53"/>
      <c r="F3863" s="53"/>
      <c r="G3863" s="54"/>
      <c r="H3863" s="53"/>
      <c r="I3863" s="59"/>
      <c r="J3863" s="53"/>
      <c r="K3863" s="53"/>
      <c r="L3863" s="53"/>
      <c r="M3863" s="53"/>
      <c r="N3863" s="53"/>
    </row>
    <row r="3864" spans="2:14" x14ac:dyDescent="0.25">
      <c r="B3864" s="175"/>
      <c r="C3864" s="53"/>
      <c r="D3864" s="53"/>
      <c r="E3864" s="53"/>
      <c r="F3864" s="53"/>
      <c r="G3864" s="54"/>
      <c r="H3864" s="53"/>
      <c r="I3864" s="59"/>
      <c r="J3864" s="53"/>
      <c r="K3864" s="53"/>
      <c r="L3864" s="53"/>
      <c r="M3864" s="53"/>
      <c r="N3864" s="53"/>
    </row>
    <row r="3865" spans="2:14" x14ac:dyDescent="0.25">
      <c r="B3865" s="175"/>
      <c r="C3865" s="53"/>
      <c r="D3865" s="53"/>
      <c r="E3865" s="53"/>
      <c r="F3865" s="53"/>
      <c r="G3865" s="54"/>
      <c r="H3865" s="53"/>
      <c r="I3865" s="59"/>
      <c r="J3865" s="53"/>
      <c r="K3865" s="53"/>
      <c r="L3865" s="53"/>
      <c r="M3865" s="53"/>
      <c r="N3865" s="53"/>
    </row>
    <row r="3866" spans="2:14" x14ac:dyDescent="0.25">
      <c r="B3866" s="175"/>
      <c r="C3866" s="53"/>
      <c r="D3866" s="53"/>
      <c r="E3866" s="53"/>
      <c r="F3866" s="53"/>
      <c r="G3866" s="54"/>
      <c r="H3866" s="53"/>
      <c r="I3866" s="59"/>
      <c r="J3866" s="53"/>
      <c r="K3866" s="53"/>
      <c r="L3866" s="53"/>
      <c r="M3866" s="53"/>
      <c r="N3866" s="53"/>
    </row>
    <row r="3867" spans="2:14" x14ac:dyDescent="0.25">
      <c r="B3867" s="175"/>
      <c r="C3867" s="53"/>
      <c r="D3867" s="53"/>
      <c r="E3867" s="53"/>
      <c r="F3867" s="53"/>
      <c r="G3867" s="54"/>
      <c r="H3867" s="53"/>
      <c r="I3867" s="59"/>
      <c r="J3867" s="53"/>
      <c r="K3867" s="53"/>
      <c r="L3867" s="53"/>
      <c r="M3867" s="53"/>
      <c r="N3867" s="53"/>
    </row>
    <row r="3868" spans="2:14" x14ac:dyDescent="0.25">
      <c r="B3868" s="175"/>
      <c r="C3868" s="53"/>
      <c r="D3868" s="53"/>
      <c r="E3868" s="53"/>
      <c r="F3868" s="53"/>
      <c r="G3868" s="54"/>
      <c r="H3868" s="53"/>
      <c r="I3868" s="59"/>
      <c r="J3868" s="53"/>
      <c r="K3868" s="53"/>
      <c r="L3868" s="53"/>
      <c r="M3868" s="53"/>
      <c r="N3868" s="53"/>
    </row>
    <row r="3869" spans="2:14" x14ac:dyDescent="0.25">
      <c r="B3869" s="175"/>
      <c r="C3869" s="53"/>
      <c r="D3869" s="53"/>
      <c r="E3869" s="53"/>
      <c r="F3869" s="53"/>
      <c r="G3869" s="54"/>
      <c r="H3869" s="53"/>
      <c r="I3869" s="59"/>
      <c r="J3869" s="53"/>
      <c r="K3869" s="53"/>
      <c r="L3869" s="53"/>
      <c r="M3869" s="53"/>
      <c r="N3869" s="53"/>
    </row>
    <row r="3870" spans="2:14" x14ac:dyDescent="0.25">
      <c r="B3870" s="175"/>
      <c r="C3870" s="53"/>
      <c r="D3870" s="53"/>
      <c r="E3870" s="53"/>
      <c r="F3870" s="53"/>
      <c r="G3870" s="54"/>
      <c r="H3870" s="53"/>
      <c r="I3870" s="59"/>
      <c r="J3870" s="53"/>
      <c r="K3870" s="53"/>
      <c r="L3870" s="53"/>
      <c r="M3870" s="53"/>
      <c r="N3870" s="53"/>
    </row>
    <row r="3871" spans="2:14" x14ac:dyDescent="0.25">
      <c r="B3871" s="175"/>
      <c r="C3871" s="53"/>
      <c r="D3871" s="53"/>
      <c r="E3871" s="53"/>
      <c r="F3871" s="53"/>
      <c r="G3871" s="54"/>
      <c r="H3871" s="53"/>
      <c r="I3871" s="59"/>
      <c r="J3871" s="53"/>
      <c r="K3871" s="53"/>
      <c r="L3871" s="53"/>
      <c r="M3871" s="53"/>
      <c r="N3871" s="53"/>
    </row>
    <row r="3872" spans="2:14" x14ac:dyDescent="0.25">
      <c r="B3872" s="175"/>
      <c r="C3872" s="53"/>
      <c r="D3872" s="53"/>
      <c r="E3872" s="53"/>
      <c r="F3872" s="53"/>
      <c r="G3872" s="54"/>
      <c r="H3872" s="53"/>
      <c r="I3872" s="59"/>
      <c r="J3872" s="53"/>
      <c r="K3872" s="53"/>
      <c r="L3872" s="53"/>
      <c r="M3872" s="53"/>
      <c r="N3872" s="53"/>
    </row>
    <row r="3873" spans="2:14" x14ac:dyDescent="0.25">
      <c r="B3873" s="175"/>
      <c r="C3873" s="53"/>
      <c r="D3873" s="53"/>
      <c r="E3873" s="53"/>
      <c r="F3873" s="53"/>
      <c r="G3873" s="54"/>
      <c r="H3873" s="53"/>
      <c r="I3873" s="59"/>
      <c r="J3873" s="53"/>
      <c r="K3873" s="53"/>
      <c r="L3873" s="53"/>
      <c r="M3873" s="53"/>
      <c r="N3873" s="53"/>
    </row>
    <row r="3874" spans="2:14" x14ac:dyDescent="0.25">
      <c r="B3874" s="175"/>
      <c r="C3874" s="53"/>
      <c r="D3874" s="53"/>
      <c r="E3874" s="53"/>
      <c r="F3874" s="53"/>
      <c r="G3874" s="54"/>
      <c r="H3874" s="53"/>
      <c r="I3874" s="59"/>
      <c r="J3874" s="53"/>
      <c r="K3874" s="53"/>
      <c r="L3874" s="53"/>
      <c r="M3874" s="53"/>
      <c r="N3874" s="53"/>
    </row>
    <row r="3875" spans="2:14" x14ac:dyDescent="0.25">
      <c r="B3875" s="175"/>
      <c r="C3875" s="53"/>
      <c r="D3875" s="53"/>
      <c r="E3875" s="53"/>
      <c r="F3875" s="53"/>
      <c r="G3875" s="54"/>
      <c r="H3875" s="53"/>
      <c r="I3875" s="59"/>
      <c r="J3875" s="53"/>
      <c r="K3875" s="53"/>
      <c r="L3875" s="53"/>
      <c r="M3875" s="53"/>
      <c r="N3875" s="53"/>
    </row>
    <row r="3876" spans="2:14" x14ac:dyDescent="0.25">
      <c r="B3876" s="175"/>
      <c r="C3876" s="53"/>
      <c r="D3876" s="53"/>
      <c r="E3876" s="53"/>
      <c r="F3876" s="53"/>
      <c r="G3876" s="54"/>
      <c r="H3876" s="53"/>
      <c r="I3876" s="59"/>
      <c r="J3876" s="53"/>
      <c r="K3876" s="53"/>
      <c r="L3876" s="53"/>
      <c r="M3876" s="53"/>
      <c r="N3876" s="53"/>
    </row>
    <row r="3877" spans="2:14" x14ac:dyDescent="0.25">
      <c r="B3877" s="175"/>
      <c r="C3877" s="53"/>
      <c r="D3877" s="53"/>
      <c r="E3877" s="53"/>
      <c r="F3877" s="53"/>
      <c r="G3877" s="54"/>
      <c r="H3877" s="53"/>
      <c r="I3877" s="59"/>
      <c r="J3877" s="53"/>
      <c r="K3877" s="53"/>
      <c r="L3877" s="53"/>
      <c r="M3877" s="53"/>
      <c r="N3877" s="53"/>
    </row>
    <row r="3878" spans="2:14" x14ac:dyDescent="0.25">
      <c r="B3878" s="175"/>
      <c r="C3878" s="53"/>
      <c r="D3878" s="53"/>
      <c r="E3878" s="53"/>
      <c r="F3878" s="53"/>
      <c r="G3878" s="54"/>
      <c r="H3878" s="53"/>
      <c r="I3878" s="59"/>
      <c r="J3878" s="53"/>
      <c r="K3878" s="53"/>
      <c r="L3878" s="53"/>
      <c r="M3878" s="53"/>
      <c r="N3878" s="53"/>
    </row>
    <row r="3879" spans="2:14" x14ac:dyDescent="0.25">
      <c r="B3879" s="175"/>
      <c r="C3879" s="53"/>
      <c r="D3879" s="53"/>
      <c r="E3879" s="53"/>
      <c r="F3879" s="53"/>
      <c r="G3879" s="54"/>
      <c r="H3879" s="53"/>
      <c r="I3879" s="59"/>
      <c r="J3879" s="53"/>
      <c r="K3879" s="53"/>
      <c r="L3879" s="53"/>
      <c r="M3879" s="53"/>
      <c r="N3879" s="53"/>
    </row>
    <row r="3880" spans="2:14" x14ac:dyDescent="0.25">
      <c r="B3880" s="175"/>
      <c r="C3880" s="53"/>
      <c r="D3880" s="53"/>
      <c r="E3880" s="53"/>
      <c r="F3880" s="53"/>
      <c r="G3880" s="54"/>
      <c r="H3880" s="53"/>
      <c r="I3880" s="59"/>
      <c r="J3880" s="53"/>
      <c r="K3880" s="53"/>
      <c r="L3880" s="53"/>
      <c r="M3880" s="53"/>
      <c r="N3880" s="53"/>
    </row>
    <row r="3881" spans="2:14" x14ac:dyDescent="0.25">
      <c r="B3881" s="175"/>
      <c r="C3881" s="53"/>
      <c r="D3881" s="53"/>
      <c r="E3881" s="53"/>
      <c r="F3881" s="53"/>
      <c r="G3881" s="54"/>
      <c r="H3881" s="53"/>
      <c r="I3881" s="59"/>
      <c r="J3881" s="53"/>
      <c r="K3881" s="53"/>
      <c r="L3881" s="53"/>
      <c r="M3881" s="53"/>
      <c r="N3881" s="53"/>
    </row>
    <row r="3882" spans="2:14" x14ac:dyDescent="0.25">
      <c r="B3882" s="175"/>
      <c r="C3882" s="53"/>
      <c r="D3882" s="53"/>
      <c r="E3882" s="53"/>
      <c r="F3882" s="53"/>
      <c r="G3882" s="54"/>
      <c r="H3882" s="53"/>
      <c r="I3882" s="59"/>
      <c r="J3882" s="53"/>
      <c r="K3882" s="53"/>
      <c r="L3882" s="53"/>
      <c r="M3882" s="53"/>
      <c r="N3882" s="53"/>
    </row>
    <row r="3883" spans="2:14" x14ac:dyDescent="0.25">
      <c r="B3883" s="175"/>
      <c r="C3883" s="53"/>
      <c r="D3883" s="53"/>
      <c r="E3883" s="53"/>
      <c r="F3883" s="53"/>
      <c r="G3883" s="54"/>
      <c r="H3883" s="53"/>
      <c r="I3883" s="59"/>
      <c r="J3883" s="53"/>
      <c r="K3883" s="53"/>
      <c r="L3883" s="53"/>
      <c r="M3883" s="53"/>
      <c r="N3883" s="53"/>
    </row>
    <row r="3884" spans="2:14" x14ac:dyDescent="0.25">
      <c r="B3884" s="175"/>
      <c r="C3884" s="53"/>
      <c r="D3884" s="53"/>
      <c r="E3884" s="53"/>
      <c r="F3884" s="53"/>
      <c r="G3884" s="54"/>
      <c r="H3884" s="53"/>
      <c r="I3884" s="59"/>
      <c r="J3884" s="53"/>
      <c r="K3884" s="53"/>
      <c r="L3884" s="53"/>
      <c r="M3884" s="53"/>
      <c r="N3884" s="53"/>
    </row>
    <row r="3885" spans="2:14" x14ac:dyDescent="0.25">
      <c r="B3885" s="175"/>
      <c r="C3885" s="53"/>
      <c r="D3885" s="53"/>
      <c r="E3885" s="53"/>
      <c r="F3885" s="53"/>
      <c r="G3885" s="54"/>
      <c r="H3885" s="53"/>
      <c r="I3885" s="59"/>
      <c r="J3885" s="53"/>
      <c r="K3885" s="53"/>
      <c r="L3885" s="53"/>
      <c r="M3885" s="53"/>
      <c r="N3885" s="53"/>
    </row>
    <row r="3886" spans="2:14" x14ac:dyDescent="0.25">
      <c r="B3886" s="175"/>
      <c r="C3886" s="53"/>
      <c r="D3886" s="53"/>
      <c r="E3886" s="53"/>
      <c r="F3886" s="53"/>
      <c r="G3886" s="54"/>
      <c r="H3886" s="53"/>
      <c r="I3886" s="59"/>
      <c r="J3886" s="53"/>
      <c r="K3886" s="53"/>
      <c r="L3886" s="53"/>
      <c r="M3886" s="53"/>
      <c r="N3886" s="53"/>
    </row>
    <row r="3887" spans="2:14" x14ac:dyDescent="0.25">
      <c r="B3887" s="175"/>
      <c r="C3887" s="53"/>
      <c r="D3887" s="53"/>
      <c r="E3887" s="53"/>
      <c r="F3887" s="53"/>
      <c r="G3887" s="54"/>
      <c r="H3887" s="53"/>
      <c r="I3887" s="59"/>
      <c r="J3887" s="53"/>
      <c r="K3887" s="53"/>
      <c r="L3887" s="53"/>
      <c r="M3887" s="53"/>
      <c r="N3887" s="53"/>
    </row>
    <row r="3888" spans="2:14" x14ac:dyDescent="0.25">
      <c r="B3888" s="175"/>
      <c r="C3888" s="53"/>
      <c r="D3888" s="53"/>
      <c r="E3888" s="53"/>
      <c r="F3888" s="53"/>
      <c r="G3888" s="54"/>
      <c r="H3888" s="53"/>
      <c r="I3888" s="59"/>
      <c r="J3888" s="53"/>
      <c r="K3888" s="53"/>
      <c r="L3888" s="53"/>
      <c r="M3888" s="53"/>
      <c r="N3888" s="53"/>
    </row>
    <row r="3889" spans="2:14" x14ac:dyDescent="0.25">
      <c r="B3889" s="175"/>
      <c r="C3889" s="53"/>
      <c r="D3889" s="53"/>
      <c r="E3889" s="53"/>
      <c r="F3889" s="53"/>
      <c r="G3889" s="54"/>
      <c r="H3889" s="53"/>
      <c r="I3889" s="59"/>
      <c r="J3889" s="53"/>
      <c r="K3889" s="53"/>
      <c r="L3889" s="53"/>
      <c r="M3889" s="53"/>
      <c r="N3889" s="53"/>
    </row>
    <row r="3890" spans="2:14" x14ac:dyDescent="0.25">
      <c r="B3890" s="175"/>
      <c r="C3890" s="53"/>
      <c r="D3890" s="53"/>
      <c r="E3890" s="53"/>
      <c r="F3890" s="53"/>
      <c r="G3890" s="54"/>
      <c r="H3890" s="53"/>
      <c r="I3890" s="59"/>
      <c r="J3890" s="53"/>
      <c r="K3890" s="53"/>
      <c r="L3890" s="53"/>
      <c r="M3890" s="53"/>
      <c r="N3890" s="53"/>
    </row>
    <row r="3891" spans="2:14" x14ac:dyDescent="0.25">
      <c r="B3891" s="175"/>
      <c r="C3891" s="53"/>
      <c r="D3891" s="53"/>
      <c r="E3891" s="53"/>
      <c r="F3891" s="53"/>
      <c r="G3891" s="54"/>
      <c r="H3891" s="53"/>
      <c r="I3891" s="59"/>
      <c r="J3891" s="53"/>
      <c r="K3891" s="53"/>
      <c r="L3891" s="53"/>
      <c r="M3891" s="53"/>
      <c r="N3891" s="53"/>
    </row>
    <row r="3892" spans="2:14" x14ac:dyDescent="0.25">
      <c r="B3892" s="175"/>
      <c r="C3892" s="53"/>
      <c r="D3892" s="53"/>
      <c r="E3892" s="53"/>
      <c r="F3892" s="53"/>
      <c r="G3892" s="54"/>
      <c r="H3892" s="53"/>
      <c r="I3892" s="59"/>
      <c r="J3892" s="53"/>
      <c r="K3892" s="53"/>
      <c r="L3892" s="53"/>
      <c r="M3892" s="53"/>
      <c r="N3892" s="53"/>
    </row>
    <row r="3893" spans="2:14" x14ac:dyDescent="0.25">
      <c r="B3893" s="175"/>
      <c r="C3893" s="53"/>
      <c r="D3893" s="53"/>
      <c r="E3893" s="53"/>
      <c r="F3893" s="53"/>
      <c r="G3893" s="54"/>
      <c r="H3893" s="53"/>
      <c r="I3893" s="59"/>
      <c r="J3893" s="53"/>
      <c r="K3893" s="53"/>
      <c r="L3893" s="53"/>
      <c r="M3893" s="53"/>
      <c r="N3893" s="53"/>
    </row>
    <row r="3894" spans="2:14" x14ac:dyDescent="0.25">
      <c r="B3894" s="175"/>
      <c r="C3894" s="53"/>
      <c r="D3894" s="53"/>
      <c r="E3894" s="53"/>
      <c r="F3894" s="53"/>
      <c r="G3894" s="54"/>
      <c r="H3894" s="53"/>
      <c r="I3894" s="59"/>
      <c r="J3894" s="53"/>
      <c r="K3894" s="53"/>
      <c r="L3894" s="53"/>
      <c r="M3894" s="53"/>
      <c r="N3894" s="53"/>
    </row>
    <row r="3895" spans="2:14" x14ac:dyDescent="0.25">
      <c r="B3895" s="175"/>
      <c r="C3895" s="53"/>
      <c r="D3895" s="53"/>
      <c r="E3895" s="53"/>
      <c r="F3895" s="53"/>
      <c r="G3895" s="54"/>
      <c r="H3895" s="53"/>
      <c r="I3895" s="59"/>
      <c r="J3895" s="53"/>
      <c r="K3895" s="53"/>
      <c r="L3895" s="53"/>
      <c r="M3895" s="53"/>
      <c r="N3895" s="53"/>
    </row>
    <row r="3896" spans="2:14" x14ac:dyDescent="0.25">
      <c r="B3896" s="175"/>
      <c r="C3896" s="53"/>
      <c r="D3896" s="53"/>
      <c r="E3896" s="53"/>
      <c r="F3896" s="53"/>
      <c r="G3896" s="54"/>
      <c r="H3896" s="53"/>
      <c r="I3896" s="59"/>
      <c r="J3896" s="53"/>
      <c r="K3896" s="53"/>
      <c r="L3896" s="53"/>
      <c r="M3896" s="53"/>
      <c r="N3896" s="53"/>
    </row>
    <row r="3897" spans="2:14" x14ac:dyDescent="0.25">
      <c r="B3897" s="175"/>
      <c r="C3897" s="53"/>
      <c r="D3897" s="53"/>
      <c r="E3897" s="53"/>
      <c r="F3897" s="53"/>
      <c r="G3897" s="54"/>
      <c r="H3897" s="53"/>
      <c r="I3897" s="59"/>
      <c r="J3897" s="53"/>
      <c r="K3897" s="53"/>
      <c r="L3897" s="53"/>
      <c r="M3897" s="53"/>
      <c r="N3897" s="53"/>
    </row>
    <row r="3898" spans="2:14" x14ac:dyDescent="0.25">
      <c r="B3898" s="175"/>
      <c r="C3898" s="53"/>
      <c r="D3898" s="53"/>
      <c r="E3898" s="53"/>
      <c r="F3898" s="53"/>
      <c r="G3898" s="54"/>
      <c r="H3898" s="53"/>
      <c r="I3898" s="59"/>
      <c r="J3898" s="53"/>
      <c r="K3898" s="53"/>
      <c r="L3898" s="53"/>
      <c r="M3898" s="53"/>
      <c r="N3898" s="53"/>
    </row>
    <row r="3899" spans="2:14" x14ac:dyDescent="0.25">
      <c r="B3899" s="175"/>
      <c r="C3899" s="53"/>
      <c r="D3899" s="53"/>
      <c r="E3899" s="53"/>
      <c r="F3899" s="53"/>
      <c r="G3899" s="54"/>
      <c r="H3899" s="53"/>
      <c r="I3899" s="59"/>
      <c r="J3899" s="53"/>
      <c r="K3899" s="53"/>
      <c r="L3899" s="53"/>
      <c r="M3899" s="53"/>
      <c r="N3899" s="53"/>
    </row>
    <row r="3900" spans="2:14" x14ac:dyDescent="0.25">
      <c r="B3900" s="175"/>
      <c r="C3900" s="53"/>
      <c r="D3900" s="53"/>
      <c r="E3900" s="53"/>
      <c r="F3900" s="53"/>
      <c r="G3900" s="54"/>
      <c r="H3900" s="53"/>
      <c r="I3900" s="59"/>
      <c r="J3900" s="53"/>
      <c r="K3900" s="53"/>
      <c r="L3900" s="53"/>
      <c r="M3900" s="53"/>
      <c r="N3900" s="53"/>
    </row>
    <row r="3901" spans="2:14" x14ac:dyDescent="0.25">
      <c r="B3901" s="175"/>
      <c r="C3901" s="53"/>
      <c r="D3901" s="53"/>
      <c r="E3901" s="53"/>
      <c r="F3901" s="53"/>
      <c r="G3901" s="54"/>
      <c r="H3901" s="53"/>
      <c r="I3901" s="59"/>
      <c r="J3901" s="53"/>
      <c r="K3901" s="53"/>
      <c r="L3901" s="53"/>
      <c r="M3901" s="53"/>
      <c r="N3901" s="53"/>
    </row>
    <row r="3902" spans="2:14" x14ac:dyDescent="0.25">
      <c r="B3902" s="175"/>
      <c r="C3902" s="53"/>
      <c r="D3902" s="53"/>
      <c r="E3902" s="53"/>
      <c r="F3902" s="53"/>
      <c r="G3902" s="54"/>
      <c r="H3902" s="53"/>
      <c r="I3902" s="59"/>
      <c r="J3902" s="53"/>
      <c r="K3902" s="53"/>
      <c r="L3902" s="53"/>
      <c r="M3902" s="53"/>
      <c r="N3902" s="53"/>
    </row>
    <row r="3903" spans="2:14" x14ac:dyDescent="0.25">
      <c r="B3903" s="175"/>
      <c r="C3903" s="53"/>
      <c r="D3903" s="53"/>
      <c r="E3903" s="53"/>
      <c r="F3903" s="53"/>
      <c r="G3903" s="54"/>
      <c r="H3903" s="53"/>
      <c r="I3903" s="59"/>
      <c r="J3903" s="53"/>
      <c r="K3903" s="53"/>
      <c r="L3903" s="53"/>
      <c r="M3903" s="53"/>
      <c r="N3903" s="53"/>
    </row>
    <row r="3904" spans="2:14" x14ac:dyDescent="0.25">
      <c r="B3904" s="175"/>
      <c r="C3904" s="53"/>
      <c r="D3904" s="53"/>
      <c r="E3904" s="53"/>
      <c r="F3904" s="53"/>
      <c r="G3904" s="54"/>
      <c r="H3904" s="53"/>
      <c r="I3904" s="59"/>
      <c r="J3904" s="53"/>
      <c r="K3904" s="53"/>
      <c r="L3904" s="53"/>
      <c r="M3904" s="53"/>
      <c r="N3904" s="53"/>
    </row>
    <row r="3905" spans="2:14" x14ac:dyDescent="0.25">
      <c r="B3905" s="175"/>
      <c r="C3905" s="53"/>
      <c r="D3905" s="53"/>
      <c r="E3905" s="53"/>
      <c r="F3905" s="53"/>
      <c r="G3905" s="54"/>
      <c r="H3905" s="53"/>
      <c r="I3905" s="59"/>
      <c r="J3905" s="53"/>
      <c r="K3905" s="53"/>
      <c r="L3905" s="53"/>
      <c r="M3905" s="53"/>
      <c r="N3905" s="53"/>
    </row>
    <row r="3906" spans="2:14" x14ac:dyDescent="0.25">
      <c r="B3906" s="175"/>
      <c r="C3906" s="53"/>
      <c r="D3906" s="53"/>
      <c r="E3906" s="53"/>
      <c r="F3906" s="53"/>
      <c r="G3906" s="54"/>
      <c r="H3906" s="53"/>
      <c r="I3906" s="59"/>
      <c r="J3906" s="53"/>
      <c r="K3906" s="53"/>
      <c r="L3906" s="53"/>
      <c r="M3906" s="53"/>
      <c r="N3906" s="53"/>
    </row>
    <row r="3907" spans="2:14" x14ac:dyDescent="0.25">
      <c r="B3907" s="175"/>
      <c r="C3907" s="53"/>
      <c r="D3907" s="53"/>
      <c r="E3907" s="53"/>
      <c r="F3907" s="53"/>
      <c r="G3907" s="54"/>
      <c r="H3907" s="53"/>
      <c r="I3907" s="59"/>
      <c r="J3907" s="53"/>
      <c r="K3907" s="53"/>
      <c r="L3907" s="53"/>
      <c r="M3907" s="53"/>
      <c r="N3907" s="53"/>
    </row>
    <row r="3908" spans="2:14" x14ac:dyDescent="0.25">
      <c r="B3908" s="175"/>
      <c r="C3908" s="53"/>
      <c r="D3908" s="53"/>
      <c r="E3908" s="53"/>
      <c r="F3908" s="53"/>
      <c r="G3908" s="54"/>
      <c r="H3908" s="53"/>
      <c r="I3908" s="59"/>
      <c r="J3908" s="53"/>
      <c r="K3908" s="53"/>
      <c r="L3908" s="53"/>
      <c r="M3908" s="53"/>
      <c r="N3908" s="53"/>
    </row>
    <row r="3909" spans="2:14" x14ac:dyDescent="0.25">
      <c r="B3909" s="175"/>
      <c r="C3909" s="53"/>
      <c r="D3909" s="53"/>
      <c r="E3909" s="53"/>
      <c r="F3909" s="53"/>
      <c r="G3909" s="54"/>
      <c r="H3909" s="53"/>
      <c r="I3909" s="59"/>
      <c r="J3909" s="53"/>
      <c r="K3909" s="53"/>
      <c r="L3909" s="53"/>
      <c r="M3909" s="53"/>
      <c r="N3909" s="53"/>
    </row>
    <row r="3910" spans="2:14" x14ac:dyDescent="0.25">
      <c r="B3910" s="175"/>
      <c r="C3910" s="53"/>
      <c r="D3910" s="53"/>
      <c r="E3910" s="53"/>
      <c r="F3910" s="53"/>
      <c r="G3910" s="54"/>
      <c r="H3910" s="53"/>
      <c r="I3910" s="59"/>
      <c r="J3910" s="53"/>
      <c r="K3910" s="53"/>
      <c r="L3910" s="53"/>
      <c r="M3910" s="53"/>
      <c r="N3910" s="53"/>
    </row>
    <row r="3911" spans="2:14" x14ac:dyDescent="0.25">
      <c r="B3911" s="175"/>
      <c r="C3911" s="53"/>
      <c r="D3911" s="53"/>
      <c r="E3911" s="53"/>
      <c r="F3911" s="53"/>
      <c r="G3911" s="54"/>
      <c r="H3911" s="53"/>
      <c r="I3911" s="59"/>
      <c r="J3911" s="53"/>
      <c r="K3911" s="53"/>
      <c r="L3911" s="53"/>
      <c r="M3911" s="53"/>
      <c r="N3911" s="53"/>
    </row>
    <row r="3912" spans="2:14" x14ac:dyDescent="0.25">
      <c r="B3912" s="175"/>
      <c r="C3912" s="53"/>
      <c r="D3912" s="53"/>
      <c r="E3912" s="53"/>
      <c r="F3912" s="53"/>
      <c r="G3912" s="54"/>
      <c r="H3912" s="53"/>
      <c r="I3912" s="59"/>
      <c r="J3912" s="53"/>
      <c r="K3912" s="53"/>
      <c r="L3912" s="53"/>
      <c r="M3912" s="53"/>
      <c r="N3912" s="53"/>
    </row>
    <row r="3913" spans="2:14" x14ac:dyDescent="0.25">
      <c r="B3913" s="175"/>
      <c r="C3913" s="53"/>
      <c r="D3913" s="53"/>
      <c r="E3913" s="53"/>
      <c r="F3913" s="53"/>
      <c r="G3913" s="54"/>
      <c r="H3913" s="53"/>
      <c r="I3913" s="59"/>
      <c r="J3913" s="53"/>
      <c r="K3913" s="53"/>
      <c r="L3913" s="53"/>
      <c r="M3913" s="53"/>
      <c r="N3913" s="53"/>
    </row>
    <row r="3914" spans="2:14" x14ac:dyDescent="0.25">
      <c r="B3914" s="175"/>
      <c r="C3914" s="53"/>
      <c r="D3914" s="53"/>
      <c r="E3914" s="53"/>
      <c r="F3914" s="53"/>
      <c r="G3914" s="54"/>
      <c r="H3914" s="53"/>
      <c r="I3914" s="59"/>
      <c r="J3914" s="53"/>
      <c r="K3914" s="53"/>
      <c r="L3914" s="53"/>
      <c r="M3914" s="53"/>
      <c r="N3914" s="53"/>
    </row>
    <row r="3915" spans="2:14" x14ac:dyDescent="0.25">
      <c r="B3915" s="175"/>
      <c r="C3915" s="53"/>
      <c r="D3915" s="53"/>
      <c r="E3915" s="53"/>
      <c r="F3915" s="53"/>
      <c r="G3915" s="54"/>
      <c r="H3915" s="53"/>
      <c r="I3915" s="59"/>
      <c r="J3915" s="53"/>
      <c r="K3915" s="53"/>
      <c r="L3915" s="53"/>
      <c r="M3915" s="53"/>
      <c r="N3915" s="53"/>
    </row>
    <row r="3916" spans="2:14" x14ac:dyDescent="0.25">
      <c r="B3916" s="175"/>
      <c r="C3916" s="53"/>
      <c r="D3916" s="53"/>
      <c r="E3916" s="53"/>
      <c r="F3916" s="53"/>
      <c r="G3916" s="54"/>
      <c r="H3916" s="53"/>
      <c r="I3916" s="59"/>
      <c r="J3916" s="53"/>
      <c r="K3916" s="53"/>
      <c r="L3916" s="53"/>
      <c r="M3916" s="53"/>
      <c r="N3916" s="53"/>
    </row>
    <row r="3917" spans="2:14" x14ac:dyDescent="0.25">
      <c r="B3917" s="175"/>
      <c r="C3917" s="53"/>
      <c r="D3917" s="53"/>
      <c r="E3917" s="53"/>
      <c r="F3917" s="53"/>
      <c r="G3917" s="54"/>
      <c r="H3917" s="53"/>
      <c r="I3917" s="59"/>
      <c r="J3917" s="53"/>
      <c r="K3917" s="53"/>
      <c r="L3917" s="53"/>
      <c r="M3917" s="53"/>
      <c r="N3917" s="53"/>
    </row>
    <row r="3918" spans="2:14" x14ac:dyDescent="0.25">
      <c r="B3918" s="175"/>
      <c r="C3918" s="53"/>
      <c r="D3918" s="53"/>
      <c r="E3918" s="53"/>
      <c r="F3918" s="53"/>
      <c r="G3918" s="54"/>
      <c r="H3918" s="53"/>
      <c r="I3918" s="59"/>
      <c r="J3918" s="53"/>
      <c r="K3918" s="53"/>
      <c r="L3918" s="53"/>
      <c r="M3918" s="53"/>
      <c r="N3918" s="53"/>
    </row>
    <row r="3919" spans="2:14" x14ac:dyDescent="0.25">
      <c r="B3919" s="175"/>
      <c r="C3919" s="53"/>
      <c r="D3919" s="53"/>
      <c r="E3919" s="53"/>
      <c r="F3919" s="53"/>
      <c r="G3919" s="54"/>
      <c r="H3919" s="53"/>
      <c r="I3919" s="59"/>
      <c r="J3919" s="53"/>
      <c r="K3919" s="53"/>
      <c r="L3919" s="53"/>
      <c r="M3919" s="53"/>
      <c r="N3919" s="53"/>
    </row>
    <row r="3920" spans="2:14" x14ac:dyDescent="0.25">
      <c r="B3920" s="175"/>
      <c r="C3920" s="53"/>
      <c r="D3920" s="53"/>
      <c r="E3920" s="53"/>
      <c r="F3920" s="53"/>
      <c r="G3920" s="54"/>
      <c r="H3920" s="53"/>
      <c r="I3920" s="59"/>
      <c r="J3920" s="53"/>
      <c r="K3920" s="53"/>
      <c r="L3920" s="53"/>
      <c r="M3920" s="53"/>
      <c r="N3920" s="53"/>
    </row>
    <row r="3921" spans="2:14" x14ac:dyDescent="0.25">
      <c r="B3921" s="175"/>
      <c r="C3921" s="53"/>
      <c r="D3921" s="53"/>
      <c r="E3921" s="53"/>
      <c r="F3921" s="53"/>
      <c r="G3921" s="54"/>
      <c r="H3921" s="53"/>
      <c r="I3921" s="59"/>
      <c r="J3921" s="53"/>
      <c r="K3921" s="53"/>
      <c r="L3921" s="53"/>
      <c r="M3921" s="53"/>
      <c r="N3921" s="53"/>
    </row>
    <row r="3922" spans="2:14" x14ac:dyDescent="0.25">
      <c r="B3922" s="175"/>
      <c r="C3922" s="53"/>
      <c r="D3922" s="53"/>
      <c r="E3922" s="53"/>
      <c r="F3922" s="53"/>
      <c r="G3922" s="54"/>
      <c r="H3922" s="53"/>
      <c r="I3922" s="59"/>
      <c r="J3922" s="53"/>
      <c r="K3922" s="53"/>
      <c r="L3922" s="53"/>
      <c r="M3922" s="53"/>
      <c r="N3922" s="53"/>
    </row>
    <row r="3923" spans="2:14" x14ac:dyDescent="0.25">
      <c r="B3923" s="175"/>
      <c r="C3923" s="53"/>
      <c r="D3923" s="53"/>
      <c r="E3923" s="53"/>
      <c r="F3923" s="53"/>
      <c r="G3923" s="54"/>
      <c r="H3923" s="53"/>
      <c r="I3923" s="59"/>
      <c r="J3923" s="53"/>
      <c r="K3923" s="53"/>
      <c r="L3923" s="53"/>
      <c r="M3923" s="53"/>
      <c r="N3923" s="53"/>
    </row>
    <row r="3924" spans="2:14" x14ac:dyDescent="0.25">
      <c r="B3924" s="175"/>
      <c r="C3924" s="53"/>
      <c r="D3924" s="53"/>
      <c r="E3924" s="53"/>
      <c r="F3924" s="53"/>
      <c r="G3924" s="54"/>
      <c r="H3924" s="53"/>
      <c r="I3924" s="59"/>
      <c r="J3924" s="53"/>
      <c r="K3924" s="53"/>
      <c r="L3924" s="53"/>
      <c r="M3924" s="53"/>
      <c r="N3924" s="53"/>
    </row>
    <row r="3925" spans="2:14" x14ac:dyDescent="0.25">
      <c r="B3925" s="175"/>
      <c r="C3925" s="53"/>
      <c r="D3925" s="53"/>
      <c r="E3925" s="53"/>
      <c r="F3925" s="53"/>
      <c r="G3925" s="54"/>
      <c r="H3925" s="53"/>
      <c r="I3925" s="59"/>
      <c r="J3925" s="53"/>
      <c r="K3925" s="53"/>
      <c r="L3925" s="53"/>
      <c r="M3925" s="53"/>
      <c r="N3925" s="53"/>
    </row>
    <row r="3926" spans="2:14" x14ac:dyDescent="0.25">
      <c r="B3926" s="175"/>
      <c r="C3926" s="53"/>
      <c r="D3926" s="53"/>
      <c r="E3926" s="53"/>
      <c r="F3926" s="53"/>
      <c r="G3926" s="54"/>
      <c r="H3926" s="53"/>
      <c r="I3926" s="59"/>
      <c r="J3926" s="53"/>
      <c r="K3926" s="53"/>
      <c r="L3926" s="53"/>
      <c r="M3926" s="53"/>
      <c r="N3926" s="53"/>
    </row>
    <row r="3927" spans="2:14" x14ac:dyDescent="0.25">
      <c r="B3927" s="175"/>
      <c r="C3927" s="53"/>
      <c r="D3927" s="53"/>
      <c r="E3927" s="53"/>
      <c r="F3927" s="53"/>
      <c r="G3927" s="54"/>
      <c r="H3927" s="53"/>
      <c r="I3927" s="59"/>
      <c r="J3927" s="53"/>
      <c r="K3927" s="53"/>
      <c r="L3927" s="53"/>
      <c r="M3927" s="53"/>
      <c r="N3927" s="53"/>
    </row>
    <row r="3928" spans="2:14" x14ac:dyDescent="0.25">
      <c r="B3928" s="175"/>
      <c r="C3928" s="53"/>
      <c r="D3928" s="53"/>
      <c r="E3928" s="53"/>
      <c r="F3928" s="53"/>
      <c r="G3928" s="54"/>
      <c r="H3928" s="53"/>
      <c r="I3928" s="59"/>
      <c r="J3928" s="53"/>
      <c r="K3928" s="53"/>
      <c r="L3928" s="53"/>
      <c r="M3928" s="53"/>
      <c r="N3928" s="53"/>
    </row>
    <row r="3929" spans="2:14" x14ac:dyDescent="0.25">
      <c r="B3929" s="175"/>
      <c r="C3929" s="53"/>
      <c r="D3929" s="53"/>
      <c r="E3929" s="53"/>
      <c r="F3929" s="53"/>
      <c r="G3929" s="54"/>
      <c r="H3929" s="53"/>
      <c r="I3929" s="59"/>
      <c r="J3929" s="53"/>
      <c r="K3929" s="53"/>
      <c r="L3929" s="53"/>
      <c r="M3929" s="53"/>
      <c r="N3929" s="53"/>
    </row>
    <row r="3930" spans="2:14" x14ac:dyDescent="0.25">
      <c r="B3930" s="175"/>
      <c r="C3930" s="53"/>
      <c r="D3930" s="53"/>
      <c r="E3930" s="53"/>
      <c r="F3930" s="53"/>
      <c r="G3930" s="54"/>
      <c r="H3930" s="53"/>
      <c r="I3930" s="59"/>
      <c r="J3930" s="53"/>
      <c r="K3930" s="53"/>
      <c r="L3930" s="53"/>
      <c r="M3930" s="53"/>
      <c r="N3930" s="53"/>
    </row>
    <row r="3931" spans="2:14" x14ac:dyDescent="0.25">
      <c r="B3931" s="175"/>
      <c r="C3931" s="53"/>
      <c r="D3931" s="53"/>
      <c r="E3931" s="53"/>
      <c r="F3931" s="53"/>
      <c r="G3931" s="54"/>
      <c r="H3931" s="53"/>
      <c r="I3931" s="59"/>
      <c r="J3931" s="53"/>
      <c r="K3931" s="53"/>
      <c r="L3931" s="53"/>
      <c r="M3931" s="53"/>
      <c r="N3931" s="53"/>
    </row>
    <row r="3932" spans="2:14" x14ac:dyDescent="0.25">
      <c r="B3932" s="175"/>
      <c r="C3932" s="53"/>
      <c r="D3932" s="53"/>
      <c r="E3932" s="53"/>
      <c r="F3932" s="53"/>
      <c r="G3932" s="54"/>
      <c r="H3932" s="53"/>
      <c r="I3932" s="59"/>
      <c r="J3932" s="53"/>
      <c r="K3932" s="53"/>
      <c r="L3932" s="53"/>
      <c r="M3932" s="53"/>
      <c r="N3932" s="53"/>
    </row>
    <row r="3933" spans="2:14" x14ac:dyDescent="0.25">
      <c r="B3933" s="175"/>
      <c r="C3933" s="53"/>
      <c r="D3933" s="53"/>
      <c r="E3933" s="53"/>
      <c r="F3933" s="53"/>
      <c r="G3933" s="54"/>
      <c r="H3933" s="53"/>
      <c r="I3933" s="59"/>
      <c r="J3933" s="53"/>
      <c r="K3933" s="53"/>
      <c r="L3933" s="53"/>
      <c r="M3933" s="53"/>
      <c r="N3933" s="53"/>
    </row>
    <row r="3934" spans="2:14" x14ac:dyDescent="0.25">
      <c r="B3934" s="175"/>
      <c r="C3934" s="53"/>
      <c r="D3934" s="53"/>
      <c r="E3934" s="53"/>
      <c r="F3934" s="53"/>
      <c r="G3934" s="54"/>
      <c r="H3934" s="53"/>
      <c r="I3934" s="59"/>
      <c r="J3934" s="53"/>
      <c r="K3934" s="53"/>
      <c r="L3934" s="53"/>
      <c r="M3934" s="53"/>
      <c r="N3934" s="53"/>
    </row>
    <row r="3935" spans="2:14" x14ac:dyDescent="0.25">
      <c r="B3935" s="175"/>
      <c r="C3935" s="53"/>
      <c r="D3935" s="53"/>
      <c r="E3935" s="53"/>
      <c r="F3935" s="53"/>
      <c r="G3935" s="54"/>
      <c r="H3935" s="53"/>
      <c r="I3935" s="59"/>
      <c r="J3935" s="53"/>
      <c r="K3935" s="53"/>
      <c r="L3935" s="53"/>
      <c r="M3935" s="53"/>
      <c r="N3935" s="53"/>
    </row>
    <row r="3936" spans="2:14" x14ac:dyDescent="0.25">
      <c r="B3936" s="175"/>
      <c r="C3936" s="53"/>
      <c r="D3936" s="53"/>
      <c r="E3936" s="53"/>
      <c r="F3936" s="53"/>
      <c r="G3936" s="54"/>
      <c r="H3936" s="53"/>
      <c r="I3936" s="59"/>
      <c r="J3936" s="53"/>
      <c r="K3936" s="53"/>
      <c r="L3936" s="53"/>
      <c r="M3936" s="53"/>
      <c r="N3936" s="53"/>
    </row>
    <row r="3937" spans="2:14" x14ac:dyDescent="0.25">
      <c r="B3937" s="175"/>
      <c r="C3937" s="53"/>
      <c r="D3937" s="53"/>
      <c r="E3937" s="53"/>
      <c r="F3937" s="53"/>
      <c r="G3937" s="54"/>
      <c r="H3937" s="53"/>
      <c r="I3937" s="59"/>
      <c r="J3937" s="53"/>
      <c r="K3937" s="53"/>
      <c r="L3937" s="53"/>
      <c r="M3937" s="53"/>
      <c r="N3937" s="53"/>
    </row>
    <row r="3938" spans="2:14" x14ac:dyDescent="0.25">
      <c r="B3938" s="175"/>
      <c r="C3938" s="53"/>
      <c r="D3938" s="53"/>
      <c r="E3938" s="53"/>
      <c r="F3938" s="53"/>
      <c r="G3938" s="54"/>
      <c r="H3938" s="53"/>
      <c r="I3938" s="59"/>
      <c r="J3938" s="53"/>
      <c r="K3938" s="53"/>
      <c r="L3938" s="53"/>
      <c r="M3938" s="53"/>
      <c r="N3938" s="53"/>
    </row>
    <row r="3939" spans="2:14" x14ac:dyDescent="0.25">
      <c r="B3939" s="175"/>
      <c r="C3939" s="53"/>
      <c r="D3939" s="53"/>
      <c r="E3939" s="53"/>
      <c r="F3939" s="53"/>
      <c r="G3939" s="54"/>
      <c r="H3939" s="53"/>
      <c r="I3939" s="59"/>
      <c r="J3939" s="53"/>
      <c r="K3939" s="53"/>
      <c r="L3939" s="53"/>
      <c r="M3939" s="53"/>
      <c r="N3939" s="53"/>
    </row>
    <row r="3940" spans="2:14" x14ac:dyDescent="0.25">
      <c r="B3940" s="175"/>
      <c r="C3940" s="53"/>
      <c r="D3940" s="53"/>
      <c r="E3940" s="53"/>
      <c r="F3940" s="53"/>
      <c r="G3940" s="54"/>
      <c r="H3940" s="53"/>
      <c r="I3940" s="59"/>
      <c r="J3940" s="53"/>
      <c r="K3940" s="53"/>
      <c r="L3940" s="53"/>
      <c r="M3940" s="53"/>
      <c r="N3940" s="53"/>
    </row>
    <row r="3941" spans="2:14" x14ac:dyDescent="0.25">
      <c r="B3941" s="175"/>
      <c r="C3941" s="53"/>
      <c r="D3941" s="53"/>
      <c r="E3941" s="53"/>
      <c r="F3941" s="53"/>
      <c r="G3941" s="54"/>
      <c r="H3941" s="53"/>
      <c r="I3941" s="59"/>
      <c r="J3941" s="53"/>
      <c r="K3941" s="53"/>
      <c r="L3941" s="53"/>
      <c r="M3941" s="53"/>
      <c r="N3941" s="53"/>
    </row>
    <row r="3942" spans="2:14" x14ac:dyDescent="0.25">
      <c r="B3942" s="175"/>
      <c r="C3942" s="53"/>
      <c r="D3942" s="53"/>
      <c r="E3942" s="53"/>
      <c r="F3942" s="53"/>
      <c r="G3942" s="54"/>
      <c r="H3942" s="53"/>
      <c r="I3942" s="59"/>
      <c r="J3942" s="53"/>
      <c r="K3942" s="53"/>
      <c r="L3942" s="53"/>
      <c r="M3942" s="53"/>
      <c r="N3942" s="53"/>
    </row>
    <row r="3943" spans="2:14" x14ac:dyDescent="0.25">
      <c r="B3943" s="175"/>
      <c r="C3943" s="53"/>
      <c r="D3943" s="53"/>
      <c r="E3943" s="53"/>
      <c r="F3943" s="53"/>
      <c r="G3943" s="54"/>
      <c r="H3943" s="53"/>
      <c r="I3943" s="59"/>
      <c r="J3943" s="53"/>
      <c r="K3943" s="53"/>
      <c r="L3943" s="53"/>
      <c r="M3943" s="53"/>
      <c r="N3943" s="53"/>
    </row>
    <row r="3944" spans="2:14" x14ac:dyDescent="0.25">
      <c r="B3944" s="175"/>
      <c r="C3944" s="53"/>
      <c r="D3944" s="53"/>
      <c r="E3944" s="53"/>
      <c r="F3944" s="53"/>
      <c r="G3944" s="54"/>
      <c r="H3944" s="53"/>
      <c r="I3944" s="59"/>
      <c r="J3944" s="53"/>
      <c r="K3944" s="53"/>
      <c r="L3944" s="53"/>
      <c r="M3944" s="53"/>
      <c r="N3944" s="53"/>
    </row>
    <row r="3945" spans="2:14" x14ac:dyDescent="0.25">
      <c r="B3945" s="175"/>
      <c r="C3945" s="53"/>
      <c r="D3945" s="53"/>
      <c r="E3945" s="53"/>
      <c r="F3945" s="53"/>
      <c r="G3945" s="54"/>
      <c r="H3945" s="53"/>
      <c r="I3945" s="59"/>
      <c r="J3945" s="53"/>
      <c r="K3945" s="53"/>
      <c r="L3945" s="53"/>
      <c r="M3945" s="53"/>
      <c r="N3945" s="53"/>
    </row>
    <row r="3946" spans="2:14" x14ac:dyDescent="0.25">
      <c r="B3946" s="175"/>
      <c r="C3946" s="53"/>
      <c r="D3946" s="53"/>
      <c r="E3946" s="53"/>
      <c r="F3946" s="53"/>
      <c r="G3946" s="54"/>
      <c r="H3946" s="53"/>
      <c r="I3946" s="59"/>
      <c r="J3946" s="53"/>
      <c r="K3946" s="53"/>
      <c r="L3946" s="53"/>
      <c r="M3946" s="53"/>
      <c r="N3946" s="53"/>
    </row>
    <row r="3947" spans="2:14" x14ac:dyDescent="0.25">
      <c r="B3947" s="175"/>
      <c r="C3947" s="53"/>
      <c r="D3947" s="53"/>
      <c r="E3947" s="53"/>
      <c r="F3947" s="53"/>
      <c r="G3947" s="54"/>
      <c r="H3947" s="53"/>
      <c r="I3947" s="59"/>
      <c r="J3947" s="53"/>
      <c r="K3947" s="53"/>
      <c r="L3947" s="53"/>
      <c r="M3947" s="53"/>
      <c r="N3947" s="53"/>
    </row>
    <row r="3948" spans="2:14" x14ac:dyDescent="0.25">
      <c r="B3948" s="175"/>
      <c r="C3948" s="53"/>
      <c r="D3948" s="53"/>
      <c r="E3948" s="53"/>
      <c r="F3948" s="53"/>
      <c r="G3948" s="54"/>
      <c r="H3948" s="53"/>
      <c r="I3948" s="59"/>
      <c r="J3948" s="53"/>
      <c r="K3948" s="53"/>
      <c r="L3948" s="53"/>
      <c r="M3948" s="53"/>
      <c r="N3948" s="53"/>
    </row>
    <row r="3949" spans="2:14" x14ac:dyDescent="0.25">
      <c r="B3949" s="175"/>
      <c r="C3949" s="53"/>
      <c r="D3949" s="53"/>
      <c r="E3949" s="53"/>
      <c r="F3949" s="53"/>
      <c r="G3949" s="54"/>
      <c r="H3949" s="53"/>
      <c r="I3949" s="59"/>
      <c r="J3949" s="53"/>
      <c r="K3949" s="53"/>
      <c r="L3949" s="53"/>
      <c r="M3949" s="53"/>
      <c r="N3949" s="53"/>
    </row>
    <row r="3950" spans="2:14" x14ac:dyDescent="0.25">
      <c r="B3950" s="175"/>
      <c r="C3950" s="53"/>
      <c r="D3950" s="53"/>
      <c r="E3950" s="53"/>
      <c r="F3950" s="53"/>
      <c r="G3950" s="54"/>
      <c r="H3950" s="53"/>
      <c r="I3950" s="59"/>
      <c r="J3950" s="53"/>
      <c r="K3950" s="53"/>
      <c r="L3950" s="53"/>
      <c r="M3950" s="53"/>
      <c r="N3950" s="53"/>
    </row>
    <row r="3951" spans="2:14" x14ac:dyDescent="0.25">
      <c r="B3951" s="175"/>
      <c r="C3951" s="53"/>
      <c r="D3951" s="53"/>
      <c r="E3951" s="53"/>
      <c r="F3951" s="53"/>
      <c r="G3951" s="54"/>
      <c r="H3951" s="53"/>
      <c r="I3951" s="59"/>
      <c r="J3951" s="53"/>
      <c r="K3951" s="53"/>
      <c r="L3951" s="53"/>
      <c r="M3951" s="53"/>
      <c r="N3951" s="53"/>
    </row>
    <row r="3952" spans="2:14" x14ac:dyDescent="0.25">
      <c r="B3952" s="175"/>
      <c r="C3952" s="53"/>
      <c r="D3952" s="53"/>
      <c r="E3952" s="53"/>
      <c r="F3952" s="53"/>
      <c r="G3952" s="54"/>
      <c r="H3952" s="53"/>
      <c r="I3952" s="59"/>
      <c r="J3952" s="53"/>
      <c r="K3952" s="53"/>
      <c r="L3952" s="53"/>
      <c r="M3952" s="53"/>
      <c r="N3952" s="53"/>
    </row>
    <row r="3953" spans="2:14" x14ac:dyDescent="0.25">
      <c r="B3953" s="175"/>
      <c r="C3953" s="53"/>
      <c r="D3953" s="53"/>
      <c r="E3953" s="53"/>
      <c r="F3953" s="53"/>
      <c r="G3953" s="54"/>
      <c r="H3953" s="53"/>
      <c r="I3953" s="59"/>
      <c r="J3953" s="53"/>
      <c r="K3953" s="53"/>
      <c r="L3953" s="53"/>
      <c r="M3953" s="53"/>
      <c r="N3953" s="53"/>
    </row>
    <row r="3954" spans="2:14" x14ac:dyDescent="0.25">
      <c r="B3954" s="175"/>
      <c r="C3954" s="53"/>
      <c r="D3954" s="53"/>
      <c r="E3954" s="53"/>
      <c r="F3954" s="53"/>
      <c r="G3954" s="54"/>
      <c r="H3954" s="53"/>
      <c r="I3954" s="59"/>
      <c r="J3954" s="53"/>
      <c r="K3954" s="53"/>
      <c r="L3954" s="53"/>
      <c r="M3954" s="53"/>
      <c r="N3954" s="53"/>
    </row>
    <row r="3955" spans="2:14" x14ac:dyDescent="0.25">
      <c r="B3955" s="175"/>
      <c r="C3955" s="53"/>
      <c r="D3955" s="53"/>
      <c r="E3955" s="53"/>
      <c r="F3955" s="53"/>
      <c r="G3955" s="54"/>
      <c r="H3955" s="53"/>
      <c r="I3955" s="59"/>
      <c r="J3955" s="53"/>
      <c r="K3955" s="53"/>
      <c r="L3955" s="53"/>
      <c r="M3955" s="53"/>
      <c r="N3955" s="53"/>
    </row>
    <row r="3956" spans="2:14" x14ac:dyDescent="0.25">
      <c r="B3956" s="175"/>
      <c r="C3956" s="53"/>
      <c r="D3956" s="53"/>
      <c r="E3956" s="53"/>
      <c r="F3956" s="53"/>
      <c r="G3956" s="54"/>
      <c r="H3956" s="53"/>
      <c r="I3956" s="59"/>
      <c r="J3956" s="53"/>
      <c r="K3956" s="53"/>
      <c r="L3956" s="53"/>
      <c r="M3956" s="53"/>
      <c r="N3956" s="53"/>
    </row>
    <row r="3957" spans="2:14" x14ac:dyDescent="0.25">
      <c r="B3957" s="175"/>
      <c r="C3957" s="53"/>
      <c r="D3957" s="53"/>
      <c r="E3957" s="53"/>
      <c r="F3957" s="53"/>
      <c r="G3957" s="54"/>
      <c r="H3957" s="53"/>
      <c r="I3957" s="59"/>
      <c r="J3957" s="53"/>
      <c r="K3957" s="53"/>
      <c r="L3957" s="53"/>
      <c r="M3957" s="53"/>
      <c r="N3957" s="53"/>
    </row>
    <row r="3958" spans="2:14" x14ac:dyDescent="0.25">
      <c r="B3958" s="175"/>
      <c r="C3958" s="53"/>
      <c r="D3958" s="53"/>
      <c r="E3958" s="53"/>
      <c r="F3958" s="53"/>
      <c r="G3958" s="54"/>
      <c r="H3958" s="53"/>
      <c r="I3958" s="59"/>
      <c r="J3958" s="53"/>
      <c r="K3958" s="53"/>
      <c r="L3958" s="53"/>
      <c r="M3958" s="53"/>
      <c r="N3958" s="53"/>
    </row>
    <row r="3959" spans="2:14" x14ac:dyDescent="0.25">
      <c r="B3959" s="175"/>
      <c r="C3959" s="53"/>
      <c r="D3959" s="53"/>
      <c r="E3959" s="53"/>
      <c r="F3959" s="53"/>
      <c r="G3959" s="54"/>
      <c r="H3959" s="53"/>
      <c r="I3959" s="59"/>
      <c r="J3959" s="53"/>
      <c r="K3959" s="53"/>
      <c r="L3959" s="53"/>
      <c r="M3959" s="53"/>
      <c r="N3959" s="53"/>
    </row>
    <row r="3960" spans="2:14" x14ac:dyDescent="0.25">
      <c r="B3960" s="175"/>
      <c r="C3960" s="53"/>
      <c r="D3960" s="53"/>
      <c r="E3960" s="53"/>
      <c r="F3960" s="53"/>
      <c r="G3960" s="54"/>
      <c r="H3960" s="53"/>
      <c r="I3960" s="59"/>
      <c r="J3960" s="53"/>
      <c r="K3960" s="53"/>
      <c r="L3960" s="53"/>
      <c r="M3960" s="53"/>
      <c r="N3960" s="53"/>
    </row>
    <row r="3961" spans="2:14" x14ac:dyDescent="0.25">
      <c r="B3961" s="175"/>
      <c r="C3961" s="53"/>
      <c r="D3961" s="53"/>
      <c r="E3961" s="53"/>
      <c r="F3961" s="53"/>
      <c r="G3961" s="54"/>
      <c r="H3961" s="53"/>
      <c r="I3961" s="59"/>
      <c r="J3961" s="53"/>
      <c r="K3961" s="53"/>
      <c r="L3961" s="53"/>
      <c r="M3961" s="53"/>
      <c r="N3961" s="53"/>
    </row>
    <row r="3962" spans="2:14" x14ac:dyDescent="0.25">
      <c r="B3962" s="175"/>
      <c r="C3962" s="53"/>
      <c r="D3962" s="53"/>
      <c r="E3962" s="53"/>
      <c r="F3962" s="53"/>
      <c r="G3962" s="54"/>
      <c r="H3962" s="53"/>
      <c r="I3962" s="59"/>
      <c r="J3962" s="53"/>
      <c r="K3962" s="53"/>
      <c r="L3962" s="53"/>
      <c r="M3962" s="53"/>
      <c r="N3962" s="53"/>
    </row>
    <row r="3963" spans="2:14" x14ac:dyDescent="0.25">
      <c r="B3963" s="175"/>
      <c r="C3963" s="53"/>
      <c r="D3963" s="53"/>
      <c r="E3963" s="53"/>
      <c r="F3963" s="53"/>
      <c r="G3963" s="54"/>
      <c r="H3963" s="53"/>
      <c r="I3963" s="59"/>
      <c r="J3963" s="53"/>
      <c r="K3963" s="53"/>
      <c r="L3963" s="53"/>
      <c r="M3963" s="53"/>
      <c r="N3963" s="53"/>
    </row>
    <row r="3964" spans="2:14" x14ac:dyDescent="0.25">
      <c r="B3964" s="175"/>
      <c r="C3964" s="53"/>
      <c r="D3964" s="53"/>
      <c r="E3964" s="53"/>
      <c r="F3964" s="53"/>
      <c r="G3964" s="54"/>
      <c r="H3964" s="53"/>
      <c r="I3964" s="59"/>
      <c r="J3964" s="53"/>
      <c r="K3964" s="53"/>
      <c r="L3964" s="53"/>
      <c r="M3964" s="53"/>
      <c r="N3964" s="53"/>
    </row>
    <row r="3965" spans="2:14" x14ac:dyDescent="0.25">
      <c r="B3965" s="175"/>
      <c r="C3965" s="53"/>
      <c r="D3965" s="53"/>
      <c r="E3965" s="53"/>
      <c r="F3965" s="53"/>
      <c r="G3965" s="54"/>
      <c r="H3965" s="53"/>
      <c r="I3965" s="59"/>
      <c r="J3965" s="53"/>
      <c r="K3965" s="53"/>
      <c r="L3965" s="53"/>
      <c r="M3965" s="53"/>
      <c r="N3965" s="53"/>
    </row>
    <row r="3966" spans="2:14" x14ac:dyDescent="0.25">
      <c r="B3966" s="175"/>
      <c r="C3966" s="53"/>
      <c r="D3966" s="53"/>
      <c r="E3966" s="53"/>
      <c r="F3966" s="53"/>
      <c r="G3966" s="54"/>
      <c r="H3966" s="53"/>
      <c r="I3966" s="59"/>
      <c r="J3966" s="53"/>
      <c r="K3966" s="53"/>
      <c r="L3966" s="53"/>
      <c r="M3966" s="53"/>
      <c r="N3966" s="53"/>
    </row>
    <row r="3967" spans="2:14" x14ac:dyDescent="0.25">
      <c r="B3967" s="175"/>
      <c r="C3967" s="53"/>
      <c r="D3967" s="53"/>
      <c r="E3967" s="53"/>
      <c r="F3967" s="53"/>
      <c r="G3967" s="54"/>
      <c r="H3967" s="53"/>
      <c r="I3967" s="59"/>
      <c r="J3967" s="53"/>
      <c r="K3967" s="53"/>
      <c r="L3967" s="53"/>
      <c r="M3967" s="53"/>
      <c r="N3967" s="53"/>
    </row>
    <row r="3968" spans="2:14" x14ac:dyDescent="0.25">
      <c r="B3968" s="175"/>
      <c r="C3968" s="53"/>
      <c r="D3968" s="53"/>
      <c r="E3968" s="53"/>
      <c r="F3968" s="53"/>
      <c r="G3968" s="54"/>
      <c r="H3968" s="53"/>
      <c r="I3968" s="59"/>
      <c r="J3968" s="53"/>
      <c r="K3968" s="53"/>
      <c r="L3968" s="53"/>
      <c r="M3968" s="53"/>
      <c r="N3968" s="53"/>
    </row>
    <row r="3969" spans="2:14" x14ac:dyDescent="0.25">
      <c r="B3969" s="175"/>
      <c r="C3969" s="53"/>
      <c r="D3969" s="53"/>
      <c r="E3969" s="53"/>
      <c r="F3969" s="53"/>
      <c r="G3969" s="54"/>
      <c r="H3969" s="53"/>
      <c r="I3969" s="59"/>
      <c r="J3969" s="53"/>
      <c r="K3969" s="53"/>
      <c r="L3969" s="53"/>
      <c r="M3969" s="53"/>
      <c r="N3969" s="53"/>
    </row>
    <row r="3970" spans="2:14" x14ac:dyDescent="0.25">
      <c r="B3970" s="175"/>
      <c r="C3970" s="53"/>
      <c r="D3970" s="53"/>
      <c r="E3970" s="53"/>
      <c r="F3970" s="53"/>
      <c r="G3970" s="54"/>
      <c r="H3970" s="53"/>
      <c r="I3970" s="59"/>
      <c r="J3970" s="53"/>
      <c r="K3970" s="53"/>
      <c r="L3970" s="53"/>
      <c r="M3970" s="53"/>
      <c r="N3970" s="53"/>
    </row>
    <row r="3971" spans="2:14" x14ac:dyDescent="0.25">
      <c r="B3971" s="175"/>
      <c r="C3971" s="53"/>
      <c r="D3971" s="53"/>
      <c r="E3971" s="53"/>
      <c r="F3971" s="53"/>
      <c r="G3971" s="54"/>
      <c r="H3971" s="53"/>
      <c r="I3971" s="59"/>
      <c r="J3971" s="53"/>
      <c r="K3971" s="53"/>
      <c r="L3971" s="53"/>
      <c r="M3971" s="53"/>
      <c r="N3971" s="53"/>
    </row>
    <row r="3972" spans="2:14" x14ac:dyDescent="0.25">
      <c r="B3972" s="175"/>
      <c r="C3972" s="53"/>
      <c r="D3972" s="53"/>
      <c r="E3972" s="53"/>
      <c r="F3972" s="53"/>
      <c r="G3972" s="54"/>
      <c r="H3972" s="53"/>
      <c r="I3972" s="59"/>
      <c r="J3972" s="53"/>
      <c r="K3972" s="53"/>
      <c r="L3972" s="53"/>
      <c r="M3972" s="53"/>
      <c r="N3972" s="53"/>
    </row>
    <row r="3973" spans="2:14" x14ac:dyDescent="0.25">
      <c r="B3973" s="175"/>
      <c r="C3973" s="53"/>
      <c r="D3973" s="53"/>
      <c r="E3973" s="53"/>
      <c r="F3973" s="53"/>
      <c r="G3973" s="54"/>
      <c r="H3973" s="53"/>
      <c r="I3973" s="59"/>
      <c r="J3973" s="53"/>
      <c r="K3973" s="53"/>
      <c r="L3973" s="53"/>
      <c r="M3973" s="53"/>
      <c r="N3973" s="53"/>
    </row>
    <row r="3974" spans="2:14" x14ac:dyDescent="0.25">
      <c r="B3974" s="175"/>
      <c r="C3974" s="53"/>
      <c r="D3974" s="53"/>
      <c r="E3974" s="53"/>
      <c r="F3974" s="53"/>
      <c r="G3974" s="54"/>
      <c r="H3974" s="53"/>
      <c r="I3974" s="59"/>
      <c r="J3974" s="53"/>
      <c r="K3974" s="53"/>
      <c r="L3974" s="53"/>
      <c r="M3974" s="53"/>
      <c r="N3974" s="53"/>
    </row>
    <row r="3975" spans="2:14" x14ac:dyDescent="0.25">
      <c r="B3975" s="175"/>
      <c r="C3975" s="53"/>
      <c r="D3975" s="53"/>
      <c r="E3975" s="53"/>
      <c r="F3975" s="53"/>
      <c r="G3975" s="54"/>
      <c r="H3975" s="53"/>
      <c r="I3975" s="59"/>
      <c r="J3975" s="53"/>
      <c r="K3975" s="53"/>
      <c r="L3975" s="53"/>
      <c r="M3975" s="53"/>
      <c r="N3975" s="53"/>
    </row>
    <row r="3976" spans="2:14" x14ac:dyDescent="0.25">
      <c r="B3976" s="175"/>
      <c r="C3976" s="53"/>
      <c r="D3976" s="53"/>
      <c r="E3976" s="53"/>
      <c r="F3976" s="53"/>
      <c r="G3976" s="54"/>
      <c r="H3976" s="53"/>
      <c r="I3976" s="59"/>
      <c r="J3976" s="53"/>
      <c r="K3976" s="53"/>
      <c r="L3976" s="53"/>
      <c r="M3976" s="53"/>
      <c r="N3976" s="53"/>
    </row>
    <row r="3977" spans="2:14" x14ac:dyDescent="0.25">
      <c r="B3977" s="175"/>
      <c r="C3977" s="53"/>
      <c r="D3977" s="53"/>
      <c r="E3977" s="53"/>
      <c r="F3977" s="53"/>
      <c r="G3977" s="54"/>
      <c r="H3977" s="53"/>
      <c r="I3977" s="59"/>
      <c r="J3977" s="53"/>
      <c r="K3977" s="53"/>
      <c r="L3977" s="53"/>
      <c r="M3977" s="53"/>
      <c r="N3977" s="53"/>
    </row>
    <row r="3978" spans="2:14" x14ac:dyDescent="0.25">
      <c r="B3978" s="175"/>
      <c r="C3978" s="53"/>
      <c r="D3978" s="53"/>
      <c r="E3978" s="53"/>
      <c r="F3978" s="53"/>
      <c r="G3978" s="54"/>
      <c r="H3978" s="53"/>
      <c r="I3978" s="59"/>
      <c r="J3978" s="53"/>
      <c r="K3978" s="53"/>
      <c r="L3978" s="53"/>
      <c r="M3978" s="53"/>
      <c r="N3978" s="53"/>
    </row>
    <row r="3979" spans="2:14" x14ac:dyDescent="0.25">
      <c r="B3979" s="175"/>
      <c r="C3979" s="53"/>
      <c r="D3979" s="53"/>
      <c r="E3979" s="53"/>
      <c r="F3979" s="53"/>
      <c r="G3979" s="54"/>
      <c r="H3979" s="53"/>
      <c r="I3979" s="59"/>
      <c r="J3979" s="53"/>
      <c r="K3979" s="53"/>
      <c r="L3979" s="53"/>
      <c r="M3979" s="53"/>
      <c r="N3979" s="53"/>
    </row>
    <row r="3980" spans="2:14" x14ac:dyDescent="0.25">
      <c r="B3980" s="175"/>
      <c r="C3980" s="53"/>
      <c r="D3980" s="53"/>
      <c r="E3980" s="53"/>
      <c r="F3980" s="53"/>
      <c r="G3980" s="54"/>
      <c r="H3980" s="53"/>
      <c r="I3980" s="59"/>
      <c r="J3980" s="53"/>
      <c r="K3980" s="53"/>
      <c r="L3980" s="53"/>
      <c r="M3980" s="53"/>
      <c r="N3980" s="53"/>
    </row>
    <row r="3981" spans="2:14" x14ac:dyDescent="0.25">
      <c r="B3981" s="175"/>
      <c r="C3981" s="53"/>
      <c r="D3981" s="53"/>
      <c r="E3981" s="53"/>
      <c r="F3981" s="53"/>
      <c r="G3981" s="54"/>
      <c r="H3981" s="53"/>
      <c r="I3981" s="59"/>
      <c r="J3981" s="53"/>
      <c r="K3981" s="53"/>
      <c r="L3981" s="53"/>
      <c r="M3981" s="53"/>
      <c r="N3981" s="53"/>
    </row>
    <row r="3982" spans="2:14" x14ac:dyDescent="0.25">
      <c r="B3982" s="175"/>
      <c r="C3982" s="53"/>
      <c r="D3982" s="53"/>
      <c r="E3982" s="53"/>
      <c r="F3982" s="53"/>
      <c r="G3982" s="54"/>
      <c r="H3982" s="53"/>
      <c r="I3982" s="59"/>
      <c r="J3982" s="53"/>
      <c r="K3982" s="53"/>
      <c r="L3982" s="53"/>
      <c r="M3982" s="53"/>
      <c r="N3982" s="53"/>
    </row>
    <row r="3983" spans="2:14" x14ac:dyDescent="0.25">
      <c r="B3983" s="175"/>
      <c r="C3983" s="53"/>
      <c r="D3983" s="53"/>
      <c r="E3983" s="53"/>
      <c r="F3983" s="53"/>
      <c r="G3983" s="54"/>
      <c r="H3983" s="53"/>
      <c r="I3983" s="59"/>
      <c r="J3983" s="53"/>
      <c r="K3983" s="53"/>
      <c r="L3983" s="53"/>
      <c r="M3983" s="53"/>
      <c r="N3983" s="53"/>
    </row>
    <row r="3984" spans="2:14" x14ac:dyDescent="0.25">
      <c r="B3984" s="175"/>
      <c r="C3984" s="53"/>
      <c r="D3984" s="53"/>
      <c r="E3984" s="53"/>
      <c r="F3984" s="53"/>
      <c r="G3984" s="54"/>
      <c r="H3984" s="53"/>
      <c r="I3984" s="59"/>
      <c r="J3984" s="53"/>
      <c r="K3984" s="53"/>
      <c r="L3984" s="53"/>
      <c r="M3984" s="53"/>
      <c r="N3984" s="53"/>
    </row>
    <row r="3985" spans="2:14" x14ac:dyDescent="0.25">
      <c r="B3985" s="175"/>
      <c r="C3985" s="53"/>
      <c r="D3985" s="53"/>
      <c r="E3985" s="53"/>
      <c r="F3985" s="53"/>
      <c r="G3985" s="54"/>
      <c r="H3985" s="53"/>
      <c r="I3985" s="59"/>
      <c r="J3985" s="53"/>
      <c r="K3985" s="53"/>
      <c r="L3985" s="53"/>
      <c r="M3985" s="53"/>
      <c r="N3985" s="53"/>
    </row>
    <row r="3986" spans="2:14" x14ac:dyDescent="0.25">
      <c r="B3986" s="175"/>
      <c r="C3986" s="53"/>
      <c r="D3986" s="53"/>
      <c r="E3986" s="53"/>
      <c r="F3986" s="53"/>
      <c r="G3986" s="54"/>
      <c r="H3986" s="53"/>
      <c r="I3986" s="59"/>
      <c r="J3986" s="53"/>
      <c r="K3986" s="53"/>
      <c r="L3986" s="53"/>
      <c r="M3986" s="53"/>
      <c r="N3986" s="53"/>
    </row>
    <row r="3987" spans="2:14" x14ac:dyDescent="0.25">
      <c r="B3987" s="175"/>
      <c r="C3987" s="53"/>
      <c r="D3987" s="53"/>
      <c r="E3987" s="53"/>
      <c r="F3987" s="53"/>
      <c r="G3987" s="54"/>
      <c r="H3987" s="53"/>
      <c r="I3987" s="59"/>
      <c r="J3987" s="53"/>
      <c r="K3987" s="53"/>
      <c r="L3987" s="53"/>
      <c r="M3987" s="53"/>
      <c r="N3987" s="53"/>
    </row>
    <row r="3988" spans="2:14" x14ac:dyDescent="0.25">
      <c r="B3988" s="175"/>
      <c r="C3988" s="53"/>
      <c r="D3988" s="53"/>
      <c r="E3988" s="53"/>
      <c r="F3988" s="53"/>
      <c r="G3988" s="54"/>
      <c r="H3988" s="53"/>
      <c r="I3988" s="59"/>
      <c r="J3988" s="53"/>
      <c r="K3988" s="53"/>
      <c r="L3988" s="53"/>
      <c r="M3988" s="53"/>
      <c r="N3988" s="53"/>
    </row>
    <row r="3989" spans="2:14" x14ac:dyDescent="0.25">
      <c r="B3989" s="175"/>
      <c r="C3989" s="53"/>
      <c r="D3989" s="53"/>
      <c r="E3989" s="53"/>
      <c r="F3989" s="53"/>
      <c r="G3989" s="54"/>
      <c r="H3989" s="53"/>
      <c r="I3989" s="59"/>
      <c r="J3989" s="53"/>
      <c r="K3989" s="53"/>
      <c r="L3989" s="53"/>
      <c r="M3989" s="53"/>
      <c r="N3989" s="53"/>
    </row>
    <row r="3990" spans="2:14" x14ac:dyDescent="0.25">
      <c r="B3990" s="175"/>
      <c r="C3990" s="53"/>
      <c r="D3990" s="53"/>
      <c r="E3990" s="53"/>
      <c r="F3990" s="53"/>
      <c r="G3990" s="54"/>
      <c r="H3990" s="53"/>
      <c r="I3990" s="59"/>
      <c r="J3990" s="53"/>
      <c r="K3990" s="53"/>
      <c r="L3990" s="53"/>
      <c r="M3990" s="53"/>
      <c r="N3990" s="53"/>
    </row>
    <row r="3991" spans="2:14" x14ac:dyDescent="0.25">
      <c r="B3991" s="175"/>
      <c r="C3991" s="53"/>
      <c r="D3991" s="53"/>
      <c r="E3991" s="53"/>
      <c r="F3991" s="53"/>
      <c r="G3991" s="54"/>
      <c r="H3991" s="53"/>
      <c r="I3991" s="59"/>
      <c r="J3991" s="53"/>
      <c r="K3991" s="53"/>
      <c r="L3991" s="53"/>
      <c r="M3991" s="53"/>
      <c r="N3991" s="53"/>
    </row>
    <row r="3992" spans="2:14" x14ac:dyDescent="0.25">
      <c r="B3992" s="175"/>
      <c r="C3992" s="53"/>
      <c r="D3992" s="53"/>
      <c r="E3992" s="53"/>
      <c r="F3992" s="53"/>
      <c r="G3992" s="54"/>
      <c r="H3992" s="53"/>
      <c r="I3992" s="59"/>
      <c r="J3992" s="53"/>
      <c r="K3992" s="53"/>
      <c r="L3992" s="53"/>
      <c r="M3992" s="53"/>
      <c r="N3992" s="53"/>
    </row>
    <row r="3993" spans="2:14" x14ac:dyDescent="0.25">
      <c r="B3993" s="175"/>
      <c r="C3993" s="53"/>
      <c r="D3993" s="53"/>
      <c r="E3993" s="53"/>
      <c r="F3993" s="53"/>
      <c r="G3993" s="54"/>
      <c r="H3993" s="53"/>
      <c r="I3993" s="59"/>
      <c r="J3993" s="53"/>
      <c r="K3993" s="53"/>
      <c r="L3993" s="53"/>
      <c r="M3993" s="53"/>
      <c r="N3993" s="53"/>
    </row>
    <row r="3994" spans="2:14" x14ac:dyDescent="0.25">
      <c r="B3994" s="175"/>
      <c r="C3994" s="53"/>
      <c r="D3994" s="53"/>
      <c r="E3994" s="53"/>
      <c r="F3994" s="53"/>
      <c r="G3994" s="54"/>
      <c r="H3994" s="53"/>
      <c r="I3994" s="59"/>
      <c r="J3994" s="53"/>
      <c r="K3994" s="53"/>
      <c r="L3994" s="53"/>
      <c r="M3994" s="53"/>
      <c r="N3994" s="53"/>
    </row>
    <row r="3995" spans="2:14" x14ac:dyDescent="0.25">
      <c r="B3995" s="175"/>
      <c r="C3995" s="53"/>
      <c r="D3995" s="53"/>
      <c r="E3995" s="53"/>
      <c r="F3995" s="53"/>
      <c r="G3995" s="54"/>
      <c r="H3995" s="53"/>
      <c r="I3995" s="59"/>
      <c r="J3995" s="53"/>
      <c r="K3995" s="53"/>
      <c r="L3995" s="53"/>
      <c r="M3995" s="53"/>
      <c r="N3995" s="53"/>
    </row>
    <row r="3996" spans="2:14" x14ac:dyDescent="0.25">
      <c r="B3996" s="175"/>
      <c r="C3996" s="53"/>
      <c r="D3996" s="53"/>
      <c r="E3996" s="53"/>
      <c r="F3996" s="53"/>
      <c r="G3996" s="54"/>
      <c r="H3996" s="53"/>
      <c r="I3996" s="59"/>
      <c r="J3996" s="53"/>
      <c r="K3996" s="53"/>
      <c r="L3996" s="53"/>
      <c r="M3996" s="53"/>
      <c r="N3996" s="53"/>
    </row>
    <row r="3997" spans="2:14" x14ac:dyDescent="0.25">
      <c r="B3997" s="175"/>
      <c r="C3997" s="53"/>
      <c r="D3997" s="53"/>
      <c r="E3997" s="53"/>
      <c r="F3997" s="53"/>
      <c r="G3997" s="54"/>
      <c r="H3997" s="53"/>
      <c r="I3997" s="59"/>
      <c r="J3997" s="53"/>
      <c r="K3997" s="53"/>
      <c r="L3997" s="53"/>
      <c r="M3997" s="53"/>
      <c r="N3997" s="53"/>
    </row>
    <row r="3998" spans="2:14" x14ac:dyDescent="0.25">
      <c r="B3998" s="175"/>
      <c r="C3998" s="53"/>
      <c r="D3998" s="53"/>
      <c r="E3998" s="53"/>
      <c r="F3998" s="53"/>
      <c r="G3998" s="54"/>
      <c r="H3998" s="53"/>
      <c r="I3998" s="59"/>
      <c r="J3998" s="53"/>
      <c r="K3998" s="53"/>
      <c r="L3998" s="53"/>
      <c r="M3998" s="53"/>
      <c r="N3998" s="53"/>
    </row>
    <row r="3999" spans="2:14" x14ac:dyDescent="0.25">
      <c r="B3999" s="175"/>
      <c r="C3999" s="53"/>
      <c r="D3999" s="53"/>
      <c r="E3999" s="53"/>
      <c r="F3999" s="53"/>
      <c r="G3999" s="54"/>
      <c r="H3999" s="53"/>
      <c r="I3999" s="59"/>
      <c r="J3999" s="53"/>
      <c r="K3999" s="53"/>
      <c r="L3999" s="53"/>
      <c r="M3999" s="53"/>
      <c r="N3999" s="53"/>
    </row>
    <row r="4000" spans="2:14" x14ac:dyDescent="0.25">
      <c r="B4000" s="175"/>
      <c r="C4000" s="53"/>
      <c r="D4000" s="53"/>
      <c r="E4000" s="53"/>
      <c r="F4000" s="53"/>
      <c r="G4000" s="54"/>
      <c r="H4000" s="53"/>
      <c r="I4000" s="59"/>
      <c r="J4000" s="53"/>
      <c r="K4000" s="53"/>
      <c r="L4000" s="53"/>
      <c r="M4000" s="53"/>
      <c r="N4000" s="53"/>
    </row>
    <row r="4001" spans="2:14" x14ac:dyDescent="0.25">
      <c r="B4001" s="175"/>
      <c r="C4001" s="53"/>
      <c r="D4001" s="53"/>
      <c r="E4001" s="53"/>
      <c r="F4001" s="53"/>
      <c r="G4001" s="54"/>
      <c r="H4001" s="53"/>
      <c r="I4001" s="59"/>
      <c r="J4001" s="53"/>
      <c r="K4001" s="53"/>
      <c r="L4001" s="53"/>
      <c r="M4001" s="53"/>
      <c r="N4001" s="53"/>
    </row>
    <row r="4002" spans="2:14" x14ac:dyDescent="0.25">
      <c r="B4002" s="175"/>
      <c r="C4002" s="53"/>
      <c r="D4002" s="53"/>
      <c r="E4002" s="53"/>
      <c r="F4002" s="53"/>
      <c r="G4002" s="54"/>
      <c r="H4002" s="53"/>
      <c r="I4002" s="59"/>
      <c r="J4002" s="53"/>
      <c r="K4002" s="53"/>
      <c r="L4002" s="53"/>
      <c r="M4002" s="53"/>
      <c r="N4002" s="53"/>
    </row>
    <row r="4003" spans="2:14" x14ac:dyDescent="0.25">
      <c r="B4003" s="175"/>
      <c r="C4003" s="53"/>
      <c r="D4003" s="53"/>
      <c r="E4003" s="53"/>
      <c r="F4003" s="53"/>
      <c r="G4003" s="54"/>
      <c r="H4003" s="53"/>
      <c r="I4003" s="59"/>
      <c r="J4003" s="53"/>
      <c r="K4003" s="53"/>
      <c r="L4003" s="53"/>
      <c r="M4003" s="53"/>
      <c r="N4003" s="53"/>
    </row>
    <row r="4004" spans="2:14" x14ac:dyDescent="0.25">
      <c r="B4004" s="175"/>
      <c r="C4004" s="53"/>
      <c r="D4004" s="53"/>
      <c r="E4004" s="53"/>
      <c r="F4004" s="53"/>
      <c r="G4004" s="54"/>
      <c r="H4004" s="53"/>
      <c r="I4004" s="59"/>
      <c r="J4004" s="53"/>
      <c r="K4004" s="53"/>
      <c r="L4004" s="53"/>
      <c r="M4004" s="53"/>
      <c r="N4004" s="53"/>
    </row>
    <row r="4005" spans="2:14" x14ac:dyDescent="0.25">
      <c r="B4005" s="175"/>
      <c r="C4005" s="53"/>
      <c r="D4005" s="53"/>
      <c r="E4005" s="53"/>
      <c r="F4005" s="53"/>
      <c r="G4005" s="54"/>
      <c r="H4005" s="53"/>
      <c r="I4005" s="59"/>
      <c r="J4005" s="53"/>
      <c r="K4005" s="53"/>
      <c r="L4005" s="53"/>
      <c r="M4005" s="53"/>
      <c r="N4005" s="53"/>
    </row>
    <row r="4006" spans="2:14" x14ac:dyDescent="0.25">
      <c r="B4006" s="175"/>
      <c r="C4006" s="53"/>
      <c r="D4006" s="53"/>
      <c r="E4006" s="53"/>
      <c r="F4006" s="53"/>
      <c r="G4006" s="54"/>
      <c r="H4006" s="53"/>
      <c r="I4006" s="59"/>
      <c r="J4006" s="53"/>
      <c r="K4006" s="53"/>
      <c r="L4006" s="53"/>
      <c r="M4006" s="53"/>
      <c r="N4006" s="53"/>
    </row>
    <row r="4007" spans="2:14" x14ac:dyDescent="0.25">
      <c r="B4007" s="175"/>
      <c r="C4007" s="53"/>
      <c r="D4007" s="53"/>
      <c r="E4007" s="53"/>
      <c r="F4007" s="53"/>
      <c r="G4007" s="54"/>
      <c r="H4007" s="53"/>
      <c r="I4007" s="59"/>
      <c r="J4007" s="53"/>
      <c r="K4007" s="53"/>
      <c r="L4007" s="53"/>
      <c r="M4007" s="53"/>
      <c r="N4007" s="53"/>
    </row>
    <row r="4008" spans="2:14" x14ac:dyDescent="0.25">
      <c r="B4008" s="175"/>
      <c r="C4008" s="53"/>
      <c r="D4008" s="53"/>
      <c r="E4008" s="53"/>
      <c r="F4008" s="53"/>
      <c r="G4008" s="54"/>
      <c r="H4008" s="53"/>
      <c r="I4008" s="59"/>
      <c r="J4008" s="53"/>
      <c r="K4008" s="53"/>
      <c r="L4008" s="53"/>
      <c r="M4008" s="53"/>
      <c r="N4008" s="53"/>
    </row>
    <row r="4009" spans="2:14" x14ac:dyDescent="0.25">
      <c r="B4009" s="175"/>
      <c r="C4009" s="53"/>
      <c r="D4009" s="53"/>
      <c r="E4009" s="53"/>
      <c r="F4009" s="53"/>
      <c r="G4009" s="54"/>
      <c r="H4009" s="53"/>
      <c r="I4009" s="59"/>
      <c r="J4009" s="53"/>
      <c r="K4009" s="53"/>
      <c r="L4009" s="53"/>
      <c r="M4009" s="53"/>
      <c r="N4009" s="53"/>
    </row>
    <row r="4010" spans="2:14" x14ac:dyDescent="0.25">
      <c r="B4010" s="175"/>
      <c r="C4010" s="53"/>
      <c r="D4010" s="53"/>
      <c r="E4010" s="53"/>
      <c r="F4010" s="53"/>
      <c r="G4010" s="54"/>
      <c r="H4010" s="53"/>
      <c r="I4010" s="59"/>
      <c r="J4010" s="53"/>
      <c r="K4010" s="53"/>
      <c r="L4010" s="53"/>
      <c r="M4010" s="53"/>
      <c r="N4010" s="53"/>
    </row>
    <row r="4011" spans="2:14" x14ac:dyDescent="0.25">
      <c r="B4011" s="175"/>
      <c r="C4011" s="53"/>
      <c r="D4011" s="53"/>
      <c r="E4011" s="53"/>
      <c r="F4011" s="53"/>
      <c r="G4011" s="54"/>
      <c r="H4011" s="53"/>
      <c r="I4011" s="59"/>
      <c r="J4011" s="53"/>
      <c r="K4011" s="53"/>
      <c r="L4011" s="53"/>
      <c r="M4011" s="53"/>
      <c r="N4011" s="53"/>
    </row>
    <row r="4012" spans="2:14" x14ac:dyDescent="0.25">
      <c r="B4012" s="175"/>
      <c r="C4012" s="53"/>
      <c r="D4012" s="53"/>
      <c r="E4012" s="53"/>
      <c r="F4012" s="53"/>
      <c r="G4012" s="54"/>
      <c r="H4012" s="53"/>
      <c r="I4012" s="59"/>
      <c r="J4012" s="53"/>
      <c r="K4012" s="53"/>
      <c r="L4012" s="53"/>
      <c r="M4012" s="53"/>
      <c r="N4012" s="53"/>
    </row>
    <row r="4013" spans="2:14" x14ac:dyDescent="0.25">
      <c r="B4013" s="175"/>
      <c r="C4013" s="53"/>
      <c r="D4013" s="53"/>
      <c r="E4013" s="53"/>
      <c r="F4013" s="53"/>
      <c r="G4013" s="54"/>
      <c r="H4013" s="53"/>
      <c r="I4013" s="59"/>
      <c r="J4013" s="53"/>
      <c r="K4013" s="53"/>
      <c r="L4013" s="53"/>
      <c r="M4013" s="53"/>
      <c r="N4013" s="53"/>
    </row>
    <row r="4014" spans="2:14" x14ac:dyDescent="0.25">
      <c r="B4014" s="175"/>
      <c r="C4014" s="53"/>
      <c r="D4014" s="53"/>
      <c r="E4014" s="53"/>
      <c r="F4014" s="53"/>
      <c r="G4014" s="54"/>
      <c r="H4014" s="53"/>
      <c r="I4014" s="59"/>
      <c r="J4014" s="53"/>
      <c r="K4014" s="53"/>
      <c r="L4014" s="53"/>
      <c r="M4014" s="53"/>
      <c r="N4014" s="53"/>
    </row>
    <row r="4015" spans="2:14" x14ac:dyDescent="0.25">
      <c r="B4015" s="175"/>
      <c r="C4015" s="53"/>
      <c r="D4015" s="53"/>
      <c r="E4015" s="53"/>
      <c r="F4015" s="53"/>
      <c r="G4015" s="54"/>
      <c r="H4015" s="53"/>
      <c r="I4015" s="59"/>
      <c r="J4015" s="53"/>
      <c r="K4015" s="53"/>
      <c r="L4015" s="53"/>
      <c r="M4015" s="53"/>
      <c r="N4015" s="53"/>
    </row>
    <row r="4016" spans="2:14" x14ac:dyDescent="0.25">
      <c r="B4016" s="175"/>
      <c r="C4016" s="53"/>
      <c r="D4016" s="53"/>
      <c r="E4016" s="53"/>
      <c r="F4016" s="53"/>
      <c r="G4016" s="54"/>
      <c r="H4016" s="53"/>
      <c r="I4016" s="59"/>
      <c r="J4016" s="53"/>
      <c r="K4016" s="53"/>
      <c r="L4016" s="53"/>
      <c r="M4016" s="53"/>
      <c r="N4016" s="53"/>
    </row>
    <row r="4017" spans="2:14" x14ac:dyDescent="0.25">
      <c r="B4017" s="175"/>
      <c r="C4017" s="53"/>
      <c r="D4017" s="53"/>
      <c r="E4017" s="53"/>
      <c r="F4017" s="53"/>
      <c r="G4017" s="54"/>
      <c r="H4017" s="53"/>
      <c r="I4017" s="59"/>
      <c r="J4017" s="53"/>
      <c r="K4017" s="53"/>
      <c r="L4017" s="53"/>
      <c r="M4017" s="53"/>
      <c r="N4017" s="53"/>
    </row>
    <row r="4018" spans="2:14" x14ac:dyDescent="0.25">
      <c r="B4018" s="175"/>
      <c r="C4018" s="53"/>
      <c r="D4018" s="53"/>
      <c r="E4018" s="53"/>
      <c r="F4018" s="53"/>
      <c r="G4018" s="54"/>
      <c r="H4018" s="53"/>
      <c r="I4018" s="59"/>
      <c r="J4018" s="53"/>
      <c r="K4018" s="53"/>
      <c r="L4018" s="53"/>
      <c r="M4018" s="53"/>
      <c r="N4018" s="53"/>
    </row>
    <row r="4019" spans="2:14" x14ac:dyDescent="0.25">
      <c r="B4019" s="175"/>
      <c r="C4019" s="53"/>
      <c r="D4019" s="53"/>
      <c r="E4019" s="53"/>
      <c r="F4019" s="53"/>
      <c r="G4019" s="54"/>
      <c r="H4019" s="53"/>
      <c r="I4019" s="59"/>
      <c r="J4019" s="53"/>
      <c r="K4019" s="53"/>
      <c r="L4019" s="53"/>
      <c r="M4019" s="53"/>
      <c r="N4019" s="53"/>
    </row>
    <row r="4020" spans="2:14" x14ac:dyDescent="0.25">
      <c r="B4020" s="175"/>
      <c r="C4020" s="53"/>
      <c r="D4020" s="53"/>
      <c r="E4020" s="53"/>
      <c r="F4020" s="53"/>
      <c r="G4020" s="54"/>
      <c r="H4020" s="53"/>
      <c r="I4020" s="59"/>
      <c r="J4020" s="53"/>
      <c r="K4020" s="53"/>
      <c r="L4020" s="53"/>
      <c r="M4020" s="53"/>
      <c r="N4020" s="53"/>
    </row>
    <row r="4021" spans="2:14" x14ac:dyDescent="0.25">
      <c r="B4021" s="175"/>
      <c r="C4021" s="53"/>
      <c r="D4021" s="53"/>
      <c r="E4021" s="53"/>
      <c r="F4021" s="53"/>
      <c r="G4021" s="54"/>
      <c r="H4021" s="53"/>
      <c r="I4021" s="59"/>
      <c r="J4021" s="53"/>
      <c r="K4021" s="53"/>
      <c r="L4021" s="53"/>
      <c r="M4021" s="53"/>
      <c r="N4021" s="53"/>
    </row>
    <row r="4022" spans="2:14" x14ac:dyDescent="0.25">
      <c r="B4022" s="175"/>
      <c r="C4022" s="53"/>
      <c r="D4022" s="53"/>
      <c r="E4022" s="53"/>
      <c r="F4022" s="53"/>
      <c r="G4022" s="54"/>
      <c r="H4022" s="53"/>
      <c r="I4022" s="59"/>
      <c r="J4022" s="53"/>
      <c r="K4022" s="53"/>
      <c r="L4022" s="53"/>
      <c r="M4022" s="53"/>
      <c r="N4022" s="53"/>
    </row>
    <row r="4023" spans="2:14" x14ac:dyDescent="0.25">
      <c r="B4023" s="175"/>
      <c r="C4023" s="53"/>
      <c r="D4023" s="53"/>
      <c r="E4023" s="53"/>
      <c r="F4023" s="53"/>
      <c r="G4023" s="54"/>
      <c r="H4023" s="53"/>
      <c r="I4023" s="59"/>
      <c r="J4023" s="53"/>
      <c r="K4023" s="53"/>
      <c r="L4023" s="53"/>
      <c r="M4023" s="53"/>
      <c r="N4023" s="53"/>
    </row>
    <row r="4024" spans="2:14" x14ac:dyDescent="0.25">
      <c r="B4024" s="175"/>
      <c r="C4024" s="53"/>
      <c r="D4024" s="53"/>
      <c r="E4024" s="53"/>
      <c r="F4024" s="53"/>
      <c r="G4024" s="54"/>
      <c r="H4024" s="53"/>
      <c r="I4024" s="59"/>
      <c r="J4024" s="53"/>
      <c r="K4024" s="53"/>
      <c r="L4024" s="53"/>
      <c r="M4024" s="53"/>
      <c r="N4024" s="53"/>
    </row>
    <row r="4025" spans="2:14" x14ac:dyDescent="0.25">
      <c r="B4025" s="175"/>
      <c r="C4025" s="53"/>
      <c r="D4025" s="53"/>
      <c r="E4025" s="53"/>
      <c r="F4025" s="53"/>
      <c r="G4025" s="54"/>
      <c r="H4025" s="53"/>
      <c r="I4025" s="59"/>
      <c r="J4025" s="53"/>
      <c r="K4025" s="53"/>
      <c r="L4025" s="53"/>
      <c r="M4025" s="53"/>
      <c r="N4025" s="53"/>
    </row>
    <row r="4026" spans="2:14" x14ac:dyDescent="0.25">
      <c r="B4026" s="175"/>
      <c r="C4026" s="53"/>
      <c r="D4026" s="53"/>
      <c r="E4026" s="53"/>
      <c r="F4026" s="53"/>
      <c r="G4026" s="54"/>
      <c r="H4026" s="53"/>
      <c r="I4026" s="59"/>
      <c r="J4026" s="53"/>
      <c r="K4026" s="53"/>
      <c r="L4026" s="53"/>
      <c r="M4026" s="53"/>
      <c r="N4026" s="53"/>
    </row>
    <row r="4027" spans="2:14" x14ac:dyDescent="0.25">
      <c r="B4027" s="175"/>
      <c r="C4027" s="53"/>
      <c r="D4027" s="53"/>
      <c r="E4027" s="53"/>
      <c r="F4027" s="53"/>
      <c r="G4027" s="54"/>
      <c r="H4027" s="53"/>
      <c r="I4027" s="59"/>
      <c r="J4027" s="53"/>
      <c r="K4027" s="53"/>
      <c r="L4027" s="53"/>
      <c r="M4027" s="53"/>
      <c r="N4027" s="53"/>
    </row>
    <row r="4028" spans="2:14" x14ac:dyDescent="0.25">
      <c r="B4028" s="175"/>
      <c r="C4028" s="53"/>
      <c r="D4028" s="53"/>
      <c r="E4028" s="53"/>
      <c r="F4028" s="53"/>
      <c r="G4028" s="54"/>
      <c r="H4028" s="53"/>
      <c r="I4028" s="59"/>
      <c r="J4028" s="53"/>
      <c r="K4028" s="53"/>
      <c r="L4028" s="53"/>
      <c r="M4028" s="53"/>
      <c r="N4028" s="53"/>
    </row>
    <row r="4029" spans="2:14" x14ac:dyDescent="0.25">
      <c r="B4029" s="175"/>
      <c r="C4029" s="53"/>
      <c r="D4029" s="53"/>
      <c r="E4029" s="53"/>
      <c r="F4029" s="53"/>
      <c r="G4029" s="54"/>
      <c r="H4029" s="53"/>
      <c r="I4029" s="59"/>
      <c r="J4029" s="53"/>
      <c r="K4029" s="53"/>
      <c r="L4029" s="53"/>
      <c r="M4029" s="53"/>
      <c r="N4029" s="53"/>
    </row>
    <row r="4030" spans="2:14" x14ac:dyDescent="0.25">
      <c r="B4030" s="175"/>
      <c r="C4030" s="53"/>
      <c r="D4030" s="53"/>
      <c r="E4030" s="53"/>
      <c r="F4030" s="53"/>
      <c r="G4030" s="54"/>
      <c r="H4030" s="53"/>
      <c r="I4030" s="59"/>
      <c r="J4030" s="53"/>
      <c r="K4030" s="53"/>
      <c r="L4030" s="53"/>
      <c r="M4030" s="53"/>
      <c r="N4030" s="53"/>
    </row>
    <row r="4031" spans="2:14" x14ac:dyDescent="0.25">
      <c r="B4031" s="175"/>
      <c r="C4031" s="53"/>
      <c r="D4031" s="53"/>
      <c r="E4031" s="53"/>
      <c r="F4031" s="53"/>
      <c r="G4031" s="54"/>
      <c r="H4031" s="53"/>
      <c r="I4031" s="59"/>
      <c r="J4031" s="53"/>
      <c r="K4031" s="53"/>
      <c r="L4031" s="53"/>
      <c r="M4031" s="53"/>
      <c r="N4031" s="53"/>
    </row>
    <row r="4032" spans="2:14" x14ac:dyDescent="0.25">
      <c r="B4032" s="175"/>
      <c r="C4032" s="53"/>
      <c r="D4032" s="53"/>
      <c r="E4032" s="53"/>
      <c r="F4032" s="53"/>
      <c r="G4032" s="54"/>
      <c r="H4032" s="53"/>
      <c r="I4032" s="59"/>
      <c r="J4032" s="53"/>
      <c r="K4032" s="53"/>
      <c r="L4032" s="53"/>
      <c r="M4032" s="53"/>
      <c r="N4032" s="53"/>
    </row>
    <row r="4033" spans="2:14" x14ac:dyDescent="0.25">
      <c r="B4033" s="175"/>
      <c r="C4033" s="53"/>
      <c r="D4033" s="53"/>
      <c r="E4033" s="53"/>
      <c r="F4033" s="53"/>
      <c r="G4033" s="54"/>
      <c r="H4033" s="53"/>
      <c r="I4033" s="59"/>
      <c r="J4033" s="53"/>
      <c r="K4033" s="53"/>
      <c r="L4033" s="53"/>
      <c r="M4033" s="53"/>
      <c r="N4033" s="53"/>
    </row>
    <row r="4034" spans="2:14" x14ac:dyDescent="0.25">
      <c r="B4034" s="175"/>
      <c r="C4034" s="53"/>
      <c r="D4034" s="53"/>
      <c r="E4034" s="53"/>
      <c r="F4034" s="53"/>
      <c r="G4034" s="54"/>
      <c r="H4034" s="53"/>
      <c r="I4034" s="59"/>
      <c r="J4034" s="53"/>
      <c r="K4034" s="53"/>
      <c r="L4034" s="53"/>
      <c r="M4034" s="53"/>
      <c r="N4034" s="53"/>
    </row>
    <row r="4035" spans="2:14" x14ac:dyDescent="0.25">
      <c r="B4035" s="175"/>
      <c r="C4035" s="53"/>
      <c r="D4035" s="53"/>
      <c r="E4035" s="53"/>
      <c r="F4035" s="53"/>
      <c r="G4035" s="54"/>
      <c r="H4035" s="53"/>
      <c r="I4035" s="59"/>
      <c r="J4035" s="53"/>
      <c r="K4035" s="53"/>
      <c r="L4035" s="53"/>
      <c r="M4035" s="53"/>
      <c r="N4035" s="53"/>
    </row>
    <row r="4036" spans="2:14" x14ac:dyDescent="0.25">
      <c r="B4036" s="175"/>
      <c r="C4036" s="53"/>
      <c r="D4036" s="53"/>
      <c r="E4036" s="53"/>
      <c r="F4036" s="53"/>
      <c r="G4036" s="54"/>
      <c r="H4036" s="53"/>
      <c r="I4036" s="59"/>
      <c r="J4036" s="53"/>
      <c r="K4036" s="53"/>
      <c r="L4036" s="53"/>
      <c r="M4036" s="53"/>
      <c r="N4036" s="53"/>
    </row>
    <row r="4037" spans="2:14" x14ac:dyDescent="0.25">
      <c r="B4037" s="175"/>
      <c r="C4037" s="53"/>
      <c r="D4037" s="53"/>
      <c r="E4037" s="53"/>
      <c r="F4037" s="53"/>
      <c r="G4037" s="54"/>
      <c r="H4037" s="53"/>
      <c r="I4037" s="59"/>
      <c r="J4037" s="53"/>
      <c r="K4037" s="53"/>
      <c r="L4037" s="53"/>
      <c r="M4037" s="53"/>
      <c r="N4037" s="53"/>
    </row>
    <row r="4038" spans="2:14" x14ac:dyDescent="0.25">
      <c r="B4038" s="175"/>
      <c r="C4038" s="53"/>
      <c r="D4038" s="53"/>
      <c r="E4038" s="53"/>
      <c r="F4038" s="53"/>
      <c r="G4038" s="54"/>
      <c r="H4038" s="53"/>
      <c r="I4038" s="59"/>
      <c r="J4038" s="53"/>
      <c r="K4038" s="53"/>
      <c r="L4038" s="53"/>
      <c r="M4038" s="53"/>
      <c r="N4038" s="53"/>
    </row>
    <row r="4039" spans="2:14" x14ac:dyDescent="0.25">
      <c r="B4039" s="175"/>
      <c r="C4039" s="53"/>
      <c r="D4039" s="53"/>
      <c r="E4039" s="53"/>
      <c r="F4039" s="53"/>
      <c r="G4039" s="54"/>
      <c r="H4039" s="53"/>
      <c r="I4039" s="59"/>
      <c r="J4039" s="53"/>
      <c r="K4039" s="53"/>
      <c r="L4039" s="53"/>
      <c r="M4039" s="53"/>
      <c r="N4039" s="53"/>
    </row>
    <row r="4040" spans="2:14" x14ac:dyDescent="0.25">
      <c r="B4040" s="175"/>
      <c r="C4040" s="53"/>
      <c r="D4040" s="53"/>
      <c r="E4040" s="53"/>
      <c r="F4040" s="53"/>
      <c r="G4040" s="54"/>
      <c r="H4040" s="53"/>
      <c r="I4040" s="59"/>
      <c r="J4040" s="53"/>
      <c r="K4040" s="53"/>
      <c r="L4040" s="53"/>
      <c r="M4040" s="53"/>
      <c r="N4040" s="53"/>
    </row>
    <row r="4041" spans="2:14" x14ac:dyDescent="0.25">
      <c r="B4041" s="175"/>
      <c r="C4041" s="53"/>
      <c r="D4041" s="53"/>
      <c r="E4041" s="53"/>
      <c r="F4041" s="53"/>
      <c r="G4041" s="54"/>
      <c r="H4041" s="53"/>
      <c r="I4041" s="59"/>
      <c r="J4041" s="53"/>
      <c r="K4041" s="53"/>
      <c r="L4041" s="53"/>
      <c r="M4041" s="53"/>
      <c r="N4041" s="53"/>
    </row>
    <row r="4042" spans="2:14" x14ac:dyDescent="0.25">
      <c r="B4042" s="175"/>
      <c r="C4042" s="53"/>
      <c r="D4042" s="53"/>
      <c r="E4042" s="53"/>
      <c r="F4042" s="53"/>
      <c r="G4042" s="54"/>
      <c r="H4042" s="53"/>
      <c r="I4042" s="59"/>
      <c r="J4042" s="53"/>
      <c r="K4042" s="53"/>
      <c r="L4042" s="53"/>
      <c r="M4042" s="53"/>
      <c r="N4042" s="53"/>
    </row>
    <row r="4043" spans="2:14" x14ac:dyDescent="0.25">
      <c r="B4043" s="175"/>
      <c r="C4043" s="53"/>
      <c r="D4043" s="53"/>
      <c r="E4043" s="53"/>
      <c r="F4043" s="53"/>
      <c r="G4043" s="54"/>
      <c r="H4043" s="53"/>
      <c r="I4043" s="59"/>
      <c r="J4043" s="53"/>
      <c r="K4043" s="53"/>
      <c r="L4043" s="53"/>
      <c r="M4043" s="53"/>
      <c r="N4043" s="53"/>
    </row>
    <row r="4044" spans="2:14" x14ac:dyDescent="0.25">
      <c r="B4044" s="175"/>
      <c r="C4044" s="53"/>
      <c r="D4044" s="53"/>
      <c r="E4044" s="53"/>
      <c r="F4044" s="53"/>
      <c r="G4044" s="54"/>
      <c r="H4044" s="53"/>
      <c r="I4044" s="59"/>
      <c r="J4044" s="53"/>
      <c r="K4044" s="53"/>
      <c r="L4044" s="53"/>
      <c r="M4044" s="53"/>
      <c r="N4044" s="53"/>
    </row>
    <row r="4045" spans="2:14" x14ac:dyDescent="0.25">
      <c r="B4045" s="175"/>
      <c r="C4045" s="53"/>
      <c r="D4045" s="53"/>
      <c r="E4045" s="53"/>
      <c r="F4045" s="53"/>
      <c r="G4045" s="54"/>
      <c r="H4045" s="53"/>
      <c r="I4045" s="59"/>
      <c r="J4045" s="53"/>
      <c r="K4045" s="53"/>
      <c r="L4045" s="53"/>
      <c r="M4045" s="53"/>
      <c r="N4045" s="53"/>
    </row>
    <row r="4046" spans="2:14" x14ac:dyDescent="0.25">
      <c r="B4046" s="175"/>
      <c r="C4046" s="53"/>
      <c r="D4046" s="53"/>
      <c r="E4046" s="53"/>
      <c r="F4046" s="53"/>
      <c r="G4046" s="54"/>
      <c r="H4046" s="53"/>
      <c r="I4046" s="59"/>
      <c r="J4046" s="53"/>
      <c r="K4046" s="53"/>
      <c r="L4046" s="53"/>
      <c r="M4046" s="53"/>
      <c r="N4046" s="53"/>
    </row>
    <row r="4047" spans="2:14" x14ac:dyDescent="0.25">
      <c r="B4047" s="175"/>
      <c r="C4047" s="53"/>
      <c r="D4047" s="53"/>
      <c r="E4047" s="53"/>
      <c r="F4047" s="53"/>
      <c r="G4047" s="54"/>
      <c r="H4047" s="53"/>
      <c r="I4047" s="59"/>
      <c r="J4047" s="53"/>
      <c r="K4047" s="53"/>
      <c r="L4047" s="53"/>
      <c r="M4047" s="53"/>
      <c r="N4047" s="53"/>
    </row>
    <row r="4048" spans="2:14" x14ac:dyDescent="0.25">
      <c r="B4048" s="175"/>
      <c r="C4048" s="53"/>
      <c r="D4048" s="53"/>
      <c r="E4048" s="53"/>
      <c r="F4048" s="53"/>
      <c r="G4048" s="54"/>
      <c r="H4048" s="53"/>
      <c r="I4048" s="59"/>
      <c r="J4048" s="53"/>
      <c r="K4048" s="53"/>
      <c r="L4048" s="53"/>
      <c r="M4048" s="53"/>
      <c r="N4048" s="53"/>
    </row>
    <row r="4049" spans="2:14" x14ac:dyDescent="0.25">
      <c r="B4049" s="175"/>
      <c r="C4049" s="53"/>
      <c r="D4049" s="53"/>
      <c r="E4049" s="53"/>
      <c r="F4049" s="53"/>
      <c r="G4049" s="54"/>
      <c r="H4049" s="53"/>
      <c r="I4049" s="59"/>
      <c r="J4049" s="53"/>
      <c r="K4049" s="53"/>
      <c r="L4049" s="53"/>
      <c r="M4049" s="53"/>
      <c r="N4049" s="53"/>
    </row>
    <row r="4050" spans="2:14" x14ac:dyDescent="0.25">
      <c r="B4050" s="175"/>
      <c r="C4050" s="53"/>
      <c r="D4050" s="53"/>
      <c r="E4050" s="53"/>
      <c r="F4050" s="53"/>
      <c r="G4050" s="54"/>
      <c r="H4050" s="53"/>
      <c r="I4050" s="59"/>
      <c r="J4050" s="53"/>
      <c r="K4050" s="53"/>
      <c r="L4050" s="53"/>
      <c r="M4050" s="53"/>
      <c r="N4050" s="53"/>
    </row>
    <row r="4051" spans="2:14" x14ac:dyDescent="0.25">
      <c r="B4051" s="175"/>
      <c r="C4051" s="53"/>
      <c r="D4051" s="53"/>
      <c r="E4051" s="53"/>
      <c r="F4051" s="53"/>
      <c r="G4051" s="54"/>
      <c r="H4051" s="53"/>
      <c r="I4051" s="59"/>
      <c r="J4051" s="53"/>
      <c r="K4051" s="53"/>
      <c r="L4051" s="53"/>
      <c r="M4051" s="53"/>
      <c r="N4051" s="53"/>
    </row>
    <row r="4052" spans="2:14" x14ac:dyDescent="0.25">
      <c r="B4052" s="175"/>
      <c r="C4052" s="53"/>
      <c r="D4052" s="53"/>
      <c r="E4052" s="53"/>
      <c r="F4052" s="53"/>
      <c r="G4052" s="54"/>
      <c r="H4052" s="53"/>
      <c r="I4052" s="59"/>
      <c r="J4052" s="53"/>
      <c r="K4052" s="53"/>
      <c r="L4052" s="53"/>
      <c r="M4052" s="53"/>
      <c r="N4052" s="53"/>
    </row>
    <row r="4053" spans="2:14" x14ac:dyDescent="0.25">
      <c r="B4053" s="175"/>
      <c r="C4053" s="53"/>
      <c r="D4053" s="53"/>
      <c r="E4053" s="53"/>
      <c r="F4053" s="53"/>
      <c r="G4053" s="54"/>
      <c r="H4053" s="53"/>
      <c r="I4053" s="59"/>
      <c r="J4053" s="53"/>
      <c r="K4053" s="53"/>
      <c r="L4053" s="53"/>
      <c r="M4053" s="53"/>
      <c r="N4053" s="53"/>
    </row>
    <row r="4054" spans="2:14" x14ac:dyDescent="0.25">
      <c r="B4054" s="175"/>
      <c r="C4054" s="53"/>
      <c r="D4054" s="53"/>
      <c r="E4054" s="53"/>
      <c r="F4054" s="53"/>
      <c r="G4054" s="54"/>
      <c r="H4054" s="53"/>
      <c r="I4054" s="59"/>
      <c r="J4054" s="53"/>
      <c r="K4054" s="53"/>
      <c r="L4054" s="53"/>
      <c r="M4054" s="53"/>
      <c r="N4054" s="53"/>
    </row>
    <row r="4055" spans="2:14" x14ac:dyDescent="0.25">
      <c r="B4055" s="175"/>
      <c r="C4055" s="53"/>
      <c r="D4055" s="53"/>
      <c r="E4055" s="53"/>
      <c r="F4055" s="53"/>
      <c r="G4055" s="54"/>
      <c r="H4055" s="53"/>
      <c r="I4055" s="59"/>
      <c r="J4055" s="53"/>
      <c r="K4055" s="53"/>
      <c r="L4055" s="53"/>
      <c r="M4055" s="53"/>
      <c r="N4055" s="53"/>
    </row>
    <row r="4056" spans="2:14" x14ac:dyDescent="0.25">
      <c r="B4056" s="175"/>
      <c r="C4056" s="53"/>
      <c r="D4056" s="53"/>
      <c r="E4056" s="53"/>
      <c r="F4056" s="53"/>
      <c r="G4056" s="54"/>
      <c r="H4056" s="53"/>
      <c r="I4056" s="59"/>
      <c r="J4056" s="53"/>
      <c r="K4056" s="53"/>
      <c r="L4056" s="53"/>
      <c r="M4056" s="53"/>
      <c r="N4056" s="53"/>
    </row>
    <row r="4057" spans="2:14" x14ac:dyDescent="0.25">
      <c r="B4057" s="175"/>
      <c r="C4057" s="53"/>
      <c r="D4057" s="53"/>
      <c r="E4057" s="53"/>
      <c r="F4057" s="53"/>
      <c r="G4057" s="54"/>
      <c r="H4057" s="53"/>
      <c r="I4057" s="59"/>
      <c r="J4057" s="53"/>
      <c r="K4057" s="53"/>
      <c r="L4057" s="53"/>
      <c r="M4057" s="53"/>
      <c r="N4057" s="53"/>
    </row>
    <row r="4058" spans="2:14" x14ac:dyDescent="0.25">
      <c r="B4058" s="175"/>
      <c r="C4058" s="53"/>
      <c r="D4058" s="53"/>
      <c r="E4058" s="53"/>
      <c r="F4058" s="53"/>
      <c r="G4058" s="54"/>
      <c r="H4058" s="53"/>
      <c r="I4058" s="59"/>
      <c r="J4058" s="53"/>
      <c r="K4058" s="53"/>
      <c r="L4058" s="53"/>
      <c r="M4058" s="53"/>
      <c r="N4058" s="53"/>
    </row>
    <row r="4059" spans="2:14" x14ac:dyDescent="0.25">
      <c r="B4059" s="175"/>
      <c r="C4059" s="53"/>
      <c r="D4059" s="53"/>
      <c r="E4059" s="53"/>
      <c r="F4059" s="53"/>
      <c r="G4059" s="54"/>
      <c r="H4059" s="53"/>
      <c r="I4059" s="59"/>
      <c r="J4059" s="53"/>
      <c r="K4059" s="53"/>
      <c r="L4059" s="53"/>
      <c r="M4059" s="53"/>
      <c r="N4059" s="53"/>
    </row>
    <row r="4060" spans="2:14" x14ac:dyDescent="0.25">
      <c r="B4060" s="175"/>
      <c r="C4060" s="53"/>
      <c r="D4060" s="53"/>
      <c r="E4060" s="53"/>
      <c r="F4060" s="53"/>
      <c r="G4060" s="54"/>
      <c r="H4060" s="53"/>
      <c r="I4060" s="59"/>
      <c r="J4060" s="53"/>
      <c r="K4060" s="53"/>
      <c r="L4060" s="53"/>
      <c r="M4060" s="53"/>
      <c r="N4060" s="53"/>
    </row>
    <row r="4061" spans="2:14" x14ac:dyDescent="0.25">
      <c r="B4061" s="175"/>
      <c r="C4061" s="53"/>
      <c r="D4061" s="53"/>
      <c r="E4061" s="53"/>
      <c r="F4061" s="53"/>
      <c r="G4061" s="54"/>
      <c r="H4061" s="53"/>
      <c r="I4061" s="59"/>
      <c r="J4061" s="53"/>
      <c r="K4061" s="53"/>
      <c r="L4061" s="53"/>
      <c r="M4061" s="53"/>
      <c r="N4061" s="53"/>
    </row>
    <row r="4062" spans="2:14" x14ac:dyDescent="0.25">
      <c r="B4062" s="175"/>
      <c r="C4062" s="53"/>
      <c r="D4062" s="53"/>
      <c r="E4062" s="53"/>
      <c r="F4062" s="53"/>
      <c r="G4062" s="54"/>
      <c r="H4062" s="53"/>
      <c r="I4062" s="59"/>
      <c r="J4062" s="53"/>
      <c r="K4062" s="53"/>
      <c r="L4062" s="53"/>
      <c r="M4062" s="53"/>
      <c r="N4062" s="53"/>
    </row>
    <row r="4063" spans="2:14" x14ac:dyDescent="0.25">
      <c r="B4063" s="175"/>
      <c r="C4063" s="53"/>
      <c r="D4063" s="53"/>
      <c r="E4063" s="53"/>
      <c r="F4063" s="53"/>
      <c r="G4063" s="54"/>
      <c r="H4063" s="53"/>
      <c r="I4063" s="59"/>
      <c r="J4063" s="53"/>
      <c r="K4063" s="53"/>
      <c r="L4063" s="53"/>
      <c r="M4063" s="53"/>
      <c r="N4063" s="53"/>
    </row>
    <row r="4064" spans="2:14" x14ac:dyDescent="0.25">
      <c r="B4064" s="175"/>
      <c r="C4064" s="53"/>
      <c r="D4064" s="53"/>
      <c r="E4064" s="53"/>
      <c r="F4064" s="53"/>
      <c r="G4064" s="54"/>
      <c r="H4064" s="53"/>
      <c r="I4064" s="59"/>
      <c r="J4064" s="53"/>
      <c r="K4064" s="53"/>
      <c r="L4064" s="53"/>
      <c r="M4064" s="53"/>
      <c r="N4064" s="53"/>
    </row>
    <row r="4065" spans="2:14" x14ac:dyDescent="0.25">
      <c r="B4065" s="175"/>
      <c r="C4065" s="53"/>
      <c r="D4065" s="53"/>
      <c r="E4065" s="53"/>
      <c r="F4065" s="53"/>
      <c r="G4065" s="54"/>
      <c r="H4065" s="53"/>
      <c r="I4065" s="59"/>
      <c r="J4065" s="53"/>
      <c r="K4065" s="53"/>
      <c r="L4065" s="53"/>
      <c r="M4065" s="53"/>
      <c r="N4065" s="53"/>
    </row>
    <row r="4066" spans="2:14" x14ac:dyDescent="0.25">
      <c r="B4066" s="175"/>
      <c r="C4066" s="53"/>
      <c r="D4066" s="53"/>
      <c r="E4066" s="53"/>
      <c r="F4066" s="53"/>
      <c r="G4066" s="54"/>
      <c r="H4066" s="53"/>
      <c r="I4066" s="59"/>
      <c r="J4066" s="53"/>
      <c r="K4066" s="53"/>
      <c r="L4066" s="53"/>
      <c r="M4066" s="53"/>
      <c r="N4066" s="53"/>
    </row>
    <row r="4067" spans="2:14" x14ac:dyDescent="0.25">
      <c r="B4067" s="175"/>
      <c r="C4067" s="53"/>
      <c r="D4067" s="53"/>
      <c r="E4067" s="53"/>
      <c r="F4067" s="53"/>
      <c r="G4067" s="54"/>
      <c r="H4067" s="53"/>
      <c r="I4067" s="59"/>
      <c r="J4067" s="53"/>
      <c r="K4067" s="53"/>
      <c r="L4067" s="53"/>
      <c r="M4067" s="53"/>
      <c r="N4067" s="53"/>
    </row>
    <row r="4068" spans="2:14" x14ac:dyDescent="0.25">
      <c r="B4068" s="175"/>
      <c r="C4068" s="53"/>
      <c r="D4068" s="53"/>
      <c r="E4068" s="53"/>
      <c r="F4068" s="53"/>
      <c r="G4068" s="54"/>
      <c r="H4068" s="53"/>
      <c r="I4068" s="59"/>
      <c r="J4068" s="53"/>
      <c r="K4068" s="53"/>
      <c r="L4068" s="53"/>
      <c r="M4068" s="53"/>
      <c r="N4068" s="53"/>
    </row>
    <row r="4069" spans="2:14" x14ac:dyDescent="0.25">
      <c r="B4069" s="175"/>
      <c r="C4069" s="53"/>
      <c r="D4069" s="53"/>
      <c r="E4069" s="53"/>
      <c r="F4069" s="53"/>
      <c r="G4069" s="54"/>
      <c r="H4069" s="53"/>
      <c r="I4069" s="59"/>
      <c r="J4069" s="53"/>
      <c r="K4069" s="53"/>
      <c r="L4069" s="53"/>
      <c r="M4069" s="53"/>
      <c r="N4069" s="53"/>
    </row>
    <row r="4070" spans="2:14" x14ac:dyDescent="0.25">
      <c r="B4070" s="175"/>
      <c r="C4070" s="53"/>
      <c r="D4070" s="53"/>
      <c r="E4070" s="53"/>
      <c r="F4070" s="53"/>
      <c r="G4070" s="54"/>
      <c r="H4070" s="53"/>
      <c r="I4070" s="59"/>
      <c r="J4070" s="53"/>
      <c r="K4070" s="53"/>
      <c r="L4070" s="53"/>
      <c r="M4070" s="53"/>
      <c r="N4070" s="53"/>
    </row>
    <row r="4071" spans="2:14" x14ac:dyDescent="0.25">
      <c r="B4071" s="175"/>
      <c r="C4071" s="53"/>
      <c r="D4071" s="53"/>
      <c r="E4071" s="53"/>
      <c r="F4071" s="53"/>
      <c r="G4071" s="54"/>
      <c r="H4071" s="53"/>
      <c r="I4071" s="59"/>
      <c r="J4071" s="53"/>
      <c r="K4071" s="53"/>
      <c r="L4071" s="53"/>
      <c r="M4071" s="53"/>
      <c r="N4071" s="53"/>
    </row>
    <row r="4072" spans="2:14" x14ac:dyDescent="0.25">
      <c r="B4072" s="175"/>
      <c r="C4072" s="53"/>
      <c r="D4072" s="53"/>
      <c r="E4072" s="53"/>
      <c r="F4072" s="53"/>
      <c r="G4072" s="54"/>
      <c r="H4072" s="53"/>
      <c r="I4072" s="59"/>
      <c r="J4072" s="53"/>
      <c r="K4072" s="53"/>
      <c r="L4072" s="53"/>
      <c r="M4072" s="53"/>
      <c r="N4072" s="53"/>
    </row>
    <row r="4073" spans="2:14" x14ac:dyDescent="0.25">
      <c r="B4073" s="175"/>
      <c r="C4073" s="53"/>
      <c r="D4073" s="53"/>
      <c r="E4073" s="53"/>
      <c r="F4073" s="53"/>
      <c r="G4073" s="54"/>
      <c r="H4073" s="53"/>
      <c r="I4073" s="59"/>
      <c r="J4073" s="53"/>
      <c r="K4073" s="53"/>
      <c r="L4073" s="53"/>
      <c r="M4073" s="53"/>
      <c r="N4073" s="53"/>
    </row>
    <row r="4074" spans="2:14" x14ac:dyDescent="0.25">
      <c r="B4074" s="175"/>
      <c r="C4074" s="53"/>
      <c r="D4074" s="53"/>
      <c r="E4074" s="53"/>
      <c r="F4074" s="53"/>
      <c r="G4074" s="54"/>
      <c r="H4074" s="53"/>
      <c r="I4074" s="59"/>
      <c r="J4074" s="53"/>
      <c r="K4074" s="53"/>
      <c r="L4074" s="53"/>
      <c r="M4074" s="53"/>
      <c r="N4074" s="53"/>
    </row>
    <row r="4075" spans="2:14" x14ac:dyDescent="0.25">
      <c r="B4075" s="175"/>
      <c r="C4075" s="53"/>
      <c r="D4075" s="53"/>
      <c r="E4075" s="53"/>
      <c r="F4075" s="53"/>
      <c r="G4075" s="54"/>
      <c r="H4075" s="53"/>
      <c r="I4075" s="59"/>
      <c r="J4075" s="53"/>
      <c r="K4075" s="53"/>
      <c r="L4075" s="53"/>
      <c r="M4075" s="53"/>
      <c r="N4075" s="53"/>
    </row>
    <row r="4076" spans="2:14" x14ac:dyDescent="0.25">
      <c r="B4076" s="175"/>
      <c r="C4076" s="53"/>
      <c r="D4076" s="53"/>
      <c r="E4076" s="53"/>
      <c r="F4076" s="53"/>
      <c r="G4076" s="54"/>
      <c r="H4076" s="53"/>
      <c r="I4076" s="59"/>
      <c r="J4076" s="53"/>
      <c r="K4076" s="53"/>
      <c r="L4076" s="53"/>
      <c r="M4076" s="53"/>
      <c r="N4076" s="53"/>
    </row>
    <row r="4077" spans="2:14" x14ac:dyDescent="0.25">
      <c r="B4077" s="175"/>
      <c r="C4077" s="53"/>
      <c r="D4077" s="53"/>
      <c r="E4077" s="53"/>
      <c r="F4077" s="53"/>
      <c r="G4077" s="54"/>
      <c r="H4077" s="53"/>
      <c r="I4077" s="59"/>
      <c r="J4077" s="53"/>
      <c r="K4077" s="53"/>
      <c r="L4077" s="53"/>
      <c r="M4077" s="53"/>
      <c r="N4077" s="53"/>
    </row>
    <row r="4078" spans="2:14" x14ac:dyDescent="0.25">
      <c r="B4078" s="175"/>
      <c r="C4078" s="53"/>
      <c r="D4078" s="53"/>
      <c r="E4078" s="53"/>
      <c r="F4078" s="53"/>
      <c r="G4078" s="54"/>
      <c r="H4078" s="53"/>
      <c r="I4078" s="59"/>
      <c r="J4078" s="53"/>
      <c r="K4078" s="53"/>
      <c r="L4078" s="53"/>
      <c r="M4078" s="53"/>
      <c r="N4078" s="53"/>
    </row>
    <row r="4079" spans="2:14" x14ac:dyDescent="0.25">
      <c r="B4079" s="175"/>
      <c r="C4079" s="53"/>
      <c r="D4079" s="53"/>
      <c r="E4079" s="53"/>
      <c r="F4079" s="53"/>
      <c r="G4079" s="54"/>
      <c r="H4079" s="53"/>
      <c r="I4079" s="59"/>
      <c r="J4079" s="53"/>
      <c r="K4079" s="53"/>
      <c r="L4079" s="53"/>
      <c r="M4079" s="53"/>
      <c r="N4079" s="53"/>
    </row>
    <row r="4080" spans="2:14" x14ac:dyDescent="0.25">
      <c r="B4080" s="175"/>
      <c r="C4080" s="53"/>
      <c r="D4080" s="53"/>
      <c r="E4080" s="53"/>
      <c r="F4080" s="53"/>
      <c r="G4080" s="54"/>
      <c r="H4080" s="53"/>
      <c r="I4080" s="59"/>
      <c r="J4080" s="53"/>
      <c r="K4080" s="53"/>
      <c r="L4080" s="53"/>
      <c r="M4080" s="53"/>
      <c r="N4080" s="53"/>
    </row>
    <row r="4081" spans="2:14" x14ac:dyDescent="0.25">
      <c r="B4081" s="175"/>
      <c r="C4081" s="53"/>
      <c r="D4081" s="53"/>
      <c r="E4081" s="53"/>
      <c r="F4081" s="53"/>
      <c r="G4081" s="54"/>
      <c r="H4081" s="53"/>
      <c r="I4081" s="59"/>
      <c r="J4081" s="53"/>
      <c r="K4081" s="53"/>
      <c r="L4081" s="53"/>
      <c r="M4081" s="53"/>
      <c r="N4081" s="53"/>
    </row>
    <row r="4082" spans="2:14" x14ac:dyDescent="0.25">
      <c r="B4082" s="175"/>
      <c r="C4082" s="53"/>
      <c r="D4082" s="53"/>
      <c r="E4082" s="53"/>
      <c r="F4082" s="53"/>
      <c r="G4082" s="54"/>
      <c r="H4082" s="53"/>
      <c r="I4082" s="59"/>
      <c r="J4082" s="53"/>
      <c r="K4082" s="53"/>
      <c r="L4082" s="53"/>
      <c r="M4082" s="53"/>
      <c r="N4082" s="53"/>
    </row>
    <row r="4083" spans="2:14" x14ac:dyDescent="0.25">
      <c r="B4083" s="175"/>
      <c r="C4083" s="53"/>
      <c r="D4083" s="53"/>
      <c r="E4083" s="53"/>
      <c r="F4083" s="53"/>
      <c r="G4083" s="54"/>
      <c r="H4083" s="53"/>
      <c r="I4083" s="59"/>
      <c r="J4083" s="53"/>
      <c r="K4083" s="53"/>
      <c r="L4083" s="53"/>
      <c r="M4083" s="53"/>
      <c r="N4083" s="53"/>
    </row>
    <row r="4084" spans="2:14" x14ac:dyDescent="0.25">
      <c r="B4084" s="175"/>
      <c r="C4084" s="53"/>
      <c r="D4084" s="53"/>
      <c r="E4084" s="53"/>
      <c r="F4084" s="53"/>
      <c r="G4084" s="54"/>
      <c r="H4084" s="53"/>
      <c r="I4084" s="59"/>
      <c r="J4084" s="53"/>
      <c r="K4084" s="53"/>
      <c r="L4084" s="53"/>
      <c r="M4084" s="53"/>
      <c r="N4084" s="53"/>
    </row>
    <row r="4085" spans="2:14" x14ac:dyDescent="0.25">
      <c r="B4085" s="175"/>
      <c r="C4085" s="53"/>
      <c r="D4085" s="53"/>
      <c r="E4085" s="53"/>
      <c r="F4085" s="53"/>
      <c r="G4085" s="54"/>
      <c r="H4085" s="53"/>
      <c r="I4085" s="59"/>
      <c r="J4085" s="53"/>
      <c r="K4085" s="53"/>
      <c r="L4085" s="53"/>
      <c r="M4085" s="53"/>
      <c r="N4085" s="53"/>
    </row>
    <row r="4086" spans="2:14" x14ac:dyDescent="0.25">
      <c r="B4086" s="175"/>
      <c r="C4086" s="53"/>
      <c r="D4086" s="53"/>
      <c r="E4086" s="53"/>
      <c r="F4086" s="53"/>
      <c r="G4086" s="54"/>
      <c r="H4086" s="53"/>
      <c r="I4086" s="59"/>
      <c r="J4086" s="53"/>
      <c r="K4086" s="53"/>
      <c r="L4086" s="53"/>
      <c r="M4086" s="53"/>
      <c r="N4086" s="53"/>
    </row>
    <row r="4087" spans="2:14" x14ac:dyDescent="0.25">
      <c r="B4087" s="175"/>
      <c r="C4087" s="53"/>
      <c r="D4087" s="53"/>
      <c r="E4087" s="53"/>
      <c r="F4087" s="53"/>
      <c r="G4087" s="54"/>
      <c r="H4087" s="53"/>
      <c r="I4087" s="59"/>
      <c r="J4087" s="53"/>
      <c r="K4087" s="53"/>
      <c r="L4087" s="53"/>
      <c r="M4087" s="53"/>
      <c r="N4087" s="53"/>
    </row>
    <row r="4088" spans="2:14" x14ac:dyDescent="0.25">
      <c r="B4088" s="175"/>
      <c r="C4088" s="53"/>
      <c r="D4088" s="53"/>
      <c r="E4088" s="53"/>
      <c r="F4088" s="53"/>
      <c r="G4088" s="54"/>
      <c r="H4088" s="53"/>
      <c r="I4088" s="59"/>
      <c r="J4088" s="53"/>
      <c r="K4088" s="53"/>
      <c r="L4088" s="53"/>
      <c r="M4088" s="53"/>
      <c r="N4088" s="53"/>
    </row>
    <row r="4089" spans="2:14" x14ac:dyDescent="0.25">
      <c r="B4089" s="175"/>
      <c r="C4089" s="53"/>
      <c r="D4089" s="53"/>
      <c r="E4089" s="53"/>
      <c r="F4089" s="53"/>
      <c r="G4089" s="54"/>
      <c r="H4089" s="53"/>
      <c r="I4089" s="59"/>
      <c r="J4089" s="53"/>
      <c r="K4089" s="53"/>
      <c r="L4089" s="53"/>
      <c r="M4089" s="53"/>
      <c r="N4089" s="53"/>
    </row>
    <row r="4090" spans="2:14" x14ac:dyDescent="0.25">
      <c r="B4090" s="175"/>
      <c r="C4090" s="53"/>
      <c r="D4090" s="53"/>
      <c r="E4090" s="53"/>
      <c r="F4090" s="53"/>
      <c r="G4090" s="54"/>
      <c r="H4090" s="53"/>
      <c r="I4090" s="59"/>
      <c r="J4090" s="53"/>
      <c r="K4090" s="53"/>
      <c r="L4090" s="53"/>
      <c r="M4090" s="53"/>
      <c r="N4090" s="53"/>
    </row>
    <row r="4091" spans="2:14" x14ac:dyDescent="0.25">
      <c r="B4091" s="175"/>
      <c r="C4091" s="53"/>
      <c r="D4091" s="53"/>
      <c r="E4091" s="53"/>
      <c r="F4091" s="53"/>
      <c r="G4091" s="54"/>
      <c r="H4091" s="53"/>
      <c r="I4091" s="59"/>
      <c r="J4091" s="53"/>
      <c r="K4091" s="53"/>
      <c r="L4091" s="53"/>
      <c r="M4091" s="53"/>
      <c r="N4091" s="53"/>
    </row>
    <row r="4092" spans="2:14" x14ac:dyDescent="0.25">
      <c r="B4092" s="175"/>
      <c r="C4092" s="53"/>
      <c r="D4092" s="53"/>
      <c r="E4092" s="53"/>
      <c r="F4092" s="53"/>
      <c r="G4092" s="54"/>
      <c r="H4092" s="53"/>
      <c r="I4092" s="59"/>
      <c r="J4092" s="53"/>
      <c r="K4092" s="53"/>
      <c r="L4092" s="53"/>
      <c r="M4092" s="53"/>
      <c r="N4092" s="53"/>
    </row>
    <row r="4093" spans="2:14" x14ac:dyDescent="0.25">
      <c r="B4093" s="175"/>
      <c r="C4093" s="53"/>
      <c r="D4093" s="53"/>
      <c r="E4093" s="53"/>
      <c r="F4093" s="53"/>
      <c r="G4093" s="54"/>
      <c r="H4093" s="53"/>
      <c r="I4093" s="59"/>
      <c r="J4093" s="53"/>
      <c r="K4093" s="53"/>
      <c r="L4093" s="53"/>
      <c r="M4093" s="53"/>
      <c r="N4093" s="53"/>
    </row>
    <row r="4094" spans="2:14" x14ac:dyDescent="0.25">
      <c r="B4094" s="175"/>
      <c r="C4094" s="53"/>
      <c r="D4094" s="53"/>
      <c r="E4094" s="53"/>
      <c r="F4094" s="53"/>
      <c r="G4094" s="54"/>
      <c r="H4094" s="53"/>
      <c r="I4094" s="59"/>
      <c r="J4094" s="53"/>
      <c r="K4094" s="53"/>
      <c r="L4094" s="53"/>
      <c r="M4094" s="53"/>
      <c r="N4094" s="53"/>
    </row>
    <row r="4095" spans="2:14" x14ac:dyDescent="0.25">
      <c r="B4095" s="175"/>
      <c r="C4095" s="53"/>
      <c r="D4095" s="53"/>
      <c r="E4095" s="53"/>
      <c r="F4095" s="53"/>
      <c r="G4095" s="54"/>
      <c r="H4095" s="53"/>
      <c r="I4095" s="59"/>
      <c r="J4095" s="53"/>
      <c r="K4095" s="53"/>
      <c r="L4095" s="53"/>
      <c r="M4095" s="53"/>
      <c r="N4095" s="53"/>
    </row>
    <row r="4096" spans="2:14" x14ac:dyDescent="0.25">
      <c r="B4096" s="175"/>
      <c r="C4096" s="53"/>
      <c r="D4096" s="53"/>
      <c r="E4096" s="53"/>
      <c r="F4096" s="53"/>
      <c r="G4096" s="54"/>
      <c r="H4096" s="53"/>
      <c r="I4096" s="59"/>
      <c r="J4096" s="53"/>
      <c r="K4096" s="53"/>
      <c r="L4096" s="53"/>
      <c r="M4096" s="53"/>
      <c r="N4096" s="53"/>
    </row>
    <row r="4097" spans="2:14" x14ac:dyDescent="0.25">
      <c r="B4097" s="175"/>
      <c r="C4097" s="53"/>
      <c r="D4097" s="53"/>
      <c r="E4097" s="53"/>
      <c r="F4097" s="53"/>
      <c r="G4097" s="54"/>
      <c r="H4097" s="53"/>
      <c r="I4097" s="59"/>
      <c r="J4097" s="53"/>
      <c r="K4097" s="53"/>
      <c r="L4097" s="53"/>
      <c r="M4097" s="53"/>
      <c r="N4097" s="53"/>
    </row>
    <row r="4098" spans="2:14" x14ac:dyDescent="0.25">
      <c r="B4098" s="175"/>
      <c r="C4098" s="53"/>
      <c r="D4098" s="53"/>
      <c r="E4098" s="53"/>
      <c r="F4098" s="53"/>
      <c r="G4098" s="54"/>
      <c r="H4098" s="53"/>
      <c r="I4098" s="59"/>
      <c r="J4098" s="53"/>
      <c r="K4098" s="53"/>
      <c r="L4098" s="53"/>
      <c r="M4098" s="53"/>
      <c r="N4098" s="53"/>
    </row>
    <row r="4099" spans="2:14" x14ac:dyDescent="0.25">
      <c r="B4099" s="175"/>
      <c r="C4099" s="53"/>
      <c r="D4099" s="53"/>
      <c r="E4099" s="53"/>
      <c r="F4099" s="53"/>
      <c r="G4099" s="54"/>
      <c r="H4099" s="53"/>
      <c r="I4099" s="59"/>
      <c r="J4099" s="53"/>
      <c r="K4099" s="53"/>
      <c r="L4099" s="53"/>
      <c r="M4099" s="53"/>
      <c r="N4099" s="53"/>
    </row>
    <row r="4100" spans="2:14" x14ac:dyDescent="0.25">
      <c r="B4100" s="175"/>
      <c r="C4100" s="53"/>
      <c r="D4100" s="53"/>
      <c r="E4100" s="53"/>
      <c r="F4100" s="53"/>
      <c r="G4100" s="54"/>
      <c r="H4100" s="53"/>
      <c r="I4100" s="59"/>
      <c r="J4100" s="53"/>
      <c r="K4100" s="53"/>
      <c r="L4100" s="53"/>
      <c r="M4100" s="53"/>
      <c r="N4100" s="53"/>
    </row>
    <row r="4101" spans="2:14" x14ac:dyDescent="0.25">
      <c r="B4101" s="175"/>
      <c r="C4101" s="53"/>
      <c r="D4101" s="53"/>
      <c r="E4101" s="53"/>
      <c r="F4101" s="53"/>
      <c r="G4101" s="54"/>
      <c r="H4101" s="53"/>
      <c r="I4101" s="59"/>
      <c r="J4101" s="53"/>
      <c r="K4101" s="53"/>
      <c r="L4101" s="53"/>
      <c r="M4101" s="53"/>
      <c r="N4101" s="53"/>
    </row>
    <row r="4102" spans="2:14" x14ac:dyDescent="0.25">
      <c r="B4102" s="175"/>
      <c r="C4102" s="53"/>
      <c r="D4102" s="53"/>
      <c r="E4102" s="53"/>
      <c r="F4102" s="53"/>
      <c r="G4102" s="54"/>
      <c r="H4102" s="53"/>
      <c r="I4102" s="59"/>
      <c r="J4102" s="53"/>
      <c r="K4102" s="53"/>
      <c r="L4102" s="53"/>
      <c r="M4102" s="53"/>
      <c r="N4102" s="53"/>
    </row>
    <row r="4103" spans="2:14" x14ac:dyDescent="0.25">
      <c r="B4103" s="175"/>
      <c r="C4103" s="53"/>
      <c r="D4103" s="53"/>
      <c r="E4103" s="53"/>
      <c r="F4103" s="53"/>
      <c r="G4103" s="54"/>
      <c r="H4103" s="53"/>
      <c r="I4103" s="59"/>
      <c r="J4103" s="53"/>
      <c r="K4103" s="53"/>
      <c r="L4103" s="53"/>
      <c r="M4103" s="53"/>
      <c r="N4103" s="53"/>
    </row>
    <row r="4104" spans="2:14" x14ac:dyDescent="0.25">
      <c r="B4104" s="175"/>
      <c r="C4104" s="53"/>
      <c r="D4104" s="53"/>
      <c r="E4104" s="53"/>
      <c r="F4104" s="53"/>
      <c r="G4104" s="54"/>
      <c r="H4104" s="53"/>
      <c r="I4104" s="59"/>
      <c r="J4104" s="53"/>
      <c r="K4104" s="53"/>
      <c r="L4104" s="53"/>
      <c r="M4104" s="53"/>
      <c r="N4104" s="53"/>
    </row>
    <row r="4105" spans="2:14" x14ac:dyDescent="0.25">
      <c r="B4105" s="175"/>
      <c r="C4105" s="53"/>
      <c r="D4105" s="53"/>
      <c r="E4105" s="53"/>
      <c r="F4105" s="53"/>
      <c r="G4105" s="54"/>
      <c r="H4105" s="53"/>
      <c r="I4105" s="59"/>
      <c r="J4105" s="53"/>
      <c r="K4105" s="53"/>
      <c r="L4105" s="53"/>
      <c r="M4105" s="53"/>
      <c r="N4105" s="53"/>
    </row>
    <row r="4106" spans="2:14" x14ac:dyDescent="0.25">
      <c r="B4106" s="175"/>
      <c r="C4106" s="53"/>
      <c r="D4106" s="53"/>
      <c r="E4106" s="53"/>
      <c r="F4106" s="53"/>
      <c r="G4106" s="54"/>
      <c r="H4106" s="53"/>
      <c r="I4106" s="59"/>
      <c r="J4106" s="53"/>
      <c r="K4106" s="53"/>
      <c r="L4106" s="53"/>
      <c r="M4106" s="53"/>
      <c r="N4106" s="53"/>
    </row>
    <row r="4107" spans="2:14" x14ac:dyDescent="0.25">
      <c r="B4107" s="175"/>
      <c r="C4107" s="53"/>
      <c r="D4107" s="53"/>
      <c r="E4107" s="53"/>
      <c r="F4107" s="53"/>
      <c r="G4107" s="54"/>
      <c r="H4107" s="53"/>
      <c r="I4107" s="59"/>
      <c r="J4107" s="53"/>
      <c r="K4107" s="53"/>
      <c r="L4107" s="53"/>
      <c r="M4107" s="53"/>
      <c r="N4107" s="53"/>
    </row>
    <row r="4108" spans="2:14" x14ac:dyDescent="0.25">
      <c r="B4108" s="175"/>
      <c r="C4108" s="53"/>
      <c r="D4108" s="53"/>
      <c r="E4108" s="53"/>
      <c r="F4108" s="53"/>
      <c r="G4108" s="54"/>
      <c r="H4108" s="53"/>
      <c r="I4108" s="59"/>
      <c r="J4108" s="53"/>
      <c r="K4108" s="53"/>
      <c r="L4108" s="53"/>
      <c r="M4108" s="53"/>
      <c r="N4108" s="53"/>
    </row>
    <row r="4109" spans="2:14" x14ac:dyDescent="0.25">
      <c r="B4109" s="175"/>
      <c r="C4109" s="53"/>
      <c r="D4109" s="53"/>
      <c r="E4109" s="53"/>
      <c r="F4109" s="53"/>
      <c r="G4109" s="54"/>
      <c r="H4109" s="53"/>
      <c r="I4109" s="59"/>
      <c r="J4109" s="53"/>
      <c r="K4109" s="53"/>
      <c r="L4109" s="53"/>
      <c r="M4109" s="53"/>
      <c r="N4109" s="53"/>
    </row>
    <row r="4110" spans="2:14" x14ac:dyDescent="0.25">
      <c r="B4110" s="175"/>
      <c r="C4110" s="53"/>
      <c r="D4110" s="53"/>
      <c r="E4110" s="53"/>
      <c r="F4110" s="53"/>
      <c r="G4110" s="54"/>
      <c r="H4110" s="53"/>
      <c r="I4110" s="59"/>
      <c r="J4110" s="53"/>
      <c r="K4110" s="53"/>
      <c r="L4110" s="53"/>
      <c r="M4110" s="53"/>
      <c r="N4110" s="53"/>
    </row>
    <row r="4111" spans="2:14" x14ac:dyDescent="0.25">
      <c r="B4111" s="175"/>
      <c r="C4111" s="53"/>
      <c r="D4111" s="53"/>
      <c r="E4111" s="53"/>
      <c r="F4111" s="53"/>
      <c r="G4111" s="54"/>
      <c r="H4111" s="53"/>
      <c r="I4111" s="59"/>
      <c r="J4111" s="53"/>
      <c r="K4111" s="53"/>
      <c r="L4111" s="53"/>
      <c r="M4111" s="53"/>
      <c r="N4111" s="53"/>
    </row>
    <row r="4112" spans="2:14" x14ac:dyDescent="0.25">
      <c r="B4112" s="175"/>
      <c r="C4112" s="53"/>
      <c r="D4112" s="53"/>
      <c r="E4112" s="53"/>
      <c r="F4112" s="53"/>
      <c r="G4112" s="54"/>
      <c r="H4112" s="53"/>
      <c r="I4112" s="59"/>
      <c r="J4112" s="53"/>
      <c r="K4112" s="53"/>
      <c r="L4112" s="53"/>
      <c r="M4112" s="53"/>
      <c r="N4112" s="53"/>
    </row>
    <row r="4113" spans="2:14" x14ac:dyDescent="0.25">
      <c r="B4113" s="175"/>
      <c r="C4113" s="53"/>
      <c r="D4113" s="53"/>
      <c r="E4113" s="53"/>
      <c r="F4113" s="53"/>
      <c r="G4113" s="54"/>
      <c r="H4113" s="53"/>
      <c r="I4113" s="59"/>
      <c r="J4113" s="53"/>
      <c r="K4113" s="53"/>
      <c r="L4113" s="53"/>
      <c r="M4113" s="53"/>
      <c r="N4113" s="53"/>
    </row>
    <row r="4114" spans="2:14" x14ac:dyDescent="0.25">
      <c r="B4114" s="175"/>
      <c r="C4114" s="53"/>
      <c r="D4114" s="53"/>
      <c r="E4114" s="53"/>
      <c r="F4114" s="53"/>
      <c r="G4114" s="54"/>
      <c r="H4114" s="53"/>
      <c r="I4114" s="59"/>
      <c r="J4114" s="53"/>
      <c r="K4114" s="53"/>
      <c r="L4114" s="53"/>
      <c r="M4114" s="53"/>
      <c r="N4114" s="53"/>
    </row>
    <row r="4115" spans="2:14" x14ac:dyDescent="0.25">
      <c r="B4115" s="175"/>
      <c r="C4115" s="53"/>
      <c r="D4115" s="53"/>
      <c r="E4115" s="53"/>
      <c r="F4115" s="53"/>
      <c r="G4115" s="54"/>
      <c r="H4115" s="53"/>
      <c r="I4115" s="59"/>
      <c r="J4115" s="53"/>
      <c r="K4115" s="53"/>
      <c r="L4115" s="53"/>
      <c r="M4115" s="53"/>
      <c r="N4115" s="53"/>
    </row>
    <row r="4116" spans="2:14" x14ac:dyDescent="0.25">
      <c r="B4116" s="175"/>
      <c r="C4116" s="53"/>
      <c r="D4116" s="53"/>
      <c r="E4116" s="53"/>
      <c r="F4116" s="53"/>
      <c r="G4116" s="54"/>
      <c r="H4116" s="53"/>
      <c r="I4116" s="59"/>
      <c r="J4116" s="53"/>
      <c r="K4116" s="53"/>
      <c r="L4116" s="53"/>
      <c r="M4116" s="53"/>
      <c r="N4116" s="53"/>
    </row>
    <row r="4117" spans="2:14" x14ac:dyDescent="0.25">
      <c r="B4117" s="175"/>
      <c r="C4117" s="53"/>
      <c r="D4117" s="53"/>
      <c r="E4117" s="53"/>
      <c r="F4117" s="53"/>
      <c r="G4117" s="54"/>
      <c r="H4117" s="53"/>
      <c r="I4117" s="59"/>
      <c r="J4117" s="53"/>
      <c r="K4117" s="53"/>
      <c r="L4117" s="53"/>
      <c r="M4117" s="53"/>
      <c r="N4117" s="53"/>
    </row>
    <row r="4118" spans="2:14" x14ac:dyDescent="0.25">
      <c r="B4118" s="175"/>
      <c r="C4118" s="53"/>
      <c r="D4118" s="53"/>
      <c r="E4118" s="53"/>
      <c r="F4118" s="53"/>
      <c r="G4118" s="54"/>
      <c r="H4118" s="53"/>
      <c r="I4118" s="59"/>
      <c r="J4118" s="53"/>
      <c r="K4118" s="53"/>
      <c r="L4118" s="53"/>
      <c r="M4118" s="53"/>
      <c r="N4118" s="53"/>
    </row>
    <row r="4119" spans="2:14" x14ac:dyDescent="0.25">
      <c r="B4119" s="175"/>
      <c r="C4119" s="53"/>
      <c r="D4119" s="53"/>
      <c r="E4119" s="53"/>
      <c r="F4119" s="53"/>
      <c r="G4119" s="54"/>
      <c r="H4119" s="53"/>
      <c r="I4119" s="59"/>
      <c r="J4119" s="53"/>
      <c r="K4119" s="53"/>
      <c r="L4119" s="53"/>
      <c r="M4119" s="53"/>
      <c r="N4119" s="53"/>
    </row>
    <row r="4120" spans="2:14" x14ac:dyDescent="0.25">
      <c r="B4120" s="175"/>
      <c r="C4120" s="53"/>
      <c r="D4120" s="53"/>
      <c r="E4120" s="53"/>
      <c r="F4120" s="53"/>
      <c r="G4120" s="54"/>
      <c r="H4120" s="53"/>
      <c r="I4120" s="59"/>
      <c r="J4120" s="53"/>
      <c r="K4120" s="53"/>
      <c r="L4120" s="53"/>
      <c r="M4120" s="53"/>
      <c r="N4120" s="53"/>
    </row>
    <row r="4121" spans="2:14" x14ac:dyDescent="0.25">
      <c r="B4121" s="175"/>
      <c r="C4121" s="53"/>
      <c r="D4121" s="53"/>
      <c r="E4121" s="53"/>
      <c r="F4121" s="53"/>
      <c r="G4121" s="54"/>
      <c r="H4121" s="53"/>
      <c r="I4121" s="59"/>
      <c r="J4121" s="53"/>
      <c r="K4121" s="53"/>
      <c r="L4121" s="53"/>
      <c r="M4121" s="53"/>
      <c r="N4121" s="53"/>
    </row>
    <row r="4122" spans="2:14" x14ac:dyDescent="0.25">
      <c r="B4122" s="175"/>
      <c r="C4122" s="53"/>
      <c r="D4122" s="53"/>
      <c r="E4122" s="53"/>
      <c r="F4122" s="53"/>
      <c r="G4122" s="54"/>
      <c r="H4122" s="53"/>
      <c r="I4122" s="59"/>
      <c r="J4122" s="53"/>
      <c r="K4122" s="53"/>
      <c r="L4122" s="53"/>
      <c r="M4122" s="53"/>
      <c r="N4122" s="53"/>
    </row>
    <row r="4123" spans="2:14" x14ac:dyDescent="0.25">
      <c r="B4123" s="175"/>
      <c r="C4123" s="53"/>
      <c r="D4123" s="53"/>
      <c r="E4123" s="53"/>
      <c r="F4123" s="53"/>
      <c r="G4123" s="54"/>
      <c r="H4123" s="53"/>
      <c r="I4123" s="59"/>
      <c r="J4123" s="53"/>
      <c r="K4123" s="53"/>
      <c r="L4123" s="53"/>
      <c r="M4123" s="53"/>
      <c r="N4123" s="53"/>
    </row>
    <row r="4124" spans="2:14" x14ac:dyDescent="0.25">
      <c r="B4124" s="175"/>
      <c r="C4124" s="53"/>
      <c r="D4124" s="53"/>
      <c r="E4124" s="53"/>
      <c r="F4124" s="53"/>
      <c r="G4124" s="54"/>
      <c r="H4124" s="53"/>
      <c r="I4124" s="59"/>
      <c r="J4124" s="53"/>
      <c r="K4124" s="53"/>
      <c r="L4124" s="53"/>
      <c r="M4124" s="53"/>
      <c r="N4124" s="53"/>
    </row>
    <row r="4125" spans="2:14" x14ac:dyDescent="0.25">
      <c r="B4125" s="175"/>
      <c r="C4125" s="53"/>
      <c r="D4125" s="53"/>
      <c r="E4125" s="53"/>
      <c r="F4125" s="53"/>
      <c r="G4125" s="54"/>
      <c r="H4125" s="53"/>
      <c r="I4125" s="59"/>
      <c r="J4125" s="53"/>
      <c r="K4125" s="53"/>
      <c r="L4125" s="53"/>
      <c r="M4125" s="53"/>
      <c r="N4125" s="53"/>
    </row>
    <row r="4126" spans="2:14" x14ac:dyDescent="0.25">
      <c r="B4126" s="175"/>
      <c r="C4126" s="53"/>
      <c r="D4126" s="53"/>
      <c r="E4126" s="53"/>
      <c r="F4126" s="53"/>
      <c r="G4126" s="54"/>
      <c r="H4126" s="53"/>
      <c r="I4126" s="59"/>
      <c r="J4126" s="53"/>
      <c r="K4126" s="53"/>
      <c r="L4126" s="53"/>
      <c r="M4126" s="53"/>
      <c r="N4126" s="53"/>
    </row>
    <row r="4127" spans="2:14" x14ac:dyDescent="0.25">
      <c r="B4127" s="175"/>
      <c r="C4127" s="53"/>
      <c r="D4127" s="53"/>
      <c r="E4127" s="53"/>
      <c r="F4127" s="53"/>
      <c r="G4127" s="54"/>
      <c r="H4127" s="53"/>
      <c r="I4127" s="59"/>
      <c r="J4127" s="53"/>
      <c r="K4127" s="53"/>
      <c r="L4127" s="53"/>
      <c r="M4127" s="53"/>
      <c r="N4127" s="53"/>
    </row>
    <row r="4128" spans="2:14" x14ac:dyDescent="0.25">
      <c r="B4128" s="175"/>
      <c r="C4128" s="53"/>
      <c r="D4128" s="53"/>
      <c r="E4128" s="53"/>
      <c r="F4128" s="53"/>
      <c r="G4128" s="54"/>
      <c r="H4128" s="53"/>
      <c r="I4128" s="59"/>
      <c r="J4128" s="53"/>
      <c r="K4128" s="53"/>
      <c r="L4128" s="53"/>
      <c r="M4128" s="53"/>
      <c r="N4128" s="53"/>
    </row>
    <row r="4129" spans="2:14" x14ac:dyDescent="0.25">
      <c r="B4129" s="175"/>
      <c r="C4129" s="53"/>
      <c r="D4129" s="53"/>
      <c r="E4129" s="53"/>
      <c r="F4129" s="53"/>
      <c r="G4129" s="54"/>
      <c r="H4129" s="53"/>
      <c r="I4129" s="59"/>
      <c r="J4129" s="53"/>
      <c r="K4129" s="53"/>
      <c r="L4129" s="53"/>
      <c r="M4129" s="53"/>
      <c r="N4129" s="53"/>
    </row>
    <row r="4130" spans="2:14" x14ac:dyDescent="0.25">
      <c r="B4130" s="175"/>
      <c r="C4130" s="53"/>
      <c r="D4130" s="53"/>
      <c r="E4130" s="53"/>
      <c r="F4130" s="53"/>
      <c r="G4130" s="54"/>
      <c r="H4130" s="53"/>
      <c r="I4130" s="59"/>
      <c r="J4130" s="53"/>
      <c r="K4130" s="53"/>
      <c r="L4130" s="53"/>
      <c r="M4130" s="53"/>
      <c r="N4130" s="53"/>
    </row>
    <row r="4131" spans="2:14" x14ac:dyDescent="0.25">
      <c r="B4131" s="175"/>
      <c r="C4131" s="53"/>
      <c r="D4131" s="53"/>
      <c r="E4131" s="53"/>
      <c r="F4131" s="53"/>
      <c r="G4131" s="54"/>
      <c r="H4131" s="53"/>
      <c r="I4131" s="59"/>
      <c r="J4131" s="53"/>
      <c r="K4131" s="53"/>
      <c r="L4131" s="53"/>
      <c r="M4131" s="53"/>
      <c r="N4131" s="53"/>
    </row>
    <row r="4132" spans="2:14" x14ac:dyDescent="0.25">
      <c r="B4132" s="175"/>
      <c r="C4132" s="53"/>
      <c r="D4132" s="53"/>
      <c r="E4132" s="53"/>
      <c r="F4132" s="53"/>
      <c r="G4132" s="54"/>
      <c r="H4132" s="53"/>
      <c r="I4132" s="59"/>
      <c r="J4132" s="53"/>
      <c r="K4132" s="53"/>
      <c r="L4132" s="53"/>
      <c r="M4132" s="53"/>
      <c r="N4132" s="53"/>
    </row>
    <row r="4133" spans="2:14" x14ac:dyDescent="0.25">
      <c r="B4133" s="175"/>
      <c r="C4133" s="53"/>
      <c r="D4133" s="53"/>
      <c r="E4133" s="53"/>
      <c r="F4133" s="53"/>
      <c r="G4133" s="54"/>
      <c r="H4133" s="53"/>
      <c r="I4133" s="59"/>
      <c r="J4133" s="53"/>
      <c r="K4133" s="53"/>
      <c r="L4133" s="53"/>
      <c r="M4133" s="53"/>
      <c r="N4133" s="53"/>
    </row>
    <row r="4134" spans="2:14" x14ac:dyDescent="0.25">
      <c r="B4134" s="175"/>
      <c r="C4134" s="53"/>
      <c r="D4134" s="53"/>
      <c r="E4134" s="53"/>
      <c r="F4134" s="53"/>
      <c r="G4134" s="54"/>
      <c r="H4134" s="53"/>
      <c r="I4134" s="59"/>
      <c r="J4134" s="53"/>
      <c r="K4134" s="53"/>
      <c r="L4134" s="53"/>
      <c r="M4134" s="53"/>
      <c r="N4134" s="53"/>
    </row>
    <row r="4135" spans="2:14" x14ac:dyDescent="0.25">
      <c r="B4135" s="175"/>
      <c r="C4135" s="53"/>
      <c r="D4135" s="53"/>
      <c r="E4135" s="53"/>
      <c r="F4135" s="53"/>
      <c r="G4135" s="54"/>
      <c r="H4135" s="53"/>
      <c r="I4135" s="59"/>
      <c r="J4135" s="53"/>
      <c r="K4135" s="53"/>
      <c r="L4135" s="53"/>
      <c r="M4135" s="53"/>
      <c r="N4135" s="53"/>
    </row>
    <row r="4136" spans="2:14" x14ac:dyDescent="0.25">
      <c r="B4136" s="175"/>
      <c r="C4136" s="53"/>
      <c r="D4136" s="53"/>
      <c r="E4136" s="53"/>
      <c r="F4136" s="53"/>
      <c r="G4136" s="54"/>
      <c r="H4136" s="53"/>
      <c r="I4136" s="59"/>
      <c r="J4136" s="53"/>
      <c r="K4136" s="53"/>
      <c r="L4136" s="53"/>
      <c r="M4136" s="53"/>
      <c r="N4136" s="53"/>
    </row>
    <row r="4137" spans="2:14" x14ac:dyDescent="0.25">
      <c r="B4137" s="175"/>
      <c r="C4137" s="53"/>
      <c r="D4137" s="53"/>
      <c r="E4137" s="53"/>
      <c r="F4137" s="53"/>
      <c r="G4137" s="54"/>
      <c r="H4137" s="53"/>
      <c r="I4137" s="59"/>
      <c r="J4137" s="53"/>
      <c r="K4137" s="53"/>
      <c r="L4137" s="53"/>
      <c r="M4137" s="53"/>
      <c r="N4137" s="53"/>
    </row>
    <row r="4138" spans="2:14" x14ac:dyDescent="0.25">
      <c r="B4138" s="175"/>
      <c r="C4138" s="53"/>
      <c r="D4138" s="53"/>
      <c r="E4138" s="53"/>
      <c r="F4138" s="53"/>
      <c r="G4138" s="54"/>
      <c r="H4138" s="53"/>
      <c r="I4138" s="59"/>
      <c r="J4138" s="53"/>
      <c r="K4138" s="53"/>
      <c r="L4138" s="53"/>
      <c r="M4138" s="53"/>
      <c r="N4138" s="53"/>
    </row>
    <row r="4139" spans="2:14" x14ac:dyDescent="0.25">
      <c r="B4139" s="175"/>
      <c r="C4139" s="53"/>
      <c r="D4139" s="53"/>
      <c r="E4139" s="53"/>
      <c r="F4139" s="53"/>
      <c r="G4139" s="54"/>
      <c r="H4139" s="53"/>
      <c r="I4139" s="59"/>
      <c r="J4139" s="53"/>
      <c r="K4139" s="53"/>
      <c r="L4139" s="53"/>
      <c r="M4139" s="53"/>
      <c r="N4139" s="53"/>
    </row>
    <row r="4140" spans="2:14" x14ac:dyDescent="0.25">
      <c r="B4140" s="175"/>
      <c r="C4140" s="53"/>
      <c r="D4140" s="53"/>
      <c r="E4140" s="53"/>
      <c r="F4140" s="53"/>
      <c r="G4140" s="54"/>
      <c r="H4140" s="53"/>
      <c r="I4140" s="59"/>
      <c r="J4140" s="53"/>
      <c r="K4140" s="53"/>
      <c r="L4140" s="53"/>
      <c r="M4140" s="53"/>
      <c r="N4140" s="53"/>
    </row>
    <row r="4141" spans="2:14" x14ac:dyDescent="0.25">
      <c r="B4141" s="175"/>
      <c r="C4141" s="53"/>
      <c r="D4141" s="53"/>
      <c r="E4141" s="53"/>
      <c r="F4141" s="53"/>
      <c r="G4141" s="54"/>
      <c r="H4141" s="53"/>
      <c r="I4141" s="59"/>
      <c r="J4141" s="53"/>
      <c r="K4141" s="53"/>
      <c r="L4141" s="53"/>
      <c r="M4141" s="53"/>
      <c r="N4141" s="53"/>
    </row>
    <row r="4142" spans="2:14" x14ac:dyDescent="0.25">
      <c r="B4142" s="175"/>
      <c r="C4142" s="53"/>
      <c r="D4142" s="53"/>
      <c r="E4142" s="53"/>
      <c r="F4142" s="53"/>
      <c r="G4142" s="54"/>
      <c r="H4142" s="53"/>
      <c r="I4142" s="59"/>
      <c r="J4142" s="53"/>
      <c r="K4142" s="53"/>
      <c r="L4142" s="53"/>
      <c r="M4142" s="53"/>
      <c r="N4142" s="53"/>
    </row>
    <row r="4143" spans="2:14" x14ac:dyDescent="0.25">
      <c r="B4143" s="175"/>
      <c r="C4143" s="53"/>
      <c r="D4143" s="53"/>
      <c r="E4143" s="53"/>
      <c r="F4143" s="53"/>
      <c r="G4143" s="54"/>
      <c r="H4143" s="53"/>
      <c r="I4143" s="59"/>
      <c r="J4143" s="53"/>
      <c r="K4143" s="53"/>
      <c r="L4143" s="53"/>
      <c r="M4143" s="53"/>
      <c r="N4143" s="53"/>
    </row>
    <row r="4144" spans="2:14" x14ac:dyDescent="0.25">
      <c r="B4144" s="175"/>
      <c r="C4144" s="53"/>
      <c r="D4144" s="53"/>
      <c r="E4144" s="53"/>
      <c r="F4144" s="53"/>
      <c r="G4144" s="54"/>
      <c r="H4144" s="53"/>
      <c r="I4144" s="59"/>
      <c r="J4144" s="53"/>
      <c r="K4144" s="53"/>
      <c r="L4144" s="53"/>
      <c r="M4144" s="53"/>
      <c r="N4144" s="53"/>
    </row>
    <row r="4145" spans="2:14" x14ac:dyDescent="0.25">
      <c r="B4145" s="175"/>
      <c r="C4145" s="53"/>
      <c r="D4145" s="53"/>
      <c r="E4145" s="53"/>
      <c r="F4145" s="53"/>
      <c r="G4145" s="54"/>
      <c r="H4145" s="53"/>
      <c r="I4145" s="59"/>
      <c r="J4145" s="53"/>
      <c r="K4145" s="53"/>
      <c r="L4145" s="53"/>
      <c r="M4145" s="53"/>
      <c r="N4145" s="53"/>
    </row>
    <row r="4146" spans="2:14" x14ac:dyDescent="0.25">
      <c r="B4146" s="175"/>
      <c r="C4146" s="53"/>
      <c r="D4146" s="53"/>
      <c r="E4146" s="53"/>
      <c r="F4146" s="53"/>
      <c r="G4146" s="54"/>
      <c r="H4146" s="53"/>
      <c r="I4146" s="59"/>
      <c r="J4146" s="53"/>
      <c r="K4146" s="53"/>
      <c r="L4146" s="53"/>
      <c r="M4146" s="53"/>
      <c r="N4146" s="53"/>
    </row>
    <row r="4147" spans="2:14" x14ac:dyDescent="0.25">
      <c r="B4147" s="175"/>
      <c r="C4147" s="53"/>
      <c r="D4147" s="53"/>
      <c r="E4147" s="53"/>
      <c r="F4147" s="53"/>
      <c r="G4147" s="54"/>
      <c r="H4147" s="53"/>
      <c r="I4147" s="59"/>
      <c r="J4147" s="53"/>
      <c r="K4147" s="53"/>
      <c r="L4147" s="53"/>
      <c r="M4147" s="53"/>
      <c r="N4147" s="53"/>
    </row>
    <row r="4148" spans="2:14" x14ac:dyDescent="0.25">
      <c r="B4148" s="175"/>
      <c r="C4148" s="53"/>
      <c r="D4148" s="53"/>
      <c r="E4148" s="53"/>
      <c r="F4148" s="53"/>
      <c r="G4148" s="54"/>
      <c r="H4148" s="53"/>
      <c r="I4148" s="59"/>
      <c r="J4148" s="53"/>
      <c r="K4148" s="53"/>
      <c r="L4148" s="53"/>
      <c r="M4148" s="53"/>
      <c r="N4148" s="53"/>
    </row>
    <row r="4149" spans="2:14" x14ac:dyDescent="0.25">
      <c r="B4149" s="175"/>
      <c r="C4149" s="53"/>
      <c r="D4149" s="53"/>
      <c r="E4149" s="53"/>
      <c r="F4149" s="53"/>
      <c r="G4149" s="54"/>
      <c r="H4149" s="53"/>
      <c r="I4149" s="59"/>
      <c r="J4149" s="53"/>
      <c r="K4149" s="53"/>
      <c r="L4149" s="53"/>
      <c r="M4149" s="53"/>
      <c r="N4149" s="53"/>
    </row>
    <row r="4150" spans="2:14" x14ac:dyDescent="0.25">
      <c r="B4150" s="175"/>
      <c r="C4150" s="53"/>
      <c r="D4150" s="53"/>
      <c r="E4150" s="53"/>
      <c r="F4150" s="53"/>
      <c r="G4150" s="54"/>
      <c r="H4150" s="53"/>
      <c r="I4150" s="59"/>
      <c r="J4150" s="53"/>
      <c r="K4150" s="53"/>
      <c r="L4150" s="53"/>
      <c r="M4150" s="53"/>
      <c r="N4150" s="53"/>
    </row>
    <row r="4151" spans="2:14" x14ac:dyDescent="0.25">
      <c r="B4151" s="175"/>
      <c r="C4151" s="53"/>
      <c r="D4151" s="53"/>
      <c r="E4151" s="53"/>
      <c r="F4151" s="53"/>
      <c r="G4151" s="54"/>
      <c r="H4151" s="53"/>
      <c r="I4151" s="59"/>
      <c r="J4151" s="53"/>
      <c r="K4151" s="53"/>
      <c r="L4151" s="53"/>
      <c r="M4151" s="53"/>
      <c r="N4151" s="53"/>
    </row>
    <row r="4152" spans="2:14" x14ac:dyDescent="0.25">
      <c r="B4152" s="175"/>
      <c r="C4152" s="53"/>
      <c r="D4152" s="53"/>
      <c r="E4152" s="53"/>
      <c r="F4152" s="53"/>
      <c r="G4152" s="54"/>
      <c r="H4152" s="53"/>
      <c r="I4152" s="59"/>
      <c r="J4152" s="53"/>
      <c r="K4152" s="53"/>
      <c r="L4152" s="53"/>
      <c r="M4152" s="53"/>
      <c r="N4152" s="53"/>
    </row>
    <row r="4153" spans="2:14" x14ac:dyDescent="0.25">
      <c r="B4153" s="175"/>
      <c r="C4153" s="53"/>
      <c r="D4153" s="53"/>
      <c r="E4153" s="53"/>
      <c r="F4153" s="53"/>
      <c r="G4153" s="54"/>
      <c r="H4153" s="53"/>
      <c r="I4153" s="59"/>
      <c r="J4153" s="53"/>
      <c r="K4153" s="53"/>
      <c r="L4153" s="53"/>
      <c r="M4153" s="53"/>
      <c r="N4153" s="53"/>
    </row>
    <row r="4154" spans="2:14" x14ac:dyDescent="0.25">
      <c r="B4154" s="175"/>
      <c r="C4154" s="53"/>
      <c r="D4154" s="53"/>
      <c r="E4154" s="53"/>
      <c r="F4154" s="53"/>
      <c r="G4154" s="54"/>
      <c r="H4154" s="53"/>
      <c r="I4154" s="59"/>
      <c r="J4154" s="53"/>
      <c r="K4154" s="53"/>
      <c r="L4154" s="53"/>
      <c r="M4154" s="53"/>
      <c r="N4154" s="53"/>
    </row>
    <row r="4155" spans="2:14" x14ac:dyDescent="0.25">
      <c r="B4155" s="175"/>
      <c r="C4155" s="53"/>
      <c r="D4155" s="53"/>
      <c r="E4155" s="53"/>
      <c r="F4155" s="53"/>
      <c r="G4155" s="54"/>
      <c r="H4155" s="53"/>
      <c r="I4155" s="59"/>
      <c r="J4155" s="53"/>
      <c r="K4155" s="53"/>
      <c r="L4155" s="53"/>
      <c r="M4155" s="53"/>
      <c r="N4155" s="53"/>
    </row>
    <row r="4156" spans="2:14" x14ac:dyDescent="0.25">
      <c r="B4156" s="175"/>
      <c r="C4156" s="53"/>
      <c r="D4156" s="53"/>
      <c r="E4156" s="53"/>
      <c r="F4156" s="53"/>
      <c r="G4156" s="54"/>
      <c r="H4156" s="53"/>
      <c r="I4156" s="59"/>
      <c r="J4156" s="53"/>
      <c r="K4156" s="53"/>
      <c r="L4156" s="53"/>
      <c r="M4156" s="53"/>
      <c r="N4156" s="53"/>
    </row>
    <row r="4157" spans="2:14" x14ac:dyDescent="0.25">
      <c r="B4157" s="175"/>
      <c r="C4157" s="53"/>
      <c r="D4157" s="53"/>
      <c r="E4157" s="53"/>
      <c r="F4157" s="53"/>
      <c r="G4157" s="54"/>
      <c r="H4157" s="53"/>
      <c r="I4157" s="59"/>
      <c r="J4157" s="53"/>
      <c r="K4157" s="53"/>
      <c r="L4157" s="53"/>
      <c r="M4157" s="53"/>
      <c r="N4157" s="53"/>
    </row>
    <row r="4158" spans="2:14" x14ac:dyDescent="0.25">
      <c r="B4158" s="175"/>
      <c r="C4158" s="53"/>
      <c r="D4158" s="53"/>
      <c r="E4158" s="53"/>
      <c r="F4158" s="53"/>
      <c r="G4158" s="54"/>
      <c r="H4158" s="53"/>
      <c r="I4158" s="59"/>
      <c r="J4158" s="53"/>
      <c r="K4158" s="53"/>
      <c r="L4158" s="53"/>
      <c r="M4158" s="53"/>
      <c r="N4158" s="53"/>
    </row>
    <row r="4159" spans="2:14" x14ac:dyDescent="0.25">
      <c r="B4159" s="175"/>
      <c r="C4159" s="53"/>
      <c r="D4159" s="53"/>
      <c r="E4159" s="53"/>
      <c r="F4159" s="53"/>
      <c r="G4159" s="54"/>
      <c r="H4159" s="53"/>
      <c r="I4159" s="59"/>
      <c r="J4159" s="53"/>
      <c r="K4159" s="53"/>
      <c r="L4159" s="53"/>
      <c r="M4159" s="53"/>
      <c r="N4159" s="53"/>
    </row>
    <row r="4160" spans="2:14" x14ac:dyDescent="0.25">
      <c r="B4160" s="175"/>
      <c r="C4160" s="53"/>
      <c r="D4160" s="53"/>
      <c r="E4160" s="53"/>
      <c r="F4160" s="53"/>
      <c r="G4160" s="54"/>
      <c r="H4160" s="53"/>
      <c r="I4160" s="59"/>
      <c r="J4160" s="53"/>
      <c r="K4160" s="53"/>
      <c r="L4160" s="53"/>
      <c r="M4160" s="53"/>
      <c r="N4160" s="53"/>
    </row>
    <row r="4161" spans="2:14" x14ac:dyDescent="0.25">
      <c r="B4161" s="175"/>
      <c r="C4161" s="53"/>
      <c r="D4161" s="53"/>
      <c r="E4161" s="53"/>
      <c r="F4161" s="53"/>
      <c r="G4161" s="54"/>
      <c r="H4161" s="53"/>
      <c r="I4161" s="59"/>
      <c r="J4161" s="53"/>
      <c r="K4161" s="53"/>
      <c r="L4161" s="53"/>
      <c r="M4161" s="53"/>
      <c r="N4161" s="53"/>
    </row>
    <row r="4162" spans="2:14" x14ac:dyDescent="0.25">
      <c r="B4162" s="175"/>
      <c r="C4162" s="53"/>
      <c r="D4162" s="53"/>
      <c r="E4162" s="53"/>
      <c r="F4162" s="53"/>
      <c r="G4162" s="54"/>
      <c r="H4162" s="53"/>
      <c r="I4162" s="59"/>
      <c r="J4162" s="53"/>
      <c r="K4162" s="53"/>
      <c r="L4162" s="53"/>
      <c r="M4162" s="53"/>
      <c r="N4162" s="53"/>
    </row>
    <row r="4163" spans="2:14" x14ac:dyDescent="0.25">
      <c r="B4163" s="175"/>
      <c r="C4163" s="53"/>
      <c r="D4163" s="53"/>
      <c r="E4163" s="53"/>
      <c r="F4163" s="53"/>
      <c r="G4163" s="54"/>
      <c r="H4163" s="53"/>
      <c r="I4163" s="59"/>
      <c r="J4163" s="53"/>
      <c r="K4163" s="53"/>
      <c r="L4163" s="53"/>
      <c r="M4163" s="53"/>
      <c r="N4163" s="53"/>
    </row>
    <row r="4164" spans="2:14" x14ac:dyDescent="0.25">
      <c r="B4164" s="175"/>
      <c r="C4164" s="53"/>
      <c r="D4164" s="53"/>
      <c r="E4164" s="53"/>
      <c r="F4164" s="53"/>
      <c r="G4164" s="54"/>
      <c r="H4164" s="53"/>
      <c r="I4164" s="59"/>
      <c r="J4164" s="53"/>
      <c r="K4164" s="53"/>
      <c r="L4164" s="53"/>
      <c r="M4164" s="53"/>
      <c r="N4164" s="53"/>
    </row>
    <row r="4165" spans="2:14" x14ac:dyDescent="0.25">
      <c r="B4165" s="175"/>
      <c r="C4165" s="53"/>
      <c r="D4165" s="53"/>
      <c r="E4165" s="53"/>
      <c r="F4165" s="53"/>
      <c r="G4165" s="54"/>
      <c r="H4165" s="53"/>
      <c r="I4165" s="59"/>
      <c r="J4165" s="53"/>
      <c r="K4165" s="53"/>
      <c r="L4165" s="53"/>
      <c r="M4165" s="53"/>
      <c r="N4165" s="53"/>
    </row>
    <row r="4166" spans="2:14" x14ac:dyDescent="0.25">
      <c r="B4166" s="175"/>
      <c r="C4166" s="53"/>
      <c r="D4166" s="53"/>
      <c r="E4166" s="53"/>
      <c r="F4166" s="53"/>
      <c r="G4166" s="54"/>
      <c r="H4166" s="53"/>
      <c r="I4166" s="59"/>
      <c r="J4166" s="53"/>
      <c r="K4166" s="53"/>
      <c r="L4166" s="53"/>
      <c r="M4166" s="53"/>
      <c r="N4166" s="53"/>
    </row>
    <row r="4167" spans="2:14" x14ac:dyDescent="0.25">
      <c r="B4167" s="175"/>
      <c r="C4167" s="53"/>
      <c r="D4167" s="53"/>
      <c r="E4167" s="53"/>
      <c r="F4167" s="53"/>
      <c r="G4167" s="54"/>
      <c r="H4167" s="53"/>
      <c r="I4167" s="59"/>
      <c r="J4167" s="53"/>
      <c r="K4167" s="53"/>
      <c r="L4167" s="53"/>
      <c r="M4167" s="53"/>
      <c r="N4167" s="53"/>
    </row>
    <row r="4168" spans="2:14" x14ac:dyDescent="0.25">
      <c r="B4168" s="175"/>
      <c r="C4168" s="53"/>
      <c r="D4168" s="53"/>
      <c r="E4168" s="53"/>
      <c r="F4168" s="53"/>
      <c r="G4168" s="54"/>
      <c r="H4168" s="53"/>
      <c r="I4168" s="59"/>
      <c r="J4168" s="53"/>
      <c r="K4168" s="53"/>
      <c r="L4168" s="53"/>
      <c r="M4168" s="53"/>
      <c r="N4168" s="53"/>
    </row>
    <row r="4169" spans="2:14" x14ac:dyDescent="0.25">
      <c r="B4169" s="175"/>
      <c r="C4169" s="53"/>
      <c r="D4169" s="53"/>
      <c r="E4169" s="53"/>
      <c r="F4169" s="53"/>
      <c r="G4169" s="54"/>
      <c r="H4169" s="53"/>
      <c r="I4169" s="59"/>
      <c r="J4169" s="53"/>
      <c r="K4169" s="53"/>
      <c r="L4169" s="53"/>
      <c r="M4169" s="53"/>
      <c r="N4169" s="53"/>
    </row>
    <row r="4170" spans="2:14" x14ac:dyDescent="0.25">
      <c r="B4170" s="175"/>
      <c r="C4170" s="53"/>
      <c r="D4170" s="53"/>
      <c r="E4170" s="53"/>
      <c r="F4170" s="53"/>
      <c r="G4170" s="54"/>
      <c r="H4170" s="53"/>
      <c r="I4170" s="59"/>
      <c r="J4170" s="53"/>
      <c r="K4170" s="53"/>
      <c r="L4170" s="53"/>
      <c r="M4170" s="53"/>
      <c r="N4170" s="53"/>
    </row>
    <row r="4171" spans="2:14" x14ac:dyDescent="0.25">
      <c r="B4171" s="175"/>
      <c r="C4171" s="53"/>
      <c r="D4171" s="53"/>
      <c r="E4171" s="53"/>
      <c r="F4171" s="53"/>
      <c r="G4171" s="54"/>
      <c r="H4171" s="53"/>
      <c r="I4171" s="59"/>
      <c r="J4171" s="53"/>
      <c r="K4171" s="53"/>
      <c r="L4171" s="53"/>
      <c r="M4171" s="53"/>
      <c r="N4171" s="53"/>
    </row>
    <row r="4172" spans="2:14" x14ac:dyDescent="0.25">
      <c r="B4172" s="175"/>
      <c r="C4172" s="53"/>
      <c r="D4172" s="53"/>
      <c r="E4172" s="53"/>
      <c r="F4172" s="53"/>
      <c r="G4172" s="54"/>
      <c r="H4172" s="53"/>
      <c r="I4172" s="59"/>
      <c r="J4172" s="53"/>
      <c r="K4172" s="53"/>
      <c r="L4172" s="53"/>
      <c r="M4172" s="53"/>
      <c r="N4172" s="53"/>
    </row>
    <row r="4173" spans="2:14" x14ac:dyDescent="0.25">
      <c r="B4173" s="175"/>
      <c r="C4173" s="53"/>
      <c r="D4173" s="53"/>
      <c r="E4173" s="53"/>
      <c r="F4173" s="53"/>
      <c r="G4173" s="54"/>
      <c r="H4173" s="53"/>
      <c r="I4173" s="59"/>
      <c r="J4173" s="53"/>
      <c r="K4173" s="53"/>
      <c r="L4173" s="53"/>
      <c r="M4173" s="53"/>
      <c r="N4173" s="53"/>
    </row>
    <row r="4174" spans="2:14" x14ac:dyDescent="0.25">
      <c r="B4174" s="175"/>
      <c r="C4174" s="53"/>
      <c r="D4174" s="53"/>
      <c r="E4174" s="53"/>
      <c r="F4174" s="53"/>
      <c r="G4174" s="54"/>
      <c r="H4174" s="53"/>
      <c r="I4174" s="59"/>
      <c r="J4174" s="53"/>
      <c r="K4174" s="53"/>
      <c r="L4174" s="53"/>
      <c r="M4174" s="53"/>
      <c r="N4174" s="53"/>
    </row>
    <row r="4175" spans="2:14" x14ac:dyDescent="0.25">
      <c r="B4175" s="175"/>
      <c r="C4175" s="53"/>
      <c r="D4175" s="53"/>
      <c r="E4175" s="53"/>
      <c r="F4175" s="53"/>
      <c r="G4175" s="54"/>
      <c r="H4175" s="53"/>
      <c r="I4175" s="59"/>
      <c r="J4175" s="53"/>
      <c r="K4175" s="53"/>
      <c r="L4175" s="53"/>
      <c r="M4175" s="53"/>
      <c r="N4175" s="53"/>
    </row>
    <row r="4176" spans="2:14" x14ac:dyDescent="0.25">
      <c r="B4176" s="175"/>
      <c r="C4176" s="53"/>
      <c r="D4176" s="53"/>
      <c r="E4176" s="53"/>
      <c r="F4176" s="53"/>
      <c r="G4176" s="54"/>
      <c r="H4176" s="53"/>
      <c r="I4176" s="59"/>
      <c r="J4176" s="53"/>
      <c r="K4176" s="53"/>
      <c r="L4176" s="53"/>
      <c r="M4176" s="53"/>
      <c r="N4176" s="53"/>
    </row>
    <row r="4177" spans="2:14" x14ac:dyDescent="0.25">
      <c r="B4177" s="175"/>
      <c r="C4177" s="53"/>
      <c r="D4177" s="53"/>
      <c r="E4177" s="53"/>
      <c r="F4177" s="53"/>
      <c r="G4177" s="54"/>
      <c r="H4177" s="53"/>
      <c r="I4177" s="59"/>
      <c r="J4177" s="53"/>
      <c r="K4177" s="53"/>
      <c r="L4177" s="53"/>
      <c r="M4177" s="53"/>
      <c r="N4177" s="53"/>
    </row>
    <row r="4178" spans="2:14" x14ac:dyDescent="0.25">
      <c r="B4178" s="175"/>
      <c r="C4178" s="53"/>
      <c r="D4178" s="53"/>
      <c r="E4178" s="53"/>
      <c r="F4178" s="53"/>
      <c r="G4178" s="54"/>
      <c r="H4178" s="53"/>
      <c r="I4178" s="59"/>
      <c r="J4178" s="53"/>
      <c r="K4178" s="53"/>
      <c r="L4178" s="53"/>
      <c r="M4178" s="53"/>
      <c r="N4178" s="53"/>
    </row>
    <row r="4179" spans="2:14" x14ac:dyDescent="0.25">
      <c r="B4179" s="175"/>
      <c r="C4179" s="53"/>
      <c r="D4179" s="53"/>
      <c r="E4179" s="53"/>
      <c r="F4179" s="53"/>
      <c r="G4179" s="54"/>
      <c r="H4179" s="53"/>
      <c r="I4179" s="59"/>
      <c r="J4179" s="53"/>
      <c r="K4179" s="53"/>
      <c r="L4179" s="53"/>
      <c r="M4179" s="53"/>
      <c r="N4179" s="53"/>
    </row>
    <row r="4180" spans="2:14" x14ac:dyDescent="0.25">
      <c r="B4180" s="175"/>
      <c r="C4180" s="53"/>
      <c r="D4180" s="53"/>
      <c r="E4180" s="53"/>
      <c r="F4180" s="53"/>
      <c r="G4180" s="54"/>
      <c r="H4180" s="53"/>
      <c r="I4180" s="59"/>
      <c r="J4180" s="53"/>
      <c r="K4180" s="53"/>
      <c r="L4180" s="53"/>
      <c r="M4180" s="53"/>
      <c r="N4180" s="53"/>
    </row>
    <row r="4181" spans="2:14" x14ac:dyDescent="0.25">
      <c r="B4181" s="175"/>
      <c r="C4181" s="53"/>
      <c r="D4181" s="53"/>
      <c r="E4181" s="53"/>
      <c r="F4181" s="53"/>
      <c r="G4181" s="54"/>
      <c r="H4181" s="53"/>
      <c r="I4181" s="59"/>
      <c r="J4181" s="53"/>
      <c r="K4181" s="53"/>
      <c r="L4181" s="53"/>
      <c r="M4181" s="53"/>
      <c r="N4181" s="53"/>
    </row>
    <row r="4182" spans="2:14" x14ac:dyDescent="0.25">
      <c r="B4182" s="175"/>
      <c r="C4182" s="53"/>
      <c r="D4182" s="53"/>
      <c r="E4182" s="53"/>
      <c r="F4182" s="53"/>
      <c r="G4182" s="54"/>
      <c r="H4182" s="53"/>
      <c r="I4182" s="59"/>
      <c r="J4182" s="53"/>
      <c r="K4182" s="53"/>
      <c r="L4182" s="53"/>
      <c r="M4182" s="53"/>
      <c r="N4182" s="53"/>
    </row>
    <row r="4183" spans="2:14" x14ac:dyDescent="0.25">
      <c r="B4183" s="175"/>
      <c r="C4183" s="53"/>
      <c r="D4183" s="53"/>
      <c r="E4183" s="53"/>
      <c r="F4183" s="53"/>
      <c r="G4183" s="54"/>
      <c r="H4183" s="53"/>
      <c r="I4183" s="59"/>
      <c r="J4183" s="53"/>
      <c r="K4183" s="53"/>
      <c r="L4183" s="53"/>
      <c r="M4183" s="53"/>
      <c r="N4183" s="53"/>
    </row>
    <row r="4184" spans="2:14" x14ac:dyDescent="0.25">
      <c r="B4184" s="175"/>
      <c r="C4184" s="53"/>
      <c r="D4184" s="53"/>
      <c r="E4184" s="53"/>
      <c r="F4184" s="53"/>
      <c r="G4184" s="54"/>
      <c r="H4184" s="53"/>
      <c r="I4184" s="59"/>
      <c r="J4184" s="53"/>
      <c r="K4184" s="53"/>
      <c r="L4184" s="53"/>
      <c r="M4184" s="53"/>
      <c r="N4184" s="53"/>
    </row>
    <row r="4185" spans="2:14" x14ac:dyDescent="0.25">
      <c r="B4185" s="175"/>
      <c r="C4185" s="53"/>
      <c r="D4185" s="53"/>
      <c r="E4185" s="53"/>
      <c r="F4185" s="53"/>
      <c r="G4185" s="54"/>
      <c r="H4185" s="53"/>
      <c r="I4185" s="59"/>
      <c r="J4185" s="53"/>
      <c r="K4185" s="53"/>
      <c r="L4185" s="53"/>
      <c r="M4185" s="53"/>
      <c r="N4185" s="53"/>
    </row>
    <row r="4186" spans="2:14" x14ac:dyDescent="0.25">
      <c r="B4186" s="175"/>
      <c r="C4186" s="53"/>
      <c r="D4186" s="53"/>
      <c r="E4186" s="53"/>
      <c r="F4186" s="53"/>
      <c r="G4186" s="54"/>
      <c r="H4186" s="53"/>
      <c r="I4186" s="59"/>
      <c r="J4186" s="53"/>
      <c r="K4186" s="53"/>
      <c r="L4186" s="53"/>
      <c r="M4186" s="53"/>
      <c r="N4186" s="53"/>
    </row>
    <row r="4187" spans="2:14" x14ac:dyDescent="0.25">
      <c r="B4187" s="175"/>
      <c r="C4187" s="53"/>
      <c r="D4187" s="53"/>
      <c r="E4187" s="53"/>
      <c r="F4187" s="53"/>
      <c r="G4187" s="54"/>
      <c r="H4187" s="53"/>
      <c r="I4187" s="59"/>
      <c r="J4187" s="53"/>
      <c r="K4187" s="53"/>
      <c r="L4187" s="53"/>
      <c r="M4187" s="53"/>
      <c r="N4187" s="53"/>
    </row>
    <row r="4188" spans="2:14" x14ac:dyDescent="0.25">
      <c r="B4188" s="175"/>
      <c r="C4188" s="53"/>
      <c r="D4188" s="53"/>
      <c r="E4188" s="53"/>
      <c r="F4188" s="53"/>
      <c r="G4188" s="54"/>
      <c r="H4188" s="53"/>
      <c r="I4188" s="59"/>
      <c r="J4188" s="53"/>
      <c r="K4188" s="53"/>
      <c r="L4188" s="53"/>
      <c r="M4188" s="53"/>
      <c r="N4188" s="53"/>
    </row>
    <row r="4189" spans="2:14" x14ac:dyDescent="0.25">
      <c r="B4189" s="175"/>
      <c r="C4189" s="53"/>
      <c r="D4189" s="53"/>
      <c r="E4189" s="53"/>
      <c r="F4189" s="53"/>
      <c r="G4189" s="54"/>
      <c r="H4189" s="53"/>
      <c r="I4189" s="59"/>
      <c r="J4189" s="53"/>
      <c r="K4189" s="53"/>
      <c r="L4189" s="53"/>
      <c r="M4189" s="53"/>
      <c r="N4189" s="53"/>
    </row>
    <row r="4190" spans="2:14" x14ac:dyDescent="0.25">
      <c r="B4190" s="175"/>
      <c r="C4190" s="53"/>
      <c r="D4190" s="53"/>
      <c r="E4190" s="53"/>
      <c r="F4190" s="53"/>
      <c r="G4190" s="54"/>
      <c r="H4190" s="53"/>
      <c r="I4190" s="59"/>
      <c r="J4190" s="53"/>
      <c r="K4190" s="53"/>
      <c r="L4190" s="53"/>
      <c r="M4190" s="53"/>
      <c r="N4190" s="53"/>
    </row>
    <row r="4191" spans="2:14" x14ac:dyDescent="0.25">
      <c r="B4191" s="175"/>
      <c r="C4191" s="53"/>
      <c r="D4191" s="53"/>
      <c r="E4191" s="53"/>
      <c r="F4191" s="53"/>
      <c r="G4191" s="54"/>
      <c r="H4191" s="53"/>
      <c r="I4191" s="59"/>
      <c r="J4191" s="53"/>
      <c r="K4191" s="53"/>
      <c r="L4191" s="53"/>
      <c r="M4191" s="53"/>
      <c r="N4191" s="53"/>
    </row>
    <row r="4192" spans="2:14" x14ac:dyDescent="0.25">
      <c r="B4192" s="175"/>
      <c r="C4192" s="53"/>
      <c r="D4192" s="53"/>
      <c r="E4192" s="53"/>
      <c r="F4192" s="53"/>
      <c r="G4192" s="54"/>
      <c r="H4192" s="53"/>
      <c r="I4192" s="59"/>
      <c r="J4192" s="53"/>
      <c r="K4192" s="53"/>
      <c r="L4192" s="53"/>
      <c r="M4192" s="53"/>
      <c r="N4192" s="53"/>
    </row>
    <row r="4193" spans="2:14" x14ac:dyDescent="0.25">
      <c r="B4193" s="175"/>
      <c r="C4193" s="53"/>
      <c r="D4193" s="53"/>
      <c r="E4193" s="53"/>
      <c r="F4193" s="53"/>
      <c r="G4193" s="54"/>
      <c r="H4193" s="53"/>
      <c r="I4193" s="59"/>
      <c r="J4193" s="53"/>
      <c r="K4193" s="53"/>
      <c r="L4193" s="53"/>
      <c r="M4193" s="53"/>
      <c r="N4193" s="53"/>
    </row>
    <row r="4194" spans="2:14" x14ac:dyDescent="0.25">
      <c r="B4194" s="175"/>
      <c r="C4194" s="53"/>
      <c r="D4194" s="53"/>
      <c r="E4194" s="53"/>
      <c r="F4194" s="53"/>
      <c r="G4194" s="54"/>
      <c r="H4194" s="53"/>
      <c r="I4194" s="59"/>
      <c r="J4194" s="53"/>
      <c r="K4194" s="53"/>
      <c r="L4194" s="53"/>
      <c r="M4194" s="53"/>
      <c r="N4194" s="53"/>
    </row>
    <row r="4195" spans="2:14" x14ac:dyDescent="0.25">
      <c r="B4195" s="175"/>
      <c r="C4195" s="53"/>
      <c r="D4195" s="53"/>
      <c r="E4195" s="53"/>
      <c r="F4195" s="53"/>
      <c r="G4195" s="54"/>
      <c r="H4195" s="53"/>
      <c r="I4195" s="59"/>
      <c r="J4195" s="53"/>
      <c r="K4195" s="53"/>
      <c r="L4195" s="53"/>
      <c r="M4195" s="53"/>
      <c r="N4195" s="53"/>
    </row>
    <row r="4196" spans="2:14" x14ac:dyDescent="0.25">
      <c r="B4196" s="175"/>
      <c r="C4196" s="53"/>
      <c r="D4196" s="53"/>
      <c r="E4196" s="53"/>
      <c r="F4196" s="53"/>
      <c r="G4196" s="54"/>
      <c r="H4196" s="53"/>
      <c r="I4196" s="59"/>
      <c r="J4196" s="53"/>
      <c r="K4196" s="53"/>
      <c r="L4196" s="53"/>
      <c r="M4196" s="53"/>
      <c r="N4196" s="53"/>
    </row>
    <row r="4197" spans="2:14" x14ac:dyDescent="0.25">
      <c r="B4197" s="175"/>
      <c r="C4197" s="53"/>
      <c r="D4197" s="53"/>
      <c r="E4197" s="53"/>
      <c r="F4197" s="53"/>
      <c r="G4197" s="54"/>
      <c r="H4197" s="53"/>
      <c r="I4197" s="59"/>
      <c r="J4197" s="53"/>
      <c r="K4197" s="53"/>
      <c r="L4197" s="53"/>
      <c r="M4197" s="53"/>
      <c r="N4197" s="53"/>
    </row>
    <row r="4198" spans="2:14" x14ac:dyDescent="0.25">
      <c r="B4198" s="175"/>
      <c r="C4198" s="53"/>
      <c r="D4198" s="53"/>
      <c r="E4198" s="53"/>
      <c r="F4198" s="53"/>
      <c r="G4198" s="54"/>
      <c r="H4198" s="53"/>
      <c r="I4198" s="59"/>
      <c r="J4198" s="53"/>
      <c r="K4198" s="53"/>
      <c r="L4198" s="53"/>
      <c r="M4198" s="53"/>
      <c r="N4198" s="53"/>
    </row>
    <row r="4199" spans="2:14" x14ac:dyDescent="0.25">
      <c r="B4199" s="175"/>
      <c r="C4199" s="53"/>
      <c r="D4199" s="53"/>
      <c r="E4199" s="53"/>
      <c r="F4199" s="53"/>
      <c r="G4199" s="54"/>
      <c r="H4199" s="53"/>
      <c r="I4199" s="59"/>
      <c r="J4199" s="53"/>
      <c r="K4199" s="53"/>
      <c r="L4199" s="53"/>
      <c r="M4199" s="53"/>
      <c r="N4199" s="53"/>
    </row>
    <row r="4200" spans="2:14" x14ac:dyDescent="0.25">
      <c r="B4200" s="175"/>
      <c r="C4200" s="53"/>
      <c r="D4200" s="53"/>
      <c r="E4200" s="53"/>
      <c r="F4200" s="53"/>
      <c r="G4200" s="54"/>
      <c r="H4200" s="53"/>
      <c r="I4200" s="59"/>
      <c r="J4200" s="53"/>
      <c r="K4200" s="53"/>
      <c r="L4200" s="53"/>
      <c r="M4200" s="53"/>
      <c r="N4200" s="53"/>
    </row>
    <row r="4201" spans="2:14" x14ac:dyDescent="0.25">
      <c r="B4201" s="175"/>
      <c r="C4201" s="53"/>
      <c r="D4201" s="53"/>
      <c r="E4201" s="53"/>
      <c r="F4201" s="53"/>
      <c r="G4201" s="54"/>
      <c r="H4201" s="53"/>
      <c r="I4201" s="59"/>
      <c r="J4201" s="53"/>
      <c r="K4201" s="53"/>
      <c r="L4201" s="53"/>
      <c r="M4201" s="53"/>
      <c r="N4201" s="53"/>
    </row>
    <row r="4202" spans="2:14" x14ac:dyDescent="0.25">
      <c r="B4202" s="175"/>
      <c r="C4202" s="53"/>
      <c r="D4202" s="53"/>
      <c r="E4202" s="53"/>
      <c r="F4202" s="53"/>
      <c r="G4202" s="54"/>
      <c r="H4202" s="53"/>
      <c r="I4202" s="59"/>
      <c r="J4202" s="53"/>
      <c r="K4202" s="53"/>
      <c r="L4202" s="53"/>
      <c r="M4202" s="53"/>
      <c r="N4202" s="53"/>
    </row>
    <row r="4203" spans="2:14" x14ac:dyDescent="0.25">
      <c r="B4203" s="175"/>
      <c r="C4203" s="53"/>
      <c r="D4203" s="53"/>
      <c r="E4203" s="53"/>
      <c r="F4203" s="53"/>
      <c r="G4203" s="54"/>
      <c r="H4203" s="53"/>
      <c r="I4203" s="59"/>
      <c r="J4203" s="53"/>
      <c r="K4203" s="53"/>
      <c r="L4203" s="53"/>
      <c r="M4203" s="53"/>
      <c r="N4203" s="53"/>
    </row>
    <row r="4204" spans="2:14" x14ac:dyDescent="0.25">
      <c r="B4204" s="175"/>
      <c r="C4204" s="53"/>
      <c r="D4204" s="53"/>
      <c r="E4204" s="53"/>
      <c r="F4204" s="53"/>
      <c r="G4204" s="54"/>
      <c r="H4204" s="53"/>
      <c r="I4204" s="59"/>
      <c r="J4204" s="53"/>
      <c r="K4204" s="53"/>
      <c r="L4204" s="53"/>
      <c r="M4204" s="53"/>
      <c r="N4204" s="53"/>
    </row>
    <row r="4205" spans="2:14" x14ac:dyDescent="0.25">
      <c r="B4205" s="175"/>
      <c r="C4205" s="53"/>
      <c r="D4205" s="53"/>
      <c r="E4205" s="53"/>
      <c r="F4205" s="53"/>
      <c r="G4205" s="54"/>
      <c r="H4205" s="53"/>
      <c r="I4205" s="59"/>
      <c r="J4205" s="53"/>
      <c r="K4205" s="53"/>
      <c r="L4205" s="53"/>
      <c r="M4205" s="53"/>
      <c r="N4205" s="53"/>
    </row>
    <row r="4206" spans="2:14" x14ac:dyDescent="0.25">
      <c r="B4206" s="175"/>
      <c r="C4206" s="53"/>
      <c r="D4206" s="53"/>
      <c r="E4206" s="53"/>
      <c r="F4206" s="53"/>
      <c r="G4206" s="54"/>
      <c r="H4206" s="53"/>
      <c r="I4206" s="59"/>
      <c r="J4206" s="53"/>
      <c r="K4206" s="53"/>
      <c r="L4206" s="53"/>
      <c r="M4206" s="53"/>
      <c r="N4206" s="53"/>
    </row>
    <row r="4207" spans="2:14" x14ac:dyDescent="0.25">
      <c r="B4207" s="175"/>
      <c r="C4207" s="53"/>
      <c r="D4207" s="53"/>
      <c r="E4207" s="53"/>
      <c r="F4207" s="53"/>
      <c r="G4207" s="54"/>
      <c r="H4207" s="53"/>
      <c r="I4207" s="59"/>
      <c r="J4207" s="53"/>
      <c r="K4207" s="53"/>
      <c r="L4207" s="53"/>
      <c r="M4207" s="53"/>
      <c r="N4207" s="53"/>
    </row>
    <row r="4208" spans="2:14" x14ac:dyDescent="0.25">
      <c r="B4208" s="175"/>
      <c r="C4208" s="53"/>
      <c r="D4208" s="53"/>
      <c r="E4208" s="53"/>
      <c r="F4208" s="53"/>
      <c r="G4208" s="54"/>
      <c r="H4208" s="53"/>
      <c r="I4208" s="59"/>
      <c r="J4208" s="53"/>
      <c r="K4208" s="53"/>
      <c r="L4208" s="53"/>
      <c r="M4208" s="53"/>
      <c r="N4208" s="53"/>
    </row>
    <row r="4209" spans="2:14" x14ac:dyDescent="0.25">
      <c r="B4209" s="175"/>
      <c r="C4209" s="53"/>
      <c r="D4209" s="53"/>
      <c r="E4209" s="53"/>
      <c r="F4209" s="53"/>
      <c r="G4209" s="54"/>
      <c r="H4209" s="53"/>
      <c r="I4209" s="59"/>
      <c r="J4209" s="53"/>
      <c r="K4209" s="53"/>
      <c r="L4209" s="53"/>
      <c r="M4209" s="53"/>
      <c r="N4209" s="53"/>
    </row>
    <row r="4210" spans="2:14" x14ac:dyDescent="0.25">
      <c r="B4210" s="175"/>
      <c r="C4210" s="53"/>
      <c r="D4210" s="53"/>
      <c r="E4210" s="53"/>
      <c r="F4210" s="53"/>
      <c r="G4210" s="54"/>
      <c r="H4210" s="53"/>
      <c r="I4210" s="59"/>
      <c r="J4210" s="53"/>
      <c r="K4210" s="53"/>
      <c r="L4210" s="53"/>
      <c r="M4210" s="53"/>
      <c r="N4210" s="53"/>
    </row>
    <row r="4211" spans="2:14" x14ac:dyDescent="0.25">
      <c r="B4211" s="175"/>
      <c r="C4211" s="53"/>
      <c r="D4211" s="53"/>
      <c r="E4211" s="53"/>
      <c r="F4211" s="53"/>
      <c r="G4211" s="54"/>
      <c r="H4211" s="53"/>
      <c r="I4211" s="59"/>
      <c r="J4211" s="53"/>
      <c r="K4211" s="53"/>
      <c r="L4211" s="53"/>
      <c r="M4211" s="53"/>
      <c r="N4211" s="53"/>
    </row>
    <row r="4212" spans="2:14" x14ac:dyDescent="0.25">
      <c r="B4212" s="175"/>
      <c r="C4212" s="53"/>
      <c r="D4212" s="53"/>
      <c r="E4212" s="53"/>
      <c r="F4212" s="53"/>
      <c r="G4212" s="54"/>
      <c r="H4212" s="53"/>
      <c r="I4212" s="59"/>
      <c r="J4212" s="53"/>
      <c r="K4212" s="53"/>
      <c r="L4212" s="53"/>
      <c r="M4212" s="53"/>
      <c r="N4212" s="53"/>
    </row>
    <row r="4213" spans="2:14" x14ac:dyDescent="0.25">
      <c r="B4213" s="175"/>
      <c r="C4213" s="53"/>
      <c r="D4213" s="53"/>
      <c r="E4213" s="53"/>
      <c r="F4213" s="53"/>
      <c r="G4213" s="54"/>
      <c r="H4213" s="53"/>
      <c r="I4213" s="59"/>
      <c r="J4213" s="53"/>
      <c r="K4213" s="53"/>
      <c r="L4213" s="53"/>
      <c r="M4213" s="53"/>
      <c r="N4213" s="53"/>
    </row>
    <row r="4214" spans="2:14" x14ac:dyDescent="0.25">
      <c r="B4214" s="175"/>
      <c r="C4214" s="53"/>
      <c r="D4214" s="53"/>
      <c r="E4214" s="53"/>
      <c r="F4214" s="53"/>
      <c r="G4214" s="54"/>
      <c r="H4214" s="53"/>
      <c r="I4214" s="59"/>
      <c r="J4214" s="53"/>
      <c r="K4214" s="53"/>
      <c r="L4214" s="53"/>
      <c r="M4214" s="53"/>
      <c r="N4214" s="53"/>
    </row>
    <row r="4215" spans="2:14" x14ac:dyDescent="0.25">
      <c r="B4215" s="175"/>
      <c r="C4215" s="53"/>
      <c r="D4215" s="53"/>
      <c r="E4215" s="53"/>
      <c r="F4215" s="53"/>
      <c r="G4215" s="54"/>
      <c r="H4215" s="53"/>
      <c r="I4215" s="59"/>
      <c r="J4215" s="53"/>
      <c r="K4215" s="53"/>
      <c r="L4215" s="53"/>
      <c r="M4215" s="53"/>
      <c r="N4215" s="53"/>
    </row>
    <row r="4216" spans="2:14" x14ac:dyDescent="0.25">
      <c r="B4216" s="175"/>
      <c r="C4216" s="53"/>
      <c r="D4216" s="53"/>
      <c r="E4216" s="53"/>
      <c r="F4216" s="53"/>
      <c r="G4216" s="54"/>
      <c r="H4216" s="53"/>
      <c r="I4216" s="59"/>
      <c r="J4216" s="53"/>
      <c r="K4216" s="53"/>
      <c r="L4216" s="53"/>
      <c r="M4216" s="53"/>
      <c r="N4216" s="53"/>
    </row>
    <row r="4217" spans="2:14" x14ac:dyDescent="0.25">
      <c r="B4217" s="175"/>
      <c r="C4217" s="53"/>
      <c r="D4217" s="53"/>
      <c r="E4217" s="53"/>
      <c r="F4217" s="53"/>
      <c r="G4217" s="54"/>
      <c r="H4217" s="53"/>
      <c r="I4217" s="59"/>
      <c r="J4217" s="53"/>
      <c r="K4217" s="53"/>
      <c r="L4217" s="53"/>
      <c r="M4217" s="53"/>
      <c r="N4217" s="53"/>
    </row>
    <row r="4218" spans="2:14" x14ac:dyDescent="0.25">
      <c r="B4218" s="175"/>
      <c r="C4218" s="53"/>
      <c r="D4218" s="53"/>
      <c r="E4218" s="53"/>
      <c r="F4218" s="53"/>
      <c r="G4218" s="54"/>
      <c r="H4218" s="53"/>
      <c r="I4218" s="59"/>
      <c r="J4218" s="53"/>
      <c r="K4218" s="53"/>
      <c r="L4218" s="53"/>
      <c r="M4218" s="53"/>
      <c r="N4218" s="53"/>
    </row>
    <row r="4219" spans="2:14" x14ac:dyDescent="0.25">
      <c r="B4219" s="175"/>
      <c r="C4219" s="53"/>
      <c r="D4219" s="53"/>
      <c r="E4219" s="53"/>
      <c r="F4219" s="53"/>
      <c r="G4219" s="54"/>
      <c r="H4219" s="53"/>
      <c r="I4219" s="59"/>
      <c r="J4219" s="53"/>
      <c r="K4219" s="53"/>
      <c r="L4219" s="53"/>
      <c r="M4219" s="53"/>
      <c r="N4219" s="53"/>
    </row>
    <row r="4220" spans="2:14" x14ac:dyDescent="0.25">
      <c r="B4220" s="175"/>
      <c r="C4220" s="53"/>
      <c r="D4220" s="53"/>
      <c r="E4220" s="53"/>
      <c r="F4220" s="53"/>
      <c r="G4220" s="54"/>
      <c r="H4220" s="53"/>
      <c r="I4220" s="59"/>
      <c r="J4220" s="53"/>
      <c r="K4220" s="53"/>
      <c r="L4220" s="53"/>
      <c r="M4220" s="53"/>
      <c r="N4220" s="53"/>
    </row>
    <row r="4221" spans="2:14" x14ac:dyDescent="0.25">
      <c r="B4221" s="175"/>
      <c r="C4221" s="53"/>
      <c r="D4221" s="53"/>
      <c r="E4221" s="53"/>
      <c r="F4221" s="53"/>
      <c r="G4221" s="54"/>
      <c r="H4221" s="53"/>
      <c r="I4221" s="59"/>
      <c r="J4221" s="53"/>
      <c r="K4221" s="53"/>
      <c r="L4221" s="53"/>
      <c r="M4221" s="53"/>
      <c r="N4221" s="53"/>
    </row>
    <row r="4222" spans="2:14" x14ac:dyDescent="0.25">
      <c r="B4222" s="175"/>
      <c r="C4222" s="53"/>
      <c r="D4222" s="53"/>
      <c r="E4222" s="53"/>
      <c r="F4222" s="53"/>
      <c r="G4222" s="54"/>
      <c r="H4222" s="53"/>
      <c r="I4222" s="59"/>
      <c r="J4222" s="53"/>
      <c r="K4222" s="53"/>
      <c r="L4222" s="53"/>
      <c r="M4222" s="53"/>
      <c r="N4222" s="53"/>
    </row>
    <row r="4223" spans="2:14" x14ac:dyDescent="0.25">
      <c r="B4223" s="175"/>
      <c r="C4223" s="53"/>
      <c r="D4223" s="53"/>
      <c r="E4223" s="53"/>
      <c r="F4223" s="53"/>
      <c r="G4223" s="54"/>
      <c r="H4223" s="53"/>
      <c r="I4223" s="59"/>
      <c r="J4223" s="53"/>
      <c r="K4223" s="53"/>
      <c r="L4223" s="53"/>
      <c r="M4223" s="53"/>
      <c r="N4223" s="53"/>
    </row>
    <row r="4224" spans="2:14" x14ac:dyDescent="0.25">
      <c r="B4224" s="175"/>
      <c r="C4224" s="53"/>
      <c r="D4224" s="53"/>
      <c r="E4224" s="53"/>
      <c r="F4224" s="53"/>
      <c r="G4224" s="54"/>
      <c r="H4224" s="53"/>
      <c r="I4224" s="59"/>
      <c r="J4224" s="53"/>
      <c r="K4224" s="53"/>
      <c r="L4224" s="53"/>
      <c r="M4224" s="53"/>
      <c r="N4224" s="53"/>
    </row>
    <row r="4225" spans="2:14" x14ac:dyDescent="0.25">
      <c r="B4225" s="175"/>
      <c r="C4225" s="53"/>
      <c r="D4225" s="53"/>
      <c r="E4225" s="53"/>
      <c r="F4225" s="53"/>
      <c r="G4225" s="54"/>
      <c r="H4225" s="53"/>
      <c r="I4225" s="59"/>
      <c r="J4225" s="53"/>
      <c r="K4225" s="53"/>
      <c r="L4225" s="53"/>
      <c r="M4225" s="53"/>
      <c r="N4225" s="53"/>
    </row>
    <row r="4226" spans="2:14" x14ac:dyDescent="0.25">
      <c r="B4226" s="175"/>
      <c r="C4226" s="53"/>
      <c r="D4226" s="53"/>
      <c r="E4226" s="53"/>
      <c r="F4226" s="53"/>
      <c r="G4226" s="54"/>
      <c r="H4226" s="53"/>
      <c r="I4226" s="59"/>
      <c r="J4226" s="53"/>
      <c r="K4226" s="53"/>
      <c r="L4226" s="53"/>
      <c r="M4226" s="53"/>
      <c r="N4226" s="53"/>
    </row>
    <row r="4227" spans="2:14" x14ac:dyDescent="0.25">
      <c r="B4227" s="175"/>
      <c r="C4227" s="53"/>
      <c r="D4227" s="53"/>
      <c r="E4227" s="53"/>
      <c r="F4227" s="53"/>
      <c r="G4227" s="54"/>
      <c r="H4227" s="53"/>
      <c r="I4227" s="59"/>
      <c r="J4227" s="53"/>
      <c r="K4227" s="53"/>
      <c r="L4227" s="53"/>
      <c r="M4227" s="53"/>
      <c r="N4227" s="53"/>
    </row>
    <row r="4228" spans="2:14" x14ac:dyDescent="0.25">
      <c r="B4228" s="175"/>
      <c r="C4228" s="53"/>
      <c r="D4228" s="53"/>
      <c r="E4228" s="53"/>
      <c r="F4228" s="53"/>
      <c r="G4228" s="54"/>
      <c r="H4228" s="53"/>
      <c r="I4228" s="59"/>
      <c r="J4228" s="53"/>
      <c r="K4228" s="53"/>
      <c r="L4228" s="53"/>
      <c r="M4228" s="53"/>
      <c r="N4228" s="53"/>
    </row>
    <row r="4229" spans="2:14" x14ac:dyDescent="0.25">
      <c r="B4229" s="175"/>
      <c r="C4229" s="53"/>
      <c r="D4229" s="53"/>
      <c r="E4229" s="53"/>
      <c r="F4229" s="53"/>
      <c r="G4229" s="54"/>
      <c r="H4229" s="53"/>
      <c r="I4229" s="59"/>
      <c r="J4229" s="53"/>
      <c r="K4229" s="53"/>
      <c r="L4229" s="53"/>
      <c r="M4229" s="53"/>
      <c r="N4229" s="53"/>
    </row>
    <row r="4230" spans="2:14" x14ac:dyDescent="0.25">
      <c r="B4230" s="175"/>
      <c r="C4230" s="53"/>
      <c r="D4230" s="53"/>
      <c r="E4230" s="53"/>
      <c r="F4230" s="53"/>
      <c r="G4230" s="54"/>
      <c r="H4230" s="53"/>
      <c r="I4230" s="59"/>
      <c r="J4230" s="53"/>
      <c r="K4230" s="53"/>
      <c r="L4230" s="53"/>
      <c r="M4230" s="53"/>
      <c r="N4230" s="53"/>
    </row>
    <row r="4231" spans="2:14" x14ac:dyDescent="0.25">
      <c r="B4231" s="175"/>
      <c r="C4231" s="53"/>
      <c r="D4231" s="53"/>
      <c r="E4231" s="53"/>
      <c r="F4231" s="53"/>
      <c r="G4231" s="54"/>
      <c r="H4231" s="53"/>
      <c r="I4231" s="59"/>
      <c r="J4231" s="53"/>
      <c r="K4231" s="53"/>
      <c r="L4231" s="53"/>
      <c r="M4231" s="53"/>
      <c r="N4231" s="53"/>
    </row>
    <row r="4232" spans="2:14" x14ac:dyDescent="0.25">
      <c r="B4232" s="175"/>
      <c r="C4232" s="53"/>
      <c r="D4232" s="53"/>
      <c r="E4232" s="53"/>
      <c r="F4232" s="53"/>
      <c r="G4232" s="54"/>
      <c r="H4232" s="53"/>
      <c r="I4232" s="59"/>
      <c r="J4232" s="53"/>
      <c r="K4232" s="53"/>
      <c r="L4232" s="53"/>
      <c r="M4232" s="53"/>
      <c r="N4232" s="53"/>
    </row>
    <row r="4233" spans="2:14" x14ac:dyDescent="0.25">
      <c r="B4233" s="175"/>
      <c r="C4233" s="53"/>
      <c r="D4233" s="53"/>
      <c r="E4233" s="53"/>
      <c r="F4233" s="53"/>
      <c r="G4233" s="54"/>
      <c r="H4233" s="53"/>
      <c r="I4233" s="59"/>
      <c r="J4233" s="53"/>
      <c r="K4233" s="53"/>
      <c r="L4233" s="53"/>
      <c r="M4233" s="53"/>
      <c r="N4233" s="53"/>
    </row>
    <row r="4234" spans="2:14" x14ac:dyDescent="0.25">
      <c r="B4234" s="175"/>
      <c r="C4234" s="53"/>
      <c r="D4234" s="53"/>
      <c r="E4234" s="53"/>
      <c r="F4234" s="53"/>
      <c r="G4234" s="54"/>
      <c r="H4234" s="53"/>
      <c r="I4234" s="59"/>
      <c r="J4234" s="53"/>
      <c r="K4234" s="53"/>
      <c r="L4234" s="53"/>
      <c r="M4234" s="53"/>
      <c r="N4234" s="53"/>
    </row>
    <row r="4235" spans="2:14" x14ac:dyDescent="0.25">
      <c r="B4235" s="175"/>
      <c r="C4235" s="53"/>
      <c r="D4235" s="53"/>
      <c r="E4235" s="53"/>
      <c r="F4235" s="53"/>
      <c r="G4235" s="54"/>
      <c r="H4235" s="53"/>
      <c r="I4235" s="59"/>
      <c r="J4235" s="53"/>
      <c r="K4235" s="53"/>
      <c r="L4235" s="53"/>
      <c r="M4235" s="53"/>
      <c r="N4235" s="53"/>
    </row>
    <row r="4236" spans="2:14" x14ac:dyDescent="0.25">
      <c r="B4236" s="175"/>
      <c r="C4236" s="53"/>
      <c r="D4236" s="53"/>
      <c r="E4236" s="53"/>
      <c r="F4236" s="53"/>
      <c r="G4236" s="54"/>
      <c r="H4236" s="53"/>
      <c r="I4236" s="59"/>
      <c r="J4236" s="53"/>
      <c r="K4236" s="53"/>
      <c r="L4236" s="53"/>
      <c r="M4236" s="53"/>
      <c r="N4236" s="53"/>
    </row>
    <row r="4237" spans="2:14" x14ac:dyDescent="0.25">
      <c r="B4237" s="175"/>
      <c r="C4237" s="53"/>
      <c r="D4237" s="53"/>
      <c r="E4237" s="53"/>
      <c r="F4237" s="53"/>
      <c r="G4237" s="54"/>
      <c r="H4237" s="53"/>
      <c r="I4237" s="59"/>
      <c r="J4237" s="53"/>
      <c r="K4237" s="53"/>
      <c r="L4237" s="53"/>
      <c r="M4237" s="53"/>
      <c r="N4237" s="53"/>
    </row>
    <row r="4238" spans="2:14" x14ac:dyDescent="0.25">
      <c r="B4238" s="175"/>
      <c r="C4238" s="53"/>
      <c r="D4238" s="53"/>
      <c r="E4238" s="53"/>
      <c r="F4238" s="53"/>
      <c r="G4238" s="54"/>
      <c r="H4238" s="53"/>
      <c r="I4238" s="59"/>
      <c r="J4238" s="53"/>
      <c r="K4238" s="53"/>
      <c r="L4238" s="53"/>
      <c r="M4238" s="53"/>
      <c r="N4238" s="53"/>
    </row>
    <row r="4239" spans="2:14" x14ac:dyDescent="0.25">
      <c r="B4239" s="175"/>
      <c r="C4239" s="53"/>
      <c r="D4239" s="53"/>
      <c r="E4239" s="53"/>
      <c r="F4239" s="53"/>
      <c r="G4239" s="54"/>
      <c r="H4239" s="53"/>
      <c r="I4239" s="59"/>
      <c r="J4239" s="53"/>
      <c r="K4239" s="53"/>
      <c r="L4239" s="53"/>
      <c r="M4239" s="53"/>
      <c r="N4239" s="53"/>
    </row>
    <row r="4240" spans="2:14" x14ac:dyDescent="0.25">
      <c r="B4240" s="175"/>
      <c r="C4240" s="53"/>
      <c r="D4240" s="53"/>
      <c r="E4240" s="53"/>
      <c r="F4240" s="53"/>
      <c r="G4240" s="54"/>
      <c r="H4240" s="53"/>
      <c r="I4240" s="59"/>
      <c r="J4240" s="53"/>
      <c r="K4240" s="53"/>
      <c r="L4240" s="53"/>
      <c r="M4240" s="53"/>
      <c r="N4240" s="53"/>
    </row>
    <row r="4241" spans="2:14" x14ac:dyDescent="0.25">
      <c r="B4241" s="175"/>
      <c r="C4241" s="53"/>
      <c r="D4241" s="53"/>
      <c r="E4241" s="53"/>
      <c r="F4241" s="53"/>
      <c r="G4241" s="54"/>
      <c r="H4241" s="53"/>
      <c r="I4241" s="59"/>
      <c r="J4241" s="53"/>
      <c r="K4241" s="53"/>
      <c r="L4241" s="53"/>
      <c r="M4241" s="53"/>
      <c r="N4241" s="53"/>
    </row>
    <row r="4242" spans="2:14" x14ac:dyDescent="0.25">
      <c r="B4242" s="175"/>
      <c r="C4242" s="53"/>
      <c r="D4242" s="53"/>
      <c r="E4242" s="53"/>
      <c r="F4242" s="53"/>
      <c r="G4242" s="54"/>
      <c r="H4242" s="53"/>
      <c r="I4242" s="59"/>
      <c r="J4242" s="53"/>
      <c r="K4242" s="53"/>
      <c r="L4242" s="53"/>
      <c r="M4242" s="53"/>
      <c r="N4242" s="53"/>
    </row>
    <row r="4243" spans="2:14" x14ac:dyDescent="0.25">
      <c r="B4243" s="175"/>
      <c r="C4243" s="53"/>
      <c r="D4243" s="53"/>
      <c r="E4243" s="53"/>
      <c r="F4243" s="53"/>
      <c r="G4243" s="54"/>
      <c r="H4243" s="53"/>
      <c r="I4243" s="59"/>
      <c r="J4243" s="53"/>
      <c r="K4243" s="53"/>
      <c r="L4243" s="53"/>
      <c r="M4243" s="53"/>
      <c r="N4243" s="53"/>
    </row>
    <row r="4244" spans="2:14" x14ac:dyDescent="0.25">
      <c r="B4244" s="175"/>
      <c r="C4244" s="53"/>
      <c r="D4244" s="53"/>
      <c r="E4244" s="53"/>
      <c r="F4244" s="53"/>
      <c r="G4244" s="54"/>
      <c r="H4244" s="53"/>
      <c r="I4244" s="59"/>
      <c r="J4244" s="53"/>
      <c r="K4244" s="53"/>
      <c r="L4244" s="53"/>
      <c r="M4244" s="53"/>
      <c r="N4244" s="53"/>
    </row>
    <row r="4245" spans="2:14" x14ac:dyDescent="0.25">
      <c r="B4245" s="175"/>
      <c r="C4245" s="53"/>
      <c r="D4245" s="53"/>
      <c r="E4245" s="53"/>
      <c r="F4245" s="53"/>
      <c r="G4245" s="54"/>
      <c r="H4245" s="53"/>
      <c r="I4245" s="59"/>
      <c r="J4245" s="53"/>
      <c r="K4245" s="53"/>
      <c r="L4245" s="53"/>
      <c r="M4245" s="53"/>
      <c r="N4245" s="53"/>
    </row>
    <row r="4246" spans="2:14" x14ac:dyDescent="0.25">
      <c r="B4246" s="175"/>
      <c r="C4246" s="53"/>
      <c r="D4246" s="53"/>
      <c r="E4246" s="53"/>
      <c r="F4246" s="53"/>
      <c r="G4246" s="54"/>
      <c r="H4246" s="53"/>
      <c r="I4246" s="59"/>
      <c r="J4246" s="53"/>
      <c r="K4246" s="53"/>
      <c r="L4246" s="53"/>
      <c r="M4246" s="53"/>
      <c r="N4246" s="53"/>
    </row>
    <row r="4247" spans="2:14" x14ac:dyDescent="0.25">
      <c r="B4247" s="175"/>
      <c r="C4247" s="53"/>
      <c r="D4247" s="53"/>
      <c r="E4247" s="53"/>
      <c r="F4247" s="53"/>
      <c r="G4247" s="54"/>
      <c r="H4247" s="53"/>
      <c r="I4247" s="59"/>
      <c r="J4247" s="53"/>
      <c r="K4247" s="53"/>
      <c r="L4247" s="53"/>
      <c r="M4247" s="53"/>
      <c r="N4247" s="53"/>
    </row>
    <row r="4248" spans="2:14" x14ac:dyDescent="0.25">
      <c r="B4248" s="175"/>
      <c r="C4248" s="53"/>
      <c r="D4248" s="53"/>
      <c r="E4248" s="53"/>
      <c r="F4248" s="53"/>
      <c r="G4248" s="54"/>
      <c r="H4248" s="53"/>
      <c r="I4248" s="59"/>
      <c r="J4248" s="53"/>
      <c r="K4248" s="53"/>
      <c r="L4248" s="53"/>
      <c r="M4248" s="53"/>
      <c r="N4248" s="53"/>
    </row>
    <row r="4249" spans="2:14" x14ac:dyDescent="0.25">
      <c r="B4249" s="175"/>
      <c r="C4249" s="53"/>
      <c r="D4249" s="53"/>
      <c r="E4249" s="53"/>
      <c r="F4249" s="53"/>
      <c r="G4249" s="54"/>
      <c r="H4249" s="53"/>
      <c r="I4249" s="59"/>
      <c r="J4249" s="53"/>
      <c r="K4249" s="53"/>
      <c r="L4249" s="53"/>
      <c r="M4249" s="53"/>
      <c r="N4249" s="53"/>
    </row>
    <row r="4250" spans="2:14" x14ac:dyDescent="0.25">
      <c r="B4250" s="175"/>
      <c r="C4250" s="53"/>
      <c r="D4250" s="53"/>
      <c r="E4250" s="53"/>
      <c r="F4250" s="53"/>
      <c r="G4250" s="54"/>
      <c r="H4250" s="53"/>
      <c r="I4250" s="59"/>
      <c r="J4250" s="53"/>
      <c r="K4250" s="53"/>
      <c r="L4250" s="53"/>
      <c r="M4250" s="53"/>
      <c r="N4250" s="53"/>
    </row>
    <row r="4251" spans="2:14" x14ac:dyDescent="0.25">
      <c r="B4251" s="175"/>
      <c r="C4251" s="53"/>
      <c r="D4251" s="53"/>
      <c r="E4251" s="53"/>
      <c r="F4251" s="53"/>
      <c r="G4251" s="54"/>
      <c r="H4251" s="53"/>
      <c r="I4251" s="59"/>
      <c r="J4251" s="53"/>
      <c r="K4251" s="53"/>
      <c r="L4251" s="53"/>
      <c r="M4251" s="53"/>
      <c r="N4251" s="53"/>
    </row>
    <row r="4252" spans="2:14" x14ac:dyDescent="0.25">
      <c r="B4252" s="175"/>
      <c r="C4252" s="53"/>
      <c r="D4252" s="53"/>
      <c r="E4252" s="53"/>
      <c r="F4252" s="53"/>
      <c r="G4252" s="54"/>
      <c r="H4252" s="53"/>
      <c r="I4252" s="59"/>
      <c r="J4252" s="53"/>
      <c r="K4252" s="53"/>
      <c r="L4252" s="53"/>
      <c r="M4252" s="53"/>
      <c r="N4252" s="53"/>
    </row>
    <row r="4253" spans="2:14" x14ac:dyDescent="0.25">
      <c r="B4253" s="175"/>
      <c r="C4253" s="53"/>
      <c r="D4253" s="53"/>
      <c r="E4253" s="53"/>
      <c r="F4253" s="53"/>
      <c r="G4253" s="54"/>
      <c r="H4253" s="53"/>
      <c r="I4253" s="59"/>
      <c r="J4253" s="53"/>
      <c r="K4253" s="53"/>
      <c r="L4253" s="53"/>
      <c r="M4253" s="53"/>
      <c r="N4253" s="53"/>
    </row>
    <row r="4254" spans="2:14" x14ac:dyDescent="0.25">
      <c r="B4254" s="175"/>
      <c r="C4254" s="53"/>
      <c r="D4254" s="53"/>
      <c r="E4254" s="53"/>
      <c r="F4254" s="53"/>
      <c r="G4254" s="54"/>
      <c r="H4254" s="53"/>
      <c r="I4254" s="59"/>
      <c r="J4254" s="53"/>
      <c r="K4254" s="53"/>
      <c r="L4254" s="53"/>
      <c r="M4254" s="53"/>
      <c r="N4254" s="53"/>
    </row>
    <row r="4255" spans="2:14" x14ac:dyDescent="0.25">
      <c r="B4255" s="175"/>
      <c r="C4255" s="53"/>
      <c r="D4255" s="53"/>
      <c r="E4255" s="53"/>
      <c r="F4255" s="53"/>
      <c r="G4255" s="54"/>
      <c r="H4255" s="53"/>
      <c r="I4255" s="59"/>
      <c r="J4255" s="53"/>
      <c r="K4255" s="53"/>
      <c r="L4255" s="53"/>
      <c r="M4255" s="53"/>
      <c r="N4255" s="53"/>
    </row>
    <row r="4256" spans="2:14" x14ac:dyDescent="0.25">
      <c r="B4256" s="175"/>
      <c r="C4256" s="53"/>
      <c r="D4256" s="53"/>
      <c r="E4256" s="53"/>
      <c r="F4256" s="53"/>
      <c r="G4256" s="54"/>
      <c r="H4256" s="53"/>
      <c r="I4256" s="59"/>
      <c r="J4256" s="53"/>
      <c r="K4256" s="53"/>
      <c r="L4256" s="53"/>
      <c r="M4256" s="53"/>
      <c r="N4256" s="53"/>
    </row>
    <row r="4257" spans="2:14" x14ac:dyDescent="0.25">
      <c r="B4257" s="175"/>
      <c r="C4257" s="53"/>
      <c r="D4257" s="53"/>
      <c r="E4257" s="53"/>
      <c r="F4257" s="53"/>
      <c r="G4257" s="54"/>
      <c r="H4257" s="53"/>
      <c r="I4257" s="59"/>
      <c r="J4257" s="53"/>
      <c r="K4257" s="53"/>
      <c r="L4257" s="53"/>
      <c r="M4257" s="53"/>
      <c r="N4257" s="53"/>
    </row>
    <row r="4258" spans="2:14" x14ac:dyDescent="0.25">
      <c r="B4258" s="175"/>
      <c r="C4258" s="53"/>
      <c r="D4258" s="53"/>
      <c r="E4258" s="53"/>
      <c r="F4258" s="53"/>
      <c r="G4258" s="54"/>
      <c r="H4258" s="53"/>
      <c r="I4258" s="59"/>
      <c r="J4258" s="53"/>
      <c r="K4258" s="53"/>
      <c r="L4258" s="53"/>
      <c r="M4258" s="53"/>
      <c r="N4258" s="53"/>
    </row>
    <row r="4259" spans="2:14" x14ac:dyDescent="0.25">
      <c r="B4259" s="175"/>
      <c r="C4259" s="53"/>
      <c r="D4259" s="53"/>
      <c r="E4259" s="53"/>
      <c r="F4259" s="53"/>
      <c r="G4259" s="54"/>
      <c r="H4259" s="53"/>
      <c r="I4259" s="59"/>
      <c r="J4259" s="53"/>
      <c r="K4259" s="53"/>
      <c r="L4259" s="53"/>
      <c r="M4259" s="53"/>
      <c r="N4259" s="53"/>
    </row>
    <row r="4260" spans="2:14" x14ac:dyDescent="0.25">
      <c r="B4260" s="175"/>
      <c r="C4260" s="53"/>
      <c r="D4260" s="53"/>
      <c r="E4260" s="53"/>
      <c r="F4260" s="53"/>
      <c r="G4260" s="54"/>
      <c r="H4260" s="53"/>
      <c r="I4260" s="59"/>
      <c r="J4260" s="53"/>
      <c r="K4260" s="53"/>
      <c r="L4260" s="53"/>
      <c r="M4260" s="53"/>
      <c r="N4260" s="53"/>
    </row>
    <row r="4261" spans="2:14" x14ac:dyDescent="0.25">
      <c r="B4261" s="175"/>
      <c r="C4261" s="53"/>
      <c r="D4261" s="53"/>
      <c r="E4261" s="53"/>
      <c r="F4261" s="53"/>
      <c r="G4261" s="54"/>
      <c r="H4261" s="53"/>
      <c r="I4261" s="59"/>
      <c r="J4261" s="53"/>
      <c r="K4261" s="53"/>
      <c r="L4261" s="53"/>
      <c r="M4261" s="53"/>
      <c r="N4261" s="53"/>
    </row>
    <row r="4262" spans="2:14" x14ac:dyDescent="0.25">
      <c r="B4262" s="175"/>
      <c r="C4262" s="53"/>
      <c r="D4262" s="53"/>
      <c r="E4262" s="53"/>
      <c r="F4262" s="53"/>
      <c r="G4262" s="54"/>
      <c r="H4262" s="53"/>
      <c r="I4262" s="59"/>
      <c r="J4262" s="53"/>
      <c r="K4262" s="53"/>
      <c r="L4262" s="53"/>
      <c r="M4262" s="53"/>
      <c r="N4262" s="53"/>
    </row>
    <row r="4263" spans="2:14" x14ac:dyDescent="0.25">
      <c r="B4263" s="175"/>
      <c r="C4263" s="53"/>
      <c r="D4263" s="53"/>
      <c r="E4263" s="53"/>
      <c r="F4263" s="53"/>
      <c r="G4263" s="54"/>
      <c r="H4263" s="53"/>
      <c r="I4263" s="59"/>
      <c r="J4263" s="53"/>
      <c r="K4263" s="53"/>
      <c r="L4263" s="53"/>
      <c r="M4263" s="53"/>
      <c r="N4263" s="53"/>
    </row>
    <row r="4264" spans="2:14" x14ac:dyDescent="0.25">
      <c r="B4264" s="175"/>
      <c r="C4264" s="53"/>
      <c r="D4264" s="53"/>
      <c r="E4264" s="53"/>
      <c r="F4264" s="53"/>
      <c r="G4264" s="54"/>
      <c r="H4264" s="53"/>
      <c r="I4264" s="59"/>
      <c r="J4264" s="53"/>
      <c r="K4264" s="53"/>
      <c r="L4264" s="53"/>
      <c r="M4264" s="53"/>
      <c r="N4264" s="53"/>
    </row>
    <row r="4265" spans="2:14" x14ac:dyDescent="0.25">
      <c r="B4265" s="175"/>
      <c r="C4265" s="53"/>
      <c r="D4265" s="53"/>
      <c r="E4265" s="53"/>
      <c r="F4265" s="53"/>
      <c r="G4265" s="54"/>
      <c r="H4265" s="53"/>
      <c r="I4265" s="59"/>
      <c r="J4265" s="53"/>
      <c r="K4265" s="53"/>
      <c r="L4265" s="53"/>
      <c r="M4265" s="53"/>
      <c r="N4265" s="53"/>
    </row>
    <row r="4266" spans="2:14" x14ac:dyDescent="0.25">
      <c r="B4266" s="175"/>
      <c r="C4266" s="53"/>
      <c r="D4266" s="53"/>
      <c r="E4266" s="53"/>
      <c r="F4266" s="53"/>
      <c r="G4266" s="54"/>
      <c r="H4266" s="53"/>
      <c r="I4266" s="59"/>
      <c r="J4266" s="53"/>
      <c r="K4266" s="53"/>
      <c r="L4266" s="53"/>
      <c r="M4266" s="53"/>
      <c r="N4266" s="53"/>
    </row>
    <row r="4267" spans="2:14" x14ac:dyDescent="0.25">
      <c r="B4267" s="175"/>
      <c r="C4267" s="53"/>
      <c r="D4267" s="53"/>
      <c r="E4267" s="53"/>
      <c r="F4267" s="53"/>
      <c r="G4267" s="54"/>
      <c r="H4267" s="53"/>
      <c r="I4267" s="59"/>
      <c r="J4267" s="53"/>
      <c r="K4267" s="53"/>
      <c r="L4267" s="53"/>
      <c r="M4267" s="53"/>
      <c r="N4267" s="53"/>
    </row>
    <row r="4268" spans="2:14" x14ac:dyDescent="0.25">
      <c r="B4268" s="175"/>
      <c r="C4268" s="53"/>
      <c r="D4268" s="53"/>
      <c r="E4268" s="53"/>
      <c r="F4268" s="53"/>
      <c r="G4268" s="54"/>
      <c r="H4268" s="53"/>
      <c r="I4268" s="59"/>
      <c r="J4268" s="53"/>
      <c r="K4268" s="53"/>
      <c r="L4268" s="53"/>
      <c r="M4268" s="53"/>
      <c r="N4268" s="53"/>
    </row>
    <row r="4269" spans="2:14" x14ac:dyDescent="0.25">
      <c r="B4269" s="175"/>
      <c r="C4269" s="53"/>
      <c r="D4269" s="53"/>
      <c r="E4269" s="53"/>
      <c r="F4269" s="53"/>
      <c r="G4269" s="54"/>
      <c r="H4269" s="53"/>
      <c r="I4269" s="59"/>
      <c r="J4269" s="53"/>
      <c r="K4269" s="53"/>
      <c r="L4269" s="53"/>
      <c r="M4269" s="53"/>
      <c r="N4269" s="53"/>
    </row>
    <row r="4270" spans="2:14" x14ac:dyDescent="0.25">
      <c r="B4270" s="175"/>
      <c r="C4270" s="53"/>
      <c r="D4270" s="53"/>
      <c r="E4270" s="53"/>
      <c r="F4270" s="53"/>
      <c r="G4270" s="54"/>
      <c r="H4270" s="53"/>
      <c r="I4270" s="59"/>
      <c r="J4270" s="53"/>
      <c r="K4270" s="53"/>
      <c r="L4270" s="53"/>
      <c r="M4270" s="53"/>
      <c r="N4270" s="53"/>
    </row>
    <row r="4271" spans="2:14" x14ac:dyDescent="0.25">
      <c r="B4271" s="175"/>
      <c r="C4271" s="53"/>
      <c r="D4271" s="53"/>
      <c r="E4271" s="53"/>
      <c r="F4271" s="53"/>
      <c r="G4271" s="54"/>
      <c r="H4271" s="53"/>
      <c r="I4271" s="59"/>
      <c r="J4271" s="53"/>
      <c r="K4271" s="53"/>
      <c r="L4271" s="53"/>
      <c r="M4271" s="53"/>
      <c r="N4271" s="53"/>
    </row>
    <row r="4272" spans="2:14" x14ac:dyDescent="0.25">
      <c r="B4272" s="175"/>
      <c r="C4272" s="53"/>
      <c r="D4272" s="53"/>
      <c r="E4272" s="53"/>
      <c r="F4272" s="53"/>
      <c r="G4272" s="54"/>
      <c r="H4272" s="53"/>
      <c r="I4272" s="59"/>
      <c r="J4272" s="53"/>
      <c r="K4272" s="53"/>
      <c r="L4272" s="53"/>
      <c r="M4272" s="53"/>
      <c r="N4272" s="53"/>
    </row>
    <row r="4273" spans="2:14" x14ac:dyDescent="0.25">
      <c r="B4273" s="175"/>
      <c r="C4273" s="53"/>
      <c r="D4273" s="53"/>
      <c r="E4273" s="53"/>
      <c r="F4273" s="53"/>
      <c r="G4273" s="54"/>
      <c r="H4273" s="53"/>
      <c r="I4273" s="59"/>
      <c r="J4273" s="53"/>
      <c r="K4273" s="53"/>
      <c r="L4273" s="53"/>
      <c r="M4273" s="53"/>
      <c r="N4273" s="53"/>
    </row>
    <row r="4274" spans="2:14" x14ac:dyDescent="0.25">
      <c r="B4274" s="175"/>
      <c r="C4274" s="53"/>
      <c r="D4274" s="53"/>
      <c r="E4274" s="53"/>
      <c r="F4274" s="53"/>
      <c r="G4274" s="54"/>
      <c r="H4274" s="53"/>
      <c r="I4274" s="59"/>
      <c r="J4274" s="53"/>
      <c r="K4274" s="53"/>
      <c r="L4274" s="53"/>
      <c r="M4274" s="53"/>
      <c r="N4274" s="53"/>
    </row>
    <row r="4275" spans="2:14" x14ac:dyDescent="0.25">
      <c r="B4275" s="175"/>
      <c r="C4275" s="53"/>
      <c r="D4275" s="53"/>
      <c r="E4275" s="53"/>
      <c r="F4275" s="53"/>
      <c r="G4275" s="54"/>
      <c r="H4275" s="53"/>
      <c r="I4275" s="59"/>
      <c r="J4275" s="53"/>
      <c r="K4275" s="53"/>
      <c r="L4275" s="53"/>
      <c r="M4275" s="53"/>
      <c r="N4275" s="53"/>
    </row>
    <row r="4276" spans="2:14" x14ac:dyDescent="0.25">
      <c r="B4276" s="175"/>
      <c r="C4276" s="53"/>
      <c r="D4276" s="53"/>
      <c r="E4276" s="53"/>
      <c r="F4276" s="53"/>
      <c r="G4276" s="54"/>
      <c r="H4276" s="53"/>
      <c r="I4276" s="59"/>
      <c r="J4276" s="53"/>
      <c r="K4276" s="53"/>
      <c r="L4276" s="53"/>
      <c r="M4276" s="53"/>
      <c r="N4276" s="53"/>
    </row>
    <row r="4277" spans="2:14" x14ac:dyDescent="0.25">
      <c r="B4277" s="175"/>
      <c r="C4277" s="53"/>
      <c r="D4277" s="53"/>
      <c r="E4277" s="53"/>
      <c r="F4277" s="53"/>
      <c r="G4277" s="54"/>
      <c r="H4277" s="53"/>
      <c r="I4277" s="59"/>
      <c r="J4277" s="53"/>
      <c r="K4277" s="53"/>
      <c r="L4277" s="53"/>
      <c r="M4277" s="53"/>
      <c r="N4277" s="53"/>
    </row>
    <row r="4278" spans="2:14" x14ac:dyDescent="0.25">
      <c r="B4278" s="175"/>
      <c r="C4278" s="53"/>
      <c r="D4278" s="53"/>
      <c r="E4278" s="53"/>
      <c r="F4278" s="53"/>
      <c r="G4278" s="54"/>
      <c r="H4278" s="53"/>
      <c r="I4278" s="59"/>
      <c r="J4278" s="53"/>
      <c r="K4278" s="53"/>
      <c r="L4278" s="53"/>
      <c r="M4278" s="53"/>
      <c r="N4278" s="53"/>
    </row>
    <row r="4279" spans="2:14" x14ac:dyDescent="0.25">
      <c r="B4279" s="175"/>
      <c r="C4279" s="53"/>
      <c r="D4279" s="53"/>
      <c r="E4279" s="53"/>
      <c r="F4279" s="53"/>
      <c r="G4279" s="54"/>
      <c r="H4279" s="53"/>
      <c r="I4279" s="59"/>
      <c r="J4279" s="53"/>
      <c r="K4279" s="53"/>
      <c r="L4279" s="53"/>
      <c r="M4279" s="53"/>
      <c r="N4279" s="53"/>
    </row>
    <row r="4280" spans="2:14" x14ac:dyDescent="0.25">
      <c r="B4280" s="175"/>
      <c r="C4280" s="53"/>
      <c r="D4280" s="53"/>
      <c r="E4280" s="53"/>
      <c r="F4280" s="53"/>
      <c r="G4280" s="54"/>
      <c r="H4280" s="53"/>
      <c r="I4280" s="59"/>
      <c r="J4280" s="53"/>
      <c r="K4280" s="53"/>
      <c r="L4280" s="53"/>
      <c r="M4280" s="53"/>
      <c r="N4280" s="53"/>
    </row>
    <row r="4281" spans="2:14" x14ac:dyDescent="0.25">
      <c r="B4281" s="175"/>
      <c r="C4281" s="53"/>
      <c r="D4281" s="53"/>
      <c r="E4281" s="53"/>
      <c r="F4281" s="53"/>
      <c r="G4281" s="54"/>
      <c r="H4281" s="53"/>
      <c r="I4281" s="59"/>
      <c r="J4281" s="53"/>
      <c r="K4281" s="53"/>
      <c r="L4281" s="53"/>
      <c r="M4281" s="53"/>
      <c r="N4281" s="53"/>
    </row>
    <row r="4282" spans="2:14" x14ac:dyDescent="0.25">
      <c r="B4282" s="175"/>
      <c r="C4282" s="53"/>
      <c r="D4282" s="53"/>
      <c r="E4282" s="53"/>
      <c r="F4282" s="53"/>
      <c r="G4282" s="54"/>
      <c r="H4282" s="53"/>
      <c r="I4282" s="59"/>
      <c r="J4282" s="53"/>
      <c r="K4282" s="53"/>
      <c r="L4282" s="53"/>
      <c r="M4282" s="53"/>
      <c r="N4282" s="53"/>
    </row>
    <row r="4283" spans="2:14" x14ac:dyDescent="0.25">
      <c r="B4283" s="175"/>
      <c r="C4283" s="53"/>
      <c r="D4283" s="53"/>
      <c r="E4283" s="53"/>
      <c r="F4283" s="53"/>
      <c r="G4283" s="54"/>
      <c r="H4283" s="53"/>
      <c r="I4283" s="59"/>
      <c r="J4283" s="53"/>
      <c r="K4283" s="53"/>
      <c r="L4283" s="53"/>
      <c r="M4283" s="53"/>
      <c r="N4283" s="53"/>
    </row>
    <row r="4284" spans="2:14" x14ac:dyDescent="0.25">
      <c r="B4284" s="175"/>
      <c r="C4284" s="53"/>
      <c r="D4284" s="53"/>
      <c r="E4284" s="53"/>
      <c r="F4284" s="53"/>
      <c r="G4284" s="54"/>
      <c r="H4284" s="53"/>
      <c r="I4284" s="59"/>
      <c r="J4284" s="53"/>
      <c r="K4284" s="53"/>
      <c r="L4284" s="53"/>
      <c r="M4284" s="53"/>
      <c r="N4284" s="53"/>
    </row>
    <row r="4285" spans="2:14" x14ac:dyDescent="0.25">
      <c r="B4285" s="175"/>
      <c r="C4285" s="53"/>
      <c r="D4285" s="53"/>
      <c r="E4285" s="53"/>
      <c r="F4285" s="53"/>
      <c r="G4285" s="54"/>
      <c r="H4285" s="53"/>
      <c r="I4285" s="59"/>
      <c r="J4285" s="53"/>
      <c r="K4285" s="53"/>
      <c r="L4285" s="53"/>
      <c r="M4285" s="53"/>
      <c r="N4285" s="53"/>
    </row>
    <row r="4286" spans="2:14" x14ac:dyDescent="0.25">
      <c r="B4286" s="175"/>
      <c r="C4286" s="53"/>
      <c r="D4286" s="53"/>
      <c r="E4286" s="53"/>
      <c r="F4286" s="53"/>
      <c r="G4286" s="54"/>
      <c r="H4286" s="53"/>
      <c r="I4286" s="59"/>
      <c r="J4286" s="53"/>
      <c r="K4286" s="53"/>
      <c r="L4286" s="53"/>
      <c r="M4286" s="53"/>
      <c r="N4286" s="53"/>
    </row>
    <row r="4287" spans="2:14" x14ac:dyDescent="0.25">
      <c r="B4287" s="175"/>
      <c r="C4287" s="53"/>
      <c r="D4287" s="53"/>
      <c r="E4287" s="53"/>
      <c r="F4287" s="53"/>
      <c r="G4287" s="54"/>
      <c r="H4287" s="53"/>
      <c r="I4287" s="59"/>
      <c r="J4287" s="53"/>
      <c r="K4287" s="53"/>
      <c r="L4287" s="53"/>
      <c r="M4287" s="53"/>
      <c r="N4287" s="53"/>
    </row>
    <row r="4288" spans="2:14" x14ac:dyDescent="0.25">
      <c r="B4288" s="175"/>
      <c r="C4288" s="53"/>
      <c r="D4288" s="53"/>
      <c r="E4288" s="53"/>
      <c r="F4288" s="53"/>
      <c r="G4288" s="54"/>
      <c r="H4288" s="53"/>
      <c r="I4288" s="59"/>
      <c r="J4288" s="53"/>
      <c r="K4288" s="53"/>
      <c r="L4288" s="53"/>
      <c r="M4288" s="53"/>
      <c r="N4288" s="53"/>
    </row>
    <row r="4289" spans="2:14" x14ac:dyDescent="0.25">
      <c r="B4289" s="175"/>
      <c r="C4289" s="53"/>
      <c r="D4289" s="53"/>
      <c r="E4289" s="53"/>
      <c r="F4289" s="53"/>
      <c r="G4289" s="54"/>
      <c r="H4289" s="53"/>
      <c r="I4289" s="59"/>
      <c r="J4289" s="53"/>
      <c r="K4289" s="53"/>
      <c r="L4289" s="53"/>
      <c r="M4289" s="53"/>
      <c r="N4289" s="53"/>
    </row>
    <row r="4290" spans="2:14" x14ac:dyDescent="0.25">
      <c r="B4290" s="175"/>
      <c r="C4290" s="53"/>
      <c r="D4290" s="53"/>
      <c r="E4290" s="53"/>
      <c r="F4290" s="53"/>
      <c r="G4290" s="54"/>
      <c r="H4290" s="53"/>
      <c r="I4290" s="59"/>
      <c r="J4290" s="53"/>
      <c r="K4290" s="53"/>
      <c r="L4290" s="53"/>
      <c r="M4290" s="53"/>
      <c r="N4290" s="53"/>
    </row>
    <row r="4291" spans="2:14" x14ac:dyDescent="0.25">
      <c r="B4291" s="175"/>
      <c r="C4291" s="53"/>
      <c r="D4291" s="53"/>
      <c r="E4291" s="53"/>
      <c r="F4291" s="53"/>
      <c r="G4291" s="54"/>
      <c r="H4291" s="53"/>
      <c r="I4291" s="59"/>
      <c r="J4291" s="53"/>
      <c r="K4291" s="53"/>
      <c r="L4291" s="53"/>
      <c r="M4291" s="53"/>
      <c r="N4291" s="53"/>
    </row>
    <row r="4292" spans="2:14" x14ac:dyDescent="0.25">
      <c r="B4292" s="175"/>
      <c r="C4292" s="53"/>
      <c r="D4292" s="53"/>
      <c r="E4292" s="53"/>
      <c r="F4292" s="53"/>
      <c r="G4292" s="54"/>
      <c r="H4292" s="53"/>
      <c r="I4292" s="59"/>
      <c r="J4292" s="53"/>
      <c r="K4292" s="53"/>
      <c r="L4292" s="53"/>
      <c r="M4292" s="53"/>
      <c r="N4292" s="53"/>
    </row>
    <row r="4293" spans="2:14" x14ac:dyDescent="0.25">
      <c r="B4293" s="175"/>
      <c r="C4293" s="53"/>
      <c r="D4293" s="53"/>
      <c r="E4293" s="53"/>
      <c r="F4293" s="53"/>
      <c r="G4293" s="54"/>
      <c r="H4293" s="53"/>
      <c r="I4293" s="59"/>
      <c r="J4293" s="53"/>
      <c r="K4293" s="53"/>
      <c r="L4293" s="53"/>
      <c r="M4293" s="53"/>
      <c r="N4293" s="53"/>
    </row>
    <row r="4294" spans="2:14" x14ac:dyDescent="0.25">
      <c r="B4294" s="175"/>
      <c r="C4294" s="53"/>
      <c r="D4294" s="53"/>
      <c r="E4294" s="53"/>
      <c r="F4294" s="53"/>
      <c r="G4294" s="54"/>
      <c r="H4294" s="53"/>
      <c r="I4294" s="59"/>
      <c r="J4294" s="53"/>
      <c r="K4294" s="53"/>
      <c r="L4294" s="53"/>
      <c r="M4294" s="53"/>
      <c r="N4294" s="53"/>
    </row>
    <row r="4295" spans="2:14" x14ac:dyDescent="0.25">
      <c r="B4295" s="175"/>
      <c r="C4295" s="53"/>
      <c r="D4295" s="53"/>
      <c r="E4295" s="53"/>
      <c r="F4295" s="53"/>
      <c r="G4295" s="54"/>
      <c r="H4295" s="53"/>
      <c r="I4295" s="59"/>
      <c r="J4295" s="53"/>
      <c r="K4295" s="53"/>
      <c r="L4295" s="53"/>
      <c r="M4295" s="53"/>
      <c r="N4295" s="53"/>
    </row>
    <row r="4296" spans="2:14" x14ac:dyDescent="0.25">
      <c r="B4296" s="175"/>
      <c r="C4296" s="53"/>
      <c r="D4296" s="53"/>
      <c r="E4296" s="53"/>
      <c r="F4296" s="53"/>
      <c r="G4296" s="54"/>
      <c r="H4296" s="53"/>
      <c r="I4296" s="59"/>
      <c r="J4296" s="53"/>
      <c r="K4296" s="53"/>
      <c r="L4296" s="53"/>
      <c r="M4296" s="53"/>
      <c r="N4296" s="53"/>
    </row>
    <row r="4297" spans="2:14" x14ac:dyDescent="0.25">
      <c r="B4297" s="175"/>
      <c r="C4297" s="53"/>
      <c r="D4297" s="53"/>
      <c r="E4297" s="53"/>
      <c r="F4297" s="53"/>
      <c r="G4297" s="54"/>
      <c r="H4297" s="53"/>
      <c r="I4297" s="59"/>
      <c r="J4297" s="53"/>
      <c r="K4297" s="53"/>
      <c r="L4297" s="53"/>
      <c r="M4297" s="53"/>
      <c r="N4297" s="53"/>
    </row>
    <row r="4298" spans="2:14" x14ac:dyDescent="0.25">
      <c r="B4298" s="175"/>
      <c r="C4298" s="53"/>
      <c r="D4298" s="53"/>
      <c r="E4298" s="53"/>
      <c r="F4298" s="53"/>
      <c r="G4298" s="54"/>
      <c r="H4298" s="53"/>
      <c r="I4298" s="59"/>
      <c r="J4298" s="53"/>
      <c r="K4298" s="53"/>
      <c r="L4298" s="53"/>
      <c r="M4298" s="53"/>
      <c r="N4298" s="53"/>
    </row>
    <row r="4299" spans="2:14" x14ac:dyDescent="0.25">
      <c r="B4299" s="175"/>
      <c r="C4299" s="53"/>
      <c r="D4299" s="53"/>
      <c r="E4299" s="53"/>
      <c r="F4299" s="53"/>
      <c r="G4299" s="54"/>
      <c r="H4299" s="53"/>
      <c r="I4299" s="59"/>
      <c r="J4299" s="53"/>
      <c r="K4299" s="53"/>
      <c r="L4299" s="53"/>
      <c r="M4299" s="53"/>
      <c r="N4299" s="53"/>
    </row>
    <row r="4300" spans="2:14" x14ac:dyDescent="0.25">
      <c r="B4300" s="175"/>
      <c r="C4300" s="53"/>
      <c r="D4300" s="53"/>
      <c r="E4300" s="53"/>
      <c r="F4300" s="53"/>
      <c r="G4300" s="54"/>
      <c r="H4300" s="53"/>
      <c r="I4300" s="59"/>
      <c r="J4300" s="53"/>
      <c r="K4300" s="53"/>
      <c r="L4300" s="53"/>
      <c r="M4300" s="53"/>
      <c r="N4300" s="53"/>
    </row>
    <row r="4301" spans="2:14" x14ac:dyDescent="0.25">
      <c r="B4301" s="175"/>
      <c r="C4301" s="53"/>
      <c r="D4301" s="53"/>
      <c r="E4301" s="53"/>
      <c r="F4301" s="53"/>
      <c r="G4301" s="54"/>
      <c r="H4301" s="53"/>
      <c r="I4301" s="59"/>
      <c r="J4301" s="53"/>
      <c r="K4301" s="53"/>
      <c r="L4301" s="53"/>
      <c r="M4301" s="53"/>
      <c r="N4301" s="53"/>
    </row>
    <row r="4302" spans="2:14" x14ac:dyDescent="0.25">
      <c r="B4302" s="175"/>
      <c r="C4302" s="53"/>
      <c r="D4302" s="53"/>
      <c r="E4302" s="53"/>
      <c r="F4302" s="53"/>
      <c r="G4302" s="54"/>
      <c r="H4302" s="53"/>
      <c r="I4302" s="59"/>
      <c r="J4302" s="53"/>
      <c r="K4302" s="53"/>
      <c r="L4302" s="53"/>
      <c r="M4302" s="53"/>
      <c r="N4302" s="53"/>
    </row>
    <row r="4303" spans="2:14" x14ac:dyDescent="0.25">
      <c r="B4303" s="175"/>
      <c r="C4303" s="53"/>
      <c r="D4303" s="53"/>
      <c r="E4303" s="53"/>
      <c r="F4303" s="53"/>
      <c r="G4303" s="54"/>
      <c r="H4303" s="53"/>
      <c r="I4303" s="59"/>
      <c r="J4303" s="53"/>
      <c r="K4303" s="53"/>
      <c r="L4303" s="53"/>
      <c r="M4303" s="53"/>
      <c r="N4303" s="53"/>
    </row>
    <row r="4304" spans="2:14" x14ac:dyDescent="0.25">
      <c r="B4304" s="175"/>
      <c r="C4304" s="53"/>
      <c r="D4304" s="53"/>
      <c r="E4304" s="53"/>
      <c r="F4304" s="53"/>
      <c r="G4304" s="54"/>
      <c r="H4304" s="53"/>
      <c r="I4304" s="59"/>
      <c r="J4304" s="53"/>
      <c r="K4304" s="53"/>
      <c r="L4304" s="53"/>
      <c r="M4304" s="53"/>
      <c r="N4304" s="53"/>
    </row>
    <row r="4305" spans="2:14" x14ac:dyDescent="0.25">
      <c r="B4305" s="175"/>
      <c r="C4305" s="53"/>
      <c r="D4305" s="53"/>
      <c r="E4305" s="53"/>
      <c r="F4305" s="53"/>
      <c r="G4305" s="54"/>
      <c r="H4305" s="53"/>
      <c r="I4305" s="59"/>
      <c r="J4305" s="53"/>
      <c r="K4305" s="53"/>
      <c r="L4305" s="53"/>
      <c r="M4305" s="53"/>
      <c r="N4305" s="53"/>
    </row>
    <row r="4306" spans="2:14" x14ac:dyDescent="0.25">
      <c r="B4306" s="175"/>
      <c r="C4306" s="53"/>
      <c r="D4306" s="53"/>
      <c r="E4306" s="53"/>
      <c r="F4306" s="53"/>
      <c r="G4306" s="54"/>
      <c r="H4306" s="53"/>
      <c r="I4306" s="59"/>
      <c r="J4306" s="53"/>
      <c r="K4306" s="53"/>
      <c r="L4306" s="53"/>
      <c r="M4306" s="53"/>
      <c r="N4306" s="53"/>
    </row>
    <row r="4307" spans="2:14" x14ac:dyDescent="0.25">
      <c r="B4307" s="175"/>
      <c r="C4307" s="53"/>
      <c r="D4307" s="53"/>
      <c r="E4307" s="53"/>
      <c r="F4307" s="53"/>
      <c r="G4307" s="54"/>
      <c r="H4307" s="53"/>
      <c r="I4307" s="59"/>
      <c r="J4307" s="53"/>
      <c r="K4307" s="53"/>
      <c r="L4307" s="53"/>
      <c r="M4307" s="53"/>
      <c r="N4307" s="53"/>
    </row>
    <row r="4308" spans="2:14" x14ac:dyDescent="0.25">
      <c r="B4308" s="175"/>
      <c r="C4308" s="53"/>
      <c r="D4308" s="53"/>
      <c r="E4308" s="53"/>
      <c r="F4308" s="53"/>
      <c r="G4308" s="54"/>
      <c r="H4308" s="53"/>
      <c r="I4308" s="59"/>
      <c r="J4308" s="53"/>
      <c r="K4308" s="53"/>
      <c r="L4308" s="53"/>
      <c r="M4308" s="53"/>
      <c r="N4308" s="53"/>
    </row>
    <row r="4309" spans="2:14" x14ac:dyDescent="0.25">
      <c r="B4309" s="175"/>
      <c r="C4309" s="53"/>
      <c r="D4309" s="53"/>
      <c r="E4309" s="53"/>
      <c r="F4309" s="53"/>
      <c r="G4309" s="54"/>
      <c r="H4309" s="53"/>
      <c r="I4309" s="59"/>
      <c r="J4309" s="53"/>
      <c r="K4309" s="53"/>
      <c r="L4309" s="53"/>
      <c r="M4309" s="53"/>
      <c r="N4309" s="53"/>
    </row>
    <row r="4310" spans="2:14" x14ac:dyDescent="0.25">
      <c r="B4310" s="175"/>
      <c r="C4310" s="53"/>
      <c r="D4310" s="53"/>
      <c r="E4310" s="53"/>
      <c r="F4310" s="53"/>
      <c r="G4310" s="54"/>
      <c r="H4310" s="53"/>
      <c r="I4310" s="59"/>
      <c r="J4310" s="53"/>
      <c r="K4310" s="53"/>
      <c r="L4310" s="53"/>
      <c r="M4310" s="53"/>
      <c r="N4310" s="53"/>
    </row>
    <row r="4311" spans="2:14" x14ac:dyDescent="0.25">
      <c r="B4311" s="175"/>
      <c r="C4311" s="53"/>
      <c r="D4311" s="53"/>
      <c r="E4311" s="53"/>
      <c r="F4311" s="53"/>
      <c r="G4311" s="54"/>
      <c r="H4311" s="53"/>
      <c r="I4311" s="59"/>
      <c r="J4311" s="53"/>
      <c r="K4311" s="53"/>
      <c r="L4311" s="53"/>
      <c r="M4311" s="53"/>
      <c r="N4311" s="53"/>
    </row>
    <row r="4312" spans="2:14" x14ac:dyDescent="0.25">
      <c r="B4312" s="175"/>
      <c r="C4312" s="53"/>
      <c r="D4312" s="53"/>
      <c r="E4312" s="53"/>
      <c r="F4312" s="53"/>
      <c r="G4312" s="54"/>
      <c r="H4312" s="53"/>
      <c r="I4312" s="59"/>
      <c r="J4312" s="53"/>
      <c r="K4312" s="53"/>
      <c r="L4312" s="53"/>
      <c r="M4312" s="53"/>
      <c r="N4312" s="53"/>
    </row>
    <row r="4313" spans="2:14" x14ac:dyDescent="0.25">
      <c r="B4313" s="175"/>
      <c r="C4313" s="53"/>
      <c r="D4313" s="53"/>
      <c r="E4313" s="53"/>
      <c r="F4313" s="53"/>
      <c r="G4313" s="54"/>
      <c r="H4313" s="53"/>
      <c r="I4313" s="59"/>
      <c r="J4313" s="53"/>
      <c r="K4313" s="53"/>
      <c r="L4313" s="53"/>
      <c r="M4313" s="53"/>
      <c r="N4313" s="53"/>
    </row>
    <row r="4314" spans="2:14" x14ac:dyDescent="0.25">
      <c r="B4314" s="175"/>
      <c r="C4314" s="53"/>
      <c r="D4314" s="53"/>
      <c r="E4314" s="53"/>
      <c r="F4314" s="53"/>
      <c r="G4314" s="54"/>
      <c r="H4314" s="53"/>
      <c r="I4314" s="59"/>
      <c r="J4314" s="53"/>
      <c r="K4314" s="53"/>
      <c r="L4314" s="53"/>
      <c r="M4314" s="53"/>
      <c r="N4314" s="53"/>
    </row>
    <row r="4315" spans="2:14" x14ac:dyDescent="0.25">
      <c r="B4315" s="175"/>
      <c r="C4315" s="53"/>
      <c r="D4315" s="53"/>
      <c r="E4315" s="53"/>
      <c r="F4315" s="53"/>
      <c r="G4315" s="54"/>
      <c r="H4315" s="53"/>
      <c r="I4315" s="59"/>
      <c r="J4315" s="53"/>
      <c r="K4315" s="53"/>
      <c r="L4315" s="53"/>
      <c r="M4315" s="53"/>
      <c r="N4315" s="53"/>
    </row>
    <row r="4316" spans="2:14" x14ac:dyDescent="0.25">
      <c r="B4316" s="175"/>
      <c r="C4316" s="53"/>
      <c r="D4316" s="53"/>
      <c r="E4316" s="53"/>
      <c r="F4316" s="53"/>
      <c r="G4316" s="54"/>
      <c r="H4316" s="53"/>
      <c r="I4316" s="59"/>
      <c r="J4316" s="53"/>
      <c r="K4316" s="53"/>
      <c r="L4316" s="53"/>
      <c r="M4316" s="53"/>
      <c r="N4316" s="53"/>
    </row>
    <row r="4317" spans="2:14" x14ac:dyDescent="0.25">
      <c r="B4317" s="175"/>
      <c r="C4317" s="53"/>
      <c r="D4317" s="53"/>
      <c r="E4317" s="53"/>
      <c r="F4317" s="53"/>
      <c r="G4317" s="54"/>
      <c r="H4317" s="53"/>
      <c r="I4317" s="59"/>
      <c r="J4317" s="53"/>
      <c r="K4317" s="53"/>
      <c r="L4317" s="53"/>
      <c r="M4317" s="53"/>
      <c r="N4317" s="53"/>
    </row>
    <row r="4318" spans="2:14" x14ac:dyDescent="0.25">
      <c r="B4318" s="175"/>
      <c r="C4318" s="53"/>
      <c r="D4318" s="53"/>
      <c r="E4318" s="53"/>
      <c r="F4318" s="53"/>
      <c r="G4318" s="54"/>
      <c r="H4318" s="53"/>
      <c r="I4318" s="59"/>
      <c r="J4318" s="53"/>
      <c r="K4318" s="53"/>
      <c r="L4318" s="53"/>
      <c r="M4318" s="53"/>
      <c r="N4318" s="53"/>
    </row>
    <row r="4319" spans="2:14" x14ac:dyDescent="0.25">
      <c r="B4319" s="175"/>
      <c r="C4319" s="53"/>
      <c r="D4319" s="53"/>
      <c r="E4319" s="53"/>
      <c r="F4319" s="53"/>
      <c r="G4319" s="54"/>
      <c r="H4319" s="53"/>
      <c r="I4319" s="59"/>
      <c r="J4319" s="53"/>
      <c r="K4319" s="53"/>
      <c r="L4319" s="53"/>
      <c r="M4319" s="53"/>
      <c r="N4319" s="53"/>
    </row>
    <row r="4320" spans="2:14" x14ac:dyDescent="0.25">
      <c r="B4320" s="175"/>
      <c r="C4320" s="53"/>
      <c r="D4320" s="53"/>
      <c r="E4320" s="53"/>
      <c r="F4320" s="53"/>
      <c r="G4320" s="54"/>
      <c r="H4320" s="53"/>
      <c r="I4320" s="59"/>
      <c r="J4320" s="53"/>
      <c r="K4320" s="53"/>
      <c r="L4320" s="53"/>
      <c r="M4320" s="53"/>
      <c r="N4320" s="53"/>
    </row>
    <row r="4321" spans="2:14" x14ac:dyDescent="0.25">
      <c r="B4321" s="175"/>
      <c r="C4321" s="53"/>
      <c r="D4321" s="53"/>
      <c r="E4321" s="53"/>
      <c r="F4321" s="53"/>
      <c r="G4321" s="54"/>
      <c r="H4321" s="53"/>
      <c r="I4321" s="59"/>
      <c r="J4321" s="53"/>
      <c r="K4321" s="53"/>
      <c r="L4321" s="53"/>
      <c r="M4321" s="53"/>
      <c r="N4321" s="53"/>
    </row>
    <row r="4322" spans="2:14" x14ac:dyDescent="0.25">
      <c r="B4322" s="175"/>
      <c r="C4322" s="53"/>
      <c r="D4322" s="53"/>
      <c r="E4322" s="53"/>
      <c r="F4322" s="53"/>
      <c r="G4322" s="54"/>
      <c r="H4322" s="53"/>
      <c r="I4322" s="59"/>
      <c r="J4322" s="53"/>
      <c r="K4322" s="53"/>
      <c r="L4322" s="53"/>
      <c r="M4322" s="53"/>
      <c r="N4322" s="53"/>
    </row>
    <row r="4323" spans="2:14" x14ac:dyDescent="0.25">
      <c r="B4323" s="175"/>
      <c r="C4323" s="53"/>
      <c r="D4323" s="53"/>
      <c r="E4323" s="53"/>
      <c r="F4323" s="53"/>
      <c r="G4323" s="54"/>
      <c r="H4323" s="53"/>
      <c r="I4323" s="59"/>
      <c r="J4323" s="53"/>
      <c r="K4323" s="53"/>
      <c r="L4323" s="53"/>
      <c r="M4323" s="53"/>
      <c r="N4323" s="53"/>
    </row>
    <row r="4324" spans="2:14" x14ac:dyDescent="0.25">
      <c r="B4324" s="175"/>
      <c r="C4324" s="53"/>
      <c r="D4324" s="53"/>
      <c r="E4324" s="53"/>
      <c r="F4324" s="53"/>
      <c r="G4324" s="54"/>
      <c r="H4324" s="53"/>
      <c r="I4324" s="59"/>
      <c r="J4324" s="53"/>
      <c r="K4324" s="53"/>
      <c r="L4324" s="53"/>
      <c r="M4324" s="53"/>
      <c r="N4324" s="53"/>
    </row>
    <row r="4325" spans="2:14" x14ac:dyDescent="0.25">
      <c r="B4325" s="175"/>
      <c r="C4325" s="53"/>
      <c r="D4325" s="53"/>
      <c r="E4325" s="53"/>
      <c r="F4325" s="53"/>
      <c r="G4325" s="54"/>
      <c r="H4325" s="53"/>
      <c r="I4325" s="59"/>
      <c r="J4325" s="53"/>
      <c r="K4325" s="53"/>
      <c r="L4325" s="53"/>
      <c r="M4325" s="53"/>
      <c r="N4325" s="53"/>
    </row>
    <row r="4326" spans="2:14" x14ac:dyDescent="0.25">
      <c r="B4326" s="175"/>
      <c r="C4326" s="53"/>
      <c r="D4326" s="53"/>
      <c r="E4326" s="53"/>
      <c r="F4326" s="53"/>
      <c r="G4326" s="54"/>
      <c r="H4326" s="53"/>
      <c r="I4326" s="59"/>
      <c r="J4326" s="53"/>
      <c r="K4326" s="53"/>
      <c r="L4326" s="53"/>
      <c r="M4326" s="53"/>
      <c r="N4326" s="53"/>
    </row>
    <row r="4327" spans="2:14" x14ac:dyDescent="0.25">
      <c r="B4327" s="175"/>
      <c r="C4327" s="53"/>
      <c r="D4327" s="53"/>
      <c r="E4327" s="53"/>
      <c r="F4327" s="53"/>
      <c r="G4327" s="54"/>
      <c r="H4327" s="53"/>
      <c r="I4327" s="59"/>
      <c r="J4327" s="53"/>
      <c r="K4327" s="53"/>
      <c r="L4327" s="53"/>
      <c r="M4327" s="53"/>
      <c r="N4327" s="53"/>
    </row>
    <row r="4328" spans="2:14" x14ac:dyDescent="0.25">
      <c r="B4328" s="175"/>
      <c r="C4328" s="53"/>
      <c r="D4328" s="53"/>
      <c r="E4328" s="53"/>
      <c r="F4328" s="53"/>
      <c r="G4328" s="54"/>
      <c r="H4328" s="53"/>
      <c r="I4328" s="59"/>
      <c r="J4328" s="53"/>
      <c r="K4328" s="53"/>
      <c r="L4328" s="53"/>
      <c r="M4328" s="53"/>
      <c r="N4328" s="53"/>
    </row>
    <row r="4329" spans="2:14" x14ac:dyDescent="0.25">
      <c r="B4329" s="175"/>
      <c r="C4329" s="53"/>
      <c r="D4329" s="53"/>
      <c r="E4329" s="53"/>
      <c r="F4329" s="53"/>
      <c r="G4329" s="54"/>
      <c r="H4329" s="53"/>
      <c r="I4329" s="59"/>
      <c r="J4329" s="53"/>
      <c r="K4329" s="53"/>
      <c r="L4329" s="53"/>
      <c r="M4329" s="53"/>
      <c r="N4329" s="53"/>
    </row>
    <row r="4330" spans="2:14" x14ac:dyDescent="0.25">
      <c r="B4330" s="175"/>
      <c r="C4330" s="53"/>
      <c r="D4330" s="53"/>
      <c r="E4330" s="53"/>
      <c r="F4330" s="53"/>
      <c r="G4330" s="54"/>
      <c r="H4330" s="53"/>
      <c r="I4330" s="59"/>
      <c r="J4330" s="53"/>
      <c r="K4330" s="53"/>
      <c r="L4330" s="53"/>
      <c r="M4330" s="53"/>
      <c r="N4330" s="53"/>
    </row>
    <row r="4331" spans="2:14" x14ac:dyDescent="0.25">
      <c r="B4331" s="175"/>
      <c r="C4331" s="53"/>
      <c r="D4331" s="53"/>
      <c r="E4331" s="53"/>
      <c r="F4331" s="53"/>
      <c r="G4331" s="54"/>
      <c r="H4331" s="53"/>
      <c r="I4331" s="59"/>
      <c r="J4331" s="53"/>
      <c r="K4331" s="53"/>
      <c r="L4331" s="53"/>
      <c r="M4331" s="53"/>
      <c r="N4331" s="53"/>
    </row>
    <row r="4332" spans="2:14" x14ac:dyDescent="0.25">
      <c r="B4332" s="175"/>
      <c r="C4332" s="53"/>
      <c r="D4332" s="53"/>
      <c r="E4332" s="53"/>
      <c r="F4332" s="53"/>
      <c r="G4332" s="54"/>
      <c r="H4332" s="53"/>
      <c r="I4332" s="59"/>
      <c r="J4332" s="53"/>
      <c r="K4332" s="53"/>
      <c r="L4332" s="53"/>
      <c r="M4332" s="53"/>
      <c r="N4332" s="53"/>
    </row>
    <row r="4333" spans="2:14" x14ac:dyDescent="0.25">
      <c r="B4333" s="175"/>
      <c r="C4333" s="53"/>
      <c r="D4333" s="53"/>
      <c r="E4333" s="53"/>
      <c r="F4333" s="53"/>
      <c r="G4333" s="54"/>
      <c r="H4333" s="53"/>
      <c r="I4333" s="59"/>
      <c r="J4333" s="53"/>
      <c r="K4333" s="53"/>
      <c r="L4333" s="53"/>
      <c r="M4333" s="53"/>
      <c r="N4333" s="53"/>
    </row>
    <row r="4334" spans="2:14" x14ac:dyDescent="0.25">
      <c r="B4334" s="175"/>
      <c r="C4334" s="53"/>
      <c r="D4334" s="53"/>
      <c r="E4334" s="53"/>
      <c r="F4334" s="53"/>
      <c r="G4334" s="54"/>
      <c r="H4334" s="53"/>
      <c r="I4334" s="59"/>
      <c r="J4334" s="53"/>
      <c r="K4334" s="53"/>
      <c r="L4334" s="53"/>
      <c r="M4334" s="53"/>
      <c r="N4334" s="53"/>
    </row>
    <row r="4335" spans="2:14" x14ac:dyDescent="0.25">
      <c r="B4335" s="175"/>
      <c r="C4335" s="53"/>
      <c r="D4335" s="53"/>
      <c r="E4335" s="53"/>
      <c r="F4335" s="53"/>
      <c r="G4335" s="54"/>
      <c r="H4335" s="53"/>
      <c r="I4335" s="59"/>
      <c r="J4335" s="53"/>
      <c r="K4335" s="53"/>
      <c r="L4335" s="53"/>
      <c r="M4335" s="53"/>
      <c r="N4335" s="53"/>
    </row>
    <row r="4336" spans="2:14" x14ac:dyDescent="0.25">
      <c r="B4336" s="175"/>
      <c r="C4336" s="53"/>
      <c r="D4336" s="53"/>
      <c r="E4336" s="53"/>
      <c r="F4336" s="53"/>
      <c r="G4336" s="54"/>
      <c r="H4336" s="53"/>
      <c r="I4336" s="59"/>
      <c r="J4336" s="53"/>
      <c r="K4336" s="53"/>
      <c r="L4336" s="53"/>
      <c r="M4336" s="53"/>
      <c r="N4336" s="53"/>
    </row>
    <row r="4337" spans="2:14" x14ac:dyDescent="0.25">
      <c r="B4337" s="175"/>
      <c r="C4337" s="53"/>
      <c r="D4337" s="53"/>
      <c r="E4337" s="53"/>
      <c r="F4337" s="53"/>
      <c r="G4337" s="54"/>
      <c r="H4337" s="53"/>
      <c r="I4337" s="59"/>
      <c r="J4337" s="53"/>
      <c r="K4337" s="53"/>
      <c r="L4337" s="53"/>
      <c r="M4337" s="53"/>
      <c r="N4337" s="53"/>
    </row>
    <row r="4338" spans="2:14" x14ac:dyDescent="0.25">
      <c r="B4338" s="175"/>
      <c r="C4338" s="53"/>
      <c r="D4338" s="53"/>
      <c r="E4338" s="53"/>
      <c r="F4338" s="53"/>
      <c r="G4338" s="54"/>
      <c r="H4338" s="53"/>
      <c r="I4338" s="59"/>
      <c r="J4338" s="53"/>
      <c r="K4338" s="53"/>
      <c r="L4338" s="53"/>
      <c r="M4338" s="53"/>
      <c r="N4338" s="53"/>
    </row>
    <row r="4339" spans="2:14" x14ac:dyDescent="0.25">
      <c r="B4339" s="175"/>
      <c r="C4339" s="53"/>
      <c r="D4339" s="53"/>
      <c r="E4339" s="53"/>
      <c r="F4339" s="53"/>
      <c r="G4339" s="54"/>
      <c r="H4339" s="53"/>
      <c r="I4339" s="59"/>
      <c r="J4339" s="53"/>
      <c r="K4339" s="53"/>
      <c r="L4339" s="53"/>
      <c r="M4339" s="53"/>
      <c r="N4339" s="53"/>
    </row>
    <row r="4340" spans="2:14" x14ac:dyDescent="0.25">
      <c r="B4340" s="175"/>
      <c r="C4340" s="53"/>
      <c r="D4340" s="53"/>
      <c r="E4340" s="53"/>
      <c r="F4340" s="53"/>
      <c r="G4340" s="54"/>
      <c r="H4340" s="53"/>
      <c r="I4340" s="59"/>
      <c r="J4340" s="53"/>
      <c r="K4340" s="53"/>
      <c r="L4340" s="53"/>
      <c r="M4340" s="53"/>
      <c r="N4340" s="53"/>
    </row>
    <row r="4341" spans="2:14" x14ac:dyDescent="0.25">
      <c r="B4341" s="175"/>
      <c r="C4341" s="53"/>
      <c r="D4341" s="53"/>
      <c r="E4341" s="53"/>
      <c r="F4341" s="53"/>
      <c r="G4341" s="54"/>
      <c r="H4341" s="53"/>
      <c r="I4341" s="59"/>
      <c r="J4341" s="53"/>
      <c r="K4341" s="53"/>
      <c r="L4341" s="53"/>
      <c r="M4341" s="53"/>
      <c r="N4341" s="53"/>
    </row>
    <row r="4342" spans="2:14" x14ac:dyDescent="0.25">
      <c r="B4342" s="175"/>
      <c r="C4342" s="53"/>
      <c r="D4342" s="53"/>
      <c r="E4342" s="53"/>
      <c r="F4342" s="53"/>
      <c r="G4342" s="54"/>
      <c r="H4342" s="53"/>
      <c r="I4342" s="59"/>
      <c r="J4342" s="53"/>
      <c r="K4342" s="53"/>
      <c r="L4342" s="53"/>
      <c r="M4342" s="53"/>
      <c r="N4342" s="53"/>
    </row>
    <row r="4343" spans="2:14" x14ac:dyDescent="0.25">
      <c r="B4343" s="175"/>
      <c r="C4343" s="53"/>
      <c r="D4343" s="53"/>
      <c r="E4343" s="53"/>
      <c r="F4343" s="53"/>
      <c r="G4343" s="54"/>
      <c r="H4343" s="53"/>
      <c r="I4343" s="59"/>
      <c r="J4343" s="53"/>
      <c r="K4343" s="53"/>
      <c r="L4343" s="53"/>
      <c r="M4343" s="53"/>
      <c r="N4343" s="53"/>
    </row>
    <row r="4344" spans="2:14" x14ac:dyDescent="0.25">
      <c r="B4344" s="175"/>
      <c r="C4344" s="53"/>
      <c r="D4344" s="53"/>
      <c r="E4344" s="53"/>
      <c r="F4344" s="53"/>
      <c r="G4344" s="54"/>
      <c r="H4344" s="53"/>
      <c r="I4344" s="59"/>
      <c r="J4344" s="53"/>
      <c r="K4344" s="53"/>
      <c r="L4344" s="53"/>
      <c r="M4344" s="53"/>
      <c r="N4344" s="53"/>
    </row>
    <row r="4345" spans="2:14" x14ac:dyDescent="0.25">
      <c r="B4345" s="175"/>
      <c r="C4345" s="53"/>
      <c r="D4345" s="53"/>
      <c r="E4345" s="53"/>
      <c r="F4345" s="53"/>
      <c r="G4345" s="54"/>
      <c r="H4345" s="53"/>
      <c r="I4345" s="59"/>
      <c r="J4345" s="53"/>
      <c r="K4345" s="53"/>
      <c r="L4345" s="53"/>
      <c r="M4345" s="53"/>
      <c r="N4345" s="53"/>
    </row>
    <row r="4346" spans="2:14" x14ac:dyDescent="0.25">
      <c r="B4346" s="175"/>
      <c r="C4346" s="53"/>
      <c r="D4346" s="53"/>
      <c r="E4346" s="53"/>
      <c r="F4346" s="53"/>
      <c r="G4346" s="54"/>
      <c r="H4346" s="53"/>
      <c r="I4346" s="59"/>
      <c r="J4346" s="53"/>
      <c r="K4346" s="53"/>
      <c r="L4346" s="53"/>
      <c r="M4346" s="53"/>
      <c r="N4346" s="53"/>
    </row>
    <row r="4347" spans="2:14" x14ac:dyDescent="0.25">
      <c r="B4347" s="175"/>
      <c r="C4347" s="53"/>
      <c r="D4347" s="53"/>
      <c r="E4347" s="53"/>
      <c r="F4347" s="53"/>
      <c r="G4347" s="54"/>
      <c r="H4347" s="53"/>
      <c r="I4347" s="59"/>
      <c r="J4347" s="53"/>
      <c r="K4347" s="53"/>
      <c r="L4347" s="53"/>
      <c r="M4347" s="53"/>
      <c r="N4347" s="53"/>
    </row>
    <row r="4348" spans="2:14" x14ac:dyDescent="0.25">
      <c r="B4348" s="175"/>
      <c r="C4348" s="53"/>
      <c r="D4348" s="53"/>
      <c r="E4348" s="53"/>
      <c r="F4348" s="53"/>
      <c r="G4348" s="54"/>
      <c r="H4348" s="53"/>
      <c r="I4348" s="59"/>
      <c r="J4348" s="53"/>
      <c r="K4348" s="53"/>
      <c r="L4348" s="53"/>
      <c r="M4348" s="53"/>
      <c r="N4348" s="53"/>
    </row>
    <row r="4349" spans="2:14" x14ac:dyDescent="0.25">
      <c r="B4349" s="175"/>
      <c r="C4349" s="53"/>
      <c r="D4349" s="53"/>
      <c r="E4349" s="53"/>
      <c r="F4349" s="53"/>
      <c r="G4349" s="54"/>
      <c r="H4349" s="53"/>
      <c r="I4349" s="59"/>
      <c r="J4349" s="53"/>
      <c r="K4349" s="53"/>
      <c r="L4349" s="53"/>
      <c r="M4349" s="53"/>
      <c r="N4349" s="53"/>
    </row>
    <row r="4350" spans="2:14" x14ac:dyDescent="0.25">
      <c r="B4350" s="175"/>
      <c r="C4350" s="53"/>
      <c r="D4350" s="53"/>
      <c r="E4350" s="53"/>
      <c r="F4350" s="53"/>
      <c r="G4350" s="54"/>
      <c r="H4350" s="53"/>
      <c r="I4350" s="59"/>
      <c r="J4350" s="53"/>
      <c r="K4350" s="53"/>
      <c r="L4350" s="53"/>
      <c r="M4350" s="53"/>
      <c r="N4350" s="53"/>
    </row>
    <row r="4351" spans="2:14" x14ac:dyDescent="0.25">
      <c r="B4351" s="175"/>
      <c r="C4351" s="53"/>
      <c r="D4351" s="53"/>
      <c r="E4351" s="53"/>
      <c r="F4351" s="53"/>
      <c r="G4351" s="54"/>
      <c r="H4351" s="53"/>
      <c r="I4351" s="59"/>
      <c r="J4351" s="53"/>
      <c r="K4351" s="53"/>
      <c r="L4351" s="53"/>
      <c r="M4351" s="53"/>
      <c r="N4351" s="53"/>
    </row>
    <row r="4352" spans="2:14" x14ac:dyDescent="0.25">
      <c r="B4352" s="175"/>
      <c r="C4352" s="53"/>
      <c r="D4352" s="53"/>
      <c r="E4352" s="53"/>
      <c r="F4352" s="53"/>
      <c r="G4352" s="54"/>
      <c r="H4352" s="53"/>
      <c r="I4352" s="59"/>
      <c r="J4352" s="53"/>
      <c r="K4352" s="53"/>
      <c r="L4352" s="53"/>
      <c r="M4352" s="53"/>
      <c r="N4352" s="53"/>
    </row>
    <row r="4353" spans="2:14" x14ac:dyDescent="0.25">
      <c r="B4353" s="175"/>
      <c r="C4353" s="53"/>
      <c r="D4353" s="53"/>
      <c r="E4353" s="53"/>
      <c r="F4353" s="53"/>
      <c r="G4353" s="54"/>
      <c r="H4353" s="53"/>
      <c r="I4353" s="59"/>
      <c r="J4353" s="53"/>
      <c r="K4353" s="53"/>
      <c r="L4353" s="53"/>
      <c r="M4353" s="53"/>
      <c r="N4353" s="53"/>
    </row>
    <row r="4354" spans="2:14" x14ac:dyDescent="0.25">
      <c r="B4354" s="175"/>
      <c r="C4354" s="53"/>
      <c r="D4354" s="53"/>
      <c r="E4354" s="53"/>
      <c r="F4354" s="53"/>
      <c r="G4354" s="54"/>
      <c r="H4354" s="53"/>
      <c r="I4354" s="59"/>
      <c r="J4354" s="53"/>
      <c r="K4354" s="53"/>
      <c r="L4354" s="53"/>
      <c r="M4354" s="53"/>
      <c r="N4354" s="53"/>
    </row>
    <row r="4355" spans="2:14" x14ac:dyDescent="0.25">
      <c r="B4355" s="175"/>
      <c r="C4355" s="53"/>
      <c r="D4355" s="53"/>
      <c r="E4355" s="53"/>
      <c r="F4355" s="53"/>
      <c r="G4355" s="54"/>
      <c r="H4355" s="53"/>
      <c r="I4355" s="59"/>
      <c r="J4355" s="53"/>
      <c r="K4355" s="53"/>
      <c r="L4355" s="53"/>
      <c r="M4355" s="53"/>
      <c r="N4355" s="53"/>
    </row>
    <row r="4356" spans="2:14" x14ac:dyDescent="0.25">
      <c r="B4356" s="175"/>
      <c r="C4356" s="53"/>
      <c r="D4356" s="53"/>
      <c r="E4356" s="53"/>
      <c r="F4356" s="53"/>
      <c r="G4356" s="54"/>
      <c r="H4356" s="53"/>
      <c r="I4356" s="59"/>
      <c r="J4356" s="53"/>
      <c r="K4356" s="53"/>
      <c r="L4356" s="53"/>
      <c r="M4356" s="53"/>
      <c r="N4356" s="53"/>
    </row>
    <row r="4357" spans="2:14" x14ac:dyDescent="0.25">
      <c r="B4357" s="175"/>
      <c r="C4357" s="53"/>
      <c r="D4357" s="53"/>
      <c r="E4357" s="53"/>
      <c r="F4357" s="53"/>
      <c r="G4357" s="54"/>
      <c r="H4357" s="53"/>
      <c r="I4357" s="59"/>
      <c r="J4357" s="53"/>
      <c r="K4357" s="53"/>
      <c r="L4357" s="53"/>
      <c r="M4357" s="53"/>
      <c r="N4357" s="53"/>
    </row>
    <row r="4358" spans="2:14" x14ac:dyDescent="0.25">
      <c r="B4358" s="175"/>
      <c r="C4358" s="53"/>
      <c r="D4358" s="53"/>
      <c r="E4358" s="53"/>
      <c r="F4358" s="53"/>
      <c r="G4358" s="54"/>
      <c r="H4358" s="53"/>
      <c r="I4358" s="59"/>
      <c r="J4358" s="53"/>
      <c r="K4358" s="53"/>
      <c r="L4358" s="53"/>
      <c r="M4358" s="53"/>
      <c r="N4358" s="53"/>
    </row>
    <row r="4359" spans="2:14" x14ac:dyDescent="0.25">
      <c r="B4359" s="175"/>
      <c r="C4359" s="53"/>
      <c r="D4359" s="53"/>
      <c r="E4359" s="53"/>
      <c r="F4359" s="53"/>
      <c r="G4359" s="54"/>
      <c r="H4359" s="53"/>
      <c r="I4359" s="59"/>
      <c r="J4359" s="53"/>
      <c r="K4359" s="53"/>
      <c r="L4359" s="53"/>
      <c r="M4359" s="53"/>
      <c r="N4359" s="53"/>
    </row>
    <row r="4360" spans="2:14" x14ac:dyDescent="0.25">
      <c r="B4360" s="175"/>
      <c r="C4360" s="53"/>
      <c r="D4360" s="53"/>
      <c r="E4360" s="53"/>
      <c r="F4360" s="53"/>
      <c r="G4360" s="54"/>
      <c r="H4360" s="53"/>
      <c r="I4360" s="59"/>
      <c r="J4360" s="53"/>
      <c r="K4360" s="53"/>
      <c r="L4360" s="53"/>
      <c r="M4360" s="53"/>
      <c r="N4360" s="53"/>
    </row>
    <row r="4361" spans="2:14" x14ac:dyDescent="0.25">
      <c r="B4361" s="175"/>
      <c r="C4361" s="53"/>
      <c r="D4361" s="53"/>
      <c r="E4361" s="53"/>
      <c r="F4361" s="53"/>
      <c r="G4361" s="54"/>
      <c r="H4361" s="53"/>
      <c r="I4361" s="59"/>
      <c r="J4361" s="53"/>
      <c r="K4361" s="53"/>
      <c r="L4361" s="53"/>
      <c r="M4361" s="53"/>
      <c r="N4361" s="53"/>
    </row>
    <row r="4362" spans="2:14" x14ac:dyDescent="0.25">
      <c r="B4362" s="175"/>
      <c r="C4362" s="53"/>
      <c r="D4362" s="53"/>
      <c r="E4362" s="53"/>
      <c r="F4362" s="53"/>
      <c r="G4362" s="54"/>
      <c r="H4362" s="53"/>
      <c r="I4362" s="59"/>
      <c r="J4362" s="53"/>
      <c r="K4362" s="53"/>
      <c r="L4362" s="53"/>
      <c r="M4362" s="53"/>
      <c r="N4362" s="53"/>
    </row>
    <row r="4363" spans="2:14" x14ac:dyDescent="0.25">
      <c r="B4363" s="175"/>
      <c r="C4363" s="53"/>
      <c r="D4363" s="53"/>
      <c r="E4363" s="53"/>
      <c r="F4363" s="53"/>
      <c r="G4363" s="54"/>
      <c r="H4363" s="53"/>
      <c r="I4363" s="59"/>
      <c r="J4363" s="53"/>
      <c r="K4363" s="53"/>
      <c r="L4363" s="53"/>
      <c r="M4363" s="53"/>
      <c r="N4363" s="53"/>
    </row>
    <row r="4364" spans="2:14" x14ac:dyDescent="0.25">
      <c r="B4364" s="175"/>
      <c r="C4364" s="53"/>
      <c r="D4364" s="53"/>
      <c r="E4364" s="53"/>
      <c r="F4364" s="53"/>
      <c r="G4364" s="54"/>
      <c r="H4364" s="53"/>
      <c r="I4364" s="59"/>
      <c r="J4364" s="53"/>
      <c r="K4364" s="53"/>
      <c r="L4364" s="53"/>
      <c r="M4364" s="53"/>
      <c r="N4364" s="53"/>
    </row>
    <row r="4365" spans="2:14" x14ac:dyDescent="0.25">
      <c r="B4365" s="175"/>
      <c r="C4365" s="53"/>
      <c r="D4365" s="53"/>
      <c r="E4365" s="53"/>
      <c r="F4365" s="53"/>
      <c r="G4365" s="54"/>
      <c r="H4365" s="53"/>
      <c r="I4365" s="59"/>
      <c r="J4365" s="53"/>
      <c r="K4365" s="53"/>
      <c r="L4365" s="53"/>
      <c r="M4365" s="53"/>
      <c r="N4365" s="53"/>
    </row>
    <row r="4366" spans="2:14" x14ac:dyDescent="0.25">
      <c r="B4366" s="175"/>
      <c r="C4366" s="53"/>
      <c r="D4366" s="53"/>
      <c r="E4366" s="53"/>
      <c r="F4366" s="53"/>
      <c r="G4366" s="54"/>
      <c r="H4366" s="53"/>
      <c r="I4366" s="59"/>
      <c r="J4366" s="53"/>
      <c r="K4366" s="53"/>
      <c r="L4366" s="53"/>
      <c r="M4366" s="53"/>
      <c r="N4366" s="53"/>
    </row>
    <row r="4367" spans="2:14" x14ac:dyDescent="0.25">
      <c r="B4367" s="175"/>
      <c r="C4367" s="53"/>
      <c r="D4367" s="53"/>
      <c r="E4367" s="53"/>
      <c r="F4367" s="53"/>
      <c r="G4367" s="54"/>
      <c r="H4367" s="53"/>
      <c r="I4367" s="59"/>
      <c r="J4367" s="53"/>
      <c r="K4367" s="53"/>
      <c r="L4367" s="53"/>
      <c r="M4367" s="53"/>
      <c r="N4367" s="53"/>
    </row>
    <row r="4368" spans="2:14" x14ac:dyDescent="0.25">
      <c r="B4368" s="175"/>
      <c r="C4368" s="53"/>
      <c r="D4368" s="53"/>
      <c r="E4368" s="53"/>
      <c r="F4368" s="53"/>
      <c r="G4368" s="54"/>
      <c r="H4368" s="53"/>
      <c r="I4368" s="59"/>
      <c r="J4368" s="53"/>
      <c r="K4368" s="53"/>
      <c r="L4368" s="53"/>
      <c r="M4368" s="53"/>
      <c r="N4368" s="53"/>
    </row>
    <row r="4369" spans="2:14" x14ac:dyDescent="0.25">
      <c r="B4369" s="175"/>
      <c r="C4369" s="53"/>
      <c r="D4369" s="53"/>
      <c r="E4369" s="53"/>
      <c r="F4369" s="53"/>
      <c r="G4369" s="54"/>
      <c r="H4369" s="53"/>
      <c r="I4369" s="59"/>
      <c r="J4369" s="53"/>
      <c r="K4369" s="53"/>
      <c r="L4369" s="53"/>
      <c r="M4369" s="53"/>
      <c r="N4369" s="53"/>
    </row>
    <row r="4370" spans="2:14" x14ac:dyDescent="0.25">
      <c r="B4370" s="175"/>
      <c r="C4370" s="53"/>
      <c r="D4370" s="53"/>
      <c r="E4370" s="53"/>
      <c r="F4370" s="53"/>
      <c r="G4370" s="54"/>
      <c r="H4370" s="53"/>
      <c r="I4370" s="59"/>
      <c r="J4370" s="53"/>
      <c r="K4370" s="53"/>
      <c r="L4370" s="53"/>
      <c r="M4370" s="53"/>
      <c r="N4370" s="53"/>
    </row>
    <row r="4371" spans="2:14" x14ac:dyDescent="0.25">
      <c r="B4371" s="175"/>
      <c r="C4371" s="53"/>
      <c r="D4371" s="53"/>
      <c r="E4371" s="53"/>
      <c r="F4371" s="53"/>
      <c r="G4371" s="54"/>
      <c r="H4371" s="53"/>
      <c r="I4371" s="59"/>
      <c r="J4371" s="53"/>
      <c r="K4371" s="53"/>
      <c r="L4371" s="53"/>
      <c r="M4371" s="53"/>
      <c r="N4371" s="53"/>
    </row>
    <row r="4372" spans="2:14" x14ac:dyDescent="0.25">
      <c r="B4372" s="175"/>
      <c r="C4372" s="53"/>
      <c r="D4372" s="53"/>
      <c r="E4372" s="53"/>
      <c r="F4372" s="53"/>
      <c r="G4372" s="54"/>
      <c r="H4372" s="53"/>
      <c r="I4372" s="59"/>
      <c r="J4372" s="53"/>
      <c r="K4372" s="53"/>
      <c r="L4372" s="53"/>
      <c r="M4372" s="53"/>
      <c r="N4372" s="53"/>
    </row>
    <row r="4373" spans="2:14" x14ac:dyDescent="0.25">
      <c r="B4373" s="175"/>
      <c r="C4373" s="53"/>
      <c r="D4373" s="53"/>
      <c r="E4373" s="53"/>
      <c r="F4373" s="53"/>
      <c r="G4373" s="54"/>
      <c r="H4373" s="53"/>
      <c r="I4373" s="59"/>
      <c r="J4373" s="53"/>
      <c r="K4373" s="53"/>
      <c r="L4373" s="53"/>
      <c r="M4373" s="53"/>
      <c r="N4373" s="53"/>
    </row>
    <row r="4374" spans="2:14" x14ac:dyDescent="0.25">
      <c r="B4374" s="175"/>
      <c r="C4374" s="53"/>
      <c r="D4374" s="53"/>
      <c r="E4374" s="53"/>
      <c r="F4374" s="53"/>
      <c r="G4374" s="54"/>
      <c r="H4374" s="53"/>
      <c r="I4374" s="59"/>
      <c r="J4374" s="53"/>
      <c r="K4374" s="53"/>
      <c r="L4374" s="53"/>
      <c r="M4374" s="53"/>
      <c r="N4374" s="53"/>
    </row>
    <row r="4375" spans="2:14" x14ac:dyDescent="0.25">
      <c r="B4375" s="175"/>
      <c r="C4375" s="53"/>
      <c r="D4375" s="53"/>
      <c r="E4375" s="53"/>
      <c r="F4375" s="53"/>
      <c r="G4375" s="54"/>
      <c r="H4375" s="53"/>
      <c r="I4375" s="59"/>
      <c r="J4375" s="53"/>
      <c r="K4375" s="53"/>
      <c r="L4375" s="53"/>
      <c r="M4375" s="53"/>
      <c r="N4375" s="53"/>
    </row>
    <row r="4376" spans="2:14" x14ac:dyDescent="0.25">
      <c r="B4376" s="175"/>
      <c r="C4376" s="53"/>
      <c r="D4376" s="53"/>
      <c r="E4376" s="53"/>
      <c r="F4376" s="53"/>
      <c r="G4376" s="54"/>
      <c r="H4376" s="53"/>
      <c r="I4376" s="59"/>
      <c r="J4376" s="53"/>
      <c r="K4376" s="53"/>
      <c r="L4376" s="53"/>
      <c r="M4376" s="53"/>
      <c r="N4376" s="53"/>
    </row>
    <row r="4377" spans="2:14" x14ac:dyDescent="0.25">
      <c r="B4377" s="175"/>
      <c r="C4377" s="53"/>
      <c r="D4377" s="53"/>
      <c r="E4377" s="53"/>
      <c r="F4377" s="53"/>
      <c r="G4377" s="54"/>
      <c r="H4377" s="53"/>
      <c r="I4377" s="59"/>
      <c r="J4377" s="53"/>
      <c r="K4377" s="53"/>
      <c r="L4377" s="53"/>
      <c r="M4377" s="53"/>
      <c r="N4377" s="53"/>
    </row>
    <row r="4378" spans="2:14" x14ac:dyDescent="0.25">
      <c r="B4378" s="175"/>
      <c r="C4378" s="53"/>
      <c r="D4378" s="53"/>
      <c r="E4378" s="53"/>
      <c r="F4378" s="53"/>
      <c r="G4378" s="54"/>
      <c r="H4378" s="53"/>
      <c r="I4378" s="59"/>
      <c r="J4378" s="53"/>
      <c r="K4378" s="53"/>
      <c r="L4378" s="53"/>
      <c r="M4378" s="53"/>
      <c r="N4378" s="53"/>
    </row>
    <row r="4379" spans="2:14" x14ac:dyDescent="0.25">
      <c r="B4379" s="175"/>
      <c r="C4379" s="53"/>
      <c r="D4379" s="53"/>
      <c r="E4379" s="53"/>
      <c r="F4379" s="53"/>
      <c r="G4379" s="54"/>
      <c r="H4379" s="53"/>
      <c r="I4379" s="59"/>
      <c r="J4379" s="53"/>
      <c r="K4379" s="53"/>
      <c r="L4379" s="53"/>
      <c r="M4379" s="53"/>
      <c r="N4379" s="53"/>
    </row>
    <row r="4380" spans="2:14" x14ac:dyDescent="0.25">
      <c r="B4380" s="175"/>
      <c r="C4380" s="53"/>
      <c r="D4380" s="53"/>
      <c r="E4380" s="53"/>
      <c r="F4380" s="53"/>
      <c r="G4380" s="54"/>
      <c r="H4380" s="53"/>
      <c r="I4380" s="59"/>
      <c r="J4380" s="53"/>
      <c r="K4380" s="53"/>
      <c r="L4380" s="53"/>
      <c r="M4380" s="53"/>
      <c r="N4380" s="53"/>
    </row>
    <row r="4381" spans="2:14" x14ac:dyDescent="0.25">
      <c r="B4381" s="175"/>
      <c r="C4381" s="53"/>
      <c r="D4381" s="53"/>
      <c r="E4381" s="53"/>
      <c r="F4381" s="53"/>
      <c r="G4381" s="54"/>
      <c r="H4381" s="53"/>
      <c r="I4381" s="59"/>
      <c r="J4381" s="53"/>
      <c r="K4381" s="53"/>
      <c r="L4381" s="53"/>
      <c r="M4381" s="53"/>
      <c r="N4381" s="53"/>
    </row>
    <row r="4382" spans="2:14" x14ac:dyDescent="0.25">
      <c r="B4382" s="175"/>
      <c r="C4382" s="53"/>
      <c r="D4382" s="53"/>
      <c r="E4382" s="53"/>
      <c r="F4382" s="53"/>
      <c r="G4382" s="54"/>
      <c r="H4382" s="53"/>
      <c r="I4382" s="59"/>
      <c r="J4382" s="53"/>
      <c r="K4382" s="53"/>
      <c r="L4382" s="53"/>
      <c r="M4382" s="53"/>
      <c r="N4382" s="53"/>
    </row>
    <row r="4383" spans="2:14" x14ac:dyDescent="0.25">
      <c r="B4383" s="175"/>
      <c r="C4383" s="53"/>
      <c r="D4383" s="53"/>
      <c r="E4383" s="53"/>
      <c r="F4383" s="53"/>
      <c r="G4383" s="54"/>
      <c r="H4383" s="53"/>
      <c r="I4383" s="59"/>
      <c r="J4383" s="53"/>
      <c r="K4383" s="53"/>
      <c r="L4383" s="53"/>
      <c r="M4383" s="53"/>
      <c r="N4383" s="53"/>
    </row>
    <row r="4384" spans="2:14" x14ac:dyDescent="0.25">
      <c r="B4384" s="175"/>
      <c r="C4384" s="53"/>
      <c r="D4384" s="53"/>
      <c r="E4384" s="53"/>
      <c r="F4384" s="53"/>
      <c r="G4384" s="54"/>
      <c r="H4384" s="53"/>
      <c r="I4384" s="59"/>
      <c r="J4384" s="53"/>
      <c r="K4384" s="53"/>
      <c r="L4384" s="53"/>
      <c r="M4384" s="53"/>
      <c r="N4384" s="53"/>
    </row>
    <row r="4385" spans="2:14" x14ac:dyDescent="0.25">
      <c r="B4385" s="175"/>
      <c r="C4385" s="53"/>
      <c r="D4385" s="53"/>
      <c r="E4385" s="53"/>
      <c r="F4385" s="53"/>
      <c r="G4385" s="54"/>
      <c r="H4385" s="53"/>
      <c r="I4385" s="59"/>
      <c r="J4385" s="53"/>
      <c r="K4385" s="53"/>
      <c r="L4385" s="53"/>
      <c r="M4385" s="53"/>
      <c r="N4385" s="53"/>
    </row>
    <row r="4386" spans="2:14" x14ac:dyDescent="0.25">
      <c r="B4386" s="175"/>
      <c r="C4386" s="53"/>
      <c r="D4386" s="53"/>
      <c r="E4386" s="53"/>
      <c r="F4386" s="53"/>
      <c r="G4386" s="54"/>
      <c r="H4386" s="53"/>
      <c r="I4386" s="59"/>
      <c r="J4386" s="53"/>
      <c r="K4386" s="53"/>
      <c r="L4386" s="53"/>
      <c r="M4386" s="53"/>
      <c r="N4386" s="53"/>
    </row>
    <row r="4387" spans="2:14" x14ac:dyDescent="0.25">
      <c r="B4387" s="175"/>
      <c r="C4387" s="53"/>
      <c r="D4387" s="53"/>
      <c r="E4387" s="53"/>
      <c r="F4387" s="53"/>
      <c r="G4387" s="54"/>
      <c r="H4387" s="53"/>
      <c r="I4387" s="59"/>
      <c r="J4387" s="53"/>
      <c r="K4387" s="53"/>
      <c r="L4387" s="53"/>
      <c r="M4387" s="53"/>
      <c r="N4387" s="53"/>
    </row>
    <row r="4388" spans="2:14" x14ac:dyDescent="0.25">
      <c r="B4388" s="175"/>
      <c r="C4388" s="53"/>
      <c r="D4388" s="53"/>
      <c r="E4388" s="53"/>
      <c r="F4388" s="53"/>
      <c r="G4388" s="54"/>
      <c r="H4388" s="53"/>
      <c r="I4388" s="59"/>
      <c r="J4388" s="53"/>
      <c r="K4388" s="53"/>
      <c r="L4388" s="53"/>
      <c r="M4388" s="53"/>
      <c r="N4388" s="53"/>
    </row>
    <row r="4389" spans="2:14" x14ac:dyDescent="0.25">
      <c r="B4389" s="175"/>
      <c r="C4389" s="53"/>
      <c r="D4389" s="53"/>
      <c r="E4389" s="53"/>
      <c r="F4389" s="53"/>
      <c r="G4389" s="54"/>
      <c r="H4389" s="53"/>
      <c r="I4389" s="59"/>
      <c r="J4389" s="53"/>
      <c r="K4389" s="53"/>
      <c r="L4389" s="53"/>
      <c r="M4389" s="53"/>
      <c r="N4389" s="53"/>
    </row>
    <row r="4390" spans="2:14" x14ac:dyDescent="0.25">
      <c r="B4390" s="175"/>
      <c r="C4390" s="53"/>
      <c r="D4390" s="53"/>
      <c r="E4390" s="53"/>
      <c r="F4390" s="53"/>
      <c r="G4390" s="54"/>
      <c r="H4390" s="53"/>
      <c r="I4390" s="59"/>
      <c r="J4390" s="53"/>
      <c r="K4390" s="53"/>
      <c r="L4390" s="53"/>
      <c r="M4390" s="53"/>
      <c r="N4390" s="53"/>
    </row>
    <row r="4391" spans="2:14" x14ac:dyDescent="0.25">
      <c r="B4391" s="175"/>
      <c r="C4391" s="53"/>
      <c r="D4391" s="53"/>
      <c r="E4391" s="53"/>
      <c r="F4391" s="53"/>
      <c r="G4391" s="54"/>
      <c r="H4391" s="53"/>
      <c r="I4391" s="59"/>
      <c r="J4391" s="53"/>
      <c r="K4391" s="53"/>
      <c r="L4391" s="53"/>
      <c r="M4391" s="53"/>
      <c r="N4391" s="53"/>
    </row>
    <row r="4392" spans="2:14" x14ac:dyDescent="0.25">
      <c r="B4392" s="175"/>
      <c r="C4392" s="53"/>
      <c r="D4392" s="53"/>
      <c r="E4392" s="53"/>
      <c r="F4392" s="53"/>
      <c r="G4392" s="54"/>
      <c r="H4392" s="53"/>
      <c r="I4392" s="59"/>
      <c r="J4392" s="53"/>
      <c r="K4392" s="53"/>
      <c r="L4392" s="53"/>
      <c r="M4392" s="53"/>
      <c r="N4392" s="53"/>
    </row>
    <row r="4393" spans="2:14" x14ac:dyDescent="0.25">
      <c r="B4393" s="175"/>
      <c r="C4393" s="53"/>
      <c r="D4393" s="53"/>
      <c r="E4393" s="53"/>
      <c r="F4393" s="53"/>
      <c r="G4393" s="54"/>
      <c r="H4393" s="53"/>
      <c r="I4393" s="59"/>
      <c r="J4393" s="53"/>
      <c r="K4393" s="53"/>
      <c r="L4393" s="53"/>
      <c r="M4393" s="53"/>
      <c r="N4393" s="53"/>
    </row>
    <row r="4394" spans="2:14" x14ac:dyDescent="0.25">
      <c r="B4394" s="175"/>
      <c r="C4394" s="53"/>
      <c r="D4394" s="53"/>
      <c r="E4394" s="53"/>
      <c r="F4394" s="53"/>
      <c r="G4394" s="54"/>
      <c r="H4394" s="53"/>
      <c r="I4394" s="59"/>
      <c r="J4394" s="53"/>
      <c r="K4394" s="53"/>
      <c r="L4394" s="53"/>
      <c r="M4394" s="53"/>
      <c r="N4394" s="53"/>
    </row>
    <row r="4395" spans="2:14" x14ac:dyDescent="0.25">
      <c r="B4395" s="175"/>
      <c r="C4395" s="53"/>
      <c r="D4395" s="53"/>
      <c r="E4395" s="53"/>
      <c r="F4395" s="53"/>
      <c r="G4395" s="54"/>
      <c r="H4395" s="53"/>
      <c r="I4395" s="59"/>
      <c r="J4395" s="53"/>
      <c r="K4395" s="53"/>
      <c r="L4395" s="53"/>
      <c r="M4395" s="53"/>
      <c r="N4395" s="53"/>
    </row>
    <row r="4396" spans="2:14" x14ac:dyDescent="0.25">
      <c r="B4396" s="175"/>
      <c r="C4396" s="53"/>
      <c r="D4396" s="53"/>
      <c r="E4396" s="53"/>
      <c r="F4396" s="53"/>
      <c r="G4396" s="54"/>
      <c r="H4396" s="53"/>
      <c r="I4396" s="59"/>
      <c r="J4396" s="53"/>
      <c r="K4396" s="53"/>
      <c r="L4396" s="53"/>
      <c r="M4396" s="53"/>
      <c r="N4396" s="53"/>
    </row>
    <row r="4397" spans="2:14" x14ac:dyDescent="0.25">
      <c r="B4397" s="175"/>
      <c r="C4397" s="53"/>
      <c r="D4397" s="53"/>
      <c r="E4397" s="53"/>
      <c r="F4397" s="53"/>
      <c r="G4397" s="54"/>
      <c r="H4397" s="53"/>
      <c r="I4397" s="59"/>
      <c r="J4397" s="53"/>
      <c r="K4397" s="53"/>
      <c r="L4397" s="53"/>
      <c r="M4397" s="53"/>
      <c r="N4397" s="53"/>
    </row>
    <row r="4398" spans="2:14" x14ac:dyDescent="0.25">
      <c r="B4398" s="175"/>
      <c r="C4398" s="53"/>
      <c r="D4398" s="53"/>
      <c r="E4398" s="53"/>
      <c r="F4398" s="53"/>
      <c r="G4398" s="54"/>
      <c r="H4398" s="53"/>
      <c r="I4398" s="59"/>
      <c r="J4398" s="53"/>
      <c r="K4398" s="53"/>
      <c r="L4398" s="53"/>
      <c r="M4398" s="53"/>
      <c r="N4398" s="53"/>
    </row>
    <row r="4399" spans="2:14" x14ac:dyDescent="0.25">
      <c r="B4399" s="175"/>
      <c r="C4399" s="53"/>
      <c r="D4399" s="53"/>
      <c r="E4399" s="53"/>
      <c r="F4399" s="53"/>
      <c r="G4399" s="54"/>
      <c r="H4399" s="53"/>
      <c r="I4399" s="59"/>
      <c r="J4399" s="53"/>
      <c r="K4399" s="53"/>
      <c r="L4399" s="53"/>
      <c r="M4399" s="53"/>
      <c r="N4399" s="53"/>
    </row>
    <row r="4400" spans="2:14" x14ac:dyDescent="0.25">
      <c r="B4400" s="175"/>
      <c r="C4400" s="53"/>
      <c r="D4400" s="53"/>
      <c r="E4400" s="53"/>
      <c r="F4400" s="53"/>
      <c r="G4400" s="54"/>
      <c r="H4400" s="53"/>
      <c r="I4400" s="59"/>
      <c r="J4400" s="53"/>
      <c r="K4400" s="53"/>
      <c r="L4400" s="53"/>
      <c r="M4400" s="53"/>
      <c r="N4400" s="53"/>
    </row>
    <row r="4401" spans="2:14" x14ac:dyDescent="0.25">
      <c r="B4401" s="175"/>
      <c r="C4401" s="53"/>
      <c r="D4401" s="53"/>
      <c r="E4401" s="53"/>
      <c r="F4401" s="53"/>
      <c r="G4401" s="54"/>
      <c r="H4401" s="53"/>
      <c r="I4401" s="59"/>
      <c r="J4401" s="53"/>
      <c r="K4401" s="53"/>
      <c r="L4401" s="53"/>
      <c r="M4401" s="53"/>
      <c r="N4401" s="53"/>
    </row>
    <row r="4402" spans="2:14" x14ac:dyDescent="0.25">
      <c r="B4402" s="175"/>
      <c r="C4402" s="53"/>
      <c r="D4402" s="53"/>
      <c r="E4402" s="53"/>
      <c r="F4402" s="53"/>
      <c r="G4402" s="54"/>
      <c r="H4402" s="53"/>
      <c r="I4402" s="59"/>
      <c r="J4402" s="53"/>
      <c r="K4402" s="53"/>
      <c r="L4402" s="53"/>
      <c r="M4402" s="53"/>
      <c r="N4402" s="53"/>
    </row>
    <row r="4403" spans="2:14" x14ac:dyDescent="0.25">
      <c r="B4403" s="175"/>
      <c r="C4403" s="53"/>
      <c r="D4403" s="53"/>
      <c r="E4403" s="53"/>
      <c r="F4403" s="53"/>
      <c r="G4403" s="54"/>
      <c r="H4403" s="53"/>
      <c r="I4403" s="59"/>
      <c r="J4403" s="53"/>
      <c r="K4403" s="53"/>
      <c r="L4403" s="53"/>
      <c r="M4403" s="53"/>
      <c r="N4403" s="53"/>
    </row>
    <row r="4404" spans="2:14" x14ac:dyDescent="0.25">
      <c r="B4404" s="175"/>
      <c r="C4404" s="53"/>
      <c r="D4404" s="53"/>
      <c r="E4404" s="53"/>
      <c r="F4404" s="53"/>
      <c r="G4404" s="54"/>
      <c r="H4404" s="53"/>
      <c r="I4404" s="59"/>
      <c r="J4404" s="53"/>
      <c r="K4404" s="53"/>
      <c r="L4404" s="53"/>
      <c r="M4404" s="53"/>
      <c r="N4404" s="53"/>
    </row>
    <row r="4405" spans="2:14" x14ac:dyDescent="0.25">
      <c r="B4405" s="175"/>
      <c r="C4405" s="53"/>
      <c r="D4405" s="53"/>
      <c r="E4405" s="53"/>
      <c r="F4405" s="53"/>
      <c r="G4405" s="54"/>
      <c r="H4405" s="53"/>
      <c r="I4405" s="59"/>
      <c r="J4405" s="53"/>
      <c r="K4405" s="53"/>
      <c r="L4405" s="53"/>
      <c r="M4405" s="53"/>
      <c r="N4405" s="53"/>
    </row>
    <row r="4406" spans="2:14" x14ac:dyDescent="0.25">
      <c r="B4406" s="175"/>
      <c r="C4406" s="53"/>
      <c r="D4406" s="53"/>
      <c r="E4406" s="53"/>
      <c r="F4406" s="53"/>
      <c r="G4406" s="54"/>
      <c r="H4406" s="53"/>
      <c r="I4406" s="59"/>
      <c r="J4406" s="53"/>
      <c r="K4406" s="53"/>
      <c r="L4406" s="53"/>
      <c r="M4406" s="53"/>
      <c r="N4406" s="53"/>
    </row>
    <row r="4407" spans="2:14" x14ac:dyDescent="0.25">
      <c r="B4407" s="175"/>
      <c r="C4407" s="53"/>
      <c r="D4407" s="53"/>
      <c r="E4407" s="53"/>
      <c r="F4407" s="53"/>
      <c r="G4407" s="54"/>
      <c r="H4407" s="53"/>
      <c r="I4407" s="59"/>
      <c r="J4407" s="53"/>
      <c r="K4407" s="53"/>
      <c r="L4407" s="53"/>
      <c r="M4407" s="53"/>
      <c r="N4407" s="53"/>
    </row>
    <row r="4408" spans="2:14" x14ac:dyDescent="0.25">
      <c r="B4408" s="175"/>
      <c r="C4408" s="53"/>
      <c r="D4408" s="53"/>
      <c r="E4408" s="53"/>
      <c r="F4408" s="53"/>
      <c r="G4408" s="54"/>
      <c r="H4408" s="53"/>
      <c r="I4408" s="59"/>
      <c r="J4408" s="53"/>
      <c r="K4408" s="53"/>
      <c r="L4408" s="53"/>
      <c r="M4408" s="53"/>
      <c r="N4408" s="53"/>
    </row>
    <row r="4409" spans="2:14" x14ac:dyDescent="0.25">
      <c r="B4409" s="175"/>
      <c r="C4409" s="53"/>
      <c r="D4409" s="53"/>
      <c r="E4409" s="53"/>
      <c r="F4409" s="53"/>
      <c r="G4409" s="54"/>
      <c r="H4409" s="53"/>
      <c r="I4409" s="59"/>
      <c r="J4409" s="53"/>
      <c r="K4409" s="53"/>
      <c r="L4409" s="53"/>
      <c r="M4409" s="53"/>
      <c r="N4409" s="53"/>
    </row>
    <row r="4410" spans="2:14" x14ac:dyDescent="0.25">
      <c r="B4410" s="175"/>
      <c r="C4410" s="53"/>
      <c r="D4410" s="53"/>
      <c r="E4410" s="53"/>
      <c r="F4410" s="53"/>
      <c r="G4410" s="54"/>
      <c r="H4410" s="53"/>
      <c r="I4410" s="59"/>
      <c r="J4410" s="53"/>
      <c r="K4410" s="53"/>
      <c r="L4410" s="53"/>
      <c r="M4410" s="53"/>
      <c r="N4410" s="53"/>
    </row>
    <row r="4411" spans="2:14" x14ac:dyDescent="0.25">
      <c r="B4411" s="175"/>
      <c r="C4411" s="53"/>
      <c r="D4411" s="53"/>
      <c r="E4411" s="53"/>
      <c r="F4411" s="53"/>
      <c r="G4411" s="54"/>
      <c r="H4411" s="53"/>
      <c r="I4411" s="59"/>
      <c r="J4411" s="53"/>
      <c r="K4411" s="53"/>
      <c r="L4411" s="53"/>
      <c r="M4411" s="53"/>
      <c r="N4411" s="53"/>
    </row>
    <row r="4412" spans="2:14" x14ac:dyDescent="0.25">
      <c r="B4412" s="175"/>
      <c r="C4412" s="53"/>
      <c r="D4412" s="53"/>
      <c r="E4412" s="53"/>
      <c r="F4412" s="53"/>
      <c r="G4412" s="54"/>
      <c r="H4412" s="53"/>
      <c r="I4412" s="59"/>
      <c r="J4412" s="53"/>
      <c r="K4412" s="53"/>
      <c r="L4412" s="53"/>
      <c r="M4412" s="53"/>
      <c r="N4412" s="53"/>
    </row>
    <row r="4413" spans="2:14" x14ac:dyDescent="0.25">
      <c r="B4413" s="175"/>
      <c r="C4413" s="53"/>
      <c r="D4413" s="53"/>
      <c r="E4413" s="53"/>
      <c r="F4413" s="53"/>
      <c r="G4413" s="54"/>
      <c r="H4413" s="53"/>
      <c r="I4413" s="59"/>
      <c r="J4413" s="53"/>
      <c r="K4413" s="53"/>
      <c r="L4413" s="53"/>
      <c r="M4413" s="53"/>
      <c r="N4413" s="53"/>
    </row>
    <row r="4414" spans="2:14" x14ac:dyDescent="0.25">
      <c r="B4414" s="175"/>
      <c r="C4414" s="53"/>
      <c r="D4414" s="53"/>
      <c r="E4414" s="53"/>
      <c r="F4414" s="53"/>
      <c r="G4414" s="54"/>
      <c r="H4414" s="53"/>
      <c r="I4414" s="59"/>
      <c r="J4414" s="53"/>
      <c r="K4414" s="53"/>
      <c r="L4414" s="53"/>
      <c r="M4414" s="53"/>
      <c r="N4414" s="53"/>
    </row>
    <row r="4415" spans="2:14" x14ac:dyDescent="0.25">
      <c r="B4415" s="175"/>
      <c r="C4415" s="53"/>
      <c r="D4415" s="53"/>
      <c r="E4415" s="53"/>
      <c r="F4415" s="53"/>
      <c r="G4415" s="54"/>
      <c r="H4415" s="53"/>
      <c r="I4415" s="59"/>
      <c r="J4415" s="53"/>
      <c r="K4415" s="53"/>
      <c r="L4415" s="53"/>
      <c r="M4415" s="53"/>
      <c r="N4415" s="53"/>
    </row>
    <row r="4416" spans="2:14" x14ac:dyDescent="0.25">
      <c r="B4416" s="175"/>
      <c r="C4416" s="53"/>
      <c r="D4416" s="53"/>
      <c r="E4416" s="53"/>
      <c r="F4416" s="53"/>
      <c r="G4416" s="54"/>
      <c r="H4416" s="53"/>
      <c r="I4416" s="59"/>
      <c r="J4416" s="53"/>
      <c r="K4416" s="53"/>
      <c r="L4416" s="53"/>
      <c r="M4416" s="53"/>
      <c r="N4416" s="53"/>
    </row>
    <row r="4417" spans="2:14" x14ac:dyDescent="0.25">
      <c r="B4417" s="175"/>
      <c r="C4417" s="53"/>
      <c r="D4417" s="53"/>
      <c r="E4417" s="53"/>
      <c r="F4417" s="53"/>
      <c r="G4417" s="54"/>
      <c r="H4417" s="53"/>
      <c r="I4417" s="59"/>
      <c r="J4417" s="53"/>
      <c r="K4417" s="53"/>
      <c r="L4417" s="53"/>
      <c r="M4417" s="53"/>
      <c r="N4417" s="53"/>
    </row>
    <row r="4418" spans="2:14" x14ac:dyDescent="0.25">
      <c r="B4418" s="175"/>
      <c r="C4418" s="53"/>
      <c r="D4418" s="53"/>
      <c r="E4418" s="53"/>
      <c r="F4418" s="53"/>
      <c r="G4418" s="54"/>
      <c r="H4418" s="53"/>
      <c r="I4418" s="59"/>
      <c r="J4418" s="53"/>
      <c r="K4418" s="53"/>
      <c r="L4418" s="53"/>
      <c r="M4418" s="53"/>
      <c r="N4418" s="53"/>
    </row>
    <row r="4419" spans="2:14" x14ac:dyDescent="0.25">
      <c r="B4419" s="175"/>
      <c r="C4419" s="53"/>
      <c r="D4419" s="53"/>
      <c r="E4419" s="53"/>
      <c r="F4419" s="53"/>
      <c r="G4419" s="54"/>
      <c r="H4419" s="53"/>
      <c r="I4419" s="59"/>
      <c r="J4419" s="53"/>
      <c r="K4419" s="53"/>
      <c r="L4419" s="53"/>
      <c r="M4419" s="53"/>
      <c r="N4419" s="53"/>
    </row>
    <row r="4420" spans="2:14" x14ac:dyDescent="0.25">
      <c r="B4420" s="175"/>
      <c r="C4420" s="53"/>
      <c r="D4420" s="53"/>
      <c r="E4420" s="53"/>
      <c r="F4420" s="53"/>
      <c r="G4420" s="54"/>
      <c r="H4420" s="53"/>
      <c r="I4420" s="59"/>
      <c r="J4420" s="53"/>
      <c r="K4420" s="53"/>
      <c r="L4420" s="53"/>
      <c r="M4420" s="53"/>
      <c r="N4420" s="53"/>
    </row>
    <row r="4421" spans="2:14" x14ac:dyDescent="0.25">
      <c r="B4421" s="175"/>
      <c r="C4421" s="53"/>
      <c r="D4421" s="53"/>
      <c r="E4421" s="53"/>
      <c r="F4421" s="53"/>
      <c r="G4421" s="54"/>
      <c r="H4421" s="53"/>
      <c r="I4421" s="59"/>
      <c r="J4421" s="53"/>
      <c r="K4421" s="53"/>
      <c r="L4421" s="53"/>
      <c r="M4421" s="53"/>
      <c r="N4421" s="53"/>
    </row>
    <row r="4422" spans="2:14" x14ac:dyDescent="0.25">
      <c r="B4422" s="175"/>
      <c r="C4422" s="53"/>
      <c r="D4422" s="53"/>
      <c r="E4422" s="53"/>
      <c r="F4422" s="53"/>
      <c r="G4422" s="54"/>
      <c r="H4422" s="53"/>
      <c r="I4422" s="59"/>
      <c r="J4422" s="53"/>
      <c r="K4422" s="53"/>
      <c r="L4422" s="53"/>
      <c r="M4422" s="53"/>
      <c r="N4422" s="53"/>
    </row>
    <row r="4423" spans="2:14" x14ac:dyDescent="0.25">
      <c r="B4423" s="175"/>
      <c r="C4423" s="53"/>
      <c r="D4423" s="53"/>
      <c r="E4423" s="53"/>
      <c r="F4423" s="53"/>
      <c r="G4423" s="54"/>
      <c r="H4423" s="53"/>
      <c r="I4423" s="59"/>
      <c r="J4423" s="53"/>
      <c r="K4423" s="53"/>
      <c r="L4423" s="53"/>
      <c r="M4423" s="53"/>
      <c r="N4423" s="53"/>
    </row>
    <row r="4424" spans="2:14" x14ac:dyDescent="0.25">
      <c r="B4424" s="175"/>
      <c r="C4424" s="53"/>
      <c r="D4424" s="53"/>
      <c r="E4424" s="53"/>
      <c r="F4424" s="53"/>
      <c r="G4424" s="54"/>
      <c r="H4424" s="53"/>
      <c r="I4424" s="59"/>
      <c r="J4424" s="53"/>
      <c r="K4424" s="53"/>
      <c r="L4424" s="53"/>
      <c r="M4424" s="53"/>
      <c r="N4424" s="53"/>
    </row>
    <row r="4425" spans="2:14" x14ac:dyDescent="0.25">
      <c r="B4425" s="175"/>
      <c r="C4425" s="53"/>
      <c r="D4425" s="53"/>
      <c r="E4425" s="53"/>
      <c r="F4425" s="53"/>
      <c r="G4425" s="54"/>
      <c r="H4425" s="53"/>
      <c r="I4425" s="59"/>
      <c r="J4425" s="53"/>
      <c r="K4425" s="53"/>
      <c r="L4425" s="53"/>
      <c r="M4425" s="53"/>
      <c r="N4425" s="53"/>
    </row>
    <row r="4426" spans="2:14" x14ac:dyDescent="0.25">
      <c r="B4426" s="175"/>
      <c r="C4426" s="53"/>
      <c r="D4426" s="53"/>
      <c r="E4426" s="53"/>
      <c r="F4426" s="53"/>
      <c r="G4426" s="54"/>
      <c r="H4426" s="53"/>
      <c r="I4426" s="59"/>
      <c r="J4426" s="53"/>
      <c r="K4426" s="53"/>
      <c r="L4426" s="53"/>
      <c r="M4426" s="53"/>
      <c r="N4426" s="53"/>
    </row>
    <row r="4427" spans="2:14" x14ac:dyDescent="0.25">
      <c r="B4427" s="175"/>
      <c r="C4427" s="53"/>
      <c r="D4427" s="53"/>
      <c r="E4427" s="53"/>
      <c r="F4427" s="53"/>
      <c r="G4427" s="54"/>
      <c r="H4427" s="53"/>
      <c r="I4427" s="59"/>
      <c r="J4427" s="53"/>
      <c r="K4427" s="53"/>
      <c r="L4427" s="53"/>
      <c r="M4427" s="53"/>
      <c r="N4427" s="53"/>
    </row>
    <row r="4428" spans="2:14" x14ac:dyDescent="0.25">
      <c r="B4428" s="175"/>
      <c r="C4428" s="53"/>
      <c r="D4428" s="53"/>
      <c r="E4428" s="53"/>
      <c r="F4428" s="53"/>
      <c r="G4428" s="54"/>
      <c r="H4428" s="53"/>
      <c r="I4428" s="59"/>
      <c r="J4428" s="53"/>
      <c r="K4428" s="53"/>
      <c r="L4428" s="53"/>
      <c r="M4428" s="53"/>
      <c r="N4428" s="53"/>
    </row>
    <row r="4429" spans="2:14" x14ac:dyDescent="0.25">
      <c r="B4429" s="175"/>
      <c r="C4429" s="53"/>
      <c r="D4429" s="53"/>
      <c r="E4429" s="53"/>
      <c r="F4429" s="53"/>
      <c r="G4429" s="54"/>
      <c r="H4429" s="53"/>
      <c r="I4429" s="59"/>
      <c r="J4429" s="53"/>
      <c r="K4429" s="53"/>
      <c r="L4429" s="53"/>
      <c r="M4429" s="53"/>
      <c r="N4429" s="53"/>
    </row>
    <row r="4430" spans="2:14" x14ac:dyDescent="0.25">
      <c r="B4430" s="175"/>
      <c r="C4430" s="53"/>
      <c r="D4430" s="53"/>
      <c r="E4430" s="53"/>
      <c r="F4430" s="53"/>
      <c r="G4430" s="54"/>
      <c r="H4430" s="53"/>
      <c r="I4430" s="59"/>
      <c r="J4430" s="53"/>
      <c r="K4430" s="53"/>
      <c r="L4430" s="53"/>
      <c r="M4430" s="53"/>
      <c r="N4430" s="53"/>
    </row>
    <row r="4431" spans="2:14" x14ac:dyDescent="0.25">
      <c r="B4431" s="175"/>
      <c r="C4431" s="53"/>
      <c r="D4431" s="53"/>
      <c r="E4431" s="53"/>
      <c r="F4431" s="53"/>
      <c r="G4431" s="54"/>
      <c r="H4431" s="53"/>
      <c r="I4431" s="59"/>
      <c r="J4431" s="53"/>
      <c r="K4431" s="53"/>
      <c r="L4431" s="53"/>
      <c r="M4431" s="53"/>
      <c r="N4431" s="53"/>
    </row>
    <row r="4432" spans="2:14" x14ac:dyDescent="0.25">
      <c r="B4432" s="175"/>
      <c r="C4432" s="53"/>
      <c r="D4432" s="53"/>
      <c r="E4432" s="53"/>
      <c r="F4432" s="53"/>
      <c r="G4432" s="54"/>
      <c r="H4432" s="53"/>
      <c r="I4432" s="59"/>
      <c r="J4432" s="53"/>
      <c r="K4432" s="53"/>
      <c r="L4432" s="53"/>
      <c r="M4432" s="53"/>
      <c r="N4432" s="53"/>
    </row>
    <row r="4433" spans="2:14" x14ac:dyDescent="0.25">
      <c r="B4433" s="175"/>
      <c r="C4433" s="53"/>
      <c r="D4433" s="53"/>
      <c r="E4433" s="53"/>
      <c r="F4433" s="53"/>
      <c r="G4433" s="54"/>
      <c r="H4433" s="53"/>
      <c r="I4433" s="59"/>
      <c r="J4433" s="53"/>
      <c r="K4433" s="53"/>
      <c r="L4433" s="53"/>
      <c r="M4433" s="53"/>
      <c r="N4433" s="53"/>
    </row>
    <row r="4434" spans="2:14" x14ac:dyDescent="0.25">
      <c r="B4434" s="175"/>
      <c r="C4434" s="53"/>
      <c r="D4434" s="53"/>
      <c r="E4434" s="53"/>
      <c r="F4434" s="53"/>
      <c r="G4434" s="54"/>
      <c r="H4434" s="53"/>
      <c r="I4434" s="59"/>
      <c r="J4434" s="53"/>
      <c r="K4434" s="53"/>
      <c r="L4434" s="53"/>
      <c r="M4434" s="53"/>
      <c r="N4434" s="53"/>
    </row>
    <row r="4435" spans="2:14" x14ac:dyDescent="0.25">
      <c r="B4435" s="175"/>
      <c r="C4435" s="53"/>
      <c r="D4435" s="53"/>
      <c r="E4435" s="53"/>
      <c r="F4435" s="53"/>
      <c r="G4435" s="54"/>
      <c r="H4435" s="53"/>
      <c r="I4435" s="59"/>
      <c r="J4435" s="53"/>
      <c r="K4435" s="53"/>
      <c r="L4435" s="53"/>
      <c r="M4435" s="53"/>
      <c r="N4435" s="53"/>
    </row>
    <row r="4436" spans="2:14" x14ac:dyDescent="0.25">
      <c r="B4436" s="175"/>
      <c r="C4436" s="53"/>
      <c r="D4436" s="53"/>
      <c r="E4436" s="53"/>
      <c r="F4436" s="53"/>
      <c r="G4436" s="54"/>
      <c r="H4436" s="53"/>
      <c r="I4436" s="59"/>
      <c r="J4436" s="53"/>
      <c r="K4436" s="53"/>
      <c r="L4436" s="53"/>
      <c r="M4436" s="53"/>
      <c r="N4436" s="53"/>
    </row>
    <row r="4437" spans="2:14" x14ac:dyDescent="0.25">
      <c r="B4437" s="175"/>
      <c r="C4437" s="53"/>
      <c r="D4437" s="53"/>
      <c r="E4437" s="53"/>
      <c r="F4437" s="53"/>
      <c r="G4437" s="54"/>
      <c r="H4437" s="53"/>
      <c r="I4437" s="59"/>
      <c r="J4437" s="53"/>
      <c r="K4437" s="53"/>
      <c r="L4437" s="53"/>
      <c r="M4437" s="53"/>
      <c r="N4437" s="53"/>
    </row>
    <row r="4438" spans="2:14" x14ac:dyDescent="0.25">
      <c r="B4438" s="175"/>
      <c r="C4438" s="53"/>
      <c r="D4438" s="53"/>
      <c r="E4438" s="53"/>
      <c r="F4438" s="53"/>
      <c r="G4438" s="54"/>
      <c r="H4438" s="53"/>
      <c r="I4438" s="59"/>
      <c r="J4438" s="53"/>
      <c r="K4438" s="53"/>
      <c r="L4438" s="53"/>
      <c r="M4438" s="53"/>
      <c r="N4438" s="53"/>
    </row>
    <row r="4439" spans="2:14" x14ac:dyDescent="0.25">
      <c r="B4439" s="175"/>
      <c r="C4439" s="53"/>
      <c r="D4439" s="53"/>
      <c r="E4439" s="53"/>
      <c r="F4439" s="53"/>
      <c r="G4439" s="54"/>
      <c r="H4439" s="53"/>
      <c r="I4439" s="59"/>
      <c r="J4439" s="53"/>
      <c r="K4439" s="53"/>
      <c r="L4439" s="53"/>
      <c r="M4439" s="53"/>
      <c r="N4439" s="53"/>
    </row>
    <row r="4440" spans="2:14" x14ac:dyDescent="0.25">
      <c r="B4440" s="175"/>
      <c r="C4440" s="53"/>
      <c r="D4440" s="53"/>
      <c r="E4440" s="53"/>
      <c r="F4440" s="53"/>
      <c r="G4440" s="54"/>
      <c r="H4440" s="53"/>
      <c r="I4440" s="59"/>
      <c r="J4440" s="53"/>
      <c r="K4440" s="53"/>
      <c r="L4440" s="53"/>
      <c r="M4440" s="53"/>
      <c r="N4440" s="53"/>
    </row>
    <row r="4441" spans="2:14" x14ac:dyDescent="0.25">
      <c r="B4441" s="175"/>
      <c r="C4441" s="53"/>
      <c r="D4441" s="53"/>
      <c r="E4441" s="53"/>
      <c r="F4441" s="53"/>
      <c r="G4441" s="54"/>
      <c r="H4441" s="53"/>
      <c r="I4441" s="59"/>
      <c r="J4441" s="53"/>
      <c r="K4441" s="53"/>
      <c r="L4441" s="53"/>
      <c r="M4441" s="53"/>
      <c r="N4441" s="53"/>
    </row>
    <row r="4442" spans="2:14" x14ac:dyDescent="0.25">
      <c r="B4442" s="175"/>
      <c r="C4442" s="53"/>
      <c r="D4442" s="53"/>
      <c r="E4442" s="53"/>
      <c r="F4442" s="53"/>
      <c r="G4442" s="54"/>
      <c r="H4442" s="53"/>
      <c r="I4442" s="59"/>
      <c r="J4442" s="53"/>
      <c r="K4442" s="53"/>
      <c r="L4442" s="53"/>
      <c r="M4442" s="53"/>
      <c r="N4442" s="53"/>
    </row>
    <row r="4443" spans="2:14" x14ac:dyDescent="0.25">
      <c r="B4443" s="175"/>
      <c r="C4443" s="53"/>
      <c r="D4443" s="53"/>
      <c r="E4443" s="53"/>
      <c r="F4443" s="53"/>
      <c r="G4443" s="54"/>
      <c r="H4443" s="53"/>
      <c r="I4443" s="59"/>
      <c r="J4443" s="53"/>
      <c r="K4443" s="53"/>
      <c r="L4443" s="53"/>
      <c r="M4443" s="53"/>
      <c r="N4443" s="53"/>
    </row>
    <row r="4444" spans="2:14" x14ac:dyDescent="0.25">
      <c r="B4444" s="175"/>
      <c r="C4444" s="53"/>
      <c r="D4444" s="53"/>
      <c r="E4444" s="53"/>
      <c r="F4444" s="53"/>
      <c r="G4444" s="54"/>
      <c r="H4444" s="53"/>
      <c r="I4444" s="59"/>
      <c r="J4444" s="53"/>
      <c r="K4444" s="53"/>
      <c r="L4444" s="53"/>
      <c r="M4444" s="53"/>
      <c r="N4444" s="53"/>
    </row>
    <row r="4445" spans="2:14" x14ac:dyDescent="0.25">
      <c r="B4445" s="175"/>
      <c r="C4445" s="53"/>
      <c r="D4445" s="53"/>
      <c r="E4445" s="53"/>
      <c r="F4445" s="53"/>
      <c r="G4445" s="54"/>
      <c r="H4445" s="53"/>
      <c r="I4445" s="59"/>
      <c r="J4445" s="53"/>
      <c r="K4445" s="53"/>
      <c r="L4445" s="53"/>
      <c r="M4445" s="53"/>
      <c r="N4445" s="53"/>
    </row>
    <row r="4446" spans="2:14" x14ac:dyDescent="0.25">
      <c r="B4446" s="175"/>
      <c r="C4446" s="53"/>
      <c r="D4446" s="53"/>
      <c r="E4446" s="53"/>
      <c r="F4446" s="53"/>
      <c r="G4446" s="54"/>
      <c r="H4446" s="53"/>
      <c r="I4446" s="59"/>
      <c r="J4446" s="53"/>
      <c r="K4446" s="53"/>
      <c r="L4446" s="53"/>
      <c r="M4446" s="53"/>
      <c r="N4446" s="53"/>
    </row>
    <row r="4447" spans="2:14" x14ac:dyDescent="0.25">
      <c r="B4447" s="175"/>
      <c r="C4447" s="53"/>
      <c r="D4447" s="53"/>
      <c r="E4447" s="53"/>
      <c r="F4447" s="53"/>
      <c r="G4447" s="54"/>
      <c r="H4447" s="53"/>
      <c r="I4447" s="59"/>
      <c r="J4447" s="53"/>
      <c r="K4447" s="53"/>
      <c r="L4447" s="53"/>
      <c r="M4447" s="53"/>
      <c r="N4447" s="53"/>
    </row>
    <row r="4448" spans="2:14" x14ac:dyDescent="0.25">
      <c r="B4448" s="175"/>
      <c r="C4448" s="53"/>
      <c r="D4448" s="53"/>
      <c r="E4448" s="53"/>
      <c r="F4448" s="53"/>
      <c r="G4448" s="54"/>
      <c r="H4448" s="53"/>
      <c r="I4448" s="59"/>
      <c r="J4448" s="53"/>
      <c r="K4448" s="53"/>
      <c r="L4448" s="53"/>
      <c r="M4448" s="53"/>
      <c r="N4448" s="53"/>
    </row>
    <row r="4449" spans="2:14" x14ac:dyDescent="0.25">
      <c r="B4449" s="175"/>
      <c r="C4449" s="53"/>
      <c r="D4449" s="53"/>
      <c r="E4449" s="53"/>
      <c r="F4449" s="53"/>
      <c r="G4449" s="54"/>
      <c r="H4449" s="53"/>
      <c r="I4449" s="59"/>
      <c r="J4449" s="53"/>
      <c r="K4449" s="53"/>
      <c r="L4449" s="53"/>
      <c r="M4449" s="53"/>
      <c r="N4449" s="53"/>
    </row>
    <row r="4450" spans="2:14" x14ac:dyDescent="0.25">
      <c r="B4450" s="175"/>
      <c r="C4450" s="53"/>
      <c r="D4450" s="53"/>
      <c r="E4450" s="53"/>
      <c r="F4450" s="53"/>
      <c r="G4450" s="54"/>
      <c r="H4450" s="53"/>
      <c r="I4450" s="59"/>
      <c r="J4450" s="53"/>
      <c r="K4450" s="53"/>
      <c r="L4450" s="53"/>
      <c r="M4450" s="53"/>
      <c r="N4450" s="53"/>
    </row>
    <row r="4451" spans="2:14" x14ac:dyDescent="0.25">
      <c r="B4451" s="175"/>
      <c r="C4451" s="53"/>
      <c r="D4451" s="53"/>
      <c r="E4451" s="53"/>
      <c r="F4451" s="53"/>
      <c r="G4451" s="54"/>
      <c r="H4451" s="53"/>
      <c r="I4451" s="59"/>
      <c r="J4451" s="53"/>
      <c r="K4451" s="53"/>
      <c r="L4451" s="53"/>
      <c r="M4451" s="53"/>
      <c r="N4451" s="53"/>
    </row>
    <row r="4452" spans="2:14" x14ac:dyDescent="0.25">
      <c r="B4452" s="175"/>
      <c r="C4452" s="53"/>
      <c r="D4452" s="53"/>
      <c r="E4452" s="53"/>
      <c r="F4452" s="53"/>
      <c r="G4452" s="54"/>
      <c r="H4452" s="53"/>
      <c r="I4452" s="59"/>
      <c r="J4452" s="53"/>
      <c r="K4452" s="53"/>
      <c r="L4452" s="53"/>
      <c r="M4452" s="53"/>
      <c r="N4452" s="53"/>
    </row>
    <row r="4453" spans="2:14" x14ac:dyDescent="0.25">
      <c r="B4453" s="175"/>
      <c r="C4453" s="53"/>
      <c r="D4453" s="53"/>
      <c r="E4453" s="53"/>
      <c r="F4453" s="53"/>
      <c r="G4453" s="54"/>
      <c r="H4453" s="53"/>
      <c r="I4453" s="59"/>
      <c r="J4453" s="53"/>
      <c r="K4453" s="53"/>
      <c r="L4453" s="53"/>
      <c r="M4453" s="53"/>
      <c r="N4453" s="53"/>
    </row>
    <row r="4454" spans="2:14" x14ac:dyDescent="0.25">
      <c r="B4454" s="175"/>
      <c r="C4454" s="53"/>
      <c r="D4454" s="53"/>
      <c r="E4454" s="53"/>
      <c r="F4454" s="53"/>
      <c r="G4454" s="54"/>
      <c r="H4454" s="53"/>
      <c r="I4454" s="59"/>
      <c r="J4454" s="53"/>
      <c r="K4454" s="53"/>
      <c r="L4454" s="53"/>
      <c r="M4454" s="53"/>
      <c r="N4454" s="53"/>
    </row>
    <row r="4455" spans="2:14" x14ac:dyDescent="0.25">
      <c r="B4455" s="175"/>
      <c r="C4455" s="53"/>
      <c r="D4455" s="53"/>
      <c r="E4455" s="53"/>
      <c r="F4455" s="53"/>
      <c r="G4455" s="54"/>
      <c r="H4455" s="53"/>
      <c r="I4455" s="59"/>
      <c r="J4455" s="53"/>
      <c r="K4455" s="53"/>
      <c r="L4455" s="53"/>
      <c r="M4455" s="53"/>
      <c r="N4455" s="53"/>
    </row>
    <row r="4456" spans="2:14" x14ac:dyDescent="0.25">
      <c r="B4456" s="175"/>
      <c r="C4456" s="53"/>
      <c r="D4456" s="53"/>
      <c r="E4456" s="53"/>
      <c r="F4456" s="53"/>
      <c r="G4456" s="54"/>
      <c r="H4456" s="53"/>
      <c r="I4456" s="59"/>
      <c r="J4456" s="53"/>
      <c r="K4456" s="53"/>
      <c r="L4456" s="53"/>
      <c r="M4456" s="53"/>
      <c r="N4456" s="53"/>
    </row>
    <row r="4457" spans="2:14" x14ac:dyDescent="0.25">
      <c r="B4457" s="175"/>
      <c r="C4457" s="53"/>
      <c r="D4457" s="53"/>
      <c r="E4457" s="53"/>
      <c r="F4457" s="53"/>
      <c r="G4457" s="54"/>
      <c r="H4457" s="53"/>
      <c r="I4457" s="59"/>
      <c r="J4457" s="53"/>
      <c r="K4457" s="53"/>
      <c r="L4457" s="53"/>
      <c r="M4457" s="53"/>
      <c r="N4457" s="53"/>
    </row>
    <row r="4458" spans="2:14" x14ac:dyDescent="0.25">
      <c r="B4458" s="175"/>
      <c r="C4458" s="53"/>
      <c r="D4458" s="53"/>
      <c r="E4458" s="53"/>
      <c r="F4458" s="53"/>
      <c r="G4458" s="54"/>
      <c r="H4458" s="53"/>
      <c r="I4458" s="59"/>
      <c r="J4458" s="53"/>
      <c r="K4458" s="53"/>
      <c r="L4458" s="53"/>
      <c r="M4458" s="53"/>
      <c r="N4458" s="53"/>
    </row>
    <row r="4459" spans="2:14" x14ac:dyDescent="0.25">
      <c r="B4459" s="175"/>
      <c r="C4459" s="53"/>
      <c r="D4459" s="53"/>
      <c r="E4459" s="53"/>
      <c r="F4459" s="53"/>
      <c r="G4459" s="54"/>
      <c r="H4459" s="53"/>
      <c r="I4459" s="59"/>
      <c r="J4459" s="53"/>
      <c r="K4459" s="53"/>
      <c r="L4459" s="53"/>
      <c r="M4459" s="53"/>
      <c r="N4459" s="53"/>
    </row>
    <row r="4460" spans="2:14" x14ac:dyDescent="0.25">
      <c r="B4460" s="175"/>
      <c r="C4460" s="53"/>
      <c r="D4460" s="53"/>
      <c r="E4460" s="53"/>
      <c r="F4460" s="53"/>
      <c r="G4460" s="54"/>
      <c r="H4460" s="53"/>
      <c r="I4460" s="59"/>
      <c r="J4460" s="53"/>
      <c r="K4460" s="53"/>
      <c r="L4460" s="53"/>
      <c r="M4460" s="53"/>
      <c r="N4460" s="53"/>
    </row>
    <row r="4461" spans="2:14" x14ac:dyDescent="0.25">
      <c r="B4461" s="175"/>
      <c r="C4461" s="53"/>
      <c r="D4461" s="53"/>
      <c r="E4461" s="53"/>
      <c r="F4461" s="53"/>
      <c r="G4461" s="54"/>
      <c r="H4461" s="53"/>
      <c r="I4461" s="59"/>
      <c r="J4461" s="53"/>
      <c r="K4461" s="53"/>
      <c r="L4461" s="53"/>
      <c r="M4461" s="53"/>
      <c r="N4461" s="53"/>
    </row>
    <row r="4462" spans="2:14" x14ac:dyDescent="0.25">
      <c r="B4462" s="175"/>
      <c r="C4462" s="53"/>
      <c r="D4462" s="53"/>
      <c r="E4462" s="53"/>
      <c r="F4462" s="53"/>
      <c r="G4462" s="54"/>
      <c r="H4462" s="53"/>
      <c r="I4462" s="59"/>
      <c r="J4462" s="53"/>
      <c r="K4462" s="53"/>
      <c r="L4462" s="53"/>
      <c r="M4462" s="53"/>
      <c r="N4462" s="53"/>
    </row>
    <row r="4463" spans="2:14" x14ac:dyDescent="0.25">
      <c r="B4463" s="175"/>
      <c r="C4463" s="53"/>
      <c r="D4463" s="53"/>
      <c r="E4463" s="53"/>
      <c r="F4463" s="53"/>
      <c r="G4463" s="54"/>
      <c r="H4463" s="53"/>
      <c r="I4463" s="59"/>
      <c r="J4463" s="53"/>
      <c r="K4463" s="53"/>
      <c r="L4463" s="53"/>
      <c r="M4463" s="53"/>
      <c r="N4463" s="53"/>
    </row>
    <row r="4464" spans="2:14" x14ac:dyDescent="0.25">
      <c r="B4464" s="175"/>
      <c r="C4464" s="53"/>
      <c r="D4464" s="53"/>
      <c r="E4464" s="53"/>
      <c r="F4464" s="53"/>
      <c r="G4464" s="54"/>
      <c r="H4464" s="53"/>
      <c r="I4464" s="59"/>
      <c r="J4464" s="53"/>
      <c r="K4464" s="53"/>
      <c r="L4464" s="53"/>
      <c r="M4464" s="53"/>
      <c r="N4464" s="53"/>
    </row>
    <row r="4465" spans="2:14" x14ac:dyDescent="0.25">
      <c r="B4465" s="175"/>
      <c r="C4465" s="53"/>
      <c r="D4465" s="53"/>
      <c r="E4465" s="53"/>
      <c r="F4465" s="53"/>
      <c r="G4465" s="54"/>
      <c r="H4465" s="53"/>
      <c r="I4465" s="59"/>
      <c r="J4465" s="53"/>
      <c r="K4465" s="53"/>
      <c r="L4465" s="53"/>
      <c r="M4465" s="53"/>
      <c r="N4465" s="53"/>
    </row>
    <row r="4466" spans="2:14" x14ac:dyDescent="0.25">
      <c r="B4466" s="175"/>
      <c r="C4466" s="53"/>
      <c r="D4466" s="53"/>
      <c r="E4466" s="53"/>
      <c r="F4466" s="53"/>
      <c r="G4466" s="54"/>
      <c r="H4466" s="53"/>
      <c r="I4466" s="59"/>
      <c r="J4466" s="53"/>
      <c r="K4466" s="53"/>
      <c r="L4466" s="53"/>
      <c r="M4466" s="53"/>
      <c r="N4466" s="53"/>
    </row>
    <row r="4467" spans="2:14" x14ac:dyDescent="0.25">
      <c r="B4467" s="175"/>
      <c r="C4467" s="53"/>
      <c r="D4467" s="53"/>
      <c r="E4467" s="53"/>
      <c r="F4467" s="53"/>
      <c r="G4467" s="54"/>
      <c r="H4467" s="53"/>
      <c r="I4467" s="59"/>
      <c r="J4467" s="53"/>
      <c r="K4467" s="53"/>
      <c r="L4467" s="53"/>
      <c r="M4467" s="53"/>
      <c r="N4467" s="53"/>
    </row>
    <row r="4468" spans="2:14" x14ac:dyDescent="0.25">
      <c r="B4468" s="175"/>
      <c r="C4468" s="53"/>
      <c r="D4468" s="53"/>
      <c r="E4468" s="53"/>
      <c r="F4468" s="53"/>
      <c r="G4468" s="54"/>
      <c r="H4468" s="53"/>
      <c r="I4468" s="59"/>
      <c r="J4468" s="53"/>
      <c r="K4468" s="53"/>
      <c r="L4468" s="53"/>
      <c r="M4468" s="53"/>
      <c r="N4468" s="53"/>
    </row>
    <row r="4469" spans="2:14" x14ac:dyDescent="0.25">
      <c r="B4469" s="175"/>
      <c r="C4469" s="53"/>
      <c r="D4469" s="53"/>
      <c r="E4469" s="53"/>
      <c r="F4469" s="53"/>
      <c r="G4469" s="54"/>
      <c r="H4469" s="53"/>
      <c r="I4469" s="59"/>
      <c r="J4469" s="53"/>
      <c r="K4469" s="53"/>
      <c r="L4469" s="53"/>
      <c r="M4469" s="53"/>
      <c r="N4469" s="53"/>
    </row>
    <row r="4470" spans="2:14" x14ac:dyDescent="0.25">
      <c r="B4470" s="175"/>
      <c r="C4470" s="53"/>
      <c r="D4470" s="53"/>
      <c r="E4470" s="53"/>
      <c r="F4470" s="53"/>
      <c r="G4470" s="54"/>
      <c r="H4470" s="53"/>
      <c r="I4470" s="59"/>
      <c r="J4470" s="53"/>
      <c r="K4470" s="53"/>
      <c r="L4470" s="53"/>
      <c r="M4470" s="53"/>
      <c r="N4470" s="53"/>
    </row>
    <row r="4471" spans="2:14" x14ac:dyDescent="0.25">
      <c r="B4471" s="175"/>
      <c r="C4471" s="53"/>
      <c r="D4471" s="53"/>
      <c r="E4471" s="53"/>
      <c r="F4471" s="53"/>
      <c r="G4471" s="54"/>
      <c r="H4471" s="53"/>
      <c r="I4471" s="59"/>
      <c r="J4471" s="53"/>
      <c r="K4471" s="53"/>
      <c r="L4471" s="53"/>
      <c r="M4471" s="53"/>
      <c r="N4471" s="53"/>
    </row>
    <row r="4472" spans="2:14" x14ac:dyDescent="0.25">
      <c r="B4472" s="175"/>
      <c r="C4472" s="53"/>
      <c r="D4472" s="53"/>
      <c r="E4472" s="53"/>
      <c r="F4472" s="53"/>
      <c r="G4472" s="54"/>
      <c r="H4472" s="53"/>
      <c r="I4472" s="59"/>
      <c r="J4472" s="53"/>
      <c r="K4472" s="53"/>
      <c r="L4472" s="53"/>
      <c r="M4472" s="53"/>
      <c r="N4472" s="53"/>
    </row>
    <row r="4473" spans="2:14" x14ac:dyDescent="0.25">
      <c r="B4473" s="175"/>
      <c r="C4473" s="53"/>
      <c r="D4473" s="53"/>
      <c r="E4473" s="53"/>
      <c r="F4473" s="53"/>
      <c r="G4473" s="54"/>
      <c r="H4473" s="53"/>
      <c r="I4473" s="59"/>
      <c r="J4473" s="53"/>
      <c r="K4473" s="53"/>
      <c r="L4473" s="53"/>
      <c r="M4473" s="53"/>
      <c r="N4473" s="53"/>
    </row>
    <row r="4474" spans="2:14" x14ac:dyDescent="0.25">
      <c r="B4474" s="175"/>
      <c r="C4474" s="53"/>
      <c r="D4474" s="53"/>
      <c r="E4474" s="53"/>
      <c r="F4474" s="53"/>
      <c r="G4474" s="54"/>
      <c r="H4474" s="53"/>
      <c r="I4474" s="59"/>
      <c r="J4474" s="53"/>
      <c r="K4474" s="53"/>
      <c r="L4474" s="53"/>
      <c r="M4474" s="53"/>
      <c r="N4474" s="53"/>
    </row>
    <row r="4475" spans="2:14" x14ac:dyDescent="0.25">
      <c r="B4475" s="175"/>
      <c r="C4475" s="53"/>
      <c r="D4475" s="53"/>
      <c r="E4475" s="53"/>
      <c r="F4475" s="53"/>
      <c r="G4475" s="54"/>
      <c r="H4475" s="53"/>
      <c r="I4475" s="59"/>
      <c r="J4475" s="53"/>
      <c r="K4475" s="53"/>
      <c r="L4475" s="53"/>
      <c r="M4475" s="53"/>
      <c r="N4475" s="53"/>
    </row>
    <row r="4476" spans="2:14" x14ac:dyDescent="0.25">
      <c r="B4476" s="175"/>
      <c r="C4476" s="53"/>
      <c r="D4476" s="53"/>
      <c r="E4476" s="53"/>
      <c r="F4476" s="53"/>
      <c r="G4476" s="54"/>
      <c r="H4476" s="53"/>
      <c r="I4476" s="59"/>
      <c r="J4476" s="53"/>
      <c r="K4476" s="53"/>
      <c r="L4476" s="53"/>
      <c r="M4476" s="53"/>
      <c r="N4476" s="53"/>
    </row>
    <row r="4477" spans="2:14" x14ac:dyDescent="0.25">
      <c r="B4477" s="175"/>
      <c r="C4477" s="53"/>
      <c r="D4477" s="53"/>
      <c r="E4477" s="53"/>
      <c r="F4477" s="53"/>
      <c r="G4477" s="54"/>
      <c r="H4477" s="53"/>
      <c r="I4477" s="59"/>
      <c r="J4477" s="53"/>
      <c r="K4477" s="53"/>
      <c r="L4477" s="53"/>
      <c r="M4477" s="53"/>
      <c r="N4477" s="53"/>
    </row>
    <row r="4478" spans="2:14" x14ac:dyDescent="0.25">
      <c r="B4478" s="175"/>
      <c r="C4478" s="53"/>
      <c r="D4478" s="53"/>
      <c r="E4478" s="53"/>
      <c r="F4478" s="53"/>
      <c r="G4478" s="54"/>
      <c r="H4478" s="53"/>
      <c r="I4478" s="59"/>
      <c r="J4478" s="53"/>
      <c r="K4478" s="53"/>
      <c r="L4478" s="53"/>
      <c r="M4478" s="53"/>
      <c r="N4478" s="53"/>
    </row>
    <row r="4479" spans="2:14" x14ac:dyDescent="0.25">
      <c r="B4479" s="175"/>
      <c r="C4479" s="53"/>
      <c r="D4479" s="53"/>
      <c r="E4479" s="53"/>
      <c r="F4479" s="53"/>
      <c r="G4479" s="54"/>
      <c r="H4479" s="53"/>
      <c r="I4479" s="59"/>
      <c r="J4479" s="53"/>
      <c r="K4479" s="53"/>
      <c r="L4479" s="53"/>
      <c r="M4479" s="53"/>
      <c r="N4479" s="53"/>
    </row>
    <row r="4480" spans="2:14" x14ac:dyDescent="0.25">
      <c r="B4480" s="175"/>
      <c r="C4480" s="53"/>
      <c r="D4480" s="53"/>
      <c r="E4480" s="53"/>
      <c r="F4480" s="53"/>
      <c r="G4480" s="54"/>
      <c r="H4480" s="53"/>
      <c r="I4480" s="59"/>
      <c r="J4480" s="53"/>
      <c r="K4480" s="53"/>
      <c r="L4480" s="53"/>
      <c r="M4480" s="53"/>
      <c r="N4480" s="53"/>
    </row>
    <row r="4481" spans="2:14" x14ac:dyDescent="0.25">
      <c r="B4481" s="175"/>
      <c r="C4481" s="53"/>
      <c r="D4481" s="53"/>
      <c r="E4481" s="53"/>
      <c r="F4481" s="53"/>
      <c r="G4481" s="54"/>
      <c r="H4481" s="53"/>
      <c r="I4481" s="59"/>
      <c r="J4481" s="53"/>
      <c r="K4481" s="53"/>
      <c r="L4481" s="53"/>
      <c r="M4481" s="53"/>
      <c r="N4481" s="53"/>
    </row>
    <row r="4482" spans="2:14" x14ac:dyDescent="0.25">
      <c r="B4482" s="175"/>
      <c r="C4482" s="53"/>
      <c r="D4482" s="53"/>
      <c r="E4482" s="53"/>
      <c r="F4482" s="53"/>
      <c r="G4482" s="54"/>
      <c r="H4482" s="53"/>
      <c r="I4482" s="59"/>
      <c r="J4482" s="53"/>
      <c r="K4482" s="53"/>
      <c r="L4482" s="53"/>
      <c r="M4482" s="53"/>
      <c r="N4482" s="53"/>
    </row>
    <row r="4483" spans="2:14" x14ac:dyDescent="0.25">
      <c r="B4483" s="175"/>
      <c r="C4483" s="53"/>
      <c r="D4483" s="53"/>
      <c r="E4483" s="53"/>
      <c r="F4483" s="53"/>
      <c r="G4483" s="54"/>
      <c r="H4483" s="53"/>
      <c r="I4483" s="59"/>
      <c r="J4483" s="53"/>
      <c r="K4483" s="53"/>
      <c r="L4483" s="53"/>
      <c r="M4483" s="53"/>
      <c r="N4483" s="53"/>
    </row>
    <row r="4484" spans="2:14" x14ac:dyDescent="0.25">
      <c r="B4484" s="175"/>
      <c r="C4484" s="53"/>
      <c r="D4484" s="53"/>
      <c r="E4484" s="53"/>
      <c r="F4484" s="53"/>
      <c r="G4484" s="54"/>
      <c r="H4484" s="53"/>
      <c r="I4484" s="59"/>
      <c r="J4484" s="53"/>
      <c r="K4484" s="53"/>
      <c r="L4484" s="53"/>
      <c r="M4484" s="53"/>
      <c r="N4484" s="53"/>
    </row>
    <row r="4485" spans="2:14" x14ac:dyDescent="0.25">
      <c r="B4485" s="175"/>
      <c r="C4485" s="53"/>
      <c r="D4485" s="53"/>
      <c r="E4485" s="53"/>
      <c r="F4485" s="53"/>
      <c r="G4485" s="54"/>
      <c r="H4485" s="53"/>
      <c r="I4485" s="59"/>
      <c r="J4485" s="53"/>
      <c r="K4485" s="53"/>
      <c r="L4485" s="53"/>
      <c r="M4485" s="53"/>
      <c r="N4485" s="53"/>
    </row>
    <row r="4486" spans="2:14" x14ac:dyDescent="0.25">
      <c r="B4486" s="175"/>
      <c r="C4486" s="53"/>
      <c r="D4486" s="53"/>
      <c r="E4486" s="53"/>
      <c r="F4486" s="53"/>
      <c r="G4486" s="54"/>
      <c r="H4486" s="53"/>
      <c r="I4486" s="59"/>
      <c r="J4486" s="53"/>
      <c r="K4486" s="53"/>
      <c r="L4486" s="53"/>
      <c r="M4486" s="53"/>
      <c r="N4486" s="53"/>
    </row>
    <row r="4487" spans="2:14" x14ac:dyDescent="0.25">
      <c r="B4487" s="175"/>
      <c r="C4487" s="53"/>
      <c r="D4487" s="53"/>
      <c r="E4487" s="53"/>
      <c r="F4487" s="53"/>
      <c r="G4487" s="54"/>
      <c r="H4487" s="53"/>
      <c r="I4487" s="59"/>
      <c r="J4487" s="53"/>
      <c r="K4487" s="53"/>
      <c r="L4487" s="53"/>
      <c r="M4487" s="53"/>
      <c r="N4487" s="53"/>
    </row>
    <row r="4488" spans="2:14" x14ac:dyDescent="0.25">
      <c r="B4488" s="175"/>
      <c r="C4488" s="53"/>
      <c r="D4488" s="53"/>
      <c r="E4488" s="53"/>
      <c r="F4488" s="53"/>
      <c r="G4488" s="54"/>
      <c r="H4488" s="53"/>
      <c r="I4488" s="59"/>
      <c r="J4488" s="53"/>
      <c r="K4488" s="53"/>
      <c r="L4488" s="53"/>
      <c r="M4488" s="53"/>
      <c r="N4488" s="53"/>
    </row>
    <row r="4489" spans="2:14" x14ac:dyDescent="0.25">
      <c r="B4489" s="175"/>
      <c r="C4489" s="53"/>
      <c r="D4489" s="53"/>
      <c r="E4489" s="53"/>
      <c r="F4489" s="53"/>
      <c r="G4489" s="54"/>
      <c r="H4489" s="53"/>
      <c r="I4489" s="59"/>
      <c r="J4489" s="53"/>
      <c r="K4489" s="53"/>
      <c r="L4489" s="53"/>
      <c r="M4489" s="53"/>
      <c r="N4489" s="53"/>
    </row>
    <row r="4490" spans="2:14" x14ac:dyDescent="0.25">
      <c r="B4490" s="175"/>
      <c r="C4490" s="53"/>
      <c r="D4490" s="53"/>
      <c r="E4490" s="53"/>
      <c r="F4490" s="53"/>
      <c r="G4490" s="54"/>
      <c r="H4490" s="53"/>
      <c r="I4490" s="59"/>
      <c r="J4490" s="53"/>
      <c r="K4490" s="53"/>
      <c r="L4490" s="53"/>
      <c r="M4490" s="53"/>
      <c r="N4490" s="53"/>
    </row>
    <row r="4491" spans="2:14" x14ac:dyDescent="0.25">
      <c r="B4491" s="175"/>
      <c r="C4491" s="53"/>
      <c r="D4491" s="53"/>
      <c r="E4491" s="53"/>
      <c r="F4491" s="53"/>
      <c r="G4491" s="54"/>
      <c r="H4491" s="53"/>
      <c r="I4491" s="59"/>
      <c r="J4491" s="53"/>
      <c r="K4491" s="53"/>
      <c r="L4491" s="53"/>
      <c r="M4491" s="53"/>
      <c r="N4491" s="53"/>
    </row>
    <row r="4492" spans="2:14" x14ac:dyDescent="0.25">
      <c r="B4492" s="175"/>
      <c r="C4492" s="53"/>
      <c r="D4492" s="53"/>
      <c r="E4492" s="53"/>
      <c r="F4492" s="53"/>
      <c r="G4492" s="54"/>
      <c r="H4492" s="53"/>
      <c r="I4492" s="59"/>
      <c r="J4492" s="53"/>
      <c r="K4492" s="53"/>
      <c r="L4492" s="53"/>
      <c r="M4492" s="53"/>
      <c r="N4492" s="53"/>
    </row>
    <row r="4493" spans="2:14" x14ac:dyDescent="0.25">
      <c r="B4493" s="175"/>
      <c r="C4493" s="53"/>
      <c r="D4493" s="53"/>
      <c r="E4493" s="53"/>
      <c r="F4493" s="53"/>
      <c r="G4493" s="54"/>
      <c r="H4493" s="53"/>
      <c r="I4493" s="59"/>
      <c r="J4493" s="53"/>
      <c r="K4493" s="53"/>
      <c r="L4493" s="53"/>
      <c r="M4493" s="53"/>
      <c r="N4493" s="53"/>
    </row>
    <row r="4494" spans="2:14" x14ac:dyDescent="0.25">
      <c r="B4494" s="175"/>
      <c r="C4494" s="53"/>
      <c r="D4494" s="53"/>
      <c r="E4494" s="53"/>
      <c r="F4494" s="53"/>
      <c r="G4494" s="54"/>
      <c r="H4494" s="53"/>
      <c r="I4494" s="59"/>
      <c r="J4494" s="53"/>
      <c r="K4494" s="53"/>
      <c r="L4494" s="53"/>
      <c r="M4494" s="53"/>
      <c r="N4494" s="53"/>
    </row>
    <row r="4495" spans="2:14" x14ac:dyDescent="0.25">
      <c r="B4495" s="175"/>
      <c r="C4495" s="53"/>
      <c r="D4495" s="53"/>
      <c r="E4495" s="53"/>
      <c r="F4495" s="53"/>
      <c r="G4495" s="54"/>
      <c r="H4495" s="53"/>
      <c r="I4495" s="59"/>
      <c r="J4495" s="53"/>
      <c r="K4495" s="53"/>
      <c r="L4495" s="53"/>
      <c r="M4495" s="53"/>
      <c r="N4495" s="53"/>
    </row>
    <row r="4496" spans="2:14" x14ac:dyDescent="0.25">
      <c r="B4496" s="175"/>
      <c r="C4496" s="53"/>
      <c r="D4496" s="53"/>
      <c r="E4496" s="53"/>
      <c r="F4496" s="53"/>
      <c r="G4496" s="54"/>
      <c r="H4496" s="53"/>
      <c r="I4496" s="59"/>
      <c r="J4496" s="53"/>
      <c r="K4496" s="53"/>
      <c r="L4496" s="53"/>
      <c r="M4496" s="53"/>
      <c r="N4496" s="53"/>
    </row>
    <row r="4497" spans="2:14" x14ac:dyDescent="0.25">
      <c r="B4497" s="175"/>
      <c r="C4497" s="53"/>
      <c r="D4497" s="53"/>
      <c r="E4497" s="53"/>
      <c r="F4497" s="53"/>
      <c r="G4497" s="54"/>
      <c r="H4497" s="53"/>
      <c r="I4497" s="59"/>
      <c r="J4497" s="53"/>
      <c r="K4497" s="53"/>
      <c r="L4497" s="53"/>
      <c r="M4497" s="53"/>
      <c r="N4497" s="53"/>
    </row>
    <row r="4498" spans="2:14" x14ac:dyDescent="0.25">
      <c r="B4498" s="175"/>
      <c r="C4498" s="53"/>
      <c r="D4498" s="53"/>
      <c r="E4498" s="53"/>
      <c r="F4498" s="53"/>
      <c r="G4498" s="54"/>
      <c r="H4498" s="53"/>
      <c r="I4498" s="59"/>
      <c r="J4498" s="53"/>
      <c r="K4498" s="53"/>
      <c r="L4498" s="53"/>
      <c r="M4498" s="53"/>
      <c r="N4498" s="53"/>
    </row>
    <row r="4499" spans="2:14" x14ac:dyDescent="0.25">
      <c r="B4499" s="175"/>
      <c r="C4499" s="53"/>
      <c r="D4499" s="53"/>
      <c r="E4499" s="53"/>
      <c r="F4499" s="53"/>
      <c r="G4499" s="54"/>
      <c r="H4499" s="53"/>
      <c r="I4499" s="59"/>
      <c r="J4499" s="53"/>
      <c r="K4499" s="53"/>
      <c r="L4499" s="53"/>
      <c r="M4499" s="53"/>
      <c r="N4499" s="53"/>
    </row>
    <row r="4500" spans="2:14" x14ac:dyDescent="0.25">
      <c r="B4500" s="175"/>
      <c r="C4500" s="53"/>
      <c r="D4500" s="53"/>
      <c r="E4500" s="53"/>
      <c r="F4500" s="53"/>
      <c r="G4500" s="54"/>
      <c r="H4500" s="53"/>
      <c r="I4500" s="59"/>
      <c r="J4500" s="53"/>
      <c r="K4500" s="53"/>
      <c r="L4500" s="53"/>
      <c r="M4500" s="53"/>
      <c r="N4500" s="53"/>
    </row>
    <row r="4501" spans="2:14" x14ac:dyDescent="0.25">
      <c r="B4501" s="175"/>
      <c r="C4501" s="53"/>
      <c r="D4501" s="53"/>
      <c r="E4501" s="53"/>
      <c r="F4501" s="53"/>
      <c r="G4501" s="54"/>
      <c r="H4501" s="53"/>
      <c r="I4501" s="59"/>
      <c r="J4501" s="53"/>
      <c r="K4501" s="53"/>
      <c r="L4501" s="53"/>
      <c r="M4501" s="53"/>
      <c r="N4501" s="53"/>
    </row>
    <row r="4502" spans="2:14" x14ac:dyDescent="0.25">
      <c r="B4502" s="175"/>
      <c r="C4502" s="53"/>
      <c r="D4502" s="53"/>
      <c r="E4502" s="53"/>
      <c r="F4502" s="53"/>
      <c r="G4502" s="54"/>
      <c r="H4502" s="53"/>
      <c r="I4502" s="59"/>
      <c r="J4502" s="53"/>
      <c r="K4502" s="53"/>
      <c r="L4502" s="53"/>
      <c r="M4502" s="53"/>
      <c r="N4502" s="53"/>
    </row>
    <row r="4503" spans="2:14" x14ac:dyDescent="0.25">
      <c r="B4503" s="175"/>
      <c r="C4503" s="53"/>
      <c r="D4503" s="53"/>
      <c r="E4503" s="53"/>
      <c r="F4503" s="53"/>
      <c r="G4503" s="54"/>
      <c r="H4503" s="53"/>
      <c r="I4503" s="59"/>
      <c r="J4503" s="53"/>
      <c r="K4503" s="53"/>
      <c r="L4503" s="53"/>
      <c r="M4503" s="53"/>
      <c r="N4503" s="53"/>
    </row>
    <row r="4504" spans="2:14" x14ac:dyDescent="0.25">
      <c r="B4504" s="175"/>
      <c r="C4504" s="53"/>
      <c r="D4504" s="53"/>
      <c r="E4504" s="53"/>
      <c r="F4504" s="53"/>
      <c r="G4504" s="54"/>
      <c r="H4504" s="53"/>
      <c r="I4504" s="59"/>
      <c r="J4504" s="53"/>
      <c r="K4504" s="53"/>
      <c r="L4504" s="53"/>
      <c r="M4504" s="53"/>
      <c r="N4504" s="53"/>
    </row>
    <row r="4505" spans="2:14" x14ac:dyDescent="0.25">
      <c r="B4505" s="175"/>
      <c r="C4505" s="53"/>
      <c r="D4505" s="53"/>
      <c r="E4505" s="53"/>
      <c r="F4505" s="53"/>
      <c r="G4505" s="54"/>
      <c r="H4505" s="53"/>
      <c r="I4505" s="59"/>
      <c r="J4505" s="53"/>
      <c r="K4505" s="53"/>
      <c r="L4505" s="53"/>
      <c r="M4505" s="53"/>
      <c r="N4505" s="53"/>
    </row>
    <row r="4506" spans="2:14" x14ac:dyDescent="0.25">
      <c r="B4506" s="175"/>
      <c r="C4506" s="53"/>
      <c r="D4506" s="53"/>
      <c r="E4506" s="53"/>
      <c r="F4506" s="53"/>
      <c r="G4506" s="54"/>
      <c r="H4506" s="53"/>
      <c r="I4506" s="59"/>
      <c r="J4506" s="53"/>
      <c r="K4506" s="53"/>
      <c r="L4506" s="53"/>
      <c r="M4506" s="53"/>
      <c r="N4506" s="53"/>
    </row>
    <row r="4507" spans="2:14" x14ac:dyDescent="0.25">
      <c r="B4507" s="175"/>
      <c r="C4507" s="53"/>
      <c r="D4507" s="53"/>
      <c r="E4507" s="53"/>
      <c r="F4507" s="53"/>
      <c r="G4507" s="54"/>
      <c r="H4507" s="53"/>
      <c r="I4507" s="59"/>
      <c r="J4507" s="53"/>
      <c r="K4507" s="53"/>
      <c r="L4507" s="53"/>
      <c r="M4507" s="53"/>
      <c r="N4507" s="53"/>
    </row>
    <row r="4508" spans="2:14" x14ac:dyDescent="0.25">
      <c r="B4508" s="175"/>
      <c r="C4508" s="53"/>
      <c r="D4508" s="53"/>
      <c r="E4508" s="53"/>
      <c r="F4508" s="53"/>
      <c r="G4508" s="54"/>
      <c r="H4508" s="53"/>
      <c r="I4508" s="59"/>
      <c r="J4508" s="53"/>
      <c r="K4508" s="53"/>
      <c r="L4508" s="53"/>
      <c r="M4508" s="53"/>
      <c r="N4508" s="53"/>
    </row>
    <row r="4509" spans="2:14" x14ac:dyDescent="0.25">
      <c r="B4509" s="175"/>
      <c r="C4509" s="53"/>
      <c r="D4509" s="53"/>
      <c r="E4509" s="53"/>
      <c r="F4509" s="53"/>
      <c r="G4509" s="54"/>
      <c r="H4509" s="53"/>
      <c r="I4509" s="59"/>
      <c r="J4509" s="53"/>
      <c r="K4509" s="53"/>
      <c r="L4509" s="53"/>
      <c r="M4509" s="53"/>
      <c r="N4509" s="53"/>
    </row>
    <row r="4510" spans="2:14" x14ac:dyDescent="0.25">
      <c r="B4510" s="175"/>
      <c r="C4510" s="53"/>
      <c r="D4510" s="53"/>
      <c r="E4510" s="53"/>
      <c r="F4510" s="53"/>
      <c r="G4510" s="54"/>
      <c r="H4510" s="53"/>
      <c r="I4510" s="59"/>
      <c r="J4510" s="53"/>
      <c r="K4510" s="53"/>
      <c r="L4510" s="53"/>
      <c r="M4510" s="53"/>
      <c r="N4510" s="53"/>
    </row>
    <row r="4511" spans="2:14" x14ac:dyDescent="0.25">
      <c r="B4511" s="175"/>
      <c r="C4511" s="53"/>
      <c r="D4511" s="53"/>
      <c r="E4511" s="53"/>
      <c r="F4511" s="53"/>
      <c r="G4511" s="54"/>
      <c r="H4511" s="53"/>
      <c r="I4511" s="59"/>
      <c r="J4511" s="53"/>
      <c r="K4511" s="53"/>
      <c r="L4511" s="53"/>
      <c r="M4511" s="53"/>
      <c r="N4511" s="53"/>
    </row>
    <row r="4512" spans="2:14" x14ac:dyDescent="0.25">
      <c r="B4512" s="175"/>
      <c r="C4512" s="53"/>
      <c r="D4512" s="53"/>
      <c r="E4512" s="53"/>
      <c r="F4512" s="53"/>
      <c r="G4512" s="54"/>
      <c r="H4512" s="53"/>
      <c r="I4512" s="59"/>
      <c r="J4512" s="53"/>
      <c r="K4512" s="53"/>
      <c r="L4512" s="53"/>
      <c r="M4512" s="53"/>
      <c r="N4512" s="53"/>
    </row>
    <row r="4513" spans="2:14" x14ac:dyDescent="0.25">
      <c r="B4513" s="175"/>
      <c r="C4513" s="53"/>
      <c r="D4513" s="53"/>
      <c r="E4513" s="53"/>
      <c r="F4513" s="53"/>
      <c r="G4513" s="54"/>
      <c r="H4513" s="53"/>
      <c r="I4513" s="59"/>
      <c r="J4513" s="53"/>
      <c r="K4513" s="53"/>
      <c r="L4513" s="53"/>
      <c r="M4513" s="53"/>
      <c r="N4513" s="53"/>
    </row>
    <row r="4514" spans="2:14" x14ac:dyDescent="0.25">
      <c r="B4514" s="175"/>
      <c r="C4514" s="53"/>
      <c r="D4514" s="53"/>
      <c r="E4514" s="53"/>
      <c r="F4514" s="53"/>
      <c r="G4514" s="54"/>
      <c r="H4514" s="53"/>
      <c r="I4514" s="59"/>
      <c r="J4514" s="53"/>
      <c r="K4514" s="53"/>
      <c r="L4514" s="53"/>
      <c r="M4514" s="53"/>
      <c r="N4514" s="53"/>
    </row>
    <row r="4515" spans="2:14" x14ac:dyDescent="0.25">
      <c r="B4515" s="175"/>
      <c r="C4515" s="53"/>
      <c r="D4515" s="53"/>
      <c r="E4515" s="53"/>
      <c r="F4515" s="53"/>
      <c r="G4515" s="54"/>
      <c r="H4515" s="53"/>
      <c r="I4515" s="59"/>
      <c r="J4515" s="53"/>
      <c r="K4515" s="53"/>
      <c r="L4515" s="53"/>
      <c r="M4515" s="53"/>
      <c r="N4515" s="53"/>
    </row>
    <row r="4516" spans="2:14" x14ac:dyDescent="0.25">
      <c r="B4516" s="175"/>
      <c r="C4516" s="53"/>
      <c r="D4516" s="53"/>
      <c r="E4516" s="53"/>
      <c r="F4516" s="53"/>
      <c r="G4516" s="54"/>
      <c r="H4516" s="53"/>
      <c r="I4516" s="59"/>
      <c r="J4516" s="53"/>
      <c r="K4516" s="53"/>
      <c r="L4516" s="53"/>
      <c r="M4516" s="53"/>
      <c r="N4516" s="53"/>
    </row>
    <row r="4517" spans="2:14" x14ac:dyDescent="0.25">
      <c r="B4517" s="175"/>
      <c r="C4517" s="53"/>
      <c r="D4517" s="53"/>
      <c r="E4517" s="53"/>
      <c r="F4517" s="53"/>
      <c r="G4517" s="54"/>
      <c r="H4517" s="53"/>
      <c r="I4517" s="59"/>
      <c r="J4517" s="53"/>
      <c r="K4517" s="53"/>
      <c r="L4517" s="53"/>
      <c r="M4517" s="53"/>
      <c r="N4517" s="53"/>
    </row>
    <row r="4518" spans="2:14" x14ac:dyDescent="0.25">
      <c r="B4518" s="175"/>
      <c r="C4518" s="53"/>
      <c r="D4518" s="53"/>
      <c r="E4518" s="53"/>
      <c r="F4518" s="53"/>
      <c r="G4518" s="54"/>
      <c r="H4518" s="53"/>
      <c r="I4518" s="59"/>
      <c r="J4518" s="53"/>
      <c r="K4518" s="53"/>
      <c r="L4518" s="53"/>
      <c r="M4518" s="53"/>
      <c r="N4518" s="53"/>
    </row>
    <row r="4519" spans="2:14" x14ac:dyDescent="0.25">
      <c r="B4519" s="175"/>
      <c r="C4519" s="53"/>
      <c r="D4519" s="53"/>
      <c r="E4519" s="53"/>
      <c r="F4519" s="53"/>
      <c r="G4519" s="54"/>
      <c r="H4519" s="53"/>
      <c r="I4519" s="59"/>
      <c r="J4519" s="53"/>
      <c r="K4519" s="53"/>
      <c r="L4519" s="53"/>
      <c r="M4519" s="53"/>
      <c r="N4519" s="53"/>
    </row>
    <row r="4520" spans="2:14" x14ac:dyDescent="0.25">
      <c r="B4520" s="175"/>
      <c r="C4520" s="53"/>
      <c r="D4520" s="53"/>
      <c r="E4520" s="53"/>
      <c r="F4520" s="53"/>
      <c r="G4520" s="54"/>
      <c r="H4520" s="53"/>
      <c r="I4520" s="59"/>
      <c r="J4520" s="53"/>
      <c r="K4520" s="53"/>
      <c r="L4520" s="53"/>
      <c r="M4520" s="53"/>
      <c r="N4520" s="53"/>
    </row>
    <row r="4521" spans="2:14" x14ac:dyDescent="0.25">
      <c r="B4521" s="175"/>
      <c r="C4521" s="53"/>
      <c r="D4521" s="53"/>
      <c r="E4521" s="53"/>
      <c r="F4521" s="53"/>
      <c r="G4521" s="54"/>
      <c r="H4521" s="53"/>
      <c r="I4521" s="59"/>
      <c r="J4521" s="53"/>
      <c r="K4521" s="53"/>
      <c r="L4521" s="53"/>
      <c r="M4521" s="53"/>
      <c r="N4521" s="53"/>
    </row>
    <row r="4522" spans="2:14" x14ac:dyDescent="0.25">
      <c r="B4522" s="175"/>
      <c r="C4522" s="53"/>
      <c r="D4522" s="53"/>
      <c r="E4522" s="53"/>
      <c r="F4522" s="53"/>
      <c r="G4522" s="54"/>
      <c r="H4522" s="53"/>
      <c r="I4522" s="59"/>
      <c r="J4522" s="53"/>
      <c r="K4522" s="53"/>
      <c r="L4522" s="53"/>
      <c r="M4522" s="53"/>
      <c r="N4522" s="53"/>
    </row>
    <row r="4523" spans="2:14" x14ac:dyDescent="0.25">
      <c r="B4523" s="175"/>
      <c r="C4523" s="53"/>
      <c r="D4523" s="53"/>
      <c r="E4523" s="53"/>
      <c r="F4523" s="53"/>
      <c r="G4523" s="54"/>
      <c r="H4523" s="53"/>
      <c r="I4523" s="59"/>
      <c r="J4523" s="53"/>
      <c r="K4523" s="53"/>
      <c r="L4523" s="53"/>
      <c r="M4523" s="53"/>
      <c r="N4523" s="53"/>
    </row>
    <row r="4524" spans="2:14" x14ac:dyDescent="0.25">
      <c r="B4524" s="175"/>
      <c r="C4524" s="53"/>
      <c r="D4524" s="53"/>
      <c r="E4524" s="53"/>
      <c r="F4524" s="53"/>
      <c r="G4524" s="54"/>
      <c r="H4524" s="53"/>
      <c r="I4524" s="59"/>
      <c r="J4524" s="53"/>
      <c r="K4524" s="53"/>
      <c r="L4524" s="53"/>
      <c r="M4524" s="53"/>
      <c r="N4524" s="53"/>
    </row>
    <row r="4525" spans="2:14" x14ac:dyDescent="0.25">
      <c r="B4525" s="175"/>
      <c r="C4525" s="53"/>
      <c r="D4525" s="53"/>
      <c r="E4525" s="53"/>
      <c r="F4525" s="53"/>
      <c r="G4525" s="54"/>
      <c r="H4525" s="53"/>
      <c r="I4525" s="59"/>
      <c r="J4525" s="53"/>
      <c r="K4525" s="53"/>
      <c r="L4525" s="53"/>
      <c r="M4525" s="53"/>
      <c r="N4525" s="53"/>
    </row>
    <row r="4526" spans="2:14" x14ac:dyDescent="0.25">
      <c r="B4526" s="175"/>
      <c r="C4526" s="53"/>
      <c r="D4526" s="53"/>
      <c r="E4526" s="53"/>
      <c r="F4526" s="53"/>
      <c r="G4526" s="54"/>
      <c r="H4526" s="53"/>
      <c r="I4526" s="59"/>
      <c r="J4526" s="53"/>
      <c r="K4526" s="53"/>
      <c r="L4526" s="53"/>
      <c r="M4526" s="53"/>
      <c r="N4526" s="53"/>
    </row>
    <row r="4527" spans="2:14" x14ac:dyDescent="0.25">
      <c r="B4527" s="175"/>
      <c r="C4527" s="53"/>
      <c r="D4527" s="53"/>
      <c r="E4527" s="53"/>
      <c r="F4527" s="53"/>
      <c r="G4527" s="54"/>
      <c r="H4527" s="53"/>
      <c r="I4527" s="59"/>
      <c r="J4527" s="53"/>
      <c r="K4527" s="53"/>
      <c r="L4527" s="53"/>
      <c r="M4527" s="53"/>
      <c r="N4527" s="53"/>
    </row>
    <row r="4528" spans="2:14" x14ac:dyDescent="0.25">
      <c r="B4528" s="175"/>
      <c r="C4528" s="53"/>
      <c r="D4528" s="53"/>
      <c r="E4528" s="53"/>
      <c r="F4528" s="53"/>
      <c r="G4528" s="54"/>
      <c r="H4528" s="53"/>
      <c r="I4528" s="59"/>
      <c r="J4528" s="53"/>
      <c r="K4528" s="53"/>
      <c r="L4528" s="53"/>
      <c r="M4528" s="53"/>
      <c r="N4528" s="53"/>
    </row>
    <row r="4529" spans="2:14" x14ac:dyDescent="0.25">
      <c r="B4529" s="175"/>
      <c r="C4529" s="53"/>
      <c r="D4529" s="53"/>
      <c r="E4529" s="53"/>
      <c r="F4529" s="53"/>
      <c r="G4529" s="54"/>
      <c r="H4529" s="53"/>
      <c r="I4529" s="59"/>
      <c r="J4529" s="53"/>
      <c r="K4529" s="53"/>
      <c r="L4529" s="53"/>
      <c r="M4529" s="53"/>
      <c r="N4529" s="53"/>
    </row>
    <row r="4530" spans="2:14" x14ac:dyDescent="0.25">
      <c r="B4530" s="175"/>
      <c r="C4530" s="53"/>
      <c r="D4530" s="53"/>
      <c r="E4530" s="53"/>
      <c r="F4530" s="53"/>
      <c r="G4530" s="54"/>
      <c r="H4530" s="53"/>
      <c r="I4530" s="59"/>
      <c r="J4530" s="53"/>
      <c r="K4530" s="53"/>
      <c r="L4530" s="53"/>
      <c r="M4530" s="53"/>
      <c r="N4530" s="53"/>
    </row>
    <row r="4531" spans="2:14" x14ac:dyDescent="0.25">
      <c r="B4531" s="175"/>
      <c r="C4531" s="53"/>
      <c r="D4531" s="53"/>
      <c r="E4531" s="53"/>
      <c r="F4531" s="53"/>
      <c r="G4531" s="54"/>
      <c r="H4531" s="53"/>
      <c r="I4531" s="59"/>
      <c r="J4531" s="53"/>
      <c r="K4531" s="53"/>
      <c r="L4531" s="53"/>
      <c r="M4531" s="53"/>
      <c r="N4531" s="53"/>
    </row>
    <row r="4532" spans="2:14" x14ac:dyDescent="0.25">
      <c r="B4532" s="175"/>
      <c r="C4532" s="53"/>
      <c r="D4532" s="53"/>
      <c r="E4532" s="53"/>
      <c r="F4532" s="53"/>
      <c r="G4532" s="54"/>
      <c r="H4532" s="53"/>
      <c r="I4532" s="59"/>
      <c r="J4532" s="53"/>
      <c r="K4532" s="53"/>
      <c r="L4532" s="53"/>
      <c r="M4532" s="53"/>
      <c r="N4532" s="53"/>
    </row>
    <row r="4533" spans="2:14" x14ac:dyDescent="0.25">
      <c r="B4533" s="175"/>
      <c r="C4533" s="53"/>
      <c r="D4533" s="53"/>
      <c r="E4533" s="53"/>
      <c r="F4533" s="53"/>
      <c r="G4533" s="54"/>
      <c r="H4533" s="53"/>
      <c r="I4533" s="59"/>
      <c r="J4533" s="53"/>
      <c r="K4533" s="53"/>
      <c r="L4533" s="53"/>
      <c r="M4533" s="53"/>
      <c r="N4533" s="53"/>
    </row>
    <row r="4534" spans="2:14" x14ac:dyDescent="0.25">
      <c r="B4534" s="175"/>
      <c r="C4534" s="53"/>
      <c r="D4534" s="53"/>
      <c r="E4534" s="53"/>
      <c r="F4534" s="53"/>
      <c r="G4534" s="54"/>
      <c r="H4534" s="53"/>
      <c r="I4534" s="59"/>
      <c r="J4534" s="53"/>
      <c r="K4534" s="53"/>
      <c r="L4534" s="53"/>
      <c r="M4534" s="53"/>
      <c r="N4534" s="53"/>
    </row>
    <row r="4535" spans="2:14" x14ac:dyDescent="0.25">
      <c r="B4535" s="175"/>
      <c r="C4535" s="53"/>
      <c r="D4535" s="53"/>
      <c r="E4535" s="53"/>
      <c r="F4535" s="53"/>
      <c r="G4535" s="54"/>
      <c r="H4535" s="53"/>
      <c r="I4535" s="59"/>
      <c r="J4535" s="53"/>
      <c r="K4535" s="53"/>
      <c r="L4535" s="53"/>
      <c r="M4535" s="53"/>
      <c r="N4535" s="53"/>
    </row>
    <row r="4536" spans="2:14" x14ac:dyDescent="0.25">
      <c r="B4536" s="175"/>
      <c r="C4536" s="53"/>
      <c r="D4536" s="53"/>
      <c r="E4536" s="53"/>
      <c r="F4536" s="53"/>
      <c r="G4536" s="54"/>
      <c r="H4536" s="53"/>
      <c r="I4536" s="59"/>
      <c r="J4536" s="53"/>
      <c r="K4536" s="53"/>
      <c r="L4536" s="53"/>
      <c r="M4536" s="53"/>
      <c r="N4536" s="53"/>
    </row>
    <row r="4537" spans="2:14" x14ac:dyDescent="0.25">
      <c r="B4537" s="175"/>
      <c r="C4537" s="53"/>
      <c r="D4537" s="53"/>
      <c r="E4537" s="53"/>
      <c r="F4537" s="53"/>
      <c r="G4537" s="54"/>
      <c r="H4537" s="53"/>
      <c r="I4537" s="59"/>
      <c r="J4537" s="53"/>
      <c r="K4537" s="53"/>
      <c r="L4537" s="53"/>
      <c r="M4537" s="53"/>
      <c r="N4537" s="53"/>
    </row>
    <row r="4538" spans="2:14" x14ac:dyDescent="0.25">
      <c r="B4538" s="175"/>
      <c r="C4538" s="53"/>
      <c r="D4538" s="53"/>
      <c r="E4538" s="53"/>
      <c r="F4538" s="53"/>
      <c r="G4538" s="54"/>
      <c r="H4538" s="53"/>
      <c r="I4538" s="59"/>
      <c r="J4538" s="53"/>
      <c r="K4538" s="53"/>
      <c r="L4538" s="53"/>
      <c r="M4538" s="53"/>
      <c r="N4538" s="53"/>
    </row>
    <row r="4539" spans="2:14" x14ac:dyDescent="0.25">
      <c r="B4539" s="175"/>
      <c r="C4539" s="53"/>
      <c r="D4539" s="53"/>
      <c r="E4539" s="53"/>
      <c r="F4539" s="53"/>
      <c r="G4539" s="54"/>
      <c r="H4539" s="53"/>
      <c r="I4539" s="59"/>
      <c r="J4539" s="53"/>
      <c r="K4539" s="53"/>
      <c r="L4539" s="53"/>
      <c r="M4539" s="53"/>
      <c r="N4539" s="53"/>
    </row>
    <row r="4540" spans="2:14" x14ac:dyDescent="0.25">
      <c r="B4540" s="175"/>
      <c r="C4540" s="53"/>
      <c r="D4540" s="53"/>
      <c r="E4540" s="53"/>
      <c r="F4540" s="53"/>
      <c r="G4540" s="54"/>
      <c r="H4540" s="53"/>
      <c r="I4540" s="59"/>
      <c r="J4540" s="53"/>
      <c r="K4540" s="53"/>
      <c r="L4540" s="53"/>
      <c r="M4540" s="53"/>
      <c r="N4540" s="53"/>
    </row>
    <row r="4541" spans="2:14" x14ac:dyDescent="0.25">
      <c r="B4541" s="175"/>
      <c r="C4541" s="53"/>
      <c r="D4541" s="53"/>
      <c r="E4541" s="53"/>
      <c r="F4541" s="53"/>
      <c r="G4541" s="54"/>
      <c r="H4541" s="53"/>
      <c r="I4541" s="59"/>
      <c r="J4541" s="53"/>
      <c r="K4541" s="53"/>
      <c r="L4541" s="53"/>
      <c r="M4541" s="53"/>
      <c r="N4541" s="53"/>
    </row>
    <row r="4542" spans="2:14" x14ac:dyDescent="0.25">
      <c r="B4542" s="175"/>
      <c r="C4542" s="53"/>
      <c r="D4542" s="53"/>
      <c r="E4542" s="53"/>
      <c r="F4542" s="53"/>
      <c r="G4542" s="54"/>
      <c r="H4542" s="53"/>
      <c r="I4542" s="59"/>
      <c r="J4542" s="53"/>
      <c r="K4542" s="53"/>
      <c r="L4542" s="53"/>
      <c r="M4542" s="53"/>
      <c r="N4542" s="53"/>
    </row>
    <row r="4543" spans="2:14" x14ac:dyDescent="0.25">
      <c r="B4543" s="175"/>
      <c r="C4543" s="53"/>
      <c r="D4543" s="53"/>
      <c r="E4543" s="53"/>
      <c r="F4543" s="53"/>
      <c r="G4543" s="54"/>
      <c r="H4543" s="53"/>
      <c r="I4543" s="59"/>
      <c r="J4543" s="53"/>
      <c r="K4543" s="53"/>
      <c r="L4543" s="53"/>
      <c r="M4543" s="53"/>
      <c r="N4543" s="53"/>
    </row>
    <row r="4544" spans="2:14" x14ac:dyDescent="0.25">
      <c r="B4544" s="175"/>
      <c r="C4544" s="53"/>
      <c r="D4544" s="53"/>
      <c r="E4544" s="53"/>
      <c r="F4544" s="53"/>
      <c r="G4544" s="54"/>
      <c r="H4544" s="53"/>
      <c r="I4544" s="59"/>
      <c r="J4544" s="53"/>
      <c r="K4544" s="53"/>
      <c r="L4544" s="53"/>
      <c r="M4544" s="53"/>
      <c r="N4544" s="53"/>
    </row>
    <row r="4545" spans="2:14" x14ac:dyDescent="0.25">
      <c r="B4545" s="175"/>
      <c r="C4545" s="53"/>
      <c r="D4545" s="53"/>
      <c r="E4545" s="53"/>
      <c r="F4545" s="53"/>
      <c r="G4545" s="54"/>
      <c r="H4545" s="53"/>
      <c r="I4545" s="59"/>
      <c r="J4545" s="53"/>
      <c r="K4545" s="53"/>
      <c r="L4545" s="53"/>
      <c r="M4545" s="53"/>
      <c r="N4545" s="53"/>
    </row>
    <row r="4546" spans="2:14" x14ac:dyDescent="0.25">
      <c r="B4546" s="175"/>
      <c r="C4546" s="53"/>
      <c r="D4546" s="53"/>
      <c r="E4546" s="53"/>
      <c r="F4546" s="53"/>
      <c r="G4546" s="54"/>
      <c r="H4546" s="53"/>
      <c r="I4546" s="59"/>
      <c r="J4546" s="53"/>
      <c r="K4546" s="53"/>
      <c r="L4546" s="53"/>
      <c r="M4546" s="53"/>
      <c r="N4546" s="53"/>
    </row>
    <row r="4547" spans="2:14" x14ac:dyDescent="0.25">
      <c r="B4547" s="175"/>
      <c r="C4547" s="53"/>
      <c r="D4547" s="53"/>
      <c r="E4547" s="53"/>
      <c r="F4547" s="53"/>
      <c r="G4547" s="54"/>
      <c r="H4547" s="53"/>
      <c r="I4547" s="59"/>
      <c r="J4547" s="53"/>
      <c r="K4547" s="53"/>
      <c r="L4547" s="53"/>
      <c r="M4547" s="53"/>
      <c r="N4547" s="53"/>
    </row>
    <row r="4548" spans="2:14" x14ac:dyDescent="0.25">
      <c r="B4548" s="175"/>
      <c r="C4548" s="53"/>
      <c r="D4548" s="53"/>
      <c r="E4548" s="53"/>
      <c r="F4548" s="53"/>
      <c r="G4548" s="54"/>
      <c r="H4548" s="53"/>
      <c r="I4548" s="59"/>
      <c r="J4548" s="53"/>
      <c r="K4548" s="53"/>
      <c r="L4548" s="53"/>
      <c r="M4548" s="53"/>
      <c r="N4548" s="53"/>
    </row>
    <row r="4549" spans="2:14" x14ac:dyDescent="0.25">
      <c r="B4549" s="175"/>
      <c r="C4549" s="53"/>
      <c r="D4549" s="53"/>
      <c r="E4549" s="53"/>
      <c r="F4549" s="53"/>
      <c r="G4549" s="54"/>
      <c r="H4549" s="53"/>
      <c r="I4549" s="59"/>
      <c r="J4549" s="53"/>
      <c r="K4549" s="53"/>
      <c r="L4549" s="53"/>
      <c r="M4549" s="53"/>
      <c r="N4549" s="53"/>
    </row>
    <row r="4550" spans="2:14" x14ac:dyDescent="0.25">
      <c r="B4550" s="175"/>
      <c r="C4550" s="53"/>
      <c r="D4550" s="53"/>
      <c r="E4550" s="53"/>
      <c r="F4550" s="53"/>
      <c r="G4550" s="54"/>
      <c r="H4550" s="53"/>
      <c r="I4550" s="59"/>
      <c r="J4550" s="53"/>
      <c r="K4550" s="53"/>
      <c r="L4550" s="53"/>
      <c r="M4550" s="53"/>
      <c r="N4550" s="53"/>
    </row>
    <row r="4551" spans="2:14" x14ac:dyDescent="0.25">
      <c r="B4551" s="175"/>
      <c r="C4551" s="53"/>
      <c r="D4551" s="53"/>
      <c r="E4551" s="53"/>
      <c r="F4551" s="53"/>
      <c r="G4551" s="54"/>
      <c r="H4551" s="53"/>
      <c r="I4551" s="59"/>
      <c r="J4551" s="53"/>
      <c r="K4551" s="53"/>
      <c r="L4551" s="53"/>
      <c r="M4551" s="53"/>
      <c r="N4551" s="53"/>
    </row>
    <row r="4552" spans="2:14" x14ac:dyDescent="0.25">
      <c r="B4552" s="175"/>
      <c r="C4552" s="53"/>
      <c r="D4552" s="53"/>
      <c r="E4552" s="53"/>
      <c r="F4552" s="53"/>
      <c r="G4552" s="54"/>
      <c r="H4552" s="53"/>
      <c r="I4552" s="59"/>
      <c r="J4552" s="53"/>
      <c r="K4552" s="53"/>
      <c r="L4552" s="53"/>
      <c r="M4552" s="53"/>
      <c r="N4552" s="53"/>
    </row>
    <row r="4553" spans="2:14" x14ac:dyDescent="0.25">
      <c r="B4553" s="175"/>
      <c r="C4553" s="53"/>
      <c r="D4553" s="53"/>
      <c r="E4553" s="53"/>
      <c r="F4553" s="53"/>
      <c r="G4553" s="54"/>
      <c r="H4553" s="53"/>
      <c r="I4553" s="59"/>
      <c r="J4553" s="53"/>
      <c r="K4553" s="53"/>
      <c r="L4553" s="53"/>
      <c r="M4553" s="53"/>
      <c r="N4553" s="53"/>
    </row>
    <row r="4554" spans="2:14" x14ac:dyDescent="0.25">
      <c r="B4554" s="175"/>
      <c r="C4554" s="53"/>
      <c r="D4554" s="53"/>
      <c r="E4554" s="53"/>
      <c r="F4554" s="53"/>
      <c r="G4554" s="54"/>
      <c r="H4554" s="53"/>
      <c r="I4554" s="59"/>
      <c r="J4554" s="53"/>
      <c r="K4554" s="53"/>
      <c r="L4554" s="53"/>
      <c r="M4554" s="53"/>
      <c r="N4554" s="53"/>
    </row>
    <row r="4555" spans="2:14" x14ac:dyDescent="0.25">
      <c r="B4555" s="175"/>
      <c r="C4555" s="53"/>
      <c r="D4555" s="53"/>
      <c r="E4555" s="53"/>
      <c r="F4555" s="53"/>
      <c r="G4555" s="54"/>
      <c r="H4555" s="53"/>
      <c r="I4555" s="59"/>
      <c r="J4555" s="53"/>
      <c r="K4555" s="53"/>
      <c r="L4555" s="53"/>
      <c r="M4555" s="53"/>
      <c r="N4555" s="53"/>
    </row>
    <row r="4556" spans="2:14" x14ac:dyDescent="0.25">
      <c r="B4556" s="175"/>
      <c r="C4556" s="53"/>
      <c r="D4556" s="53"/>
      <c r="E4556" s="53"/>
      <c r="F4556" s="53"/>
      <c r="G4556" s="54"/>
      <c r="H4556" s="53"/>
      <c r="I4556" s="59"/>
      <c r="J4556" s="53"/>
      <c r="K4556" s="53"/>
      <c r="L4556" s="53"/>
      <c r="M4556" s="53"/>
      <c r="N4556" s="53"/>
    </row>
    <row r="4557" spans="2:14" x14ac:dyDescent="0.25">
      <c r="B4557" s="175"/>
      <c r="C4557" s="53"/>
      <c r="D4557" s="53"/>
      <c r="E4557" s="53"/>
      <c r="F4557" s="53"/>
      <c r="G4557" s="54"/>
      <c r="H4557" s="53"/>
      <c r="I4557" s="59"/>
      <c r="J4557" s="53"/>
      <c r="K4557" s="53"/>
      <c r="L4557" s="53"/>
      <c r="M4557" s="53"/>
      <c r="N4557" s="53"/>
    </row>
    <row r="4558" spans="2:14" x14ac:dyDescent="0.25">
      <c r="B4558" s="175"/>
      <c r="C4558" s="53"/>
      <c r="D4558" s="53"/>
      <c r="E4558" s="53"/>
      <c r="F4558" s="53"/>
      <c r="G4558" s="54"/>
      <c r="H4558" s="53"/>
      <c r="I4558" s="59"/>
      <c r="J4558" s="53"/>
      <c r="K4558" s="53"/>
      <c r="L4558" s="53"/>
      <c r="M4558" s="53"/>
      <c r="N4558" s="53"/>
    </row>
    <row r="4559" spans="2:14" x14ac:dyDescent="0.25">
      <c r="B4559" s="175"/>
      <c r="C4559" s="53"/>
      <c r="D4559" s="53"/>
      <c r="E4559" s="53"/>
      <c r="F4559" s="53"/>
      <c r="G4559" s="54"/>
      <c r="H4559" s="53"/>
      <c r="I4559" s="59"/>
      <c r="J4559" s="53"/>
      <c r="K4559" s="53"/>
      <c r="L4559" s="53"/>
      <c r="M4559" s="53"/>
      <c r="N4559" s="53"/>
    </row>
    <row r="4560" spans="2:14" x14ac:dyDescent="0.25">
      <c r="B4560" s="175"/>
      <c r="C4560" s="53"/>
      <c r="D4560" s="53"/>
      <c r="E4560" s="53"/>
      <c r="F4560" s="53"/>
      <c r="G4560" s="54"/>
      <c r="H4560" s="53"/>
      <c r="I4560" s="59"/>
      <c r="J4560" s="53"/>
      <c r="K4560" s="53"/>
      <c r="L4560" s="53"/>
      <c r="M4560" s="53"/>
      <c r="N4560" s="53"/>
    </row>
    <row r="4561" spans="2:14" x14ac:dyDescent="0.25">
      <c r="B4561" s="175"/>
      <c r="C4561" s="53"/>
      <c r="D4561" s="53"/>
      <c r="E4561" s="53"/>
      <c r="F4561" s="53"/>
      <c r="G4561" s="54"/>
      <c r="H4561" s="53"/>
      <c r="I4561" s="59"/>
      <c r="J4561" s="53"/>
      <c r="K4561" s="53"/>
      <c r="L4561" s="53"/>
      <c r="M4561" s="53"/>
      <c r="N4561" s="53"/>
    </row>
    <row r="4562" spans="2:14" x14ac:dyDescent="0.25">
      <c r="B4562" s="175"/>
      <c r="C4562" s="53"/>
      <c r="D4562" s="53"/>
      <c r="E4562" s="53"/>
      <c r="F4562" s="53"/>
      <c r="G4562" s="54"/>
      <c r="H4562" s="53"/>
      <c r="I4562" s="59"/>
      <c r="J4562" s="53"/>
      <c r="K4562" s="53"/>
      <c r="L4562" s="53"/>
      <c r="M4562" s="53"/>
      <c r="N4562" s="53"/>
    </row>
    <row r="4563" spans="2:14" x14ac:dyDescent="0.25">
      <c r="B4563" s="175"/>
      <c r="C4563" s="53"/>
      <c r="D4563" s="53"/>
      <c r="E4563" s="53"/>
      <c r="F4563" s="53"/>
      <c r="G4563" s="54"/>
      <c r="H4563" s="53"/>
      <c r="I4563" s="59"/>
      <c r="J4563" s="53"/>
      <c r="K4563" s="53"/>
      <c r="L4563" s="53"/>
      <c r="M4563" s="53"/>
      <c r="N4563" s="53"/>
    </row>
    <row r="4564" spans="2:14" x14ac:dyDescent="0.25">
      <c r="B4564" s="175"/>
      <c r="C4564" s="53"/>
      <c r="D4564" s="53"/>
      <c r="E4564" s="53"/>
      <c r="F4564" s="53"/>
      <c r="G4564" s="54"/>
      <c r="H4564" s="53"/>
      <c r="I4564" s="59"/>
      <c r="J4564" s="53"/>
      <c r="K4564" s="53"/>
      <c r="L4564" s="53"/>
      <c r="M4564" s="53"/>
      <c r="N4564" s="53"/>
    </row>
    <row r="4565" spans="2:14" x14ac:dyDescent="0.25">
      <c r="B4565" s="175"/>
      <c r="C4565" s="53"/>
      <c r="D4565" s="53"/>
      <c r="E4565" s="53"/>
      <c r="F4565" s="53"/>
      <c r="G4565" s="54"/>
      <c r="H4565" s="53"/>
      <c r="I4565" s="59"/>
      <c r="J4565" s="53"/>
      <c r="K4565" s="53"/>
      <c r="L4565" s="53"/>
      <c r="M4565" s="53"/>
      <c r="N4565" s="53"/>
    </row>
    <row r="4566" spans="2:14" x14ac:dyDescent="0.25">
      <c r="B4566" s="175"/>
      <c r="C4566" s="53"/>
      <c r="D4566" s="53"/>
      <c r="E4566" s="53"/>
      <c r="F4566" s="53"/>
      <c r="G4566" s="54"/>
      <c r="H4566" s="53"/>
      <c r="I4566" s="59"/>
      <c r="J4566" s="53"/>
      <c r="K4566" s="53"/>
      <c r="L4566" s="53"/>
      <c r="M4566" s="53"/>
      <c r="N4566" s="53"/>
    </row>
    <row r="4567" spans="2:14" x14ac:dyDescent="0.25">
      <c r="B4567" s="175"/>
      <c r="C4567" s="53"/>
      <c r="D4567" s="53"/>
      <c r="E4567" s="53"/>
      <c r="F4567" s="53"/>
      <c r="G4567" s="54"/>
      <c r="H4567" s="53"/>
      <c r="I4567" s="59"/>
      <c r="J4567" s="53"/>
      <c r="K4567" s="53"/>
      <c r="L4567" s="53"/>
      <c r="M4567" s="53"/>
      <c r="N4567" s="53"/>
    </row>
    <row r="4568" spans="2:14" x14ac:dyDescent="0.25">
      <c r="B4568" s="175"/>
      <c r="C4568" s="53"/>
      <c r="D4568" s="53"/>
      <c r="E4568" s="53"/>
      <c r="F4568" s="53"/>
      <c r="G4568" s="54"/>
      <c r="H4568" s="53"/>
      <c r="I4568" s="59"/>
      <c r="J4568" s="53"/>
      <c r="K4568" s="53"/>
      <c r="L4568" s="53"/>
      <c r="M4568" s="53"/>
      <c r="N4568" s="53"/>
    </row>
    <row r="4569" spans="2:14" x14ac:dyDescent="0.25">
      <c r="B4569" s="175"/>
      <c r="C4569" s="53"/>
      <c r="D4569" s="53"/>
      <c r="E4569" s="53"/>
      <c r="F4569" s="53"/>
      <c r="G4569" s="54"/>
      <c r="H4569" s="53"/>
      <c r="I4569" s="59"/>
      <c r="J4569" s="53"/>
      <c r="K4569" s="53"/>
      <c r="L4569" s="53"/>
      <c r="M4569" s="53"/>
      <c r="N4569" s="53"/>
    </row>
    <row r="4570" spans="2:14" x14ac:dyDescent="0.25">
      <c r="B4570" s="175"/>
      <c r="C4570" s="53"/>
      <c r="D4570" s="53"/>
      <c r="E4570" s="53"/>
      <c r="F4570" s="53"/>
      <c r="G4570" s="54"/>
      <c r="H4570" s="53"/>
      <c r="I4570" s="59"/>
      <c r="J4570" s="53"/>
      <c r="K4570" s="53"/>
      <c r="L4570" s="53"/>
      <c r="M4570" s="53"/>
      <c r="N4570" s="53"/>
    </row>
    <row r="4571" spans="2:14" x14ac:dyDescent="0.25">
      <c r="B4571" s="175"/>
      <c r="C4571" s="53"/>
      <c r="D4571" s="53"/>
      <c r="E4571" s="53"/>
      <c r="F4571" s="53"/>
      <c r="G4571" s="54"/>
      <c r="H4571" s="53"/>
      <c r="I4571" s="59"/>
      <c r="J4571" s="53"/>
      <c r="K4571" s="53"/>
      <c r="L4571" s="53"/>
      <c r="M4571" s="53"/>
      <c r="N4571" s="53"/>
    </row>
    <row r="4572" spans="2:14" x14ac:dyDescent="0.25">
      <c r="B4572" s="175"/>
      <c r="C4572" s="53"/>
      <c r="D4572" s="53"/>
      <c r="E4572" s="53"/>
      <c r="F4572" s="53"/>
      <c r="G4572" s="54"/>
      <c r="H4572" s="53"/>
      <c r="I4572" s="59"/>
      <c r="J4572" s="53"/>
      <c r="K4572" s="53"/>
      <c r="L4572" s="53"/>
      <c r="M4572" s="53"/>
      <c r="N4572" s="53"/>
    </row>
    <row r="4573" spans="2:14" x14ac:dyDescent="0.25">
      <c r="B4573" s="175"/>
      <c r="C4573" s="53"/>
      <c r="D4573" s="53"/>
      <c r="E4573" s="53"/>
      <c r="F4573" s="53"/>
      <c r="G4573" s="54"/>
      <c r="H4573" s="53"/>
      <c r="I4573" s="59"/>
      <c r="J4573" s="53"/>
      <c r="K4573" s="53"/>
      <c r="L4573" s="53"/>
      <c r="M4573" s="53"/>
      <c r="N4573" s="53"/>
    </row>
    <row r="4574" spans="2:14" x14ac:dyDescent="0.25">
      <c r="B4574" s="175"/>
      <c r="C4574" s="53"/>
      <c r="D4574" s="53"/>
      <c r="E4574" s="53"/>
      <c r="F4574" s="53"/>
      <c r="G4574" s="54"/>
      <c r="H4574" s="53"/>
      <c r="I4574" s="59"/>
      <c r="J4574" s="53"/>
      <c r="K4574" s="53"/>
      <c r="L4574" s="53"/>
      <c r="M4574" s="53"/>
      <c r="N4574" s="53"/>
    </row>
    <row r="4575" spans="2:14" x14ac:dyDescent="0.25">
      <c r="B4575" s="175"/>
      <c r="C4575" s="53"/>
      <c r="D4575" s="53"/>
      <c r="E4575" s="53"/>
      <c r="F4575" s="53"/>
      <c r="G4575" s="54"/>
      <c r="H4575" s="53"/>
      <c r="I4575" s="59"/>
      <c r="J4575" s="53"/>
      <c r="K4575" s="53"/>
      <c r="L4575" s="53"/>
      <c r="M4575" s="53"/>
      <c r="N4575" s="53"/>
    </row>
    <row r="4576" spans="2:14" x14ac:dyDescent="0.25">
      <c r="B4576" s="175"/>
      <c r="C4576" s="53"/>
      <c r="D4576" s="53"/>
      <c r="E4576" s="53"/>
      <c r="F4576" s="53"/>
      <c r="G4576" s="54"/>
      <c r="H4576" s="53"/>
      <c r="I4576" s="59"/>
      <c r="J4576" s="53"/>
      <c r="K4576" s="53"/>
      <c r="L4576" s="53"/>
      <c r="M4576" s="53"/>
      <c r="N4576" s="53"/>
    </row>
    <row r="4577" spans="2:14" x14ac:dyDescent="0.25">
      <c r="B4577" s="175"/>
      <c r="C4577" s="53"/>
      <c r="D4577" s="53"/>
      <c r="E4577" s="53"/>
      <c r="F4577" s="53"/>
      <c r="G4577" s="54"/>
      <c r="H4577" s="53"/>
      <c r="I4577" s="59"/>
      <c r="J4577" s="53"/>
      <c r="K4577" s="53"/>
      <c r="L4577" s="53"/>
      <c r="M4577" s="53"/>
      <c r="N4577" s="53"/>
    </row>
    <row r="4578" spans="2:14" x14ac:dyDescent="0.25">
      <c r="B4578" s="175"/>
      <c r="C4578" s="53"/>
      <c r="D4578" s="53"/>
      <c r="E4578" s="53"/>
      <c r="F4578" s="53"/>
      <c r="G4578" s="54"/>
      <c r="H4578" s="53"/>
      <c r="I4578" s="59"/>
      <c r="J4578" s="53"/>
      <c r="K4578" s="53"/>
      <c r="L4578" s="53"/>
      <c r="M4578" s="53"/>
      <c r="N4578" s="53"/>
    </row>
    <row r="4579" spans="2:14" x14ac:dyDescent="0.25">
      <c r="B4579" s="175"/>
      <c r="C4579" s="53"/>
      <c r="D4579" s="53"/>
      <c r="E4579" s="53"/>
      <c r="F4579" s="53"/>
      <c r="G4579" s="54"/>
      <c r="H4579" s="53"/>
      <c r="I4579" s="59"/>
      <c r="J4579" s="53"/>
      <c r="K4579" s="53"/>
      <c r="L4579" s="53"/>
      <c r="M4579" s="53"/>
      <c r="N4579" s="53"/>
    </row>
    <row r="4580" spans="2:14" x14ac:dyDescent="0.25">
      <c r="B4580" s="175"/>
      <c r="C4580" s="53"/>
      <c r="D4580" s="53"/>
      <c r="E4580" s="53"/>
      <c r="F4580" s="53"/>
      <c r="G4580" s="54"/>
      <c r="H4580" s="53"/>
      <c r="I4580" s="59"/>
      <c r="J4580" s="53"/>
      <c r="K4580" s="53"/>
      <c r="L4580" s="53"/>
      <c r="M4580" s="53"/>
      <c r="N4580" s="53"/>
    </row>
    <row r="4581" spans="2:14" x14ac:dyDescent="0.25">
      <c r="B4581" s="175"/>
      <c r="C4581" s="53"/>
      <c r="D4581" s="53"/>
      <c r="E4581" s="53"/>
      <c r="F4581" s="53"/>
      <c r="G4581" s="54"/>
      <c r="H4581" s="53"/>
      <c r="I4581" s="59"/>
      <c r="J4581" s="53"/>
      <c r="K4581" s="53"/>
      <c r="L4581" s="53"/>
      <c r="M4581" s="53"/>
      <c r="N4581" s="53"/>
    </row>
    <row r="4582" spans="2:14" x14ac:dyDescent="0.25">
      <c r="B4582" s="175"/>
      <c r="C4582" s="53"/>
      <c r="D4582" s="53"/>
      <c r="E4582" s="53"/>
      <c r="F4582" s="53"/>
      <c r="G4582" s="54"/>
      <c r="H4582" s="53"/>
      <c r="I4582" s="59"/>
      <c r="J4582" s="53"/>
      <c r="K4582" s="53"/>
      <c r="L4582" s="53"/>
      <c r="M4582" s="53"/>
      <c r="N4582" s="53"/>
    </row>
    <row r="4583" spans="2:14" x14ac:dyDescent="0.25">
      <c r="B4583" s="175"/>
      <c r="C4583" s="53"/>
      <c r="D4583" s="53"/>
      <c r="E4583" s="53"/>
      <c r="F4583" s="53"/>
      <c r="G4583" s="54"/>
      <c r="H4583" s="53"/>
      <c r="I4583" s="59"/>
      <c r="J4583" s="53"/>
      <c r="K4583" s="53"/>
      <c r="L4583" s="53"/>
      <c r="M4583" s="53"/>
      <c r="N4583" s="53"/>
    </row>
    <row r="4584" spans="2:14" x14ac:dyDescent="0.25">
      <c r="B4584" s="175"/>
      <c r="C4584" s="53"/>
      <c r="D4584" s="53"/>
      <c r="E4584" s="53"/>
      <c r="F4584" s="53"/>
      <c r="G4584" s="54"/>
      <c r="H4584" s="53"/>
      <c r="I4584" s="59"/>
      <c r="J4584" s="53"/>
      <c r="K4584" s="53"/>
      <c r="L4584" s="53"/>
      <c r="M4584" s="53"/>
      <c r="N4584" s="53"/>
    </row>
    <row r="4585" spans="2:14" x14ac:dyDescent="0.25">
      <c r="B4585" s="175"/>
      <c r="C4585" s="53"/>
      <c r="D4585" s="53"/>
      <c r="E4585" s="53"/>
      <c r="F4585" s="53"/>
      <c r="G4585" s="54"/>
      <c r="H4585" s="53"/>
      <c r="I4585" s="59"/>
      <c r="J4585" s="53"/>
      <c r="K4585" s="53"/>
      <c r="L4585" s="53"/>
      <c r="M4585" s="53"/>
      <c r="N4585" s="53"/>
    </row>
    <row r="4586" spans="2:14" x14ac:dyDescent="0.25">
      <c r="B4586" s="175"/>
      <c r="C4586" s="53"/>
      <c r="D4586" s="53"/>
      <c r="E4586" s="53"/>
      <c r="F4586" s="53"/>
      <c r="G4586" s="54"/>
      <c r="H4586" s="53"/>
      <c r="I4586" s="59"/>
      <c r="J4586" s="53"/>
      <c r="K4586" s="53"/>
      <c r="L4586" s="53"/>
      <c r="M4586" s="53"/>
      <c r="N4586" s="53"/>
    </row>
    <row r="4587" spans="2:14" x14ac:dyDescent="0.25">
      <c r="B4587" s="175"/>
      <c r="C4587" s="53"/>
      <c r="D4587" s="53"/>
      <c r="E4587" s="53"/>
      <c r="F4587" s="53"/>
      <c r="G4587" s="54"/>
      <c r="H4587" s="53"/>
      <c r="I4587" s="59"/>
      <c r="J4587" s="53"/>
      <c r="K4587" s="53"/>
      <c r="L4587" s="53"/>
      <c r="M4587" s="53"/>
      <c r="N4587" s="53"/>
    </row>
    <row r="4588" spans="2:14" x14ac:dyDescent="0.25">
      <c r="B4588" s="175"/>
      <c r="C4588" s="53"/>
      <c r="D4588" s="53"/>
      <c r="E4588" s="53"/>
      <c r="F4588" s="53"/>
      <c r="G4588" s="54"/>
      <c r="H4588" s="53"/>
      <c r="I4588" s="59"/>
      <c r="J4588" s="53"/>
      <c r="K4588" s="53"/>
      <c r="L4588" s="53"/>
      <c r="M4588" s="53"/>
      <c r="N4588" s="53"/>
    </row>
    <row r="4589" spans="2:14" x14ac:dyDescent="0.25">
      <c r="B4589" s="175"/>
      <c r="C4589" s="53"/>
      <c r="D4589" s="53"/>
      <c r="E4589" s="53"/>
      <c r="F4589" s="53"/>
      <c r="G4589" s="54"/>
      <c r="H4589" s="53"/>
      <c r="I4589" s="59"/>
      <c r="J4589" s="53"/>
      <c r="K4589" s="53"/>
      <c r="L4589" s="53"/>
      <c r="M4589" s="53"/>
      <c r="N4589" s="53"/>
    </row>
    <row r="4590" spans="2:14" x14ac:dyDescent="0.25">
      <c r="B4590" s="175"/>
      <c r="C4590" s="53"/>
      <c r="D4590" s="53"/>
      <c r="E4590" s="53"/>
      <c r="F4590" s="53"/>
      <c r="G4590" s="54"/>
      <c r="H4590" s="53"/>
      <c r="I4590" s="59"/>
      <c r="J4590" s="53"/>
      <c r="K4590" s="53"/>
      <c r="L4590" s="53"/>
      <c r="M4590" s="53"/>
      <c r="N4590" s="53"/>
    </row>
    <row r="4591" spans="2:14" x14ac:dyDescent="0.25">
      <c r="B4591" s="175"/>
      <c r="C4591" s="53"/>
      <c r="D4591" s="53"/>
      <c r="E4591" s="53"/>
      <c r="F4591" s="53"/>
      <c r="G4591" s="54"/>
      <c r="H4591" s="53"/>
      <c r="I4591" s="59"/>
      <c r="J4591" s="53"/>
      <c r="K4591" s="53"/>
      <c r="L4591" s="53"/>
      <c r="M4591" s="53"/>
      <c r="N4591" s="53"/>
    </row>
    <row r="4592" spans="2:14" x14ac:dyDescent="0.25">
      <c r="B4592" s="175"/>
      <c r="C4592" s="53"/>
      <c r="D4592" s="53"/>
      <c r="E4592" s="53"/>
      <c r="F4592" s="53"/>
      <c r="G4592" s="54"/>
      <c r="H4592" s="53"/>
      <c r="I4592" s="59"/>
      <c r="J4592" s="53"/>
      <c r="K4592" s="53"/>
      <c r="L4592" s="53"/>
      <c r="M4592" s="53"/>
      <c r="N4592" s="53"/>
    </row>
    <row r="4593" spans="2:14" x14ac:dyDescent="0.25">
      <c r="B4593" s="175"/>
      <c r="C4593" s="53"/>
      <c r="D4593" s="53"/>
      <c r="E4593" s="53"/>
      <c r="F4593" s="53"/>
      <c r="G4593" s="54"/>
      <c r="H4593" s="53"/>
      <c r="I4593" s="59"/>
      <c r="J4593" s="53"/>
      <c r="K4593" s="53"/>
      <c r="L4593" s="53"/>
      <c r="M4593" s="53"/>
      <c r="N4593" s="53"/>
    </row>
    <row r="4594" spans="2:14" x14ac:dyDescent="0.25">
      <c r="B4594" s="175"/>
      <c r="C4594" s="53"/>
      <c r="D4594" s="53"/>
      <c r="E4594" s="53"/>
      <c r="F4594" s="53"/>
      <c r="G4594" s="54"/>
      <c r="H4594" s="53"/>
      <c r="I4594" s="59"/>
      <c r="J4594" s="53"/>
      <c r="K4594" s="53"/>
      <c r="L4594" s="53"/>
      <c r="M4594" s="53"/>
      <c r="N4594" s="53"/>
    </row>
    <row r="4595" spans="2:14" x14ac:dyDescent="0.25">
      <c r="B4595" s="175"/>
      <c r="C4595" s="53"/>
      <c r="D4595" s="53"/>
      <c r="E4595" s="53"/>
      <c r="F4595" s="53"/>
      <c r="G4595" s="54"/>
      <c r="H4595" s="53"/>
      <c r="I4595" s="59"/>
      <c r="J4595" s="53"/>
      <c r="K4595" s="53"/>
      <c r="L4595" s="53"/>
      <c r="M4595" s="53"/>
      <c r="N4595" s="53"/>
    </row>
    <row r="4596" spans="2:14" x14ac:dyDescent="0.25">
      <c r="B4596" s="175"/>
      <c r="C4596" s="53"/>
      <c r="D4596" s="53"/>
      <c r="E4596" s="53"/>
      <c r="F4596" s="53"/>
      <c r="G4596" s="54"/>
      <c r="H4596" s="53"/>
      <c r="I4596" s="59"/>
      <c r="J4596" s="53"/>
      <c r="K4596" s="53"/>
      <c r="L4596" s="53"/>
      <c r="M4596" s="53"/>
      <c r="N4596" s="53"/>
    </row>
    <row r="4597" spans="2:14" x14ac:dyDescent="0.25">
      <c r="B4597" s="175"/>
      <c r="C4597" s="53"/>
      <c r="D4597" s="53"/>
      <c r="E4597" s="53"/>
      <c r="F4597" s="53"/>
      <c r="G4597" s="54"/>
      <c r="H4597" s="53"/>
      <c r="I4597" s="59"/>
      <c r="J4597" s="53"/>
      <c r="K4597" s="53"/>
      <c r="L4597" s="53"/>
      <c r="M4597" s="53"/>
      <c r="N4597" s="53"/>
    </row>
    <row r="4598" spans="2:14" x14ac:dyDescent="0.25">
      <c r="B4598" s="175"/>
      <c r="C4598" s="53"/>
      <c r="D4598" s="53"/>
      <c r="E4598" s="53"/>
      <c r="F4598" s="53"/>
      <c r="G4598" s="54"/>
      <c r="H4598" s="53"/>
      <c r="I4598" s="59"/>
      <c r="J4598" s="53"/>
      <c r="K4598" s="53"/>
      <c r="L4598" s="53"/>
      <c r="M4598" s="53"/>
      <c r="N4598" s="53"/>
    </row>
    <row r="4599" spans="2:14" x14ac:dyDescent="0.25">
      <c r="B4599" s="175"/>
      <c r="C4599" s="53"/>
      <c r="D4599" s="53"/>
      <c r="E4599" s="53"/>
      <c r="F4599" s="53"/>
      <c r="G4599" s="54"/>
      <c r="H4599" s="53"/>
      <c r="I4599" s="59"/>
      <c r="J4599" s="53"/>
      <c r="K4599" s="53"/>
      <c r="L4599" s="53"/>
      <c r="M4599" s="53"/>
      <c r="N4599" s="53"/>
    </row>
    <row r="4600" spans="2:14" x14ac:dyDescent="0.25">
      <c r="B4600" s="175"/>
      <c r="C4600" s="53"/>
      <c r="D4600" s="53"/>
      <c r="E4600" s="53"/>
      <c r="F4600" s="53"/>
      <c r="G4600" s="54"/>
      <c r="H4600" s="53"/>
      <c r="I4600" s="59"/>
      <c r="J4600" s="53"/>
      <c r="K4600" s="53"/>
      <c r="L4600" s="53"/>
      <c r="M4600" s="53"/>
      <c r="N4600" s="53"/>
    </row>
    <row r="4601" spans="2:14" x14ac:dyDescent="0.25">
      <c r="B4601" s="175"/>
      <c r="C4601" s="53"/>
      <c r="D4601" s="53"/>
      <c r="E4601" s="53"/>
      <c r="F4601" s="53"/>
      <c r="G4601" s="54"/>
      <c r="H4601" s="53"/>
      <c r="I4601" s="59"/>
      <c r="J4601" s="53"/>
      <c r="K4601" s="53"/>
      <c r="L4601" s="53"/>
      <c r="M4601" s="53"/>
      <c r="N4601" s="53"/>
    </row>
    <row r="4602" spans="2:14" x14ac:dyDescent="0.25">
      <c r="B4602" s="175"/>
      <c r="C4602" s="53"/>
      <c r="D4602" s="53"/>
      <c r="E4602" s="53"/>
      <c r="F4602" s="53"/>
      <c r="G4602" s="54"/>
      <c r="H4602" s="53"/>
      <c r="I4602" s="59"/>
      <c r="J4602" s="53"/>
      <c r="K4602" s="53"/>
      <c r="L4602" s="53"/>
      <c r="M4602" s="53"/>
      <c r="N4602" s="53"/>
    </row>
    <row r="4603" spans="2:14" x14ac:dyDescent="0.25">
      <c r="B4603" s="175"/>
      <c r="C4603" s="53"/>
      <c r="D4603" s="53"/>
      <c r="E4603" s="53"/>
      <c r="F4603" s="53"/>
      <c r="G4603" s="54"/>
      <c r="H4603" s="53"/>
      <c r="I4603" s="59"/>
      <c r="J4603" s="53"/>
      <c r="K4603" s="53"/>
      <c r="L4603" s="53"/>
      <c r="M4603" s="53"/>
      <c r="N4603" s="53"/>
    </row>
    <row r="4604" spans="2:14" x14ac:dyDescent="0.25">
      <c r="B4604" s="175"/>
      <c r="C4604" s="53"/>
      <c r="D4604" s="53"/>
      <c r="E4604" s="53"/>
      <c r="F4604" s="53"/>
      <c r="G4604" s="54"/>
      <c r="H4604" s="53"/>
      <c r="I4604" s="59"/>
      <c r="J4604" s="53"/>
      <c r="K4604" s="53"/>
      <c r="L4604" s="53"/>
      <c r="M4604" s="53"/>
      <c r="N4604" s="53"/>
    </row>
    <row r="4605" spans="2:14" x14ac:dyDescent="0.25">
      <c r="B4605" s="175"/>
      <c r="C4605" s="53"/>
      <c r="D4605" s="53"/>
      <c r="E4605" s="53"/>
      <c r="F4605" s="53"/>
      <c r="G4605" s="54"/>
      <c r="H4605" s="53"/>
      <c r="I4605" s="59"/>
      <c r="J4605" s="53"/>
      <c r="K4605" s="53"/>
      <c r="L4605" s="53"/>
      <c r="M4605" s="53"/>
      <c r="N4605" s="53"/>
    </row>
    <row r="4606" spans="2:14" x14ac:dyDescent="0.25">
      <c r="B4606" s="175"/>
      <c r="C4606" s="53"/>
      <c r="D4606" s="53"/>
      <c r="E4606" s="53"/>
      <c r="F4606" s="53"/>
      <c r="G4606" s="54"/>
      <c r="H4606" s="53"/>
      <c r="I4606" s="59"/>
      <c r="J4606" s="53"/>
      <c r="K4606" s="53"/>
      <c r="L4606" s="53"/>
      <c r="M4606" s="53"/>
      <c r="N4606" s="53"/>
    </row>
    <row r="4607" spans="2:14" x14ac:dyDescent="0.25">
      <c r="B4607" s="175"/>
      <c r="C4607" s="53"/>
      <c r="D4607" s="53"/>
      <c r="E4607" s="53"/>
      <c r="F4607" s="53"/>
      <c r="G4607" s="54"/>
      <c r="H4607" s="53"/>
      <c r="I4607" s="59"/>
      <c r="J4607" s="53"/>
      <c r="K4607" s="53"/>
      <c r="L4607" s="53"/>
      <c r="M4607" s="53"/>
      <c r="N4607" s="53"/>
    </row>
    <row r="4608" spans="2:14" x14ac:dyDescent="0.25">
      <c r="B4608" s="175"/>
      <c r="C4608" s="53"/>
      <c r="D4608" s="53"/>
      <c r="E4608" s="53"/>
      <c r="F4608" s="53"/>
      <c r="G4608" s="54"/>
      <c r="H4608" s="53"/>
      <c r="I4608" s="59"/>
      <c r="J4608" s="53"/>
      <c r="K4608" s="53"/>
      <c r="L4608" s="53"/>
      <c r="M4608" s="53"/>
      <c r="N4608" s="53"/>
    </row>
    <row r="4609" spans="2:14" x14ac:dyDescent="0.25">
      <c r="B4609" s="175"/>
      <c r="C4609" s="53"/>
      <c r="D4609" s="53"/>
      <c r="E4609" s="53"/>
      <c r="F4609" s="53"/>
      <c r="G4609" s="54"/>
      <c r="H4609" s="53"/>
      <c r="I4609" s="59"/>
      <c r="J4609" s="53"/>
      <c r="K4609" s="53"/>
      <c r="L4609" s="53"/>
      <c r="M4609" s="53"/>
      <c r="N4609" s="53"/>
    </row>
    <row r="4610" spans="2:14" x14ac:dyDescent="0.25">
      <c r="B4610" s="175"/>
      <c r="C4610" s="53"/>
      <c r="D4610" s="53"/>
      <c r="E4610" s="53"/>
      <c r="F4610" s="53"/>
      <c r="G4610" s="54"/>
      <c r="H4610" s="53"/>
      <c r="I4610" s="59"/>
      <c r="J4610" s="53"/>
      <c r="K4610" s="53"/>
      <c r="L4610" s="53"/>
      <c r="M4610" s="53"/>
      <c r="N4610" s="53"/>
    </row>
    <row r="4611" spans="2:14" x14ac:dyDescent="0.25">
      <c r="B4611" s="175"/>
      <c r="C4611" s="53"/>
      <c r="D4611" s="53"/>
      <c r="E4611" s="53"/>
      <c r="F4611" s="53"/>
      <c r="G4611" s="54"/>
      <c r="H4611" s="53"/>
      <c r="I4611" s="59"/>
      <c r="J4611" s="53"/>
      <c r="K4611" s="53"/>
      <c r="L4611" s="53"/>
      <c r="M4611" s="53"/>
      <c r="N4611" s="53"/>
    </row>
    <row r="4612" spans="2:14" x14ac:dyDescent="0.25">
      <c r="B4612" s="175"/>
      <c r="C4612" s="53"/>
      <c r="D4612" s="53"/>
      <c r="E4612" s="53"/>
      <c r="F4612" s="53"/>
      <c r="G4612" s="54"/>
      <c r="H4612" s="53"/>
      <c r="I4612" s="59"/>
      <c r="J4612" s="53"/>
      <c r="K4612" s="53"/>
      <c r="L4612" s="53"/>
      <c r="M4612" s="53"/>
      <c r="N4612" s="53"/>
    </row>
    <row r="4613" spans="2:14" x14ac:dyDescent="0.25">
      <c r="B4613" s="175"/>
      <c r="C4613" s="53"/>
      <c r="D4613" s="53"/>
      <c r="E4613" s="53"/>
      <c r="F4613" s="53"/>
      <c r="G4613" s="54"/>
      <c r="H4613" s="53"/>
      <c r="I4613" s="59"/>
      <c r="J4613" s="53"/>
      <c r="K4613" s="53"/>
      <c r="L4613" s="53"/>
      <c r="M4613" s="53"/>
      <c r="N4613" s="53"/>
    </row>
    <row r="4614" spans="2:14" x14ac:dyDescent="0.25">
      <c r="B4614" s="175"/>
      <c r="C4614" s="53"/>
      <c r="D4614" s="53"/>
      <c r="E4614" s="53"/>
      <c r="F4614" s="53"/>
      <c r="G4614" s="54"/>
      <c r="H4614" s="53"/>
      <c r="I4614" s="59"/>
      <c r="J4614" s="53"/>
      <c r="K4614" s="53"/>
      <c r="L4614" s="53"/>
      <c r="M4614" s="53"/>
      <c r="N4614" s="53"/>
    </row>
    <row r="4615" spans="2:14" x14ac:dyDescent="0.25">
      <c r="B4615" s="175"/>
      <c r="C4615" s="53"/>
      <c r="D4615" s="53"/>
      <c r="E4615" s="53"/>
      <c r="F4615" s="53"/>
      <c r="G4615" s="54"/>
      <c r="H4615" s="53"/>
      <c r="I4615" s="59"/>
      <c r="J4615" s="53"/>
      <c r="K4615" s="53"/>
      <c r="L4615" s="53"/>
      <c r="M4615" s="53"/>
      <c r="N4615" s="53"/>
    </row>
    <row r="4616" spans="2:14" x14ac:dyDescent="0.25">
      <c r="B4616" s="175"/>
      <c r="C4616" s="53"/>
      <c r="D4616" s="53"/>
      <c r="E4616" s="53"/>
      <c r="F4616" s="53"/>
      <c r="G4616" s="54"/>
      <c r="H4616" s="53"/>
      <c r="I4616" s="59"/>
      <c r="J4616" s="53"/>
      <c r="K4616" s="53"/>
      <c r="L4616" s="53"/>
      <c r="M4616" s="53"/>
      <c r="N4616" s="53"/>
    </row>
    <row r="4617" spans="2:14" x14ac:dyDescent="0.25">
      <c r="B4617" s="175"/>
      <c r="C4617" s="53"/>
      <c r="D4617" s="53"/>
      <c r="E4617" s="53"/>
      <c r="F4617" s="53"/>
      <c r="G4617" s="54"/>
      <c r="H4617" s="53"/>
      <c r="I4617" s="59"/>
      <c r="J4617" s="53"/>
      <c r="K4617" s="53"/>
      <c r="L4617" s="53"/>
      <c r="M4617" s="53"/>
      <c r="N4617" s="53"/>
    </row>
    <row r="4618" spans="2:14" x14ac:dyDescent="0.25">
      <c r="B4618" s="175"/>
      <c r="C4618" s="53"/>
      <c r="D4618" s="53"/>
      <c r="E4618" s="53"/>
      <c r="F4618" s="53"/>
      <c r="G4618" s="54"/>
      <c r="H4618" s="53"/>
      <c r="I4618" s="59"/>
      <c r="J4618" s="53"/>
      <c r="K4618" s="53"/>
      <c r="L4618" s="53"/>
      <c r="M4618" s="53"/>
      <c r="N4618" s="53"/>
    </row>
    <row r="4619" spans="2:14" x14ac:dyDescent="0.25">
      <c r="B4619" s="175"/>
      <c r="C4619" s="53"/>
      <c r="D4619" s="53"/>
      <c r="E4619" s="53"/>
      <c r="F4619" s="53"/>
      <c r="G4619" s="54"/>
      <c r="H4619" s="53"/>
      <c r="I4619" s="59"/>
      <c r="J4619" s="53"/>
      <c r="K4619" s="53"/>
      <c r="L4619" s="53"/>
      <c r="M4619" s="53"/>
      <c r="N4619" s="53"/>
    </row>
    <row r="4620" spans="2:14" x14ac:dyDescent="0.25">
      <c r="B4620" s="175"/>
      <c r="C4620" s="53"/>
      <c r="D4620" s="53"/>
      <c r="E4620" s="53"/>
      <c r="F4620" s="53"/>
      <c r="G4620" s="54"/>
      <c r="H4620" s="53"/>
      <c r="I4620" s="59"/>
      <c r="J4620" s="53"/>
      <c r="K4620" s="53"/>
      <c r="L4620" s="53"/>
      <c r="M4620" s="53"/>
      <c r="N4620" s="53"/>
    </row>
    <row r="4621" spans="2:14" x14ac:dyDescent="0.25">
      <c r="B4621" s="175"/>
      <c r="C4621" s="53"/>
      <c r="D4621" s="53"/>
      <c r="E4621" s="53"/>
      <c r="F4621" s="53"/>
      <c r="G4621" s="54"/>
      <c r="H4621" s="53"/>
      <c r="I4621" s="59"/>
      <c r="J4621" s="53"/>
      <c r="K4621" s="53"/>
      <c r="L4621" s="53"/>
      <c r="M4621" s="53"/>
      <c r="N4621" s="53"/>
    </row>
    <row r="4622" spans="2:14" x14ac:dyDescent="0.25">
      <c r="B4622" s="175"/>
      <c r="C4622" s="53"/>
      <c r="D4622" s="53"/>
      <c r="E4622" s="53"/>
      <c r="F4622" s="53"/>
      <c r="G4622" s="54"/>
      <c r="H4622" s="53"/>
      <c r="I4622" s="59"/>
      <c r="J4622" s="53"/>
      <c r="K4622" s="53"/>
      <c r="L4622" s="53"/>
      <c r="M4622" s="53"/>
      <c r="N4622" s="53"/>
    </row>
    <row r="4623" spans="2:14" x14ac:dyDescent="0.25">
      <c r="B4623" s="175"/>
      <c r="C4623" s="53"/>
      <c r="D4623" s="53"/>
      <c r="E4623" s="53"/>
      <c r="F4623" s="53"/>
      <c r="G4623" s="54"/>
      <c r="H4623" s="53"/>
      <c r="I4623" s="59"/>
      <c r="J4623" s="53"/>
      <c r="K4623" s="53"/>
      <c r="L4623" s="53"/>
      <c r="M4623" s="53"/>
      <c r="N4623" s="53"/>
    </row>
    <row r="4624" spans="2:14" x14ac:dyDescent="0.25">
      <c r="B4624" s="175"/>
      <c r="C4624" s="53"/>
      <c r="D4624" s="53"/>
      <c r="E4624" s="53"/>
      <c r="F4624" s="53"/>
      <c r="G4624" s="54"/>
      <c r="H4624" s="53"/>
      <c r="I4624" s="59"/>
      <c r="J4624" s="53"/>
      <c r="K4624" s="53"/>
      <c r="L4624" s="53"/>
      <c r="M4624" s="53"/>
      <c r="N4624" s="53"/>
    </row>
    <row r="4625" spans="2:14" x14ac:dyDescent="0.25">
      <c r="B4625" s="175"/>
      <c r="C4625" s="53"/>
      <c r="D4625" s="53"/>
      <c r="E4625" s="53"/>
      <c r="F4625" s="53"/>
      <c r="G4625" s="54"/>
      <c r="H4625" s="53"/>
      <c r="I4625" s="59"/>
      <c r="J4625" s="53"/>
      <c r="K4625" s="53"/>
      <c r="L4625" s="53"/>
      <c r="M4625" s="53"/>
      <c r="N4625" s="53"/>
    </row>
    <row r="4626" spans="2:14" x14ac:dyDescent="0.25">
      <c r="B4626" s="175"/>
      <c r="C4626" s="53"/>
      <c r="D4626" s="53"/>
      <c r="E4626" s="53"/>
      <c r="F4626" s="53"/>
      <c r="G4626" s="54"/>
      <c r="H4626" s="53"/>
      <c r="I4626" s="59"/>
      <c r="J4626" s="53"/>
      <c r="K4626" s="53"/>
      <c r="L4626" s="53"/>
      <c r="M4626" s="53"/>
      <c r="N4626" s="53"/>
    </row>
    <row r="4627" spans="2:14" x14ac:dyDescent="0.25">
      <c r="B4627" s="175"/>
      <c r="C4627" s="53"/>
      <c r="D4627" s="53"/>
      <c r="E4627" s="53"/>
      <c r="F4627" s="53"/>
      <c r="G4627" s="54"/>
      <c r="H4627" s="53"/>
      <c r="I4627" s="59"/>
      <c r="J4627" s="53"/>
      <c r="K4627" s="53"/>
      <c r="L4627" s="53"/>
      <c r="M4627" s="53"/>
      <c r="N4627" s="53"/>
    </row>
    <row r="4628" spans="2:14" x14ac:dyDescent="0.25">
      <c r="B4628" s="175"/>
      <c r="C4628" s="53"/>
      <c r="D4628" s="53"/>
      <c r="E4628" s="53"/>
      <c r="F4628" s="53"/>
      <c r="G4628" s="54"/>
      <c r="H4628" s="53"/>
      <c r="I4628" s="59"/>
      <c r="J4628" s="53"/>
      <c r="K4628" s="53"/>
      <c r="L4628" s="53"/>
      <c r="M4628" s="53"/>
      <c r="N4628" s="53"/>
    </row>
    <row r="4629" spans="2:14" x14ac:dyDescent="0.25">
      <c r="B4629" s="175"/>
      <c r="C4629" s="53"/>
      <c r="D4629" s="53"/>
      <c r="E4629" s="53"/>
      <c r="F4629" s="53"/>
      <c r="G4629" s="54"/>
      <c r="H4629" s="53"/>
      <c r="I4629" s="59"/>
      <c r="J4629" s="53"/>
      <c r="K4629" s="53"/>
      <c r="L4629" s="53"/>
      <c r="M4629" s="53"/>
      <c r="N4629" s="53"/>
    </row>
    <row r="4630" spans="2:14" x14ac:dyDescent="0.25">
      <c r="B4630" s="175"/>
      <c r="C4630" s="53"/>
      <c r="D4630" s="53"/>
      <c r="E4630" s="53"/>
      <c r="F4630" s="53"/>
      <c r="G4630" s="54"/>
      <c r="H4630" s="53"/>
      <c r="I4630" s="59"/>
      <c r="J4630" s="53"/>
      <c r="K4630" s="53"/>
      <c r="L4630" s="53"/>
      <c r="M4630" s="53"/>
      <c r="N4630" s="53"/>
    </row>
    <row r="4631" spans="2:14" x14ac:dyDescent="0.25">
      <c r="B4631" s="175"/>
      <c r="C4631" s="53"/>
      <c r="D4631" s="53"/>
      <c r="E4631" s="53"/>
      <c r="F4631" s="53"/>
      <c r="G4631" s="54"/>
      <c r="H4631" s="53"/>
      <c r="I4631" s="59"/>
      <c r="J4631" s="53"/>
      <c r="K4631" s="53"/>
      <c r="L4631" s="53"/>
      <c r="M4631" s="53"/>
      <c r="N4631" s="53"/>
    </row>
    <row r="4632" spans="2:14" x14ac:dyDescent="0.25">
      <c r="B4632" s="175"/>
      <c r="C4632" s="53"/>
      <c r="D4632" s="53"/>
      <c r="E4632" s="53"/>
      <c r="F4632" s="53"/>
      <c r="G4632" s="54"/>
      <c r="H4632" s="53"/>
      <c r="I4632" s="59"/>
      <c r="J4632" s="53"/>
      <c r="K4632" s="53"/>
      <c r="L4632" s="53"/>
      <c r="M4632" s="53"/>
      <c r="N4632" s="53"/>
    </row>
    <row r="4633" spans="2:14" x14ac:dyDescent="0.25">
      <c r="B4633" s="175"/>
      <c r="C4633" s="53"/>
      <c r="D4633" s="53"/>
      <c r="E4633" s="53"/>
      <c r="F4633" s="53"/>
      <c r="G4633" s="54"/>
      <c r="H4633" s="53"/>
      <c r="I4633" s="59"/>
      <c r="J4633" s="53"/>
      <c r="K4633" s="53"/>
      <c r="L4633" s="53"/>
      <c r="M4633" s="53"/>
      <c r="N4633" s="53"/>
    </row>
    <row r="4634" spans="2:14" x14ac:dyDescent="0.25">
      <c r="B4634" s="175"/>
      <c r="C4634" s="53"/>
      <c r="D4634" s="53"/>
      <c r="E4634" s="53"/>
      <c r="F4634" s="53"/>
      <c r="G4634" s="54"/>
      <c r="H4634" s="53"/>
      <c r="I4634" s="59"/>
      <c r="J4634" s="53"/>
      <c r="K4634" s="53"/>
      <c r="L4634" s="53"/>
      <c r="M4634" s="53"/>
      <c r="N4634" s="53"/>
    </row>
    <row r="4635" spans="2:14" x14ac:dyDescent="0.25">
      <c r="B4635" s="175"/>
      <c r="C4635" s="53"/>
      <c r="D4635" s="53"/>
      <c r="E4635" s="53"/>
      <c r="F4635" s="53"/>
      <c r="G4635" s="54"/>
      <c r="H4635" s="53"/>
      <c r="I4635" s="59"/>
      <c r="J4635" s="53"/>
      <c r="K4635" s="53"/>
      <c r="L4635" s="53"/>
      <c r="M4635" s="53"/>
      <c r="N4635" s="53"/>
    </row>
    <row r="4636" spans="2:14" x14ac:dyDescent="0.25">
      <c r="B4636" s="175"/>
      <c r="C4636" s="53"/>
      <c r="D4636" s="53"/>
      <c r="E4636" s="53"/>
      <c r="F4636" s="53"/>
      <c r="G4636" s="54"/>
      <c r="H4636" s="53"/>
      <c r="I4636" s="59"/>
      <c r="J4636" s="53"/>
      <c r="K4636" s="53"/>
      <c r="L4636" s="53"/>
      <c r="M4636" s="53"/>
      <c r="N4636" s="53"/>
    </row>
    <row r="4637" spans="2:14" x14ac:dyDescent="0.25">
      <c r="B4637" s="175"/>
      <c r="C4637" s="53"/>
      <c r="D4637" s="53"/>
      <c r="E4637" s="53"/>
      <c r="F4637" s="53"/>
      <c r="G4637" s="54"/>
      <c r="H4637" s="53"/>
      <c r="I4637" s="59"/>
      <c r="J4637" s="53"/>
      <c r="K4637" s="53"/>
      <c r="L4637" s="53"/>
      <c r="M4637" s="53"/>
      <c r="N4637" s="53"/>
    </row>
    <row r="4638" spans="2:14" x14ac:dyDescent="0.25">
      <c r="B4638" s="175"/>
      <c r="C4638" s="53"/>
      <c r="D4638" s="53"/>
      <c r="E4638" s="53"/>
      <c r="F4638" s="53"/>
      <c r="G4638" s="54"/>
      <c r="H4638" s="53"/>
      <c r="I4638" s="59"/>
      <c r="J4638" s="53"/>
      <c r="K4638" s="53"/>
      <c r="L4638" s="53"/>
      <c r="M4638" s="53"/>
      <c r="N4638" s="53"/>
    </row>
    <row r="4639" spans="2:14" x14ac:dyDescent="0.25">
      <c r="B4639" s="175"/>
      <c r="C4639" s="53"/>
      <c r="D4639" s="53"/>
      <c r="E4639" s="53"/>
      <c r="F4639" s="53"/>
      <c r="G4639" s="54"/>
      <c r="H4639" s="53"/>
      <c r="I4639" s="59"/>
      <c r="J4639" s="53"/>
      <c r="K4639" s="53"/>
      <c r="L4639" s="53"/>
      <c r="M4639" s="53"/>
      <c r="N4639" s="53"/>
    </row>
    <row r="4640" spans="2:14" x14ac:dyDescent="0.25">
      <c r="B4640" s="175"/>
      <c r="C4640" s="53"/>
      <c r="D4640" s="53"/>
      <c r="E4640" s="53"/>
      <c r="F4640" s="53"/>
      <c r="G4640" s="54"/>
      <c r="H4640" s="53"/>
      <c r="I4640" s="59"/>
      <c r="J4640" s="53"/>
      <c r="K4640" s="53"/>
      <c r="L4640" s="53"/>
      <c r="M4640" s="53"/>
      <c r="N4640" s="53"/>
    </row>
    <row r="4641" spans="2:14" x14ac:dyDescent="0.25">
      <c r="B4641" s="175"/>
      <c r="C4641" s="53"/>
      <c r="D4641" s="53"/>
      <c r="E4641" s="53"/>
      <c r="F4641" s="53"/>
      <c r="G4641" s="54"/>
      <c r="H4641" s="53"/>
      <c r="I4641" s="59"/>
      <c r="J4641" s="53"/>
      <c r="K4641" s="53"/>
      <c r="L4641" s="53"/>
      <c r="M4641" s="53"/>
      <c r="N4641" s="53"/>
    </row>
    <row r="4642" spans="2:14" x14ac:dyDescent="0.25">
      <c r="B4642" s="175"/>
      <c r="C4642" s="53"/>
      <c r="D4642" s="53"/>
      <c r="E4642" s="53"/>
      <c r="F4642" s="53"/>
      <c r="G4642" s="54"/>
      <c r="H4642" s="53"/>
      <c r="I4642" s="59"/>
      <c r="J4642" s="53"/>
      <c r="K4642" s="53"/>
      <c r="L4642" s="53"/>
      <c r="M4642" s="53"/>
      <c r="N4642" s="53"/>
    </row>
    <row r="4643" spans="2:14" x14ac:dyDescent="0.25">
      <c r="B4643" s="175"/>
      <c r="C4643" s="53"/>
      <c r="D4643" s="53"/>
      <c r="E4643" s="53"/>
      <c r="F4643" s="53"/>
      <c r="G4643" s="54"/>
      <c r="H4643" s="53"/>
      <c r="I4643" s="59"/>
      <c r="J4643" s="53"/>
      <c r="K4643" s="53"/>
      <c r="L4643" s="53"/>
      <c r="M4643" s="53"/>
      <c r="N4643" s="53"/>
    </row>
    <row r="4644" spans="2:14" x14ac:dyDescent="0.25">
      <c r="B4644" s="175"/>
      <c r="C4644" s="53"/>
      <c r="D4644" s="53"/>
      <c r="E4644" s="53"/>
      <c r="F4644" s="53"/>
      <c r="G4644" s="54"/>
      <c r="H4644" s="53"/>
      <c r="I4644" s="59"/>
      <c r="J4644" s="53"/>
      <c r="K4644" s="53"/>
      <c r="L4644" s="53"/>
      <c r="M4644" s="53"/>
      <c r="N4644" s="53"/>
    </row>
    <row r="4645" spans="2:14" x14ac:dyDescent="0.25">
      <c r="B4645" s="175"/>
      <c r="C4645" s="53"/>
      <c r="D4645" s="53"/>
      <c r="E4645" s="53"/>
      <c r="F4645" s="53"/>
      <c r="G4645" s="54"/>
      <c r="H4645" s="53"/>
      <c r="I4645" s="59"/>
      <c r="J4645" s="53"/>
      <c r="K4645" s="53"/>
      <c r="L4645" s="53"/>
      <c r="M4645" s="53"/>
      <c r="N4645" s="53"/>
    </row>
    <row r="4646" spans="2:14" x14ac:dyDescent="0.25">
      <c r="B4646" s="175"/>
      <c r="C4646" s="53"/>
      <c r="D4646" s="53"/>
      <c r="E4646" s="53"/>
      <c r="F4646" s="53"/>
      <c r="G4646" s="54"/>
      <c r="H4646" s="53"/>
      <c r="I4646" s="59"/>
      <c r="J4646" s="53"/>
      <c r="K4646" s="53"/>
      <c r="L4646" s="53"/>
      <c r="M4646" s="53"/>
      <c r="N4646" s="53"/>
    </row>
    <row r="4647" spans="2:14" x14ac:dyDescent="0.25">
      <c r="B4647" s="175"/>
      <c r="C4647" s="53"/>
      <c r="D4647" s="53"/>
      <c r="E4647" s="53"/>
      <c r="F4647" s="53"/>
      <c r="G4647" s="54"/>
      <c r="H4647" s="53"/>
      <c r="I4647" s="59"/>
      <c r="J4647" s="53"/>
      <c r="K4647" s="53"/>
      <c r="L4647" s="53"/>
      <c r="M4647" s="53"/>
      <c r="N4647" s="53"/>
    </row>
    <row r="4648" spans="2:14" x14ac:dyDescent="0.25">
      <c r="B4648" s="175"/>
      <c r="C4648" s="53"/>
      <c r="D4648" s="53"/>
      <c r="E4648" s="53"/>
      <c r="F4648" s="53"/>
      <c r="G4648" s="54"/>
      <c r="H4648" s="53"/>
      <c r="I4648" s="59"/>
      <c r="J4648" s="53"/>
      <c r="K4648" s="53"/>
      <c r="L4648" s="53"/>
      <c r="M4648" s="53"/>
      <c r="N4648" s="53"/>
    </row>
    <row r="4649" spans="2:14" x14ac:dyDescent="0.25">
      <c r="B4649" s="175"/>
      <c r="C4649" s="53"/>
      <c r="D4649" s="53"/>
      <c r="E4649" s="53"/>
      <c r="F4649" s="53"/>
      <c r="G4649" s="54"/>
      <c r="H4649" s="53"/>
      <c r="I4649" s="59"/>
      <c r="J4649" s="53"/>
      <c r="K4649" s="53"/>
      <c r="L4649" s="53"/>
      <c r="M4649" s="53"/>
      <c r="N4649" s="53"/>
    </row>
    <row r="4650" spans="2:14" x14ac:dyDescent="0.25">
      <c r="B4650" s="175"/>
      <c r="C4650" s="53"/>
      <c r="D4650" s="53"/>
      <c r="E4650" s="53"/>
      <c r="F4650" s="53"/>
      <c r="G4650" s="54"/>
      <c r="H4650" s="53"/>
      <c r="I4650" s="59"/>
      <c r="J4650" s="53"/>
      <c r="K4650" s="53"/>
      <c r="L4650" s="53"/>
      <c r="M4650" s="53"/>
      <c r="N4650" s="53"/>
    </row>
    <row r="4651" spans="2:14" x14ac:dyDescent="0.25">
      <c r="B4651" s="175"/>
      <c r="C4651" s="53"/>
      <c r="D4651" s="53"/>
      <c r="E4651" s="53"/>
      <c r="F4651" s="53"/>
      <c r="G4651" s="54"/>
      <c r="H4651" s="53"/>
      <c r="I4651" s="59"/>
      <c r="J4651" s="53"/>
      <c r="K4651" s="53"/>
      <c r="L4651" s="53"/>
      <c r="M4651" s="53"/>
      <c r="N4651" s="53"/>
    </row>
    <row r="4652" spans="2:14" x14ac:dyDescent="0.25">
      <c r="B4652" s="175"/>
      <c r="C4652" s="53"/>
      <c r="D4652" s="53"/>
      <c r="E4652" s="53"/>
      <c r="F4652" s="53"/>
      <c r="G4652" s="54"/>
      <c r="H4652" s="53"/>
      <c r="I4652" s="59"/>
      <c r="J4652" s="53"/>
      <c r="K4652" s="53"/>
      <c r="L4652" s="53"/>
      <c r="M4652" s="53"/>
      <c r="N4652" s="53"/>
    </row>
    <row r="4653" spans="2:14" x14ac:dyDescent="0.25">
      <c r="B4653" s="175"/>
      <c r="C4653" s="53"/>
      <c r="D4653" s="53"/>
      <c r="E4653" s="53"/>
      <c r="F4653" s="53"/>
      <c r="G4653" s="54"/>
      <c r="H4653" s="53"/>
      <c r="I4653" s="59"/>
      <c r="J4653" s="53"/>
      <c r="K4653" s="53"/>
      <c r="L4653" s="53"/>
      <c r="M4653" s="53"/>
      <c r="N4653" s="53"/>
    </row>
    <row r="4654" spans="2:14" x14ac:dyDescent="0.25">
      <c r="B4654" s="175"/>
      <c r="C4654" s="53"/>
      <c r="D4654" s="53"/>
      <c r="E4654" s="53"/>
      <c r="F4654" s="53"/>
      <c r="G4654" s="54"/>
      <c r="H4654" s="53"/>
      <c r="I4654" s="59"/>
      <c r="J4654" s="53"/>
      <c r="K4654" s="53"/>
      <c r="L4654" s="53"/>
      <c r="M4654" s="53"/>
      <c r="N4654" s="53"/>
    </row>
    <row r="4655" spans="2:14" x14ac:dyDescent="0.25">
      <c r="B4655" s="175"/>
      <c r="C4655" s="53"/>
      <c r="D4655" s="53"/>
      <c r="E4655" s="53"/>
      <c r="F4655" s="53"/>
      <c r="G4655" s="54"/>
      <c r="H4655" s="53"/>
      <c r="I4655" s="59"/>
      <c r="J4655" s="53"/>
      <c r="K4655" s="53"/>
      <c r="L4655" s="53"/>
      <c r="M4655" s="53"/>
      <c r="N4655" s="53"/>
    </row>
    <row r="4656" spans="2:14" x14ac:dyDescent="0.25">
      <c r="B4656" s="175"/>
      <c r="C4656" s="53"/>
      <c r="D4656" s="53"/>
      <c r="E4656" s="53"/>
      <c r="F4656" s="53"/>
      <c r="G4656" s="54"/>
      <c r="H4656" s="53"/>
      <c r="I4656" s="59"/>
      <c r="J4656" s="53"/>
      <c r="K4656" s="53"/>
      <c r="L4656" s="53"/>
      <c r="M4656" s="53"/>
      <c r="N4656" s="53"/>
    </row>
    <row r="4657" spans="2:14" x14ac:dyDescent="0.25">
      <c r="B4657" s="175"/>
      <c r="C4657" s="53"/>
      <c r="D4657" s="53"/>
      <c r="E4657" s="53"/>
      <c r="F4657" s="53"/>
      <c r="G4657" s="54"/>
      <c r="H4657" s="53"/>
      <c r="I4657" s="59"/>
      <c r="J4657" s="53"/>
      <c r="K4657" s="53"/>
      <c r="L4657" s="53"/>
      <c r="M4657" s="53"/>
      <c r="N4657" s="53"/>
    </row>
    <row r="4658" spans="2:14" x14ac:dyDescent="0.25">
      <c r="B4658" s="175"/>
      <c r="C4658" s="53"/>
      <c r="D4658" s="53"/>
      <c r="E4658" s="53"/>
      <c r="F4658" s="53"/>
      <c r="G4658" s="54"/>
      <c r="H4658" s="53"/>
      <c r="I4658" s="59"/>
      <c r="J4658" s="53"/>
      <c r="K4658" s="53"/>
      <c r="L4658" s="53"/>
      <c r="M4658" s="53"/>
      <c r="N4658" s="53"/>
    </row>
    <row r="4659" spans="2:14" x14ac:dyDescent="0.25">
      <c r="B4659" s="175"/>
      <c r="C4659" s="53"/>
      <c r="D4659" s="53"/>
      <c r="E4659" s="53"/>
      <c r="F4659" s="53"/>
      <c r="G4659" s="54"/>
      <c r="H4659" s="53"/>
      <c r="I4659" s="59"/>
      <c r="J4659" s="53"/>
      <c r="K4659" s="53"/>
      <c r="L4659" s="53"/>
      <c r="M4659" s="53"/>
      <c r="N4659" s="53"/>
    </row>
    <row r="4660" spans="2:14" x14ac:dyDescent="0.25">
      <c r="B4660" s="175"/>
      <c r="C4660" s="53"/>
      <c r="D4660" s="53"/>
      <c r="E4660" s="53"/>
      <c r="F4660" s="53"/>
      <c r="G4660" s="54"/>
      <c r="H4660" s="53"/>
      <c r="I4660" s="59"/>
      <c r="J4660" s="53"/>
      <c r="K4660" s="53"/>
      <c r="L4660" s="53"/>
      <c r="M4660" s="53"/>
      <c r="N4660" s="53"/>
    </row>
    <row r="4661" spans="2:14" x14ac:dyDescent="0.25">
      <c r="B4661" s="175"/>
      <c r="C4661" s="53"/>
      <c r="D4661" s="53"/>
      <c r="E4661" s="53"/>
      <c r="F4661" s="53"/>
      <c r="G4661" s="54"/>
      <c r="H4661" s="53"/>
      <c r="I4661" s="59"/>
      <c r="J4661" s="53"/>
      <c r="K4661" s="53"/>
      <c r="L4661" s="53"/>
      <c r="M4661" s="53"/>
      <c r="N4661" s="53"/>
    </row>
    <row r="4662" spans="2:14" x14ac:dyDescent="0.25">
      <c r="B4662" s="175"/>
      <c r="C4662" s="53"/>
      <c r="D4662" s="53"/>
      <c r="E4662" s="53"/>
      <c r="F4662" s="53"/>
      <c r="G4662" s="54"/>
      <c r="H4662" s="53"/>
      <c r="I4662" s="59"/>
      <c r="J4662" s="53"/>
      <c r="K4662" s="53"/>
      <c r="L4662" s="53"/>
      <c r="M4662" s="53"/>
      <c r="N4662" s="53"/>
    </row>
    <row r="4663" spans="2:14" x14ac:dyDescent="0.25">
      <c r="B4663" s="175"/>
      <c r="C4663" s="53"/>
      <c r="D4663" s="53"/>
      <c r="E4663" s="53"/>
      <c r="F4663" s="53"/>
      <c r="G4663" s="54"/>
      <c r="H4663" s="53"/>
      <c r="I4663" s="59"/>
      <c r="J4663" s="53"/>
      <c r="K4663" s="53"/>
      <c r="L4663" s="53"/>
      <c r="M4663" s="53"/>
      <c r="N4663" s="53"/>
    </row>
    <row r="4664" spans="2:14" x14ac:dyDescent="0.25">
      <c r="B4664" s="175"/>
      <c r="C4664" s="53"/>
      <c r="D4664" s="53"/>
      <c r="E4664" s="53"/>
      <c r="F4664" s="53"/>
      <c r="G4664" s="54"/>
      <c r="H4664" s="53"/>
      <c r="I4664" s="59"/>
      <c r="J4664" s="53"/>
      <c r="K4664" s="53"/>
      <c r="L4664" s="53"/>
      <c r="M4664" s="53"/>
      <c r="N4664" s="53"/>
    </row>
    <row r="4665" spans="2:14" x14ac:dyDescent="0.25">
      <c r="B4665" s="175"/>
      <c r="C4665" s="53"/>
      <c r="D4665" s="53"/>
      <c r="E4665" s="53"/>
      <c r="F4665" s="53"/>
      <c r="G4665" s="54"/>
      <c r="H4665" s="53"/>
      <c r="I4665" s="59"/>
      <c r="J4665" s="53"/>
      <c r="K4665" s="53"/>
      <c r="L4665" s="53"/>
      <c r="M4665" s="53"/>
      <c r="N4665" s="53"/>
    </row>
    <row r="4666" spans="2:14" x14ac:dyDescent="0.25">
      <c r="B4666" s="175"/>
      <c r="C4666" s="53"/>
      <c r="D4666" s="53"/>
      <c r="E4666" s="53"/>
      <c r="F4666" s="53"/>
      <c r="G4666" s="54"/>
      <c r="H4666" s="53"/>
      <c r="I4666" s="59"/>
      <c r="J4666" s="53"/>
      <c r="K4666" s="53"/>
      <c r="L4666" s="53"/>
      <c r="M4666" s="53"/>
      <c r="N4666" s="53"/>
    </row>
    <row r="4667" spans="2:14" x14ac:dyDescent="0.25">
      <c r="B4667" s="175"/>
      <c r="C4667" s="53"/>
      <c r="D4667" s="53"/>
      <c r="E4667" s="53"/>
      <c r="F4667" s="53"/>
      <c r="G4667" s="54"/>
      <c r="H4667" s="53"/>
      <c r="I4667" s="59"/>
      <c r="J4667" s="53"/>
      <c r="K4667" s="53"/>
      <c r="L4667" s="53"/>
      <c r="M4667" s="53"/>
      <c r="N4667" s="53"/>
    </row>
    <row r="4668" spans="2:14" x14ac:dyDescent="0.25">
      <c r="B4668" s="175"/>
      <c r="C4668" s="53"/>
      <c r="D4668" s="53"/>
      <c r="E4668" s="53"/>
      <c r="F4668" s="53"/>
      <c r="G4668" s="54"/>
      <c r="H4668" s="53"/>
      <c r="I4668" s="59"/>
      <c r="J4668" s="53"/>
      <c r="K4668" s="53"/>
      <c r="L4668" s="53"/>
      <c r="M4668" s="53"/>
      <c r="N4668" s="53"/>
    </row>
    <row r="4669" spans="2:14" x14ac:dyDescent="0.25">
      <c r="B4669" s="175"/>
      <c r="C4669" s="53"/>
      <c r="D4669" s="53"/>
      <c r="E4669" s="53"/>
      <c r="F4669" s="53"/>
      <c r="G4669" s="54"/>
      <c r="H4669" s="53"/>
      <c r="I4669" s="59"/>
      <c r="J4669" s="53"/>
      <c r="K4669" s="53"/>
      <c r="L4669" s="53"/>
      <c r="M4669" s="53"/>
      <c r="N4669" s="53"/>
    </row>
    <row r="4670" spans="2:14" x14ac:dyDescent="0.25">
      <c r="B4670" s="175"/>
      <c r="C4670" s="53"/>
      <c r="D4670" s="53"/>
      <c r="E4670" s="53"/>
      <c r="F4670" s="53"/>
      <c r="G4670" s="54"/>
      <c r="H4670" s="53"/>
      <c r="I4670" s="59"/>
      <c r="J4670" s="53"/>
      <c r="K4670" s="53"/>
      <c r="L4670" s="53"/>
      <c r="M4670" s="53"/>
      <c r="N4670" s="53"/>
    </row>
    <row r="4671" spans="2:14" x14ac:dyDescent="0.25">
      <c r="B4671" s="175"/>
      <c r="C4671" s="53"/>
      <c r="D4671" s="53"/>
      <c r="E4671" s="53"/>
      <c r="F4671" s="53"/>
      <c r="G4671" s="54"/>
      <c r="H4671" s="53"/>
      <c r="I4671" s="59"/>
      <c r="J4671" s="53"/>
      <c r="K4671" s="53"/>
      <c r="L4671" s="53"/>
      <c r="M4671" s="53"/>
      <c r="N4671" s="53"/>
    </row>
    <row r="4672" spans="2:14" x14ac:dyDescent="0.25">
      <c r="B4672" s="175"/>
      <c r="C4672" s="53"/>
      <c r="D4672" s="53"/>
      <c r="E4672" s="53"/>
      <c r="F4672" s="53"/>
      <c r="G4672" s="54"/>
      <c r="H4672" s="53"/>
      <c r="I4672" s="59"/>
      <c r="J4672" s="53"/>
      <c r="K4672" s="53"/>
      <c r="L4672" s="53"/>
      <c r="M4672" s="53"/>
      <c r="N4672" s="53"/>
    </row>
    <row r="4673" spans="2:14" x14ac:dyDescent="0.25">
      <c r="B4673" s="175"/>
      <c r="C4673" s="53"/>
      <c r="D4673" s="53"/>
      <c r="E4673" s="53"/>
      <c r="F4673" s="53"/>
      <c r="G4673" s="54"/>
      <c r="H4673" s="53"/>
      <c r="I4673" s="59"/>
      <c r="J4673" s="53"/>
      <c r="K4673" s="53"/>
      <c r="L4673" s="53"/>
      <c r="M4673" s="53"/>
      <c r="N4673" s="53"/>
    </row>
    <row r="4674" spans="2:14" x14ac:dyDescent="0.25">
      <c r="B4674" s="175"/>
      <c r="C4674" s="53"/>
      <c r="D4674" s="53"/>
      <c r="E4674" s="53"/>
      <c r="F4674" s="53"/>
      <c r="G4674" s="54"/>
      <c r="H4674" s="53"/>
      <c r="I4674" s="59"/>
      <c r="J4674" s="53"/>
      <c r="K4674" s="53"/>
      <c r="L4674" s="53"/>
      <c r="M4674" s="53"/>
      <c r="N4674" s="53"/>
    </row>
    <row r="4675" spans="2:14" x14ac:dyDescent="0.25">
      <c r="B4675" s="175"/>
      <c r="C4675" s="53"/>
      <c r="D4675" s="53"/>
      <c r="E4675" s="53"/>
      <c r="F4675" s="53"/>
      <c r="G4675" s="54"/>
      <c r="H4675" s="53"/>
      <c r="I4675" s="59"/>
      <c r="J4675" s="53"/>
      <c r="K4675" s="53"/>
      <c r="L4675" s="53"/>
      <c r="M4675" s="53"/>
      <c r="N4675" s="53"/>
    </row>
    <row r="4676" spans="2:14" x14ac:dyDescent="0.25">
      <c r="B4676" s="175"/>
      <c r="C4676" s="53"/>
      <c r="D4676" s="53"/>
      <c r="E4676" s="53"/>
      <c r="F4676" s="53"/>
      <c r="G4676" s="54"/>
      <c r="H4676" s="53"/>
      <c r="I4676" s="59"/>
      <c r="J4676" s="53"/>
      <c r="K4676" s="53"/>
      <c r="L4676" s="53"/>
      <c r="M4676" s="53"/>
      <c r="N4676" s="53"/>
    </row>
    <row r="4677" spans="2:14" x14ac:dyDescent="0.25">
      <c r="B4677" s="175"/>
      <c r="C4677" s="53"/>
      <c r="D4677" s="53"/>
      <c r="E4677" s="53"/>
      <c r="F4677" s="53"/>
      <c r="G4677" s="54"/>
      <c r="H4677" s="53"/>
      <c r="I4677" s="59"/>
      <c r="J4677" s="53"/>
      <c r="K4677" s="53"/>
      <c r="L4677" s="53"/>
      <c r="M4677" s="53"/>
      <c r="N4677" s="53"/>
    </row>
    <row r="4678" spans="2:14" x14ac:dyDescent="0.25">
      <c r="B4678" s="175"/>
      <c r="C4678" s="53"/>
      <c r="D4678" s="53"/>
      <c r="E4678" s="53"/>
      <c r="F4678" s="53"/>
      <c r="G4678" s="54"/>
      <c r="H4678" s="53"/>
      <c r="I4678" s="59"/>
      <c r="J4678" s="53"/>
      <c r="K4678" s="53"/>
      <c r="L4678" s="53"/>
      <c r="M4678" s="53"/>
      <c r="N4678" s="53"/>
    </row>
    <row r="4679" spans="2:14" x14ac:dyDescent="0.25">
      <c r="B4679" s="175"/>
      <c r="C4679" s="53"/>
      <c r="D4679" s="53"/>
      <c r="E4679" s="53"/>
      <c r="F4679" s="53"/>
      <c r="G4679" s="54"/>
      <c r="H4679" s="53"/>
      <c r="I4679" s="59"/>
      <c r="J4679" s="53"/>
      <c r="K4679" s="53"/>
      <c r="L4679" s="53"/>
      <c r="M4679" s="53"/>
      <c r="N4679" s="53"/>
    </row>
    <row r="4680" spans="2:14" x14ac:dyDescent="0.25">
      <c r="B4680" s="175"/>
      <c r="C4680" s="53"/>
      <c r="D4680" s="53"/>
      <c r="E4680" s="53"/>
      <c r="F4680" s="53"/>
      <c r="G4680" s="54"/>
      <c r="H4680" s="53"/>
      <c r="I4680" s="59"/>
      <c r="J4680" s="53"/>
      <c r="K4680" s="53"/>
      <c r="L4680" s="53"/>
      <c r="M4680" s="53"/>
      <c r="N4680" s="53"/>
    </row>
    <row r="4681" spans="2:14" x14ac:dyDescent="0.25">
      <c r="B4681" s="175"/>
      <c r="C4681" s="53"/>
      <c r="D4681" s="53"/>
      <c r="E4681" s="53"/>
      <c r="F4681" s="53"/>
      <c r="G4681" s="54"/>
      <c r="H4681" s="53"/>
      <c r="I4681" s="59"/>
      <c r="J4681" s="53"/>
      <c r="K4681" s="53"/>
      <c r="L4681" s="53"/>
      <c r="M4681" s="53"/>
      <c r="N4681" s="53"/>
    </row>
    <row r="4682" spans="2:14" x14ac:dyDescent="0.25">
      <c r="B4682" s="175"/>
      <c r="C4682" s="53"/>
      <c r="D4682" s="53"/>
      <c r="E4682" s="53"/>
      <c r="F4682" s="53"/>
      <c r="G4682" s="54"/>
      <c r="H4682" s="53"/>
      <c r="I4682" s="59"/>
      <c r="J4682" s="53"/>
      <c r="K4682" s="53"/>
      <c r="L4682" s="53"/>
      <c r="M4682" s="53"/>
      <c r="N4682" s="53"/>
    </row>
    <row r="4683" spans="2:14" x14ac:dyDescent="0.25">
      <c r="B4683" s="175"/>
      <c r="C4683" s="53"/>
      <c r="D4683" s="53"/>
      <c r="E4683" s="53"/>
      <c r="F4683" s="53"/>
      <c r="G4683" s="54"/>
      <c r="H4683" s="53"/>
      <c r="I4683" s="59"/>
      <c r="J4683" s="53"/>
      <c r="K4683" s="53"/>
      <c r="L4683" s="53"/>
      <c r="M4683" s="53"/>
      <c r="N4683" s="53"/>
    </row>
    <row r="4684" spans="2:14" x14ac:dyDescent="0.25">
      <c r="B4684" s="175"/>
      <c r="C4684" s="53"/>
      <c r="D4684" s="53"/>
      <c r="E4684" s="53"/>
      <c r="F4684" s="53"/>
      <c r="G4684" s="54"/>
      <c r="H4684" s="53"/>
      <c r="I4684" s="59"/>
      <c r="J4684" s="53"/>
      <c r="K4684" s="53"/>
      <c r="L4684" s="53"/>
      <c r="M4684" s="53"/>
      <c r="N4684" s="53"/>
    </row>
    <row r="4685" spans="2:14" x14ac:dyDescent="0.25">
      <c r="B4685" s="175"/>
      <c r="C4685" s="53"/>
      <c r="D4685" s="53"/>
      <c r="E4685" s="53"/>
      <c r="F4685" s="53"/>
      <c r="G4685" s="54"/>
      <c r="H4685" s="53"/>
      <c r="I4685" s="59"/>
      <c r="J4685" s="53"/>
      <c r="K4685" s="53"/>
      <c r="L4685" s="53"/>
      <c r="M4685" s="53"/>
      <c r="N4685" s="53"/>
    </row>
    <row r="4686" spans="2:14" x14ac:dyDescent="0.25">
      <c r="B4686" s="175"/>
      <c r="C4686" s="53"/>
      <c r="D4686" s="53"/>
      <c r="E4686" s="53"/>
      <c r="F4686" s="53"/>
      <c r="G4686" s="54"/>
      <c r="H4686" s="53"/>
      <c r="I4686" s="59"/>
      <c r="J4686" s="53"/>
      <c r="K4686" s="53"/>
      <c r="L4686" s="53"/>
      <c r="M4686" s="53"/>
      <c r="N4686" s="53"/>
    </row>
    <row r="4687" spans="2:14" x14ac:dyDescent="0.25">
      <c r="B4687" s="175"/>
      <c r="C4687" s="53"/>
      <c r="D4687" s="53"/>
      <c r="E4687" s="53"/>
      <c r="F4687" s="53"/>
      <c r="G4687" s="54"/>
      <c r="H4687" s="53"/>
      <c r="I4687" s="59"/>
      <c r="J4687" s="53"/>
      <c r="K4687" s="53"/>
      <c r="L4687" s="53"/>
      <c r="M4687" s="53"/>
      <c r="N4687" s="53"/>
    </row>
    <row r="4688" spans="2:14" x14ac:dyDescent="0.25">
      <c r="B4688" s="175"/>
      <c r="C4688" s="53"/>
      <c r="D4688" s="53"/>
      <c r="E4688" s="53"/>
      <c r="F4688" s="53"/>
      <c r="G4688" s="54"/>
      <c r="H4688" s="53"/>
      <c r="I4688" s="59"/>
      <c r="J4688" s="53"/>
      <c r="K4688" s="53"/>
      <c r="L4688" s="53"/>
      <c r="M4688" s="53"/>
      <c r="N4688" s="53"/>
    </row>
    <row r="4689" spans="2:14" x14ac:dyDescent="0.25">
      <c r="B4689" s="175"/>
      <c r="C4689" s="53"/>
      <c r="D4689" s="53"/>
      <c r="E4689" s="53"/>
      <c r="F4689" s="53"/>
      <c r="G4689" s="54"/>
      <c r="H4689" s="53"/>
      <c r="I4689" s="59"/>
      <c r="J4689" s="53"/>
      <c r="K4689" s="53"/>
      <c r="L4689" s="53"/>
      <c r="M4689" s="53"/>
      <c r="N4689" s="53"/>
    </row>
    <row r="4690" spans="2:14" x14ac:dyDescent="0.25">
      <c r="B4690" s="175"/>
      <c r="C4690" s="53"/>
      <c r="D4690" s="53"/>
      <c r="E4690" s="53"/>
      <c r="F4690" s="53"/>
      <c r="G4690" s="54"/>
      <c r="H4690" s="53"/>
      <c r="I4690" s="59"/>
      <c r="J4690" s="53"/>
      <c r="K4690" s="53"/>
      <c r="L4690" s="53"/>
      <c r="M4690" s="53"/>
      <c r="N4690" s="53"/>
    </row>
    <row r="4691" spans="2:14" x14ac:dyDescent="0.25">
      <c r="B4691" s="175"/>
      <c r="C4691" s="53"/>
      <c r="D4691" s="53"/>
      <c r="E4691" s="53"/>
      <c r="F4691" s="53"/>
      <c r="G4691" s="54"/>
      <c r="H4691" s="53"/>
      <c r="I4691" s="59"/>
      <c r="J4691" s="53"/>
      <c r="K4691" s="53"/>
      <c r="L4691" s="53"/>
      <c r="M4691" s="53"/>
      <c r="N4691" s="53"/>
    </row>
    <row r="4692" spans="2:14" x14ac:dyDescent="0.25">
      <c r="B4692" s="175"/>
      <c r="C4692" s="53"/>
      <c r="D4692" s="53"/>
      <c r="E4692" s="53"/>
      <c r="F4692" s="53"/>
      <c r="G4692" s="54"/>
      <c r="H4692" s="53"/>
      <c r="I4692" s="59"/>
      <c r="J4692" s="53"/>
      <c r="K4692" s="53"/>
      <c r="L4692" s="53"/>
      <c r="M4692" s="53"/>
      <c r="N4692" s="53"/>
    </row>
    <row r="4693" spans="2:14" x14ac:dyDescent="0.25">
      <c r="B4693" s="175"/>
      <c r="C4693" s="53"/>
      <c r="D4693" s="53"/>
      <c r="E4693" s="53"/>
      <c r="F4693" s="53"/>
      <c r="G4693" s="54"/>
      <c r="H4693" s="53"/>
      <c r="I4693" s="59"/>
      <c r="J4693" s="53"/>
      <c r="K4693" s="53"/>
      <c r="L4693" s="53"/>
      <c r="M4693" s="53"/>
      <c r="N4693" s="53"/>
    </row>
    <row r="4694" spans="2:14" x14ac:dyDescent="0.25">
      <c r="B4694" s="175"/>
      <c r="C4694" s="53"/>
      <c r="D4694" s="53"/>
      <c r="E4694" s="53"/>
      <c r="F4694" s="53"/>
      <c r="G4694" s="54"/>
      <c r="H4694" s="53"/>
      <c r="I4694" s="59"/>
      <c r="J4694" s="53"/>
      <c r="K4694" s="53"/>
      <c r="L4694" s="53"/>
      <c r="M4694" s="53"/>
      <c r="N4694" s="53"/>
    </row>
    <row r="4695" spans="2:14" x14ac:dyDescent="0.25">
      <c r="B4695" s="175"/>
      <c r="C4695" s="53"/>
      <c r="D4695" s="53"/>
      <c r="E4695" s="53"/>
      <c r="F4695" s="53"/>
      <c r="G4695" s="54"/>
      <c r="H4695" s="53"/>
      <c r="I4695" s="59"/>
      <c r="J4695" s="53"/>
      <c r="K4695" s="53"/>
      <c r="L4695" s="53"/>
      <c r="M4695" s="53"/>
      <c r="N4695" s="53"/>
    </row>
    <row r="4696" spans="2:14" x14ac:dyDescent="0.25">
      <c r="B4696" s="175"/>
      <c r="C4696" s="53"/>
      <c r="D4696" s="53"/>
      <c r="E4696" s="53"/>
      <c r="F4696" s="53"/>
      <c r="G4696" s="54"/>
      <c r="H4696" s="53"/>
      <c r="I4696" s="59"/>
      <c r="J4696" s="53"/>
      <c r="K4696" s="53"/>
      <c r="L4696" s="53"/>
      <c r="M4696" s="53"/>
      <c r="N4696" s="53"/>
    </row>
    <row r="4697" spans="2:14" x14ac:dyDescent="0.25">
      <c r="B4697" s="175"/>
      <c r="C4697" s="53"/>
      <c r="D4697" s="53"/>
      <c r="E4697" s="53"/>
      <c r="F4697" s="53"/>
      <c r="G4697" s="54"/>
      <c r="H4697" s="53"/>
      <c r="I4697" s="59"/>
      <c r="J4697" s="53"/>
      <c r="K4697" s="53"/>
      <c r="L4697" s="53"/>
      <c r="M4697" s="53"/>
      <c r="N4697" s="53"/>
    </row>
    <row r="4698" spans="2:14" x14ac:dyDescent="0.25">
      <c r="B4698" s="175"/>
      <c r="C4698" s="53"/>
      <c r="D4698" s="53"/>
      <c r="E4698" s="53"/>
      <c r="F4698" s="53"/>
      <c r="G4698" s="54"/>
      <c r="H4698" s="53"/>
      <c r="I4698" s="59"/>
      <c r="J4698" s="53"/>
      <c r="K4698" s="53"/>
      <c r="L4698" s="53"/>
      <c r="M4698" s="53"/>
      <c r="N4698" s="53"/>
    </row>
    <row r="4699" spans="2:14" x14ac:dyDescent="0.25">
      <c r="B4699" s="175"/>
      <c r="C4699" s="53"/>
      <c r="D4699" s="53"/>
      <c r="E4699" s="53"/>
      <c r="F4699" s="53"/>
      <c r="G4699" s="54"/>
      <c r="H4699" s="53"/>
      <c r="I4699" s="59"/>
      <c r="J4699" s="53"/>
      <c r="K4699" s="53"/>
      <c r="L4699" s="53"/>
      <c r="M4699" s="53"/>
      <c r="N4699" s="53"/>
    </row>
    <row r="4700" spans="2:14" x14ac:dyDescent="0.25">
      <c r="B4700" s="175"/>
      <c r="C4700" s="53"/>
      <c r="D4700" s="53"/>
      <c r="E4700" s="53"/>
      <c r="F4700" s="53"/>
      <c r="G4700" s="54"/>
      <c r="H4700" s="53"/>
      <c r="I4700" s="59"/>
      <c r="J4700" s="53"/>
      <c r="K4700" s="53"/>
      <c r="L4700" s="53"/>
      <c r="M4700" s="53"/>
      <c r="N4700" s="53"/>
    </row>
    <row r="4701" spans="2:14" x14ac:dyDescent="0.25">
      <c r="B4701" s="175"/>
      <c r="C4701" s="53"/>
      <c r="D4701" s="53"/>
      <c r="E4701" s="53"/>
      <c r="F4701" s="53"/>
      <c r="G4701" s="54"/>
      <c r="H4701" s="53"/>
      <c r="I4701" s="59"/>
      <c r="J4701" s="53"/>
      <c r="K4701" s="53"/>
      <c r="L4701" s="53"/>
      <c r="M4701" s="53"/>
      <c r="N4701" s="53"/>
    </row>
    <row r="4702" spans="2:14" x14ac:dyDescent="0.25">
      <c r="B4702" s="175"/>
      <c r="C4702" s="53"/>
      <c r="D4702" s="53"/>
      <c r="E4702" s="53"/>
      <c r="F4702" s="53"/>
      <c r="G4702" s="54"/>
      <c r="H4702" s="53"/>
      <c r="I4702" s="59"/>
      <c r="J4702" s="53"/>
      <c r="K4702" s="53"/>
      <c r="L4702" s="53"/>
      <c r="M4702" s="53"/>
      <c r="N4702" s="53"/>
    </row>
    <row r="4703" spans="2:14" x14ac:dyDescent="0.25">
      <c r="B4703" s="175"/>
      <c r="C4703" s="53"/>
      <c r="D4703" s="53"/>
      <c r="E4703" s="53"/>
      <c r="F4703" s="53"/>
      <c r="G4703" s="54"/>
      <c r="H4703" s="53"/>
      <c r="I4703" s="59"/>
      <c r="J4703" s="53"/>
      <c r="K4703" s="53"/>
      <c r="L4703" s="53"/>
      <c r="M4703" s="53"/>
      <c r="N4703" s="53"/>
    </row>
    <row r="4704" spans="2:14" x14ac:dyDescent="0.25">
      <c r="B4704" s="175"/>
      <c r="C4704" s="53"/>
      <c r="D4704" s="53"/>
      <c r="E4704" s="53"/>
      <c r="F4704" s="53"/>
      <c r="G4704" s="54"/>
      <c r="H4704" s="53"/>
      <c r="I4704" s="59"/>
      <c r="J4704" s="53"/>
      <c r="K4704" s="53"/>
      <c r="L4704" s="53"/>
      <c r="M4704" s="53"/>
      <c r="N4704" s="53"/>
    </row>
    <row r="4705" spans="2:14" x14ac:dyDescent="0.25">
      <c r="B4705" s="175"/>
      <c r="C4705" s="53"/>
      <c r="D4705" s="53"/>
      <c r="E4705" s="53"/>
      <c r="F4705" s="53"/>
      <c r="G4705" s="54"/>
      <c r="H4705" s="53"/>
      <c r="I4705" s="59"/>
      <c r="J4705" s="53"/>
      <c r="K4705" s="53"/>
      <c r="L4705" s="53"/>
      <c r="M4705" s="53"/>
      <c r="N4705" s="53"/>
    </row>
    <row r="4706" spans="2:14" x14ac:dyDescent="0.25">
      <c r="B4706" s="175"/>
      <c r="C4706" s="53"/>
      <c r="D4706" s="53"/>
      <c r="E4706" s="53"/>
      <c r="F4706" s="53"/>
      <c r="G4706" s="54"/>
      <c r="H4706" s="53"/>
      <c r="I4706" s="59"/>
      <c r="J4706" s="53"/>
      <c r="K4706" s="53"/>
      <c r="L4706" s="53"/>
      <c r="M4706" s="53"/>
      <c r="N4706" s="53"/>
    </row>
    <row r="4707" spans="2:14" x14ac:dyDescent="0.25">
      <c r="B4707" s="175"/>
      <c r="C4707" s="53"/>
      <c r="D4707" s="53"/>
      <c r="E4707" s="53"/>
      <c r="F4707" s="53"/>
      <c r="G4707" s="54"/>
      <c r="H4707" s="53"/>
      <c r="I4707" s="59"/>
      <c r="J4707" s="53"/>
      <c r="K4707" s="53"/>
      <c r="L4707" s="53"/>
      <c r="M4707" s="53"/>
      <c r="N4707" s="53"/>
    </row>
    <row r="4708" spans="2:14" x14ac:dyDescent="0.25">
      <c r="B4708" s="175"/>
      <c r="C4708" s="53"/>
      <c r="D4708" s="53"/>
      <c r="E4708" s="53"/>
      <c r="F4708" s="53"/>
      <c r="G4708" s="54"/>
      <c r="H4708" s="53"/>
      <c r="I4708" s="59"/>
      <c r="J4708" s="53"/>
      <c r="K4708" s="53"/>
      <c r="L4708" s="53"/>
      <c r="M4708" s="53"/>
      <c r="N4708" s="53"/>
    </row>
    <row r="4709" spans="2:14" x14ac:dyDescent="0.25">
      <c r="B4709" s="175"/>
      <c r="C4709" s="53"/>
      <c r="D4709" s="53"/>
      <c r="E4709" s="53"/>
      <c r="F4709" s="53"/>
      <c r="G4709" s="54"/>
      <c r="H4709" s="53"/>
      <c r="I4709" s="59"/>
      <c r="J4709" s="53"/>
      <c r="K4709" s="53"/>
      <c r="L4709" s="53"/>
      <c r="M4709" s="53"/>
      <c r="N4709" s="53"/>
    </row>
    <row r="4710" spans="2:14" x14ac:dyDescent="0.25">
      <c r="B4710" s="175"/>
      <c r="C4710" s="53"/>
      <c r="D4710" s="53"/>
      <c r="E4710" s="53"/>
      <c r="F4710" s="53"/>
      <c r="G4710" s="54"/>
      <c r="H4710" s="53"/>
      <c r="I4710" s="59"/>
      <c r="J4710" s="53"/>
      <c r="K4710" s="53"/>
      <c r="L4710" s="53"/>
      <c r="M4710" s="53"/>
      <c r="N4710" s="53"/>
    </row>
    <row r="4711" spans="2:14" x14ac:dyDescent="0.25">
      <c r="B4711" s="175"/>
      <c r="C4711" s="53"/>
      <c r="D4711" s="53"/>
      <c r="E4711" s="53"/>
      <c r="F4711" s="53"/>
      <c r="G4711" s="54"/>
      <c r="H4711" s="53"/>
      <c r="I4711" s="59"/>
      <c r="J4711" s="53"/>
      <c r="K4711" s="53"/>
      <c r="L4711" s="53"/>
      <c r="M4711" s="53"/>
      <c r="N4711" s="53"/>
    </row>
    <row r="4712" spans="2:14" x14ac:dyDescent="0.25">
      <c r="B4712" s="175"/>
      <c r="C4712" s="53"/>
      <c r="D4712" s="53"/>
      <c r="E4712" s="53"/>
      <c r="F4712" s="53"/>
      <c r="G4712" s="54"/>
      <c r="H4712" s="53"/>
      <c r="I4712" s="59"/>
      <c r="J4712" s="53"/>
      <c r="K4712" s="53"/>
      <c r="L4712" s="53"/>
      <c r="M4712" s="53"/>
      <c r="N4712" s="53"/>
    </row>
    <row r="4713" spans="2:14" x14ac:dyDescent="0.25">
      <c r="B4713" s="175"/>
      <c r="C4713" s="53"/>
      <c r="D4713" s="53"/>
      <c r="E4713" s="53"/>
      <c r="F4713" s="53"/>
      <c r="G4713" s="54"/>
      <c r="H4713" s="53"/>
      <c r="I4713" s="59"/>
      <c r="J4713" s="53"/>
      <c r="K4713" s="53"/>
      <c r="L4713" s="53"/>
      <c r="M4713" s="53"/>
      <c r="N4713" s="53"/>
    </row>
    <row r="4714" spans="2:14" x14ac:dyDescent="0.25">
      <c r="B4714" s="175"/>
      <c r="C4714" s="53"/>
      <c r="D4714" s="53"/>
      <c r="E4714" s="53"/>
      <c r="F4714" s="53"/>
      <c r="G4714" s="54"/>
      <c r="H4714" s="53"/>
      <c r="I4714" s="59"/>
      <c r="J4714" s="53"/>
      <c r="K4714" s="53"/>
      <c r="L4714" s="53"/>
      <c r="M4714" s="53"/>
      <c r="N4714" s="53"/>
    </row>
    <row r="4715" spans="2:14" x14ac:dyDescent="0.25">
      <c r="B4715" s="175"/>
      <c r="C4715" s="53"/>
      <c r="D4715" s="53"/>
      <c r="E4715" s="53"/>
      <c r="F4715" s="53"/>
      <c r="G4715" s="54"/>
      <c r="H4715" s="53"/>
      <c r="I4715" s="59"/>
      <c r="J4715" s="53"/>
      <c r="K4715" s="53"/>
      <c r="L4715" s="53"/>
      <c r="M4715" s="53"/>
      <c r="N4715" s="53"/>
    </row>
    <row r="4716" spans="2:14" x14ac:dyDescent="0.25">
      <c r="B4716" s="175"/>
      <c r="C4716" s="53"/>
      <c r="D4716" s="53"/>
      <c r="E4716" s="53"/>
      <c r="F4716" s="53"/>
      <c r="G4716" s="54"/>
      <c r="H4716" s="53"/>
      <c r="I4716" s="59"/>
      <c r="J4716" s="53"/>
      <c r="K4716" s="53"/>
      <c r="L4716" s="53"/>
      <c r="M4716" s="53"/>
      <c r="N4716" s="53"/>
    </row>
    <row r="4717" spans="2:14" x14ac:dyDescent="0.25">
      <c r="B4717" s="175"/>
      <c r="C4717" s="53"/>
      <c r="D4717" s="53"/>
      <c r="E4717" s="53"/>
      <c r="F4717" s="53"/>
      <c r="G4717" s="54"/>
      <c r="H4717" s="53"/>
      <c r="I4717" s="59"/>
      <c r="J4717" s="53"/>
      <c r="K4717" s="53"/>
      <c r="L4717" s="53"/>
      <c r="M4717" s="53"/>
      <c r="N4717" s="53"/>
    </row>
    <row r="4718" spans="2:14" x14ac:dyDescent="0.25">
      <c r="B4718" s="175"/>
      <c r="C4718" s="53"/>
      <c r="D4718" s="53"/>
      <c r="E4718" s="53"/>
      <c r="F4718" s="53"/>
      <c r="G4718" s="54"/>
      <c r="H4718" s="53"/>
      <c r="I4718" s="59"/>
      <c r="J4718" s="53"/>
      <c r="K4718" s="53"/>
      <c r="L4718" s="53"/>
      <c r="M4718" s="53"/>
      <c r="N4718" s="53"/>
    </row>
    <row r="4719" spans="2:14" x14ac:dyDescent="0.25">
      <c r="B4719" s="175"/>
      <c r="C4719" s="53"/>
      <c r="D4719" s="53"/>
      <c r="E4719" s="53"/>
      <c r="F4719" s="53"/>
      <c r="G4719" s="54"/>
      <c r="H4719" s="53"/>
      <c r="I4719" s="59"/>
      <c r="J4719" s="53"/>
      <c r="K4719" s="53"/>
      <c r="L4719" s="53"/>
      <c r="M4719" s="53"/>
      <c r="N4719" s="53"/>
    </row>
    <row r="4720" spans="2:14" x14ac:dyDescent="0.25">
      <c r="B4720" s="175"/>
      <c r="C4720" s="53"/>
      <c r="D4720" s="53"/>
      <c r="E4720" s="53"/>
      <c r="F4720" s="53"/>
      <c r="G4720" s="54"/>
      <c r="H4720" s="53"/>
      <c r="I4720" s="59"/>
      <c r="J4720" s="53"/>
      <c r="K4720" s="53"/>
      <c r="L4720" s="53"/>
      <c r="M4720" s="53"/>
      <c r="N4720" s="53"/>
    </row>
    <row r="4721" spans="2:14" x14ac:dyDescent="0.25">
      <c r="B4721" s="175"/>
      <c r="C4721" s="53"/>
      <c r="D4721" s="53"/>
      <c r="E4721" s="53"/>
      <c r="F4721" s="53"/>
      <c r="G4721" s="54"/>
      <c r="H4721" s="53"/>
      <c r="I4721" s="59"/>
      <c r="J4721" s="53"/>
      <c r="K4721" s="53"/>
      <c r="L4721" s="53"/>
      <c r="M4721" s="53"/>
      <c r="N4721" s="53"/>
    </row>
    <row r="4722" spans="2:14" x14ac:dyDescent="0.25">
      <c r="B4722" s="175"/>
      <c r="C4722" s="53"/>
      <c r="D4722" s="53"/>
      <c r="E4722" s="53"/>
      <c r="F4722" s="53"/>
      <c r="G4722" s="54"/>
      <c r="H4722" s="53"/>
      <c r="I4722" s="59"/>
      <c r="J4722" s="53"/>
      <c r="K4722" s="53"/>
      <c r="L4722" s="53"/>
      <c r="M4722" s="53"/>
      <c r="N4722" s="53"/>
    </row>
    <row r="4723" spans="2:14" x14ac:dyDescent="0.25">
      <c r="B4723" s="175"/>
      <c r="C4723" s="53"/>
      <c r="D4723" s="53"/>
      <c r="E4723" s="53"/>
      <c r="F4723" s="53"/>
      <c r="G4723" s="54"/>
      <c r="H4723" s="53"/>
      <c r="I4723" s="59"/>
      <c r="J4723" s="53"/>
      <c r="K4723" s="53"/>
      <c r="L4723" s="53"/>
      <c r="M4723" s="53"/>
      <c r="N4723" s="53"/>
    </row>
    <row r="4724" spans="2:14" x14ac:dyDescent="0.25">
      <c r="B4724" s="175"/>
      <c r="C4724" s="53"/>
      <c r="D4724" s="53"/>
      <c r="E4724" s="53"/>
      <c r="F4724" s="53"/>
      <c r="G4724" s="54"/>
      <c r="H4724" s="53"/>
      <c r="I4724" s="59"/>
      <c r="J4724" s="53"/>
      <c r="K4724" s="53"/>
      <c r="L4724" s="53"/>
      <c r="M4724" s="53"/>
      <c r="N4724" s="53"/>
    </row>
    <row r="4725" spans="2:14" x14ac:dyDescent="0.25">
      <c r="B4725" s="175"/>
      <c r="C4725" s="53"/>
      <c r="D4725" s="53"/>
      <c r="E4725" s="53"/>
      <c r="F4725" s="53"/>
      <c r="G4725" s="54"/>
      <c r="H4725" s="53"/>
      <c r="I4725" s="59"/>
      <c r="J4725" s="53"/>
      <c r="K4725" s="53"/>
      <c r="L4725" s="53"/>
      <c r="M4725" s="53"/>
      <c r="N4725" s="53"/>
    </row>
    <row r="4726" spans="2:14" x14ac:dyDescent="0.25">
      <c r="B4726" s="175"/>
      <c r="C4726" s="53"/>
      <c r="D4726" s="53"/>
      <c r="E4726" s="53"/>
      <c r="F4726" s="53"/>
      <c r="G4726" s="54"/>
      <c r="H4726" s="53"/>
      <c r="I4726" s="59"/>
      <c r="J4726" s="53"/>
      <c r="K4726" s="53"/>
      <c r="L4726" s="53"/>
      <c r="M4726" s="53"/>
      <c r="N4726" s="53"/>
    </row>
    <row r="4727" spans="2:14" x14ac:dyDescent="0.25">
      <c r="B4727" s="175"/>
      <c r="C4727" s="53"/>
      <c r="D4727" s="53"/>
      <c r="E4727" s="53"/>
      <c r="F4727" s="53"/>
      <c r="G4727" s="54"/>
      <c r="H4727" s="53"/>
      <c r="I4727" s="59"/>
      <c r="J4727" s="53"/>
      <c r="K4727" s="53"/>
      <c r="L4727" s="53"/>
      <c r="M4727" s="53"/>
      <c r="N4727" s="53"/>
    </row>
    <row r="4728" spans="2:14" x14ac:dyDescent="0.25">
      <c r="B4728" s="175"/>
      <c r="C4728" s="53"/>
      <c r="D4728" s="53"/>
      <c r="E4728" s="53"/>
      <c r="F4728" s="53"/>
      <c r="G4728" s="54"/>
      <c r="H4728" s="53"/>
      <c r="I4728" s="59"/>
      <c r="J4728" s="53"/>
      <c r="K4728" s="53"/>
      <c r="L4728" s="53"/>
      <c r="M4728" s="53"/>
      <c r="N4728" s="53"/>
    </row>
    <row r="4729" spans="2:14" x14ac:dyDescent="0.25">
      <c r="B4729" s="175"/>
      <c r="C4729" s="53"/>
      <c r="D4729" s="53"/>
      <c r="E4729" s="53"/>
      <c r="F4729" s="53"/>
      <c r="G4729" s="54"/>
      <c r="H4729" s="53"/>
      <c r="I4729" s="59"/>
      <c r="J4729" s="53"/>
      <c r="K4729" s="53"/>
      <c r="L4729" s="53"/>
      <c r="M4729" s="53"/>
      <c r="N4729" s="53"/>
    </row>
    <row r="4730" spans="2:14" x14ac:dyDescent="0.25">
      <c r="B4730" s="175"/>
      <c r="C4730" s="53"/>
      <c r="D4730" s="53"/>
      <c r="E4730" s="53"/>
      <c r="F4730" s="53"/>
      <c r="G4730" s="54"/>
      <c r="H4730" s="53"/>
      <c r="I4730" s="59"/>
      <c r="J4730" s="53"/>
      <c r="K4730" s="53"/>
      <c r="L4730" s="53"/>
      <c r="M4730" s="53"/>
      <c r="N4730" s="53"/>
    </row>
    <row r="4731" spans="2:14" x14ac:dyDescent="0.25">
      <c r="B4731" s="175"/>
      <c r="C4731" s="53"/>
      <c r="D4731" s="53"/>
      <c r="E4731" s="53"/>
      <c r="F4731" s="53"/>
      <c r="G4731" s="54"/>
      <c r="H4731" s="53"/>
      <c r="I4731" s="59"/>
      <c r="J4731" s="53"/>
      <c r="K4731" s="53"/>
      <c r="L4731" s="53"/>
      <c r="M4731" s="53"/>
      <c r="N4731" s="53"/>
    </row>
    <row r="4732" spans="2:14" x14ac:dyDescent="0.25">
      <c r="B4732" s="175"/>
      <c r="C4732" s="53"/>
      <c r="D4732" s="53"/>
      <c r="E4732" s="53"/>
      <c r="F4732" s="53"/>
      <c r="G4732" s="54"/>
      <c r="H4732" s="53"/>
      <c r="I4732" s="59"/>
      <c r="J4732" s="53"/>
      <c r="K4732" s="53"/>
      <c r="L4732" s="53"/>
      <c r="M4732" s="53"/>
      <c r="N4732" s="53"/>
    </row>
    <row r="4733" spans="2:14" x14ac:dyDescent="0.25">
      <c r="B4733" s="175"/>
      <c r="C4733" s="53"/>
      <c r="D4733" s="53"/>
      <c r="E4733" s="53"/>
      <c r="F4733" s="53"/>
      <c r="G4733" s="54"/>
      <c r="H4733" s="53"/>
      <c r="I4733" s="59"/>
      <c r="J4733" s="53"/>
      <c r="K4733" s="53"/>
      <c r="L4733" s="53"/>
      <c r="M4733" s="53"/>
      <c r="N4733" s="53"/>
    </row>
    <row r="4734" spans="2:14" x14ac:dyDescent="0.25">
      <c r="B4734" s="175"/>
      <c r="C4734" s="53"/>
      <c r="D4734" s="53"/>
      <c r="E4734" s="53"/>
      <c r="F4734" s="53"/>
      <c r="G4734" s="54"/>
      <c r="H4734" s="53"/>
      <c r="I4734" s="59"/>
      <c r="J4734" s="53"/>
      <c r="K4734" s="53"/>
      <c r="L4734" s="53"/>
      <c r="M4734" s="53"/>
      <c r="N4734" s="53"/>
    </row>
    <row r="4735" spans="2:14" x14ac:dyDescent="0.25">
      <c r="B4735" s="175"/>
      <c r="C4735" s="53"/>
      <c r="D4735" s="53"/>
      <c r="E4735" s="53"/>
      <c r="F4735" s="53"/>
      <c r="G4735" s="54"/>
      <c r="H4735" s="53"/>
      <c r="I4735" s="59"/>
      <c r="J4735" s="53"/>
      <c r="K4735" s="53"/>
      <c r="L4735" s="53"/>
      <c r="M4735" s="53"/>
      <c r="N4735" s="53"/>
    </row>
    <row r="4736" spans="2:14" x14ac:dyDescent="0.25">
      <c r="B4736" s="175"/>
      <c r="C4736" s="53"/>
      <c r="D4736" s="53"/>
      <c r="E4736" s="53"/>
      <c r="F4736" s="53"/>
      <c r="G4736" s="54"/>
      <c r="H4736" s="53"/>
      <c r="I4736" s="59"/>
      <c r="J4736" s="53"/>
      <c r="K4736" s="53"/>
      <c r="L4736" s="53"/>
      <c r="M4736" s="53"/>
      <c r="N4736" s="53"/>
    </row>
    <row r="4737" spans="2:14" x14ac:dyDescent="0.25">
      <c r="B4737" s="175"/>
      <c r="C4737" s="53"/>
      <c r="D4737" s="53"/>
      <c r="E4737" s="53"/>
      <c r="F4737" s="53"/>
      <c r="G4737" s="54"/>
      <c r="H4737" s="53"/>
      <c r="I4737" s="59"/>
      <c r="J4737" s="53"/>
      <c r="K4737" s="53"/>
      <c r="L4737" s="53"/>
      <c r="M4737" s="53"/>
      <c r="N4737" s="53"/>
    </row>
    <row r="4738" spans="2:14" x14ac:dyDescent="0.25">
      <c r="B4738" s="175"/>
      <c r="C4738" s="53"/>
      <c r="D4738" s="53"/>
      <c r="E4738" s="53"/>
      <c r="F4738" s="53"/>
      <c r="G4738" s="54"/>
      <c r="H4738" s="53"/>
      <c r="I4738" s="59"/>
      <c r="J4738" s="53"/>
      <c r="K4738" s="53"/>
      <c r="L4738" s="53"/>
      <c r="M4738" s="53"/>
      <c r="N4738" s="53"/>
    </row>
    <row r="4739" spans="2:14" x14ac:dyDescent="0.25">
      <c r="B4739" s="175"/>
      <c r="C4739" s="53"/>
      <c r="D4739" s="53"/>
      <c r="E4739" s="53"/>
      <c r="F4739" s="53"/>
      <c r="G4739" s="54"/>
      <c r="H4739" s="53"/>
      <c r="I4739" s="59"/>
      <c r="J4739" s="53"/>
      <c r="K4739" s="53"/>
      <c r="L4739" s="53"/>
      <c r="M4739" s="53"/>
      <c r="N4739" s="53"/>
    </row>
    <row r="4740" spans="2:14" x14ac:dyDescent="0.25">
      <c r="B4740" s="175"/>
      <c r="C4740" s="53"/>
      <c r="D4740" s="53"/>
      <c r="E4740" s="53"/>
      <c r="F4740" s="53"/>
      <c r="G4740" s="54"/>
      <c r="H4740" s="53"/>
      <c r="I4740" s="59"/>
      <c r="J4740" s="53"/>
      <c r="K4740" s="53"/>
      <c r="L4740" s="53"/>
      <c r="M4740" s="53"/>
      <c r="N4740" s="53"/>
    </row>
    <row r="4741" spans="2:14" x14ac:dyDescent="0.25">
      <c r="B4741" s="175"/>
      <c r="C4741" s="53"/>
      <c r="D4741" s="53"/>
      <c r="E4741" s="53"/>
      <c r="F4741" s="53"/>
      <c r="G4741" s="54"/>
      <c r="H4741" s="53"/>
      <c r="I4741" s="59"/>
      <c r="J4741" s="53"/>
      <c r="K4741" s="53"/>
      <c r="L4741" s="53"/>
      <c r="M4741" s="53"/>
      <c r="N4741" s="53"/>
    </row>
    <row r="4742" spans="2:14" x14ac:dyDescent="0.25">
      <c r="B4742" s="175"/>
      <c r="C4742" s="53"/>
      <c r="D4742" s="53"/>
      <c r="E4742" s="53"/>
      <c r="F4742" s="53"/>
      <c r="G4742" s="54"/>
      <c r="H4742" s="53"/>
      <c r="I4742" s="59"/>
      <c r="J4742" s="53"/>
      <c r="K4742" s="53"/>
      <c r="L4742" s="53"/>
      <c r="M4742" s="53"/>
      <c r="N4742" s="53"/>
    </row>
    <row r="4743" spans="2:14" x14ac:dyDescent="0.25">
      <c r="B4743" s="175"/>
      <c r="C4743" s="53"/>
      <c r="D4743" s="53"/>
      <c r="E4743" s="53"/>
      <c r="F4743" s="53"/>
      <c r="G4743" s="54"/>
      <c r="H4743" s="53"/>
      <c r="I4743" s="59"/>
      <c r="J4743" s="53"/>
      <c r="K4743" s="53"/>
      <c r="L4743" s="53"/>
      <c r="M4743" s="53"/>
      <c r="N4743" s="53"/>
    </row>
    <row r="4744" spans="2:14" x14ac:dyDescent="0.25">
      <c r="B4744" s="175"/>
      <c r="C4744" s="53"/>
      <c r="D4744" s="53"/>
      <c r="E4744" s="53"/>
      <c r="F4744" s="53"/>
      <c r="G4744" s="54"/>
      <c r="H4744" s="53"/>
      <c r="I4744" s="59"/>
      <c r="J4744" s="53"/>
      <c r="K4744" s="53"/>
      <c r="L4744" s="53"/>
      <c r="M4744" s="53"/>
      <c r="N4744" s="53"/>
    </row>
    <row r="4745" spans="2:14" x14ac:dyDescent="0.25">
      <c r="B4745" s="175"/>
      <c r="C4745" s="53"/>
      <c r="D4745" s="53"/>
      <c r="E4745" s="53"/>
      <c r="F4745" s="53"/>
      <c r="G4745" s="54"/>
      <c r="H4745" s="53"/>
      <c r="I4745" s="59"/>
      <c r="J4745" s="53"/>
      <c r="K4745" s="53"/>
      <c r="L4745" s="53"/>
      <c r="M4745" s="53"/>
      <c r="N4745" s="53"/>
    </row>
    <row r="4746" spans="2:14" x14ac:dyDescent="0.25">
      <c r="B4746" s="175"/>
      <c r="C4746" s="53"/>
      <c r="D4746" s="53"/>
      <c r="E4746" s="53"/>
      <c r="F4746" s="53"/>
      <c r="G4746" s="54"/>
      <c r="H4746" s="53"/>
      <c r="I4746" s="59"/>
      <c r="J4746" s="53"/>
      <c r="K4746" s="53"/>
      <c r="L4746" s="53"/>
      <c r="M4746" s="53"/>
      <c r="N4746" s="53"/>
    </row>
    <row r="4747" spans="2:14" x14ac:dyDescent="0.25">
      <c r="B4747" s="175"/>
      <c r="C4747" s="53"/>
      <c r="D4747" s="53"/>
      <c r="E4747" s="53"/>
      <c r="F4747" s="53"/>
      <c r="G4747" s="54"/>
      <c r="H4747" s="53"/>
      <c r="I4747" s="59"/>
      <c r="J4747" s="53"/>
      <c r="K4747" s="53"/>
      <c r="L4747" s="53"/>
      <c r="M4747" s="53"/>
      <c r="N4747" s="53"/>
    </row>
    <row r="4748" spans="2:14" x14ac:dyDescent="0.25">
      <c r="B4748" s="175"/>
      <c r="C4748" s="53"/>
      <c r="D4748" s="53"/>
      <c r="E4748" s="53"/>
      <c r="F4748" s="53"/>
      <c r="G4748" s="54"/>
      <c r="H4748" s="53"/>
      <c r="I4748" s="59"/>
      <c r="J4748" s="53"/>
      <c r="K4748" s="53"/>
      <c r="L4748" s="53"/>
      <c r="M4748" s="53"/>
      <c r="N4748" s="53"/>
    </row>
    <row r="4749" spans="2:14" x14ac:dyDescent="0.25">
      <c r="B4749" s="175"/>
      <c r="C4749" s="53"/>
      <c r="D4749" s="53"/>
      <c r="E4749" s="53"/>
      <c r="F4749" s="53"/>
      <c r="G4749" s="54"/>
      <c r="H4749" s="53"/>
      <c r="I4749" s="59"/>
      <c r="J4749" s="53"/>
      <c r="K4749" s="53"/>
      <c r="L4749" s="53"/>
      <c r="M4749" s="53"/>
      <c r="N4749" s="53"/>
    </row>
    <row r="4750" spans="2:14" x14ac:dyDescent="0.25">
      <c r="B4750" s="175"/>
      <c r="C4750" s="53"/>
      <c r="D4750" s="53"/>
      <c r="E4750" s="53"/>
      <c r="F4750" s="53"/>
      <c r="G4750" s="54"/>
      <c r="H4750" s="53"/>
      <c r="I4750" s="59"/>
      <c r="J4750" s="53"/>
      <c r="K4750" s="53"/>
      <c r="L4750" s="53"/>
      <c r="M4750" s="53"/>
      <c r="N4750" s="53"/>
    </row>
    <row r="4751" spans="2:14" x14ac:dyDescent="0.25">
      <c r="B4751" s="175"/>
      <c r="C4751" s="53"/>
      <c r="D4751" s="53"/>
      <c r="E4751" s="53"/>
      <c r="F4751" s="53"/>
      <c r="G4751" s="54"/>
      <c r="H4751" s="53"/>
      <c r="I4751" s="59"/>
      <c r="J4751" s="53"/>
      <c r="K4751" s="53"/>
      <c r="L4751" s="53"/>
      <c r="M4751" s="53"/>
      <c r="N4751" s="53"/>
    </row>
    <row r="4752" spans="2:14" x14ac:dyDescent="0.25">
      <c r="B4752" s="175"/>
      <c r="C4752" s="53"/>
      <c r="D4752" s="53"/>
      <c r="E4752" s="53"/>
      <c r="F4752" s="53"/>
      <c r="G4752" s="54"/>
      <c r="H4752" s="53"/>
      <c r="I4752" s="59"/>
      <c r="J4752" s="53"/>
      <c r="K4752" s="53"/>
      <c r="L4752" s="53"/>
      <c r="M4752" s="53"/>
      <c r="N4752" s="53"/>
    </row>
    <row r="4753" spans="2:14" x14ac:dyDescent="0.25">
      <c r="B4753" s="175"/>
      <c r="C4753" s="53"/>
      <c r="D4753" s="53"/>
      <c r="E4753" s="53"/>
      <c r="F4753" s="53"/>
      <c r="G4753" s="54"/>
      <c r="H4753" s="53"/>
      <c r="I4753" s="59"/>
      <c r="J4753" s="53"/>
      <c r="K4753" s="53"/>
      <c r="L4753" s="53"/>
      <c r="M4753" s="53"/>
      <c r="N4753" s="53"/>
    </row>
    <row r="4754" spans="2:14" x14ac:dyDescent="0.25">
      <c r="B4754" s="175"/>
      <c r="C4754" s="53"/>
      <c r="D4754" s="53"/>
      <c r="E4754" s="53"/>
      <c r="F4754" s="53"/>
      <c r="G4754" s="54"/>
      <c r="H4754" s="53"/>
      <c r="I4754" s="59"/>
      <c r="J4754" s="53"/>
      <c r="K4754" s="53"/>
      <c r="L4754" s="53"/>
      <c r="M4754" s="53"/>
      <c r="N4754" s="53"/>
    </row>
    <row r="4755" spans="2:14" x14ac:dyDescent="0.25">
      <c r="B4755" s="175"/>
      <c r="C4755" s="53"/>
      <c r="D4755" s="53"/>
      <c r="E4755" s="53"/>
      <c r="F4755" s="53"/>
      <c r="G4755" s="54"/>
      <c r="H4755" s="53"/>
      <c r="I4755" s="59"/>
      <c r="J4755" s="53"/>
      <c r="K4755" s="53"/>
      <c r="L4755" s="53"/>
      <c r="M4755" s="53"/>
      <c r="N4755" s="53"/>
    </row>
    <row r="4756" spans="2:14" x14ac:dyDescent="0.25">
      <c r="B4756" s="175"/>
      <c r="C4756" s="53"/>
      <c r="D4756" s="53"/>
      <c r="E4756" s="53"/>
      <c r="F4756" s="53"/>
      <c r="G4756" s="54"/>
      <c r="H4756" s="53"/>
      <c r="I4756" s="59"/>
      <c r="J4756" s="53"/>
      <c r="K4756" s="53"/>
      <c r="L4756" s="53"/>
      <c r="M4756" s="53"/>
      <c r="N4756" s="53"/>
    </row>
    <row r="4757" spans="2:14" x14ac:dyDescent="0.25">
      <c r="B4757" s="175"/>
      <c r="C4757" s="53"/>
      <c r="D4757" s="53"/>
      <c r="E4757" s="53"/>
      <c r="F4757" s="53"/>
      <c r="G4757" s="54"/>
      <c r="H4757" s="53"/>
      <c r="I4757" s="59"/>
      <c r="J4757" s="53"/>
      <c r="K4757" s="53"/>
      <c r="L4757" s="53"/>
      <c r="M4757" s="53"/>
      <c r="N4757" s="53"/>
    </row>
    <row r="4758" spans="2:14" x14ac:dyDescent="0.25">
      <c r="B4758" s="175"/>
      <c r="C4758" s="53"/>
      <c r="D4758" s="53"/>
      <c r="E4758" s="53"/>
      <c r="F4758" s="53"/>
      <c r="G4758" s="54"/>
      <c r="H4758" s="53"/>
      <c r="I4758" s="59"/>
      <c r="J4758" s="53"/>
      <c r="K4758" s="53"/>
      <c r="L4758" s="53"/>
      <c r="M4758" s="53"/>
      <c r="N4758" s="53"/>
    </row>
    <row r="4759" spans="2:14" x14ac:dyDescent="0.25">
      <c r="B4759" s="175"/>
      <c r="C4759" s="53"/>
      <c r="D4759" s="53"/>
      <c r="E4759" s="53"/>
      <c r="F4759" s="53"/>
      <c r="G4759" s="54"/>
      <c r="H4759" s="53"/>
      <c r="I4759" s="59"/>
      <c r="J4759" s="53"/>
      <c r="K4759" s="53"/>
      <c r="L4759" s="53"/>
      <c r="M4759" s="53"/>
      <c r="N4759" s="53"/>
    </row>
    <row r="4760" spans="2:14" x14ac:dyDescent="0.25">
      <c r="B4760" s="175"/>
      <c r="C4760" s="53"/>
      <c r="D4760" s="53"/>
      <c r="E4760" s="53"/>
      <c r="F4760" s="53"/>
      <c r="G4760" s="54"/>
      <c r="H4760" s="53"/>
      <c r="I4760" s="59"/>
      <c r="J4760" s="53"/>
      <c r="K4760" s="53"/>
      <c r="L4760" s="53"/>
      <c r="M4760" s="53"/>
      <c r="N4760" s="53"/>
    </row>
    <row r="4761" spans="2:14" x14ac:dyDescent="0.25">
      <c r="B4761" s="175"/>
      <c r="C4761" s="53"/>
      <c r="D4761" s="53"/>
      <c r="E4761" s="53"/>
      <c r="F4761" s="53"/>
      <c r="G4761" s="54"/>
      <c r="H4761" s="53"/>
      <c r="I4761" s="59"/>
      <c r="J4761" s="53"/>
      <c r="K4761" s="53"/>
      <c r="L4761" s="53"/>
      <c r="M4761" s="53"/>
      <c r="N4761" s="53"/>
    </row>
    <row r="4762" spans="2:14" x14ac:dyDescent="0.25">
      <c r="B4762" s="175"/>
      <c r="C4762" s="53"/>
      <c r="D4762" s="53"/>
      <c r="E4762" s="53"/>
      <c r="F4762" s="53"/>
      <c r="G4762" s="54"/>
      <c r="H4762" s="53"/>
      <c r="I4762" s="59"/>
      <c r="J4762" s="53"/>
      <c r="K4762" s="53"/>
      <c r="L4762" s="53"/>
      <c r="M4762" s="53"/>
      <c r="N4762" s="53"/>
    </row>
    <row r="4763" spans="2:14" x14ac:dyDescent="0.25">
      <c r="B4763" s="175"/>
      <c r="C4763" s="53"/>
      <c r="D4763" s="53"/>
      <c r="E4763" s="53"/>
      <c r="F4763" s="53"/>
      <c r="G4763" s="54"/>
      <c r="H4763" s="53"/>
      <c r="I4763" s="59"/>
      <c r="J4763" s="53"/>
      <c r="K4763" s="53"/>
      <c r="L4763" s="53"/>
      <c r="M4763" s="53"/>
      <c r="N4763" s="53"/>
    </row>
    <row r="4764" spans="2:14" x14ac:dyDescent="0.25">
      <c r="B4764" s="175"/>
      <c r="C4764" s="53"/>
      <c r="D4764" s="53"/>
      <c r="E4764" s="53"/>
      <c r="F4764" s="53"/>
      <c r="G4764" s="54"/>
      <c r="H4764" s="53"/>
      <c r="I4764" s="59"/>
      <c r="J4764" s="53"/>
      <c r="K4764" s="53"/>
      <c r="L4764" s="53"/>
      <c r="M4764" s="53"/>
      <c r="N4764" s="53"/>
    </row>
    <row r="4765" spans="2:14" x14ac:dyDescent="0.25">
      <c r="B4765" s="175"/>
      <c r="C4765" s="53"/>
      <c r="D4765" s="53"/>
      <c r="E4765" s="53"/>
      <c r="F4765" s="53"/>
      <c r="G4765" s="54"/>
      <c r="H4765" s="53"/>
      <c r="I4765" s="59"/>
      <c r="J4765" s="53"/>
      <c r="K4765" s="53"/>
      <c r="L4765" s="53"/>
      <c r="M4765" s="53"/>
      <c r="N4765" s="53"/>
    </row>
    <row r="4766" spans="2:14" x14ac:dyDescent="0.25">
      <c r="B4766" s="175"/>
      <c r="C4766" s="53"/>
      <c r="D4766" s="53"/>
      <c r="E4766" s="53"/>
      <c r="F4766" s="53"/>
      <c r="G4766" s="54"/>
      <c r="H4766" s="53"/>
      <c r="I4766" s="59"/>
      <c r="J4766" s="53"/>
      <c r="K4766" s="53"/>
      <c r="L4766" s="53"/>
      <c r="M4766" s="53"/>
      <c r="N4766" s="53"/>
    </row>
    <row r="4767" spans="2:14" x14ac:dyDescent="0.25">
      <c r="B4767" s="175"/>
      <c r="C4767" s="53"/>
      <c r="D4767" s="53"/>
      <c r="E4767" s="53"/>
      <c r="F4767" s="53"/>
      <c r="G4767" s="54"/>
      <c r="H4767" s="53"/>
      <c r="I4767" s="59"/>
      <c r="J4767" s="53"/>
      <c r="K4767" s="53"/>
      <c r="L4767" s="53"/>
      <c r="M4767" s="53"/>
      <c r="N4767" s="53"/>
    </row>
    <row r="4768" spans="2:14" x14ac:dyDescent="0.25">
      <c r="B4768" s="175"/>
      <c r="C4768" s="53"/>
      <c r="D4768" s="53"/>
      <c r="E4768" s="53"/>
      <c r="F4768" s="53"/>
      <c r="G4768" s="54"/>
      <c r="H4768" s="53"/>
      <c r="I4768" s="59"/>
      <c r="J4768" s="53"/>
      <c r="K4768" s="53"/>
      <c r="L4768" s="53"/>
      <c r="M4768" s="53"/>
      <c r="N4768" s="53"/>
    </row>
    <row r="4769" spans="2:14" x14ac:dyDescent="0.25">
      <c r="B4769" s="175"/>
      <c r="C4769" s="53"/>
      <c r="D4769" s="53"/>
      <c r="E4769" s="53"/>
      <c r="F4769" s="53"/>
      <c r="G4769" s="54"/>
      <c r="H4769" s="53"/>
      <c r="I4769" s="59"/>
      <c r="J4769" s="53"/>
      <c r="K4769" s="53"/>
      <c r="L4769" s="53"/>
      <c r="M4769" s="53"/>
      <c r="N4769" s="53"/>
    </row>
    <row r="4770" spans="2:14" x14ac:dyDescent="0.25">
      <c r="B4770" s="175"/>
      <c r="C4770" s="53"/>
      <c r="D4770" s="53"/>
      <c r="E4770" s="53"/>
      <c r="F4770" s="53"/>
      <c r="G4770" s="54"/>
      <c r="H4770" s="53"/>
      <c r="I4770" s="59"/>
      <c r="J4770" s="53"/>
      <c r="K4770" s="53"/>
      <c r="L4770" s="53"/>
      <c r="M4770" s="53"/>
      <c r="N4770" s="53"/>
    </row>
    <row r="4771" spans="2:14" x14ac:dyDescent="0.25">
      <c r="B4771" s="175"/>
      <c r="C4771" s="53"/>
      <c r="D4771" s="53"/>
      <c r="E4771" s="53"/>
      <c r="F4771" s="53"/>
      <c r="G4771" s="54"/>
      <c r="H4771" s="53"/>
      <c r="I4771" s="59"/>
      <c r="J4771" s="53"/>
      <c r="K4771" s="53"/>
      <c r="L4771" s="53"/>
      <c r="M4771" s="53"/>
      <c r="N4771" s="53"/>
    </row>
    <row r="4772" spans="2:14" x14ac:dyDescent="0.25">
      <c r="B4772" s="175"/>
      <c r="C4772" s="53"/>
      <c r="D4772" s="53"/>
      <c r="E4772" s="53"/>
      <c r="F4772" s="53"/>
      <c r="G4772" s="54"/>
      <c r="H4772" s="53"/>
      <c r="I4772" s="59"/>
      <c r="J4772" s="53"/>
      <c r="K4772" s="53"/>
      <c r="L4772" s="53"/>
      <c r="M4772" s="53"/>
      <c r="N4772" s="53"/>
    </row>
    <row r="4773" spans="2:14" x14ac:dyDescent="0.25">
      <c r="B4773" s="175"/>
      <c r="C4773" s="53"/>
      <c r="D4773" s="53"/>
      <c r="E4773" s="53"/>
      <c r="F4773" s="53"/>
      <c r="G4773" s="54"/>
      <c r="H4773" s="53"/>
      <c r="I4773" s="59"/>
      <c r="J4773" s="53"/>
      <c r="K4773" s="53"/>
      <c r="L4773" s="53"/>
      <c r="M4773" s="53"/>
      <c r="N4773" s="53"/>
    </row>
    <row r="4774" spans="2:14" x14ac:dyDescent="0.25">
      <c r="B4774" s="175"/>
      <c r="C4774" s="53"/>
      <c r="D4774" s="53"/>
      <c r="E4774" s="53"/>
      <c r="F4774" s="53"/>
      <c r="G4774" s="54"/>
      <c r="H4774" s="53"/>
      <c r="I4774" s="59"/>
      <c r="J4774" s="53"/>
      <c r="K4774" s="53"/>
      <c r="L4774" s="53"/>
      <c r="M4774" s="53"/>
      <c r="N4774" s="53"/>
    </row>
    <row r="4775" spans="2:14" x14ac:dyDescent="0.25">
      <c r="B4775" s="175"/>
      <c r="C4775" s="53"/>
      <c r="D4775" s="53"/>
      <c r="E4775" s="53"/>
      <c r="F4775" s="53"/>
      <c r="G4775" s="54"/>
      <c r="H4775" s="53"/>
      <c r="I4775" s="59"/>
      <c r="J4775" s="53"/>
      <c r="K4775" s="53"/>
      <c r="L4775" s="53"/>
      <c r="M4775" s="53"/>
      <c r="N4775" s="53"/>
    </row>
    <row r="4776" spans="2:14" x14ac:dyDescent="0.25">
      <c r="B4776" s="175"/>
      <c r="C4776" s="53"/>
      <c r="D4776" s="53"/>
      <c r="E4776" s="53"/>
      <c r="F4776" s="53"/>
      <c r="G4776" s="54"/>
      <c r="H4776" s="53"/>
      <c r="I4776" s="59"/>
      <c r="J4776" s="53"/>
      <c r="K4776" s="53"/>
      <c r="L4776" s="53"/>
      <c r="M4776" s="53"/>
      <c r="N4776" s="53"/>
    </row>
    <row r="4777" spans="2:14" x14ac:dyDescent="0.25">
      <c r="B4777" s="175"/>
      <c r="C4777" s="53"/>
      <c r="D4777" s="53"/>
      <c r="E4777" s="53"/>
      <c r="F4777" s="53"/>
      <c r="G4777" s="54"/>
      <c r="H4777" s="53"/>
      <c r="I4777" s="59"/>
      <c r="J4777" s="53"/>
      <c r="K4777" s="53"/>
      <c r="L4777" s="53"/>
      <c r="M4777" s="53"/>
      <c r="N4777" s="53"/>
    </row>
    <row r="4778" spans="2:14" x14ac:dyDescent="0.25">
      <c r="B4778" s="175"/>
      <c r="C4778" s="53"/>
      <c r="D4778" s="53"/>
      <c r="E4778" s="53"/>
      <c r="F4778" s="53"/>
      <c r="G4778" s="54"/>
      <c r="H4778" s="53"/>
      <c r="I4778" s="59"/>
      <c r="J4778" s="53"/>
      <c r="K4778" s="53"/>
      <c r="L4778" s="53"/>
      <c r="M4778" s="53"/>
      <c r="N4778" s="53"/>
    </row>
    <row r="4779" spans="2:14" x14ac:dyDescent="0.25">
      <c r="B4779" s="175"/>
      <c r="C4779" s="53"/>
      <c r="D4779" s="53"/>
      <c r="E4779" s="53"/>
      <c r="F4779" s="53"/>
      <c r="G4779" s="54"/>
      <c r="H4779" s="53"/>
      <c r="I4779" s="59"/>
      <c r="J4779" s="53"/>
      <c r="K4779" s="53"/>
      <c r="L4779" s="53"/>
      <c r="M4779" s="53"/>
      <c r="N4779" s="53"/>
    </row>
    <row r="4780" spans="2:14" x14ac:dyDescent="0.25">
      <c r="B4780" s="175"/>
      <c r="C4780" s="53"/>
      <c r="D4780" s="53"/>
      <c r="E4780" s="53"/>
      <c r="F4780" s="53"/>
      <c r="G4780" s="54"/>
      <c r="H4780" s="53"/>
      <c r="I4780" s="59"/>
      <c r="J4780" s="53"/>
      <c r="K4780" s="53"/>
      <c r="L4780" s="53"/>
      <c r="M4780" s="53"/>
      <c r="N4780" s="53"/>
    </row>
    <row r="4781" spans="2:14" x14ac:dyDescent="0.25">
      <c r="B4781" s="175"/>
      <c r="C4781" s="53"/>
      <c r="D4781" s="53"/>
      <c r="E4781" s="53"/>
      <c r="F4781" s="53"/>
      <c r="G4781" s="54"/>
      <c r="H4781" s="53"/>
      <c r="I4781" s="59"/>
      <c r="J4781" s="53"/>
      <c r="K4781" s="53"/>
      <c r="L4781" s="53"/>
      <c r="M4781" s="53"/>
      <c r="N4781" s="53"/>
    </row>
    <row r="4782" spans="2:14" x14ac:dyDescent="0.25">
      <c r="B4782" s="175"/>
      <c r="C4782" s="53"/>
      <c r="D4782" s="53"/>
      <c r="E4782" s="53"/>
      <c r="F4782" s="53"/>
      <c r="G4782" s="54"/>
      <c r="H4782" s="53"/>
      <c r="I4782" s="59"/>
      <c r="J4782" s="53"/>
      <c r="K4782" s="53"/>
      <c r="L4782" s="53"/>
      <c r="M4782" s="53"/>
      <c r="N4782" s="53"/>
    </row>
    <row r="4783" spans="2:14" x14ac:dyDescent="0.25">
      <c r="B4783" s="175"/>
      <c r="C4783" s="53"/>
      <c r="D4783" s="53"/>
      <c r="E4783" s="53"/>
      <c r="F4783" s="53"/>
      <c r="G4783" s="54"/>
      <c r="H4783" s="53"/>
      <c r="I4783" s="59"/>
      <c r="J4783" s="53"/>
      <c r="K4783" s="53"/>
      <c r="L4783" s="53"/>
      <c r="M4783" s="53"/>
      <c r="N4783" s="53"/>
    </row>
    <row r="4784" spans="2:14" x14ac:dyDescent="0.25">
      <c r="B4784" s="175"/>
      <c r="C4784" s="53"/>
      <c r="D4784" s="53"/>
      <c r="E4784" s="53"/>
      <c r="F4784" s="53"/>
      <c r="G4784" s="54"/>
      <c r="H4784" s="53"/>
      <c r="I4784" s="59"/>
      <c r="J4784" s="53"/>
      <c r="K4784" s="53"/>
      <c r="L4784" s="53"/>
      <c r="M4784" s="53"/>
      <c r="N4784" s="53"/>
    </row>
    <row r="4785" spans="2:14" x14ac:dyDescent="0.25">
      <c r="B4785" s="175"/>
      <c r="C4785" s="53"/>
      <c r="D4785" s="53"/>
      <c r="E4785" s="53"/>
      <c r="F4785" s="53"/>
      <c r="G4785" s="54"/>
      <c r="H4785" s="53"/>
      <c r="I4785" s="59"/>
      <c r="J4785" s="53"/>
      <c r="K4785" s="53"/>
      <c r="L4785" s="53"/>
      <c r="M4785" s="53"/>
      <c r="N4785" s="53"/>
    </row>
    <row r="4786" spans="2:14" x14ac:dyDescent="0.25">
      <c r="B4786" s="175"/>
      <c r="C4786" s="53"/>
      <c r="D4786" s="53"/>
      <c r="E4786" s="53"/>
      <c r="F4786" s="53"/>
      <c r="G4786" s="54"/>
      <c r="H4786" s="53"/>
      <c r="I4786" s="59"/>
      <c r="J4786" s="53"/>
      <c r="K4786" s="53"/>
      <c r="L4786" s="53"/>
      <c r="M4786" s="53"/>
      <c r="N4786" s="53"/>
    </row>
    <row r="4787" spans="2:14" x14ac:dyDescent="0.25">
      <c r="B4787" s="175"/>
      <c r="C4787" s="53"/>
      <c r="D4787" s="53"/>
      <c r="E4787" s="53"/>
      <c r="F4787" s="53"/>
      <c r="G4787" s="54"/>
      <c r="H4787" s="53"/>
      <c r="I4787" s="59"/>
      <c r="J4787" s="53"/>
      <c r="K4787" s="53"/>
      <c r="L4787" s="53"/>
      <c r="M4787" s="53"/>
      <c r="N4787" s="53"/>
    </row>
    <row r="4788" spans="2:14" x14ac:dyDescent="0.25">
      <c r="B4788" s="175"/>
      <c r="C4788" s="53"/>
      <c r="D4788" s="53"/>
      <c r="E4788" s="53"/>
      <c r="F4788" s="53"/>
      <c r="G4788" s="54"/>
      <c r="H4788" s="53"/>
      <c r="I4788" s="59"/>
      <c r="J4788" s="53"/>
      <c r="K4788" s="53"/>
      <c r="L4788" s="53"/>
      <c r="M4788" s="53"/>
      <c r="N4788" s="53"/>
    </row>
    <row r="4789" spans="2:14" x14ac:dyDescent="0.25">
      <c r="B4789" s="175"/>
      <c r="C4789" s="53"/>
      <c r="D4789" s="53"/>
      <c r="E4789" s="53"/>
      <c r="F4789" s="53"/>
      <c r="G4789" s="54"/>
      <c r="H4789" s="53"/>
      <c r="I4789" s="59"/>
      <c r="J4789" s="53"/>
      <c r="K4789" s="53"/>
      <c r="L4789" s="53"/>
      <c r="M4789" s="53"/>
      <c r="N4789" s="53"/>
    </row>
    <row r="4790" spans="2:14" x14ac:dyDescent="0.25">
      <c r="B4790" s="175"/>
      <c r="C4790" s="53"/>
      <c r="D4790" s="53"/>
      <c r="E4790" s="53"/>
      <c r="F4790" s="53"/>
      <c r="G4790" s="54"/>
      <c r="H4790" s="53"/>
      <c r="I4790" s="59"/>
      <c r="J4790" s="53"/>
      <c r="K4790" s="53"/>
      <c r="L4790" s="53"/>
      <c r="M4790" s="53"/>
      <c r="N4790" s="53"/>
    </row>
    <row r="4791" spans="2:14" x14ac:dyDescent="0.25">
      <c r="B4791" s="175"/>
      <c r="C4791" s="53"/>
      <c r="D4791" s="53"/>
      <c r="E4791" s="53"/>
      <c r="F4791" s="53"/>
      <c r="G4791" s="54"/>
      <c r="H4791" s="53"/>
      <c r="I4791" s="59"/>
      <c r="J4791" s="53"/>
      <c r="K4791" s="53"/>
      <c r="L4791" s="53"/>
      <c r="M4791" s="53"/>
      <c r="N4791" s="53"/>
    </row>
    <row r="4792" spans="2:14" x14ac:dyDescent="0.25">
      <c r="B4792" s="175"/>
      <c r="C4792" s="53"/>
      <c r="D4792" s="53"/>
      <c r="E4792" s="53"/>
      <c r="F4792" s="53"/>
      <c r="G4792" s="54"/>
      <c r="H4792" s="53"/>
      <c r="I4792" s="59"/>
      <c r="J4792" s="53"/>
      <c r="K4792" s="53"/>
      <c r="L4792" s="53"/>
      <c r="M4792" s="53"/>
      <c r="N4792" s="53"/>
    </row>
    <row r="4793" spans="2:14" x14ac:dyDescent="0.25">
      <c r="B4793" s="175"/>
      <c r="C4793" s="53"/>
      <c r="D4793" s="53"/>
      <c r="E4793" s="53"/>
      <c r="F4793" s="53"/>
      <c r="G4793" s="54"/>
      <c r="H4793" s="53"/>
      <c r="I4793" s="59"/>
      <c r="J4793" s="53"/>
      <c r="K4793" s="53"/>
      <c r="L4793" s="53"/>
      <c r="M4793" s="53"/>
      <c r="N4793" s="53"/>
    </row>
    <row r="4794" spans="2:14" x14ac:dyDescent="0.25">
      <c r="B4794" s="175"/>
      <c r="C4794" s="53"/>
      <c r="D4794" s="53"/>
      <c r="E4794" s="53"/>
      <c r="F4794" s="53"/>
      <c r="G4794" s="54"/>
      <c r="H4794" s="53"/>
      <c r="I4794" s="59"/>
      <c r="J4794" s="53"/>
      <c r="K4794" s="53"/>
      <c r="L4794" s="53"/>
      <c r="M4794" s="53"/>
      <c r="N4794" s="53"/>
    </row>
    <row r="4795" spans="2:14" x14ac:dyDescent="0.25">
      <c r="B4795" s="175"/>
      <c r="C4795" s="53"/>
      <c r="D4795" s="53"/>
      <c r="E4795" s="53"/>
      <c r="F4795" s="53"/>
      <c r="G4795" s="54"/>
      <c r="H4795" s="53"/>
      <c r="I4795" s="59"/>
      <c r="J4795" s="53"/>
      <c r="K4795" s="53"/>
      <c r="L4795" s="53"/>
      <c r="M4795" s="53"/>
      <c r="N4795" s="53"/>
    </row>
    <row r="4796" spans="2:14" x14ac:dyDescent="0.25">
      <c r="B4796" s="175"/>
      <c r="C4796" s="53"/>
      <c r="D4796" s="53"/>
      <c r="E4796" s="53"/>
      <c r="F4796" s="53"/>
      <c r="G4796" s="54"/>
      <c r="H4796" s="53"/>
      <c r="I4796" s="59"/>
      <c r="J4796" s="53"/>
      <c r="K4796" s="53"/>
      <c r="L4796" s="53"/>
      <c r="M4796" s="53"/>
      <c r="N4796" s="53"/>
    </row>
    <row r="4797" spans="2:14" x14ac:dyDescent="0.25">
      <c r="B4797" s="175"/>
      <c r="C4797" s="53"/>
      <c r="D4797" s="53"/>
      <c r="E4797" s="53"/>
      <c r="F4797" s="53"/>
      <c r="G4797" s="54"/>
      <c r="H4797" s="53"/>
      <c r="I4797" s="59"/>
      <c r="J4797" s="53"/>
      <c r="K4797" s="53"/>
      <c r="L4797" s="53"/>
      <c r="M4797" s="53"/>
      <c r="N4797" s="53"/>
    </row>
    <row r="4798" spans="2:14" x14ac:dyDescent="0.25">
      <c r="B4798" s="175"/>
      <c r="C4798" s="53"/>
      <c r="D4798" s="53"/>
      <c r="E4798" s="53"/>
      <c r="F4798" s="53"/>
      <c r="G4798" s="54"/>
      <c r="H4798" s="53"/>
      <c r="I4798" s="59"/>
      <c r="J4798" s="53"/>
      <c r="K4798" s="53"/>
      <c r="L4798" s="53"/>
      <c r="M4798" s="53"/>
      <c r="N4798" s="53"/>
    </row>
    <row r="4799" spans="2:14" x14ac:dyDescent="0.25">
      <c r="B4799" s="175"/>
      <c r="C4799" s="53"/>
      <c r="D4799" s="53"/>
      <c r="E4799" s="53"/>
      <c r="F4799" s="53"/>
      <c r="G4799" s="54"/>
      <c r="H4799" s="53"/>
      <c r="I4799" s="59"/>
      <c r="J4799" s="53"/>
      <c r="K4799" s="53"/>
      <c r="L4799" s="53"/>
      <c r="M4799" s="53"/>
      <c r="N4799" s="53"/>
    </row>
    <row r="4800" spans="2:14" x14ac:dyDescent="0.25">
      <c r="B4800" s="175"/>
      <c r="C4800" s="53"/>
      <c r="D4800" s="53"/>
      <c r="E4800" s="53"/>
      <c r="F4800" s="53"/>
      <c r="G4800" s="54"/>
      <c r="H4800" s="53"/>
      <c r="I4800" s="59"/>
      <c r="J4800" s="53"/>
      <c r="K4800" s="53"/>
      <c r="L4800" s="53"/>
      <c r="M4800" s="53"/>
      <c r="N4800" s="53"/>
    </row>
    <row r="4801" spans="2:14" x14ac:dyDescent="0.25">
      <c r="B4801" s="175"/>
      <c r="C4801" s="53"/>
      <c r="D4801" s="53"/>
      <c r="E4801" s="53"/>
      <c r="F4801" s="53"/>
      <c r="G4801" s="54"/>
      <c r="H4801" s="53"/>
      <c r="I4801" s="59"/>
      <c r="J4801" s="53"/>
      <c r="K4801" s="53"/>
      <c r="L4801" s="53"/>
      <c r="M4801" s="53"/>
      <c r="N4801" s="53"/>
    </row>
    <row r="4802" spans="2:14" x14ac:dyDescent="0.25">
      <c r="B4802" s="175"/>
      <c r="C4802" s="53"/>
      <c r="D4802" s="53"/>
      <c r="E4802" s="53"/>
      <c r="F4802" s="53"/>
      <c r="G4802" s="54"/>
      <c r="H4802" s="53"/>
      <c r="I4802" s="59"/>
      <c r="J4802" s="53"/>
      <c r="K4802" s="53"/>
      <c r="L4802" s="53"/>
      <c r="M4802" s="53"/>
      <c r="N4802" s="53"/>
    </row>
    <row r="4803" spans="2:14" x14ac:dyDescent="0.25">
      <c r="B4803" s="175"/>
      <c r="C4803" s="53"/>
      <c r="D4803" s="53"/>
      <c r="E4803" s="53"/>
      <c r="F4803" s="53"/>
      <c r="G4803" s="54"/>
      <c r="H4803" s="53"/>
      <c r="I4803" s="59"/>
      <c r="J4803" s="53"/>
      <c r="K4803" s="53"/>
      <c r="L4803" s="53"/>
      <c r="M4803" s="53"/>
      <c r="N4803" s="53"/>
    </row>
    <row r="4804" spans="2:14" x14ac:dyDescent="0.25">
      <c r="B4804" s="175"/>
      <c r="C4804" s="53"/>
      <c r="D4804" s="53"/>
      <c r="E4804" s="53"/>
      <c r="F4804" s="53"/>
      <c r="G4804" s="54"/>
      <c r="H4804" s="53"/>
      <c r="I4804" s="59"/>
      <c r="J4804" s="53"/>
      <c r="K4804" s="53"/>
      <c r="L4804" s="53"/>
      <c r="M4804" s="53"/>
      <c r="N4804" s="53"/>
    </row>
    <row r="4805" spans="2:14" x14ac:dyDescent="0.25">
      <c r="B4805" s="175"/>
      <c r="C4805" s="53"/>
      <c r="D4805" s="53"/>
      <c r="E4805" s="53"/>
      <c r="F4805" s="53"/>
      <c r="G4805" s="54"/>
      <c r="H4805" s="53"/>
      <c r="I4805" s="59"/>
      <c r="J4805" s="53"/>
      <c r="K4805" s="53"/>
      <c r="L4805" s="53"/>
      <c r="M4805" s="53"/>
      <c r="N4805" s="53"/>
    </row>
    <row r="4806" spans="2:14" x14ac:dyDescent="0.25">
      <c r="B4806" s="175"/>
      <c r="C4806" s="53"/>
      <c r="D4806" s="53"/>
      <c r="E4806" s="53"/>
      <c r="F4806" s="53"/>
      <c r="G4806" s="54"/>
      <c r="H4806" s="53"/>
      <c r="I4806" s="59"/>
      <c r="J4806" s="53"/>
      <c r="K4806" s="53"/>
      <c r="L4806" s="53"/>
      <c r="M4806" s="53"/>
      <c r="N4806" s="53"/>
    </row>
    <row r="4807" spans="2:14" x14ac:dyDescent="0.25">
      <c r="B4807" s="175"/>
      <c r="C4807" s="53"/>
      <c r="D4807" s="53"/>
      <c r="E4807" s="53"/>
      <c r="F4807" s="53"/>
      <c r="G4807" s="54"/>
      <c r="H4807" s="53"/>
      <c r="I4807" s="59"/>
      <c r="J4807" s="53"/>
      <c r="K4807" s="53"/>
      <c r="L4807" s="53"/>
      <c r="M4807" s="53"/>
      <c r="N4807" s="53"/>
    </row>
    <row r="4808" spans="2:14" x14ac:dyDescent="0.25">
      <c r="B4808" s="175"/>
      <c r="C4808" s="53"/>
      <c r="D4808" s="53"/>
      <c r="E4808" s="53"/>
      <c r="F4808" s="53"/>
      <c r="G4808" s="54"/>
      <c r="H4808" s="53"/>
      <c r="I4808" s="59"/>
      <c r="J4808" s="53"/>
      <c r="K4808" s="53"/>
      <c r="L4808" s="53"/>
      <c r="M4808" s="53"/>
      <c r="N4808" s="53"/>
    </row>
    <row r="4809" spans="2:14" x14ac:dyDescent="0.25">
      <c r="B4809" s="175"/>
      <c r="C4809" s="53"/>
      <c r="D4809" s="53"/>
      <c r="E4809" s="53"/>
      <c r="F4809" s="53"/>
      <c r="G4809" s="54"/>
      <c r="H4809" s="53"/>
      <c r="I4809" s="59"/>
      <c r="J4809" s="53"/>
      <c r="K4809" s="53"/>
      <c r="L4809" s="53"/>
      <c r="M4809" s="53"/>
      <c r="N4809" s="53"/>
    </row>
    <row r="4810" spans="2:14" x14ac:dyDescent="0.25">
      <c r="B4810" s="175"/>
      <c r="C4810" s="53"/>
      <c r="D4810" s="53"/>
      <c r="E4810" s="53"/>
      <c r="F4810" s="53"/>
      <c r="G4810" s="54"/>
      <c r="H4810" s="53"/>
      <c r="I4810" s="59"/>
      <c r="J4810" s="53"/>
      <c r="K4810" s="53"/>
      <c r="L4810" s="53"/>
      <c r="M4810" s="53"/>
      <c r="N4810" s="53"/>
    </row>
    <row r="4811" spans="2:14" x14ac:dyDescent="0.25">
      <c r="B4811" s="175"/>
      <c r="C4811" s="53"/>
      <c r="D4811" s="53"/>
      <c r="E4811" s="53"/>
      <c r="F4811" s="53"/>
      <c r="G4811" s="54"/>
      <c r="H4811" s="53"/>
      <c r="I4811" s="59"/>
      <c r="J4811" s="53"/>
      <c r="K4811" s="53"/>
      <c r="L4811" s="53"/>
      <c r="M4811" s="53"/>
      <c r="N4811" s="53"/>
    </row>
    <row r="4812" spans="2:14" x14ac:dyDescent="0.25">
      <c r="B4812" s="175"/>
      <c r="C4812" s="53"/>
      <c r="D4812" s="53"/>
      <c r="E4812" s="53"/>
      <c r="F4812" s="53"/>
      <c r="G4812" s="54"/>
      <c r="H4812" s="53"/>
      <c r="I4812" s="59"/>
      <c r="J4812" s="53"/>
      <c r="K4812" s="53"/>
      <c r="L4812" s="53"/>
      <c r="M4812" s="53"/>
      <c r="N4812" s="53"/>
    </row>
    <row r="4813" spans="2:14" x14ac:dyDescent="0.25">
      <c r="B4813" s="175"/>
      <c r="C4813" s="53"/>
      <c r="D4813" s="53"/>
      <c r="E4813" s="53"/>
      <c r="F4813" s="53"/>
      <c r="G4813" s="54"/>
      <c r="H4813" s="53"/>
      <c r="I4813" s="59"/>
      <c r="J4813" s="53"/>
      <c r="K4813" s="53"/>
      <c r="L4813" s="53"/>
      <c r="M4813" s="53"/>
      <c r="N4813" s="53"/>
    </row>
    <row r="4814" spans="2:14" x14ac:dyDescent="0.25">
      <c r="B4814" s="175"/>
      <c r="C4814" s="53"/>
      <c r="D4814" s="53"/>
      <c r="E4814" s="53"/>
      <c r="F4814" s="53"/>
      <c r="G4814" s="54"/>
      <c r="H4814" s="53"/>
      <c r="I4814" s="59"/>
      <c r="J4814" s="53"/>
      <c r="K4814" s="53"/>
      <c r="L4814" s="53"/>
      <c r="M4814" s="53"/>
      <c r="N4814" s="53"/>
    </row>
    <row r="4815" spans="2:14" x14ac:dyDescent="0.25">
      <c r="B4815" s="175"/>
      <c r="C4815" s="53"/>
      <c r="D4815" s="53"/>
      <c r="E4815" s="53"/>
      <c r="F4815" s="53"/>
      <c r="G4815" s="54"/>
      <c r="H4815" s="53"/>
      <c r="I4815" s="59"/>
      <c r="J4815" s="53"/>
      <c r="K4815" s="53"/>
      <c r="L4815" s="53"/>
      <c r="M4815" s="53"/>
      <c r="N4815" s="53"/>
    </row>
    <row r="4816" spans="2:14" x14ac:dyDescent="0.25">
      <c r="B4816" s="175"/>
      <c r="C4816" s="53"/>
      <c r="D4816" s="53"/>
      <c r="E4816" s="53"/>
      <c r="F4816" s="53"/>
      <c r="G4816" s="54"/>
      <c r="H4816" s="53"/>
      <c r="I4816" s="59"/>
      <c r="J4816" s="53"/>
      <c r="K4816" s="53"/>
      <c r="L4816" s="53"/>
      <c r="M4816" s="53"/>
      <c r="N4816" s="53"/>
    </row>
    <row r="4817" spans="2:14" x14ac:dyDescent="0.25">
      <c r="B4817" s="175"/>
      <c r="C4817" s="53"/>
      <c r="D4817" s="53"/>
      <c r="E4817" s="53"/>
      <c r="F4817" s="53"/>
      <c r="G4817" s="54"/>
      <c r="H4817" s="53"/>
      <c r="I4817" s="59"/>
      <c r="J4817" s="53"/>
      <c r="K4817" s="53"/>
      <c r="L4817" s="53"/>
      <c r="M4817" s="53"/>
      <c r="N4817" s="53"/>
    </row>
    <row r="4818" spans="2:14" x14ac:dyDescent="0.25">
      <c r="B4818" s="175"/>
      <c r="C4818" s="53"/>
      <c r="D4818" s="53"/>
      <c r="E4818" s="53"/>
      <c r="F4818" s="53"/>
      <c r="G4818" s="54"/>
      <c r="H4818" s="53"/>
      <c r="I4818" s="59"/>
      <c r="J4818" s="53"/>
      <c r="K4818" s="53"/>
      <c r="L4818" s="53"/>
      <c r="M4818" s="53"/>
      <c r="N4818" s="53"/>
    </row>
    <row r="4819" spans="2:14" x14ac:dyDescent="0.25">
      <c r="B4819" s="175"/>
      <c r="C4819" s="53"/>
      <c r="D4819" s="53"/>
      <c r="E4819" s="53"/>
      <c r="F4819" s="53"/>
      <c r="G4819" s="54"/>
      <c r="H4819" s="53"/>
      <c r="I4819" s="59"/>
      <c r="J4819" s="53"/>
      <c r="K4819" s="53"/>
      <c r="L4819" s="53"/>
      <c r="M4819" s="53"/>
      <c r="N4819" s="53"/>
    </row>
    <row r="4820" spans="2:14" x14ac:dyDescent="0.25">
      <c r="B4820" s="175"/>
      <c r="C4820" s="53"/>
      <c r="D4820" s="53"/>
      <c r="E4820" s="53"/>
      <c r="F4820" s="53"/>
      <c r="G4820" s="54"/>
      <c r="H4820" s="53"/>
      <c r="I4820" s="59"/>
      <c r="J4820" s="53"/>
      <c r="K4820" s="53"/>
      <c r="L4820" s="53"/>
      <c r="M4820" s="53"/>
      <c r="N4820" s="53"/>
    </row>
    <row r="4821" spans="2:14" x14ac:dyDescent="0.25">
      <c r="B4821" s="175"/>
      <c r="C4821" s="53"/>
      <c r="D4821" s="53"/>
      <c r="E4821" s="53"/>
      <c r="F4821" s="53"/>
      <c r="G4821" s="54"/>
      <c r="H4821" s="53"/>
      <c r="I4821" s="59"/>
      <c r="J4821" s="53"/>
      <c r="K4821" s="53"/>
      <c r="L4821" s="53"/>
      <c r="M4821" s="53"/>
      <c r="N4821" s="53"/>
    </row>
    <row r="4822" spans="2:14" x14ac:dyDescent="0.25">
      <c r="B4822" s="175"/>
      <c r="C4822" s="53"/>
      <c r="D4822" s="53"/>
      <c r="E4822" s="53"/>
      <c r="F4822" s="53"/>
      <c r="G4822" s="54"/>
      <c r="H4822" s="53"/>
      <c r="I4822" s="59"/>
      <c r="J4822" s="53"/>
      <c r="K4822" s="53"/>
      <c r="L4822" s="53"/>
      <c r="M4822" s="53"/>
      <c r="N4822" s="53"/>
    </row>
    <row r="4823" spans="2:14" x14ac:dyDescent="0.25">
      <c r="B4823" s="175"/>
      <c r="C4823" s="53"/>
      <c r="D4823" s="53"/>
      <c r="E4823" s="53"/>
      <c r="F4823" s="53"/>
      <c r="G4823" s="54"/>
      <c r="H4823" s="53"/>
      <c r="I4823" s="59"/>
      <c r="J4823" s="53"/>
      <c r="K4823" s="53"/>
      <c r="L4823" s="53"/>
      <c r="M4823" s="53"/>
      <c r="N4823" s="53"/>
    </row>
    <row r="4824" spans="2:14" x14ac:dyDescent="0.25">
      <c r="B4824" s="175"/>
      <c r="C4824" s="53"/>
      <c r="D4824" s="53"/>
      <c r="E4824" s="53"/>
      <c r="F4824" s="53"/>
      <c r="G4824" s="54"/>
      <c r="H4824" s="53"/>
      <c r="I4824" s="59"/>
      <c r="J4824" s="53"/>
      <c r="K4824" s="53"/>
      <c r="L4824" s="53"/>
      <c r="M4824" s="53"/>
      <c r="N4824" s="53"/>
    </row>
    <row r="4825" spans="2:14" x14ac:dyDescent="0.25">
      <c r="B4825" s="175"/>
      <c r="C4825" s="53"/>
      <c r="D4825" s="53"/>
      <c r="E4825" s="53"/>
      <c r="F4825" s="53"/>
      <c r="G4825" s="54"/>
      <c r="H4825" s="53"/>
      <c r="I4825" s="59"/>
      <c r="J4825" s="53"/>
      <c r="K4825" s="53"/>
      <c r="L4825" s="53"/>
      <c r="M4825" s="53"/>
      <c r="N4825" s="53"/>
    </row>
    <row r="4826" spans="2:14" x14ac:dyDescent="0.25">
      <c r="B4826" s="175"/>
      <c r="C4826" s="53"/>
      <c r="D4826" s="53"/>
      <c r="E4826" s="53"/>
      <c r="F4826" s="53"/>
      <c r="G4826" s="54"/>
      <c r="H4826" s="53"/>
      <c r="I4826" s="59"/>
      <c r="J4826" s="53"/>
      <c r="K4826" s="53"/>
      <c r="L4826" s="53"/>
      <c r="M4826" s="53"/>
      <c r="N4826" s="53"/>
    </row>
    <row r="4827" spans="2:14" x14ac:dyDescent="0.25">
      <c r="B4827" s="175"/>
      <c r="C4827" s="53"/>
      <c r="D4827" s="53"/>
      <c r="E4827" s="53"/>
      <c r="F4827" s="53"/>
      <c r="G4827" s="54"/>
      <c r="H4827" s="53"/>
      <c r="I4827" s="59"/>
      <c r="J4827" s="53"/>
      <c r="K4827" s="53"/>
      <c r="L4827" s="53"/>
      <c r="M4827" s="53"/>
      <c r="N4827" s="53"/>
    </row>
    <row r="4828" spans="2:14" x14ac:dyDescent="0.25">
      <c r="B4828" s="175"/>
      <c r="C4828" s="53"/>
      <c r="D4828" s="53"/>
      <c r="E4828" s="53"/>
      <c r="F4828" s="53"/>
      <c r="G4828" s="54"/>
      <c r="H4828" s="53"/>
      <c r="I4828" s="59"/>
      <c r="J4828" s="53"/>
      <c r="K4828" s="53"/>
      <c r="L4828" s="53"/>
      <c r="M4828" s="53"/>
      <c r="N4828" s="53"/>
    </row>
    <row r="4829" spans="2:14" x14ac:dyDescent="0.25">
      <c r="B4829" s="175"/>
      <c r="C4829" s="53"/>
      <c r="D4829" s="53"/>
      <c r="E4829" s="53"/>
      <c r="F4829" s="53"/>
      <c r="G4829" s="54"/>
      <c r="H4829" s="53"/>
      <c r="I4829" s="59"/>
      <c r="J4829" s="53"/>
      <c r="K4829" s="53"/>
      <c r="L4829" s="53"/>
      <c r="M4829" s="53"/>
      <c r="N4829" s="53"/>
    </row>
    <row r="4830" spans="2:14" x14ac:dyDescent="0.25">
      <c r="B4830" s="175"/>
      <c r="C4830" s="53"/>
      <c r="D4830" s="53"/>
      <c r="E4830" s="53"/>
      <c r="F4830" s="53"/>
      <c r="G4830" s="54"/>
      <c r="H4830" s="53"/>
      <c r="I4830" s="59"/>
      <c r="J4830" s="53"/>
      <c r="K4830" s="53"/>
      <c r="L4830" s="53"/>
      <c r="M4830" s="53"/>
      <c r="N4830" s="53"/>
    </row>
    <row r="4831" spans="2:14" x14ac:dyDescent="0.25">
      <c r="B4831" s="175"/>
      <c r="C4831" s="53"/>
      <c r="D4831" s="53"/>
      <c r="E4831" s="53"/>
      <c r="F4831" s="53"/>
      <c r="G4831" s="54"/>
      <c r="H4831" s="53"/>
      <c r="I4831" s="59"/>
      <c r="J4831" s="53"/>
      <c r="K4831" s="53"/>
      <c r="L4831" s="53"/>
      <c r="M4831" s="53"/>
      <c r="N4831" s="53"/>
    </row>
    <row r="4832" spans="2:14" x14ac:dyDescent="0.25">
      <c r="B4832" s="175"/>
      <c r="C4832" s="53"/>
      <c r="D4832" s="53"/>
      <c r="E4832" s="53"/>
      <c r="F4832" s="53"/>
      <c r="G4832" s="54"/>
      <c r="H4832" s="53"/>
      <c r="I4832" s="59"/>
      <c r="J4832" s="53"/>
      <c r="K4832" s="53"/>
      <c r="L4832" s="53"/>
      <c r="M4832" s="53"/>
      <c r="N4832" s="53"/>
    </row>
    <row r="4833" spans="2:14" x14ac:dyDescent="0.25">
      <c r="B4833" s="175"/>
      <c r="C4833" s="53"/>
      <c r="D4833" s="53"/>
      <c r="E4833" s="53"/>
      <c r="F4833" s="53"/>
      <c r="G4833" s="54"/>
      <c r="H4833" s="53"/>
      <c r="I4833" s="59"/>
      <c r="J4833" s="53"/>
      <c r="K4833" s="53"/>
      <c r="L4833" s="53"/>
      <c r="M4833" s="53"/>
      <c r="N4833" s="53"/>
    </row>
    <row r="4834" spans="2:14" x14ac:dyDescent="0.25">
      <c r="B4834" s="175"/>
      <c r="C4834" s="53"/>
      <c r="D4834" s="53"/>
      <c r="E4834" s="53"/>
      <c r="F4834" s="53"/>
      <c r="G4834" s="54"/>
      <c r="H4834" s="53"/>
      <c r="I4834" s="59"/>
      <c r="J4834" s="53"/>
      <c r="K4834" s="53"/>
      <c r="L4834" s="53"/>
      <c r="M4834" s="53"/>
      <c r="N4834" s="53"/>
    </row>
    <row r="4835" spans="2:14" x14ac:dyDescent="0.25">
      <c r="B4835" s="175"/>
      <c r="C4835" s="53"/>
      <c r="D4835" s="53"/>
      <c r="E4835" s="53"/>
      <c r="F4835" s="53"/>
      <c r="G4835" s="54"/>
      <c r="H4835" s="53"/>
      <c r="I4835" s="59"/>
      <c r="J4835" s="53"/>
      <c r="K4835" s="53"/>
      <c r="L4835" s="53"/>
      <c r="M4835" s="53"/>
      <c r="N4835" s="53"/>
    </row>
    <row r="4836" spans="2:14" x14ac:dyDescent="0.25">
      <c r="B4836" s="175"/>
      <c r="C4836" s="53"/>
      <c r="D4836" s="53"/>
      <c r="E4836" s="53"/>
      <c r="F4836" s="53"/>
      <c r="G4836" s="54"/>
      <c r="H4836" s="53"/>
      <c r="I4836" s="59"/>
      <c r="J4836" s="53"/>
      <c r="K4836" s="53"/>
      <c r="L4836" s="53"/>
      <c r="M4836" s="53"/>
      <c r="N4836" s="53"/>
    </row>
    <row r="4837" spans="2:14" x14ac:dyDescent="0.25">
      <c r="B4837" s="175"/>
      <c r="C4837" s="53"/>
      <c r="D4837" s="53"/>
      <c r="E4837" s="53"/>
      <c r="F4837" s="53"/>
      <c r="G4837" s="54"/>
      <c r="H4837" s="53"/>
      <c r="I4837" s="59"/>
      <c r="J4837" s="53"/>
      <c r="K4837" s="53"/>
      <c r="L4837" s="53"/>
      <c r="M4837" s="53"/>
      <c r="N4837" s="53"/>
    </row>
    <row r="4838" spans="2:14" x14ac:dyDescent="0.25">
      <c r="B4838" s="175"/>
      <c r="C4838" s="53"/>
      <c r="D4838" s="53"/>
      <c r="E4838" s="53"/>
      <c r="F4838" s="53"/>
      <c r="G4838" s="54"/>
      <c r="H4838" s="53"/>
      <c r="I4838" s="59"/>
      <c r="J4838" s="53"/>
      <c r="K4838" s="53"/>
      <c r="L4838" s="53"/>
      <c r="M4838" s="53"/>
      <c r="N4838" s="53"/>
    </row>
    <row r="4839" spans="2:14" x14ac:dyDescent="0.25">
      <c r="B4839" s="175"/>
      <c r="C4839" s="53"/>
      <c r="D4839" s="53"/>
      <c r="E4839" s="53"/>
      <c r="F4839" s="53"/>
      <c r="G4839" s="54"/>
      <c r="H4839" s="53"/>
      <c r="I4839" s="59"/>
      <c r="J4839" s="53"/>
      <c r="K4839" s="53"/>
      <c r="L4839" s="53"/>
      <c r="M4839" s="53"/>
      <c r="N4839" s="53"/>
    </row>
    <row r="4840" spans="2:14" x14ac:dyDescent="0.25">
      <c r="B4840" s="175"/>
      <c r="C4840" s="53"/>
      <c r="D4840" s="53"/>
      <c r="E4840" s="53"/>
      <c r="F4840" s="53"/>
      <c r="G4840" s="54"/>
      <c r="H4840" s="53"/>
      <c r="I4840" s="59"/>
      <c r="J4840" s="53"/>
      <c r="K4840" s="53"/>
      <c r="L4840" s="53"/>
      <c r="M4840" s="53"/>
      <c r="N4840" s="53"/>
    </row>
    <row r="4841" spans="2:14" x14ac:dyDescent="0.25">
      <c r="B4841" s="175"/>
      <c r="C4841" s="53"/>
      <c r="D4841" s="53"/>
      <c r="E4841" s="53"/>
      <c r="F4841" s="53"/>
      <c r="G4841" s="54"/>
      <c r="H4841" s="53"/>
      <c r="I4841" s="59"/>
      <c r="J4841" s="53"/>
      <c r="K4841" s="53"/>
      <c r="L4841" s="53"/>
      <c r="M4841" s="53"/>
      <c r="N4841" s="53"/>
    </row>
    <row r="4842" spans="2:14" x14ac:dyDescent="0.25">
      <c r="B4842" s="175"/>
      <c r="C4842" s="53"/>
      <c r="D4842" s="53"/>
      <c r="E4842" s="53"/>
      <c r="F4842" s="53"/>
      <c r="G4842" s="54"/>
      <c r="H4842" s="53"/>
      <c r="I4842" s="59"/>
      <c r="J4842" s="53"/>
      <c r="K4842" s="53"/>
      <c r="L4842" s="53"/>
      <c r="M4842" s="53"/>
      <c r="N4842" s="53"/>
    </row>
    <row r="4843" spans="2:14" x14ac:dyDescent="0.25">
      <c r="B4843" s="175"/>
      <c r="C4843" s="53"/>
      <c r="D4843" s="53"/>
      <c r="E4843" s="53"/>
      <c r="F4843" s="53"/>
      <c r="G4843" s="54"/>
      <c r="H4843" s="53"/>
      <c r="I4843" s="59"/>
      <c r="J4843" s="53"/>
      <c r="K4843" s="53"/>
      <c r="L4843" s="53"/>
      <c r="M4843" s="53"/>
      <c r="N4843" s="53"/>
    </row>
    <row r="4844" spans="2:14" x14ac:dyDescent="0.25">
      <c r="B4844" s="175"/>
      <c r="C4844" s="53"/>
      <c r="D4844" s="53"/>
      <c r="E4844" s="53"/>
      <c r="F4844" s="53"/>
      <c r="G4844" s="54"/>
      <c r="H4844" s="53"/>
      <c r="I4844" s="59"/>
      <c r="J4844" s="53"/>
      <c r="K4844" s="53"/>
      <c r="L4844" s="53"/>
      <c r="M4844" s="53"/>
      <c r="N4844" s="53"/>
    </row>
    <row r="4845" spans="2:14" x14ac:dyDescent="0.25">
      <c r="B4845" s="175"/>
      <c r="C4845" s="53"/>
      <c r="D4845" s="53"/>
      <c r="E4845" s="53"/>
      <c r="F4845" s="53"/>
      <c r="G4845" s="54"/>
      <c r="H4845" s="53"/>
      <c r="I4845" s="59"/>
      <c r="J4845" s="53"/>
      <c r="K4845" s="53"/>
      <c r="L4845" s="53"/>
      <c r="M4845" s="53"/>
      <c r="N4845" s="53"/>
    </row>
    <row r="4846" spans="2:14" x14ac:dyDescent="0.25">
      <c r="B4846" s="175"/>
      <c r="C4846" s="53"/>
      <c r="D4846" s="53"/>
      <c r="E4846" s="53"/>
      <c r="F4846" s="53"/>
      <c r="G4846" s="54"/>
      <c r="H4846" s="53"/>
      <c r="I4846" s="59"/>
      <c r="J4846" s="53"/>
      <c r="K4846" s="53"/>
      <c r="L4846" s="53"/>
      <c r="M4846" s="53"/>
      <c r="N4846" s="53"/>
    </row>
    <row r="4847" spans="2:14" x14ac:dyDescent="0.25">
      <c r="B4847" s="175"/>
      <c r="C4847" s="53"/>
      <c r="D4847" s="53"/>
      <c r="E4847" s="53"/>
      <c r="F4847" s="53"/>
      <c r="G4847" s="54"/>
      <c r="H4847" s="53"/>
      <c r="I4847" s="59"/>
      <c r="J4847" s="53"/>
      <c r="K4847" s="53"/>
      <c r="L4847" s="53"/>
      <c r="M4847" s="53"/>
      <c r="N4847" s="53"/>
    </row>
    <row r="4848" spans="2:14" x14ac:dyDescent="0.25">
      <c r="B4848" s="175"/>
      <c r="C4848" s="53"/>
      <c r="D4848" s="53"/>
      <c r="E4848" s="53"/>
      <c r="F4848" s="53"/>
      <c r="G4848" s="54"/>
      <c r="H4848" s="53"/>
      <c r="I4848" s="59"/>
      <c r="J4848" s="53"/>
      <c r="K4848" s="53"/>
      <c r="L4848" s="53"/>
      <c r="M4848" s="53"/>
      <c r="N4848" s="53"/>
    </row>
    <row r="4849" spans="2:14" x14ac:dyDescent="0.25">
      <c r="B4849" s="175"/>
      <c r="C4849" s="53"/>
      <c r="D4849" s="53"/>
      <c r="E4849" s="53"/>
      <c r="F4849" s="53"/>
      <c r="G4849" s="54"/>
      <c r="H4849" s="53"/>
      <c r="I4849" s="59"/>
      <c r="J4849" s="53"/>
      <c r="K4849" s="53"/>
      <c r="L4849" s="53"/>
      <c r="M4849" s="53"/>
      <c r="N4849" s="53"/>
    </row>
    <row r="4850" spans="2:14" x14ac:dyDescent="0.25">
      <c r="B4850" s="175"/>
      <c r="C4850" s="53"/>
      <c r="D4850" s="53"/>
      <c r="E4850" s="53"/>
      <c r="F4850" s="53"/>
      <c r="G4850" s="54"/>
      <c r="H4850" s="53"/>
      <c r="I4850" s="59"/>
      <c r="J4850" s="53"/>
      <c r="K4850" s="53"/>
      <c r="L4850" s="53"/>
      <c r="M4850" s="53"/>
      <c r="N4850" s="53"/>
    </row>
    <row r="4851" spans="2:14" x14ac:dyDescent="0.25">
      <c r="B4851" s="175"/>
      <c r="C4851" s="53"/>
      <c r="D4851" s="53"/>
      <c r="E4851" s="53"/>
      <c r="F4851" s="53"/>
      <c r="G4851" s="54"/>
      <c r="H4851" s="53"/>
      <c r="I4851" s="59"/>
      <c r="J4851" s="53"/>
      <c r="K4851" s="53"/>
      <c r="L4851" s="53"/>
      <c r="M4851" s="53"/>
      <c r="N4851" s="53"/>
    </row>
    <row r="4852" spans="2:14" x14ac:dyDescent="0.25">
      <c r="B4852" s="175"/>
      <c r="C4852" s="53"/>
      <c r="D4852" s="53"/>
      <c r="E4852" s="53"/>
      <c r="F4852" s="53"/>
      <c r="G4852" s="54"/>
      <c r="H4852" s="53"/>
      <c r="I4852" s="59"/>
      <c r="J4852" s="53"/>
      <c r="K4852" s="53"/>
      <c r="L4852" s="53"/>
      <c r="M4852" s="53"/>
      <c r="N4852" s="53"/>
    </row>
    <row r="4853" spans="2:14" x14ac:dyDescent="0.25">
      <c r="B4853" s="175"/>
      <c r="C4853" s="53"/>
      <c r="D4853" s="53"/>
      <c r="E4853" s="53"/>
      <c r="F4853" s="53"/>
      <c r="G4853" s="54"/>
      <c r="H4853" s="53"/>
      <c r="I4853" s="59"/>
      <c r="J4853" s="53"/>
      <c r="K4853" s="53"/>
      <c r="L4853" s="53"/>
      <c r="M4853" s="53"/>
      <c r="N4853" s="53"/>
    </row>
    <row r="4854" spans="2:14" x14ac:dyDescent="0.25">
      <c r="B4854" s="175"/>
      <c r="C4854" s="53"/>
      <c r="D4854" s="53"/>
      <c r="E4854" s="53"/>
      <c r="F4854" s="53"/>
      <c r="G4854" s="54"/>
      <c r="H4854" s="53"/>
      <c r="I4854" s="59"/>
      <c r="J4854" s="53"/>
      <c r="K4854" s="53"/>
      <c r="L4854" s="53"/>
      <c r="M4854" s="53"/>
      <c r="N4854" s="53"/>
    </row>
    <row r="4855" spans="2:14" x14ac:dyDescent="0.25">
      <c r="B4855" s="175"/>
      <c r="C4855" s="53"/>
      <c r="D4855" s="53"/>
      <c r="E4855" s="53"/>
      <c r="F4855" s="53"/>
      <c r="G4855" s="54"/>
      <c r="H4855" s="53"/>
      <c r="I4855" s="59"/>
      <c r="J4855" s="53"/>
      <c r="K4855" s="53"/>
      <c r="L4855" s="53"/>
      <c r="M4855" s="53"/>
      <c r="N4855" s="53"/>
    </row>
    <row r="4856" spans="2:14" x14ac:dyDescent="0.25">
      <c r="B4856" s="175"/>
      <c r="C4856" s="53"/>
      <c r="D4856" s="53"/>
      <c r="E4856" s="53"/>
      <c r="F4856" s="53"/>
      <c r="G4856" s="54"/>
      <c r="H4856" s="53"/>
      <c r="I4856" s="59"/>
      <c r="J4856" s="53"/>
      <c r="K4856" s="53"/>
      <c r="L4856" s="53"/>
      <c r="M4856" s="53"/>
      <c r="N4856" s="53"/>
    </row>
    <row r="4857" spans="2:14" x14ac:dyDescent="0.25">
      <c r="B4857" s="175"/>
      <c r="C4857" s="53"/>
      <c r="D4857" s="53"/>
      <c r="E4857" s="53"/>
      <c r="F4857" s="53"/>
      <c r="G4857" s="54"/>
      <c r="H4857" s="53"/>
      <c r="I4857" s="59"/>
      <c r="J4857" s="53"/>
      <c r="K4857" s="53"/>
      <c r="L4857" s="53"/>
      <c r="M4857" s="53"/>
      <c r="N4857" s="53"/>
    </row>
    <row r="4858" spans="2:14" x14ac:dyDescent="0.25">
      <c r="B4858" s="175"/>
      <c r="C4858" s="53"/>
      <c r="D4858" s="53"/>
      <c r="E4858" s="53"/>
      <c r="F4858" s="53"/>
      <c r="G4858" s="54"/>
      <c r="H4858" s="53"/>
      <c r="I4858" s="59"/>
      <c r="J4858" s="53"/>
      <c r="K4858" s="53"/>
      <c r="L4858" s="53"/>
      <c r="M4858" s="53"/>
      <c r="N4858" s="53"/>
    </row>
    <row r="4859" spans="2:14" x14ac:dyDescent="0.25">
      <c r="B4859" s="175"/>
      <c r="C4859" s="53"/>
      <c r="D4859" s="53"/>
      <c r="E4859" s="53"/>
      <c r="F4859" s="53"/>
      <c r="G4859" s="54"/>
      <c r="H4859" s="53"/>
      <c r="I4859" s="59"/>
      <c r="J4859" s="53"/>
      <c r="K4859" s="53"/>
      <c r="L4859" s="53"/>
      <c r="M4859" s="53"/>
      <c r="N4859" s="53"/>
    </row>
    <row r="4860" spans="2:14" x14ac:dyDescent="0.25">
      <c r="B4860" s="175"/>
      <c r="C4860" s="53"/>
      <c r="D4860" s="53"/>
      <c r="E4860" s="53"/>
      <c r="F4860" s="53"/>
      <c r="G4860" s="54"/>
      <c r="H4860" s="53"/>
      <c r="I4860" s="59"/>
      <c r="J4860" s="53"/>
      <c r="K4860" s="53"/>
      <c r="L4860" s="53"/>
      <c r="M4860" s="53"/>
      <c r="N4860" s="53"/>
    </row>
    <row r="4861" spans="2:14" x14ac:dyDescent="0.25">
      <c r="B4861" s="175"/>
      <c r="C4861" s="53"/>
      <c r="D4861" s="53"/>
      <c r="E4861" s="53"/>
      <c r="F4861" s="53"/>
      <c r="G4861" s="54"/>
      <c r="H4861" s="53"/>
      <c r="I4861" s="59"/>
      <c r="J4861" s="53"/>
      <c r="K4861" s="53"/>
      <c r="L4861" s="53"/>
      <c r="M4861" s="53"/>
      <c r="N4861" s="53"/>
    </row>
    <row r="4862" spans="2:14" x14ac:dyDescent="0.25">
      <c r="B4862" s="175"/>
      <c r="C4862" s="53"/>
      <c r="D4862" s="53"/>
      <c r="E4862" s="53"/>
      <c r="F4862" s="53"/>
      <c r="G4862" s="54"/>
      <c r="H4862" s="53"/>
      <c r="I4862" s="59"/>
      <c r="J4862" s="53"/>
      <c r="K4862" s="53"/>
      <c r="L4862" s="53"/>
      <c r="M4862" s="53"/>
      <c r="N4862" s="53"/>
    </row>
    <row r="4863" spans="2:14" x14ac:dyDescent="0.25">
      <c r="B4863" s="175"/>
      <c r="C4863" s="53"/>
      <c r="D4863" s="53"/>
      <c r="E4863" s="53"/>
      <c r="F4863" s="53"/>
      <c r="G4863" s="54"/>
      <c r="H4863" s="53"/>
      <c r="I4863" s="59"/>
      <c r="J4863" s="53"/>
      <c r="K4863" s="53"/>
      <c r="L4863" s="53"/>
      <c r="M4863" s="53"/>
      <c r="N4863" s="53"/>
    </row>
    <row r="4864" spans="2:14" x14ac:dyDescent="0.25">
      <c r="B4864" s="175"/>
      <c r="C4864" s="53"/>
      <c r="D4864" s="53"/>
      <c r="E4864" s="53"/>
      <c r="F4864" s="53"/>
      <c r="G4864" s="54"/>
      <c r="H4864" s="53"/>
      <c r="I4864" s="59"/>
      <c r="J4864" s="53"/>
      <c r="K4864" s="53"/>
      <c r="L4864" s="53"/>
      <c r="M4864" s="53"/>
      <c r="N4864" s="53"/>
    </row>
    <row r="4865" spans="2:14" x14ac:dyDescent="0.25">
      <c r="B4865" s="175"/>
      <c r="C4865" s="53"/>
      <c r="D4865" s="53"/>
      <c r="E4865" s="53"/>
      <c r="F4865" s="53"/>
      <c r="G4865" s="54"/>
      <c r="H4865" s="53"/>
      <c r="I4865" s="59"/>
      <c r="J4865" s="53"/>
      <c r="K4865" s="53"/>
      <c r="L4865" s="53"/>
      <c r="M4865" s="53"/>
      <c r="N4865" s="53"/>
    </row>
    <row r="4866" spans="2:14" x14ac:dyDescent="0.25">
      <c r="B4866" s="175"/>
      <c r="C4866" s="53"/>
      <c r="D4866" s="53"/>
      <c r="E4866" s="53"/>
      <c r="F4866" s="53"/>
      <c r="G4866" s="54"/>
      <c r="H4866" s="53"/>
      <c r="I4866" s="59"/>
      <c r="J4866" s="53"/>
      <c r="K4866" s="53"/>
      <c r="L4866" s="53"/>
      <c r="M4866" s="53"/>
      <c r="N4866" s="53"/>
    </row>
    <row r="4867" spans="2:14" x14ac:dyDescent="0.25">
      <c r="B4867" s="175"/>
      <c r="C4867" s="53"/>
      <c r="D4867" s="53"/>
      <c r="E4867" s="53"/>
      <c r="F4867" s="53"/>
      <c r="G4867" s="54"/>
      <c r="H4867" s="53"/>
      <c r="I4867" s="59"/>
      <c r="J4867" s="53"/>
      <c r="K4867" s="53"/>
      <c r="L4867" s="53"/>
      <c r="M4867" s="53"/>
      <c r="N4867" s="53"/>
    </row>
    <row r="4868" spans="2:14" x14ac:dyDescent="0.25">
      <c r="B4868" s="175"/>
      <c r="C4868" s="53"/>
      <c r="D4868" s="53"/>
      <c r="E4868" s="53"/>
      <c r="F4868" s="53"/>
      <c r="G4868" s="54"/>
      <c r="H4868" s="53"/>
      <c r="I4868" s="59"/>
      <c r="J4868" s="53"/>
      <c r="K4868" s="53"/>
      <c r="L4868" s="53"/>
      <c r="M4868" s="53"/>
      <c r="N4868" s="53"/>
    </row>
    <row r="4869" spans="2:14" x14ac:dyDescent="0.25">
      <c r="B4869" s="175"/>
      <c r="C4869" s="53"/>
      <c r="D4869" s="53"/>
      <c r="E4869" s="53"/>
      <c r="F4869" s="53"/>
      <c r="G4869" s="54"/>
      <c r="H4869" s="53"/>
      <c r="I4869" s="59"/>
      <c r="J4869" s="53"/>
      <c r="K4869" s="53"/>
      <c r="L4869" s="53"/>
      <c r="M4869" s="53"/>
      <c r="N4869" s="53"/>
    </row>
    <row r="4870" spans="2:14" x14ac:dyDescent="0.25">
      <c r="B4870" s="175"/>
      <c r="C4870" s="53"/>
      <c r="D4870" s="53"/>
      <c r="E4870" s="53"/>
      <c r="F4870" s="53"/>
      <c r="G4870" s="54"/>
      <c r="H4870" s="53"/>
      <c r="I4870" s="59"/>
      <c r="J4870" s="53"/>
      <c r="K4870" s="53"/>
      <c r="L4870" s="53"/>
      <c r="M4870" s="53"/>
      <c r="N4870" s="53"/>
    </row>
    <row r="4871" spans="2:14" x14ac:dyDescent="0.25">
      <c r="B4871" s="175"/>
      <c r="C4871" s="53"/>
      <c r="D4871" s="53"/>
      <c r="E4871" s="53"/>
      <c r="F4871" s="53"/>
      <c r="G4871" s="54"/>
      <c r="H4871" s="53"/>
      <c r="I4871" s="59"/>
      <c r="J4871" s="53"/>
      <c r="K4871" s="53"/>
      <c r="L4871" s="53"/>
      <c r="M4871" s="53"/>
      <c r="N4871" s="53"/>
    </row>
    <row r="4872" spans="2:14" x14ac:dyDescent="0.25">
      <c r="B4872" s="175"/>
      <c r="C4872" s="53"/>
      <c r="D4872" s="53"/>
      <c r="E4872" s="53"/>
      <c r="F4872" s="53"/>
      <c r="G4872" s="54"/>
      <c r="H4872" s="53"/>
      <c r="I4872" s="59"/>
      <c r="J4872" s="53"/>
      <c r="K4872" s="53"/>
      <c r="L4872" s="53"/>
      <c r="M4872" s="53"/>
      <c r="N4872" s="53"/>
    </row>
    <row r="4873" spans="2:14" x14ac:dyDescent="0.25">
      <c r="B4873" s="175"/>
      <c r="C4873" s="53"/>
      <c r="D4873" s="53"/>
      <c r="E4873" s="53"/>
      <c r="F4873" s="53"/>
      <c r="G4873" s="54"/>
      <c r="H4873" s="53"/>
      <c r="I4873" s="59"/>
      <c r="J4873" s="53"/>
      <c r="K4873" s="53"/>
      <c r="L4873" s="53"/>
      <c r="M4873" s="53"/>
      <c r="N4873" s="53"/>
    </row>
    <row r="4874" spans="2:14" x14ac:dyDescent="0.25">
      <c r="B4874" s="175"/>
      <c r="C4874" s="53"/>
      <c r="D4874" s="53"/>
      <c r="E4874" s="53"/>
      <c r="F4874" s="53"/>
      <c r="G4874" s="54"/>
      <c r="H4874" s="53"/>
      <c r="I4874" s="59"/>
      <c r="J4874" s="53"/>
      <c r="K4874" s="53"/>
      <c r="L4874" s="53"/>
      <c r="M4874" s="53"/>
      <c r="N4874" s="53"/>
    </row>
    <row r="4875" spans="2:14" x14ac:dyDescent="0.25">
      <c r="B4875" s="175"/>
      <c r="C4875" s="53"/>
      <c r="D4875" s="53"/>
      <c r="E4875" s="53"/>
      <c r="F4875" s="53"/>
      <c r="G4875" s="54"/>
      <c r="H4875" s="53"/>
      <c r="I4875" s="59"/>
      <c r="J4875" s="53"/>
      <c r="K4875" s="53"/>
      <c r="L4875" s="53"/>
      <c r="M4875" s="53"/>
      <c r="N4875" s="53"/>
    </row>
    <row r="4876" spans="2:14" x14ac:dyDescent="0.25">
      <c r="B4876" s="175"/>
      <c r="C4876" s="53"/>
      <c r="D4876" s="53"/>
      <c r="E4876" s="53"/>
      <c r="F4876" s="53"/>
      <c r="G4876" s="54"/>
      <c r="H4876" s="53"/>
      <c r="I4876" s="59"/>
      <c r="J4876" s="53"/>
      <c r="K4876" s="53"/>
      <c r="L4876" s="53"/>
      <c r="M4876" s="53"/>
      <c r="N4876" s="53"/>
    </row>
    <row r="4877" spans="2:14" x14ac:dyDescent="0.25">
      <c r="B4877" s="175"/>
      <c r="C4877" s="53"/>
      <c r="D4877" s="53"/>
      <c r="E4877" s="53"/>
      <c r="F4877" s="53"/>
      <c r="G4877" s="54"/>
      <c r="H4877" s="53"/>
      <c r="I4877" s="59"/>
      <c r="J4877" s="53"/>
      <c r="K4877" s="53"/>
      <c r="L4877" s="53"/>
      <c r="M4877" s="53"/>
      <c r="N4877" s="53"/>
    </row>
    <row r="4878" spans="2:14" x14ac:dyDescent="0.25">
      <c r="B4878" s="175"/>
      <c r="C4878" s="53"/>
      <c r="D4878" s="53"/>
      <c r="E4878" s="53"/>
      <c r="F4878" s="53"/>
      <c r="G4878" s="54"/>
      <c r="H4878" s="53"/>
      <c r="I4878" s="59"/>
      <c r="J4878" s="53"/>
      <c r="K4878" s="53"/>
      <c r="L4878" s="53"/>
      <c r="M4878" s="53"/>
      <c r="N4878" s="53"/>
    </row>
    <row r="4879" spans="2:14" x14ac:dyDescent="0.25">
      <c r="B4879" s="175"/>
      <c r="C4879" s="53"/>
      <c r="D4879" s="53"/>
      <c r="E4879" s="53"/>
      <c r="F4879" s="53"/>
      <c r="G4879" s="54"/>
      <c r="H4879" s="53"/>
      <c r="I4879" s="59"/>
      <c r="J4879" s="53"/>
      <c r="K4879" s="53"/>
      <c r="L4879" s="53"/>
      <c r="M4879" s="53"/>
      <c r="N4879" s="53"/>
    </row>
    <row r="4880" spans="2:14" x14ac:dyDescent="0.25">
      <c r="B4880" s="175"/>
      <c r="C4880" s="53"/>
      <c r="D4880" s="53"/>
      <c r="E4880" s="53"/>
      <c r="F4880" s="53"/>
      <c r="G4880" s="54"/>
      <c r="H4880" s="53"/>
      <c r="I4880" s="59"/>
      <c r="J4880" s="53"/>
      <c r="K4880" s="53"/>
      <c r="L4880" s="53"/>
      <c r="M4880" s="53"/>
      <c r="N4880" s="53"/>
    </row>
    <row r="4881" spans="2:14" x14ac:dyDescent="0.25">
      <c r="B4881" s="175"/>
      <c r="C4881" s="53"/>
      <c r="D4881" s="53"/>
      <c r="E4881" s="53"/>
      <c r="F4881" s="53"/>
      <c r="G4881" s="54"/>
      <c r="H4881" s="53"/>
      <c r="I4881" s="59"/>
      <c r="J4881" s="53"/>
      <c r="K4881" s="53"/>
      <c r="L4881" s="53"/>
      <c r="M4881" s="53"/>
      <c r="N4881" s="53"/>
    </row>
    <row r="4882" spans="2:14" x14ac:dyDescent="0.25">
      <c r="B4882" s="175"/>
      <c r="C4882" s="53"/>
      <c r="D4882" s="53"/>
      <c r="E4882" s="53"/>
      <c r="F4882" s="53"/>
      <c r="G4882" s="54"/>
      <c r="H4882" s="53"/>
      <c r="I4882" s="59"/>
      <c r="J4882" s="53"/>
      <c r="K4882" s="53"/>
      <c r="L4882" s="53"/>
      <c r="M4882" s="53"/>
      <c r="N4882" s="53"/>
    </row>
    <row r="4883" spans="2:14" x14ac:dyDescent="0.25">
      <c r="B4883" s="175"/>
      <c r="C4883" s="53"/>
      <c r="D4883" s="53"/>
      <c r="E4883" s="53"/>
      <c r="F4883" s="53"/>
      <c r="G4883" s="54"/>
      <c r="H4883" s="53"/>
      <c r="I4883" s="59"/>
      <c r="J4883" s="53"/>
      <c r="K4883" s="53"/>
      <c r="L4883" s="53"/>
      <c r="M4883" s="53"/>
      <c r="N4883" s="53"/>
    </row>
    <row r="4884" spans="2:14" x14ac:dyDescent="0.25">
      <c r="B4884" s="175"/>
      <c r="C4884" s="53"/>
      <c r="D4884" s="53"/>
      <c r="E4884" s="53"/>
      <c r="F4884" s="53"/>
      <c r="G4884" s="54"/>
      <c r="H4884" s="53"/>
      <c r="I4884" s="59"/>
      <c r="J4884" s="53"/>
      <c r="K4884" s="53"/>
      <c r="L4884" s="53"/>
      <c r="M4884" s="53"/>
      <c r="N4884" s="53"/>
    </row>
    <row r="4885" spans="2:14" x14ac:dyDescent="0.25">
      <c r="B4885" s="175"/>
      <c r="C4885" s="53"/>
      <c r="D4885" s="53"/>
      <c r="E4885" s="53"/>
      <c r="F4885" s="53"/>
      <c r="G4885" s="54"/>
      <c r="H4885" s="53"/>
      <c r="I4885" s="59"/>
      <c r="J4885" s="53"/>
      <c r="K4885" s="53"/>
      <c r="L4885" s="53"/>
      <c r="M4885" s="53"/>
      <c r="N4885" s="53"/>
    </row>
    <row r="4886" spans="2:14" x14ac:dyDescent="0.25">
      <c r="B4886" s="175"/>
      <c r="C4886" s="53"/>
      <c r="D4886" s="53"/>
      <c r="E4886" s="53"/>
      <c r="F4886" s="53"/>
      <c r="G4886" s="54"/>
      <c r="H4886" s="53"/>
      <c r="I4886" s="59"/>
      <c r="J4886" s="53"/>
      <c r="K4886" s="53"/>
      <c r="L4886" s="53"/>
      <c r="M4886" s="53"/>
      <c r="N4886" s="53"/>
    </row>
    <row r="4887" spans="2:14" x14ac:dyDescent="0.25">
      <c r="B4887" s="175"/>
      <c r="C4887" s="53"/>
      <c r="D4887" s="53"/>
      <c r="E4887" s="53"/>
      <c r="F4887" s="53"/>
      <c r="G4887" s="54"/>
      <c r="H4887" s="53"/>
      <c r="I4887" s="59"/>
      <c r="J4887" s="53"/>
      <c r="K4887" s="53"/>
      <c r="L4887" s="53"/>
      <c r="M4887" s="53"/>
      <c r="N4887" s="53"/>
    </row>
    <row r="4888" spans="2:14" x14ac:dyDescent="0.25">
      <c r="B4888" s="175"/>
      <c r="C4888" s="53"/>
      <c r="D4888" s="53"/>
      <c r="E4888" s="53"/>
      <c r="F4888" s="53"/>
      <c r="G4888" s="54"/>
      <c r="H4888" s="53"/>
      <c r="I4888" s="59"/>
      <c r="J4888" s="53"/>
      <c r="K4888" s="53"/>
      <c r="L4888" s="53"/>
      <c r="M4888" s="53"/>
      <c r="N4888" s="53"/>
    </row>
    <row r="4889" spans="2:14" x14ac:dyDescent="0.25">
      <c r="B4889" s="175"/>
      <c r="C4889" s="53"/>
      <c r="D4889" s="53"/>
      <c r="E4889" s="53"/>
      <c r="F4889" s="53"/>
      <c r="G4889" s="54"/>
      <c r="H4889" s="53"/>
      <c r="I4889" s="59"/>
      <c r="J4889" s="53"/>
      <c r="K4889" s="53"/>
      <c r="L4889" s="53"/>
      <c r="M4889" s="53"/>
      <c r="N4889" s="53"/>
    </row>
    <row r="4890" spans="2:14" x14ac:dyDescent="0.25">
      <c r="B4890" s="175"/>
      <c r="C4890" s="53"/>
      <c r="D4890" s="53"/>
      <c r="E4890" s="53"/>
      <c r="F4890" s="53"/>
      <c r="G4890" s="54"/>
      <c r="H4890" s="53"/>
      <c r="I4890" s="59"/>
      <c r="J4890" s="53"/>
      <c r="K4890" s="53"/>
      <c r="L4890" s="53"/>
      <c r="M4890" s="53"/>
      <c r="N4890" s="53"/>
    </row>
    <row r="4891" spans="2:14" x14ac:dyDescent="0.25">
      <c r="B4891" s="175"/>
      <c r="C4891" s="53"/>
      <c r="D4891" s="53"/>
      <c r="E4891" s="53"/>
      <c r="F4891" s="53"/>
      <c r="G4891" s="54"/>
      <c r="H4891" s="53"/>
      <c r="I4891" s="59"/>
      <c r="J4891" s="53"/>
      <c r="K4891" s="53"/>
      <c r="L4891" s="53"/>
      <c r="M4891" s="53"/>
      <c r="N4891" s="53"/>
    </row>
    <row r="4892" spans="2:14" x14ac:dyDescent="0.25">
      <c r="B4892" s="175"/>
      <c r="C4892" s="53"/>
      <c r="D4892" s="53"/>
      <c r="E4892" s="53"/>
      <c r="F4892" s="53"/>
      <c r="G4892" s="54"/>
      <c r="H4892" s="53"/>
      <c r="I4892" s="59"/>
      <c r="J4892" s="53"/>
      <c r="K4892" s="53"/>
      <c r="L4892" s="53"/>
      <c r="M4892" s="53"/>
      <c r="N4892" s="53"/>
    </row>
    <row r="4893" spans="2:14" x14ac:dyDescent="0.25">
      <c r="B4893" s="175"/>
      <c r="C4893" s="53"/>
      <c r="D4893" s="53"/>
      <c r="E4893" s="53"/>
      <c r="F4893" s="53"/>
      <c r="G4893" s="54"/>
      <c r="H4893" s="53"/>
      <c r="I4893" s="59"/>
      <c r="J4893" s="53"/>
      <c r="K4893" s="53"/>
      <c r="L4893" s="53"/>
      <c r="M4893" s="53"/>
      <c r="N4893" s="53"/>
    </row>
    <row r="4894" spans="2:14" x14ac:dyDescent="0.25">
      <c r="B4894" s="175"/>
      <c r="C4894" s="53"/>
      <c r="D4894" s="53"/>
      <c r="E4894" s="53"/>
      <c r="F4894" s="53"/>
      <c r="G4894" s="54"/>
      <c r="H4894" s="53"/>
      <c r="I4894" s="59"/>
      <c r="J4894" s="53"/>
      <c r="K4894" s="53"/>
      <c r="L4894" s="53"/>
      <c r="M4894" s="53"/>
      <c r="N4894" s="53"/>
    </row>
    <row r="4895" spans="2:14" x14ac:dyDescent="0.25">
      <c r="B4895" s="175"/>
      <c r="C4895" s="53"/>
      <c r="D4895" s="53"/>
      <c r="E4895" s="53"/>
      <c r="F4895" s="53"/>
      <c r="G4895" s="54"/>
      <c r="H4895" s="53"/>
      <c r="I4895" s="59"/>
      <c r="J4895" s="53"/>
      <c r="K4895" s="53"/>
      <c r="L4895" s="53"/>
      <c r="M4895" s="53"/>
      <c r="N4895" s="53"/>
    </row>
    <row r="4896" spans="2:14" x14ac:dyDescent="0.25">
      <c r="B4896" s="175"/>
      <c r="C4896" s="53"/>
      <c r="D4896" s="53"/>
      <c r="E4896" s="53"/>
      <c r="F4896" s="53"/>
      <c r="G4896" s="54"/>
      <c r="H4896" s="53"/>
      <c r="I4896" s="59"/>
      <c r="J4896" s="53"/>
      <c r="K4896" s="53"/>
      <c r="L4896" s="53"/>
      <c r="M4896" s="53"/>
      <c r="N4896" s="53"/>
    </row>
    <row r="4897" spans="2:14" x14ac:dyDescent="0.25">
      <c r="B4897" s="175"/>
      <c r="C4897" s="53"/>
      <c r="D4897" s="53"/>
      <c r="E4897" s="53"/>
      <c r="F4897" s="53"/>
      <c r="G4897" s="54"/>
      <c r="H4897" s="53"/>
      <c r="I4897" s="59"/>
      <c r="J4897" s="53"/>
      <c r="K4897" s="53"/>
      <c r="L4897" s="53"/>
      <c r="M4897" s="53"/>
      <c r="N4897" s="53"/>
    </row>
    <row r="4898" spans="2:14" x14ac:dyDescent="0.25">
      <c r="B4898" s="175"/>
      <c r="C4898" s="53"/>
      <c r="D4898" s="53"/>
      <c r="E4898" s="53"/>
      <c r="F4898" s="53"/>
      <c r="G4898" s="54"/>
      <c r="H4898" s="53"/>
      <c r="I4898" s="59"/>
      <c r="J4898" s="53"/>
      <c r="K4898" s="53"/>
      <c r="L4898" s="53"/>
      <c r="M4898" s="53"/>
      <c r="N4898" s="53"/>
    </row>
    <row r="4899" spans="2:14" x14ac:dyDescent="0.25">
      <c r="B4899" s="175"/>
      <c r="C4899" s="53"/>
      <c r="D4899" s="53"/>
      <c r="E4899" s="53"/>
      <c r="F4899" s="53"/>
      <c r="G4899" s="54"/>
      <c r="H4899" s="53"/>
      <c r="I4899" s="59"/>
      <c r="J4899" s="53"/>
      <c r="K4899" s="53"/>
      <c r="L4899" s="53"/>
      <c r="M4899" s="53"/>
      <c r="N4899" s="53"/>
    </row>
    <row r="4900" spans="2:14" x14ac:dyDescent="0.25">
      <c r="B4900" s="175"/>
      <c r="C4900" s="53"/>
      <c r="D4900" s="53"/>
      <c r="E4900" s="53"/>
      <c r="F4900" s="53"/>
      <c r="G4900" s="54"/>
      <c r="H4900" s="53"/>
      <c r="I4900" s="59"/>
      <c r="J4900" s="53"/>
      <c r="K4900" s="53"/>
      <c r="L4900" s="53"/>
      <c r="M4900" s="53"/>
      <c r="N4900" s="53"/>
    </row>
    <row r="4901" spans="2:14" x14ac:dyDescent="0.25">
      <c r="B4901" s="175"/>
      <c r="C4901" s="53"/>
      <c r="D4901" s="53"/>
      <c r="E4901" s="53"/>
      <c r="F4901" s="53"/>
      <c r="G4901" s="54"/>
      <c r="H4901" s="53"/>
      <c r="I4901" s="59"/>
      <c r="J4901" s="53"/>
      <c r="K4901" s="53"/>
      <c r="L4901" s="53"/>
      <c r="M4901" s="53"/>
      <c r="N4901" s="53"/>
    </row>
    <row r="4902" spans="2:14" x14ac:dyDescent="0.25">
      <c r="B4902" s="175"/>
      <c r="C4902" s="53"/>
      <c r="D4902" s="53"/>
      <c r="E4902" s="53"/>
      <c r="F4902" s="53"/>
      <c r="G4902" s="54"/>
      <c r="H4902" s="53"/>
      <c r="I4902" s="59"/>
      <c r="J4902" s="53"/>
      <c r="K4902" s="53"/>
      <c r="L4902" s="53"/>
      <c r="M4902" s="53"/>
      <c r="N4902" s="53"/>
    </row>
    <row r="4903" spans="2:14" x14ac:dyDescent="0.25">
      <c r="B4903" s="175"/>
      <c r="C4903" s="53"/>
      <c r="D4903" s="53"/>
      <c r="E4903" s="53"/>
      <c r="F4903" s="53"/>
      <c r="G4903" s="54"/>
      <c r="H4903" s="53"/>
      <c r="I4903" s="59"/>
      <c r="J4903" s="53"/>
      <c r="K4903" s="53"/>
      <c r="L4903" s="53"/>
      <c r="M4903" s="53"/>
      <c r="N4903" s="53"/>
    </row>
    <row r="4904" spans="2:14" x14ac:dyDescent="0.25">
      <c r="B4904" s="175"/>
      <c r="C4904" s="53"/>
      <c r="D4904" s="53"/>
      <c r="E4904" s="53"/>
      <c r="F4904" s="53"/>
      <c r="G4904" s="54"/>
      <c r="H4904" s="53"/>
      <c r="I4904" s="59"/>
      <c r="J4904" s="53"/>
      <c r="K4904" s="53"/>
      <c r="L4904" s="53"/>
      <c r="M4904" s="53"/>
      <c r="N4904" s="53"/>
    </row>
    <row r="4905" spans="2:14" x14ac:dyDescent="0.25">
      <c r="B4905" s="175"/>
      <c r="C4905" s="53"/>
      <c r="D4905" s="53"/>
      <c r="E4905" s="53"/>
      <c r="F4905" s="53"/>
      <c r="G4905" s="54"/>
      <c r="H4905" s="53"/>
      <c r="I4905" s="59"/>
      <c r="J4905" s="53"/>
      <c r="K4905" s="53"/>
      <c r="L4905" s="53"/>
      <c r="M4905" s="53"/>
      <c r="N4905" s="53"/>
    </row>
    <row r="4906" spans="2:14" x14ac:dyDescent="0.25">
      <c r="B4906" s="175"/>
      <c r="C4906" s="53"/>
      <c r="D4906" s="53"/>
      <c r="E4906" s="53"/>
      <c r="F4906" s="53"/>
      <c r="G4906" s="54"/>
      <c r="H4906" s="53"/>
      <c r="I4906" s="59"/>
      <c r="J4906" s="53"/>
      <c r="K4906" s="53"/>
      <c r="L4906" s="53"/>
      <c r="M4906" s="53"/>
      <c r="N4906" s="53"/>
    </row>
    <row r="4907" spans="2:14" x14ac:dyDescent="0.25">
      <c r="B4907" s="175"/>
      <c r="C4907" s="53"/>
      <c r="D4907" s="53"/>
      <c r="E4907" s="53"/>
      <c r="F4907" s="53"/>
      <c r="G4907" s="54"/>
      <c r="H4907" s="53"/>
      <c r="I4907" s="59"/>
      <c r="J4907" s="53"/>
      <c r="K4907" s="53"/>
      <c r="L4907" s="53"/>
      <c r="M4907" s="53"/>
      <c r="N4907" s="53"/>
    </row>
    <row r="4908" spans="2:14" x14ac:dyDescent="0.25">
      <c r="B4908" s="175"/>
      <c r="C4908" s="53"/>
      <c r="D4908" s="53"/>
      <c r="E4908" s="53"/>
      <c r="F4908" s="53"/>
      <c r="G4908" s="54"/>
      <c r="H4908" s="53"/>
      <c r="I4908" s="59"/>
      <c r="J4908" s="53"/>
      <c r="K4908" s="53"/>
      <c r="L4908" s="53"/>
      <c r="M4908" s="53"/>
      <c r="N4908" s="53"/>
    </row>
    <row r="4909" spans="2:14" x14ac:dyDescent="0.25">
      <c r="B4909" s="175"/>
      <c r="C4909" s="53"/>
      <c r="D4909" s="53"/>
      <c r="E4909" s="53"/>
      <c r="F4909" s="53"/>
      <c r="G4909" s="54"/>
      <c r="H4909" s="53"/>
      <c r="I4909" s="59"/>
      <c r="J4909" s="53"/>
      <c r="K4909" s="53"/>
      <c r="L4909" s="53"/>
      <c r="M4909" s="53"/>
      <c r="N4909" s="53"/>
    </row>
    <row r="4910" spans="2:14" x14ac:dyDescent="0.25">
      <c r="B4910" s="175"/>
      <c r="C4910" s="53"/>
      <c r="D4910" s="53"/>
      <c r="E4910" s="53"/>
      <c r="F4910" s="53"/>
      <c r="G4910" s="54"/>
      <c r="H4910" s="53"/>
      <c r="I4910" s="59"/>
      <c r="J4910" s="53"/>
      <c r="K4910" s="53"/>
      <c r="L4910" s="53"/>
      <c r="M4910" s="53"/>
      <c r="N4910" s="53"/>
    </row>
    <row r="4911" spans="2:14" x14ac:dyDescent="0.25">
      <c r="B4911" s="175"/>
      <c r="C4911" s="53"/>
      <c r="D4911" s="53"/>
      <c r="E4911" s="53"/>
      <c r="F4911" s="53"/>
      <c r="G4911" s="54"/>
      <c r="H4911" s="53"/>
      <c r="I4911" s="59"/>
      <c r="J4911" s="53"/>
      <c r="K4911" s="53"/>
      <c r="L4911" s="53"/>
      <c r="M4911" s="53"/>
      <c r="N4911" s="53"/>
    </row>
    <row r="4912" spans="2:14" x14ac:dyDescent="0.25">
      <c r="B4912" s="175"/>
      <c r="C4912" s="53"/>
      <c r="D4912" s="53"/>
      <c r="E4912" s="53"/>
      <c r="F4912" s="53"/>
      <c r="G4912" s="54"/>
      <c r="H4912" s="53"/>
      <c r="I4912" s="59"/>
      <c r="J4912" s="53"/>
      <c r="K4912" s="53"/>
      <c r="L4912" s="53"/>
      <c r="M4912" s="53"/>
      <c r="N4912" s="53"/>
    </row>
    <row r="4913" spans="2:14" x14ac:dyDescent="0.25">
      <c r="B4913" s="175"/>
      <c r="C4913" s="53"/>
      <c r="D4913" s="53"/>
      <c r="E4913" s="53"/>
      <c r="F4913" s="53"/>
      <c r="G4913" s="54"/>
      <c r="H4913" s="53"/>
      <c r="I4913" s="59"/>
      <c r="J4913" s="53"/>
      <c r="K4913" s="53"/>
      <c r="L4913" s="53"/>
      <c r="M4913" s="53"/>
      <c r="N4913" s="53"/>
    </row>
    <row r="4914" spans="2:14" x14ac:dyDescent="0.25">
      <c r="B4914" s="175"/>
      <c r="C4914" s="53"/>
      <c r="D4914" s="53"/>
      <c r="E4914" s="53"/>
      <c r="F4914" s="53"/>
      <c r="G4914" s="54"/>
      <c r="H4914" s="53"/>
      <c r="I4914" s="59"/>
      <c r="J4914" s="53"/>
      <c r="K4914" s="53"/>
      <c r="L4914" s="53"/>
      <c r="M4914" s="53"/>
      <c r="N4914" s="53"/>
    </row>
    <row r="4915" spans="2:14" x14ac:dyDescent="0.25">
      <c r="B4915" s="175"/>
      <c r="C4915" s="53"/>
      <c r="D4915" s="53"/>
      <c r="E4915" s="53"/>
      <c r="F4915" s="53"/>
      <c r="G4915" s="54"/>
      <c r="H4915" s="53"/>
      <c r="I4915" s="59"/>
      <c r="J4915" s="53"/>
      <c r="K4915" s="53"/>
      <c r="L4915" s="53"/>
      <c r="M4915" s="53"/>
      <c r="N4915" s="53"/>
    </row>
    <row r="4916" spans="2:14" x14ac:dyDescent="0.25">
      <c r="B4916" s="175"/>
      <c r="C4916" s="53"/>
      <c r="D4916" s="53"/>
      <c r="E4916" s="53"/>
      <c r="F4916" s="53"/>
      <c r="G4916" s="54"/>
      <c r="H4916" s="53"/>
      <c r="I4916" s="59"/>
      <c r="J4916" s="53"/>
      <c r="K4916" s="53"/>
      <c r="L4916" s="53"/>
      <c r="M4916" s="53"/>
      <c r="N4916" s="53"/>
    </row>
    <row r="4917" spans="2:14" x14ac:dyDescent="0.25">
      <c r="B4917" s="175"/>
      <c r="C4917" s="53"/>
      <c r="D4917" s="53"/>
      <c r="E4917" s="53"/>
      <c r="F4917" s="53"/>
      <c r="G4917" s="54"/>
      <c r="H4917" s="53"/>
      <c r="I4917" s="59"/>
      <c r="J4917" s="53"/>
      <c r="K4917" s="53"/>
      <c r="L4917" s="53"/>
      <c r="M4917" s="53"/>
      <c r="N4917" s="53"/>
    </row>
    <row r="4918" spans="2:14" x14ac:dyDescent="0.25">
      <c r="B4918" s="175"/>
      <c r="C4918" s="53"/>
      <c r="D4918" s="53"/>
      <c r="E4918" s="53"/>
      <c r="F4918" s="53"/>
      <c r="G4918" s="54"/>
      <c r="H4918" s="53"/>
      <c r="I4918" s="59"/>
      <c r="J4918" s="53"/>
      <c r="K4918" s="53"/>
      <c r="L4918" s="53"/>
      <c r="M4918" s="53"/>
      <c r="N4918" s="53"/>
    </row>
    <row r="4919" spans="2:14" x14ac:dyDescent="0.25">
      <c r="B4919" s="175"/>
      <c r="C4919" s="53"/>
      <c r="D4919" s="53"/>
      <c r="E4919" s="53"/>
      <c r="F4919" s="53"/>
      <c r="G4919" s="54"/>
      <c r="H4919" s="53"/>
      <c r="I4919" s="59"/>
      <c r="J4919" s="53"/>
      <c r="K4919" s="53"/>
      <c r="L4919" s="53"/>
      <c r="M4919" s="53"/>
      <c r="N4919" s="53"/>
    </row>
    <row r="4920" spans="2:14" x14ac:dyDescent="0.25">
      <c r="B4920" s="175"/>
      <c r="C4920" s="53"/>
      <c r="D4920" s="53"/>
      <c r="E4920" s="53"/>
      <c r="F4920" s="53"/>
      <c r="G4920" s="54"/>
      <c r="H4920" s="53"/>
      <c r="I4920" s="59"/>
      <c r="J4920" s="53"/>
      <c r="K4920" s="53"/>
      <c r="L4920" s="53"/>
      <c r="M4920" s="53"/>
      <c r="N4920" s="53"/>
    </row>
    <row r="4921" spans="2:14" x14ac:dyDescent="0.25">
      <c r="B4921" s="175"/>
      <c r="C4921" s="53"/>
      <c r="D4921" s="53"/>
      <c r="E4921" s="53"/>
      <c r="F4921" s="53"/>
      <c r="G4921" s="54"/>
      <c r="H4921" s="53"/>
      <c r="I4921" s="59"/>
      <c r="J4921" s="53"/>
      <c r="K4921" s="53"/>
      <c r="L4921" s="53"/>
      <c r="M4921" s="53"/>
      <c r="N4921" s="53"/>
    </row>
    <row r="4922" spans="2:14" x14ac:dyDescent="0.25">
      <c r="B4922" s="175"/>
      <c r="C4922" s="53"/>
      <c r="D4922" s="53"/>
      <c r="E4922" s="53"/>
      <c r="F4922" s="53"/>
      <c r="G4922" s="54"/>
      <c r="H4922" s="53"/>
      <c r="I4922" s="59"/>
      <c r="J4922" s="53"/>
      <c r="K4922" s="53"/>
      <c r="L4922" s="53"/>
      <c r="M4922" s="53"/>
      <c r="N4922" s="53"/>
    </row>
    <row r="4923" spans="2:14" x14ac:dyDescent="0.25">
      <c r="B4923" s="175"/>
      <c r="C4923" s="53"/>
      <c r="D4923" s="53"/>
      <c r="E4923" s="53"/>
      <c r="F4923" s="53"/>
      <c r="G4923" s="54"/>
      <c r="H4923" s="53"/>
      <c r="I4923" s="59"/>
      <c r="J4923" s="53"/>
      <c r="K4923" s="53"/>
      <c r="L4923" s="53"/>
      <c r="M4923" s="53"/>
      <c r="N4923" s="53"/>
    </row>
    <row r="4924" spans="2:14" x14ac:dyDescent="0.25">
      <c r="B4924" s="175"/>
      <c r="C4924" s="53"/>
      <c r="D4924" s="53"/>
      <c r="E4924" s="53"/>
      <c r="F4924" s="53"/>
      <c r="G4924" s="54"/>
      <c r="H4924" s="53"/>
      <c r="I4924" s="59"/>
      <c r="J4924" s="53"/>
      <c r="K4924" s="53"/>
      <c r="L4924" s="53"/>
      <c r="M4924" s="53"/>
      <c r="N4924" s="53"/>
    </row>
    <row r="4925" spans="2:14" x14ac:dyDescent="0.25">
      <c r="B4925" s="175"/>
      <c r="C4925" s="53"/>
      <c r="D4925" s="53"/>
      <c r="E4925" s="53"/>
      <c r="F4925" s="53"/>
      <c r="G4925" s="54"/>
      <c r="H4925" s="53"/>
      <c r="I4925" s="59"/>
      <c r="J4925" s="53"/>
      <c r="K4925" s="53"/>
      <c r="L4925" s="53"/>
      <c r="M4925" s="53"/>
      <c r="N4925" s="53"/>
    </row>
    <row r="4926" spans="2:14" x14ac:dyDescent="0.25">
      <c r="B4926" s="175"/>
      <c r="C4926" s="53"/>
      <c r="D4926" s="53"/>
      <c r="E4926" s="53"/>
      <c r="F4926" s="53"/>
      <c r="G4926" s="54"/>
      <c r="H4926" s="53"/>
      <c r="I4926" s="59"/>
      <c r="J4926" s="53"/>
      <c r="K4926" s="53"/>
      <c r="L4926" s="53"/>
      <c r="M4926" s="53"/>
      <c r="N4926" s="53"/>
    </row>
    <row r="4927" spans="2:14" x14ac:dyDescent="0.25">
      <c r="B4927" s="175"/>
      <c r="C4927" s="53"/>
      <c r="D4927" s="53"/>
      <c r="E4927" s="53"/>
      <c r="F4927" s="53"/>
      <c r="G4927" s="54"/>
      <c r="H4927" s="53"/>
      <c r="I4927" s="59"/>
      <c r="J4927" s="53"/>
      <c r="K4927" s="53"/>
      <c r="L4927" s="53"/>
      <c r="M4927" s="53"/>
      <c r="N4927" s="53"/>
    </row>
    <row r="4928" spans="2:14" x14ac:dyDescent="0.25">
      <c r="B4928" s="175"/>
      <c r="C4928" s="53"/>
      <c r="D4928" s="53"/>
      <c r="E4928" s="53"/>
      <c r="F4928" s="53"/>
      <c r="G4928" s="54"/>
      <c r="H4928" s="53"/>
      <c r="I4928" s="59"/>
      <c r="J4928" s="53"/>
      <c r="K4928" s="53"/>
      <c r="L4928" s="53"/>
      <c r="M4928" s="53"/>
      <c r="N4928" s="53"/>
    </row>
    <row r="4929" spans="2:14" x14ac:dyDescent="0.25">
      <c r="B4929" s="175"/>
      <c r="C4929" s="53"/>
      <c r="D4929" s="53"/>
      <c r="E4929" s="53"/>
      <c r="F4929" s="53"/>
      <c r="G4929" s="54"/>
      <c r="H4929" s="53"/>
      <c r="I4929" s="59"/>
      <c r="J4929" s="53"/>
      <c r="K4929" s="53"/>
      <c r="L4929" s="53"/>
      <c r="M4929" s="53"/>
      <c r="N4929" s="53"/>
    </row>
    <row r="4930" spans="2:14" x14ac:dyDescent="0.25">
      <c r="B4930" s="175"/>
      <c r="C4930" s="53"/>
      <c r="D4930" s="53"/>
      <c r="E4930" s="53"/>
      <c r="F4930" s="53"/>
      <c r="G4930" s="54"/>
      <c r="H4930" s="53"/>
      <c r="I4930" s="59"/>
      <c r="J4930" s="53"/>
      <c r="K4930" s="53"/>
      <c r="L4930" s="53"/>
      <c r="M4930" s="53"/>
      <c r="N4930" s="53"/>
    </row>
    <row r="4931" spans="2:14" x14ac:dyDescent="0.25">
      <c r="B4931" s="175"/>
      <c r="C4931" s="53"/>
      <c r="D4931" s="53"/>
      <c r="E4931" s="53"/>
      <c r="F4931" s="53"/>
      <c r="G4931" s="54"/>
      <c r="H4931" s="53"/>
      <c r="I4931" s="59"/>
      <c r="J4931" s="53"/>
      <c r="K4931" s="53"/>
      <c r="L4931" s="53"/>
      <c r="M4931" s="53"/>
      <c r="N4931" s="53"/>
    </row>
    <row r="4932" spans="2:14" x14ac:dyDescent="0.25">
      <c r="B4932" s="175"/>
      <c r="C4932" s="53"/>
      <c r="D4932" s="53"/>
      <c r="E4932" s="53"/>
      <c r="F4932" s="53"/>
      <c r="G4932" s="54"/>
      <c r="H4932" s="53"/>
      <c r="I4932" s="59"/>
      <c r="J4932" s="53"/>
      <c r="K4932" s="53"/>
      <c r="L4932" s="53"/>
      <c r="M4932" s="53"/>
      <c r="N4932" s="53"/>
    </row>
    <row r="4933" spans="2:14" x14ac:dyDescent="0.25">
      <c r="B4933" s="175"/>
      <c r="C4933" s="53"/>
      <c r="D4933" s="53"/>
      <c r="E4933" s="53"/>
      <c r="F4933" s="53"/>
      <c r="G4933" s="54"/>
      <c r="H4933" s="53"/>
      <c r="I4933" s="59"/>
      <c r="J4933" s="53"/>
      <c r="K4933" s="53"/>
      <c r="L4933" s="53"/>
      <c r="M4933" s="53"/>
      <c r="N4933" s="53"/>
    </row>
    <row r="4934" spans="2:14" x14ac:dyDescent="0.25">
      <c r="B4934" s="175"/>
      <c r="C4934" s="53"/>
      <c r="D4934" s="53"/>
      <c r="E4934" s="53"/>
      <c r="F4934" s="53"/>
      <c r="G4934" s="54"/>
      <c r="H4934" s="53"/>
      <c r="I4934" s="59"/>
      <c r="J4934" s="53"/>
      <c r="K4934" s="53"/>
      <c r="L4934" s="53"/>
      <c r="M4934" s="53"/>
      <c r="N4934" s="53"/>
    </row>
    <row r="4935" spans="2:14" x14ac:dyDescent="0.25">
      <c r="B4935" s="175"/>
      <c r="C4935" s="53"/>
      <c r="D4935" s="53"/>
      <c r="E4935" s="53"/>
      <c r="F4935" s="53"/>
      <c r="G4935" s="54"/>
      <c r="H4935" s="53"/>
      <c r="I4935" s="59"/>
      <c r="J4935" s="53"/>
      <c r="K4935" s="53"/>
      <c r="L4935" s="53"/>
      <c r="M4935" s="53"/>
      <c r="N4935" s="53"/>
    </row>
    <row r="4936" spans="2:14" x14ac:dyDescent="0.25">
      <c r="B4936" s="175"/>
      <c r="C4936" s="53"/>
      <c r="D4936" s="53"/>
      <c r="E4936" s="53"/>
      <c r="F4936" s="53"/>
      <c r="G4936" s="54"/>
      <c r="H4936" s="53"/>
      <c r="I4936" s="59"/>
      <c r="J4936" s="53"/>
      <c r="K4936" s="53"/>
      <c r="L4936" s="53"/>
      <c r="M4936" s="53"/>
      <c r="N4936" s="53"/>
    </row>
    <row r="4937" spans="2:14" x14ac:dyDescent="0.25">
      <c r="B4937" s="175"/>
      <c r="C4937" s="53"/>
      <c r="D4937" s="53"/>
      <c r="E4937" s="53"/>
      <c r="F4937" s="53"/>
      <c r="G4937" s="54"/>
      <c r="H4937" s="53"/>
      <c r="I4937" s="59"/>
      <c r="J4937" s="53"/>
      <c r="K4937" s="53"/>
      <c r="L4937" s="53"/>
      <c r="M4937" s="53"/>
      <c r="N4937" s="53"/>
    </row>
    <row r="4938" spans="2:14" x14ac:dyDescent="0.25">
      <c r="B4938" s="175"/>
      <c r="C4938" s="53"/>
      <c r="D4938" s="53"/>
      <c r="E4938" s="53"/>
      <c r="F4938" s="53"/>
      <c r="G4938" s="54"/>
      <c r="H4938" s="53"/>
      <c r="I4938" s="59"/>
      <c r="J4938" s="53"/>
      <c r="K4938" s="53"/>
      <c r="L4938" s="53"/>
      <c r="M4938" s="53"/>
      <c r="N4938" s="53"/>
    </row>
    <row r="4939" spans="2:14" x14ac:dyDescent="0.25">
      <c r="B4939" s="175"/>
      <c r="C4939" s="53"/>
      <c r="D4939" s="53"/>
      <c r="E4939" s="53"/>
      <c r="F4939" s="53"/>
      <c r="G4939" s="54"/>
      <c r="H4939" s="53"/>
      <c r="I4939" s="59"/>
      <c r="J4939" s="53"/>
      <c r="K4939" s="53"/>
      <c r="L4939" s="53"/>
      <c r="M4939" s="53"/>
      <c r="N4939" s="53"/>
    </row>
    <row r="4940" spans="2:14" x14ac:dyDescent="0.25">
      <c r="B4940" s="175"/>
      <c r="C4940" s="53"/>
      <c r="D4940" s="53"/>
      <c r="E4940" s="53"/>
      <c r="F4940" s="53"/>
      <c r="G4940" s="54"/>
      <c r="H4940" s="53"/>
      <c r="I4940" s="59"/>
      <c r="J4940" s="53"/>
      <c r="K4940" s="53"/>
      <c r="L4940" s="53"/>
      <c r="M4940" s="53"/>
      <c r="N4940" s="53"/>
    </row>
    <row r="4941" spans="2:14" x14ac:dyDescent="0.25">
      <c r="B4941" s="175"/>
      <c r="C4941" s="53"/>
      <c r="D4941" s="53"/>
      <c r="E4941" s="53"/>
      <c r="F4941" s="53"/>
      <c r="G4941" s="54"/>
      <c r="H4941" s="53"/>
      <c r="I4941" s="59"/>
      <c r="J4941" s="53"/>
      <c r="K4941" s="53"/>
      <c r="L4941" s="53"/>
      <c r="M4941" s="53"/>
      <c r="N4941" s="53"/>
    </row>
    <row r="4942" spans="2:14" x14ac:dyDescent="0.25">
      <c r="B4942" s="175"/>
      <c r="C4942" s="53"/>
      <c r="D4942" s="53"/>
      <c r="E4942" s="53"/>
      <c r="F4942" s="53"/>
      <c r="G4942" s="54"/>
      <c r="H4942" s="53"/>
      <c r="I4942" s="59"/>
      <c r="J4942" s="53"/>
      <c r="K4942" s="53"/>
      <c r="L4942" s="53"/>
      <c r="M4942" s="53"/>
      <c r="N4942" s="53"/>
    </row>
    <row r="4943" spans="2:14" x14ac:dyDescent="0.25">
      <c r="B4943" s="175"/>
      <c r="C4943" s="53"/>
      <c r="D4943" s="53"/>
      <c r="E4943" s="53"/>
      <c r="F4943" s="53"/>
      <c r="G4943" s="54"/>
      <c r="H4943" s="53"/>
      <c r="I4943" s="59"/>
      <c r="J4943" s="53"/>
      <c r="K4943" s="53"/>
      <c r="L4943" s="53"/>
      <c r="M4943" s="53"/>
      <c r="N4943" s="53"/>
    </row>
    <row r="4944" spans="2:14" x14ac:dyDescent="0.25">
      <c r="B4944" s="175"/>
      <c r="C4944" s="53"/>
      <c r="D4944" s="53"/>
      <c r="E4944" s="53"/>
      <c r="F4944" s="53"/>
      <c r="G4944" s="54"/>
      <c r="H4944" s="53"/>
      <c r="I4944" s="59"/>
      <c r="J4944" s="53"/>
      <c r="K4944" s="53"/>
      <c r="L4944" s="53"/>
      <c r="M4944" s="53"/>
      <c r="N4944" s="53"/>
    </row>
    <row r="4945" spans="2:14" x14ac:dyDescent="0.25">
      <c r="B4945" s="175"/>
      <c r="C4945" s="53"/>
      <c r="D4945" s="53"/>
      <c r="E4945" s="53"/>
      <c r="F4945" s="53"/>
      <c r="G4945" s="54"/>
      <c r="H4945" s="53"/>
      <c r="I4945" s="59"/>
      <c r="J4945" s="53"/>
      <c r="K4945" s="53"/>
      <c r="L4945" s="53"/>
      <c r="M4945" s="53"/>
      <c r="N4945" s="53"/>
    </row>
    <row r="4946" spans="2:14" x14ac:dyDescent="0.25">
      <c r="B4946" s="175"/>
      <c r="C4946" s="53"/>
      <c r="D4946" s="53"/>
      <c r="E4946" s="53"/>
      <c r="F4946" s="53"/>
      <c r="G4946" s="54"/>
      <c r="H4946" s="53"/>
      <c r="I4946" s="59"/>
      <c r="J4946" s="53"/>
      <c r="K4946" s="53"/>
      <c r="L4946" s="53"/>
      <c r="M4946" s="53"/>
      <c r="N4946" s="53"/>
    </row>
    <row r="4947" spans="2:14" x14ac:dyDescent="0.25">
      <c r="B4947" s="175"/>
      <c r="C4947" s="53"/>
      <c r="D4947" s="53"/>
      <c r="E4947" s="53"/>
      <c r="F4947" s="53"/>
      <c r="G4947" s="54"/>
      <c r="H4947" s="53"/>
      <c r="I4947" s="59"/>
      <c r="J4947" s="53"/>
      <c r="K4947" s="53"/>
      <c r="L4947" s="53"/>
      <c r="M4947" s="53"/>
      <c r="N4947" s="53"/>
    </row>
    <row r="4948" spans="2:14" x14ac:dyDescent="0.25">
      <c r="B4948" s="175"/>
      <c r="C4948" s="53"/>
      <c r="D4948" s="53"/>
      <c r="E4948" s="53"/>
      <c r="F4948" s="53"/>
      <c r="G4948" s="54"/>
      <c r="H4948" s="53"/>
      <c r="I4948" s="59"/>
      <c r="J4948" s="53"/>
      <c r="K4948" s="53"/>
      <c r="L4948" s="53"/>
      <c r="M4948" s="53"/>
      <c r="N4948" s="53"/>
    </row>
    <row r="4949" spans="2:14" x14ac:dyDescent="0.25">
      <c r="B4949" s="175"/>
      <c r="C4949" s="53"/>
      <c r="D4949" s="53"/>
      <c r="E4949" s="53"/>
      <c r="F4949" s="53"/>
      <c r="G4949" s="54"/>
      <c r="H4949" s="53"/>
      <c r="I4949" s="59"/>
      <c r="J4949" s="53"/>
      <c r="K4949" s="53"/>
      <c r="L4949" s="53"/>
      <c r="M4949" s="53"/>
      <c r="N4949" s="53"/>
    </row>
    <row r="4950" spans="2:14" x14ac:dyDescent="0.25">
      <c r="B4950" s="175"/>
      <c r="C4950" s="53"/>
      <c r="D4950" s="53"/>
      <c r="E4950" s="53"/>
      <c r="F4950" s="53"/>
      <c r="G4950" s="54"/>
      <c r="H4950" s="53"/>
      <c r="I4950" s="59"/>
      <c r="J4950" s="53"/>
      <c r="K4950" s="53"/>
      <c r="L4950" s="53"/>
      <c r="M4950" s="53"/>
      <c r="N4950" s="53"/>
    </row>
    <row r="4951" spans="2:14" x14ac:dyDescent="0.25">
      <c r="B4951" s="175"/>
      <c r="C4951" s="53"/>
      <c r="D4951" s="53"/>
      <c r="E4951" s="53"/>
      <c r="F4951" s="53"/>
      <c r="G4951" s="54"/>
      <c r="H4951" s="53"/>
      <c r="I4951" s="59"/>
      <c r="J4951" s="53"/>
      <c r="K4951" s="53"/>
      <c r="L4951" s="53"/>
      <c r="M4951" s="53"/>
      <c r="N4951" s="53"/>
    </row>
    <row r="4952" spans="2:14" x14ac:dyDescent="0.25">
      <c r="B4952" s="175"/>
      <c r="C4952" s="53"/>
      <c r="D4952" s="53"/>
      <c r="E4952" s="53"/>
      <c r="F4952" s="53"/>
      <c r="G4952" s="54"/>
      <c r="H4952" s="53"/>
      <c r="I4952" s="59"/>
      <c r="J4952" s="53"/>
      <c r="K4952" s="53"/>
      <c r="L4952" s="53"/>
      <c r="M4952" s="53"/>
      <c r="N4952" s="53"/>
    </row>
    <row r="4953" spans="2:14" x14ac:dyDescent="0.25">
      <c r="B4953" s="175"/>
      <c r="C4953" s="53"/>
      <c r="D4953" s="53"/>
      <c r="E4953" s="53"/>
      <c r="F4953" s="53"/>
      <c r="G4953" s="54"/>
      <c r="H4953" s="53"/>
      <c r="I4953" s="59"/>
      <c r="J4953" s="53"/>
      <c r="K4953" s="53"/>
      <c r="L4953" s="53"/>
      <c r="M4953" s="53"/>
      <c r="N4953" s="53"/>
    </row>
    <row r="4954" spans="2:14" x14ac:dyDescent="0.25">
      <c r="B4954" s="175"/>
      <c r="C4954" s="53"/>
      <c r="D4954" s="53"/>
      <c r="E4954" s="53"/>
      <c r="F4954" s="53"/>
      <c r="G4954" s="54"/>
      <c r="H4954" s="53"/>
      <c r="I4954" s="59"/>
      <c r="J4954" s="53"/>
      <c r="K4954" s="53"/>
      <c r="L4954" s="53"/>
      <c r="M4954" s="53"/>
      <c r="N4954" s="53"/>
    </row>
    <row r="4955" spans="2:14" x14ac:dyDescent="0.25">
      <c r="B4955" s="175"/>
      <c r="C4955" s="53"/>
      <c r="D4955" s="53"/>
      <c r="E4955" s="53"/>
      <c r="F4955" s="53"/>
      <c r="G4955" s="54"/>
      <c r="H4955" s="53"/>
      <c r="I4955" s="59"/>
      <c r="J4955" s="53"/>
      <c r="K4955" s="53"/>
      <c r="L4955" s="53"/>
      <c r="M4955" s="53"/>
      <c r="N4955" s="53"/>
    </row>
    <row r="4956" spans="2:14" x14ac:dyDescent="0.25">
      <c r="B4956" s="175"/>
      <c r="C4956" s="53"/>
      <c r="D4956" s="53"/>
      <c r="E4956" s="53"/>
      <c r="F4956" s="53"/>
      <c r="G4956" s="54"/>
      <c r="H4956" s="53"/>
      <c r="I4956" s="59"/>
      <c r="J4956" s="53"/>
      <c r="K4956" s="53"/>
      <c r="L4956" s="53"/>
      <c r="M4956" s="53"/>
      <c r="N4956" s="53"/>
    </row>
    <row r="4957" spans="2:14" x14ac:dyDescent="0.25">
      <c r="B4957" s="175"/>
      <c r="C4957" s="53"/>
      <c r="D4957" s="53"/>
      <c r="E4957" s="53"/>
      <c r="F4957" s="53"/>
      <c r="G4957" s="54"/>
      <c r="H4957" s="53"/>
      <c r="I4957" s="59"/>
      <c r="J4957" s="53"/>
      <c r="K4957" s="53"/>
      <c r="L4957" s="53"/>
      <c r="M4957" s="53"/>
      <c r="N4957" s="53"/>
    </row>
    <row r="4958" spans="2:14" x14ac:dyDescent="0.25">
      <c r="B4958" s="175"/>
      <c r="C4958" s="53"/>
      <c r="D4958" s="53"/>
      <c r="E4958" s="53"/>
      <c r="F4958" s="53"/>
      <c r="G4958" s="54"/>
      <c r="H4958" s="53"/>
      <c r="I4958" s="59"/>
      <c r="J4958" s="53"/>
      <c r="K4958" s="53"/>
      <c r="L4958" s="53"/>
      <c r="M4958" s="53"/>
      <c r="N4958" s="53"/>
    </row>
    <row r="4959" spans="2:14" x14ac:dyDescent="0.25">
      <c r="B4959" s="175"/>
      <c r="C4959" s="53"/>
      <c r="D4959" s="53"/>
      <c r="E4959" s="53"/>
      <c r="F4959" s="53"/>
      <c r="G4959" s="54"/>
      <c r="H4959" s="53"/>
      <c r="I4959" s="59"/>
      <c r="J4959" s="53"/>
      <c r="K4959" s="53"/>
      <c r="L4959" s="53"/>
      <c r="M4959" s="53"/>
      <c r="N4959" s="53"/>
    </row>
    <row r="4960" spans="2:14" x14ac:dyDescent="0.25">
      <c r="B4960" s="175"/>
      <c r="C4960" s="53"/>
      <c r="D4960" s="53"/>
      <c r="E4960" s="53"/>
      <c r="F4960" s="53"/>
      <c r="G4960" s="54"/>
      <c r="H4960" s="53"/>
      <c r="I4960" s="59"/>
      <c r="J4960" s="53"/>
      <c r="K4960" s="53"/>
      <c r="L4960" s="53"/>
      <c r="M4960" s="53"/>
      <c r="N4960" s="53"/>
    </row>
    <row r="4961" spans="2:14" x14ac:dyDescent="0.25">
      <c r="B4961" s="175"/>
      <c r="C4961" s="53"/>
      <c r="D4961" s="53"/>
      <c r="E4961" s="53"/>
      <c r="F4961" s="53"/>
      <c r="G4961" s="54"/>
      <c r="H4961" s="53"/>
      <c r="I4961" s="59"/>
      <c r="J4961" s="53"/>
      <c r="K4961" s="53"/>
      <c r="L4961" s="53"/>
      <c r="M4961" s="53"/>
      <c r="N4961" s="53"/>
    </row>
    <row r="4962" spans="2:14" x14ac:dyDescent="0.25">
      <c r="B4962" s="175"/>
      <c r="C4962" s="53"/>
      <c r="D4962" s="53"/>
      <c r="E4962" s="53"/>
      <c r="F4962" s="53"/>
      <c r="G4962" s="54"/>
      <c r="H4962" s="53"/>
      <c r="I4962" s="59"/>
      <c r="J4962" s="53"/>
      <c r="K4962" s="53"/>
      <c r="L4962" s="53"/>
      <c r="M4962" s="53"/>
      <c r="N4962" s="53"/>
    </row>
    <row r="4963" spans="2:14" x14ac:dyDescent="0.25">
      <c r="B4963" s="175"/>
      <c r="C4963" s="53"/>
      <c r="D4963" s="53"/>
      <c r="E4963" s="53"/>
      <c r="F4963" s="53"/>
      <c r="G4963" s="54"/>
      <c r="H4963" s="53"/>
      <c r="I4963" s="59"/>
      <c r="J4963" s="53"/>
      <c r="K4963" s="53"/>
      <c r="L4963" s="53"/>
      <c r="M4963" s="53"/>
      <c r="N4963" s="53"/>
    </row>
    <row r="4964" spans="2:14" x14ac:dyDescent="0.25">
      <c r="B4964" s="175"/>
      <c r="C4964" s="53"/>
      <c r="D4964" s="53"/>
      <c r="E4964" s="53"/>
      <c r="F4964" s="53"/>
      <c r="G4964" s="54"/>
      <c r="H4964" s="53"/>
      <c r="I4964" s="59"/>
      <c r="J4964" s="53"/>
      <c r="K4964" s="53"/>
      <c r="L4964" s="53"/>
      <c r="M4964" s="53"/>
      <c r="N4964" s="53"/>
    </row>
    <row r="4965" spans="2:14" x14ac:dyDescent="0.25">
      <c r="B4965" s="175"/>
      <c r="C4965" s="53"/>
      <c r="D4965" s="53"/>
      <c r="E4965" s="53"/>
      <c r="F4965" s="53"/>
      <c r="G4965" s="54"/>
      <c r="H4965" s="53"/>
      <c r="I4965" s="59"/>
      <c r="J4965" s="53"/>
      <c r="K4965" s="53"/>
      <c r="L4965" s="53"/>
      <c r="M4965" s="53"/>
      <c r="N4965" s="53"/>
    </row>
    <row r="4966" spans="2:14" x14ac:dyDescent="0.25">
      <c r="B4966" s="175"/>
      <c r="C4966" s="53"/>
      <c r="D4966" s="53"/>
      <c r="E4966" s="53"/>
      <c r="F4966" s="53"/>
      <c r="G4966" s="54"/>
      <c r="H4966" s="53"/>
      <c r="I4966" s="59"/>
      <c r="J4966" s="53"/>
      <c r="K4966" s="53"/>
      <c r="L4966" s="53"/>
      <c r="M4966" s="53"/>
      <c r="N4966" s="53"/>
    </row>
    <row r="4967" spans="2:14" x14ac:dyDescent="0.25">
      <c r="B4967" s="175"/>
      <c r="C4967" s="53"/>
      <c r="D4967" s="53"/>
      <c r="E4967" s="53"/>
      <c r="F4967" s="53"/>
      <c r="G4967" s="54"/>
      <c r="H4967" s="53"/>
      <c r="I4967" s="59"/>
      <c r="J4967" s="53"/>
      <c r="K4967" s="53"/>
      <c r="L4967" s="53"/>
      <c r="M4967" s="53"/>
      <c r="N4967" s="53"/>
    </row>
    <row r="4968" spans="2:14" x14ac:dyDescent="0.25">
      <c r="B4968" s="175"/>
      <c r="C4968" s="53"/>
      <c r="D4968" s="53"/>
      <c r="E4968" s="53"/>
      <c r="F4968" s="53"/>
      <c r="G4968" s="54"/>
      <c r="H4968" s="53"/>
      <c r="I4968" s="59"/>
      <c r="J4968" s="53"/>
      <c r="K4968" s="53"/>
      <c r="L4968" s="53"/>
      <c r="M4968" s="53"/>
      <c r="N4968" s="53"/>
    </row>
    <row r="4969" spans="2:14" x14ac:dyDescent="0.25">
      <c r="B4969" s="175"/>
      <c r="C4969" s="53"/>
      <c r="D4969" s="53"/>
      <c r="E4969" s="53"/>
      <c r="F4969" s="53"/>
      <c r="G4969" s="54"/>
      <c r="H4969" s="53"/>
      <c r="I4969" s="59"/>
      <c r="J4969" s="53"/>
      <c r="K4969" s="53"/>
      <c r="L4969" s="53"/>
      <c r="M4969" s="53"/>
      <c r="N4969" s="53"/>
    </row>
    <row r="4970" spans="2:14" x14ac:dyDescent="0.25">
      <c r="B4970" s="175"/>
      <c r="C4970" s="53"/>
      <c r="D4970" s="53"/>
      <c r="E4970" s="53"/>
      <c r="F4970" s="53"/>
      <c r="G4970" s="54"/>
      <c r="H4970" s="53"/>
      <c r="I4970" s="59"/>
      <c r="J4970" s="53"/>
      <c r="K4970" s="53"/>
      <c r="L4970" s="53"/>
      <c r="M4970" s="53"/>
      <c r="N4970" s="53"/>
    </row>
    <row r="4971" spans="2:14" x14ac:dyDescent="0.25">
      <c r="B4971" s="175"/>
      <c r="C4971" s="53"/>
      <c r="D4971" s="53"/>
      <c r="E4971" s="53"/>
      <c r="F4971" s="53"/>
      <c r="G4971" s="54"/>
      <c r="H4971" s="53"/>
      <c r="I4971" s="59"/>
      <c r="J4971" s="53"/>
      <c r="K4971" s="53"/>
      <c r="L4971" s="53"/>
      <c r="M4971" s="53"/>
      <c r="N4971" s="53"/>
    </row>
    <row r="4972" spans="2:14" x14ac:dyDescent="0.25">
      <c r="B4972" s="175"/>
      <c r="C4972" s="53"/>
      <c r="D4972" s="53"/>
      <c r="E4972" s="53"/>
      <c r="F4972" s="53"/>
      <c r="G4972" s="54"/>
      <c r="H4972" s="53"/>
      <c r="I4972" s="59"/>
      <c r="J4972" s="53"/>
      <c r="K4972" s="53"/>
      <c r="L4972" s="53"/>
      <c r="M4972" s="53"/>
      <c r="N4972" s="53"/>
    </row>
    <row r="4973" spans="2:14" x14ac:dyDescent="0.25">
      <c r="B4973" s="175"/>
      <c r="C4973" s="53"/>
      <c r="D4973" s="53"/>
      <c r="E4973" s="53"/>
      <c r="F4973" s="53"/>
      <c r="G4973" s="54"/>
      <c r="H4973" s="53"/>
      <c r="I4973" s="59"/>
      <c r="J4973" s="53"/>
      <c r="K4973" s="53"/>
      <c r="L4973" s="53"/>
      <c r="M4973" s="53"/>
      <c r="N4973" s="53"/>
    </row>
    <row r="4974" spans="2:14" x14ac:dyDescent="0.25">
      <c r="B4974" s="175"/>
      <c r="C4974" s="53"/>
      <c r="D4974" s="53"/>
      <c r="E4974" s="53"/>
      <c r="F4974" s="53"/>
      <c r="G4974" s="54"/>
      <c r="H4974" s="53"/>
      <c r="I4974" s="59"/>
      <c r="J4974" s="53"/>
      <c r="K4974" s="53"/>
      <c r="L4974" s="53"/>
      <c r="M4974" s="53"/>
      <c r="N4974" s="53"/>
    </row>
    <row r="4975" spans="2:14" x14ac:dyDescent="0.25">
      <c r="B4975" s="175"/>
      <c r="C4975" s="53"/>
      <c r="D4975" s="53"/>
      <c r="E4975" s="53"/>
      <c r="F4975" s="53"/>
      <c r="G4975" s="54"/>
      <c r="H4975" s="53"/>
      <c r="I4975" s="59"/>
      <c r="J4975" s="53"/>
      <c r="K4975" s="53"/>
      <c r="L4975" s="53"/>
      <c r="M4975" s="53"/>
      <c r="N4975" s="53"/>
    </row>
    <row r="4976" spans="2:14" x14ac:dyDescent="0.25">
      <c r="B4976" s="175"/>
      <c r="C4976" s="53"/>
      <c r="D4976" s="53"/>
      <c r="E4976" s="53"/>
      <c r="F4976" s="53"/>
      <c r="G4976" s="54"/>
      <c r="H4976" s="53"/>
      <c r="I4976" s="59"/>
      <c r="J4976" s="53"/>
      <c r="K4976" s="53"/>
      <c r="L4976" s="53"/>
      <c r="M4976" s="53"/>
      <c r="N4976" s="53"/>
    </row>
    <row r="4977" spans="2:14" x14ac:dyDescent="0.25">
      <c r="B4977" s="175"/>
      <c r="C4977" s="53"/>
      <c r="D4977" s="53"/>
      <c r="E4977" s="53"/>
      <c r="F4977" s="53"/>
      <c r="G4977" s="54"/>
      <c r="H4977" s="53"/>
      <c r="I4977" s="59"/>
      <c r="J4977" s="53"/>
      <c r="K4977" s="53"/>
      <c r="L4977" s="53"/>
      <c r="M4977" s="53"/>
      <c r="N4977" s="53"/>
    </row>
    <row r="4978" spans="2:14" x14ac:dyDescent="0.25">
      <c r="B4978" s="175"/>
      <c r="C4978" s="53"/>
      <c r="D4978" s="53"/>
      <c r="E4978" s="53"/>
      <c r="F4978" s="53"/>
      <c r="G4978" s="54"/>
      <c r="H4978" s="53"/>
      <c r="I4978" s="59"/>
      <c r="J4978" s="53"/>
      <c r="K4978" s="53"/>
      <c r="L4978" s="53"/>
      <c r="M4978" s="53"/>
      <c r="N4978" s="53"/>
    </row>
    <row r="4979" spans="2:14" x14ac:dyDescent="0.25">
      <c r="B4979" s="175"/>
      <c r="C4979" s="53"/>
      <c r="D4979" s="53"/>
      <c r="E4979" s="53"/>
      <c r="F4979" s="53"/>
      <c r="G4979" s="54"/>
      <c r="H4979" s="53"/>
      <c r="I4979" s="59"/>
      <c r="J4979" s="53"/>
      <c r="K4979" s="53"/>
      <c r="L4979" s="53"/>
      <c r="M4979" s="53"/>
      <c r="N4979" s="53"/>
    </row>
    <row r="4980" spans="2:14" x14ac:dyDescent="0.25">
      <c r="B4980" s="175"/>
      <c r="C4980" s="53"/>
      <c r="D4980" s="53"/>
      <c r="E4980" s="53"/>
      <c r="F4980" s="53"/>
      <c r="G4980" s="54"/>
      <c r="H4980" s="53"/>
      <c r="I4980" s="59"/>
      <c r="J4980" s="53"/>
      <c r="K4980" s="53"/>
      <c r="L4980" s="53"/>
      <c r="M4980" s="53"/>
      <c r="N4980" s="53"/>
    </row>
    <row r="4981" spans="2:14" x14ac:dyDescent="0.25">
      <c r="B4981" s="175"/>
      <c r="C4981" s="53"/>
      <c r="D4981" s="53"/>
      <c r="E4981" s="53"/>
      <c r="F4981" s="53"/>
      <c r="G4981" s="54"/>
      <c r="H4981" s="53"/>
      <c r="I4981" s="59"/>
      <c r="J4981" s="53"/>
      <c r="K4981" s="53"/>
      <c r="L4981" s="53"/>
      <c r="M4981" s="53"/>
      <c r="N4981" s="53"/>
    </row>
    <row r="4982" spans="2:14" x14ac:dyDescent="0.25">
      <c r="B4982" s="175"/>
      <c r="C4982" s="53"/>
      <c r="D4982" s="53"/>
      <c r="E4982" s="53"/>
      <c r="F4982" s="53"/>
      <c r="G4982" s="54"/>
      <c r="H4982" s="53"/>
      <c r="I4982" s="59"/>
      <c r="J4982" s="53"/>
      <c r="K4982" s="53"/>
      <c r="L4982" s="53"/>
      <c r="M4982" s="53"/>
      <c r="N4982" s="53"/>
    </row>
    <row r="4983" spans="2:14" x14ac:dyDescent="0.25">
      <c r="B4983" s="175"/>
      <c r="C4983" s="53"/>
      <c r="D4983" s="53"/>
      <c r="E4983" s="53"/>
      <c r="F4983" s="53"/>
      <c r="G4983" s="54"/>
      <c r="H4983" s="53"/>
      <c r="I4983" s="59"/>
      <c r="J4983" s="53"/>
      <c r="K4983" s="53"/>
      <c r="L4983" s="53"/>
      <c r="M4983" s="53"/>
      <c r="N4983" s="53"/>
    </row>
    <row r="4984" spans="2:14" x14ac:dyDescent="0.25">
      <c r="B4984" s="175"/>
      <c r="C4984" s="53"/>
      <c r="D4984" s="53"/>
      <c r="E4984" s="53"/>
      <c r="F4984" s="53"/>
      <c r="G4984" s="54"/>
      <c r="H4984" s="53"/>
      <c r="I4984" s="59"/>
      <c r="J4984" s="53"/>
      <c r="K4984" s="53"/>
      <c r="L4984" s="53"/>
      <c r="M4984" s="53"/>
      <c r="N4984" s="53"/>
    </row>
    <row r="4985" spans="2:14" x14ac:dyDescent="0.25">
      <c r="B4985" s="175"/>
      <c r="C4985" s="53"/>
      <c r="D4985" s="53"/>
      <c r="E4985" s="53"/>
      <c r="F4985" s="53"/>
      <c r="G4985" s="54"/>
      <c r="H4985" s="53"/>
      <c r="I4985" s="59"/>
      <c r="J4985" s="53"/>
      <c r="K4985" s="53"/>
      <c r="L4985" s="53"/>
      <c r="M4985" s="53"/>
      <c r="N4985" s="53"/>
    </row>
    <row r="4986" spans="2:14" x14ac:dyDescent="0.25">
      <c r="B4986" s="175"/>
      <c r="C4986" s="53"/>
      <c r="D4986" s="53"/>
      <c r="E4986" s="53"/>
      <c r="F4986" s="53"/>
      <c r="G4986" s="54"/>
      <c r="H4986" s="53"/>
      <c r="I4986" s="59"/>
      <c r="J4986" s="53"/>
      <c r="K4986" s="53"/>
      <c r="L4986" s="53"/>
      <c r="M4986" s="53"/>
      <c r="N4986" s="53"/>
    </row>
    <row r="4987" spans="2:14" x14ac:dyDescent="0.25">
      <c r="B4987" s="175"/>
      <c r="C4987" s="53"/>
      <c r="D4987" s="53"/>
      <c r="E4987" s="53"/>
      <c r="F4987" s="53"/>
      <c r="G4987" s="54"/>
      <c r="H4987" s="53"/>
      <c r="I4987" s="59"/>
      <c r="J4987" s="53"/>
      <c r="K4987" s="53"/>
      <c r="L4987" s="53"/>
      <c r="M4987" s="53"/>
      <c r="N4987" s="53"/>
    </row>
    <row r="4988" spans="2:14" x14ac:dyDescent="0.25">
      <c r="B4988" s="175"/>
      <c r="C4988" s="53"/>
      <c r="D4988" s="53"/>
      <c r="E4988" s="53"/>
      <c r="F4988" s="53"/>
      <c r="G4988" s="54"/>
      <c r="H4988" s="53"/>
      <c r="I4988" s="59"/>
      <c r="J4988" s="53"/>
      <c r="K4988" s="53"/>
      <c r="L4988" s="53"/>
      <c r="M4988" s="53"/>
      <c r="N4988" s="53"/>
    </row>
    <row r="4989" spans="2:14" x14ac:dyDescent="0.25">
      <c r="B4989" s="175"/>
      <c r="C4989" s="53"/>
      <c r="D4989" s="53"/>
      <c r="E4989" s="53"/>
      <c r="F4989" s="53"/>
      <c r="G4989" s="54"/>
      <c r="H4989" s="53"/>
      <c r="I4989" s="59"/>
      <c r="J4989" s="53"/>
      <c r="K4989" s="53"/>
      <c r="L4989" s="53"/>
      <c r="M4989" s="53"/>
      <c r="N4989" s="53"/>
    </row>
    <row r="4990" spans="2:14" x14ac:dyDescent="0.25">
      <c r="B4990" s="175"/>
      <c r="C4990" s="53"/>
      <c r="D4990" s="53"/>
      <c r="E4990" s="53"/>
      <c r="F4990" s="53"/>
      <c r="G4990" s="54"/>
      <c r="H4990" s="53"/>
      <c r="I4990" s="59"/>
      <c r="J4990" s="53"/>
      <c r="K4990" s="53"/>
      <c r="L4990" s="53"/>
      <c r="M4990" s="53"/>
      <c r="N4990" s="53"/>
    </row>
    <row r="4991" spans="2:14" x14ac:dyDescent="0.25">
      <c r="B4991" s="175"/>
      <c r="C4991" s="53"/>
      <c r="D4991" s="53"/>
      <c r="E4991" s="53"/>
      <c r="F4991" s="53"/>
      <c r="G4991" s="54"/>
      <c r="H4991" s="53"/>
      <c r="I4991" s="59"/>
      <c r="J4991" s="53"/>
      <c r="K4991" s="53"/>
      <c r="L4991" s="53"/>
      <c r="M4991" s="53"/>
      <c r="N4991" s="53"/>
    </row>
    <row r="4992" spans="2:14" x14ac:dyDescent="0.25">
      <c r="B4992" s="175"/>
      <c r="C4992" s="53"/>
      <c r="D4992" s="53"/>
      <c r="E4992" s="53"/>
      <c r="F4992" s="53"/>
      <c r="G4992" s="54"/>
      <c r="H4992" s="53"/>
      <c r="I4992" s="59"/>
      <c r="J4992" s="53"/>
      <c r="K4992" s="53"/>
      <c r="L4992" s="53"/>
      <c r="M4992" s="53"/>
      <c r="N4992" s="53"/>
    </row>
    <row r="4993" spans="2:14" x14ac:dyDescent="0.25">
      <c r="B4993" s="175"/>
      <c r="C4993" s="53"/>
      <c r="D4993" s="53"/>
      <c r="E4993" s="53"/>
      <c r="F4993" s="53"/>
      <c r="G4993" s="54"/>
      <c r="H4993" s="53"/>
      <c r="I4993" s="59"/>
      <c r="J4993" s="53"/>
      <c r="K4993" s="53"/>
      <c r="L4993" s="53"/>
      <c r="M4993" s="53"/>
      <c r="N4993" s="53"/>
    </row>
    <row r="4994" spans="2:14" x14ac:dyDescent="0.25">
      <c r="B4994" s="175"/>
      <c r="C4994" s="53"/>
      <c r="D4994" s="53"/>
      <c r="E4994" s="53"/>
      <c r="F4994" s="53"/>
      <c r="G4994" s="54"/>
      <c r="H4994" s="53"/>
      <c r="I4994" s="59"/>
      <c r="J4994" s="53"/>
      <c r="K4994" s="53"/>
      <c r="L4994" s="53"/>
      <c r="M4994" s="53"/>
      <c r="N4994" s="53"/>
    </row>
    <row r="4995" spans="2:14" x14ac:dyDescent="0.25">
      <c r="B4995" s="175"/>
      <c r="C4995" s="53"/>
      <c r="D4995" s="53"/>
      <c r="E4995" s="53"/>
      <c r="F4995" s="53"/>
      <c r="G4995" s="54"/>
      <c r="H4995" s="53"/>
      <c r="I4995" s="59"/>
      <c r="J4995" s="53"/>
      <c r="K4995" s="53"/>
      <c r="L4995" s="53"/>
      <c r="M4995" s="53"/>
      <c r="N4995" s="53"/>
    </row>
    <row r="4996" spans="2:14" x14ac:dyDescent="0.25">
      <c r="B4996" s="175"/>
      <c r="C4996" s="53"/>
      <c r="D4996" s="53"/>
      <c r="E4996" s="53"/>
      <c r="F4996" s="53"/>
      <c r="G4996" s="54"/>
      <c r="H4996" s="53"/>
      <c r="I4996" s="59"/>
      <c r="J4996" s="53"/>
      <c r="K4996" s="53"/>
      <c r="L4996" s="53"/>
      <c r="M4996" s="53"/>
      <c r="N4996" s="53"/>
    </row>
    <row r="4997" spans="2:14" x14ac:dyDescent="0.25">
      <c r="B4997" s="175"/>
      <c r="C4997" s="53"/>
      <c r="D4997" s="53"/>
      <c r="E4997" s="53"/>
      <c r="F4997" s="53"/>
      <c r="G4997" s="54"/>
      <c r="H4997" s="53"/>
      <c r="I4997" s="59"/>
      <c r="J4997" s="53"/>
      <c r="K4997" s="53"/>
      <c r="L4997" s="53"/>
      <c r="M4997" s="53"/>
      <c r="N4997" s="53"/>
    </row>
    <row r="4998" spans="2:14" x14ac:dyDescent="0.25">
      <c r="B4998" s="175"/>
      <c r="C4998" s="53"/>
      <c r="D4998" s="53"/>
      <c r="E4998" s="53"/>
      <c r="F4998" s="53"/>
      <c r="G4998" s="54"/>
      <c r="H4998" s="53"/>
      <c r="I4998" s="59"/>
      <c r="J4998" s="53"/>
      <c r="K4998" s="53"/>
      <c r="L4998" s="53"/>
      <c r="M4998" s="53"/>
      <c r="N4998" s="53"/>
    </row>
    <row r="4999" spans="2:14" x14ac:dyDescent="0.25">
      <c r="B4999" s="175"/>
      <c r="C4999" s="53"/>
      <c r="D4999" s="53"/>
      <c r="E4999" s="53"/>
      <c r="F4999" s="53"/>
      <c r="G4999" s="54"/>
      <c r="H4999" s="53"/>
      <c r="I4999" s="59"/>
      <c r="J4999" s="53"/>
      <c r="K4999" s="53"/>
      <c r="L4999" s="53"/>
      <c r="M4999" s="53"/>
      <c r="N4999" s="53"/>
    </row>
    <row r="5000" spans="2:14" x14ac:dyDescent="0.25">
      <c r="B5000" s="175"/>
      <c r="C5000" s="53"/>
      <c r="D5000" s="53"/>
      <c r="E5000" s="53"/>
      <c r="F5000" s="53"/>
      <c r="G5000" s="54"/>
      <c r="H5000" s="53"/>
      <c r="I5000" s="59"/>
      <c r="J5000" s="53"/>
      <c r="K5000" s="53"/>
      <c r="L5000" s="53"/>
      <c r="M5000" s="53"/>
      <c r="N5000" s="53"/>
    </row>
    <row r="5001" spans="2:14" x14ac:dyDescent="0.25">
      <c r="B5001" s="175"/>
      <c r="C5001" s="53"/>
      <c r="D5001" s="53"/>
      <c r="E5001" s="53"/>
      <c r="F5001" s="53"/>
      <c r="G5001" s="54"/>
      <c r="H5001" s="53"/>
      <c r="I5001" s="59"/>
      <c r="J5001" s="53"/>
      <c r="K5001" s="53"/>
      <c r="L5001" s="53"/>
      <c r="M5001" s="53"/>
      <c r="N5001" s="53"/>
    </row>
    <row r="5002" spans="2:14" x14ac:dyDescent="0.25">
      <c r="B5002" s="175"/>
      <c r="C5002" s="53"/>
      <c r="D5002" s="53"/>
      <c r="E5002" s="53"/>
      <c r="F5002" s="53"/>
      <c r="G5002" s="54"/>
      <c r="H5002" s="53"/>
      <c r="I5002" s="59"/>
      <c r="J5002" s="53"/>
      <c r="K5002" s="53"/>
      <c r="L5002" s="53"/>
      <c r="M5002" s="53"/>
      <c r="N5002" s="53"/>
    </row>
    <row r="5003" spans="2:14" x14ac:dyDescent="0.25">
      <c r="B5003" s="175"/>
      <c r="C5003" s="53"/>
      <c r="D5003" s="53"/>
      <c r="E5003" s="53"/>
      <c r="F5003" s="53"/>
      <c r="G5003" s="54"/>
      <c r="H5003" s="53"/>
      <c r="I5003" s="59"/>
      <c r="J5003" s="53"/>
      <c r="K5003" s="53"/>
      <c r="L5003" s="53"/>
      <c r="M5003" s="53"/>
      <c r="N5003" s="53"/>
    </row>
    <row r="5004" spans="2:14" x14ac:dyDescent="0.25">
      <c r="B5004" s="175"/>
      <c r="C5004" s="53"/>
      <c r="D5004" s="53"/>
      <c r="E5004" s="53"/>
      <c r="F5004" s="53"/>
      <c r="G5004" s="54"/>
      <c r="H5004" s="53"/>
      <c r="I5004" s="59"/>
      <c r="J5004" s="53"/>
      <c r="K5004" s="53"/>
      <c r="L5004" s="53"/>
      <c r="M5004" s="53"/>
      <c r="N5004" s="53"/>
    </row>
    <row r="5005" spans="2:14" x14ac:dyDescent="0.25">
      <c r="B5005" s="175"/>
      <c r="C5005" s="53"/>
      <c r="D5005" s="53"/>
      <c r="E5005" s="53"/>
      <c r="F5005" s="53"/>
      <c r="G5005" s="54"/>
      <c r="H5005" s="53"/>
      <c r="I5005" s="59"/>
      <c r="J5005" s="53"/>
      <c r="K5005" s="53"/>
      <c r="L5005" s="53"/>
      <c r="M5005" s="53"/>
      <c r="N5005" s="53"/>
    </row>
    <row r="5006" spans="2:14" x14ac:dyDescent="0.25">
      <c r="B5006" s="175"/>
      <c r="C5006" s="53"/>
      <c r="D5006" s="53"/>
      <c r="E5006" s="53"/>
      <c r="F5006" s="53"/>
      <c r="G5006" s="54"/>
      <c r="H5006" s="53"/>
      <c r="I5006" s="59"/>
      <c r="J5006" s="53"/>
      <c r="K5006" s="53"/>
      <c r="L5006" s="53"/>
      <c r="M5006" s="53"/>
      <c r="N5006" s="53"/>
    </row>
    <row r="5007" spans="2:14" x14ac:dyDescent="0.25">
      <c r="B5007" s="175"/>
      <c r="C5007" s="53"/>
      <c r="D5007" s="53"/>
      <c r="E5007" s="53"/>
      <c r="F5007" s="53"/>
      <c r="G5007" s="54"/>
      <c r="H5007" s="53"/>
      <c r="I5007" s="59"/>
      <c r="J5007" s="53"/>
      <c r="K5007" s="53"/>
      <c r="L5007" s="53"/>
      <c r="M5007" s="53"/>
      <c r="N5007" s="53"/>
    </row>
    <row r="5008" spans="2:14" x14ac:dyDescent="0.25">
      <c r="B5008" s="175"/>
      <c r="C5008" s="53"/>
      <c r="D5008" s="53"/>
      <c r="E5008" s="53"/>
      <c r="F5008" s="53"/>
      <c r="G5008" s="54"/>
      <c r="H5008" s="53"/>
      <c r="I5008" s="59"/>
      <c r="J5008" s="53"/>
      <c r="K5008" s="53"/>
      <c r="L5008" s="53"/>
      <c r="M5008" s="53"/>
      <c r="N5008" s="53"/>
    </row>
    <row r="5009" spans="2:14" x14ac:dyDescent="0.25">
      <c r="B5009" s="175"/>
      <c r="C5009" s="53"/>
      <c r="D5009" s="53"/>
      <c r="E5009" s="53"/>
      <c r="F5009" s="53"/>
      <c r="G5009" s="54"/>
      <c r="H5009" s="53"/>
      <c r="I5009" s="59"/>
      <c r="J5009" s="53"/>
      <c r="K5009" s="53"/>
      <c r="L5009" s="53"/>
      <c r="M5009" s="53"/>
      <c r="N5009" s="53"/>
    </row>
    <row r="5010" spans="2:14" x14ac:dyDescent="0.25">
      <c r="B5010" s="175"/>
      <c r="C5010" s="53"/>
      <c r="D5010" s="53"/>
      <c r="E5010" s="53"/>
      <c r="F5010" s="53"/>
      <c r="G5010" s="54"/>
      <c r="H5010" s="53"/>
      <c r="I5010" s="59"/>
      <c r="J5010" s="53"/>
      <c r="K5010" s="53"/>
      <c r="L5010" s="53"/>
      <c r="M5010" s="53"/>
      <c r="N5010" s="53"/>
    </row>
    <row r="5011" spans="2:14" x14ac:dyDescent="0.25">
      <c r="B5011" s="175"/>
      <c r="C5011" s="53"/>
      <c r="D5011" s="53"/>
      <c r="E5011" s="53"/>
      <c r="F5011" s="53"/>
      <c r="G5011" s="54"/>
      <c r="H5011" s="53"/>
      <c r="I5011" s="59"/>
      <c r="J5011" s="53"/>
      <c r="K5011" s="53"/>
      <c r="L5011" s="53"/>
      <c r="M5011" s="53"/>
      <c r="N5011" s="53"/>
    </row>
    <row r="5012" spans="2:14" x14ac:dyDescent="0.25">
      <c r="B5012" s="175"/>
      <c r="C5012" s="53"/>
      <c r="D5012" s="53"/>
      <c r="E5012" s="53"/>
      <c r="F5012" s="53"/>
      <c r="G5012" s="54"/>
      <c r="H5012" s="53"/>
      <c r="I5012" s="59"/>
      <c r="J5012" s="53"/>
      <c r="K5012" s="53"/>
      <c r="L5012" s="53"/>
      <c r="M5012" s="53"/>
      <c r="N5012" s="53"/>
    </row>
    <row r="5013" spans="2:14" x14ac:dyDescent="0.25">
      <c r="B5013" s="175"/>
      <c r="C5013" s="53"/>
      <c r="D5013" s="53"/>
      <c r="E5013" s="53"/>
      <c r="F5013" s="53"/>
      <c r="G5013" s="54"/>
      <c r="H5013" s="53"/>
      <c r="I5013" s="59"/>
      <c r="J5013" s="53"/>
      <c r="K5013" s="53"/>
      <c r="L5013" s="53"/>
      <c r="M5013" s="53"/>
      <c r="N5013" s="53"/>
    </row>
    <row r="5014" spans="2:14" x14ac:dyDescent="0.25">
      <c r="B5014" s="175"/>
      <c r="C5014" s="53"/>
      <c r="D5014" s="53"/>
      <c r="E5014" s="53"/>
      <c r="F5014" s="53"/>
      <c r="G5014" s="54"/>
      <c r="H5014" s="53"/>
      <c r="I5014" s="59"/>
      <c r="J5014" s="53"/>
      <c r="K5014" s="53"/>
      <c r="L5014" s="53"/>
      <c r="M5014" s="53"/>
      <c r="N5014" s="53"/>
    </row>
    <row r="5015" spans="2:14" x14ac:dyDescent="0.25">
      <c r="B5015" s="175"/>
      <c r="C5015" s="53"/>
      <c r="D5015" s="53"/>
      <c r="E5015" s="53"/>
      <c r="F5015" s="53"/>
      <c r="G5015" s="54"/>
      <c r="H5015" s="53"/>
      <c r="I5015" s="59"/>
      <c r="J5015" s="53"/>
      <c r="K5015" s="53"/>
      <c r="L5015" s="53"/>
      <c r="M5015" s="53"/>
      <c r="N5015" s="53"/>
    </row>
    <row r="5016" spans="2:14" x14ac:dyDescent="0.25">
      <c r="B5016" s="175"/>
      <c r="C5016" s="53"/>
      <c r="D5016" s="53"/>
      <c r="E5016" s="53"/>
      <c r="F5016" s="53"/>
      <c r="G5016" s="54"/>
      <c r="H5016" s="53"/>
      <c r="I5016" s="59"/>
      <c r="J5016" s="53"/>
      <c r="K5016" s="53"/>
      <c r="L5016" s="53"/>
      <c r="M5016" s="53"/>
      <c r="N5016" s="53"/>
    </row>
    <row r="5017" spans="2:14" x14ac:dyDescent="0.25">
      <c r="B5017" s="175"/>
      <c r="C5017" s="53"/>
      <c r="D5017" s="53"/>
      <c r="E5017" s="53"/>
      <c r="F5017" s="53"/>
      <c r="G5017" s="54"/>
      <c r="H5017" s="53"/>
      <c r="I5017" s="59"/>
      <c r="J5017" s="53"/>
      <c r="K5017" s="53"/>
      <c r="L5017" s="53"/>
      <c r="M5017" s="53"/>
      <c r="N5017" s="53"/>
    </row>
    <row r="5018" spans="2:14" x14ac:dyDescent="0.25">
      <c r="B5018" s="175"/>
      <c r="C5018" s="53"/>
      <c r="D5018" s="53"/>
      <c r="E5018" s="53"/>
      <c r="F5018" s="53"/>
      <c r="G5018" s="54"/>
      <c r="H5018" s="53"/>
      <c r="I5018" s="59"/>
      <c r="J5018" s="53"/>
      <c r="K5018" s="53"/>
      <c r="L5018" s="53"/>
      <c r="M5018" s="53"/>
      <c r="N5018" s="53"/>
    </row>
    <row r="5019" spans="2:14" x14ac:dyDescent="0.25">
      <c r="B5019" s="175"/>
      <c r="C5019" s="53"/>
      <c r="D5019" s="53"/>
      <c r="E5019" s="53"/>
      <c r="F5019" s="53"/>
      <c r="G5019" s="54"/>
      <c r="H5019" s="53"/>
      <c r="I5019" s="59"/>
      <c r="J5019" s="53"/>
      <c r="K5019" s="53"/>
      <c r="L5019" s="53"/>
      <c r="M5019" s="53"/>
      <c r="N5019" s="53"/>
    </row>
    <row r="5020" spans="2:14" x14ac:dyDescent="0.25">
      <c r="B5020" s="175"/>
      <c r="C5020" s="53"/>
      <c r="D5020" s="53"/>
      <c r="E5020" s="53"/>
      <c r="F5020" s="53"/>
      <c r="G5020" s="54"/>
      <c r="H5020" s="53"/>
      <c r="I5020" s="59"/>
      <c r="J5020" s="53"/>
      <c r="K5020" s="53"/>
      <c r="L5020" s="53"/>
      <c r="M5020" s="53"/>
      <c r="N5020" s="53"/>
    </row>
    <row r="5021" spans="2:14" x14ac:dyDescent="0.25">
      <c r="B5021" s="175"/>
      <c r="C5021" s="53"/>
      <c r="D5021" s="53"/>
      <c r="E5021" s="53"/>
      <c r="F5021" s="53"/>
      <c r="G5021" s="54"/>
      <c r="H5021" s="53"/>
      <c r="I5021" s="59"/>
      <c r="J5021" s="53"/>
      <c r="K5021" s="53"/>
      <c r="L5021" s="53"/>
      <c r="M5021" s="53"/>
      <c r="N5021" s="53"/>
    </row>
    <row r="5022" spans="2:14" x14ac:dyDescent="0.25">
      <c r="B5022" s="175"/>
      <c r="C5022" s="53"/>
      <c r="D5022" s="53"/>
      <c r="E5022" s="53"/>
      <c r="F5022" s="53"/>
      <c r="G5022" s="54"/>
      <c r="H5022" s="53"/>
      <c r="I5022" s="59"/>
      <c r="J5022" s="53"/>
      <c r="K5022" s="53"/>
      <c r="L5022" s="53"/>
      <c r="M5022" s="53"/>
      <c r="N5022" s="53"/>
    </row>
    <row r="5023" spans="2:14" x14ac:dyDescent="0.25">
      <c r="B5023" s="175"/>
      <c r="C5023" s="53"/>
      <c r="D5023" s="53"/>
      <c r="E5023" s="53"/>
      <c r="F5023" s="53"/>
      <c r="G5023" s="54"/>
      <c r="H5023" s="53"/>
      <c r="I5023" s="59"/>
      <c r="J5023" s="53"/>
      <c r="K5023" s="53"/>
      <c r="L5023" s="53"/>
      <c r="M5023" s="53"/>
      <c r="N5023" s="53"/>
    </row>
    <row r="5024" spans="2:14" x14ac:dyDescent="0.25">
      <c r="B5024" s="175"/>
      <c r="C5024" s="53"/>
      <c r="D5024" s="53"/>
      <c r="E5024" s="53"/>
      <c r="F5024" s="53"/>
      <c r="G5024" s="54"/>
      <c r="H5024" s="53"/>
      <c r="I5024" s="59"/>
      <c r="J5024" s="53"/>
      <c r="K5024" s="53"/>
      <c r="L5024" s="53"/>
      <c r="M5024" s="53"/>
      <c r="N5024" s="53"/>
    </row>
    <row r="5025" spans="2:14" x14ac:dyDescent="0.25">
      <c r="B5025" s="175"/>
      <c r="C5025" s="53"/>
      <c r="D5025" s="53"/>
      <c r="E5025" s="53"/>
      <c r="F5025" s="53"/>
      <c r="G5025" s="54"/>
      <c r="H5025" s="53"/>
      <c r="I5025" s="59"/>
      <c r="J5025" s="53"/>
      <c r="K5025" s="53"/>
      <c r="L5025" s="53"/>
      <c r="M5025" s="53"/>
      <c r="N5025" s="53"/>
    </row>
    <row r="5026" spans="2:14" x14ac:dyDescent="0.25">
      <c r="B5026" s="175"/>
      <c r="C5026" s="53"/>
      <c r="D5026" s="53"/>
      <c r="E5026" s="53"/>
      <c r="F5026" s="53"/>
      <c r="G5026" s="54"/>
      <c r="H5026" s="53"/>
      <c r="I5026" s="59"/>
      <c r="J5026" s="53"/>
      <c r="K5026" s="53"/>
      <c r="L5026" s="53"/>
      <c r="M5026" s="53"/>
      <c r="N5026" s="53"/>
    </row>
    <row r="5027" spans="2:14" x14ac:dyDescent="0.25">
      <c r="B5027" s="175"/>
      <c r="C5027" s="53"/>
      <c r="D5027" s="53"/>
      <c r="E5027" s="53"/>
      <c r="F5027" s="53"/>
      <c r="G5027" s="54"/>
      <c r="H5027" s="53"/>
      <c r="I5027" s="59"/>
      <c r="J5027" s="53"/>
      <c r="K5027" s="53"/>
      <c r="L5027" s="53"/>
      <c r="M5027" s="53"/>
      <c r="N5027" s="53"/>
    </row>
    <row r="5028" spans="2:14" x14ac:dyDescent="0.25">
      <c r="B5028" s="175"/>
      <c r="C5028" s="53"/>
      <c r="D5028" s="53"/>
      <c r="E5028" s="53"/>
      <c r="F5028" s="53"/>
      <c r="G5028" s="54"/>
      <c r="H5028" s="53"/>
      <c r="I5028" s="59"/>
      <c r="J5028" s="53"/>
      <c r="K5028" s="53"/>
      <c r="L5028" s="53"/>
      <c r="M5028" s="53"/>
      <c r="N5028" s="53"/>
    </row>
    <row r="5029" spans="2:14" x14ac:dyDescent="0.25">
      <c r="B5029" s="175"/>
      <c r="C5029" s="53"/>
      <c r="D5029" s="53"/>
      <c r="E5029" s="53"/>
      <c r="F5029" s="53"/>
      <c r="G5029" s="54"/>
      <c r="H5029" s="53"/>
      <c r="I5029" s="59"/>
      <c r="J5029" s="53"/>
      <c r="K5029" s="53"/>
      <c r="L5029" s="53"/>
      <c r="M5029" s="53"/>
      <c r="N5029" s="53"/>
    </row>
    <row r="5030" spans="2:14" x14ac:dyDescent="0.25">
      <c r="B5030" s="175"/>
      <c r="C5030" s="53"/>
      <c r="D5030" s="53"/>
      <c r="E5030" s="53"/>
      <c r="F5030" s="53"/>
      <c r="G5030" s="54"/>
      <c r="H5030" s="53"/>
      <c r="I5030" s="59"/>
      <c r="J5030" s="53"/>
      <c r="K5030" s="53"/>
      <c r="L5030" s="53"/>
      <c r="M5030" s="53"/>
      <c r="N5030" s="53"/>
    </row>
    <row r="5031" spans="2:14" x14ac:dyDescent="0.25">
      <c r="B5031" s="175"/>
      <c r="C5031" s="53"/>
      <c r="D5031" s="53"/>
      <c r="E5031" s="53"/>
      <c r="F5031" s="53"/>
      <c r="G5031" s="54"/>
      <c r="H5031" s="53"/>
      <c r="I5031" s="59"/>
      <c r="J5031" s="53"/>
      <c r="K5031" s="53"/>
      <c r="L5031" s="53"/>
      <c r="M5031" s="53"/>
      <c r="N5031" s="53"/>
    </row>
    <row r="5032" spans="2:14" x14ac:dyDescent="0.25">
      <c r="B5032" s="175"/>
      <c r="C5032" s="53"/>
      <c r="D5032" s="53"/>
      <c r="E5032" s="53"/>
      <c r="F5032" s="53"/>
      <c r="G5032" s="54"/>
      <c r="H5032" s="53"/>
      <c r="I5032" s="59"/>
      <c r="J5032" s="53"/>
      <c r="K5032" s="53"/>
      <c r="L5032" s="53"/>
      <c r="M5032" s="53"/>
      <c r="N5032" s="53"/>
    </row>
    <row r="5033" spans="2:14" x14ac:dyDescent="0.25">
      <c r="B5033" s="175"/>
      <c r="C5033" s="53"/>
      <c r="D5033" s="53"/>
      <c r="E5033" s="53"/>
      <c r="F5033" s="53"/>
      <c r="G5033" s="54"/>
      <c r="H5033" s="53"/>
      <c r="I5033" s="59"/>
      <c r="J5033" s="53"/>
      <c r="K5033" s="53"/>
      <c r="L5033" s="53"/>
      <c r="M5033" s="53"/>
      <c r="N5033" s="53"/>
    </row>
    <row r="5034" spans="2:14" x14ac:dyDescent="0.25">
      <c r="B5034" s="175"/>
      <c r="C5034" s="53"/>
      <c r="D5034" s="53"/>
      <c r="E5034" s="53"/>
      <c r="F5034" s="53"/>
      <c r="G5034" s="54"/>
      <c r="H5034" s="53"/>
      <c r="I5034" s="59"/>
      <c r="J5034" s="53"/>
      <c r="K5034" s="53"/>
      <c r="L5034" s="53"/>
      <c r="M5034" s="53"/>
      <c r="N5034" s="53"/>
    </row>
    <row r="5035" spans="2:14" x14ac:dyDescent="0.25">
      <c r="B5035" s="175"/>
      <c r="C5035" s="53"/>
      <c r="D5035" s="53"/>
      <c r="E5035" s="53"/>
      <c r="F5035" s="53"/>
      <c r="G5035" s="54"/>
      <c r="H5035" s="53"/>
      <c r="I5035" s="59"/>
      <c r="J5035" s="53"/>
      <c r="K5035" s="53"/>
      <c r="L5035" s="53"/>
      <c r="M5035" s="53"/>
      <c r="N5035" s="53"/>
    </row>
    <row r="5036" spans="2:14" x14ac:dyDescent="0.25">
      <c r="B5036" s="175"/>
      <c r="C5036" s="53"/>
      <c r="D5036" s="53"/>
      <c r="E5036" s="53"/>
      <c r="F5036" s="53"/>
      <c r="G5036" s="54"/>
      <c r="H5036" s="53"/>
      <c r="I5036" s="59"/>
      <c r="J5036" s="53"/>
      <c r="K5036" s="53"/>
      <c r="L5036" s="53"/>
      <c r="M5036" s="53"/>
      <c r="N5036" s="53"/>
    </row>
    <row r="5037" spans="2:14" x14ac:dyDescent="0.25">
      <c r="B5037" s="175"/>
      <c r="C5037" s="53"/>
      <c r="D5037" s="53"/>
      <c r="E5037" s="53"/>
      <c r="F5037" s="53"/>
      <c r="G5037" s="54"/>
      <c r="H5037" s="53"/>
      <c r="I5037" s="59"/>
      <c r="J5037" s="53"/>
      <c r="K5037" s="53"/>
      <c r="L5037" s="53"/>
      <c r="M5037" s="53"/>
      <c r="N5037" s="53"/>
    </row>
    <row r="5038" spans="2:14" x14ac:dyDescent="0.25">
      <c r="B5038" s="175"/>
      <c r="C5038" s="53"/>
      <c r="D5038" s="53"/>
      <c r="E5038" s="53"/>
      <c r="F5038" s="53"/>
      <c r="G5038" s="54"/>
      <c r="H5038" s="53"/>
      <c r="I5038" s="59"/>
      <c r="J5038" s="53"/>
      <c r="K5038" s="53"/>
      <c r="L5038" s="53"/>
      <c r="M5038" s="53"/>
      <c r="N5038" s="53"/>
    </row>
    <row r="5039" spans="2:14" x14ac:dyDescent="0.25">
      <c r="B5039" s="175"/>
      <c r="C5039" s="53"/>
      <c r="D5039" s="53"/>
      <c r="E5039" s="53"/>
      <c r="F5039" s="53"/>
      <c r="G5039" s="54"/>
      <c r="H5039" s="53"/>
      <c r="I5039" s="59"/>
      <c r="J5039" s="53"/>
      <c r="K5039" s="53"/>
      <c r="L5039" s="53"/>
      <c r="M5039" s="53"/>
      <c r="N5039" s="53"/>
    </row>
    <row r="5040" spans="2:14" x14ac:dyDescent="0.25">
      <c r="B5040" s="175"/>
      <c r="C5040" s="53"/>
      <c r="D5040" s="53"/>
      <c r="E5040" s="53"/>
      <c r="F5040" s="53"/>
      <c r="G5040" s="54"/>
      <c r="H5040" s="53"/>
      <c r="I5040" s="59"/>
      <c r="J5040" s="53"/>
      <c r="K5040" s="53"/>
      <c r="L5040" s="53"/>
      <c r="M5040" s="53"/>
      <c r="N5040" s="53"/>
    </row>
    <row r="5041" spans="2:14" x14ac:dyDescent="0.25">
      <c r="B5041" s="175"/>
      <c r="C5041" s="53"/>
      <c r="D5041" s="53"/>
      <c r="E5041" s="53"/>
      <c r="F5041" s="53"/>
      <c r="G5041" s="54"/>
      <c r="H5041" s="53"/>
      <c r="I5041" s="59"/>
      <c r="J5041" s="53"/>
      <c r="K5041" s="53"/>
      <c r="L5041" s="53"/>
      <c r="M5041" s="53"/>
      <c r="N5041" s="53"/>
    </row>
    <row r="5042" spans="2:14" x14ac:dyDescent="0.25">
      <c r="B5042" s="175"/>
      <c r="C5042" s="53"/>
      <c r="D5042" s="53"/>
      <c r="E5042" s="53"/>
      <c r="F5042" s="53"/>
      <c r="G5042" s="54"/>
      <c r="H5042" s="53"/>
      <c r="I5042" s="59"/>
      <c r="J5042" s="53"/>
      <c r="K5042" s="53"/>
      <c r="L5042" s="53"/>
      <c r="M5042" s="53"/>
      <c r="N5042" s="53"/>
    </row>
    <row r="5043" spans="2:14" x14ac:dyDescent="0.25">
      <c r="B5043" s="175"/>
      <c r="C5043" s="53"/>
      <c r="D5043" s="53"/>
      <c r="E5043" s="53"/>
      <c r="F5043" s="53"/>
      <c r="G5043" s="54"/>
      <c r="H5043" s="53"/>
      <c r="I5043" s="59"/>
      <c r="J5043" s="53"/>
      <c r="K5043" s="53"/>
      <c r="L5043" s="53"/>
      <c r="M5043" s="53"/>
      <c r="N5043" s="53"/>
    </row>
    <row r="5044" spans="2:14" x14ac:dyDescent="0.25">
      <c r="B5044" s="175"/>
      <c r="C5044" s="53"/>
      <c r="D5044" s="53"/>
      <c r="E5044" s="53"/>
      <c r="F5044" s="53"/>
      <c r="G5044" s="54"/>
      <c r="H5044" s="53"/>
      <c r="I5044" s="59"/>
      <c r="J5044" s="53"/>
      <c r="K5044" s="53"/>
      <c r="L5044" s="53"/>
      <c r="M5044" s="53"/>
      <c r="N5044" s="53"/>
    </row>
    <row r="5045" spans="2:14" x14ac:dyDescent="0.25">
      <c r="B5045" s="175"/>
      <c r="C5045" s="53"/>
      <c r="D5045" s="53"/>
      <c r="E5045" s="53"/>
      <c r="F5045" s="53"/>
      <c r="G5045" s="54"/>
      <c r="H5045" s="53"/>
      <c r="I5045" s="59"/>
      <c r="J5045" s="53"/>
      <c r="K5045" s="53"/>
      <c r="L5045" s="53"/>
      <c r="M5045" s="53"/>
      <c r="N5045" s="53"/>
    </row>
    <row r="5046" spans="2:14" x14ac:dyDescent="0.25">
      <c r="B5046" s="175"/>
      <c r="C5046" s="53"/>
      <c r="D5046" s="53"/>
      <c r="E5046" s="53"/>
      <c r="F5046" s="53"/>
      <c r="G5046" s="54"/>
      <c r="H5046" s="53"/>
      <c r="I5046" s="59"/>
      <c r="J5046" s="53"/>
      <c r="K5046" s="53"/>
      <c r="L5046" s="53"/>
      <c r="M5046" s="53"/>
      <c r="N5046" s="53"/>
    </row>
    <row r="5047" spans="2:14" x14ac:dyDescent="0.25">
      <c r="B5047" s="175"/>
      <c r="C5047" s="53"/>
      <c r="D5047" s="53"/>
      <c r="E5047" s="53"/>
      <c r="F5047" s="53"/>
      <c r="G5047" s="54"/>
      <c r="H5047" s="53"/>
      <c r="I5047" s="59"/>
      <c r="J5047" s="53"/>
      <c r="K5047" s="53"/>
      <c r="L5047" s="53"/>
      <c r="M5047" s="53"/>
      <c r="N5047" s="53"/>
    </row>
    <row r="5048" spans="2:14" x14ac:dyDescent="0.25">
      <c r="B5048" s="175"/>
      <c r="C5048" s="53"/>
      <c r="D5048" s="53"/>
      <c r="E5048" s="53"/>
      <c r="F5048" s="53"/>
      <c r="G5048" s="54"/>
      <c r="H5048" s="53"/>
      <c r="I5048" s="59"/>
      <c r="J5048" s="53"/>
      <c r="K5048" s="53"/>
      <c r="L5048" s="53"/>
      <c r="M5048" s="53"/>
      <c r="N5048" s="53"/>
    </row>
    <row r="5049" spans="2:14" x14ac:dyDescent="0.25">
      <c r="B5049" s="175"/>
      <c r="C5049" s="53"/>
      <c r="D5049" s="53"/>
      <c r="E5049" s="53"/>
      <c r="F5049" s="53"/>
      <c r="G5049" s="54"/>
      <c r="H5049" s="53"/>
      <c r="I5049" s="59"/>
      <c r="J5049" s="53"/>
      <c r="K5049" s="53"/>
      <c r="L5049" s="53"/>
      <c r="M5049" s="53"/>
      <c r="N5049" s="53"/>
    </row>
    <row r="5050" spans="2:14" x14ac:dyDescent="0.25">
      <c r="B5050" s="175"/>
      <c r="C5050" s="53"/>
      <c r="D5050" s="53"/>
      <c r="E5050" s="53"/>
      <c r="F5050" s="53"/>
      <c r="G5050" s="54"/>
      <c r="H5050" s="53"/>
      <c r="I5050" s="59"/>
      <c r="J5050" s="53"/>
      <c r="K5050" s="53"/>
      <c r="L5050" s="53"/>
      <c r="M5050" s="53"/>
      <c r="N5050" s="53"/>
    </row>
    <row r="5051" spans="2:14" x14ac:dyDescent="0.25">
      <c r="B5051" s="175"/>
      <c r="C5051" s="53"/>
      <c r="D5051" s="53"/>
      <c r="E5051" s="53"/>
      <c r="F5051" s="53"/>
      <c r="G5051" s="54"/>
      <c r="H5051" s="53"/>
      <c r="I5051" s="59"/>
      <c r="J5051" s="53"/>
      <c r="K5051" s="53"/>
      <c r="L5051" s="53"/>
      <c r="M5051" s="53"/>
      <c r="N5051" s="53"/>
    </row>
    <row r="5052" spans="2:14" x14ac:dyDescent="0.25">
      <c r="B5052" s="175"/>
      <c r="C5052" s="53"/>
      <c r="D5052" s="53"/>
      <c r="E5052" s="53"/>
      <c r="F5052" s="53"/>
      <c r="G5052" s="54"/>
      <c r="H5052" s="53"/>
      <c r="I5052" s="59"/>
      <c r="J5052" s="53"/>
      <c r="K5052" s="53"/>
      <c r="L5052" s="53"/>
      <c r="M5052" s="53"/>
      <c r="N5052" s="53"/>
    </row>
    <row r="5053" spans="2:14" x14ac:dyDescent="0.25">
      <c r="B5053" s="175"/>
      <c r="C5053" s="53"/>
      <c r="D5053" s="53"/>
      <c r="E5053" s="53"/>
      <c r="F5053" s="53"/>
      <c r="G5053" s="54"/>
      <c r="H5053" s="53"/>
      <c r="I5053" s="59"/>
      <c r="J5053" s="53"/>
      <c r="K5053" s="53"/>
      <c r="L5053" s="53"/>
      <c r="M5053" s="53"/>
      <c r="N5053" s="53"/>
    </row>
    <row r="5054" spans="2:14" x14ac:dyDescent="0.25">
      <c r="B5054" s="175"/>
      <c r="C5054" s="53"/>
      <c r="D5054" s="53"/>
      <c r="E5054" s="53"/>
      <c r="F5054" s="53"/>
      <c r="G5054" s="54"/>
      <c r="H5054" s="53"/>
      <c r="I5054" s="59"/>
      <c r="J5054" s="53"/>
      <c r="K5054" s="53"/>
      <c r="L5054" s="53"/>
      <c r="M5054" s="53"/>
      <c r="N5054" s="53"/>
    </row>
    <row r="5055" spans="2:14" x14ac:dyDescent="0.25">
      <c r="B5055" s="175"/>
      <c r="C5055" s="53"/>
      <c r="D5055" s="53"/>
      <c r="E5055" s="53"/>
      <c r="F5055" s="53"/>
      <c r="G5055" s="54"/>
      <c r="H5055" s="53"/>
      <c r="I5055" s="59"/>
      <c r="J5055" s="53"/>
      <c r="K5055" s="53"/>
      <c r="L5055" s="53"/>
      <c r="M5055" s="53"/>
      <c r="N5055" s="53"/>
    </row>
    <row r="5056" spans="2:14" x14ac:dyDescent="0.25">
      <c r="B5056" s="175"/>
      <c r="C5056" s="53"/>
      <c r="D5056" s="53"/>
      <c r="E5056" s="53"/>
      <c r="F5056" s="53"/>
      <c r="G5056" s="54"/>
      <c r="H5056" s="53"/>
      <c r="I5056" s="59"/>
      <c r="J5056" s="53"/>
      <c r="K5056" s="53"/>
      <c r="L5056" s="53"/>
      <c r="M5056" s="53"/>
      <c r="N5056" s="53"/>
    </row>
    <row r="5057" spans="2:14" x14ac:dyDescent="0.25">
      <c r="B5057" s="175"/>
      <c r="C5057" s="53"/>
      <c r="D5057" s="53"/>
      <c r="E5057" s="53"/>
      <c r="F5057" s="53"/>
      <c r="G5057" s="54"/>
      <c r="H5057" s="53"/>
      <c r="I5057" s="59"/>
      <c r="J5057" s="53"/>
      <c r="K5057" s="53"/>
      <c r="L5057" s="53"/>
      <c r="M5057" s="53"/>
      <c r="N5057" s="53"/>
    </row>
    <row r="5058" spans="2:14" x14ac:dyDescent="0.25">
      <c r="B5058" s="175"/>
      <c r="C5058" s="53"/>
      <c r="D5058" s="53"/>
      <c r="E5058" s="53"/>
      <c r="F5058" s="53"/>
      <c r="G5058" s="54"/>
      <c r="H5058" s="53"/>
      <c r="I5058" s="59"/>
      <c r="J5058" s="53"/>
      <c r="K5058" s="53"/>
      <c r="L5058" s="53"/>
      <c r="M5058" s="53"/>
      <c r="N5058" s="53"/>
    </row>
    <row r="5059" spans="2:14" x14ac:dyDescent="0.25">
      <c r="B5059" s="175"/>
      <c r="C5059" s="53"/>
      <c r="D5059" s="53"/>
      <c r="E5059" s="53"/>
      <c r="F5059" s="53"/>
      <c r="G5059" s="54"/>
      <c r="H5059" s="53"/>
      <c r="I5059" s="59"/>
      <c r="J5059" s="53"/>
      <c r="K5059" s="53"/>
      <c r="L5059" s="53"/>
      <c r="M5059" s="53"/>
      <c r="N5059" s="53"/>
    </row>
    <row r="5060" spans="2:14" x14ac:dyDescent="0.25">
      <c r="B5060" s="175"/>
      <c r="C5060" s="53"/>
      <c r="D5060" s="53"/>
      <c r="E5060" s="53"/>
      <c r="F5060" s="53"/>
      <c r="G5060" s="54"/>
      <c r="H5060" s="53"/>
      <c r="I5060" s="59"/>
      <c r="J5060" s="53"/>
      <c r="K5060" s="53"/>
      <c r="L5060" s="53"/>
      <c r="M5060" s="53"/>
      <c r="N5060" s="53"/>
    </row>
    <row r="5061" spans="2:14" x14ac:dyDescent="0.25">
      <c r="B5061" s="175"/>
      <c r="C5061" s="53"/>
      <c r="D5061" s="53"/>
      <c r="E5061" s="53"/>
      <c r="F5061" s="53"/>
      <c r="G5061" s="54"/>
      <c r="H5061" s="53"/>
      <c r="I5061" s="59"/>
      <c r="J5061" s="53"/>
      <c r="K5061" s="53"/>
      <c r="L5061" s="53"/>
      <c r="M5061" s="53"/>
      <c r="N5061" s="53"/>
    </row>
    <row r="5062" spans="2:14" x14ac:dyDescent="0.25">
      <c r="B5062" s="175"/>
      <c r="C5062" s="53"/>
      <c r="D5062" s="53"/>
      <c r="E5062" s="53"/>
      <c r="F5062" s="53"/>
      <c r="G5062" s="54"/>
      <c r="H5062" s="53"/>
      <c r="I5062" s="59"/>
      <c r="J5062" s="53"/>
      <c r="K5062" s="53"/>
      <c r="L5062" s="53"/>
      <c r="M5062" s="53"/>
      <c r="N5062" s="53"/>
    </row>
    <row r="5063" spans="2:14" x14ac:dyDescent="0.25">
      <c r="B5063" s="175"/>
      <c r="C5063" s="53"/>
      <c r="D5063" s="53"/>
      <c r="E5063" s="53"/>
      <c r="F5063" s="53"/>
      <c r="G5063" s="54"/>
      <c r="H5063" s="53"/>
      <c r="I5063" s="59"/>
      <c r="J5063" s="53"/>
      <c r="K5063" s="53"/>
      <c r="L5063" s="53"/>
      <c r="M5063" s="53"/>
      <c r="N5063" s="53"/>
    </row>
    <row r="5064" spans="2:14" x14ac:dyDescent="0.25">
      <c r="B5064" s="175"/>
      <c r="C5064" s="53"/>
      <c r="D5064" s="53"/>
      <c r="E5064" s="53"/>
      <c r="F5064" s="53"/>
      <c r="G5064" s="54"/>
      <c r="H5064" s="53"/>
      <c r="I5064" s="59"/>
      <c r="J5064" s="53"/>
      <c r="K5064" s="53"/>
      <c r="L5064" s="53"/>
      <c r="M5064" s="53"/>
      <c r="N5064" s="53"/>
    </row>
    <row r="5065" spans="2:14" x14ac:dyDescent="0.25">
      <c r="B5065" s="175"/>
      <c r="C5065" s="53"/>
      <c r="D5065" s="53"/>
      <c r="E5065" s="53"/>
      <c r="F5065" s="53"/>
      <c r="G5065" s="54"/>
      <c r="H5065" s="53"/>
      <c r="I5065" s="59"/>
      <c r="J5065" s="53"/>
      <c r="K5065" s="53"/>
      <c r="L5065" s="53"/>
      <c r="M5065" s="53"/>
      <c r="N5065" s="53"/>
    </row>
    <row r="5066" spans="2:14" x14ac:dyDescent="0.25">
      <c r="B5066" s="175"/>
      <c r="C5066" s="53"/>
      <c r="D5066" s="53"/>
      <c r="E5066" s="53"/>
      <c r="F5066" s="53"/>
      <c r="G5066" s="54"/>
      <c r="H5066" s="53"/>
      <c r="I5066" s="59"/>
      <c r="J5066" s="53"/>
      <c r="K5066" s="53"/>
      <c r="L5066" s="53"/>
      <c r="M5066" s="53"/>
      <c r="N5066" s="53"/>
    </row>
    <row r="5067" spans="2:14" x14ac:dyDescent="0.25">
      <c r="B5067" s="175"/>
      <c r="C5067" s="53"/>
      <c r="D5067" s="53"/>
      <c r="E5067" s="53"/>
      <c r="F5067" s="53"/>
      <c r="G5067" s="54"/>
      <c r="H5067" s="53"/>
      <c r="I5067" s="59"/>
      <c r="J5067" s="53"/>
      <c r="K5067" s="53"/>
      <c r="L5067" s="53"/>
      <c r="M5067" s="53"/>
      <c r="N5067" s="53"/>
    </row>
    <row r="5068" spans="2:14" x14ac:dyDescent="0.25">
      <c r="B5068" s="175"/>
      <c r="C5068" s="53"/>
      <c r="D5068" s="53"/>
      <c r="E5068" s="53"/>
      <c r="F5068" s="53"/>
      <c r="G5068" s="54"/>
      <c r="H5068" s="53"/>
      <c r="I5068" s="59"/>
      <c r="J5068" s="53"/>
      <c r="K5068" s="53"/>
      <c r="L5068" s="53"/>
      <c r="M5068" s="53"/>
      <c r="N5068" s="53"/>
    </row>
    <row r="5069" spans="2:14" x14ac:dyDescent="0.25">
      <c r="B5069" s="175"/>
      <c r="C5069" s="53"/>
      <c r="D5069" s="53"/>
      <c r="E5069" s="53"/>
      <c r="F5069" s="53"/>
      <c r="G5069" s="54"/>
      <c r="H5069" s="53"/>
      <c r="I5069" s="59"/>
      <c r="J5069" s="53"/>
      <c r="K5069" s="53"/>
      <c r="L5069" s="53"/>
      <c r="M5069" s="53"/>
      <c r="N5069" s="53"/>
    </row>
    <row r="5070" spans="2:14" x14ac:dyDescent="0.25">
      <c r="B5070" s="175"/>
      <c r="C5070" s="53"/>
      <c r="D5070" s="53"/>
      <c r="E5070" s="53"/>
      <c r="F5070" s="53"/>
      <c r="G5070" s="54"/>
      <c r="H5070" s="53"/>
      <c r="I5070" s="59"/>
      <c r="J5070" s="53"/>
      <c r="K5070" s="53"/>
      <c r="L5070" s="53"/>
      <c r="M5070" s="53"/>
      <c r="N5070" s="53"/>
    </row>
    <row r="5071" spans="2:14" x14ac:dyDescent="0.25">
      <c r="B5071" s="175"/>
      <c r="C5071" s="53"/>
      <c r="D5071" s="53"/>
      <c r="E5071" s="53"/>
      <c r="F5071" s="53"/>
      <c r="G5071" s="54"/>
      <c r="H5071" s="53"/>
      <c r="I5071" s="59"/>
      <c r="J5071" s="53"/>
      <c r="K5071" s="53"/>
      <c r="L5071" s="53"/>
      <c r="M5071" s="53"/>
      <c r="N5071" s="53"/>
    </row>
    <row r="5072" spans="2:14" x14ac:dyDescent="0.25">
      <c r="B5072" s="175"/>
      <c r="C5072" s="53"/>
      <c r="D5072" s="53"/>
      <c r="E5072" s="53"/>
      <c r="F5072" s="53"/>
      <c r="G5072" s="54"/>
      <c r="H5072" s="53"/>
      <c r="I5072" s="59"/>
      <c r="J5072" s="53"/>
      <c r="K5072" s="53"/>
      <c r="L5072" s="53"/>
      <c r="M5072" s="53"/>
      <c r="N5072" s="53"/>
    </row>
    <row r="5073" spans="2:14" x14ac:dyDescent="0.25">
      <c r="B5073" s="175"/>
      <c r="C5073" s="53"/>
      <c r="D5073" s="53"/>
      <c r="E5073" s="53"/>
      <c r="F5073" s="53"/>
      <c r="G5073" s="54"/>
      <c r="H5073" s="53"/>
      <c r="I5073" s="59"/>
      <c r="J5073" s="53"/>
      <c r="K5073" s="53"/>
      <c r="L5073" s="53"/>
      <c r="M5073" s="53"/>
      <c r="N5073" s="53"/>
    </row>
    <row r="5074" spans="2:14" x14ac:dyDescent="0.25">
      <c r="B5074" s="175"/>
      <c r="C5074" s="53"/>
      <c r="D5074" s="53"/>
      <c r="E5074" s="53"/>
      <c r="F5074" s="53"/>
      <c r="G5074" s="54"/>
      <c r="H5074" s="53"/>
      <c r="I5074" s="59"/>
      <c r="J5074" s="53"/>
      <c r="K5074" s="53"/>
      <c r="L5074" s="53"/>
      <c r="M5074" s="53"/>
      <c r="N5074" s="53"/>
    </row>
    <row r="5075" spans="2:14" x14ac:dyDescent="0.25">
      <c r="B5075" s="175"/>
      <c r="C5075" s="53"/>
      <c r="D5075" s="53"/>
      <c r="E5075" s="53"/>
      <c r="F5075" s="53"/>
      <c r="G5075" s="54"/>
      <c r="H5075" s="53"/>
      <c r="I5075" s="59"/>
      <c r="J5075" s="53"/>
      <c r="K5075" s="53"/>
      <c r="L5075" s="53"/>
      <c r="M5075" s="53"/>
      <c r="N5075" s="53"/>
    </row>
    <row r="5076" spans="2:14" x14ac:dyDescent="0.25">
      <c r="B5076" s="175"/>
      <c r="C5076" s="53"/>
      <c r="D5076" s="53"/>
      <c r="E5076" s="53"/>
      <c r="F5076" s="53"/>
      <c r="G5076" s="54"/>
      <c r="H5076" s="53"/>
      <c r="I5076" s="59"/>
      <c r="J5076" s="53"/>
      <c r="K5076" s="53"/>
      <c r="L5076" s="53"/>
      <c r="M5076" s="53"/>
      <c r="N5076" s="53"/>
    </row>
    <row r="5077" spans="2:14" x14ac:dyDescent="0.25">
      <c r="B5077" s="175"/>
      <c r="C5077" s="53"/>
      <c r="D5077" s="53"/>
      <c r="E5077" s="53"/>
      <c r="F5077" s="53"/>
      <c r="G5077" s="54"/>
      <c r="H5077" s="53"/>
      <c r="I5077" s="59"/>
      <c r="J5077" s="53"/>
      <c r="K5077" s="53"/>
      <c r="L5077" s="53"/>
      <c r="M5077" s="53"/>
      <c r="N5077" s="53"/>
    </row>
    <row r="5078" spans="2:14" x14ac:dyDescent="0.25">
      <c r="B5078" s="175"/>
      <c r="C5078" s="53"/>
      <c r="D5078" s="53"/>
      <c r="E5078" s="53"/>
      <c r="F5078" s="53"/>
      <c r="G5078" s="54"/>
      <c r="H5078" s="53"/>
      <c r="I5078" s="59"/>
      <c r="J5078" s="53"/>
      <c r="K5078" s="53"/>
      <c r="L5078" s="53"/>
      <c r="M5078" s="53"/>
      <c r="N5078" s="53"/>
    </row>
    <row r="5079" spans="2:14" x14ac:dyDescent="0.25">
      <c r="B5079" s="175"/>
      <c r="C5079" s="53"/>
      <c r="D5079" s="53"/>
      <c r="E5079" s="53"/>
      <c r="F5079" s="53"/>
      <c r="G5079" s="54"/>
      <c r="H5079" s="53"/>
      <c r="I5079" s="59"/>
      <c r="J5079" s="53"/>
      <c r="K5079" s="53"/>
      <c r="L5079" s="53"/>
      <c r="M5079" s="53"/>
      <c r="N5079" s="53"/>
    </row>
    <row r="5080" spans="2:14" x14ac:dyDescent="0.25">
      <c r="B5080" s="175"/>
      <c r="C5080" s="53"/>
      <c r="D5080" s="53"/>
      <c r="E5080" s="53"/>
      <c r="F5080" s="53"/>
      <c r="G5080" s="54"/>
      <c r="H5080" s="53"/>
      <c r="I5080" s="59"/>
      <c r="J5080" s="53"/>
      <c r="K5080" s="53"/>
      <c r="L5080" s="53"/>
      <c r="M5080" s="53"/>
      <c r="N5080" s="53"/>
    </row>
    <row r="5081" spans="2:14" x14ac:dyDescent="0.25">
      <c r="B5081" s="175"/>
      <c r="C5081" s="53"/>
      <c r="D5081" s="53"/>
      <c r="E5081" s="53"/>
      <c r="F5081" s="53"/>
      <c r="G5081" s="54"/>
      <c r="H5081" s="53"/>
      <c r="I5081" s="59"/>
      <c r="J5081" s="53"/>
      <c r="K5081" s="53"/>
      <c r="L5081" s="53"/>
      <c r="M5081" s="53"/>
      <c r="N5081" s="53"/>
    </row>
    <row r="5082" spans="2:14" x14ac:dyDescent="0.25">
      <c r="B5082" s="175"/>
      <c r="C5082" s="53"/>
      <c r="D5082" s="53"/>
      <c r="E5082" s="53"/>
      <c r="F5082" s="53"/>
      <c r="G5082" s="54"/>
      <c r="H5082" s="53"/>
      <c r="I5082" s="59"/>
      <c r="J5082" s="53"/>
      <c r="K5082" s="53"/>
      <c r="L5082" s="53"/>
      <c r="M5082" s="53"/>
      <c r="N5082" s="53"/>
    </row>
    <row r="5083" spans="2:14" x14ac:dyDescent="0.25">
      <c r="B5083" s="175"/>
      <c r="C5083" s="53"/>
      <c r="D5083" s="53"/>
      <c r="E5083" s="53"/>
      <c r="F5083" s="53"/>
      <c r="G5083" s="54"/>
      <c r="H5083" s="53"/>
      <c r="I5083" s="59"/>
      <c r="J5083" s="53"/>
      <c r="K5083" s="53"/>
      <c r="L5083" s="53"/>
      <c r="M5083" s="53"/>
      <c r="N5083" s="53"/>
    </row>
    <row r="5084" spans="2:14" x14ac:dyDescent="0.25">
      <c r="B5084" s="175"/>
      <c r="C5084" s="53"/>
      <c r="D5084" s="53"/>
      <c r="E5084" s="53"/>
      <c r="F5084" s="53"/>
      <c r="G5084" s="54"/>
      <c r="H5084" s="53"/>
      <c r="I5084" s="59"/>
      <c r="J5084" s="53"/>
      <c r="K5084" s="53"/>
      <c r="L5084" s="53"/>
      <c r="M5084" s="53"/>
      <c r="N5084" s="53"/>
    </row>
    <row r="5085" spans="2:14" x14ac:dyDescent="0.25">
      <c r="B5085" s="175"/>
      <c r="C5085" s="53"/>
      <c r="D5085" s="53"/>
      <c r="E5085" s="53"/>
      <c r="F5085" s="53"/>
      <c r="G5085" s="54"/>
      <c r="H5085" s="53"/>
      <c r="I5085" s="59"/>
      <c r="J5085" s="53"/>
      <c r="K5085" s="53"/>
      <c r="L5085" s="53"/>
      <c r="M5085" s="53"/>
      <c r="N5085" s="53"/>
    </row>
    <row r="5086" spans="2:14" x14ac:dyDescent="0.25">
      <c r="B5086" s="175"/>
      <c r="C5086" s="53"/>
      <c r="D5086" s="53"/>
      <c r="E5086" s="53"/>
      <c r="F5086" s="53"/>
      <c r="G5086" s="54"/>
      <c r="H5086" s="53"/>
      <c r="I5086" s="59"/>
      <c r="J5086" s="53"/>
      <c r="K5086" s="53"/>
      <c r="L5086" s="53"/>
      <c r="M5086" s="53"/>
      <c r="N5086" s="53"/>
    </row>
    <row r="5087" spans="2:14" x14ac:dyDescent="0.25">
      <c r="B5087" s="175"/>
      <c r="C5087" s="53"/>
      <c r="D5087" s="53"/>
      <c r="E5087" s="53"/>
      <c r="F5087" s="53"/>
      <c r="G5087" s="54"/>
      <c r="H5087" s="53"/>
      <c r="I5087" s="59"/>
      <c r="J5087" s="53"/>
      <c r="K5087" s="53"/>
      <c r="L5087" s="53"/>
      <c r="M5087" s="53"/>
      <c r="N5087" s="53"/>
    </row>
    <row r="5088" spans="2:14" x14ac:dyDescent="0.25">
      <c r="B5088" s="175"/>
      <c r="C5088" s="53"/>
      <c r="D5088" s="53"/>
      <c r="E5088" s="53"/>
      <c r="F5088" s="53"/>
      <c r="G5088" s="54"/>
      <c r="H5088" s="53"/>
      <c r="I5088" s="59"/>
      <c r="J5088" s="53"/>
      <c r="K5088" s="53"/>
      <c r="L5088" s="53"/>
      <c r="M5088" s="53"/>
      <c r="N5088" s="53"/>
    </row>
    <row r="5089" spans="2:14" x14ac:dyDescent="0.25">
      <c r="B5089" s="175"/>
      <c r="C5089" s="53"/>
      <c r="D5089" s="53"/>
      <c r="E5089" s="53"/>
      <c r="F5089" s="53"/>
      <c r="G5089" s="54"/>
      <c r="H5089" s="53"/>
      <c r="I5089" s="59"/>
      <c r="J5089" s="53"/>
      <c r="K5089" s="53"/>
      <c r="L5089" s="53"/>
      <c r="M5089" s="53"/>
      <c r="N5089" s="53"/>
    </row>
    <row r="5090" spans="2:14" x14ac:dyDescent="0.25">
      <c r="B5090" s="175"/>
      <c r="C5090" s="53"/>
      <c r="D5090" s="53"/>
      <c r="E5090" s="53"/>
      <c r="F5090" s="53"/>
      <c r="G5090" s="54"/>
      <c r="H5090" s="53"/>
      <c r="I5090" s="59"/>
      <c r="J5090" s="53"/>
      <c r="K5090" s="53"/>
      <c r="L5090" s="53"/>
      <c r="M5090" s="53"/>
      <c r="N5090" s="53"/>
    </row>
    <row r="5091" spans="2:14" x14ac:dyDescent="0.25">
      <c r="B5091" s="175"/>
      <c r="C5091" s="53"/>
      <c r="D5091" s="53"/>
      <c r="E5091" s="53"/>
      <c r="F5091" s="53"/>
      <c r="G5091" s="54"/>
      <c r="H5091" s="53"/>
      <c r="I5091" s="59"/>
      <c r="J5091" s="53"/>
      <c r="K5091" s="53"/>
      <c r="L5091" s="53"/>
      <c r="M5091" s="53"/>
      <c r="N5091" s="53"/>
    </row>
    <row r="5092" spans="2:14" x14ac:dyDescent="0.25">
      <c r="B5092" s="175"/>
      <c r="C5092" s="53"/>
      <c r="D5092" s="53"/>
      <c r="E5092" s="53"/>
      <c r="F5092" s="53"/>
      <c r="G5092" s="54"/>
      <c r="H5092" s="53"/>
      <c r="I5092" s="59"/>
      <c r="J5092" s="53"/>
      <c r="K5092" s="53"/>
      <c r="L5092" s="53"/>
      <c r="M5092" s="53"/>
      <c r="N5092" s="53"/>
    </row>
    <row r="5093" spans="2:14" x14ac:dyDescent="0.25">
      <c r="B5093" s="175"/>
      <c r="C5093" s="53"/>
      <c r="D5093" s="53"/>
      <c r="E5093" s="53"/>
      <c r="F5093" s="53"/>
      <c r="G5093" s="54"/>
      <c r="H5093" s="53"/>
      <c r="I5093" s="59"/>
      <c r="J5093" s="53"/>
      <c r="K5093" s="53"/>
      <c r="L5093" s="53"/>
      <c r="M5093" s="53"/>
      <c r="N5093" s="53"/>
    </row>
    <row r="5094" spans="2:14" x14ac:dyDescent="0.25">
      <c r="B5094" s="175"/>
      <c r="C5094" s="53"/>
      <c r="D5094" s="53"/>
      <c r="E5094" s="53"/>
      <c r="F5094" s="53"/>
      <c r="G5094" s="54"/>
      <c r="H5094" s="53"/>
      <c r="I5094" s="59"/>
      <c r="J5094" s="53"/>
      <c r="K5094" s="53"/>
      <c r="L5094" s="53"/>
      <c r="M5094" s="53"/>
      <c r="N5094" s="53"/>
    </row>
    <row r="5095" spans="2:14" x14ac:dyDescent="0.25">
      <c r="B5095" s="175"/>
      <c r="C5095" s="53"/>
      <c r="D5095" s="53"/>
      <c r="E5095" s="53"/>
      <c r="F5095" s="53"/>
      <c r="G5095" s="54"/>
      <c r="H5095" s="53"/>
      <c r="I5095" s="59"/>
      <c r="J5095" s="53"/>
      <c r="K5095" s="53"/>
      <c r="L5095" s="53"/>
      <c r="M5095" s="53"/>
      <c r="N5095" s="53"/>
    </row>
    <row r="5096" spans="2:14" x14ac:dyDescent="0.25">
      <c r="B5096" s="175"/>
      <c r="C5096" s="53"/>
      <c r="D5096" s="53"/>
      <c r="E5096" s="53"/>
      <c r="F5096" s="53"/>
      <c r="G5096" s="54"/>
      <c r="H5096" s="53"/>
      <c r="I5096" s="59"/>
      <c r="J5096" s="53"/>
      <c r="K5096" s="53"/>
      <c r="L5096" s="53"/>
      <c r="M5096" s="53"/>
      <c r="N5096" s="53"/>
    </row>
    <row r="5097" spans="2:14" x14ac:dyDescent="0.25">
      <c r="B5097" s="175"/>
      <c r="C5097" s="53"/>
      <c r="D5097" s="53"/>
      <c r="E5097" s="53"/>
      <c r="F5097" s="53"/>
      <c r="G5097" s="54"/>
      <c r="H5097" s="53"/>
      <c r="I5097" s="59"/>
      <c r="J5097" s="53"/>
      <c r="K5097" s="53"/>
      <c r="L5097" s="53"/>
      <c r="M5097" s="53"/>
      <c r="N5097" s="53"/>
    </row>
    <row r="5098" spans="2:14" x14ac:dyDescent="0.25">
      <c r="B5098" s="175"/>
      <c r="C5098" s="53"/>
      <c r="D5098" s="53"/>
      <c r="E5098" s="53"/>
      <c r="F5098" s="53"/>
      <c r="G5098" s="54"/>
      <c r="H5098" s="53"/>
      <c r="I5098" s="59"/>
      <c r="J5098" s="53"/>
      <c r="K5098" s="53"/>
      <c r="L5098" s="53"/>
      <c r="M5098" s="53"/>
      <c r="N5098" s="53"/>
    </row>
    <row r="5099" spans="2:14" x14ac:dyDescent="0.25">
      <c r="B5099" s="175"/>
      <c r="C5099" s="53"/>
      <c r="D5099" s="53"/>
      <c r="E5099" s="53"/>
      <c r="F5099" s="53"/>
      <c r="G5099" s="54"/>
      <c r="H5099" s="53"/>
      <c r="I5099" s="59"/>
      <c r="J5099" s="53"/>
      <c r="K5099" s="53"/>
      <c r="L5099" s="53"/>
      <c r="M5099" s="53"/>
      <c r="N5099" s="53"/>
    </row>
    <row r="5100" spans="2:14" x14ac:dyDescent="0.25">
      <c r="B5100" s="175"/>
      <c r="C5100" s="53"/>
      <c r="D5100" s="53"/>
      <c r="E5100" s="53"/>
      <c r="F5100" s="53"/>
      <c r="G5100" s="54"/>
      <c r="H5100" s="53"/>
      <c r="I5100" s="59"/>
      <c r="J5100" s="53"/>
      <c r="K5100" s="53"/>
      <c r="L5100" s="53"/>
      <c r="M5100" s="53"/>
      <c r="N5100" s="53"/>
    </row>
    <row r="5101" spans="2:14" x14ac:dyDescent="0.25">
      <c r="B5101" s="175"/>
      <c r="C5101" s="53"/>
      <c r="D5101" s="53"/>
      <c r="E5101" s="53"/>
      <c r="F5101" s="53"/>
      <c r="G5101" s="54"/>
      <c r="H5101" s="53"/>
      <c r="I5101" s="59"/>
      <c r="J5101" s="53"/>
      <c r="K5101" s="53"/>
      <c r="L5101" s="53"/>
      <c r="M5101" s="53"/>
      <c r="N5101" s="53"/>
    </row>
    <row r="5102" spans="2:14" x14ac:dyDescent="0.25">
      <c r="B5102" s="175"/>
      <c r="C5102" s="53"/>
      <c r="D5102" s="53"/>
      <c r="E5102" s="53"/>
      <c r="F5102" s="53"/>
      <c r="G5102" s="54"/>
      <c r="H5102" s="53"/>
      <c r="I5102" s="59"/>
      <c r="J5102" s="53"/>
      <c r="K5102" s="53"/>
      <c r="L5102" s="53"/>
      <c r="M5102" s="53"/>
      <c r="N5102" s="53"/>
    </row>
    <row r="5103" spans="2:14" x14ac:dyDescent="0.25">
      <c r="B5103" s="175"/>
      <c r="C5103" s="53"/>
      <c r="D5103" s="53"/>
      <c r="E5103" s="53"/>
      <c r="F5103" s="53"/>
      <c r="G5103" s="54"/>
      <c r="H5103" s="53"/>
      <c r="I5103" s="59"/>
      <c r="J5103" s="53"/>
      <c r="K5103" s="53"/>
      <c r="L5103" s="53"/>
      <c r="M5103" s="53"/>
      <c r="N5103" s="53"/>
    </row>
    <row r="5104" spans="2:14" x14ac:dyDescent="0.25">
      <c r="B5104" s="175"/>
      <c r="C5104" s="53"/>
      <c r="D5104" s="53"/>
      <c r="E5104" s="53"/>
      <c r="F5104" s="53"/>
      <c r="G5104" s="54"/>
      <c r="H5104" s="53"/>
      <c r="I5104" s="59"/>
      <c r="J5104" s="53"/>
      <c r="K5104" s="53"/>
      <c r="L5104" s="53"/>
      <c r="M5104" s="53"/>
      <c r="N5104" s="53"/>
    </row>
    <row r="5105" spans="2:14" x14ac:dyDescent="0.25">
      <c r="B5105" s="175"/>
      <c r="C5105" s="53"/>
      <c r="D5105" s="53"/>
      <c r="E5105" s="53"/>
      <c r="F5105" s="53"/>
      <c r="G5105" s="54"/>
      <c r="H5105" s="53"/>
      <c r="I5105" s="59"/>
      <c r="J5105" s="53"/>
      <c r="K5105" s="53"/>
      <c r="L5105" s="53"/>
      <c r="M5105" s="53"/>
      <c r="N5105" s="53"/>
    </row>
    <row r="5106" spans="2:14" x14ac:dyDescent="0.25">
      <c r="B5106" s="175"/>
      <c r="C5106" s="53"/>
      <c r="D5106" s="53"/>
      <c r="E5106" s="53"/>
      <c r="F5106" s="53"/>
      <c r="G5106" s="54"/>
      <c r="H5106" s="53"/>
      <c r="I5106" s="59"/>
      <c r="J5106" s="53"/>
      <c r="K5106" s="53"/>
      <c r="L5106" s="53"/>
      <c r="M5106" s="53"/>
      <c r="N5106" s="53"/>
    </row>
    <row r="5107" spans="2:14" x14ac:dyDescent="0.25">
      <c r="B5107" s="175"/>
      <c r="C5107" s="53"/>
      <c r="D5107" s="53"/>
      <c r="E5107" s="53"/>
      <c r="F5107" s="53"/>
      <c r="G5107" s="54"/>
      <c r="H5107" s="53"/>
      <c r="I5107" s="59"/>
      <c r="J5107" s="53"/>
      <c r="K5107" s="53"/>
      <c r="L5107" s="53"/>
      <c r="M5107" s="53"/>
      <c r="N5107" s="53"/>
    </row>
    <row r="5108" spans="2:14" x14ac:dyDescent="0.25">
      <c r="B5108" s="175"/>
      <c r="C5108" s="53"/>
      <c r="D5108" s="53"/>
      <c r="E5108" s="53"/>
      <c r="F5108" s="53"/>
      <c r="G5108" s="54"/>
      <c r="H5108" s="53"/>
      <c r="I5108" s="59"/>
      <c r="J5108" s="53"/>
      <c r="K5108" s="53"/>
      <c r="L5108" s="53"/>
      <c r="M5108" s="53"/>
      <c r="N5108" s="53"/>
    </row>
    <row r="5109" spans="2:14" x14ac:dyDescent="0.25">
      <c r="B5109" s="175"/>
      <c r="C5109" s="53"/>
      <c r="D5109" s="53"/>
      <c r="E5109" s="53"/>
      <c r="F5109" s="53"/>
      <c r="G5109" s="54"/>
      <c r="H5109" s="53"/>
      <c r="I5109" s="59"/>
      <c r="J5109" s="53"/>
      <c r="K5109" s="53"/>
      <c r="L5109" s="53"/>
      <c r="M5109" s="53"/>
      <c r="N5109" s="53"/>
    </row>
    <row r="5110" spans="2:14" x14ac:dyDescent="0.25">
      <c r="B5110" s="175"/>
      <c r="C5110" s="53"/>
      <c r="D5110" s="53"/>
      <c r="E5110" s="53"/>
      <c r="F5110" s="53"/>
      <c r="G5110" s="54"/>
      <c r="H5110" s="53"/>
      <c r="I5110" s="59"/>
      <c r="J5110" s="53"/>
      <c r="K5110" s="53"/>
      <c r="L5110" s="53"/>
      <c r="M5110" s="53"/>
      <c r="N5110" s="53"/>
    </row>
    <row r="5111" spans="2:14" x14ac:dyDescent="0.25">
      <c r="B5111" s="175"/>
      <c r="C5111" s="53"/>
      <c r="D5111" s="53"/>
      <c r="E5111" s="53"/>
      <c r="F5111" s="53"/>
      <c r="G5111" s="54"/>
      <c r="H5111" s="53"/>
      <c r="I5111" s="59"/>
      <c r="J5111" s="53"/>
      <c r="K5111" s="53"/>
      <c r="L5111" s="53"/>
      <c r="M5111" s="53"/>
      <c r="N5111" s="53"/>
    </row>
    <row r="5112" spans="2:14" x14ac:dyDescent="0.25">
      <c r="B5112" s="175"/>
      <c r="C5112" s="53"/>
      <c r="D5112" s="53"/>
      <c r="E5112" s="53"/>
      <c r="F5112" s="53"/>
      <c r="G5112" s="54"/>
      <c r="H5112" s="53"/>
      <c r="I5112" s="59"/>
      <c r="J5112" s="53"/>
      <c r="K5112" s="53"/>
      <c r="L5112" s="53"/>
      <c r="M5112" s="53"/>
      <c r="N5112" s="53"/>
    </row>
    <row r="5113" spans="2:14" x14ac:dyDescent="0.25">
      <c r="B5113" s="175"/>
      <c r="C5113" s="53"/>
      <c r="D5113" s="53"/>
      <c r="E5113" s="53"/>
      <c r="F5113" s="53"/>
      <c r="G5113" s="54"/>
      <c r="H5113" s="53"/>
      <c r="I5113" s="59"/>
      <c r="J5113" s="53"/>
      <c r="K5113" s="53"/>
      <c r="L5113" s="53"/>
      <c r="M5113" s="53"/>
      <c r="N5113" s="53"/>
    </row>
    <row r="5114" spans="2:14" x14ac:dyDescent="0.25">
      <c r="B5114" s="175"/>
      <c r="C5114" s="53"/>
      <c r="D5114" s="53"/>
      <c r="E5114" s="53"/>
      <c r="F5114" s="53"/>
      <c r="G5114" s="54"/>
      <c r="H5114" s="53"/>
      <c r="I5114" s="59"/>
      <c r="J5114" s="53"/>
      <c r="K5114" s="53"/>
      <c r="L5114" s="53"/>
      <c r="M5114" s="53"/>
      <c r="N5114" s="53"/>
    </row>
    <row r="5115" spans="2:14" x14ac:dyDescent="0.25">
      <c r="B5115" s="175"/>
      <c r="C5115" s="53"/>
      <c r="D5115" s="53"/>
      <c r="E5115" s="53"/>
      <c r="F5115" s="53"/>
      <c r="G5115" s="54"/>
      <c r="H5115" s="53"/>
      <c r="I5115" s="59"/>
      <c r="J5115" s="53"/>
      <c r="K5115" s="53"/>
      <c r="L5115" s="53"/>
      <c r="M5115" s="53"/>
      <c r="N5115" s="53"/>
    </row>
    <row r="5116" spans="2:14" x14ac:dyDescent="0.25">
      <c r="B5116" s="175"/>
      <c r="C5116" s="53"/>
      <c r="D5116" s="53"/>
      <c r="E5116" s="53"/>
      <c r="F5116" s="53"/>
      <c r="G5116" s="54"/>
      <c r="H5116" s="53"/>
      <c r="I5116" s="59"/>
      <c r="J5116" s="53"/>
      <c r="K5116" s="53"/>
      <c r="L5116" s="53"/>
      <c r="M5116" s="53"/>
      <c r="N5116" s="53"/>
    </row>
    <row r="5117" spans="2:14" x14ac:dyDescent="0.25">
      <c r="B5117" s="175"/>
      <c r="C5117" s="53"/>
      <c r="D5117" s="53"/>
      <c r="E5117" s="53"/>
      <c r="F5117" s="53"/>
      <c r="G5117" s="54"/>
      <c r="H5117" s="53"/>
      <c r="I5117" s="59"/>
      <c r="J5117" s="53"/>
      <c r="K5117" s="53"/>
      <c r="L5117" s="53"/>
      <c r="M5117" s="53"/>
      <c r="N5117" s="53"/>
    </row>
    <row r="5118" spans="2:14" x14ac:dyDescent="0.25">
      <c r="B5118" s="175"/>
      <c r="C5118" s="53"/>
      <c r="D5118" s="53"/>
      <c r="E5118" s="53"/>
      <c r="F5118" s="53"/>
      <c r="G5118" s="54"/>
      <c r="H5118" s="53"/>
      <c r="I5118" s="59"/>
      <c r="J5118" s="53"/>
      <c r="K5118" s="53"/>
      <c r="L5118" s="53"/>
      <c r="M5118" s="53"/>
      <c r="N5118" s="53"/>
    </row>
    <row r="5119" spans="2:14" x14ac:dyDescent="0.25">
      <c r="B5119" s="175"/>
      <c r="C5119" s="53"/>
      <c r="D5119" s="53"/>
      <c r="E5119" s="53"/>
      <c r="F5119" s="53"/>
      <c r="G5119" s="54"/>
      <c r="H5119" s="53"/>
      <c r="I5119" s="59"/>
      <c r="J5119" s="53"/>
      <c r="K5119" s="53"/>
      <c r="L5119" s="53"/>
      <c r="M5119" s="53"/>
      <c r="N5119" s="53"/>
    </row>
    <row r="5120" spans="2:14" x14ac:dyDescent="0.25">
      <c r="B5120" s="175"/>
      <c r="C5120" s="53"/>
      <c r="D5120" s="53"/>
      <c r="E5120" s="53"/>
      <c r="F5120" s="53"/>
      <c r="G5120" s="54"/>
      <c r="H5120" s="53"/>
      <c r="I5120" s="59"/>
      <c r="J5120" s="53"/>
      <c r="K5120" s="53"/>
      <c r="L5120" s="53"/>
      <c r="M5120" s="53"/>
      <c r="N5120" s="53"/>
    </row>
    <row r="5121" spans="2:14" x14ac:dyDescent="0.25">
      <c r="B5121" s="175"/>
      <c r="C5121" s="53"/>
      <c r="D5121" s="53"/>
      <c r="E5121" s="53"/>
      <c r="F5121" s="53"/>
      <c r="G5121" s="54"/>
      <c r="H5121" s="53"/>
      <c r="I5121" s="59"/>
      <c r="J5121" s="53"/>
      <c r="K5121" s="53"/>
      <c r="L5121" s="53"/>
      <c r="M5121" s="53"/>
      <c r="N5121" s="53"/>
    </row>
    <row r="5122" spans="2:14" x14ac:dyDescent="0.25">
      <c r="B5122" s="175"/>
      <c r="C5122" s="53"/>
      <c r="D5122" s="53"/>
      <c r="E5122" s="53"/>
      <c r="F5122" s="53"/>
      <c r="G5122" s="54"/>
      <c r="H5122" s="53"/>
      <c r="I5122" s="59"/>
      <c r="J5122" s="53"/>
      <c r="K5122" s="53"/>
      <c r="L5122" s="53"/>
      <c r="M5122" s="53"/>
      <c r="N5122" s="53"/>
    </row>
    <row r="5123" spans="2:14" x14ac:dyDescent="0.25">
      <c r="B5123" s="175"/>
      <c r="C5123" s="53"/>
      <c r="D5123" s="53"/>
      <c r="E5123" s="53"/>
      <c r="F5123" s="53"/>
      <c r="G5123" s="54"/>
      <c r="H5123" s="53"/>
      <c r="I5123" s="59"/>
      <c r="J5123" s="53"/>
      <c r="K5123" s="53"/>
      <c r="L5123" s="53"/>
      <c r="M5123" s="53"/>
      <c r="N5123" s="53"/>
    </row>
    <row r="5124" spans="2:14" x14ac:dyDescent="0.25">
      <c r="B5124" s="175"/>
      <c r="C5124" s="53"/>
      <c r="D5124" s="53"/>
      <c r="E5124" s="53"/>
      <c r="F5124" s="53"/>
      <c r="G5124" s="54"/>
      <c r="H5124" s="53"/>
      <c r="I5124" s="59"/>
      <c r="J5124" s="53"/>
      <c r="K5124" s="53"/>
      <c r="L5124" s="53"/>
      <c r="M5124" s="53"/>
      <c r="N5124" s="53"/>
    </row>
    <row r="5125" spans="2:14" x14ac:dyDescent="0.25">
      <c r="B5125" s="175"/>
      <c r="C5125" s="53"/>
      <c r="D5125" s="53"/>
      <c r="E5125" s="53"/>
      <c r="F5125" s="53"/>
      <c r="G5125" s="54"/>
      <c r="H5125" s="53"/>
      <c r="I5125" s="59"/>
      <c r="J5125" s="53"/>
      <c r="K5125" s="53"/>
      <c r="L5125" s="53"/>
      <c r="M5125" s="53"/>
      <c r="N5125" s="53"/>
    </row>
    <row r="5126" spans="2:14" x14ac:dyDescent="0.25">
      <c r="B5126" s="175"/>
      <c r="C5126" s="53"/>
      <c r="D5126" s="53"/>
      <c r="E5126" s="53"/>
      <c r="F5126" s="53"/>
      <c r="G5126" s="54"/>
      <c r="H5126" s="53"/>
      <c r="I5126" s="59"/>
      <c r="J5126" s="53"/>
      <c r="K5126" s="53"/>
      <c r="L5126" s="53"/>
      <c r="M5126" s="53"/>
      <c r="N5126" s="53"/>
    </row>
    <row r="5127" spans="2:14" x14ac:dyDescent="0.25">
      <c r="B5127" s="175"/>
      <c r="C5127" s="53"/>
      <c r="D5127" s="53"/>
      <c r="E5127" s="53"/>
      <c r="F5127" s="53"/>
      <c r="G5127" s="54"/>
      <c r="H5127" s="53"/>
      <c r="I5127" s="59"/>
      <c r="J5127" s="53"/>
      <c r="K5127" s="53"/>
      <c r="L5127" s="53"/>
      <c r="M5127" s="53"/>
      <c r="N5127" s="53"/>
    </row>
    <row r="5128" spans="2:14" x14ac:dyDescent="0.25">
      <c r="B5128" s="175"/>
      <c r="C5128" s="53"/>
      <c r="D5128" s="53"/>
      <c r="E5128" s="53"/>
      <c r="F5128" s="53"/>
      <c r="G5128" s="54"/>
      <c r="H5128" s="53"/>
      <c r="I5128" s="59"/>
      <c r="J5128" s="53"/>
      <c r="K5128" s="53"/>
      <c r="L5128" s="53"/>
      <c r="M5128" s="53"/>
      <c r="N5128" s="53"/>
    </row>
    <row r="5129" spans="2:14" x14ac:dyDescent="0.25">
      <c r="B5129" s="175"/>
      <c r="C5129" s="53"/>
      <c r="D5129" s="53"/>
      <c r="E5129" s="53"/>
      <c r="F5129" s="53"/>
      <c r="G5129" s="54"/>
      <c r="H5129" s="53"/>
      <c r="I5129" s="59"/>
      <c r="J5129" s="53"/>
      <c r="K5129" s="53"/>
      <c r="L5129" s="53"/>
      <c r="M5129" s="53"/>
      <c r="N5129" s="53"/>
    </row>
    <row r="5130" spans="2:14" x14ac:dyDescent="0.25">
      <c r="B5130" s="175"/>
      <c r="C5130" s="53"/>
      <c r="D5130" s="53"/>
      <c r="E5130" s="53"/>
      <c r="F5130" s="53"/>
      <c r="G5130" s="54"/>
      <c r="H5130" s="53"/>
      <c r="I5130" s="59"/>
      <c r="J5130" s="53"/>
      <c r="K5130" s="53"/>
      <c r="L5130" s="53"/>
      <c r="M5130" s="53"/>
      <c r="N5130" s="53"/>
    </row>
    <row r="5131" spans="2:14" x14ac:dyDescent="0.25">
      <c r="B5131" s="175"/>
      <c r="C5131" s="53"/>
      <c r="D5131" s="53"/>
      <c r="E5131" s="53"/>
      <c r="F5131" s="53"/>
      <c r="G5131" s="54"/>
      <c r="H5131" s="53"/>
      <c r="I5131" s="59"/>
      <c r="J5131" s="53"/>
      <c r="K5131" s="53"/>
      <c r="L5131" s="53"/>
      <c r="M5131" s="53"/>
      <c r="N5131" s="53"/>
    </row>
    <row r="5132" spans="2:14" x14ac:dyDescent="0.25">
      <c r="B5132" s="175"/>
      <c r="C5132" s="53"/>
      <c r="D5132" s="53"/>
      <c r="E5132" s="53"/>
      <c r="F5132" s="53"/>
      <c r="G5132" s="54"/>
      <c r="H5132" s="53"/>
      <c r="I5132" s="59"/>
      <c r="J5132" s="53"/>
      <c r="K5132" s="53"/>
      <c r="L5132" s="53"/>
      <c r="M5132" s="53"/>
      <c r="N5132" s="53"/>
    </row>
    <row r="5133" spans="2:14" x14ac:dyDescent="0.25">
      <c r="B5133" s="175"/>
      <c r="C5133" s="53"/>
      <c r="D5133" s="53"/>
      <c r="E5133" s="53"/>
      <c r="F5133" s="53"/>
      <c r="G5133" s="54"/>
      <c r="H5133" s="53"/>
      <c r="I5133" s="59"/>
      <c r="J5133" s="53"/>
      <c r="K5133" s="53"/>
      <c r="L5133" s="53"/>
      <c r="M5133" s="53"/>
      <c r="N5133" s="53"/>
    </row>
    <row r="5134" spans="2:14" x14ac:dyDescent="0.25">
      <c r="B5134" s="175"/>
      <c r="C5134" s="53"/>
      <c r="D5134" s="53"/>
      <c r="E5134" s="53"/>
      <c r="F5134" s="53"/>
      <c r="G5134" s="54"/>
      <c r="H5134" s="53"/>
      <c r="I5134" s="59"/>
      <c r="J5134" s="53"/>
      <c r="K5134" s="53"/>
      <c r="L5134" s="53"/>
      <c r="M5134" s="53"/>
      <c r="N5134" s="53"/>
    </row>
    <row r="5135" spans="2:14" x14ac:dyDescent="0.25">
      <c r="B5135" s="175"/>
      <c r="C5135" s="53"/>
      <c r="D5135" s="53"/>
      <c r="E5135" s="53"/>
      <c r="F5135" s="53"/>
      <c r="G5135" s="54"/>
      <c r="H5135" s="53"/>
      <c r="I5135" s="59"/>
      <c r="J5135" s="53"/>
      <c r="K5135" s="53"/>
      <c r="L5135" s="53"/>
      <c r="M5135" s="53"/>
      <c r="N5135" s="53"/>
    </row>
    <row r="5136" spans="2:14" x14ac:dyDescent="0.25">
      <c r="B5136" s="175"/>
      <c r="C5136" s="53"/>
      <c r="D5136" s="53"/>
      <c r="E5136" s="53"/>
      <c r="F5136" s="53"/>
      <c r="G5136" s="54"/>
      <c r="H5136" s="53"/>
      <c r="I5136" s="59"/>
      <c r="J5136" s="53"/>
      <c r="K5136" s="53"/>
      <c r="L5136" s="53"/>
      <c r="M5136" s="53"/>
      <c r="N5136" s="53"/>
    </row>
    <row r="5137" spans="2:14" x14ac:dyDescent="0.25">
      <c r="B5137" s="175"/>
      <c r="C5137" s="53"/>
      <c r="D5137" s="53"/>
      <c r="E5137" s="53"/>
      <c r="F5137" s="53"/>
      <c r="G5137" s="54"/>
      <c r="H5137" s="53"/>
      <c r="I5137" s="59"/>
      <c r="J5137" s="53"/>
      <c r="K5137" s="53"/>
      <c r="L5137" s="53"/>
      <c r="M5137" s="53"/>
      <c r="N5137" s="53"/>
    </row>
    <row r="5138" spans="2:14" x14ac:dyDescent="0.25">
      <c r="B5138" s="175"/>
      <c r="C5138" s="53"/>
      <c r="D5138" s="53"/>
      <c r="E5138" s="53"/>
      <c r="F5138" s="53"/>
      <c r="G5138" s="54"/>
      <c r="H5138" s="53"/>
      <c r="I5138" s="59"/>
      <c r="J5138" s="53"/>
      <c r="K5138" s="53"/>
      <c r="L5138" s="53"/>
      <c r="M5138" s="53"/>
      <c r="N5138" s="53"/>
    </row>
    <row r="5139" spans="2:14" x14ac:dyDescent="0.25">
      <c r="B5139" s="175"/>
      <c r="C5139" s="53"/>
      <c r="D5139" s="53"/>
      <c r="E5139" s="53"/>
      <c r="F5139" s="53"/>
      <c r="G5139" s="54"/>
      <c r="H5139" s="53"/>
      <c r="I5139" s="59"/>
      <c r="J5139" s="53"/>
      <c r="K5139" s="53"/>
      <c r="L5139" s="53"/>
      <c r="M5139" s="53"/>
      <c r="N5139" s="53"/>
    </row>
    <row r="5140" spans="2:14" x14ac:dyDescent="0.25">
      <c r="B5140" s="175"/>
      <c r="C5140" s="53"/>
      <c r="D5140" s="53"/>
      <c r="E5140" s="53"/>
      <c r="F5140" s="53"/>
      <c r="G5140" s="54"/>
      <c r="H5140" s="53"/>
      <c r="I5140" s="59"/>
      <c r="J5140" s="53"/>
      <c r="K5140" s="53"/>
      <c r="L5140" s="53"/>
      <c r="M5140" s="53"/>
      <c r="N5140" s="53"/>
    </row>
    <row r="5141" spans="2:14" x14ac:dyDescent="0.25">
      <c r="B5141" s="175"/>
      <c r="C5141" s="53"/>
      <c r="D5141" s="53"/>
      <c r="E5141" s="53"/>
      <c r="F5141" s="53"/>
      <c r="G5141" s="54"/>
      <c r="H5141" s="53"/>
      <c r="I5141" s="59"/>
      <c r="J5141" s="53"/>
      <c r="K5141" s="53"/>
      <c r="L5141" s="53"/>
      <c r="M5141" s="53"/>
      <c r="N5141" s="53"/>
    </row>
    <row r="5142" spans="2:14" x14ac:dyDescent="0.25">
      <c r="B5142" s="175"/>
      <c r="C5142" s="53"/>
      <c r="D5142" s="53"/>
      <c r="E5142" s="53"/>
      <c r="F5142" s="53"/>
      <c r="G5142" s="54"/>
      <c r="H5142" s="53"/>
      <c r="I5142" s="59"/>
      <c r="J5142" s="53"/>
      <c r="K5142" s="53"/>
      <c r="L5142" s="53"/>
      <c r="M5142" s="53"/>
      <c r="N5142" s="53"/>
    </row>
    <row r="5143" spans="2:14" x14ac:dyDescent="0.25">
      <c r="B5143" s="175"/>
      <c r="C5143" s="53"/>
      <c r="D5143" s="53"/>
      <c r="E5143" s="53"/>
      <c r="F5143" s="53"/>
      <c r="G5143" s="54"/>
      <c r="H5143" s="53"/>
      <c r="I5143" s="59"/>
      <c r="J5143" s="53"/>
      <c r="K5143" s="53"/>
      <c r="L5143" s="53"/>
      <c r="M5143" s="53"/>
      <c r="N5143" s="53"/>
    </row>
    <row r="5144" spans="2:14" x14ac:dyDescent="0.25">
      <c r="B5144" s="175"/>
      <c r="C5144" s="53"/>
      <c r="D5144" s="53"/>
      <c r="E5144" s="53"/>
      <c r="F5144" s="53"/>
      <c r="G5144" s="54"/>
      <c r="H5144" s="53"/>
      <c r="I5144" s="59"/>
      <c r="J5144" s="53"/>
      <c r="K5144" s="53"/>
      <c r="L5144" s="53"/>
      <c r="M5144" s="53"/>
      <c r="N5144" s="53"/>
    </row>
    <row r="5145" spans="2:14" x14ac:dyDescent="0.25">
      <c r="B5145" s="175"/>
      <c r="C5145" s="53"/>
      <c r="D5145" s="53"/>
      <c r="E5145" s="53"/>
      <c r="F5145" s="53"/>
      <c r="G5145" s="54"/>
      <c r="H5145" s="53"/>
      <c r="I5145" s="59"/>
      <c r="J5145" s="53"/>
      <c r="K5145" s="53"/>
      <c r="L5145" s="53"/>
      <c r="M5145" s="53"/>
      <c r="N5145" s="53"/>
    </row>
    <row r="5146" spans="2:14" x14ac:dyDescent="0.25">
      <c r="B5146" s="175"/>
      <c r="C5146" s="53"/>
      <c r="D5146" s="53"/>
      <c r="E5146" s="53"/>
      <c r="F5146" s="53"/>
      <c r="G5146" s="54"/>
      <c r="H5146" s="53"/>
      <c r="I5146" s="59"/>
      <c r="J5146" s="53"/>
      <c r="K5146" s="53"/>
      <c r="L5146" s="53"/>
      <c r="M5146" s="53"/>
      <c r="N5146" s="53"/>
    </row>
    <row r="5147" spans="2:14" x14ac:dyDescent="0.25">
      <c r="B5147" s="175"/>
      <c r="C5147" s="53"/>
      <c r="D5147" s="53"/>
      <c r="E5147" s="53"/>
      <c r="F5147" s="53"/>
      <c r="G5147" s="54"/>
      <c r="H5147" s="53"/>
      <c r="I5147" s="59"/>
      <c r="J5147" s="53"/>
      <c r="K5147" s="53"/>
      <c r="L5147" s="53"/>
      <c r="M5147" s="53"/>
      <c r="N5147" s="53"/>
    </row>
    <row r="5148" spans="2:14" x14ac:dyDescent="0.25">
      <c r="B5148" s="175"/>
      <c r="C5148" s="53"/>
      <c r="D5148" s="53"/>
      <c r="E5148" s="53"/>
      <c r="F5148" s="53"/>
      <c r="G5148" s="54"/>
      <c r="H5148" s="53"/>
      <c r="I5148" s="59"/>
      <c r="J5148" s="53"/>
      <c r="K5148" s="53"/>
      <c r="L5148" s="53"/>
      <c r="M5148" s="53"/>
      <c r="N5148" s="53"/>
    </row>
    <row r="5149" spans="2:14" x14ac:dyDescent="0.25">
      <c r="B5149" s="175"/>
      <c r="C5149" s="53"/>
      <c r="D5149" s="53"/>
      <c r="E5149" s="53"/>
      <c r="F5149" s="53"/>
      <c r="G5149" s="54"/>
      <c r="H5149" s="53"/>
      <c r="I5149" s="59"/>
      <c r="J5149" s="53"/>
      <c r="K5149" s="53"/>
      <c r="L5149" s="53"/>
      <c r="M5149" s="53"/>
      <c r="N5149" s="53"/>
    </row>
    <row r="5150" spans="2:14" x14ac:dyDescent="0.25">
      <c r="B5150" s="175"/>
      <c r="C5150" s="53"/>
      <c r="D5150" s="53"/>
      <c r="E5150" s="53"/>
      <c r="F5150" s="53"/>
      <c r="G5150" s="54"/>
      <c r="H5150" s="53"/>
      <c r="I5150" s="59"/>
      <c r="J5150" s="53"/>
      <c r="K5150" s="53"/>
      <c r="L5150" s="53"/>
      <c r="M5150" s="53"/>
      <c r="N5150" s="53"/>
    </row>
    <row r="5151" spans="2:14" x14ac:dyDescent="0.25">
      <c r="B5151" s="175"/>
      <c r="C5151" s="53"/>
      <c r="D5151" s="53"/>
      <c r="E5151" s="53"/>
      <c r="F5151" s="53"/>
      <c r="G5151" s="54"/>
      <c r="H5151" s="53"/>
      <c r="I5151" s="59"/>
      <c r="J5151" s="53"/>
      <c r="K5151" s="53"/>
      <c r="L5151" s="53"/>
      <c r="M5151" s="53"/>
      <c r="N5151" s="53"/>
    </row>
    <row r="5152" spans="2:14" x14ac:dyDescent="0.25">
      <c r="B5152" s="175"/>
      <c r="C5152" s="53"/>
      <c r="D5152" s="53"/>
      <c r="E5152" s="53"/>
      <c r="F5152" s="53"/>
      <c r="G5152" s="54"/>
      <c r="H5152" s="53"/>
      <c r="I5152" s="59"/>
      <c r="J5152" s="53"/>
      <c r="K5152" s="53"/>
      <c r="L5152" s="53"/>
      <c r="M5152" s="53"/>
      <c r="N5152" s="53"/>
    </row>
    <row r="5153" spans="2:14" x14ac:dyDescent="0.25">
      <c r="B5153" s="175"/>
      <c r="C5153" s="53"/>
      <c r="D5153" s="53"/>
      <c r="E5153" s="53"/>
      <c r="F5153" s="53"/>
      <c r="G5153" s="54"/>
      <c r="H5153" s="53"/>
      <c r="I5153" s="59"/>
      <c r="J5153" s="53"/>
      <c r="K5153" s="53"/>
      <c r="L5153" s="53"/>
      <c r="M5153" s="53"/>
      <c r="N5153" s="53"/>
    </row>
    <row r="5154" spans="2:14" x14ac:dyDescent="0.25">
      <c r="B5154" s="175"/>
      <c r="C5154" s="53"/>
      <c r="D5154" s="53"/>
      <c r="E5154" s="53"/>
      <c r="F5154" s="53"/>
      <c r="G5154" s="54"/>
      <c r="H5154" s="53"/>
      <c r="I5154" s="59"/>
      <c r="J5154" s="53"/>
      <c r="K5154" s="53"/>
      <c r="L5154" s="53"/>
      <c r="M5154" s="53"/>
      <c r="N5154" s="53"/>
    </row>
    <row r="5155" spans="2:14" x14ac:dyDescent="0.25">
      <c r="B5155" s="175"/>
      <c r="C5155" s="53"/>
      <c r="D5155" s="53"/>
      <c r="E5155" s="53"/>
      <c r="F5155" s="53"/>
      <c r="G5155" s="54"/>
      <c r="H5155" s="53"/>
      <c r="I5155" s="59"/>
      <c r="J5155" s="53"/>
      <c r="K5155" s="53"/>
      <c r="L5155" s="53"/>
      <c r="M5155" s="53"/>
      <c r="N5155" s="53"/>
    </row>
    <row r="5156" spans="2:14" x14ac:dyDescent="0.25">
      <c r="B5156" s="175"/>
      <c r="C5156" s="53"/>
      <c r="D5156" s="53"/>
      <c r="E5156" s="53"/>
      <c r="F5156" s="53"/>
      <c r="G5156" s="54"/>
      <c r="H5156" s="53"/>
      <c r="I5156" s="59"/>
      <c r="J5156" s="53"/>
      <c r="K5156" s="53"/>
      <c r="L5156" s="53"/>
      <c r="M5156" s="53"/>
      <c r="N5156" s="53"/>
    </row>
    <row r="5157" spans="2:14" x14ac:dyDescent="0.25">
      <c r="B5157" s="175"/>
      <c r="C5157" s="53"/>
      <c r="D5157" s="53"/>
      <c r="E5157" s="53"/>
      <c r="F5157" s="53"/>
      <c r="G5157" s="54"/>
      <c r="H5157" s="53"/>
      <c r="I5157" s="59"/>
      <c r="J5157" s="53"/>
      <c r="K5157" s="53"/>
      <c r="L5157" s="53"/>
      <c r="M5157" s="53"/>
      <c r="N5157" s="53"/>
    </row>
    <row r="5158" spans="2:14" x14ac:dyDescent="0.25">
      <c r="B5158" s="175"/>
      <c r="C5158" s="53"/>
      <c r="D5158" s="53"/>
      <c r="E5158" s="53"/>
      <c r="F5158" s="53"/>
      <c r="G5158" s="54"/>
      <c r="H5158" s="53"/>
      <c r="I5158" s="59"/>
      <c r="J5158" s="53"/>
      <c r="K5158" s="53"/>
      <c r="L5158" s="53"/>
      <c r="M5158" s="53"/>
      <c r="N5158" s="53"/>
    </row>
    <row r="5159" spans="2:14" x14ac:dyDescent="0.25">
      <c r="B5159" s="175"/>
      <c r="C5159" s="53"/>
      <c r="D5159" s="53"/>
      <c r="E5159" s="53"/>
      <c r="F5159" s="53"/>
      <c r="G5159" s="54"/>
      <c r="H5159" s="53"/>
      <c r="I5159" s="59"/>
      <c r="J5159" s="53"/>
      <c r="K5159" s="53"/>
      <c r="L5159" s="53"/>
      <c r="M5159" s="53"/>
      <c r="N5159" s="53"/>
    </row>
    <row r="5160" spans="2:14" x14ac:dyDescent="0.25">
      <c r="B5160" s="175"/>
      <c r="C5160" s="53"/>
      <c r="D5160" s="53"/>
      <c r="E5160" s="53"/>
      <c r="F5160" s="53"/>
      <c r="G5160" s="54"/>
      <c r="H5160" s="53"/>
      <c r="I5160" s="59"/>
      <c r="J5160" s="53"/>
      <c r="K5160" s="53"/>
      <c r="L5160" s="53"/>
      <c r="M5160" s="53"/>
      <c r="N5160" s="53"/>
    </row>
    <row r="5161" spans="2:14" x14ac:dyDescent="0.25">
      <c r="B5161" s="175"/>
      <c r="C5161" s="53"/>
      <c r="D5161" s="53"/>
      <c r="E5161" s="53"/>
      <c r="F5161" s="53"/>
      <c r="G5161" s="54"/>
      <c r="H5161" s="53"/>
      <c r="I5161" s="59"/>
      <c r="J5161" s="53"/>
      <c r="K5161" s="53"/>
      <c r="L5161" s="53"/>
      <c r="M5161" s="53"/>
      <c r="N5161" s="53"/>
    </row>
    <row r="5162" spans="2:14" x14ac:dyDescent="0.25">
      <c r="B5162" s="175"/>
      <c r="C5162" s="53"/>
      <c r="D5162" s="53"/>
      <c r="E5162" s="53"/>
      <c r="F5162" s="53"/>
      <c r="G5162" s="54"/>
      <c r="H5162" s="53"/>
      <c r="I5162" s="59"/>
      <c r="J5162" s="53"/>
      <c r="K5162" s="53"/>
      <c r="L5162" s="53"/>
      <c r="M5162" s="53"/>
      <c r="N5162" s="53"/>
    </row>
    <row r="5163" spans="2:14" x14ac:dyDescent="0.25">
      <c r="B5163" s="175"/>
      <c r="C5163" s="53"/>
      <c r="D5163" s="53"/>
      <c r="E5163" s="53"/>
      <c r="F5163" s="53"/>
      <c r="G5163" s="54"/>
      <c r="H5163" s="53"/>
      <c r="I5163" s="59"/>
      <c r="J5163" s="53"/>
      <c r="K5163" s="53"/>
      <c r="L5163" s="53"/>
      <c r="M5163" s="53"/>
      <c r="N5163" s="53"/>
    </row>
    <row r="5164" spans="2:14" x14ac:dyDescent="0.25">
      <c r="B5164" s="175"/>
      <c r="C5164" s="53"/>
      <c r="D5164" s="53"/>
      <c r="E5164" s="53"/>
      <c r="F5164" s="53"/>
      <c r="G5164" s="54"/>
      <c r="H5164" s="53"/>
      <c r="I5164" s="59"/>
      <c r="J5164" s="53"/>
      <c r="K5164" s="53"/>
      <c r="L5164" s="53"/>
      <c r="M5164" s="53"/>
      <c r="N5164" s="53"/>
    </row>
    <row r="5165" spans="2:14" x14ac:dyDescent="0.25">
      <c r="B5165" s="175"/>
      <c r="C5165" s="53"/>
      <c r="D5165" s="53"/>
      <c r="E5165" s="53"/>
      <c r="F5165" s="53"/>
      <c r="G5165" s="54"/>
      <c r="H5165" s="53"/>
      <c r="I5165" s="59"/>
      <c r="J5165" s="53"/>
      <c r="K5165" s="53"/>
      <c r="L5165" s="53"/>
      <c r="M5165" s="53"/>
      <c r="N5165" s="53"/>
    </row>
    <row r="5166" spans="2:14" x14ac:dyDescent="0.25">
      <c r="B5166" s="175"/>
      <c r="C5166" s="53"/>
      <c r="D5166" s="53"/>
      <c r="E5166" s="53"/>
      <c r="F5166" s="53"/>
      <c r="G5166" s="54"/>
      <c r="H5166" s="53"/>
      <c r="I5166" s="59"/>
      <c r="J5166" s="53"/>
      <c r="K5166" s="53"/>
      <c r="L5166" s="53"/>
      <c r="M5166" s="53"/>
      <c r="N5166" s="53"/>
    </row>
    <row r="5167" spans="2:14" x14ac:dyDescent="0.25">
      <c r="B5167" s="175"/>
      <c r="C5167" s="53"/>
      <c r="D5167" s="53"/>
      <c r="E5167" s="53"/>
      <c r="F5167" s="53"/>
      <c r="G5167" s="54"/>
      <c r="H5167" s="53"/>
      <c r="I5167" s="59"/>
      <c r="J5167" s="53"/>
      <c r="K5167" s="53"/>
      <c r="L5167" s="53"/>
      <c r="M5167" s="53"/>
      <c r="N5167" s="53"/>
    </row>
    <row r="5168" spans="2:14" x14ac:dyDescent="0.25">
      <c r="B5168" s="175"/>
      <c r="C5168" s="53"/>
      <c r="D5168" s="53"/>
      <c r="E5168" s="53"/>
      <c r="F5168" s="53"/>
      <c r="G5168" s="54"/>
      <c r="H5168" s="53"/>
      <c r="I5168" s="59"/>
      <c r="J5168" s="53"/>
      <c r="K5168" s="53"/>
      <c r="L5168" s="53"/>
      <c r="M5168" s="53"/>
      <c r="N5168" s="53"/>
    </row>
    <row r="5169" spans="2:14" x14ac:dyDescent="0.25">
      <c r="B5169" s="175"/>
      <c r="C5169" s="53"/>
      <c r="D5169" s="53"/>
      <c r="E5169" s="53"/>
      <c r="F5169" s="53"/>
      <c r="G5169" s="54"/>
      <c r="H5169" s="53"/>
      <c r="I5169" s="59"/>
      <c r="J5169" s="53"/>
      <c r="K5169" s="53"/>
      <c r="L5169" s="53"/>
      <c r="M5169" s="53"/>
      <c r="N5169" s="53"/>
    </row>
    <row r="5170" spans="2:14" x14ac:dyDescent="0.25">
      <c r="B5170" s="175"/>
      <c r="C5170" s="53"/>
      <c r="D5170" s="53"/>
      <c r="E5170" s="53"/>
      <c r="F5170" s="53"/>
      <c r="G5170" s="54"/>
      <c r="H5170" s="53"/>
      <c r="I5170" s="59"/>
      <c r="J5170" s="53"/>
      <c r="K5170" s="53"/>
      <c r="L5170" s="53"/>
      <c r="M5170" s="53"/>
      <c r="N5170" s="53"/>
    </row>
    <row r="5171" spans="2:14" x14ac:dyDescent="0.25">
      <c r="B5171" s="175"/>
      <c r="C5171" s="53"/>
      <c r="D5171" s="53"/>
      <c r="E5171" s="53"/>
      <c r="F5171" s="53"/>
      <c r="G5171" s="54"/>
      <c r="H5171" s="53"/>
      <c r="I5171" s="59"/>
      <c r="J5171" s="53"/>
      <c r="K5171" s="53"/>
      <c r="L5171" s="53"/>
      <c r="M5171" s="53"/>
      <c r="N5171" s="53"/>
    </row>
    <row r="5172" spans="2:14" x14ac:dyDescent="0.25">
      <c r="B5172" s="175"/>
      <c r="C5172" s="53"/>
      <c r="D5172" s="53"/>
      <c r="E5172" s="53"/>
      <c r="F5172" s="53"/>
      <c r="G5172" s="54"/>
      <c r="H5172" s="53"/>
      <c r="I5172" s="59"/>
      <c r="J5172" s="53"/>
      <c r="K5172" s="53"/>
      <c r="L5172" s="53"/>
      <c r="M5172" s="53"/>
      <c r="N5172" s="53"/>
    </row>
    <row r="5173" spans="2:14" x14ac:dyDescent="0.25">
      <c r="B5173" s="175"/>
      <c r="C5173" s="53"/>
      <c r="D5173" s="53"/>
      <c r="E5173" s="53"/>
      <c r="F5173" s="53"/>
      <c r="G5173" s="54"/>
      <c r="H5173" s="53"/>
      <c r="I5173" s="59"/>
      <c r="J5173" s="53"/>
      <c r="K5173" s="53"/>
      <c r="L5173" s="53"/>
      <c r="M5173" s="53"/>
      <c r="N5173" s="53"/>
    </row>
    <row r="5174" spans="2:14" x14ac:dyDescent="0.25">
      <c r="B5174" s="175"/>
      <c r="C5174" s="53"/>
      <c r="D5174" s="53"/>
      <c r="E5174" s="53"/>
      <c r="F5174" s="53"/>
      <c r="G5174" s="54"/>
      <c r="H5174" s="53"/>
      <c r="I5174" s="59"/>
      <c r="J5174" s="53"/>
      <c r="K5174" s="53"/>
      <c r="L5174" s="53"/>
      <c r="M5174" s="53"/>
      <c r="N5174" s="53"/>
    </row>
    <row r="5175" spans="2:14" x14ac:dyDescent="0.25">
      <c r="B5175" s="175"/>
      <c r="C5175" s="53"/>
      <c r="D5175" s="53"/>
      <c r="E5175" s="53"/>
      <c r="F5175" s="53"/>
      <c r="G5175" s="54"/>
      <c r="H5175" s="53"/>
      <c r="I5175" s="59"/>
      <c r="J5175" s="53"/>
      <c r="K5175" s="53"/>
      <c r="L5175" s="53"/>
      <c r="M5175" s="53"/>
      <c r="N5175" s="53"/>
    </row>
    <row r="5176" spans="2:14" x14ac:dyDescent="0.25">
      <c r="B5176" s="175"/>
      <c r="C5176" s="53"/>
      <c r="D5176" s="53"/>
      <c r="E5176" s="53"/>
      <c r="F5176" s="53"/>
      <c r="G5176" s="54"/>
      <c r="H5176" s="53"/>
      <c r="I5176" s="59"/>
      <c r="J5176" s="53"/>
      <c r="K5176" s="53"/>
      <c r="L5176" s="53"/>
      <c r="M5176" s="53"/>
      <c r="N5176" s="53"/>
    </row>
    <row r="5177" spans="2:14" x14ac:dyDescent="0.25">
      <c r="B5177" s="175"/>
      <c r="C5177" s="53"/>
      <c r="D5177" s="53"/>
      <c r="E5177" s="53"/>
      <c r="F5177" s="53"/>
      <c r="G5177" s="54"/>
      <c r="H5177" s="53"/>
      <c r="I5177" s="59"/>
      <c r="J5177" s="53"/>
      <c r="K5177" s="53"/>
      <c r="L5177" s="53"/>
      <c r="M5177" s="53"/>
      <c r="N5177" s="53"/>
    </row>
    <row r="5178" spans="2:14" x14ac:dyDescent="0.25">
      <c r="B5178" s="175"/>
      <c r="C5178" s="53"/>
      <c r="D5178" s="53"/>
      <c r="E5178" s="53"/>
      <c r="F5178" s="53"/>
      <c r="G5178" s="54"/>
      <c r="H5178" s="53"/>
      <c r="I5178" s="59"/>
      <c r="J5178" s="53"/>
      <c r="K5178" s="53"/>
      <c r="L5178" s="53"/>
      <c r="M5178" s="53"/>
      <c r="N5178" s="53"/>
    </row>
    <row r="5179" spans="2:14" x14ac:dyDescent="0.25">
      <c r="B5179" s="175"/>
      <c r="C5179" s="53"/>
      <c r="D5179" s="53"/>
      <c r="E5179" s="53"/>
      <c r="F5179" s="53"/>
      <c r="G5179" s="54"/>
      <c r="H5179" s="53"/>
      <c r="I5179" s="59"/>
      <c r="J5179" s="53"/>
      <c r="K5179" s="53"/>
      <c r="L5179" s="53"/>
      <c r="M5179" s="53"/>
      <c r="N5179" s="53"/>
    </row>
    <row r="5180" spans="2:14" x14ac:dyDescent="0.25">
      <c r="B5180" s="175"/>
      <c r="C5180" s="53"/>
      <c r="D5180" s="53"/>
      <c r="E5180" s="53"/>
      <c r="F5180" s="53"/>
      <c r="G5180" s="54"/>
      <c r="H5180" s="53"/>
      <c r="I5180" s="59"/>
      <c r="J5180" s="53"/>
      <c r="K5180" s="53"/>
      <c r="L5180" s="53"/>
      <c r="M5180" s="53"/>
      <c r="N5180" s="53"/>
    </row>
    <row r="5181" spans="2:14" x14ac:dyDescent="0.25">
      <c r="B5181" s="175"/>
      <c r="C5181" s="53"/>
      <c r="D5181" s="53"/>
      <c r="E5181" s="53"/>
      <c r="F5181" s="53"/>
      <c r="G5181" s="54"/>
      <c r="H5181" s="53"/>
      <c r="I5181" s="59"/>
      <c r="J5181" s="53"/>
      <c r="K5181" s="53"/>
      <c r="L5181" s="53"/>
      <c r="M5181" s="53"/>
      <c r="N5181" s="53"/>
    </row>
    <row r="5182" spans="2:14" x14ac:dyDescent="0.25">
      <c r="B5182" s="175"/>
      <c r="C5182" s="53"/>
      <c r="D5182" s="53"/>
      <c r="E5182" s="53"/>
      <c r="F5182" s="53"/>
      <c r="G5182" s="54"/>
      <c r="H5182" s="53"/>
      <c r="I5182" s="59"/>
      <c r="J5182" s="53"/>
      <c r="K5182" s="53"/>
      <c r="L5182" s="53"/>
      <c r="M5182" s="53"/>
      <c r="N5182" s="53"/>
    </row>
    <row r="5183" spans="2:14" x14ac:dyDescent="0.25">
      <c r="B5183" s="175"/>
      <c r="C5183" s="53"/>
      <c r="D5183" s="53"/>
      <c r="E5183" s="53"/>
      <c r="F5183" s="53"/>
      <c r="G5183" s="54"/>
      <c r="H5183" s="53"/>
      <c r="I5183" s="59"/>
      <c r="J5183" s="53"/>
      <c r="K5183" s="53"/>
      <c r="L5183" s="53"/>
      <c r="M5183" s="53"/>
      <c r="N5183" s="53"/>
    </row>
    <row r="5184" spans="2:14" x14ac:dyDescent="0.25">
      <c r="B5184" s="175"/>
      <c r="C5184" s="53"/>
      <c r="D5184" s="53"/>
      <c r="E5184" s="53"/>
      <c r="F5184" s="53"/>
      <c r="G5184" s="54"/>
      <c r="H5184" s="53"/>
      <c r="I5184" s="59"/>
      <c r="J5184" s="53"/>
      <c r="K5184" s="53"/>
      <c r="L5184" s="53"/>
      <c r="M5184" s="53"/>
      <c r="N5184" s="53"/>
    </row>
    <row r="5185" spans="2:14" x14ac:dyDescent="0.25">
      <c r="B5185" s="175"/>
      <c r="C5185" s="53"/>
      <c r="D5185" s="53"/>
      <c r="E5185" s="53"/>
      <c r="F5185" s="53"/>
      <c r="G5185" s="54"/>
      <c r="H5185" s="53"/>
      <c r="I5185" s="59"/>
      <c r="J5185" s="53"/>
      <c r="K5185" s="53"/>
      <c r="L5185" s="53"/>
      <c r="M5185" s="53"/>
      <c r="N5185" s="53"/>
    </row>
    <row r="5186" spans="2:14" x14ac:dyDescent="0.25">
      <c r="B5186" s="175"/>
      <c r="C5186" s="53"/>
      <c r="D5186" s="53"/>
      <c r="E5186" s="53"/>
      <c r="F5186" s="53"/>
      <c r="G5186" s="54"/>
      <c r="H5186" s="53"/>
      <c r="I5186" s="59"/>
      <c r="J5186" s="53"/>
      <c r="K5186" s="53"/>
      <c r="L5186" s="53"/>
      <c r="M5186" s="53"/>
      <c r="N5186" s="53"/>
    </row>
    <row r="5187" spans="2:14" x14ac:dyDescent="0.25">
      <c r="B5187" s="175"/>
      <c r="C5187" s="53"/>
      <c r="D5187" s="53"/>
      <c r="E5187" s="53"/>
      <c r="F5187" s="53"/>
      <c r="G5187" s="54"/>
      <c r="H5187" s="53"/>
      <c r="I5187" s="59"/>
      <c r="J5187" s="53"/>
      <c r="K5187" s="53"/>
      <c r="L5187" s="53"/>
      <c r="M5187" s="53"/>
      <c r="N5187" s="53"/>
    </row>
    <row r="5188" spans="2:14" x14ac:dyDescent="0.25">
      <c r="B5188" s="175"/>
      <c r="C5188" s="53"/>
      <c r="D5188" s="53"/>
      <c r="E5188" s="53"/>
      <c r="F5188" s="53"/>
      <c r="G5188" s="54"/>
      <c r="H5188" s="53"/>
      <c r="I5188" s="59"/>
      <c r="J5188" s="53"/>
      <c r="K5188" s="53"/>
      <c r="L5188" s="53"/>
      <c r="M5188" s="53"/>
      <c r="N5188" s="53"/>
    </row>
    <row r="5189" spans="2:14" x14ac:dyDescent="0.25">
      <c r="B5189" s="175"/>
      <c r="C5189" s="53"/>
      <c r="D5189" s="53"/>
      <c r="E5189" s="53"/>
      <c r="F5189" s="53"/>
      <c r="G5189" s="54"/>
      <c r="H5189" s="53"/>
      <c r="I5189" s="59"/>
      <c r="J5189" s="53"/>
      <c r="K5189" s="53"/>
      <c r="L5189" s="53"/>
      <c r="M5189" s="53"/>
      <c r="N5189" s="53"/>
    </row>
    <row r="5190" spans="2:14" x14ac:dyDescent="0.25">
      <c r="B5190" s="175"/>
      <c r="C5190" s="53"/>
      <c r="D5190" s="53"/>
      <c r="E5190" s="53"/>
      <c r="F5190" s="53"/>
      <c r="G5190" s="54"/>
      <c r="H5190" s="53"/>
      <c r="I5190" s="59"/>
      <c r="J5190" s="53"/>
      <c r="K5190" s="53"/>
      <c r="L5190" s="53"/>
      <c r="M5190" s="53"/>
      <c r="N5190" s="53"/>
    </row>
    <row r="5191" spans="2:14" x14ac:dyDescent="0.25">
      <c r="B5191" s="175"/>
      <c r="C5191" s="53"/>
      <c r="D5191" s="53"/>
      <c r="E5191" s="53"/>
      <c r="F5191" s="53"/>
      <c r="G5191" s="54"/>
      <c r="H5191" s="53"/>
      <c r="I5191" s="59"/>
      <c r="J5191" s="53"/>
      <c r="K5191" s="53"/>
      <c r="L5191" s="53"/>
      <c r="M5191" s="53"/>
      <c r="N5191" s="53"/>
    </row>
    <row r="5192" spans="2:14" x14ac:dyDescent="0.25">
      <c r="B5192" s="175"/>
      <c r="C5192" s="53"/>
      <c r="D5192" s="53"/>
      <c r="E5192" s="53"/>
      <c r="F5192" s="53"/>
      <c r="G5192" s="54"/>
      <c r="H5192" s="53"/>
      <c r="I5192" s="59"/>
      <c r="J5192" s="53"/>
      <c r="K5192" s="53"/>
      <c r="L5192" s="53"/>
      <c r="M5192" s="53"/>
      <c r="N5192" s="53"/>
    </row>
    <row r="5193" spans="2:14" x14ac:dyDescent="0.25">
      <c r="B5193" s="175"/>
      <c r="C5193" s="53"/>
      <c r="D5193" s="53"/>
      <c r="E5193" s="53"/>
      <c r="F5193" s="53"/>
      <c r="G5193" s="54"/>
      <c r="H5193" s="53"/>
      <c r="I5193" s="59"/>
      <c r="J5193" s="53"/>
      <c r="K5193" s="53"/>
      <c r="L5193" s="53"/>
      <c r="M5193" s="53"/>
      <c r="N5193" s="53"/>
    </row>
    <row r="5194" spans="2:14" x14ac:dyDescent="0.25">
      <c r="B5194" s="175"/>
      <c r="C5194" s="53"/>
      <c r="D5194" s="53"/>
      <c r="E5194" s="53"/>
      <c r="F5194" s="53"/>
      <c r="G5194" s="54"/>
      <c r="H5194" s="53"/>
      <c r="I5194" s="59"/>
      <c r="J5194" s="53"/>
      <c r="K5194" s="53"/>
      <c r="L5194" s="53"/>
      <c r="M5194" s="53"/>
      <c r="N5194" s="53"/>
    </row>
    <row r="5195" spans="2:14" x14ac:dyDescent="0.25">
      <c r="B5195" s="175"/>
      <c r="C5195" s="53"/>
      <c r="D5195" s="53"/>
      <c r="E5195" s="53"/>
      <c r="F5195" s="53"/>
      <c r="G5195" s="54"/>
      <c r="H5195" s="53"/>
      <c r="I5195" s="59"/>
      <c r="J5195" s="53"/>
      <c r="K5195" s="53"/>
      <c r="L5195" s="53"/>
      <c r="M5195" s="53"/>
      <c r="N5195" s="53"/>
    </row>
    <row r="5196" spans="2:14" x14ac:dyDescent="0.25">
      <c r="B5196" s="175"/>
      <c r="C5196" s="53"/>
      <c r="D5196" s="53"/>
      <c r="E5196" s="53"/>
      <c r="F5196" s="53"/>
      <c r="G5196" s="54"/>
      <c r="H5196" s="53"/>
      <c r="I5196" s="59"/>
      <c r="J5196" s="53"/>
      <c r="K5196" s="53"/>
      <c r="L5196" s="53"/>
      <c r="M5196" s="53"/>
      <c r="N5196" s="53"/>
    </row>
    <row r="5197" spans="2:14" x14ac:dyDescent="0.25">
      <c r="B5197" s="175"/>
      <c r="C5197" s="53"/>
      <c r="D5197" s="53"/>
      <c r="E5197" s="53"/>
      <c r="F5197" s="53"/>
      <c r="G5197" s="54"/>
      <c r="H5197" s="53"/>
      <c r="I5197" s="59"/>
      <c r="J5197" s="53"/>
      <c r="K5197" s="53"/>
      <c r="L5197" s="53"/>
      <c r="M5197" s="53"/>
      <c r="N5197" s="53"/>
    </row>
    <row r="5198" spans="2:14" x14ac:dyDescent="0.25">
      <c r="B5198" s="175"/>
      <c r="C5198" s="53"/>
      <c r="D5198" s="53"/>
      <c r="E5198" s="53"/>
      <c r="F5198" s="53"/>
      <c r="G5198" s="54"/>
      <c r="H5198" s="53"/>
      <c r="I5198" s="59"/>
      <c r="J5198" s="53"/>
      <c r="K5198" s="53"/>
      <c r="L5198" s="53"/>
      <c r="M5198" s="53"/>
      <c r="N5198" s="53"/>
    </row>
    <row r="5199" spans="2:14" x14ac:dyDescent="0.25">
      <c r="B5199" s="175"/>
      <c r="C5199" s="53"/>
      <c r="D5199" s="53"/>
      <c r="E5199" s="53"/>
      <c r="F5199" s="53"/>
      <c r="G5199" s="54"/>
      <c r="H5199" s="53"/>
      <c r="I5199" s="59"/>
      <c r="J5199" s="53"/>
      <c r="K5199" s="53"/>
      <c r="L5199" s="53"/>
      <c r="M5199" s="53"/>
      <c r="N5199" s="53"/>
    </row>
    <row r="5200" spans="2:14" x14ac:dyDescent="0.25">
      <c r="B5200" s="175"/>
      <c r="C5200" s="53"/>
      <c r="D5200" s="53"/>
      <c r="E5200" s="53"/>
      <c r="F5200" s="53"/>
      <c r="G5200" s="54"/>
      <c r="H5200" s="53"/>
      <c r="I5200" s="59"/>
      <c r="J5200" s="53"/>
      <c r="K5200" s="53"/>
      <c r="L5200" s="53"/>
      <c r="M5200" s="53"/>
      <c r="N5200" s="53"/>
    </row>
    <row r="5201" spans="2:14" x14ac:dyDescent="0.25">
      <c r="B5201" s="175"/>
      <c r="C5201" s="53"/>
      <c r="D5201" s="53"/>
      <c r="E5201" s="53"/>
      <c r="F5201" s="53"/>
      <c r="G5201" s="54"/>
      <c r="H5201" s="53"/>
      <c r="I5201" s="59"/>
      <c r="J5201" s="53"/>
      <c r="K5201" s="53"/>
      <c r="L5201" s="53"/>
      <c r="M5201" s="53"/>
      <c r="N5201" s="53"/>
    </row>
    <row r="5202" spans="2:14" x14ac:dyDescent="0.25">
      <c r="B5202" s="175"/>
      <c r="C5202" s="53"/>
      <c r="D5202" s="53"/>
      <c r="E5202" s="53"/>
      <c r="F5202" s="53"/>
      <c r="G5202" s="54"/>
      <c r="H5202" s="53"/>
      <c r="I5202" s="59"/>
      <c r="J5202" s="53"/>
      <c r="K5202" s="53"/>
      <c r="L5202" s="53"/>
      <c r="M5202" s="53"/>
      <c r="N5202" s="53"/>
    </row>
    <row r="5203" spans="2:14" x14ac:dyDescent="0.25">
      <c r="B5203" s="175"/>
      <c r="C5203" s="53"/>
      <c r="D5203" s="53"/>
      <c r="E5203" s="53"/>
      <c r="F5203" s="53"/>
      <c r="G5203" s="54"/>
      <c r="H5203" s="53"/>
      <c r="I5203" s="59"/>
      <c r="J5203" s="53"/>
      <c r="K5203" s="53"/>
      <c r="L5203" s="53"/>
      <c r="M5203" s="53"/>
      <c r="N5203" s="53"/>
    </row>
    <row r="5204" spans="2:14" x14ac:dyDescent="0.25">
      <c r="B5204" s="175"/>
      <c r="C5204" s="53"/>
      <c r="D5204" s="53"/>
      <c r="E5204" s="53"/>
      <c r="F5204" s="53"/>
      <c r="G5204" s="54"/>
      <c r="H5204" s="53"/>
      <c r="I5204" s="59"/>
      <c r="J5204" s="53"/>
      <c r="K5204" s="53"/>
      <c r="L5204" s="53"/>
      <c r="M5204" s="53"/>
      <c r="N5204" s="53"/>
    </row>
    <row r="5205" spans="2:14" x14ac:dyDescent="0.25">
      <c r="B5205" s="175"/>
      <c r="C5205" s="53"/>
      <c r="D5205" s="53"/>
      <c r="E5205" s="53"/>
      <c r="F5205" s="53"/>
      <c r="G5205" s="54"/>
      <c r="H5205" s="53"/>
      <c r="I5205" s="59"/>
      <c r="J5205" s="53"/>
      <c r="K5205" s="53"/>
      <c r="L5205" s="53"/>
      <c r="M5205" s="53"/>
      <c r="N5205" s="53"/>
    </row>
    <row r="5206" spans="2:14" x14ac:dyDescent="0.25">
      <c r="B5206" s="175"/>
      <c r="C5206" s="53"/>
      <c r="D5206" s="53"/>
      <c r="E5206" s="53"/>
      <c r="F5206" s="53"/>
      <c r="G5206" s="54"/>
      <c r="H5206" s="53"/>
      <c r="I5206" s="59"/>
      <c r="J5206" s="53"/>
      <c r="K5206" s="53"/>
      <c r="L5206" s="53"/>
      <c r="M5206" s="53"/>
      <c r="N5206" s="53"/>
    </row>
    <row r="5207" spans="2:14" x14ac:dyDescent="0.25">
      <c r="B5207" s="175"/>
      <c r="C5207" s="53"/>
      <c r="D5207" s="53"/>
      <c r="E5207" s="53"/>
      <c r="F5207" s="53"/>
      <c r="G5207" s="54"/>
      <c r="H5207" s="53"/>
      <c r="I5207" s="59"/>
      <c r="J5207" s="53"/>
      <c r="K5207" s="53"/>
      <c r="L5207" s="53"/>
      <c r="M5207" s="53"/>
      <c r="N5207" s="53"/>
    </row>
    <row r="5208" spans="2:14" x14ac:dyDescent="0.25">
      <c r="B5208" s="175"/>
      <c r="C5208" s="53"/>
      <c r="D5208" s="53"/>
      <c r="E5208" s="53"/>
      <c r="F5208" s="53"/>
      <c r="G5208" s="54"/>
      <c r="H5208" s="53"/>
      <c r="I5208" s="59"/>
      <c r="J5208" s="53"/>
      <c r="K5208" s="53"/>
      <c r="L5208" s="53"/>
      <c r="M5208" s="53"/>
      <c r="N5208" s="53"/>
    </row>
    <row r="5209" spans="2:14" x14ac:dyDescent="0.25">
      <c r="B5209" s="175"/>
      <c r="C5209" s="53"/>
      <c r="D5209" s="53"/>
      <c r="E5209" s="53"/>
      <c r="F5209" s="53"/>
      <c r="G5209" s="54"/>
      <c r="H5209" s="53"/>
      <c r="I5209" s="59"/>
      <c r="J5209" s="53"/>
      <c r="K5209" s="53"/>
      <c r="L5209" s="53"/>
      <c r="M5209" s="53"/>
      <c r="N5209" s="53"/>
    </row>
    <row r="5210" spans="2:14" x14ac:dyDescent="0.25">
      <c r="B5210" s="175"/>
      <c r="C5210" s="53"/>
      <c r="D5210" s="53"/>
      <c r="E5210" s="53"/>
      <c r="F5210" s="53"/>
      <c r="G5210" s="54"/>
      <c r="H5210" s="53"/>
      <c r="I5210" s="59"/>
      <c r="J5210" s="53"/>
      <c r="K5210" s="53"/>
      <c r="L5210" s="53"/>
      <c r="M5210" s="53"/>
      <c r="N5210" s="53"/>
    </row>
    <row r="5211" spans="2:14" x14ac:dyDescent="0.25">
      <c r="B5211" s="175"/>
      <c r="C5211" s="53"/>
      <c r="D5211" s="53"/>
      <c r="E5211" s="53"/>
      <c r="F5211" s="53"/>
      <c r="G5211" s="54"/>
      <c r="H5211" s="53"/>
      <c r="I5211" s="59"/>
      <c r="J5211" s="53"/>
      <c r="K5211" s="53"/>
      <c r="L5211" s="53"/>
      <c r="M5211" s="53"/>
      <c r="N5211" s="53"/>
    </row>
    <row r="5212" spans="2:14" x14ac:dyDescent="0.25">
      <c r="B5212" s="175"/>
      <c r="C5212" s="53"/>
      <c r="D5212" s="53"/>
      <c r="E5212" s="53"/>
      <c r="F5212" s="53"/>
      <c r="G5212" s="54"/>
      <c r="H5212" s="53"/>
      <c r="I5212" s="59"/>
      <c r="J5212" s="53"/>
      <c r="K5212" s="53"/>
      <c r="L5212" s="53"/>
      <c r="M5212" s="53"/>
      <c r="N5212" s="53"/>
    </row>
    <row r="5213" spans="2:14" x14ac:dyDescent="0.25">
      <c r="B5213" s="175"/>
      <c r="C5213" s="53"/>
      <c r="D5213" s="53"/>
      <c r="E5213" s="53"/>
      <c r="F5213" s="53"/>
      <c r="G5213" s="54"/>
      <c r="H5213" s="53"/>
      <c r="I5213" s="59"/>
      <c r="J5213" s="53"/>
      <c r="K5213" s="53"/>
      <c r="L5213" s="53"/>
      <c r="M5213" s="53"/>
      <c r="N5213" s="53"/>
    </row>
    <row r="5214" spans="2:14" x14ac:dyDescent="0.25">
      <c r="B5214" s="175"/>
      <c r="C5214" s="53"/>
      <c r="D5214" s="53"/>
      <c r="E5214" s="53"/>
      <c r="F5214" s="53"/>
      <c r="G5214" s="54"/>
      <c r="H5214" s="53"/>
      <c r="I5214" s="59"/>
      <c r="J5214" s="53"/>
      <c r="K5214" s="53"/>
      <c r="L5214" s="53"/>
      <c r="M5214" s="53"/>
      <c r="N5214" s="53"/>
    </row>
    <row r="5215" spans="2:14" x14ac:dyDescent="0.25">
      <c r="B5215" s="175"/>
      <c r="C5215" s="53"/>
      <c r="D5215" s="53"/>
      <c r="E5215" s="53"/>
      <c r="F5215" s="53"/>
      <c r="G5215" s="54"/>
      <c r="H5215" s="53"/>
      <c r="I5215" s="59"/>
      <c r="J5215" s="53"/>
      <c r="K5215" s="53"/>
      <c r="L5215" s="53"/>
      <c r="M5215" s="53"/>
      <c r="N5215" s="53"/>
    </row>
    <row r="5216" spans="2:14" x14ac:dyDescent="0.25">
      <c r="B5216" s="175"/>
      <c r="C5216" s="53"/>
      <c r="D5216" s="53"/>
      <c r="E5216" s="53"/>
      <c r="F5216" s="53"/>
      <c r="G5216" s="54"/>
      <c r="H5216" s="53"/>
      <c r="I5216" s="59"/>
      <c r="J5216" s="53"/>
      <c r="K5216" s="53"/>
      <c r="L5216" s="53"/>
      <c r="M5216" s="53"/>
      <c r="N5216" s="53"/>
    </row>
    <row r="5217" spans="2:14" x14ac:dyDescent="0.25">
      <c r="B5217" s="175"/>
      <c r="C5217" s="53"/>
      <c r="D5217" s="53"/>
      <c r="E5217" s="53"/>
      <c r="F5217" s="53"/>
      <c r="G5217" s="54"/>
      <c r="H5217" s="53"/>
      <c r="I5217" s="59"/>
      <c r="J5217" s="53"/>
      <c r="K5217" s="53"/>
      <c r="L5217" s="53"/>
      <c r="M5217" s="53"/>
      <c r="N5217" s="53"/>
    </row>
    <row r="5218" spans="2:14" x14ac:dyDescent="0.25">
      <c r="B5218" s="175"/>
      <c r="C5218" s="53"/>
      <c r="D5218" s="53"/>
      <c r="E5218" s="53"/>
      <c r="F5218" s="53"/>
      <c r="G5218" s="54"/>
      <c r="H5218" s="53"/>
      <c r="I5218" s="59"/>
      <c r="J5218" s="53"/>
      <c r="K5218" s="53"/>
      <c r="L5218" s="53"/>
      <c r="M5218" s="53"/>
      <c r="N5218" s="53"/>
    </row>
    <row r="5219" spans="2:14" x14ac:dyDescent="0.25">
      <c r="B5219" s="175"/>
      <c r="C5219" s="53"/>
      <c r="D5219" s="53"/>
      <c r="E5219" s="53"/>
      <c r="F5219" s="53"/>
      <c r="G5219" s="54"/>
      <c r="H5219" s="53"/>
      <c r="I5219" s="59"/>
      <c r="J5219" s="53"/>
      <c r="K5219" s="53"/>
      <c r="L5219" s="53"/>
      <c r="M5219" s="53"/>
      <c r="N5219" s="53"/>
    </row>
    <row r="5220" spans="2:14" x14ac:dyDescent="0.25">
      <c r="B5220" s="175"/>
      <c r="C5220" s="53"/>
      <c r="D5220" s="53"/>
      <c r="E5220" s="53"/>
      <c r="F5220" s="53"/>
      <c r="G5220" s="54"/>
      <c r="H5220" s="53"/>
      <c r="I5220" s="59"/>
      <c r="J5220" s="53"/>
      <c r="K5220" s="53"/>
      <c r="L5220" s="53"/>
      <c r="M5220" s="53"/>
      <c r="N5220" s="53"/>
    </row>
    <row r="5221" spans="2:14" x14ac:dyDescent="0.25">
      <c r="B5221" s="175"/>
      <c r="C5221" s="53"/>
      <c r="D5221" s="53"/>
      <c r="E5221" s="53"/>
      <c r="F5221" s="53"/>
      <c r="G5221" s="54"/>
      <c r="H5221" s="53"/>
      <c r="I5221" s="59"/>
      <c r="J5221" s="53"/>
      <c r="K5221" s="53"/>
      <c r="L5221" s="53"/>
      <c r="M5221" s="53"/>
      <c r="N5221" s="53"/>
    </row>
    <row r="5222" spans="2:14" x14ac:dyDescent="0.25">
      <c r="B5222" s="175"/>
      <c r="C5222" s="53"/>
      <c r="D5222" s="53"/>
      <c r="E5222" s="53"/>
      <c r="F5222" s="53"/>
      <c r="G5222" s="54"/>
      <c r="H5222" s="53"/>
      <c r="I5222" s="59"/>
      <c r="J5222" s="53"/>
      <c r="K5222" s="53"/>
      <c r="L5222" s="53"/>
      <c r="M5222" s="53"/>
      <c r="N5222" s="53"/>
    </row>
    <row r="5223" spans="2:14" x14ac:dyDescent="0.25">
      <c r="B5223" s="175"/>
      <c r="C5223" s="53"/>
      <c r="D5223" s="53"/>
      <c r="E5223" s="53"/>
      <c r="F5223" s="53"/>
      <c r="G5223" s="54"/>
      <c r="H5223" s="53"/>
      <c r="I5223" s="59"/>
      <c r="J5223" s="53"/>
      <c r="K5223" s="53"/>
      <c r="L5223" s="53"/>
      <c r="M5223" s="53"/>
      <c r="N5223" s="53"/>
    </row>
    <row r="5224" spans="2:14" x14ac:dyDescent="0.25">
      <c r="B5224" s="175"/>
      <c r="C5224" s="53"/>
      <c r="D5224" s="53"/>
      <c r="E5224" s="53"/>
      <c r="F5224" s="53"/>
      <c r="G5224" s="54"/>
      <c r="H5224" s="53"/>
      <c r="I5224" s="59"/>
      <c r="J5224" s="53"/>
      <c r="K5224" s="53"/>
      <c r="L5224" s="53"/>
      <c r="M5224" s="53"/>
      <c r="N5224" s="53"/>
    </row>
    <row r="5225" spans="2:14" x14ac:dyDescent="0.25">
      <c r="B5225" s="175"/>
      <c r="C5225" s="53"/>
      <c r="D5225" s="53"/>
      <c r="E5225" s="53"/>
      <c r="F5225" s="53"/>
      <c r="G5225" s="54"/>
      <c r="H5225" s="53"/>
      <c r="I5225" s="59"/>
      <c r="J5225" s="53"/>
      <c r="K5225" s="53"/>
      <c r="L5225" s="53"/>
      <c r="M5225" s="53"/>
      <c r="N5225" s="53"/>
    </row>
    <row r="5226" spans="2:14" x14ac:dyDescent="0.25">
      <c r="B5226" s="175"/>
      <c r="C5226" s="53"/>
      <c r="D5226" s="53"/>
      <c r="E5226" s="53"/>
      <c r="F5226" s="53"/>
      <c r="G5226" s="54"/>
      <c r="H5226" s="53"/>
      <c r="I5226" s="59"/>
      <c r="J5226" s="53"/>
      <c r="K5226" s="53"/>
      <c r="L5226" s="53"/>
      <c r="M5226" s="53"/>
      <c r="N5226" s="53"/>
    </row>
    <row r="5227" spans="2:14" x14ac:dyDescent="0.25">
      <c r="B5227" s="175"/>
      <c r="C5227" s="53"/>
      <c r="D5227" s="53"/>
      <c r="E5227" s="53"/>
      <c r="F5227" s="53"/>
      <c r="G5227" s="54"/>
      <c r="H5227" s="53"/>
      <c r="I5227" s="59"/>
      <c r="J5227" s="53"/>
      <c r="K5227" s="53"/>
      <c r="L5227" s="53"/>
      <c r="M5227" s="53"/>
      <c r="N5227" s="53"/>
    </row>
    <row r="5228" spans="2:14" x14ac:dyDescent="0.25">
      <c r="B5228" s="175"/>
      <c r="C5228" s="53"/>
      <c r="D5228" s="53"/>
      <c r="E5228" s="53"/>
      <c r="F5228" s="53"/>
      <c r="G5228" s="54"/>
      <c r="H5228" s="53"/>
      <c r="I5228" s="59"/>
      <c r="J5228" s="53"/>
      <c r="K5228" s="53"/>
      <c r="L5228" s="53"/>
      <c r="M5228" s="53"/>
      <c r="N5228" s="53"/>
    </row>
    <row r="5229" spans="2:14" x14ac:dyDescent="0.25">
      <c r="B5229" s="175"/>
      <c r="C5229" s="53"/>
      <c r="D5229" s="53"/>
      <c r="E5229" s="53"/>
      <c r="F5229" s="53"/>
      <c r="G5229" s="54"/>
      <c r="H5229" s="53"/>
      <c r="I5229" s="59"/>
      <c r="J5229" s="53"/>
      <c r="K5229" s="53"/>
      <c r="L5229" s="53"/>
      <c r="M5229" s="53"/>
      <c r="N5229" s="53"/>
    </row>
    <row r="5230" spans="2:14" x14ac:dyDescent="0.25">
      <c r="B5230" s="175"/>
      <c r="C5230" s="53"/>
      <c r="D5230" s="53"/>
      <c r="E5230" s="53"/>
      <c r="F5230" s="53"/>
      <c r="G5230" s="54"/>
      <c r="H5230" s="53"/>
      <c r="I5230" s="59"/>
      <c r="J5230" s="53"/>
      <c r="K5230" s="53"/>
      <c r="L5230" s="53"/>
      <c r="M5230" s="53"/>
      <c r="N5230" s="53"/>
    </row>
    <row r="5231" spans="2:14" x14ac:dyDescent="0.25">
      <c r="B5231" s="175"/>
      <c r="C5231" s="53"/>
      <c r="D5231" s="53"/>
      <c r="E5231" s="53"/>
      <c r="F5231" s="53"/>
      <c r="G5231" s="54"/>
      <c r="H5231" s="53"/>
      <c r="I5231" s="59"/>
      <c r="J5231" s="53"/>
      <c r="K5231" s="53"/>
      <c r="L5231" s="53"/>
      <c r="M5231" s="53"/>
      <c r="N5231" s="53"/>
    </row>
    <row r="5232" spans="2:14" x14ac:dyDescent="0.25">
      <c r="B5232" s="175"/>
      <c r="C5232" s="53"/>
      <c r="D5232" s="53"/>
      <c r="E5232" s="53"/>
      <c r="F5232" s="53"/>
      <c r="G5232" s="54"/>
      <c r="H5232" s="53"/>
      <c r="I5232" s="59"/>
      <c r="J5232" s="53"/>
      <c r="K5232" s="53"/>
      <c r="L5232" s="53"/>
      <c r="M5232" s="53"/>
      <c r="N5232" s="53"/>
    </row>
    <row r="5233" spans="2:14" x14ac:dyDescent="0.25">
      <c r="B5233" s="175"/>
      <c r="C5233" s="53"/>
      <c r="D5233" s="53"/>
      <c r="E5233" s="53"/>
      <c r="F5233" s="53"/>
      <c r="G5233" s="54"/>
      <c r="H5233" s="53"/>
      <c r="I5233" s="59"/>
      <c r="J5233" s="53"/>
      <c r="K5233" s="53"/>
      <c r="L5233" s="53"/>
      <c r="M5233" s="53"/>
      <c r="N5233" s="53"/>
    </row>
    <row r="5234" spans="2:14" x14ac:dyDescent="0.25">
      <c r="B5234" s="175"/>
      <c r="C5234" s="53"/>
      <c r="D5234" s="53"/>
      <c r="E5234" s="53"/>
      <c r="F5234" s="53"/>
      <c r="G5234" s="54"/>
      <c r="H5234" s="53"/>
      <c r="I5234" s="59"/>
      <c r="J5234" s="53"/>
      <c r="K5234" s="53"/>
      <c r="L5234" s="53"/>
      <c r="M5234" s="53"/>
      <c r="N5234" s="53"/>
    </row>
    <row r="5235" spans="2:14" x14ac:dyDescent="0.25">
      <c r="B5235" s="175"/>
      <c r="C5235" s="53"/>
      <c r="D5235" s="53"/>
      <c r="E5235" s="53"/>
      <c r="F5235" s="53"/>
      <c r="G5235" s="54"/>
      <c r="H5235" s="53"/>
      <c r="I5235" s="59"/>
      <c r="J5235" s="53"/>
      <c r="K5235" s="53"/>
      <c r="L5235" s="53"/>
      <c r="M5235" s="53"/>
      <c r="N5235" s="53"/>
    </row>
    <row r="5236" spans="2:14" x14ac:dyDescent="0.25">
      <c r="B5236" s="175"/>
      <c r="C5236" s="53"/>
      <c r="D5236" s="53"/>
      <c r="E5236" s="53"/>
      <c r="F5236" s="53"/>
      <c r="G5236" s="54"/>
      <c r="H5236" s="53"/>
      <c r="I5236" s="59"/>
      <c r="J5236" s="53"/>
      <c r="K5236" s="53"/>
      <c r="L5236" s="53"/>
      <c r="M5236" s="53"/>
      <c r="N5236" s="53"/>
    </row>
    <row r="5237" spans="2:14" x14ac:dyDescent="0.25">
      <c r="B5237" s="175"/>
      <c r="C5237" s="53"/>
      <c r="D5237" s="53"/>
      <c r="E5237" s="53"/>
      <c r="F5237" s="53"/>
      <c r="G5237" s="54"/>
      <c r="H5237" s="53"/>
      <c r="I5237" s="59"/>
      <c r="J5237" s="53"/>
      <c r="K5237" s="53"/>
      <c r="L5237" s="53"/>
      <c r="M5237" s="53"/>
      <c r="N5237" s="53"/>
    </row>
    <row r="5238" spans="2:14" x14ac:dyDescent="0.25">
      <c r="B5238" s="175"/>
      <c r="C5238" s="53"/>
      <c r="D5238" s="53"/>
      <c r="E5238" s="53"/>
      <c r="F5238" s="53"/>
      <c r="G5238" s="54"/>
      <c r="H5238" s="53"/>
      <c r="I5238" s="59"/>
      <c r="J5238" s="53"/>
      <c r="K5238" s="53"/>
      <c r="L5238" s="53"/>
      <c r="M5238" s="53"/>
      <c r="N5238" s="53"/>
    </row>
    <row r="5239" spans="2:14" x14ac:dyDescent="0.25">
      <c r="B5239" s="175"/>
      <c r="C5239" s="53"/>
      <c r="D5239" s="53"/>
      <c r="E5239" s="53"/>
      <c r="F5239" s="53"/>
      <c r="G5239" s="54"/>
      <c r="H5239" s="53"/>
      <c r="I5239" s="59"/>
      <c r="J5239" s="53"/>
      <c r="K5239" s="53"/>
      <c r="L5239" s="53"/>
      <c r="M5239" s="53"/>
      <c r="N5239" s="53"/>
    </row>
    <row r="5240" spans="2:14" x14ac:dyDescent="0.25">
      <c r="B5240" s="175"/>
      <c r="C5240" s="53"/>
      <c r="D5240" s="53"/>
      <c r="E5240" s="53"/>
      <c r="F5240" s="53"/>
      <c r="G5240" s="54"/>
      <c r="H5240" s="53"/>
      <c r="I5240" s="59"/>
      <c r="J5240" s="53"/>
      <c r="K5240" s="53"/>
      <c r="L5240" s="53"/>
      <c r="M5240" s="53"/>
      <c r="N5240" s="53"/>
    </row>
    <row r="5241" spans="2:14" x14ac:dyDescent="0.25">
      <c r="B5241" s="175"/>
      <c r="C5241" s="53"/>
      <c r="D5241" s="53"/>
      <c r="E5241" s="53"/>
      <c r="F5241" s="53"/>
      <c r="G5241" s="54"/>
      <c r="H5241" s="53"/>
      <c r="I5241" s="59"/>
      <c r="J5241" s="53"/>
      <c r="K5241" s="53"/>
      <c r="L5241" s="53"/>
      <c r="M5241" s="53"/>
      <c r="N5241" s="53"/>
    </row>
    <row r="5242" spans="2:14" x14ac:dyDescent="0.25">
      <c r="B5242" s="175"/>
      <c r="C5242" s="53"/>
      <c r="D5242" s="53"/>
      <c r="E5242" s="53"/>
      <c r="F5242" s="53"/>
      <c r="G5242" s="54"/>
      <c r="H5242" s="53"/>
      <c r="I5242" s="59"/>
      <c r="J5242" s="53"/>
      <c r="K5242" s="53"/>
      <c r="L5242" s="53"/>
      <c r="M5242" s="53"/>
      <c r="N5242" s="53"/>
    </row>
    <row r="5243" spans="2:14" x14ac:dyDescent="0.25">
      <c r="B5243" s="175"/>
      <c r="C5243" s="53"/>
      <c r="D5243" s="53"/>
      <c r="E5243" s="53"/>
      <c r="F5243" s="53"/>
      <c r="G5243" s="54"/>
      <c r="H5243" s="53"/>
      <c r="I5243" s="59"/>
      <c r="J5243" s="53"/>
      <c r="K5243" s="53"/>
      <c r="L5243" s="53"/>
      <c r="M5243" s="53"/>
      <c r="N5243" s="53"/>
    </row>
    <row r="5244" spans="2:14" x14ac:dyDescent="0.25">
      <c r="B5244" s="175"/>
      <c r="C5244" s="53"/>
      <c r="D5244" s="53"/>
      <c r="E5244" s="53"/>
      <c r="F5244" s="53"/>
      <c r="G5244" s="54"/>
      <c r="H5244" s="53"/>
      <c r="I5244" s="59"/>
      <c r="J5244" s="53"/>
      <c r="K5244" s="53"/>
      <c r="L5244" s="53"/>
      <c r="M5244" s="53"/>
      <c r="N5244" s="53"/>
    </row>
    <row r="5245" spans="2:14" x14ac:dyDescent="0.25">
      <c r="B5245" s="175"/>
      <c r="C5245" s="53"/>
      <c r="D5245" s="53"/>
      <c r="E5245" s="53"/>
      <c r="F5245" s="53"/>
      <c r="G5245" s="54"/>
      <c r="H5245" s="53"/>
      <c r="I5245" s="59"/>
      <c r="J5245" s="53"/>
      <c r="K5245" s="53"/>
      <c r="L5245" s="53"/>
      <c r="M5245" s="53"/>
      <c r="N5245" s="53"/>
    </row>
    <row r="5246" spans="2:14" x14ac:dyDescent="0.25">
      <c r="B5246" s="175"/>
      <c r="C5246" s="53"/>
      <c r="D5246" s="53"/>
      <c r="E5246" s="53"/>
      <c r="F5246" s="53"/>
      <c r="G5246" s="54"/>
      <c r="H5246" s="53"/>
      <c r="I5246" s="59"/>
      <c r="J5246" s="53"/>
      <c r="K5246" s="53"/>
      <c r="L5246" s="53"/>
      <c r="M5246" s="53"/>
      <c r="N5246" s="53"/>
    </row>
    <row r="5247" spans="2:14" x14ac:dyDescent="0.25">
      <c r="B5247" s="175"/>
      <c r="C5247" s="53"/>
      <c r="D5247" s="53"/>
      <c r="E5247" s="53"/>
      <c r="F5247" s="53"/>
      <c r="G5247" s="54"/>
      <c r="H5247" s="53"/>
      <c r="I5247" s="59"/>
      <c r="J5247" s="53"/>
      <c r="K5247" s="53"/>
      <c r="L5247" s="53"/>
      <c r="M5247" s="53"/>
      <c r="N5247" s="53"/>
    </row>
    <row r="5248" spans="2:14" x14ac:dyDescent="0.25">
      <c r="B5248" s="175"/>
      <c r="C5248" s="53"/>
      <c r="D5248" s="53"/>
      <c r="E5248" s="53"/>
      <c r="F5248" s="53"/>
      <c r="G5248" s="54"/>
      <c r="H5248" s="53"/>
      <c r="I5248" s="59"/>
      <c r="J5248" s="53"/>
      <c r="K5248" s="53"/>
      <c r="L5248" s="53"/>
      <c r="M5248" s="53"/>
      <c r="N5248" s="53"/>
    </row>
    <row r="5249" spans="2:14" x14ac:dyDescent="0.25">
      <c r="B5249" s="175"/>
      <c r="C5249" s="53"/>
      <c r="D5249" s="53"/>
      <c r="E5249" s="53"/>
      <c r="F5249" s="53"/>
      <c r="G5249" s="54"/>
      <c r="H5249" s="53"/>
      <c r="I5249" s="59"/>
      <c r="J5249" s="53"/>
      <c r="K5249" s="53"/>
      <c r="L5249" s="53"/>
      <c r="M5249" s="53"/>
      <c r="N5249" s="53"/>
    </row>
    <row r="5250" spans="2:14" x14ac:dyDescent="0.25">
      <c r="B5250" s="175"/>
      <c r="C5250" s="53"/>
      <c r="D5250" s="53"/>
      <c r="E5250" s="53"/>
      <c r="F5250" s="53"/>
      <c r="G5250" s="54"/>
      <c r="H5250" s="53"/>
      <c r="I5250" s="59"/>
      <c r="J5250" s="53"/>
      <c r="K5250" s="53"/>
      <c r="L5250" s="53"/>
      <c r="M5250" s="53"/>
      <c r="N5250" s="53"/>
    </row>
    <row r="5251" spans="2:14" x14ac:dyDescent="0.25">
      <c r="B5251" s="175"/>
      <c r="C5251" s="53"/>
      <c r="D5251" s="53"/>
      <c r="E5251" s="53"/>
      <c r="F5251" s="53"/>
      <c r="G5251" s="54"/>
      <c r="H5251" s="53"/>
      <c r="I5251" s="59"/>
      <c r="J5251" s="53"/>
      <c r="K5251" s="53"/>
      <c r="L5251" s="53"/>
      <c r="M5251" s="53"/>
      <c r="N5251" s="53"/>
    </row>
    <row r="5252" spans="2:14" x14ac:dyDescent="0.25">
      <c r="B5252" s="175"/>
      <c r="C5252" s="53"/>
      <c r="D5252" s="53"/>
      <c r="E5252" s="53"/>
      <c r="F5252" s="53"/>
      <c r="G5252" s="54"/>
      <c r="H5252" s="53"/>
      <c r="I5252" s="59"/>
      <c r="J5252" s="53"/>
      <c r="K5252" s="53"/>
      <c r="L5252" s="53"/>
      <c r="M5252" s="53"/>
      <c r="N5252" s="53"/>
    </row>
    <row r="5253" spans="2:14" x14ac:dyDescent="0.25">
      <c r="B5253" s="175"/>
      <c r="C5253" s="53"/>
      <c r="D5253" s="53"/>
      <c r="E5253" s="53"/>
      <c r="F5253" s="53"/>
      <c r="G5253" s="54"/>
      <c r="H5253" s="53"/>
      <c r="I5253" s="59"/>
      <c r="J5253" s="53"/>
      <c r="K5253" s="53"/>
      <c r="L5253" s="53"/>
      <c r="M5253" s="53"/>
      <c r="N5253" s="53"/>
    </row>
    <row r="5254" spans="2:14" x14ac:dyDescent="0.25">
      <c r="B5254" s="175"/>
      <c r="C5254" s="53"/>
      <c r="D5254" s="53"/>
      <c r="E5254" s="53"/>
      <c r="F5254" s="53"/>
      <c r="G5254" s="54"/>
      <c r="H5254" s="53"/>
      <c r="I5254" s="59"/>
      <c r="J5254" s="53"/>
      <c r="K5254" s="53"/>
      <c r="L5254" s="53"/>
      <c r="M5254" s="53"/>
      <c r="N5254" s="53"/>
    </row>
    <row r="5255" spans="2:14" x14ac:dyDescent="0.25">
      <c r="B5255" s="175"/>
      <c r="C5255" s="53"/>
      <c r="D5255" s="53"/>
      <c r="E5255" s="53"/>
      <c r="F5255" s="53"/>
      <c r="G5255" s="54"/>
      <c r="H5255" s="53"/>
      <c r="I5255" s="59"/>
      <c r="J5255" s="53"/>
      <c r="K5255" s="53"/>
      <c r="L5255" s="53"/>
      <c r="M5255" s="53"/>
      <c r="N5255" s="53"/>
    </row>
    <row r="5256" spans="2:14" x14ac:dyDescent="0.25">
      <c r="B5256" s="175"/>
      <c r="C5256" s="53"/>
      <c r="D5256" s="53"/>
      <c r="E5256" s="53"/>
      <c r="F5256" s="53"/>
      <c r="G5256" s="54"/>
      <c r="H5256" s="53"/>
      <c r="I5256" s="59"/>
      <c r="J5256" s="53"/>
      <c r="K5256" s="53"/>
      <c r="L5256" s="53"/>
      <c r="M5256" s="53"/>
      <c r="N5256" s="53"/>
    </row>
    <row r="5257" spans="2:14" x14ac:dyDescent="0.25">
      <c r="B5257" s="175"/>
      <c r="C5257" s="53"/>
      <c r="D5257" s="53"/>
      <c r="E5257" s="53"/>
      <c r="F5257" s="53"/>
      <c r="G5257" s="54"/>
      <c r="H5257" s="53"/>
      <c r="I5257" s="59"/>
      <c r="J5257" s="53"/>
      <c r="K5257" s="53"/>
      <c r="L5257" s="53"/>
      <c r="M5257" s="53"/>
      <c r="N5257" s="53"/>
    </row>
    <row r="5258" spans="2:14" x14ac:dyDescent="0.25">
      <c r="B5258" s="175"/>
      <c r="C5258" s="53"/>
      <c r="D5258" s="53"/>
      <c r="E5258" s="53"/>
      <c r="F5258" s="53"/>
      <c r="G5258" s="54"/>
      <c r="H5258" s="53"/>
      <c r="I5258" s="59"/>
      <c r="J5258" s="53"/>
      <c r="K5258" s="53"/>
      <c r="L5258" s="53"/>
      <c r="M5258" s="53"/>
      <c r="N5258" s="53"/>
    </row>
    <row r="5259" spans="2:14" x14ac:dyDescent="0.25">
      <c r="B5259" s="175"/>
      <c r="C5259" s="53"/>
      <c r="D5259" s="53"/>
      <c r="E5259" s="53"/>
      <c r="F5259" s="53"/>
      <c r="G5259" s="54"/>
      <c r="H5259" s="53"/>
      <c r="I5259" s="59"/>
      <c r="J5259" s="53"/>
      <c r="K5259" s="53"/>
      <c r="L5259" s="53"/>
      <c r="M5259" s="53"/>
      <c r="N5259" s="53"/>
    </row>
    <row r="5260" spans="2:14" x14ac:dyDescent="0.25">
      <c r="B5260" s="175"/>
      <c r="C5260" s="53"/>
      <c r="D5260" s="53"/>
      <c r="E5260" s="53"/>
      <c r="F5260" s="53"/>
      <c r="G5260" s="54"/>
      <c r="H5260" s="53"/>
      <c r="I5260" s="59"/>
      <c r="J5260" s="53"/>
      <c r="K5260" s="53"/>
      <c r="L5260" s="53"/>
      <c r="M5260" s="53"/>
      <c r="N5260" s="53"/>
    </row>
    <row r="5261" spans="2:14" x14ac:dyDescent="0.25">
      <c r="B5261" s="175"/>
      <c r="C5261" s="53"/>
      <c r="D5261" s="53"/>
      <c r="E5261" s="53"/>
      <c r="F5261" s="53"/>
      <c r="G5261" s="54"/>
      <c r="H5261" s="53"/>
      <c r="I5261" s="59"/>
      <c r="J5261" s="53"/>
      <c r="K5261" s="53"/>
      <c r="L5261" s="53"/>
      <c r="M5261" s="53"/>
      <c r="N5261" s="53"/>
    </row>
    <row r="5262" spans="2:14" x14ac:dyDescent="0.25">
      <c r="B5262" s="175"/>
      <c r="C5262" s="53"/>
      <c r="D5262" s="53"/>
      <c r="E5262" s="53"/>
      <c r="F5262" s="53"/>
      <c r="G5262" s="54"/>
      <c r="H5262" s="53"/>
      <c r="I5262" s="59"/>
      <c r="J5262" s="53"/>
      <c r="K5262" s="53"/>
      <c r="L5262" s="53"/>
      <c r="M5262" s="53"/>
      <c r="N5262" s="53"/>
    </row>
    <row r="5263" spans="2:14" x14ac:dyDescent="0.25">
      <c r="B5263" s="175"/>
      <c r="C5263" s="53"/>
      <c r="D5263" s="53"/>
      <c r="E5263" s="53"/>
      <c r="F5263" s="53"/>
      <c r="G5263" s="54"/>
      <c r="H5263" s="53"/>
      <c r="I5263" s="59"/>
      <c r="J5263" s="53"/>
      <c r="K5263" s="53"/>
      <c r="L5263" s="53"/>
      <c r="M5263" s="53"/>
      <c r="N5263" s="53"/>
    </row>
    <row r="5264" spans="2:14" x14ac:dyDescent="0.25">
      <c r="B5264" s="175"/>
      <c r="C5264" s="53"/>
      <c r="D5264" s="53"/>
      <c r="E5264" s="53"/>
      <c r="F5264" s="53"/>
      <c r="G5264" s="54"/>
      <c r="H5264" s="53"/>
      <c r="I5264" s="59"/>
      <c r="J5264" s="53"/>
      <c r="K5264" s="53"/>
      <c r="L5264" s="53"/>
      <c r="M5264" s="53"/>
      <c r="N5264" s="53"/>
    </row>
    <row r="5265" spans="2:14" x14ac:dyDescent="0.25">
      <c r="B5265" s="175"/>
      <c r="C5265" s="53"/>
      <c r="D5265" s="53"/>
      <c r="E5265" s="53"/>
      <c r="F5265" s="53"/>
      <c r="G5265" s="54"/>
      <c r="H5265" s="53"/>
      <c r="I5265" s="59"/>
      <c r="J5265" s="53"/>
      <c r="K5265" s="53"/>
      <c r="L5265" s="53"/>
      <c r="M5265" s="53"/>
      <c r="N5265" s="53"/>
    </row>
    <row r="5266" spans="2:14" x14ac:dyDescent="0.25">
      <c r="B5266" s="175"/>
      <c r="C5266" s="53"/>
      <c r="D5266" s="53"/>
      <c r="E5266" s="53"/>
      <c r="F5266" s="53"/>
      <c r="G5266" s="54"/>
      <c r="H5266" s="53"/>
      <c r="I5266" s="59"/>
      <c r="J5266" s="53"/>
      <c r="K5266" s="53"/>
      <c r="L5266" s="53"/>
      <c r="M5266" s="53"/>
      <c r="N5266" s="53"/>
    </row>
    <row r="5267" spans="2:14" x14ac:dyDescent="0.25">
      <c r="B5267" s="175"/>
      <c r="C5267" s="53"/>
      <c r="D5267" s="53"/>
      <c r="E5267" s="53"/>
      <c r="F5267" s="53"/>
      <c r="G5267" s="54"/>
      <c r="H5267" s="53"/>
      <c r="I5267" s="59"/>
      <c r="J5267" s="53"/>
      <c r="K5267" s="53"/>
      <c r="L5267" s="53"/>
      <c r="M5267" s="53"/>
      <c r="N5267" s="53"/>
    </row>
    <row r="5268" spans="2:14" x14ac:dyDescent="0.25">
      <c r="B5268" s="175"/>
      <c r="C5268" s="53"/>
      <c r="D5268" s="53"/>
      <c r="E5268" s="53"/>
      <c r="F5268" s="53"/>
      <c r="G5268" s="54"/>
      <c r="H5268" s="53"/>
      <c r="I5268" s="59"/>
      <c r="J5268" s="53"/>
      <c r="K5268" s="53"/>
      <c r="L5268" s="53"/>
      <c r="M5268" s="53"/>
      <c r="N5268" s="53"/>
    </row>
    <row r="5269" spans="2:14" x14ac:dyDescent="0.25">
      <c r="B5269" s="175"/>
      <c r="C5269" s="53"/>
      <c r="D5269" s="53"/>
      <c r="E5269" s="53"/>
      <c r="F5269" s="53"/>
      <c r="G5269" s="54"/>
      <c r="H5269" s="53"/>
      <c r="I5269" s="59"/>
      <c r="J5269" s="53"/>
      <c r="K5269" s="53"/>
      <c r="L5269" s="53"/>
      <c r="M5269" s="53"/>
      <c r="N5269" s="53"/>
    </row>
    <row r="5270" spans="2:14" x14ac:dyDescent="0.25">
      <c r="B5270" s="175"/>
      <c r="C5270" s="53"/>
      <c r="D5270" s="53"/>
      <c r="E5270" s="53"/>
      <c r="F5270" s="53"/>
      <c r="G5270" s="54"/>
      <c r="H5270" s="53"/>
      <c r="I5270" s="59"/>
      <c r="J5270" s="53"/>
      <c r="K5270" s="53"/>
      <c r="L5270" s="53"/>
      <c r="M5270" s="53"/>
      <c r="N5270" s="53"/>
    </row>
    <row r="5271" spans="2:14" x14ac:dyDescent="0.25">
      <c r="B5271" s="175"/>
      <c r="C5271" s="53"/>
      <c r="D5271" s="53"/>
      <c r="E5271" s="53"/>
      <c r="F5271" s="53"/>
      <c r="G5271" s="54"/>
      <c r="H5271" s="53"/>
      <c r="I5271" s="59"/>
      <c r="J5271" s="53"/>
      <c r="K5271" s="53"/>
      <c r="L5271" s="53"/>
      <c r="M5271" s="53"/>
      <c r="N5271" s="53"/>
    </row>
    <row r="5272" spans="2:14" x14ac:dyDescent="0.25">
      <c r="B5272" s="175"/>
      <c r="C5272" s="53"/>
      <c r="D5272" s="53"/>
      <c r="E5272" s="53"/>
      <c r="F5272" s="53"/>
      <c r="G5272" s="54"/>
      <c r="H5272" s="53"/>
      <c r="I5272" s="59"/>
      <c r="J5272" s="53"/>
      <c r="K5272" s="53"/>
      <c r="L5272" s="53"/>
      <c r="M5272" s="53"/>
      <c r="N5272" s="53"/>
    </row>
    <row r="5273" spans="2:14" x14ac:dyDescent="0.25">
      <c r="B5273" s="175"/>
      <c r="C5273" s="53"/>
      <c r="D5273" s="53"/>
      <c r="E5273" s="53"/>
      <c r="F5273" s="53"/>
      <c r="G5273" s="54"/>
      <c r="H5273" s="53"/>
      <c r="I5273" s="59"/>
      <c r="J5273" s="53"/>
      <c r="K5273" s="53"/>
      <c r="L5273" s="53"/>
      <c r="M5273" s="53"/>
      <c r="N5273" s="53"/>
    </row>
    <row r="5274" spans="2:14" x14ac:dyDescent="0.25">
      <c r="B5274" s="175"/>
      <c r="C5274" s="53"/>
      <c r="D5274" s="53"/>
      <c r="E5274" s="53"/>
      <c r="F5274" s="53"/>
      <c r="G5274" s="54"/>
      <c r="H5274" s="53"/>
      <c r="I5274" s="59"/>
      <c r="J5274" s="53"/>
      <c r="K5274" s="53"/>
      <c r="L5274" s="53"/>
      <c r="M5274" s="53"/>
      <c r="N5274" s="53"/>
    </row>
    <row r="5275" spans="2:14" x14ac:dyDescent="0.25">
      <c r="B5275" s="175"/>
      <c r="C5275" s="53"/>
      <c r="D5275" s="53"/>
      <c r="E5275" s="53"/>
      <c r="F5275" s="53"/>
      <c r="G5275" s="54"/>
      <c r="H5275" s="53"/>
      <c r="I5275" s="59"/>
      <c r="J5275" s="53"/>
      <c r="K5275" s="53"/>
      <c r="L5275" s="53"/>
      <c r="M5275" s="53"/>
      <c r="N5275" s="53"/>
    </row>
    <row r="5276" spans="2:14" x14ac:dyDescent="0.25">
      <c r="B5276" s="175"/>
      <c r="C5276" s="53"/>
      <c r="D5276" s="53"/>
      <c r="E5276" s="53"/>
      <c r="F5276" s="53"/>
      <c r="G5276" s="54"/>
      <c r="H5276" s="53"/>
      <c r="I5276" s="59"/>
      <c r="J5276" s="53"/>
      <c r="K5276" s="53"/>
      <c r="L5276" s="53"/>
      <c r="M5276" s="53"/>
      <c r="N5276" s="53"/>
    </row>
    <row r="5277" spans="2:14" x14ac:dyDescent="0.25">
      <c r="B5277" s="175"/>
      <c r="C5277" s="53"/>
      <c r="D5277" s="53"/>
      <c r="E5277" s="53"/>
      <c r="F5277" s="53"/>
      <c r="G5277" s="54"/>
      <c r="H5277" s="53"/>
      <c r="I5277" s="59"/>
      <c r="J5277" s="53"/>
      <c r="K5277" s="53"/>
      <c r="L5277" s="53"/>
      <c r="M5277" s="53"/>
      <c r="N5277" s="53"/>
    </row>
    <row r="5278" spans="2:14" x14ac:dyDescent="0.25">
      <c r="B5278" s="175"/>
      <c r="C5278" s="53"/>
      <c r="D5278" s="53"/>
      <c r="E5278" s="53"/>
      <c r="F5278" s="53"/>
      <c r="G5278" s="54"/>
      <c r="H5278" s="53"/>
      <c r="I5278" s="59"/>
      <c r="J5278" s="53"/>
      <c r="K5278" s="53"/>
      <c r="L5278" s="53"/>
      <c r="M5278" s="53"/>
      <c r="N5278" s="53"/>
    </row>
    <row r="5279" spans="2:14" x14ac:dyDescent="0.25">
      <c r="B5279" s="175"/>
      <c r="C5279" s="53"/>
      <c r="D5279" s="53"/>
      <c r="E5279" s="53"/>
      <c r="F5279" s="53"/>
      <c r="G5279" s="54"/>
      <c r="H5279" s="53"/>
      <c r="I5279" s="59"/>
      <c r="J5279" s="53"/>
      <c r="K5279" s="53"/>
      <c r="L5279" s="53"/>
      <c r="M5279" s="53"/>
      <c r="N5279" s="53"/>
    </row>
    <row r="5280" spans="2:14" x14ac:dyDescent="0.25">
      <c r="B5280" s="175"/>
      <c r="C5280" s="53"/>
      <c r="D5280" s="53"/>
      <c r="E5280" s="53"/>
      <c r="F5280" s="53"/>
      <c r="G5280" s="54"/>
      <c r="H5280" s="53"/>
      <c r="I5280" s="59"/>
      <c r="J5280" s="53"/>
      <c r="K5280" s="53"/>
      <c r="L5280" s="53"/>
      <c r="M5280" s="53"/>
      <c r="N5280" s="53"/>
    </row>
    <row r="5281" spans="2:14" x14ac:dyDescent="0.25">
      <c r="B5281" s="175"/>
      <c r="C5281" s="53"/>
      <c r="D5281" s="53"/>
      <c r="E5281" s="53"/>
      <c r="F5281" s="53"/>
      <c r="G5281" s="54"/>
      <c r="H5281" s="53"/>
      <c r="I5281" s="59"/>
      <c r="J5281" s="53"/>
      <c r="K5281" s="53"/>
      <c r="L5281" s="53"/>
      <c r="M5281" s="53"/>
      <c r="N5281" s="53"/>
    </row>
    <row r="5282" spans="2:14" x14ac:dyDescent="0.25">
      <c r="B5282" s="175"/>
      <c r="C5282" s="53"/>
      <c r="D5282" s="53"/>
      <c r="E5282" s="53"/>
      <c r="F5282" s="53"/>
      <c r="G5282" s="54"/>
      <c r="H5282" s="53"/>
      <c r="I5282" s="59"/>
      <c r="J5282" s="53"/>
      <c r="K5282" s="53"/>
      <c r="L5282" s="53"/>
      <c r="M5282" s="53"/>
      <c r="N5282" s="53"/>
    </row>
    <row r="5283" spans="2:14" x14ac:dyDescent="0.25">
      <c r="B5283" s="175"/>
      <c r="C5283" s="53"/>
      <c r="D5283" s="53"/>
      <c r="E5283" s="53"/>
      <c r="F5283" s="53"/>
      <c r="G5283" s="54"/>
      <c r="H5283" s="53"/>
      <c r="I5283" s="59"/>
      <c r="J5283" s="53"/>
      <c r="K5283" s="53"/>
      <c r="L5283" s="53"/>
      <c r="M5283" s="53"/>
      <c r="N5283" s="53"/>
    </row>
    <row r="5284" spans="2:14" x14ac:dyDescent="0.25">
      <c r="B5284" s="175"/>
      <c r="C5284" s="53"/>
      <c r="D5284" s="53"/>
      <c r="E5284" s="53"/>
      <c r="F5284" s="53"/>
      <c r="G5284" s="54"/>
      <c r="H5284" s="53"/>
      <c r="I5284" s="59"/>
      <c r="J5284" s="53"/>
      <c r="K5284" s="53"/>
      <c r="L5284" s="53"/>
      <c r="M5284" s="53"/>
      <c r="N5284" s="53"/>
    </row>
    <row r="5285" spans="2:14" x14ac:dyDescent="0.25">
      <c r="B5285" s="175"/>
      <c r="C5285" s="53"/>
      <c r="D5285" s="53"/>
      <c r="E5285" s="53"/>
      <c r="F5285" s="53"/>
      <c r="G5285" s="54"/>
      <c r="H5285" s="53"/>
      <c r="I5285" s="59"/>
      <c r="J5285" s="53"/>
      <c r="K5285" s="53"/>
      <c r="L5285" s="53"/>
      <c r="M5285" s="53"/>
      <c r="N5285" s="53"/>
    </row>
    <row r="5286" spans="2:14" x14ac:dyDescent="0.25">
      <c r="B5286" s="175"/>
      <c r="C5286" s="53"/>
      <c r="D5286" s="53"/>
      <c r="E5286" s="53"/>
      <c r="F5286" s="53"/>
      <c r="G5286" s="54"/>
      <c r="H5286" s="53"/>
      <c r="I5286" s="59"/>
      <c r="J5286" s="53"/>
      <c r="K5286" s="53"/>
      <c r="L5286" s="53"/>
      <c r="M5286" s="53"/>
      <c r="N5286" s="53"/>
    </row>
    <row r="5287" spans="2:14" x14ac:dyDescent="0.25">
      <c r="B5287" s="175"/>
      <c r="C5287" s="53"/>
      <c r="D5287" s="53"/>
      <c r="E5287" s="53"/>
      <c r="F5287" s="53"/>
      <c r="G5287" s="54"/>
      <c r="H5287" s="53"/>
      <c r="I5287" s="59"/>
      <c r="J5287" s="53"/>
      <c r="K5287" s="53"/>
      <c r="L5287" s="53"/>
      <c r="M5287" s="53"/>
      <c r="N5287" s="53"/>
    </row>
    <row r="5288" spans="2:14" x14ac:dyDescent="0.25">
      <c r="B5288" s="175"/>
      <c r="C5288" s="53"/>
      <c r="D5288" s="53"/>
      <c r="E5288" s="53"/>
      <c r="F5288" s="53"/>
      <c r="G5288" s="54"/>
      <c r="H5288" s="53"/>
      <c r="I5288" s="59"/>
      <c r="J5288" s="53"/>
      <c r="K5288" s="53"/>
      <c r="L5288" s="53"/>
      <c r="M5288" s="53"/>
      <c r="N5288" s="53"/>
    </row>
    <row r="5289" spans="2:14" x14ac:dyDescent="0.25">
      <c r="B5289" s="175"/>
      <c r="C5289" s="53"/>
      <c r="D5289" s="53"/>
      <c r="E5289" s="53"/>
      <c r="F5289" s="53"/>
      <c r="G5289" s="54"/>
      <c r="H5289" s="53"/>
      <c r="I5289" s="59"/>
      <c r="J5289" s="53"/>
      <c r="K5289" s="53"/>
      <c r="L5289" s="53"/>
      <c r="M5289" s="53"/>
      <c r="N5289" s="53"/>
    </row>
    <row r="5290" spans="2:14" x14ac:dyDescent="0.25">
      <c r="B5290" s="175"/>
      <c r="C5290" s="53"/>
      <c r="D5290" s="53"/>
      <c r="E5290" s="53"/>
      <c r="F5290" s="53"/>
      <c r="G5290" s="54"/>
      <c r="H5290" s="53"/>
      <c r="I5290" s="59"/>
      <c r="J5290" s="53"/>
      <c r="K5290" s="53"/>
      <c r="L5290" s="53"/>
      <c r="M5290" s="53"/>
      <c r="N5290" s="53"/>
    </row>
    <row r="5291" spans="2:14" x14ac:dyDescent="0.25">
      <c r="B5291" s="175"/>
      <c r="C5291" s="53"/>
      <c r="D5291" s="53"/>
      <c r="E5291" s="53"/>
      <c r="F5291" s="53"/>
      <c r="G5291" s="54"/>
      <c r="H5291" s="53"/>
      <c r="I5291" s="59"/>
      <c r="J5291" s="53"/>
      <c r="K5291" s="53"/>
      <c r="L5291" s="53"/>
      <c r="M5291" s="53"/>
      <c r="N5291" s="53"/>
    </row>
    <row r="5292" spans="2:14" x14ac:dyDescent="0.25">
      <c r="B5292" s="175"/>
      <c r="C5292" s="53"/>
      <c r="D5292" s="53"/>
      <c r="E5292" s="53"/>
      <c r="F5292" s="53"/>
      <c r="G5292" s="54"/>
      <c r="H5292" s="53"/>
      <c r="I5292" s="59"/>
      <c r="J5292" s="53"/>
      <c r="K5292" s="53"/>
      <c r="L5292" s="53"/>
      <c r="M5292" s="53"/>
      <c r="N5292" s="53"/>
    </row>
    <row r="5293" spans="2:14" x14ac:dyDescent="0.25">
      <c r="B5293" s="175"/>
      <c r="C5293" s="53"/>
      <c r="D5293" s="53"/>
      <c r="E5293" s="53"/>
      <c r="F5293" s="53"/>
      <c r="G5293" s="54"/>
      <c r="H5293" s="53"/>
      <c r="I5293" s="59"/>
      <c r="J5293" s="53"/>
      <c r="K5293" s="53"/>
      <c r="L5293" s="53"/>
      <c r="M5293" s="53"/>
      <c r="N5293" s="53"/>
    </row>
    <row r="5294" spans="2:14" x14ac:dyDescent="0.25">
      <c r="B5294" s="175"/>
      <c r="C5294" s="53"/>
      <c r="D5294" s="53"/>
      <c r="E5294" s="53"/>
      <c r="F5294" s="53"/>
      <c r="G5294" s="54"/>
      <c r="H5294" s="53"/>
      <c r="I5294" s="59"/>
      <c r="J5294" s="53"/>
      <c r="K5294" s="53"/>
      <c r="L5294" s="53"/>
      <c r="M5294" s="53"/>
      <c r="N5294" s="53"/>
    </row>
    <row r="5295" spans="2:14" x14ac:dyDescent="0.25">
      <c r="B5295" s="175"/>
      <c r="C5295" s="53"/>
      <c r="D5295" s="53"/>
      <c r="E5295" s="53"/>
      <c r="F5295" s="53"/>
      <c r="G5295" s="54"/>
      <c r="H5295" s="53"/>
      <c r="I5295" s="59"/>
      <c r="J5295" s="53"/>
      <c r="K5295" s="53"/>
      <c r="L5295" s="53"/>
      <c r="M5295" s="53"/>
      <c r="N5295" s="53"/>
    </row>
    <row r="5296" spans="2:14" x14ac:dyDescent="0.25">
      <c r="B5296" s="175"/>
      <c r="C5296" s="53"/>
      <c r="D5296" s="53"/>
      <c r="E5296" s="53"/>
      <c r="F5296" s="53"/>
      <c r="G5296" s="54"/>
      <c r="H5296" s="53"/>
      <c r="I5296" s="59"/>
      <c r="J5296" s="53"/>
      <c r="K5296" s="53"/>
      <c r="L5296" s="53"/>
      <c r="M5296" s="53"/>
      <c r="N5296" s="53"/>
    </row>
    <row r="5297" spans="2:14" x14ac:dyDescent="0.25">
      <c r="B5297" s="175"/>
      <c r="C5297" s="53"/>
      <c r="D5297" s="53"/>
      <c r="E5297" s="53"/>
      <c r="F5297" s="53"/>
      <c r="G5297" s="54"/>
      <c r="H5297" s="53"/>
      <c r="I5297" s="59"/>
      <c r="J5297" s="53"/>
      <c r="K5297" s="53"/>
      <c r="L5297" s="53"/>
      <c r="M5297" s="53"/>
      <c r="N5297" s="53"/>
    </row>
    <row r="5298" spans="2:14" x14ac:dyDescent="0.25">
      <c r="B5298" s="175"/>
      <c r="C5298" s="53"/>
      <c r="D5298" s="53"/>
      <c r="E5298" s="53"/>
      <c r="F5298" s="53"/>
      <c r="G5298" s="54"/>
      <c r="H5298" s="53"/>
      <c r="I5298" s="59"/>
      <c r="J5298" s="53"/>
      <c r="K5298" s="53"/>
      <c r="L5298" s="53"/>
      <c r="M5298" s="53"/>
      <c r="N5298" s="53"/>
    </row>
    <row r="5299" spans="2:14" x14ac:dyDescent="0.25">
      <c r="B5299" s="175"/>
      <c r="C5299" s="53"/>
      <c r="D5299" s="53"/>
      <c r="E5299" s="53"/>
      <c r="F5299" s="53"/>
      <c r="G5299" s="54"/>
      <c r="H5299" s="53"/>
      <c r="I5299" s="59"/>
      <c r="J5299" s="53"/>
      <c r="K5299" s="53"/>
      <c r="L5299" s="53"/>
      <c r="M5299" s="53"/>
      <c r="N5299" s="53"/>
    </row>
    <row r="5300" spans="2:14" x14ac:dyDescent="0.25">
      <c r="B5300" s="175"/>
      <c r="C5300" s="53"/>
      <c r="D5300" s="53"/>
      <c r="E5300" s="53"/>
      <c r="F5300" s="53"/>
      <c r="G5300" s="54"/>
      <c r="H5300" s="53"/>
      <c r="I5300" s="59"/>
      <c r="J5300" s="53"/>
      <c r="K5300" s="53"/>
      <c r="L5300" s="53"/>
      <c r="M5300" s="53"/>
      <c r="N5300" s="53"/>
    </row>
    <row r="5301" spans="2:14" x14ac:dyDescent="0.25">
      <c r="B5301" s="175"/>
      <c r="C5301" s="53"/>
      <c r="D5301" s="53"/>
      <c r="E5301" s="53"/>
      <c r="F5301" s="53"/>
      <c r="G5301" s="54"/>
      <c r="H5301" s="53"/>
      <c r="I5301" s="59"/>
      <c r="J5301" s="53"/>
      <c r="K5301" s="53"/>
      <c r="L5301" s="53"/>
      <c r="M5301" s="53"/>
      <c r="N5301" s="53"/>
    </row>
    <row r="5302" spans="2:14" x14ac:dyDescent="0.25">
      <c r="B5302" s="175"/>
      <c r="C5302" s="53"/>
      <c r="D5302" s="53"/>
      <c r="E5302" s="53"/>
      <c r="F5302" s="53"/>
      <c r="G5302" s="54"/>
      <c r="H5302" s="53"/>
      <c r="I5302" s="59"/>
      <c r="J5302" s="53"/>
      <c r="K5302" s="53"/>
      <c r="L5302" s="53"/>
      <c r="M5302" s="53"/>
      <c r="N5302" s="53"/>
    </row>
    <row r="5303" spans="2:14" x14ac:dyDescent="0.25">
      <c r="B5303" s="175"/>
      <c r="C5303" s="53"/>
      <c r="D5303" s="53"/>
      <c r="E5303" s="53"/>
      <c r="F5303" s="53"/>
      <c r="G5303" s="54"/>
      <c r="H5303" s="53"/>
      <c r="I5303" s="59"/>
      <c r="J5303" s="53"/>
      <c r="K5303" s="53"/>
      <c r="L5303" s="53"/>
      <c r="M5303" s="53"/>
      <c r="N5303" s="53"/>
    </row>
    <row r="5304" spans="2:14" x14ac:dyDescent="0.25">
      <c r="B5304" s="175"/>
      <c r="C5304" s="53"/>
      <c r="D5304" s="53"/>
      <c r="E5304" s="53"/>
      <c r="F5304" s="53"/>
      <c r="G5304" s="54"/>
      <c r="H5304" s="53"/>
      <c r="I5304" s="59"/>
      <c r="J5304" s="53"/>
      <c r="K5304" s="53"/>
      <c r="L5304" s="53"/>
      <c r="M5304" s="53"/>
      <c r="N5304" s="53"/>
    </row>
    <row r="5305" spans="2:14" x14ac:dyDescent="0.25">
      <c r="B5305" s="175"/>
      <c r="C5305" s="53"/>
      <c r="D5305" s="53"/>
      <c r="E5305" s="53"/>
      <c r="F5305" s="53"/>
      <c r="G5305" s="54"/>
      <c r="H5305" s="53"/>
      <c r="I5305" s="59"/>
      <c r="J5305" s="53"/>
      <c r="K5305" s="53"/>
      <c r="L5305" s="53"/>
      <c r="M5305" s="53"/>
      <c r="N5305" s="53"/>
    </row>
    <row r="5306" spans="2:14" x14ac:dyDescent="0.25">
      <c r="B5306" s="175"/>
      <c r="C5306" s="53"/>
      <c r="D5306" s="53"/>
      <c r="E5306" s="53"/>
      <c r="F5306" s="53"/>
      <c r="G5306" s="54"/>
      <c r="H5306" s="53"/>
      <c r="I5306" s="59"/>
      <c r="J5306" s="53"/>
      <c r="K5306" s="53"/>
      <c r="L5306" s="53"/>
      <c r="M5306" s="53"/>
      <c r="N5306" s="53"/>
    </row>
    <row r="5307" spans="2:14" x14ac:dyDescent="0.25">
      <c r="B5307" s="175"/>
      <c r="C5307" s="53"/>
      <c r="D5307" s="53"/>
      <c r="E5307" s="53"/>
      <c r="F5307" s="53"/>
      <c r="G5307" s="54"/>
      <c r="H5307" s="53"/>
      <c r="I5307" s="59"/>
      <c r="J5307" s="53"/>
      <c r="K5307" s="53"/>
      <c r="L5307" s="53"/>
      <c r="M5307" s="53"/>
      <c r="N5307" s="53"/>
    </row>
    <row r="5308" spans="2:14" x14ac:dyDescent="0.25">
      <c r="B5308" s="175"/>
      <c r="C5308" s="53"/>
      <c r="D5308" s="53"/>
      <c r="E5308" s="53"/>
      <c r="F5308" s="53"/>
      <c r="G5308" s="54"/>
      <c r="H5308" s="53"/>
      <c r="I5308" s="59"/>
      <c r="J5308" s="53"/>
      <c r="K5308" s="53"/>
      <c r="L5308" s="53"/>
      <c r="M5308" s="53"/>
      <c r="N5308" s="53"/>
    </row>
    <row r="5309" spans="2:14" x14ac:dyDescent="0.25">
      <c r="B5309" s="175"/>
      <c r="C5309" s="53"/>
      <c r="D5309" s="53"/>
      <c r="E5309" s="53"/>
      <c r="F5309" s="53"/>
      <c r="G5309" s="54"/>
      <c r="H5309" s="53"/>
      <c r="I5309" s="59"/>
      <c r="J5309" s="53"/>
      <c r="K5309" s="53"/>
      <c r="L5309" s="53"/>
      <c r="M5309" s="53"/>
      <c r="N5309" s="53"/>
    </row>
    <row r="5310" spans="2:14" x14ac:dyDescent="0.25">
      <c r="B5310" s="175"/>
      <c r="C5310" s="53"/>
      <c r="D5310" s="53"/>
      <c r="E5310" s="53"/>
      <c r="F5310" s="53"/>
      <c r="G5310" s="54"/>
      <c r="H5310" s="53"/>
      <c r="I5310" s="59"/>
      <c r="J5310" s="53"/>
      <c r="K5310" s="53"/>
      <c r="L5310" s="53"/>
      <c r="M5310" s="53"/>
      <c r="N5310" s="53"/>
    </row>
    <row r="5311" spans="2:14" x14ac:dyDescent="0.25">
      <c r="B5311" s="175"/>
      <c r="C5311" s="53"/>
      <c r="D5311" s="53"/>
      <c r="E5311" s="53"/>
      <c r="F5311" s="53"/>
      <c r="G5311" s="54"/>
      <c r="H5311" s="53"/>
      <c r="I5311" s="59"/>
      <c r="J5311" s="53"/>
      <c r="K5311" s="53"/>
      <c r="L5311" s="53"/>
      <c r="M5311" s="53"/>
      <c r="N5311" s="53"/>
    </row>
    <row r="5312" spans="2:14" x14ac:dyDescent="0.25">
      <c r="B5312" s="175"/>
      <c r="C5312" s="53"/>
      <c r="D5312" s="53"/>
      <c r="E5312" s="53"/>
      <c r="F5312" s="53"/>
      <c r="G5312" s="54"/>
      <c r="H5312" s="53"/>
      <c r="I5312" s="59"/>
      <c r="J5312" s="53"/>
      <c r="K5312" s="53"/>
      <c r="L5312" s="53"/>
      <c r="M5312" s="53"/>
      <c r="N5312" s="53"/>
    </row>
    <row r="5313" spans="2:14" x14ac:dyDescent="0.25">
      <c r="B5313" s="175"/>
      <c r="C5313" s="53"/>
      <c r="D5313" s="53"/>
      <c r="E5313" s="53"/>
      <c r="F5313" s="53"/>
      <c r="G5313" s="54"/>
      <c r="H5313" s="53"/>
      <c r="I5313" s="59"/>
      <c r="J5313" s="53"/>
      <c r="K5313" s="53"/>
      <c r="L5313" s="53"/>
      <c r="M5313" s="53"/>
      <c r="N5313" s="53"/>
    </row>
    <row r="5314" spans="2:14" x14ac:dyDescent="0.25">
      <c r="B5314" s="175"/>
      <c r="C5314" s="53"/>
      <c r="D5314" s="53"/>
      <c r="E5314" s="53"/>
      <c r="F5314" s="53"/>
      <c r="G5314" s="54"/>
      <c r="H5314" s="53"/>
      <c r="I5314" s="59"/>
      <c r="J5314" s="53"/>
      <c r="K5314" s="53"/>
      <c r="L5314" s="53"/>
      <c r="M5314" s="53"/>
      <c r="N5314" s="53"/>
    </row>
    <row r="5315" spans="2:14" x14ac:dyDescent="0.25">
      <c r="B5315" s="175"/>
      <c r="C5315" s="53"/>
      <c r="D5315" s="53"/>
      <c r="E5315" s="53"/>
      <c r="F5315" s="53"/>
      <c r="G5315" s="54"/>
      <c r="H5315" s="53"/>
      <c r="I5315" s="59"/>
      <c r="J5315" s="53"/>
      <c r="K5315" s="53"/>
      <c r="L5315" s="53"/>
      <c r="M5315" s="53"/>
      <c r="N5315" s="53"/>
    </row>
    <row r="5316" spans="2:14" x14ac:dyDescent="0.25">
      <c r="B5316" s="175"/>
      <c r="C5316" s="53"/>
      <c r="D5316" s="53"/>
      <c r="E5316" s="53"/>
      <c r="F5316" s="53"/>
      <c r="G5316" s="54"/>
      <c r="H5316" s="53"/>
      <c r="I5316" s="59"/>
      <c r="J5316" s="53"/>
      <c r="K5316" s="53"/>
      <c r="L5316" s="53"/>
      <c r="M5316" s="53"/>
      <c r="N5316" s="53"/>
    </row>
    <row r="5317" spans="2:14" x14ac:dyDescent="0.25">
      <c r="B5317" s="175"/>
      <c r="C5317" s="53"/>
      <c r="D5317" s="53"/>
      <c r="E5317" s="53"/>
      <c r="F5317" s="53"/>
      <c r="G5317" s="54"/>
      <c r="H5317" s="53"/>
      <c r="I5317" s="59"/>
      <c r="J5317" s="53"/>
      <c r="K5317" s="53"/>
      <c r="L5317" s="53"/>
      <c r="M5317" s="53"/>
      <c r="N5317" s="53"/>
    </row>
    <row r="5318" spans="2:14" x14ac:dyDescent="0.25">
      <c r="B5318" s="175"/>
      <c r="C5318" s="53"/>
      <c r="D5318" s="53"/>
      <c r="E5318" s="53"/>
      <c r="F5318" s="53"/>
      <c r="G5318" s="54"/>
      <c r="H5318" s="53"/>
      <c r="I5318" s="59"/>
      <c r="J5318" s="53"/>
      <c r="K5318" s="53"/>
      <c r="L5318" s="53"/>
      <c r="M5318" s="53"/>
      <c r="N5318" s="53"/>
    </row>
    <row r="5319" spans="2:14" x14ac:dyDescent="0.25">
      <c r="B5319" s="175"/>
      <c r="C5319" s="53"/>
      <c r="D5319" s="53"/>
      <c r="E5319" s="53"/>
      <c r="F5319" s="53"/>
      <c r="G5319" s="54"/>
      <c r="H5319" s="53"/>
      <c r="I5319" s="59"/>
      <c r="J5319" s="53"/>
      <c r="K5319" s="53"/>
      <c r="L5319" s="53"/>
      <c r="M5319" s="53"/>
      <c r="N5319" s="53"/>
    </row>
    <row r="5320" spans="2:14" x14ac:dyDescent="0.25">
      <c r="B5320" s="175"/>
      <c r="C5320" s="53"/>
      <c r="D5320" s="53"/>
      <c r="E5320" s="53"/>
      <c r="F5320" s="53"/>
      <c r="G5320" s="54"/>
      <c r="H5320" s="53"/>
      <c r="I5320" s="59"/>
      <c r="J5320" s="53"/>
      <c r="K5320" s="53"/>
      <c r="L5320" s="53"/>
      <c r="M5320" s="53"/>
      <c r="N5320" s="53"/>
    </row>
    <row r="5321" spans="2:14" x14ac:dyDescent="0.25">
      <c r="B5321" s="175"/>
      <c r="C5321" s="53"/>
      <c r="D5321" s="53"/>
      <c r="E5321" s="53"/>
      <c r="F5321" s="53"/>
      <c r="G5321" s="54"/>
      <c r="H5321" s="53"/>
      <c r="I5321" s="59"/>
      <c r="J5321" s="53"/>
      <c r="K5321" s="53"/>
      <c r="L5321" s="53"/>
      <c r="M5321" s="53"/>
      <c r="N5321" s="53"/>
    </row>
    <row r="5322" spans="2:14" x14ac:dyDescent="0.25">
      <c r="B5322" s="175"/>
      <c r="C5322" s="53"/>
      <c r="D5322" s="53"/>
      <c r="E5322" s="53"/>
      <c r="F5322" s="53"/>
      <c r="G5322" s="54"/>
      <c r="H5322" s="53"/>
      <c r="I5322" s="59"/>
      <c r="J5322" s="53"/>
      <c r="K5322" s="53"/>
      <c r="L5322" s="53"/>
      <c r="M5322" s="53"/>
      <c r="N5322" s="53"/>
    </row>
    <row r="5323" spans="2:14" x14ac:dyDescent="0.25">
      <c r="B5323" s="175"/>
      <c r="C5323" s="53"/>
      <c r="D5323" s="53"/>
      <c r="E5323" s="53"/>
      <c r="F5323" s="53"/>
      <c r="G5323" s="54"/>
      <c r="H5323" s="53"/>
      <c r="I5323" s="59"/>
      <c r="J5323" s="53"/>
      <c r="K5323" s="53"/>
      <c r="L5323" s="53"/>
      <c r="M5323" s="53"/>
      <c r="N5323" s="53"/>
    </row>
    <row r="5324" spans="2:14" x14ac:dyDescent="0.25">
      <c r="B5324" s="175"/>
      <c r="C5324" s="53"/>
      <c r="D5324" s="53"/>
      <c r="E5324" s="53"/>
      <c r="F5324" s="53"/>
      <c r="G5324" s="54"/>
      <c r="H5324" s="53"/>
      <c r="I5324" s="59"/>
      <c r="J5324" s="53"/>
      <c r="K5324" s="53"/>
      <c r="L5324" s="53"/>
      <c r="M5324" s="53"/>
      <c r="N5324" s="53"/>
    </row>
    <row r="5325" spans="2:14" x14ac:dyDescent="0.25">
      <c r="B5325" s="175"/>
      <c r="C5325" s="53"/>
      <c r="D5325" s="53"/>
      <c r="E5325" s="53"/>
      <c r="F5325" s="53"/>
      <c r="G5325" s="54"/>
      <c r="H5325" s="53"/>
      <c r="I5325" s="59"/>
      <c r="J5325" s="53"/>
      <c r="K5325" s="53"/>
      <c r="L5325" s="53"/>
      <c r="M5325" s="53"/>
      <c r="N5325" s="53"/>
    </row>
    <row r="5326" spans="2:14" x14ac:dyDescent="0.25">
      <c r="B5326" s="175"/>
      <c r="C5326" s="53"/>
      <c r="D5326" s="53"/>
      <c r="E5326" s="53"/>
      <c r="F5326" s="53"/>
      <c r="G5326" s="54"/>
      <c r="H5326" s="53"/>
      <c r="I5326" s="59"/>
      <c r="J5326" s="53"/>
      <c r="K5326" s="53"/>
      <c r="L5326" s="53"/>
      <c r="M5326" s="53"/>
      <c r="N5326" s="53"/>
    </row>
    <row r="5327" spans="2:14" x14ac:dyDescent="0.25">
      <c r="B5327" s="175"/>
      <c r="C5327" s="53"/>
      <c r="D5327" s="53"/>
      <c r="E5327" s="53"/>
      <c r="F5327" s="53"/>
      <c r="G5327" s="54"/>
      <c r="H5327" s="53"/>
      <c r="I5327" s="59"/>
      <c r="J5327" s="53"/>
      <c r="K5327" s="53"/>
      <c r="L5327" s="53"/>
      <c r="M5327" s="53"/>
      <c r="N5327" s="53"/>
    </row>
    <row r="5328" spans="2:14" x14ac:dyDescent="0.25">
      <c r="B5328" s="175"/>
      <c r="C5328" s="53"/>
      <c r="D5328" s="53"/>
      <c r="E5328" s="53"/>
      <c r="F5328" s="53"/>
      <c r="G5328" s="54"/>
      <c r="H5328" s="53"/>
      <c r="I5328" s="59"/>
      <c r="J5328" s="53"/>
      <c r="K5328" s="53"/>
      <c r="L5328" s="53"/>
      <c r="M5328" s="53"/>
      <c r="N5328" s="53"/>
    </row>
    <row r="5329" spans="2:14" x14ac:dyDescent="0.25">
      <c r="B5329" s="175"/>
      <c r="C5329" s="53"/>
      <c r="D5329" s="53"/>
      <c r="E5329" s="53"/>
      <c r="F5329" s="53"/>
      <c r="G5329" s="54"/>
      <c r="H5329" s="53"/>
      <c r="I5329" s="59"/>
      <c r="J5329" s="53"/>
      <c r="K5329" s="53"/>
      <c r="L5329" s="53"/>
      <c r="M5329" s="53"/>
      <c r="N5329" s="53"/>
    </row>
    <row r="5330" spans="2:14" x14ac:dyDescent="0.25">
      <c r="B5330" s="175"/>
      <c r="C5330" s="53"/>
      <c r="D5330" s="53"/>
      <c r="E5330" s="53"/>
      <c r="F5330" s="53"/>
      <c r="G5330" s="54"/>
      <c r="H5330" s="53"/>
      <c r="I5330" s="59"/>
      <c r="J5330" s="53"/>
      <c r="K5330" s="53"/>
      <c r="L5330" s="53"/>
      <c r="M5330" s="53"/>
      <c r="N5330" s="53"/>
    </row>
    <row r="5331" spans="2:14" x14ac:dyDescent="0.25">
      <c r="B5331" s="175"/>
      <c r="C5331" s="53"/>
      <c r="D5331" s="53"/>
      <c r="E5331" s="53"/>
      <c r="F5331" s="53"/>
      <c r="G5331" s="54"/>
      <c r="H5331" s="53"/>
      <c r="I5331" s="59"/>
      <c r="J5331" s="53"/>
      <c r="K5331" s="53"/>
      <c r="L5331" s="53"/>
      <c r="M5331" s="53"/>
      <c r="N5331" s="53"/>
    </row>
    <row r="5332" spans="2:14" x14ac:dyDescent="0.25">
      <c r="B5332" s="175"/>
      <c r="C5332" s="53"/>
      <c r="D5332" s="53"/>
      <c r="E5332" s="53"/>
      <c r="F5332" s="53"/>
      <c r="G5332" s="54"/>
      <c r="H5332" s="53"/>
      <c r="I5332" s="59"/>
      <c r="J5332" s="53"/>
      <c r="K5332" s="53"/>
      <c r="L5332" s="53"/>
      <c r="M5332" s="53"/>
      <c r="N5332" s="53"/>
    </row>
    <row r="5333" spans="2:14" x14ac:dyDescent="0.25">
      <c r="B5333" s="175"/>
      <c r="C5333" s="53"/>
      <c r="D5333" s="53"/>
      <c r="E5333" s="53"/>
      <c r="F5333" s="53"/>
      <c r="G5333" s="54"/>
      <c r="H5333" s="53"/>
      <c r="I5333" s="59"/>
      <c r="J5333" s="53"/>
      <c r="K5333" s="53"/>
      <c r="L5333" s="53"/>
      <c r="M5333" s="53"/>
      <c r="N5333" s="53"/>
    </row>
    <row r="5334" spans="2:14" x14ac:dyDescent="0.25">
      <c r="B5334" s="175"/>
      <c r="C5334" s="53"/>
      <c r="D5334" s="53"/>
      <c r="E5334" s="53"/>
      <c r="F5334" s="53"/>
      <c r="G5334" s="54"/>
      <c r="H5334" s="53"/>
      <c r="I5334" s="59"/>
      <c r="J5334" s="53"/>
      <c r="K5334" s="53"/>
      <c r="L5334" s="53"/>
      <c r="M5334" s="53"/>
      <c r="N5334" s="53"/>
    </row>
    <row r="5335" spans="2:14" x14ac:dyDescent="0.25">
      <c r="B5335" s="175"/>
      <c r="C5335" s="53"/>
      <c r="D5335" s="53"/>
      <c r="E5335" s="53"/>
      <c r="F5335" s="53"/>
      <c r="G5335" s="54"/>
      <c r="H5335" s="53"/>
      <c r="I5335" s="59"/>
      <c r="J5335" s="53"/>
      <c r="K5335" s="53"/>
      <c r="L5335" s="53"/>
      <c r="M5335" s="53"/>
      <c r="N5335" s="53"/>
    </row>
    <row r="5336" spans="2:14" x14ac:dyDescent="0.25">
      <c r="B5336" s="175"/>
      <c r="C5336" s="53"/>
      <c r="D5336" s="53"/>
      <c r="E5336" s="53"/>
      <c r="F5336" s="53"/>
      <c r="G5336" s="54"/>
      <c r="H5336" s="53"/>
      <c r="I5336" s="59"/>
      <c r="J5336" s="53"/>
      <c r="K5336" s="53"/>
      <c r="L5336" s="53"/>
      <c r="M5336" s="53"/>
      <c r="N5336" s="53"/>
    </row>
    <row r="5337" spans="2:14" x14ac:dyDescent="0.25">
      <c r="B5337" s="175"/>
      <c r="C5337" s="53"/>
      <c r="D5337" s="53"/>
      <c r="E5337" s="53"/>
      <c r="F5337" s="53"/>
      <c r="G5337" s="54"/>
      <c r="H5337" s="53"/>
      <c r="I5337" s="59"/>
      <c r="J5337" s="53"/>
      <c r="K5337" s="53"/>
      <c r="L5337" s="53"/>
      <c r="M5337" s="53"/>
      <c r="N5337" s="53"/>
    </row>
    <row r="5338" spans="2:14" x14ac:dyDescent="0.25">
      <c r="B5338" s="175"/>
      <c r="C5338" s="53"/>
      <c r="D5338" s="53"/>
      <c r="E5338" s="53"/>
      <c r="F5338" s="53"/>
      <c r="G5338" s="54"/>
      <c r="H5338" s="53"/>
      <c r="I5338" s="59"/>
      <c r="J5338" s="53"/>
      <c r="K5338" s="53"/>
      <c r="L5338" s="53"/>
      <c r="M5338" s="53"/>
      <c r="N5338" s="53"/>
    </row>
    <row r="5339" spans="2:14" x14ac:dyDescent="0.25">
      <c r="B5339" s="175"/>
      <c r="C5339" s="53"/>
      <c r="D5339" s="53"/>
      <c r="E5339" s="53"/>
      <c r="F5339" s="53"/>
      <c r="G5339" s="54"/>
      <c r="H5339" s="53"/>
      <c r="I5339" s="59"/>
      <c r="J5339" s="53"/>
      <c r="K5339" s="53"/>
      <c r="L5339" s="53"/>
      <c r="M5339" s="53"/>
      <c r="N5339" s="53"/>
    </row>
    <row r="5340" spans="2:14" x14ac:dyDescent="0.25">
      <c r="B5340" s="175"/>
      <c r="C5340" s="53"/>
      <c r="D5340" s="53"/>
      <c r="E5340" s="53"/>
      <c r="F5340" s="53"/>
      <c r="G5340" s="54"/>
      <c r="H5340" s="53"/>
      <c r="I5340" s="59"/>
      <c r="J5340" s="53"/>
      <c r="K5340" s="53"/>
      <c r="L5340" s="53"/>
      <c r="M5340" s="53"/>
      <c r="N5340" s="53"/>
    </row>
    <row r="5341" spans="2:14" x14ac:dyDescent="0.25">
      <c r="B5341" s="175"/>
      <c r="C5341" s="53"/>
      <c r="D5341" s="53"/>
      <c r="E5341" s="53"/>
      <c r="F5341" s="53"/>
      <c r="G5341" s="54"/>
      <c r="H5341" s="53"/>
      <c r="I5341" s="59"/>
      <c r="J5341" s="53"/>
      <c r="K5341" s="53"/>
      <c r="L5341" s="53"/>
      <c r="M5341" s="53"/>
      <c r="N5341" s="53"/>
    </row>
    <row r="5342" spans="2:14" x14ac:dyDescent="0.25">
      <c r="B5342" s="175"/>
      <c r="C5342" s="53"/>
      <c r="D5342" s="53"/>
      <c r="E5342" s="53"/>
      <c r="F5342" s="53"/>
      <c r="G5342" s="54"/>
      <c r="H5342" s="53"/>
      <c r="I5342" s="59"/>
      <c r="J5342" s="53"/>
      <c r="K5342" s="53"/>
      <c r="L5342" s="53"/>
      <c r="M5342" s="53"/>
      <c r="N5342" s="53"/>
    </row>
    <row r="5343" spans="2:14" x14ac:dyDescent="0.25">
      <c r="B5343" s="175"/>
      <c r="C5343" s="53"/>
      <c r="D5343" s="53"/>
      <c r="E5343" s="53"/>
      <c r="F5343" s="53"/>
      <c r="G5343" s="54"/>
      <c r="H5343" s="53"/>
      <c r="I5343" s="59"/>
      <c r="J5343" s="53"/>
      <c r="K5343" s="53"/>
      <c r="L5343" s="53"/>
      <c r="M5343" s="53"/>
      <c r="N5343" s="53"/>
    </row>
    <row r="5344" spans="2:14" x14ac:dyDescent="0.25">
      <c r="B5344" s="175"/>
      <c r="C5344" s="53"/>
      <c r="D5344" s="53"/>
      <c r="E5344" s="53"/>
      <c r="F5344" s="53"/>
      <c r="G5344" s="54"/>
      <c r="H5344" s="53"/>
      <c r="I5344" s="59"/>
      <c r="J5344" s="53"/>
      <c r="K5344" s="53"/>
      <c r="L5344" s="53"/>
      <c r="M5344" s="53"/>
      <c r="N5344" s="53"/>
    </row>
    <row r="5345" spans="2:14" x14ac:dyDescent="0.25">
      <c r="B5345" s="175"/>
      <c r="C5345" s="53"/>
      <c r="D5345" s="53"/>
      <c r="E5345" s="53"/>
      <c r="F5345" s="53"/>
      <c r="G5345" s="54"/>
      <c r="H5345" s="53"/>
      <c r="I5345" s="59"/>
      <c r="J5345" s="53"/>
      <c r="K5345" s="53"/>
      <c r="L5345" s="53"/>
      <c r="M5345" s="53"/>
      <c r="N5345" s="53"/>
    </row>
    <row r="5346" spans="2:14" x14ac:dyDescent="0.25">
      <c r="B5346" s="175"/>
      <c r="C5346" s="53"/>
      <c r="D5346" s="53"/>
      <c r="E5346" s="53"/>
      <c r="F5346" s="53"/>
      <c r="G5346" s="54"/>
      <c r="H5346" s="53"/>
      <c r="I5346" s="59"/>
      <c r="J5346" s="53"/>
      <c r="K5346" s="53"/>
      <c r="L5346" s="53"/>
      <c r="M5346" s="53"/>
      <c r="N5346" s="53"/>
    </row>
    <row r="5347" spans="2:14" x14ac:dyDescent="0.25">
      <c r="B5347" s="175"/>
      <c r="C5347" s="53"/>
      <c r="D5347" s="53"/>
      <c r="E5347" s="53"/>
      <c r="F5347" s="53"/>
      <c r="G5347" s="54"/>
      <c r="H5347" s="53"/>
      <c r="I5347" s="59"/>
      <c r="J5347" s="53"/>
      <c r="K5347" s="53"/>
      <c r="L5347" s="53"/>
      <c r="M5347" s="53"/>
      <c r="N5347" s="53"/>
    </row>
    <row r="5348" spans="2:14" x14ac:dyDescent="0.25">
      <c r="B5348" s="175"/>
      <c r="C5348" s="53"/>
      <c r="D5348" s="53"/>
      <c r="E5348" s="53"/>
      <c r="F5348" s="53"/>
      <c r="G5348" s="54"/>
      <c r="H5348" s="53"/>
      <c r="I5348" s="59"/>
      <c r="J5348" s="53"/>
      <c r="K5348" s="53"/>
      <c r="L5348" s="53"/>
      <c r="M5348" s="53"/>
      <c r="N5348" s="53"/>
    </row>
    <row r="5349" spans="2:14" x14ac:dyDescent="0.25">
      <c r="B5349" s="175"/>
      <c r="C5349" s="53"/>
      <c r="D5349" s="53"/>
      <c r="E5349" s="53"/>
      <c r="F5349" s="53"/>
      <c r="G5349" s="54"/>
      <c r="H5349" s="53"/>
      <c r="I5349" s="59"/>
      <c r="J5349" s="53"/>
      <c r="K5349" s="53"/>
      <c r="L5349" s="53"/>
      <c r="M5349" s="53"/>
      <c r="N5349" s="53"/>
    </row>
    <row r="5350" spans="2:14" x14ac:dyDescent="0.25">
      <c r="B5350" s="175"/>
      <c r="C5350" s="53"/>
      <c r="D5350" s="53"/>
      <c r="E5350" s="53"/>
      <c r="F5350" s="53"/>
      <c r="G5350" s="54"/>
      <c r="H5350" s="53"/>
      <c r="I5350" s="59"/>
      <c r="J5350" s="53"/>
      <c r="K5350" s="53"/>
      <c r="L5350" s="53"/>
      <c r="M5350" s="53"/>
      <c r="N5350" s="53"/>
    </row>
    <row r="5351" spans="2:14" x14ac:dyDescent="0.25">
      <c r="B5351" s="175"/>
      <c r="C5351" s="53"/>
      <c r="D5351" s="53"/>
      <c r="E5351" s="53"/>
      <c r="F5351" s="53"/>
      <c r="G5351" s="54"/>
      <c r="H5351" s="53"/>
      <c r="I5351" s="59"/>
      <c r="J5351" s="53"/>
      <c r="K5351" s="53"/>
      <c r="L5351" s="53"/>
      <c r="M5351" s="53"/>
      <c r="N5351" s="53"/>
    </row>
    <row r="5352" spans="2:14" x14ac:dyDescent="0.25">
      <c r="B5352" s="175"/>
      <c r="C5352" s="53"/>
      <c r="D5352" s="53"/>
      <c r="E5352" s="53"/>
      <c r="F5352" s="53"/>
      <c r="G5352" s="54"/>
      <c r="H5352" s="53"/>
      <c r="I5352" s="59"/>
      <c r="J5352" s="53"/>
      <c r="K5352" s="53"/>
      <c r="L5352" s="53"/>
      <c r="M5352" s="53"/>
      <c r="N5352" s="53"/>
    </row>
    <row r="5353" spans="2:14" x14ac:dyDescent="0.25">
      <c r="B5353" s="175"/>
      <c r="C5353" s="53"/>
      <c r="D5353" s="53"/>
      <c r="E5353" s="53"/>
      <c r="F5353" s="53"/>
      <c r="G5353" s="54"/>
      <c r="H5353" s="53"/>
      <c r="I5353" s="59"/>
      <c r="J5353" s="53"/>
      <c r="K5353" s="53"/>
      <c r="L5353" s="53"/>
      <c r="M5353" s="53"/>
      <c r="N5353" s="53"/>
    </row>
    <row r="5354" spans="2:14" x14ac:dyDescent="0.25">
      <c r="B5354" s="175"/>
      <c r="C5354" s="53"/>
      <c r="D5354" s="53"/>
      <c r="E5354" s="53"/>
      <c r="F5354" s="53"/>
      <c r="G5354" s="54"/>
      <c r="H5354" s="53"/>
      <c r="I5354" s="59"/>
      <c r="J5354" s="53"/>
      <c r="K5354" s="53"/>
      <c r="L5354" s="53"/>
      <c r="M5354" s="53"/>
      <c r="N5354" s="53"/>
    </row>
    <row r="5355" spans="2:14" x14ac:dyDescent="0.25">
      <c r="B5355" s="175"/>
      <c r="C5355" s="53"/>
      <c r="D5355" s="53"/>
      <c r="E5355" s="53"/>
      <c r="F5355" s="53"/>
      <c r="G5355" s="54"/>
      <c r="H5355" s="53"/>
      <c r="I5355" s="59"/>
      <c r="J5355" s="53"/>
      <c r="K5355" s="53"/>
      <c r="L5355" s="53"/>
      <c r="M5355" s="53"/>
      <c r="N5355" s="53"/>
    </row>
    <row r="5356" spans="2:14" x14ac:dyDescent="0.25">
      <c r="B5356" s="175"/>
      <c r="C5356" s="53"/>
      <c r="D5356" s="53"/>
      <c r="E5356" s="53"/>
      <c r="F5356" s="53"/>
      <c r="G5356" s="54"/>
      <c r="H5356" s="53"/>
      <c r="I5356" s="59"/>
      <c r="J5356" s="53"/>
      <c r="K5356" s="53"/>
      <c r="L5356" s="53"/>
      <c r="M5356" s="53"/>
      <c r="N5356" s="53"/>
    </row>
    <row r="5357" spans="2:14" x14ac:dyDescent="0.25">
      <c r="B5357" s="175"/>
      <c r="C5357" s="53"/>
      <c r="D5357" s="53"/>
      <c r="E5357" s="53"/>
      <c r="F5357" s="53"/>
      <c r="G5357" s="54"/>
      <c r="H5357" s="53"/>
      <c r="I5357" s="59"/>
      <c r="J5357" s="53"/>
      <c r="K5357" s="53"/>
      <c r="L5357" s="53"/>
      <c r="M5357" s="53"/>
      <c r="N5357" s="53"/>
    </row>
    <row r="5358" spans="2:14" x14ac:dyDescent="0.25">
      <c r="B5358" s="175"/>
      <c r="C5358" s="53"/>
      <c r="D5358" s="53"/>
      <c r="E5358" s="53"/>
      <c r="F5358" s="53"/>
      <c r="G5358" s="54"/>
      <c r="H5358" s="53"/>
      <c r="I5358" s="59"/>
      <c r="J5358" s="53"/>
      <c r="K5358" s="53"/>
      <c r="L5358" s="53"/>
      <c r="M5358" s="53"/>
      <c r="N5358" s="53"/>
    </row>
    <row r="5359" spans="2:14" x14ac:dyDescent="0.25">
      <c r="B5359" s="175"/>
      <c r="C5359" s="53"/>
      <c r="D5359" s="53"/>
      <c r="E5359" s="53"/>
      <c r="F5359" s="53"/>
      <c r="G5359" s="54"/>
      <c r="H5359" s="53"/>
      <c r="I5359" s="59"/>
      <c r="J5359" s="53"/>
      <c r="K5359" s="53"/>
      <c r="L5359" s="53"/>
      <c r="M5359" s="53"/>
      <c r="N5359" s="53"/>
    </row>
    <row r="5360" spans="2:14" x14ac:dyDescent="0.25">
      <c r="B5360" s="175"/>
      <c r="C5360" s="53"/>
      <c r="D5360" s="53"/>
      <c r="E5360" s="53"/>
      <c r="F5360" s="53"/>
      <c r="G5360" s="54"/>
      <c r="H5360" s="53"/>
      <c r="I5360" s="59"/>
      <c r="J5360" s="53"/>
      <c r="K5360" s="53"/>
      <c r="L5360" s="53"/>
      <c r="M5360" s="53"/>
      <c r="N5360" s="53"/>
    </row>
    <row r="5361" spans="2:14" x14ac:dyDescent="0.25">
      <c r="B5361" s="175"/>
      <c r="C5361" s="53"/>
      <c r="D5361" s="53"/>
      <c r="E5361" s="53"/>
      <c r="F5361" s="53"/>
      <c r="G5361" s="54"/>
      <c r="H5361" s="53"/>
      <c r="I5361" s="59"/>
      <c r="J5361" s="53"/>
      <c r="K5361" s="53"/>
      <c r="L5361" s="53"/>
      <c r="M5361" s="53"/>
      <c r="N5361" s="53"/>
    </row>
    <row r="5362" spans="2:14" x14ac:dyDescent="0.25">
      <c r="B5362" s="175"/>
      <c r="C5362" s="53"/>
      <c r="D5362" s="53"/>
      <c r="E5362" s="53"/>
      <c r="F5362" s="53"/>
      <c r="G5362" s="54"/>
      <c r="H5362" s="53"/>
      <c r="I5362" s="59"/>
      <c r="J5362" s="53"/>
      <c r="K5362" s="53"/>
      <c r="L5362" s="53"/>
      <c r="M5362" s="53"/>
      <c r="N5362" s="53"/>
    </row>
    <row r="5363" spans="2:14" x14ac:dyDescent="0.25">
      <c r="B5363" s="175"/>
      <c r="C5363" s="53"/>
      <c r="D5363" s="53"/>
      <c r="E5363" s="53"/>
      <c r="F5363" s="53"/>
      <c r="G5363" s="54"/>
      <c r="H5363" s="53"/>
      <c r="I5363" s="59"/>
      <c r="J5363" s="53"/>
      <c r="K5363" s="53"/>
      <c r="L5363" s="53"/>
      <c r="M5363" s="53"/>
      <c r="N5363" s="53"/>
    </row>
    <row r="5364" spans="2:14" x14ac:dyDescent="0.25">
      <c r="B5364" s="175"/>
      <c r="C5364" s="53"/>
      <c r="D5364" s="53"/>
      <c r="E5364" s="53"/>
      <c r="F5364" s="53"/>
      <c r="G5364" s="54"/>
      <c r="H5364" s="53"/>
      <c r="I5364" s="59"/>
      <c r="J5364" s="53"/>
      <c r="K5364" s="53"/>
      <c r="L5364" s="53"/>
      <c r="M5364" s="53"/>
      <c r="N5364" s="53"/>
    </row>
    <row r="5365" spans="2:14" x14ac:dyDescent="0.25">
      <c r="B5365" s="175"/>
      <c r="C5365" s="53"/>
      <c r="D5365" s="53"/>
      <c r="E5365" s="53"/>
      <c r="F5365" s="53"/>
      <c r="G5365" s="54"/>
      <c r="H5365" s="53"/>
      <c r="I5365" s="59"/>
      <c r="J5365" s="53"/>
      <c r="K5365" s="53"/>
      <c r="L5365" s="53"/>
      <c r="M5365" s="53"/>
      <c r="N5365" s="53"/>
    </row>
    <row r="5366" spans="2:14" x14ac:dyDescent="0.25">
      <c r="B5366" s="175"/>
      <c r="C5366" s="53"/>
      <c r="D5366" s="53"/>
      <c r="E5366" s="53"/>
      <c r="F5366" s="53"/>
      <c r="G5366" s="54"/>
      <c r="H5366" s="53"/>
      <c r="I5366" s="59"/>
      <c r="J5366" s="53"/>
      <c r="K5366" s="53"/>
      <c r="L5366" s="53"/>
      <c r="M5366" s="53"/>
      <c r="N5366" s="53"/>
    </row>
    <row r="5367" spans="2:14" x14ac:dyDescent="0.25">
      <c r="B5367" s="175"/>
      <c r="C5367" s="53"/>
      <c r="D5367" s="53"/>
      <c r="E5367" s="53"/>
      <c r="F5367" s="53"/>
      <c r="G5367" s="54"/>
      <c r="H5367" s="53"/>
      <c r="I5367" s="59"/>
      <c r="J5367" s="53"/>
      <c r="K5367" s="53"/>
      <c r="L5367" s="53"/>
      <c r="M5367" s="53"/>
      <c r="N5367" s="53"/>
    </row>
    <row r="5368" spans="2:14" x14ac:dyDescent="0.25">
      <c r="B5368" s="175"/>
      <c r="C5368" s="53"/>
      <c r="D5368" s="53"/>
      <c r="E5368" s="53"/>
      <c r="F5368" s="53"/>
      <c r="G5368" s="54"/>
      <c r="H5368" s="53"/>
      <c r="I5368" s="59"/>
      <c r="J5368" s="53"/>
      <c r="K5368" s="53"/>
      <c r="L5368" s="53"/>
      <c r="M5368" s="53"/>
      <c r="N5368" s="53"/>
    </row>
    <row r="5369" spans="2:14" x14ac:dyDescent="0.25">
      <c r="B5369" s="175"/>
      <c r="C5369" s="53"/>
      <c r="D5369" s="53"/>
      <c r="E5369" s="53"/>
      <c r="F5369" s="53"/>
      <c r="G5369" s="54"/>
      <c r="H5369" s="53"/>
      <c r="I5369" s="59"/>
      <c r="J5369" s="53"/>
      <c r="K5369" s="53"/>
      <c r="L5369" s="53"/>
      <c r="M5369" s="53"/>
      <c r="N5369" s="53"/>
    </row>
    <row r="5370" spans="2:14" x14ac:dyDescent="0.25">
      <c r="B5370" s="175"/>
      <c r="C5370" s="53"/>
      <c r="D5370" s="53"/>
      <c r="E5370" s="53"/>
      <c r="F5370" s="53"/>
      <c r="G5370" s="54"/>
      <c r="H5370" s="53"/>
      <c r="I5370" s="59"/>
      <c r="J5370" s="53"/>
      <c r="K5370" s="53"/>
      <c r="L5370" s="53"/>
      <c r="M5370" s="53"/>
      <c r="N5370" s="53"/>
    </row>
    <row r="5371" spans="2:14" x14ac:dyDescent="0.25">
      <c r="B5371" s="175"/>
      <c r="C5371" s="53"/>
      <c r="D5371" s="53"/>
      <c r="E5371" s="53"/>
      <c r="F5371" s="53"/>
      <c r="G5371" s="54"/>
      <c r="H5371" s="53"/>
      <c r="I5371" s="59"/>
      <c r="J5371" s="53"/>
      <c r="K5371" s="53"/>
      <c r="L5371" s="53"/>
      <c r="M5371" s="53"/>
      <c r="N5371" s="53"/>
    </row>
    <row r="5372" spans="2:14" x14ac:dyDescent="0.25">
      <c r="B5372" s="175"/>
      <c r="C5372" s="53"/>
      <c r="D5372" s="53"/>
      <c r="E5372" s="53"/>
      <c r="F5372" s="53"/>
      <c r="G5372" s="54"/>
      <c r="H5372" s="53"/>
      <c r="I5372" s="59"/>
      <c r="J5372" s="53"/>
      <c r="K5372" s="53"/>
      <c r="L5372" s="53"/>
      <c r="M5372" s="53"/>
      <c r="N5372" s="53"/>
    </row>
    <row r="5373" spans="2:14" x14ac:dyDescent="0.25">
      <c r="B5373" s="175"/>
      <c r="C5373" s="53"/>
      <c r="D5373" s="53"/>
      <c r="E5373" s="53"/>
      <c r="F5373" s="53"/>
      <c r="G5373" s="54"/>
      <c r="H5373" s="53"/>
      <c r="I5373" s="59"/>
      <c r="J5373" s="53"/>
      <c r="K5373" s="53"/>
      <c r="L5373" s="53"/>
      <c r="M5373" s="53"/>
      <c r="N5373" s="53"/>
    </row>
    <row r="5374" spans="2:14" x14ac:dyDescent="0.25">
      <c r="B5374" s="175"/>
      <c r="C5374" s="53"/>
      <c r="D5374" s="53"/>
      <c r="E5374" s="53"/>
      <c r="F5374" s="53"/>
      <c r="G5374" s="54"/>
      <c r="H5374" s="53"/>
      <c r="I5374" s="59"/>
      <c r="J5374" s="53"/>
      <c r="K5374" s="53"/>
      <c r="L5374" s="53"/>
      <c r="M5374" s="53"/>
      <c r="N5374" s="53"/>
    </row>
    <row r="5375" spans="2:14" x14ac:dyDescent="0.25">
      <c r="B5375" s="175"/>
      <c r="C5375" s="53"/>
      <c r="D5375" s="53"/>
      <c r="E5375" s="53"/>
      <c r="F5375" s="53"/>
      <c r="G5375" s="54"/>
      <c r="H5375" s="53"/>
      <c r="I5375" s="59"/>
      <c r="J5375" s="53"/>
      <c r="K5375" s="53"/>
      <c r="L5375" s="53"/>
      <c r="M5375" s="53"/>
      <c r="N5375" s="53"/>
    </row>
    <row r="5376" spans="2:14" x14ac:dyDescent="0.25">
      <c r="B5376" s="175"/>
      <c r="C5376" s="53"/>
      <c r="D5376" s="53"/>
      <c r="E5376" s="53"/>
      <c r="F5376" s="53"/>
      <c r="G5376" s="54"/>
      <c r="H5376" s="53"/>
      <c r="I5376" s="59"/>
      <c r="J5376" s="53"/>
      <c r="K5376" s="53"/>
      <c r="L5376" s="53"/>
      <c r="M5376" s="53"/>
      <c r="N5376" s="53"/>
    </row>
    <row r="5377" spans="2:14" x14ac:dyDescent="0.25">
      <c r="B5377" s="175"/>
      <c r="C5377" s="53"/>
      <c r="D5377" s="53"/>
      <c r="E5377" s="53"/>
      <c r="F5377" s="53"/>
      <c r="G5377" s="54"/>
      <c r="H5377" s="53"/>
      <c r="I5377" s="59"/>
      <c r="J5377" s="53"/>
      <c r="K5377" s="53"/>
      <c r="L5377" s="53"/>
      <c r="M5377" s="53"/>
      <c r="N5377" s="53"/>
    </row>
    <row r="5378" spans="2:14" x14ac:dyDescent="0.25">
      <c r="B5378" s="175"/>
      <c r="C5378" s="53"/>
      <c r="D5378" s="53"/>
      <c r="E5378" s="53"/>
      <c r="F5378" s="53"/>
      <c r="G5378" s="54"/>
      <c r="H5378" s="53"/>
      <c r="I5378" s="59"/>
      <c r="J5378" s="53"/>
      <c r="K5378" s="53"/>
      <c r="L5378" s="53"/>
      <c r="M5378" s="53"/>
      <c r="N5378" s="53"/>
    </row>
    <row r="5379" spans="2:14" x14ac:dyDescent="0.25">
      <c r="B5379" s="175"/>
      <c r="C5379" s="53"/>
      <c r="D5379" s="53"/>
      <c r="E5379" s="53"/>
      <c r="F5379" s="53"/>
      <c r="G5379" s="54"/>
      <c r="H5379" s="53"/>
      <c r="I5379" s="59"/>
      <c r="J5379" s="53"/>
      <c r="K5379" s="53"/>
      <c r="L5379" s="53"/>
      <c r="M5379" s="53"/>
      <c r="N5379" s="53"/>
    </row>
    <row r="5380" spans="2:14" x14ac:dyDescent="0.25">
      <c r="B5380" s="175"/>
      <c r="C5380" s="53"/>
      <c r="D5380" s="53"/>
      <c r="E5380" s="53"/>
      <c r="F5380" s="53"/>
      <c r="G5380" s="54"/>
      <c r="H5380" s="53"/>
      <c r="I5380" s="59"/>
      <c r="J5380" s="53"/>
      <c r="K5380" s="53"/>
      <c r="L5380" s="53"/>
      <c r="M5380" s="53"/>
      <c r="N5380" s="53"/>
    </row>
    <row r="5381" spans="2:14" x14ac:dyDescent="0.25">
      <c r="B5381" s="175"/>
      <c r="C5381" s="53"/>
      <c r="D5381" s="53"/>
      <c r="E5381" s="53"/>
      <c r="F5381" s="53"/>
      <c r="G5381" s="54"/>
      <c r="H5381" s="53"/>
      <c r="I5381" s="59"/>
      <c r="J5381" s="53"/>
      <c r="K5381" s="53"/>
      <c r="L5381" s="53"/>
      <c r="M5381" s="53"/>
      <c r="N5381" s="53"/>
    </row>
    <row r="5382" spans="2:14" x14ac:dyDescent="0.25">
      <c r="B5382" s="175"/>
      <c r="C5382" s="53"/>
      <c r="D5382" s="53"/>
      <c r="E5382" s="53"/>
      <c r="F5382" s="53"/>
      <c r="G5382" s="54"/>
      <c r="H5382" s="53"/>
      <c r="I5382" s="59"/>
      <c r="J5382" s="53"/>
      <c r="K5382" s="53"/>
      <c r="L5382" s="53"/>
      <c r="M5382" s="53"/>
      <c r="N5382" s="53"/>
    </row>
    <row r="5383" spans="2:14" x14ac:dyDescent="0.25">
      <c r="B5383" s="175"/>
      <c r="C5383" s="53"/>
      <c r="D5383" s="53"/>
      <c r="E5383" s="53"/>
      <c r="F5383" s="53"/>
      <c r="G5383" s="54"/>
      <c r="H5383" s="53"/>
      <c r="I5383" s="59"/>
      <c r="J5383" s="53"/>
      <c r="K5383" s="53"/>
      <c r="L5383" s="53"/>
      <c r="M5383" s="53"/>
      <c r="N5383" s="53"/>
    </row>
    <row r="5384" spans="2:14" x14ac:dyDescent="0.25">
      <c r="B5384" s="175"/>
      <c r="C5384" s="53"/>
      <c r="D5384" s="53"/>
      <c r="E5384" s="53"/>
      <c r="F5384" s="53"/>
      <c r="G5384" s="54"/>
      <c r="H5384" s="53"/>
      <c r="I5384" s="59"/>
      <c r="J5384" s="53"/>
      <c r="K5384" s="53"/>
      <c r="L5384" s="53"/>
      <c r="M5384" s="53"/>
      <c r="N5384" s="53"/>
    </row>
    <row r="5385" spans="2:14" x14ac:dyDescent="0.25">
      <c r="B5385" s="175"/>
      <c r="C5385" s="53"/>
      <c r="D5385" s="53"/>
      <c r="E5385" s="53"/>
      <c r="F5385" s="53"/>
      <c r="G5385" s="54"/>
      <c r="H5385" s="53"/>
      <c r="I5385" s="59"/>
      <c r="J5385" s="53"/>
      <c r="K5385" s="53"/>
      <c r="L5385" s="53"/>
      <c r="M5385" s="53"/>
      <c r="N5385" s="53"/>
    </row>
    <row r="5386" spans="2:14" x14ac:dyDescent="0.25">
      <c r="B5386" s="175"/>
      <c r="C5386" s="53"/>
      <c r="D5386" s="53"/>
      <c r="E5386" s="53"/>
      <c r="F5386" s="53"/>
      <c r="G5386" s="54"/>
      <c r="H5386" s="53"/>
      <c r="I5386" s="59"/>
      <c r="J5386" s="53"/>
      <c r="K5386" s="53"/>
      <c r="L5386" s="53"/>
      <c r="M5386" s="53"/>
      <c r="N5386" s="53"/>
    </row>
    <row r="5387" spans="2:14" x14ac:dyDescent="0.25">
      <c r="B5387" s="175"/>
      <c r="C5387" s="53"/>
      <c r="D5387" s="53"/>
      <c r="E5387" s="53"/>
      <c r="F5387" s="53"/>
      <c r="G5387" s="54"/>
      <c r="H5387" s="53"/>
      <c r="I5387" s="59"/>
      <c r="J5387" s="53"/>
      <c r="K5387" s="53"/>
      <c r="L5387" s="53"/>
      <c r="M5387" s="53"/>
      <c r="N5387" s="53"/>
    </row>
    <row r="5388" spans="2:14" x14ac:dyDescent="0.25">
      <c r="B5388" s="175"/>
      <c r="C5388" s="53"/>
      <c r="D5388" s="53"/>
      <c r="E5388" s="53"/>
      <c r="F5388" s="53"/>
      <c r="G5388" s="54"/>
      <c r="H5388" s="53"/>
      <c r="I5388" s="59"/>
      <c r="J5388" s="53"/>
      <c r="K5388" s="53"/>
      <c r="L5388" s="53"/>
      <c r="M5388" s="53"/>
      <c r="N5388" s="53"/>
    </row>
    <row r="5389" spans="2:14" x14ac:dyDescent="0.25">
      <c r="B5389" s="175"/>
      <c r="C5389" s="53"/>
      <c r="D5389" s="53"/>
      <c r="E5389" s="53"/>
      <c r="F5389" s="53"/>
      <c r="G5389" s="54"/>
      <c r="H5389" s="53"/>
      <c r="I5389" s="59"/>
      <c r="J5389" s="53"/>
      <c r="K5389" s="53"/>
      <c r="L5389" s="53"/>
      <c r="M5389" s="53"/>
      <c r="N5389" s="53"/>
    </row>
    <row r="5390" spans="2:14" x14ac:dyDescent="0.25">
      <c r="B5390" s="175"/>
      <c r="C5390" s="53"/>
      <c r="D5390" s="53"/>
      <c r="E5390" s="53"/>
      <c r="F5390" s="53"/>
      <c r="G5390" s="54"/>
      <c r="H5390" s="53"/>
      <c r="I5390" s="59"/>
      <c r="J5390" s="53"/>
      <c r="K5390" s="53"/>
      <c r="L5390" s="53"/>
      <c r="M5390" s="53"/>
      <c r="N5390" s="53"/>
    </row>
    <row r="5391" spans="2:14" x14ac:dyDescent="0.25">
      <c r="B5391" s="175"/>
      <c r="C5391" s="53"/>
      <c r="D5391" s="53"/>
      <c r="E5391" s="53"/>
      <c r="F5391" s="53"/>
      <c r="G5391" s="54"/>
      <c r="H5391" s="53"/>
      <c r="I5391" s="59"/>
      <c r="J5391" s="53"/>
      <c r="K5391" s="53"/>
      <c r="L5391" s="53"/>
      <c r="M5391" s="53"/>
      <c r="N5391" s="53"/>
    </row>
    <row r="5392" spans="2:14" x14ac:dyDescent="0.25">
      <c r="B5392" s="175"/>
      <c r="C5392" s="53"/>
      <c r="D5392" s="53"/>
      <c r="E5392" s="53"/>
      <c r="F5392" s="53"/>
      <c r="G5392" s="54"/>
      <c r="H5392" s="53"/>
      <c r="I5392" s="59"/>
      <c r="J5392" s="53"/>
      <c r="K5392" s="53"/>
      <c r="L5392" s="53"/>
      <c r="M5392" s="53"/>
      <c r="N5392" s="53"/>
    </row>
    <row r="5393" spans="2:14" x14ac:dyDescent="0.25">
      <c r="B5393" s="175"/>
      <c r="C5393" s="53"/>
      <c r="D5393" s="53"/>
      <c r="E5393" s="53"/>
      <c r="F5393" s="53"/>
      <c r="G5393" s="54"/>
      <c r="H5393" s="53"/>
      <c r="I5393" s="59"/>
      <c r="J5393" s="53"/>
      <c r="K5393" s="53"/>
      <c r="L5393" s="53"/>
      <c r="M5393" s="53"/>
      <c r="N5393" s="53"/>
    </row>
    <row r="5394" spans="2:14" x14ac:dyDescent="0.25">
      <c r="B5394" s="175"/>
      <c r="C5394" s="53"/>
      <c r="D5394" s="53"/>
      <c r="E5394" s="53"/>
      <c r="F5394" s="53"/>
      <c r="G5394" s="54"/>
      <c r="H5394" s="53"/>
      <c r="I5394" s="59"/>
      <c r="J5394" s="53"/>
      <c r="K5394" s="53"/>
      <c r="L5394" s="53"/>
      <c r="M5394" s="53"/>
      <c r="N5394" s="53"/>
    </row>
    <row r="5395" spans="2:14" x14ac:dyDescent="0.25">
      <c r="B5395" s="175"/>
      <c r="C5395" s="53"/>
      <c r="D5395" s="53"/>
      <c r="E5395" s="53"/>
      <c r="F5395" s="53"/>
      <c r="G5395" s="54"/>
      <c r="H5395" s="53"/>
      <c r="I5395" s="59"/>
      <c r="J5395" s="53"/>
      <c r="K5395" s="53"/>
      <c r="L5395" s="53"/>
      <c r="M5395" s="53"/>
      <c r="N5395" s="53"/>
    </row>
    <row r="5396" spans="2:14" x14ac:dyDescent="0.25">
      <c r="B5396" s="175"/>
      <c r="C5396" s="53"/>
      <c r="D5396" s="53"/>
      <c r="E5396" s="53"/>
      <c r="F5396" s="53"/>
      <c r="G5396" s="54"/>
      <c r="H5396" s="53"/>
      <c r="I5396" s="59"/>
      <c r="J5396" s="53"/>
      <c r="K5396" s="53"/>
      <c r="L5396" s="53"/>
      <c r="M5396" s="53"/>
      <c r="N5396" s="53"/>
    </row>
    <row r="5397" spans="2:14" x14ac:dyDescent="0.25">
      <c r="B5397" s="175"/>
      <c r="C5397" s="53"/>
      <c r="D5397" s="53"/>
      <c r="E5397" s="53"/>
      <c r="F5397" s="53"/>
      <c r="G5397" s="54"/>
      <c r="H5397" s="53"/>
      <c r="I5397" s="59"/>
      <c r="J5397" s="53"/>
      <c r="K5397" s="53"/>
      <c r="L5397" s="53"/>
      <c r="M5397" s="53"/>
      <c r="N5397" s="53"/>
    </row>
    <row r="5398" spans="2:14" x14ac:dyDescent="0.25">
      <c r="B5398" s="175"/>
      <c r="C5398" s="53"/>
      <c r="D5398" s="53"/>
      <c r="E5398" s="53"/>
      <c r="F5398" s="53"/>
      <c r="G5398" s="54"/>
      <c r="H5398" s="53"/>
      <c r="I5398" s="59"/>
      <c r="J5398" s="53"/>
      <c r="K5398" s="53"/>
      <c r="L5398" s="53"/>
      <c r="M5398" s="53"/>
      <c r="N5398" s="53"/>
    </row>
    <row r="5399" spans="2:14" x14ac:dyDescent="0.25">
      <c r="B5399" s="175"/>
      <c r="C5399" s="53"/>
      <c r="D5399" s="53"/>
      <c r="E5399" s="53"/>
      <c r="F5399" s="53"/>
      <c r="G5399" s="54"/>
      <c r="H5399" s="53"/>
      <c r="I5399" s="59"/>
      <c r="J5399" s="53"/>
      <c r="K5399" s="53"/>
      <c r="L5399" s="53"/>
      <c r="M5399" s="53"/>
      <c r="N5399" s="53"/>
    </row>
    <row r="5400" spans="2:14" x14ac:dyDescent="0.25">
      <c r="B5400" s="175"/>
      <c r="C5400" s="53"/>
      <c r="D5400" s="53"/>
      <c r="E5400" s="53"/>
      <c r="F5400" s="53"/>
      <c r="G5400" s="54"/>
      <c r="H5400" s="53"/>
      <c r="I5400" s="59"/>
      <c r="J5400" s="53"/>
      <c r="K5400" s="53"/>
      <c r="L5400" s="53"/>
      <c r="M5400" s="53"/>
      <c r="N5400" s="53"/>
    </row>
    <row r="5401" spans="2:14" x14ac:dyDescent="0.25">
      <c r="B5401" s="175"/>
      <c r="C5401" s="53"/>
      <c r="D5401" s="53"/>
      <c r="E5401" s="53"/>
      <c r="F5401" s="53"/>
      <c r="G5401" s="54"/>
      <c r="H5401" s="53"/>
      <c r="I5401" s="59"/>
      <c r="J5401" s="53"/>
      <c r="K5401" s="53"/>
      <c r="L5401" s="53"/>
      <c r="M5401" s="53"/>
      <c r="N5401" s="53"/>
    </row>
    <row r="5402" spans="2:14" x14ac:dyDescent="0.25">
      <c r="B5402" s="175"/>
      <c r="C5402" s="53"/>
      <c r="D5402" s="53"/>
      <c r="E5402" s="53"/>
      <c r="F5402" s="53"/>
      <c r="G5402" s="54"/>
      <c r="H5402" s="53"/>
      <c r="I5402" s="59"/>
      <c r="J5402" s="53"/>
      <c r="K5402" s="53"/>
      <c r="L5402" s="53"/>
      <c r="M5402" s="53"/>
      <c r="N5402" s="53"/>
    </row>
    <row r="5403" spans="2:14" x14ac:dyDescent="0.25">
      <c r="B5403" s="175"/>
      <c r="C5403" s="53"/>
      <c r="D5403" s="53"/>
      <c r="E5403" s="53"/>
      <c r="F5403" s="53"/>
      <c r="G5403" s="54"/>
      <c r="H5403" s="53"/>
      <c r="I5403" s="59"/>
      <c r="J5403" s="53"/>
      <c r="K5403" s="53"/>
      <c r="L5403" s="53"/>
      <c r="M5403" s="53"/>
      <c r="N5403" s="53"/>
    </row>
    <row r="5404" spans="2:14" x14ac:dyDescent="0.25">
      <c r="B5404" s="175"/>
      <c r="C5404" s="53"/>
      <c r="D5404" s="53"/>
      <c r="E5404" s="53"/>
      <c r="F5404" s="53"/>
      <c r="G5404" s="54"/>
      <c r="H5404" s="53"/>
      <c r="I5404" s="59"/>
      <c r="J5404" s="53"/>
      <c r="K5404" s="53"/>
      <c r="L5404" s="53"/>
      <c r="M5404" s="53"/>
      <c r="N5404" s="53"/>
    </row>
    <row r="5405" spans="2:14" x14ac:dyDescent="0.25">
      <c r="B5405" s="175"/>
      <c r="C5405" s="53"/>
      <c r="D5405" s="53"/>
      <c r="E5405" s="53"/>
      <c r="F5405" s="53"/>
      <c r="G5405" s="54"/>
      <c r="H5405" s="53"/>
      <c r="I5405" s="59"/>
      <c r="J5405" s="53"/>
      <c r="K5405" s="53"/>
      <c r="L5405" s="53"/>
      <c r="M5405" s="53"/>
      <c r="N5405" s="53"/>
    </row>
    <row r="5406" spans="2:14" x14ac:dyDescent="0.25">
      <c r="B5406" s="175"/>
      <c r="C5406" s="53"/>
      <c r="D5406" s="53"/>
      <c r="E5406" s="53"/>
      <c r="F5406" s="53"/>
      <c r="G5406" s="54"/>
      <c r="H5406" s="53"/>
      <c r="I5406" s="59"/>
      <c r="J5406" s="53"/>
      <c r="K5406" s="53"/>
      <c r="L5406" s="53"/>
      <c r="M5406" s="53"/>
      <c r="N5406" s="53"/>
    </row>
    <row r="5407" spans="2:14" x14ac:dyDescent="0.25">
      <c r="B5407" s="175"/>
      <c r="C5407" s="53"/>
      <c r="D5407" s="53"/>
      <c r="E5407" s="53"/>
      <c r="F5407" s="53"/>
      <c r="G5407" s="54"/>
      <c r="H5407" s="53"/>
      <c r="I5407" s="59"/>
      <c r="J5407" s="53"/>
      <c r="K5407" s="53"/>
      <c r="L5407" s="53"/>
      <c r="M5407" s="53"/>
      <c r="N5407" s="53"/>
    </row>
    <row r="5408" spans="2:14" x14ac:dyDescent="0.25">
      <c r="B5408" s="175"/>
      <c r="C5408" s="53"/>
      <c r="D5408" s="53"/>
      <c r="E5408" s="53"/>
      <c r="F5408" s="53"/>
      <c r="G5408" s="54"/>
      <c r="H5408" s="53"/>
      <c r="I5408" s="59"/>
      <c r="J5408" s="53"/>
      <c r="K5408" s="53"/>
      <c r="L5408" s="53"/>
      <c r="M5408" s="53"/>
      <c r="N5408" s="53"/>
    </row>
    <row r="5409" spans="2:14" x14ac:dyDescent="0.25">
      <c r="B5409" s="175"/>
      <c r="C5409" s="53"/>
      <c r="D5409" s="53"/>
      <c r="E5409" s="53"/>
      <c r="F5409" s="53"/>
      <c r="G5409" s="54"/>
      <c r="H5409" s="53"/>
      <c r="I5409" s="59"/>
      <c r="J5409" s="53"/>
      <c r="K5409" s="53"/>
      <c r="L5409" s="53"/>
      <c r="M5409" s="53"/>
      <c r="N5409" s="53"/>
    </row>
    <row r="5410" spans="2:14" x14ac:dyDescent="0.25">
      <c r="B5410" s="175"/>
      <c r="C5410" s="53"/>
      <c r="D5410" s="53"/>
      <c r="E5410" s="53"/>
      <c r="F5410" s="53"/>
      <c r="G5410" s="54"/>
      <c r="H5410" s="53"/>
      <c r="I5410" s="59"/>
      <c r="J5410" s="53"/>
      <c r="K5410" s="53"/>
      <c r="L5410" s="53"/>
      <c r="M5410" s="53"/>
      <c r="N5410" s="53"/>
    </row>
    <row r="5411" spans="2:14" x14ac:dyDescent="0.25">
      <c r="B5411" s="175"/>
      <c r="C5411" s="53"/>
      <c r="D5411" s="53"/>
      <c r="E5411" s="53"/>
      <c r="F5411" s="53"/>
      <c r="G5411" s="54"/>
      <c r="H5411" s="53"/>
      <c r="I5411" s="59"/>
      <c r="J5411" s="53"/>
      <c r="K5411" s="53"/>
      <c r="L5411" s="53"/>
      <c r="M5411" s="53"/>
      <c r="N5411" s="53"/>
    </row>
    <row r="5412" spans="2:14" x14ac:dyDescent="0.25">
      <c r="B5412" s="175"/>
      <c r="C5412" s="53"/>
      <c r="D5412" s="53"/>
      <c r="E5412" s="53"/>
      <c r="F5412" s="53"/>
      <c r="G5412" s="54"/>
      <c r="H5412" s="53"/>
      <c r="I5412" s="59"/>
      <c r="J5412" s="53"/>
      <c r="K5412" s="53"/>
      <c r="L5412" s="53"/>
      <c r="M5412" s="53"/>
      <c r="N5412" s="53"/>
    </row>
    <row r="5413" spans="2:14" x14ac:dyDescent="0.25">
      <c r="B5413" s="175"/>
      <c r="C5413" s="53"/>
      <c r="D5413" s="53"/>
      <c r="E5413" s="53"/>
      <c r="F5413" s="53"/>
      <c r="G5413" s="54"/>
      <c r="H5413" s="53"/>
      <c r="I5413" s="59"/>
      <c r="J5413" s="53"/>
      <c r="K5413" s="53"/>
      <c r="L5413" s="53"/>
      <c r="M5413" s="53"/>
      <c r="N5413" s="53"/>
    </row>
    <row r="5414" spans="2:14" x14ac:dyDescent="0.25">
      <c r="B5414" s="175"/>
      <c r="C5414" s="53"/>
      <c r="D5414" s="53"/>
      <c r="E5414" s="53"/>
      <c r="F5414" s="53"/>
      <c r="G5414" s="54"/>
      <c r="H5414" s="53"/>
      <c r="I5414" s="59"/>
      <c r="J5414" s="53"/>
      <c r="K5414" s="53"/>
      <c r="L5414" s="53"/>
      <c r="M5414" s="53"/>
      <c r="N5414" s="53"/>
    </row>
    <row r="5415" spans="2:14" x14ac:dyDescent="0.25">
      <c r="B5415" s="175"/>
      <c r="C5415" s="53"/>
      <c r="D5415" s="53"/>
      <c r="E5415" s="53"/>
      <c r="F5415" s="53"/>
      <c r="G5415" s="54"/>
      <c r="H5415" s="53"/>
      <c r="I5415" s="59"/>
      <c r="J5415" s="53"/>
      <c r="K5415" s="53"/>
      <c r="L5415" s="53"/>
      <c r="M5415" s="53"/>
      <c r="N5415" s="53"/>
    </row>
    <row r="5416" spans="2:14" x14ac:dyDescent="0.25">
      <c r="B5416" s="175"/>
      <c r="C5416" s="53"/>
      <c r="D5416" s="53"/>
      <c r="E5416" s="53"/>
      <c r="F5416" s="53"/>
      <c r="G5416" s="54"/>
      <c r="H5416" s="53"/>
      <c r="I5416" s="59"/>
      <c r="J5416" s="53"/>
      <c r="K5416" s="53"/>
      <c r="L5416" s="53"/>
      <c r="M5416" s="53"/>
      <c r="N5416" s="53"/>
    </row>
    <row r="5417" spans="2:14" x14ac:dyDescent="0.25">
      <c r="B5417" s="175"/>
      <c r="C5417" s="53"/>
      <c r="D5417" s="53"/>
      <c r="E5417" s="53"/>
      <c r="F5417" s="53"/>
      <c r="G5417" s="54"/>
      <c r="H5417" s="53"/>
      <c r="I5417" s="59"/>
      <c r="J5417" s="53"/>
      <c r="K5417" s="53"/>
      <c r="L5417" s="53"/>
      <c r="M5417" s="53"/>
      <c r="N5417" s="53"/>
    </row>
    <row r="5418" spans="2:14" x14ac:dyDescent="0.25">
      <c r="B5418" s="175"/>
      <c r="C5418" s="53"/>
      <c r="D5418" s="53"/>
      <c r="E5418" s="53"/>
      <c r="F5418" s="53"/>
      <c r="G5418" s="54"/>
      <c r="H5418" s="53"/>
      <c r="I5418" s="59"/>
      <c r="J5418" s="53"/>
      <c r="K5418" s="53"/>
      <c r="L5418" s="53"/>
      <c r="M5418" s="53"/>
      <c r="N5418" s="53"/>
    </row>
    <row r="5419" spans="2:14" x14ac:dyDescent="0.25">
      <c r="B5419" s="175"/>
      <c r="C5419" s="53"/>
      <c r="D5419" s="53"/>
      <c r="E5419" s="53"/>
      <c r="F5419" s="53"/>
      <c r="G5419" s="54"/>
      <c r="H5419" s="53"/>
      <c r="I5419" s="59"/>
      <c r="J5419" s="53"/>
      <c r="K5419" s="53"/>
      <c r="L5419" s="53"/>
      <c r="M5419" s="53"/>
      <c r="N5419" s="53"/>
    </row>
    <row r="5420" spans="2:14" x14ac:dyDescent="0.25">
      <c r="B5420" s="175"/>
      <c r="C5420" s="53"/>
      <c r="D5420" s="53"/>
      <c r="E5420" s="53"/>
      <c r="F5420" s="53"/>
      <c r="G5420" s="54"/>
      <c r="H5420" s="53"/>
      <c r="I5420" s="59"/>
      <c r="J5420" s="53"/>
      <c r="K5420" s="53"/>
      <c r="L5420" s="53"/>
      <c r="M5420" s="53"/>
      <c r="N5420" s="53"/>
    </row>
    <row r="5421" spans="2:14" x14ac:dyDescent="0.25">
      <c r="B5421" s="175"/>
      <c r="C5421" s="53"/>
      <c r="D5421" s="53"/>
      <c r="E5421" s="53"/>
      <c r="F5421" s="53"/>
      <c r="G5421" s="54"/>
      <c r="H5421" s="53"/>
      <c r="I5421" s="59"/>
      <c r="J5421" s="53"/>
      <c r="K5421" s="53"/>
      <c r="L5421" s="53"/>
      <c r="M5421" s="53"/>
      <c r="N5421" s="53"/>
    </row>
    <row r="5422" spans="2:14" x14ac:dyDescent="0.25">
      <c r="B5422" s="175"/>
      <c r="C5422" s="53"/>
      <c r="D5422" s="53"/>
      <c r="E5422" s="53"/>
      <c r="F5422" s="53"/>
      <c r="G5422" s="54"/>
      <c r="H5422" s="53"/>
      <c r="I5422" s="59"/>
      <c r="J5422" s="53"/>
      <c r="K5422" s="53"/>
      <c r="L5422" s="53"/>
      <c r="M5422" s="53"/>
      <c r="N5422" s="53"/>
    </row>
    <row r="5423" spans="2:14" x14ac:dyDescent="0.25">
      <c r="B5423" s="175"/>
      <c r="C5423" s="53"/>
      <c r="D5423" s="53"/>
      <c r="E5423" s="53"/>
      <c r="F5423" s="53"/>
      <c r="G5423" s="54"/>
      <c r="H5423" s="53"/>
      <c r="I5423" s="59"/>
      <c r="J5423" s="53"/>
      <c r="K5423" s="53"/>
      <c r="L5423" s="53"/>
      <c r="M5423" s="53"/>
      <c r="N5423" s="53"/>
    </row>
    <row r="5424" spans="2:14" x14ac:dyDescent="0.25">
      <c r="B5424" s="175"/>
      <c r="C5424" s="53"/>
      <c r="D5424" s="53"/>
      <c r="E5424" s="53"/>
      <c r="F5424" s="53"/>
      <c r="G5424" s="54"/>
      <c r="H5424" s="53"/>
      <c r="I5424" s="59"/>
      <c r="J5424" s="53"/>
      <c r="K5424" s="53"/>
      <c r="L5424" s="53"/>
      <c r="M5424" s="53"/>
      <c r="N5424" s="53"/>
    </row>
    <row r="5425" spans="2:14" x14ac:dyDescent="0.25">
      <c r="B5425" s="175"/>
      <c r="C5425" s="53"/>
      <c r="D5425" s="53"/>
      <c r="E5425" s="53"/>
      <c r="F5425" s="53"/>
      <c r="G5425" s="54"/>
      <c r="H5425" s="53"/>
      <c r="I5425" s="59"/>
      <c r="J5425" s="53"/>
      <c r="K5425" s="53"/>
      <c r="L5425" s="53"/>
      <c r="M5425" s="53"/>
      <c r="N5425" s="53"/>
    </row>
    <row r="5426" spans="2:14" x14ac:dyDescent="0.25">
      <c r="B5426" s="175"/>
      <c r="C5426" s="53"/>
      <c r="D5426" s="53"/>
      <c r="E5426" s="53"/>
      <c r="F5426" s="53"/>
      <c r="G5426" s="54"/>
      <c r="H5426" s="53"/>
      <c r="I5426" s="59"/>
      <c r="J5426" s="53"/>
      <c r="K5426" s="53"/>
      <c r="L5426" s="53"/>
      <c r="M5426" s="53"/>
      <c r="N5426" s="53"/>
    </row>
    <row r="5427" spans="2:14" x14ac:dyDescent="0.25">
      <c r="B5427" s="175"/>
      <c r="C5427" s="53"/>
      <c r="D5427" s="53"/>
      <c r="E5427" s="53"/>
      <c r="F5427" s="53"/>
      <c r="G5427" s="54"/>
      <c r="H5427" s="53"/>
      <c r="I5427" s="59"/>
      <c r="J5427" s="53"/>
      <c r="K5427" s="53"/>
      <c r="L5427" s="53"/>
      <c r="M5427" s="53"/>
      <c r="N5427" s="53"/>
    </row>
    <row r="5428" spans="2:14" x14ac:dyDescent="0.25">
      <c r="B5428" s="175"/>
      <c r="C5428" s="53"/>
      <c r="D5428" s="53"/>
      <c r="E5428" s="53"/>
      <c r="F5428" s="53"/>
      <c r="G5428" s="54"/>
      <c r="H5428" s="53"/>
      <c r="I5428" s="59"/>
      <c r="J5428" s="53"/>
      <c r="K5428" s="53"/>
      <c r="L5428" s="53"/>
      <c r="M5428" s="53"/>
      <c r="N5428" s="53"/>
    </row>
    <row r="5429" spans="2:14" x14ac:dyDescent="0.25">
      <c r="B5429" s="175"/>
      <c r="C5429" s="53"/>
      <c r="D5429" s="53"/>
      <c r="E5429" s="53"/>
      <c r="F5429" s="53"/>
      <c r="G5429" s="54"/>
      <c r="H5429" s="53"/>
      <c r="I5429" s="59"/>
      <c r="J5429" s="53"/>
      <c r="K5429" s="53"/>
      <c r="L5429" s="53"/>
      <c r="M5429" s="53"/>
      <c r="N5429" s="53"/>
    </row>
    <row r="5430" spans="2:14" x14ac:dyDescent="0.25">
      <c r="B5430" s="175"/>
      <c r="C5430" s="53"/>
      <c r="D5430" s="53"/>
      <c r="E5430" s="53"/>
      <c r="F5430" s="53"/>
      <c r="G5430" s="54"/>
      <c r="H5430" s="53"/>
      <c r="I5430" s="59"/>
      <c r="J5430" s="53"/>
      <c r="K5430" s="53"/>
      <c r="L5430" s="53"/>
      <c r="M5430" s="53"/>
      <c r="N5430" s="53"/>
    </row>
    <row r="5431" spans="2:14" x14ac:dyDescent="0.25">
      <c r="B5431" s="175"/>
      <c r="C5431" s="53"/>
      <c r="D5431" s="53"/>
      <c r="E5431" s="53"/>
      <c r="F5431" s="53"/>
      <c r="G5431" s="54"/>
      <c r="H5431" s="53"/>
      <c r="I5431" s="59"/>
      <c r="J5431" s="53"/>
      <c r="K5431" s="53"/>
      <c r="L5431" s="53"/>
      <c r="M5431" s="53"/>
      <c r="N5431" s="53"/>
    </row>
    <row r="5432" spans="2:14" x14ac:dyDescent="0.25">
      <c r="B5432" s="175"/>
      <c r="C5432" s="53"/>
      <c r="D5432" s="53"/>
      <c r="E5432" s="53"/>
      <c r="F5432" s="53"/>
      <c r="G5432" s="54"/>
      <c r="H5432" s="53"/>
      <c r="I5432" s="59"/>
      <c r="J5432" s="53"/>
      <c r="K5432" s="53"/>
      <c r="L5432" s="53"/>
      <c r="M5432" s="53"/>
      <c r="N5432" s="53"/>
    </row>
    <row r="5433" spans="2:14" x14ac:dyDescent="0.25">
      <c r="B5433" s="175"/>
      <c r="C5433" s="53"/>
      <c r="D5433" s="53"/>
      <c r="E5433" s="53"/>
      <c r="F5433" s="53"/>
      <c r="G5433" s="54"/>
      <c r="H5433" s="53"/>
      <c r="I5433" s="59"/>
      <c r="J5433" s="53"/>
      <c r="K5433" s="53"/>
      <c r="L5433" s="53"/>
      <c r="M5433" s="53"/>
      <c r="N5433" s="53"/>
    </row>
    <row r="5434" spans="2:14" x14ac:dyDescent="0.25">
      <c r="B5434" s="175"/>
      <c r="C5434" s="53"/>
      <c r="D5434" s="53"/>
      <c r="E5434" s="53"/>
      <c r="F5434" s="53"/>
      <c r="G5434" s="54"/>
      <c r="H5434" s="53"/>
      <c r="I5434" s="59"/>
      <c r="J5434" s="53"/>
      <c r="K5434" s="53"/>
      <c r="L5434" s="53"/>
      <c r="M5434" s="53"/>
      <c r="N5434" s="53"/>
    </row>
    <row r="5435" spans="2:14" x14ac:dyDescent="0.25">
      <c r="B5435" s="175"/>
      <c r="C5435" s="53"/>
      <c r="D5435" s="53"/>
      <c r="E5435" s="53"/>
      <c r="F5435" s="53"/>
      <c r="G5435" s="54"/>
      <c r="H5435" s="53"/>
      <c r="I5435" s="59"/>
      <c r="J5435" s="53"/>
      <c r="K5435" s="53"/>
      <c r="L5435" s="53"/>
      <c r="M5435" s="53"/>
      <c r="N5435" s="53"/>
    </row>
    <row r="5436" spans="2:14" x14ac:dyDescent="0.25">
      <c r="B5436" s="175"/>
      <c r="C5436" s="53"/>
      <c r="D5436" s="53"/>
      <c r="E5436" s="53"/>
      <c r="F5436" s="53"/>
      <c r="G5436" s="54"/>
      <c r="H5436" s="53"/>
      <c r="I5436" s="59"/>
      <c r="J5436" s="53"/>
      <c r="K5436" s="53"/>
      <c r="L5436" s="53"/>
      <c r="M5436" s="53"/>
      <c r="N5436" s="53"/>
    </row>
    <row r="5437" spans="2:14" x14ac:dyDescent="0.25">
      <c r="B5437" s="175"/>
      <c r="C5437" s="53"/>
      <c r="D5437" s="53"/>
      <c r="E5437" s="53"/>
      <c r="F5437" s="53"/>
      <c r="G5437" s="54"/>
      <c r="H5437" s="53"/>
      <c r="I5437" s="59"/>
      <c r="J5437" s="53"/>
      <c r="K5437" s="53"/>
      <c r="L5437" s="53"/>
      <c r="M5437" s="53"/>
      <c r="N5437" s="53"/>
    </row>
    <row r="5438" spans="2:14" x14ac:dyDescent="0.25">
      <c r="B5438" s="175"/>
      <c r="C5438" s="53"/>
      <c r="D5438" s="53"/>
      <c r="E5438" s="53"/>
      <c r="F5438" s="53"/>
      <c r="G5438" s="54"/>
      <c r="H5438" s="53"/>
      <c r="I5438" s="59"/>
      <c r="J5438" s="53"/>
      <c r="K5438" s="53"/>
      <c r="L5438" s="53"/>
      <c r="M5438" s="53"/>
      <c r="N5438" s="53"/>
    </row>
    <row r="5439" spans="2:14" x14ac:dyDescent="0.25">
      <c r="B5439" s="175"/>
      <c r="C5439" s="53"/>
      <c r="D5439" s="53"/>
      <c r="E5439" s="53"/>
      <c r="F5439" s="53"/>
      <c r="G5439" s="54"/>
      <c r="H5439" s="53"/>
      <c r="I5439" s="59"/>
      <c r="J5439" s="53"/>
      <c r="K5439" s="53"/>
      <c r="L5439" s="53"/>
      <c r="M5439" s="53"/>
      <c r="N5439" s="53"/>
    </row>
    <row r="5440" spans="2:14" x14ac:dyDescent="0.25">
      <c r="B5440" s="175"/>
      <c r="C5440" s="53"/>
      <c r="D5440" s="53"/>
      <c r="E5440" s="53"/>
      <c r="F5440" s="53"/>
      <c r="G5440" s="54"/>
      <c r="H5440" s="53"/>
      <c r="I5440" s="59"/>
      <c r="J5440" s="53"/>
      <c r="K5440" s="53"/>
      <c r="L5440" s="53"/>
      <c r="M5440" s="53"/>
      <c r="N5440" s="53"/>
    </row>
    <row r="5441" spans="2:14" x14ac:dyDescent="0.25">
      <c r="B5441" s="175"/>
      <c r="C5441" s="53"/>
      <c r="D5441" s="53"/>
      <c r="E5441" s="53"/>
      <c r="F5441" s="53"/>
      <c r="G5441" s="54"/>
      <c r="H5441" s="53"/>
      <c r="I5441" s="59"/>
      <c r="J5441" s="53"/>
      <c r="K5441" s="53"/>
      <c r="L5441" s="53"/>
      <c r="M5441" s="53"/>
      <c r="N5441" s="53"/>
    </row>
    <row r="5442" spans="2:14" x14ac:dyDescent="0.25">
      <c r="B5442" s="175"/>
      <c r="C5442" s="53"/>
      <c r="D5442" s="53"/>
      <c r="E5442" s="53"/>
      <c r="F5442" s="53"/>
      <c r="G5442" s="54"/>
      <c r="H5442" s="53"/>
      <c r="I5442" s="59"/>
      <c r="J5442" s="53"/>
      <c r="K5442" s="53"/>
      <c r="L5442" s="53"/>
      <c r="M5442" s="53"/>
      <c r="N5442" s="53"/>
    </row>
    <row r="5443" spans="2:14" x14ac:dyDescent="0.25">
      <c r="B5443" s="175"/>
      <c r="C5443" s="53"/>
      <c r="D5443" s="53"/>
      <c r="E5443" s="53"/>
      <c r="F5443" s="53"/>
      <c r="G5443" s="54"/>
      <c r="H5443" s="53"/>
      <c r="I5443" s="59"/>
      <c r="J5443" s="53"/>
      <c r="K5443" s="53"/>
      <c r="L5443" s="53"/>
      <c r="M5443" s="53"/>
      <c r="N5443" s="53"/>
    </row>
    <row r="5444" spans="2:14" x14ac:dyDescent="0.25">
      <c r="B5444" s="175"/>
      <c r="C5444" s="53"/>
      <c r="D5444" s="53"/>
      <c r="E5444" s="53"/>
      <c r="F5444" s="53"/>
      <c r="G5444" s="54"/>
      <c r="H5444" s="53"/>
      <c r="I5444" s="59"/>
      <c r="J5444" s="53"/>
      <c r="K5444" s="53"/>
      <c r="L5444" s="53"/>
      <c r="M5444" s="53"/>
      <c r="N5444" s="53"/>
    </row>
    <row r="5445" spans="2:14" x14ac:dyDescent="0.25">
      <c r="B5445" s="175"/>
      <c r="C5445" s="53"/>
      <c r="D5445" s="53"/>
      <c r="E5445" s="53"/>
      <c r="F5445" s="53"/>
      <c r="G5445" s="54"/>
      <c r="H5445" s="53"/>
      <c r="I5445" s="59"/>
      <c r="J5445" s="53"/>
      <c r="K5445" s="53"/>
      <c r="L5445" s="53"/>
      <c r="M5445" s="53"/>
      <c r="N5445" s="53"/>
    </row>
    <row r="5446" spans="2:14" x14ac:dyDescent="0.25">
      <c r="B5446" s="175"/>
      <c r="C5446" s="53"/>
      <c r="D5446" s="53"/>
      <c r="E5446" s="53"/>
      <c r="F5446" s="53"/>
      <c r="G5446" s="54"/>
      <c r="H5446" s="53"/>
      <c r="I5446" s="59"/>
      <c r="J5446" s="53"/>
      <c r="K5446" s="53"/>
      <c r="L5446" s="53"/>
      <c r="M5446" s="53"/>
      <c r="N5446" s="53"/>
    </row>
    <row r="5447" spans="2:14" x14ac:dyDescent="0.25">
      <c r="B5447" s="175"/>
      <c r="C5447" s="53"/>
      <c r="D5447" s="53"/>
      <c r="E5447" s="53"/>
      <c r="F5447" s="53"/>
      <c r="G5447" s="54"/>
      <c r="H5447" s="53"/>
      <c r="I5447" s="59"/>
      <c r="J5447" s="53"/>
      <c r="K5447" s="53"/>
      <c r="L5447" s="53"/>
      <c r="M5447" s="53"/>
      <c r="N5447" s="53"/>
    </row>
    <row r="5448" spans="2:14" x14ac:dyDescent="0.25">
      <c r="B5448" s="175"/>
      <c r="C5448" s="53"/>
      <c r="D5448" s="53"/>
      <c r="E5448" s="53"/>
      <c r="F5448" s="53"/>
      <c r="G5448" s="54"/>
      <c r="H5448" s="53"/>
      <c r="I5448" s="59"/>
      <c r="J5448" s="53"/>
      <c r="K5448" s="53"/>
      <c r="L5448" s="53"/>
      <c r="M5448" s="53"/>
      <c r="N5448" s="53"/>
    </row>
    <row r="5449" spans="2:14" x14ac:dyDescent="0.25">
      <c r="B5449" s="175"/>
      <c r="C5449" s="53"/>
      <c r="D5449" s="53"/>
      <c r="E5449" s="53"/>
      <c r="F5449" s="53"/>
      <c r="G5449" s="54"/>
      <c r="H5449" s="53"/>
      <c r="I5449" s="59"/>
      <c r="J5449" s="53"/>
      <c r="K5449" s="53"/>
      <c r="L5449" s="53"/>
      <c r="M5449" s="53"/>
      <c r="N5449" s="53"/>
    </row>
    <row r="5450" spans="2:14" x14ac:dyDescent="0.25">
      <c r="B5450" s="175"/>
      <c r="C5450" s="53"/>
      <c r="D5450" s="53"/>
      <c r="E5450" s="53"/>
      <c r="F5450" s="53"/>
      <c r="G5450" s="54"/>
      <c r="H5450" s="53"/>
      <c r="I5450" s="59"/>
      <c r="J5450" s="53"/>
      <c r="K5450" s="53"/>
      <c r="L5450" s="53"/>
      <c r="M5450" s="53"/>
      <c r="N5450" s="53"/>
    </row>
    <row r="5451" spans="2:14" x14ac:dyDescent="0.25">
      <c r="B5451" s="175"/>
      <c r="C5451" s="53"/>
      <c r="D5451" s="53"/>
      <c r="E5451" s="53"/>
      <c r="F5451" s="53"/>
      <c r="G5451" s="54"/>
      <c r="H5451" s="53"/>
      <c r="I5451" s="59"/>
      <c r="J5451" s="53"/>
      <c r="K5451" s="53"/>
      <c r="L5451" s="53"/>
      <c r="M5451" s="53"/>
      <c r="N5451" s="53"/>
    </row>
    <row r="5452" spans="2:14" x14ac:dyDescent="0.25">
      <c r="B5452" s="175"/>
      <c r="C5452" s="53"/>
      <c r="D5452" s="53"/>
      <c r="E5452" s="53"/>
      <c r="F5452" s="53"/>
      <c r="G5452" s="54"/>
      <c r="H5452" s="53"/>
      <c r="I5452" s="59"/>
      <c r="J5452" s="53"/>
      <c r="K5452" s="53"/>
      <c r="L5452" s="53"/>
      <c r="M5452" s="53"/>
      <c r="N5452" s="53"/>
    </row>
    <row r="5453" spans="2:14" x14ac:dyDescent="0.25">
      <c r="B5453" s="175"/>
      <c r="C5453" s="53"/>
      <c r="D5453" s="53"/>
      <c r="E5453" s="53"/>
      <c r="F5453" s="53"/>
      <c r="G5453" s="54"/>
      <c r="H5453" s="53"/>
      <c r="I5453" s="59"/>
      <c r="J5453" s="53"/>
      <c r="K5453" s="53"/>
      <c r="L5453" s="53"/>
      <c r="M5453" s="53"/>
      <c r="N5453" s="53"/>
    </row>
    <row r="5454" spans="2:14" x14ac:dyDescent="0.25">
      <c r="B5454" s="175"/>
      <c r="C5454" s="53"/>
      <c r="D5454" s="53"/>
      <c r="E5454" s="53"/>
      <c r="F5454" s="53"/>
      <c r="G5454" s="54"/>
      <c r="H5454" s="53"/>
      <c r="I5454" s="59"/>
      <c r="J5454" s="53"/>
      <c r="K5454" s="53"/>
      <c r="L5454" s="53"/>
      <c r="M5454" s="53"/>
      <c r="N5454" s="53"/>
    </row>
    <row r="5455" spans="2:14" x14ac:dyDescent="0.25">
      <c r="B5455" s="175"/>
      <c r="C5455" s="53"/>
      <c r="D5455" s="53"/>
      <c r="E5455" s="53"/>
      <c r="F5455" s="53"/>
      <c r="G5455" s="54"/>
      <c r="H5455" s="53"/>
      <c r="I5455" s="59"/>
      <c r="J5455" s="53"/>
      <c r="K5455" s="53"/>
      <c r="L5455" s="53"/>
      <c r="M5455" s="53"/>
      <c r="N5455" s="53"/>
    </row>
    <row r="5456" spans="2:14" x14ac:dyDescent="0.25">
      <c r="B5456" s="175"/>
      <c r="C5456" s="53"/>
      <c r="D5456" s="53"/>
      <c r="E5456" s="53"/>
      <c r="F5456" s="53"/>
      <c r="G5456" s="54"/>
      <c r="H5456" s="53"/>
      <c r="I5456" s="59"/>
      <c r="J5456" s="53"/>
      <c r="K5456" s="53"/>
      <c r="L5456" s="53"/>
      <c r="M5456" s="53"/>
      <c r="N5456" s="53"/>
    </row>
    <row r="5457" spans="2:14" x14ac:dyDescent="0.25">
      <c r="B5457" s="175"/>
      <c r="C5457" s="53"/>
      <c r="D5457" s="53"/>
      <c r="E5457" s="53"/>
      <c r="F5457" s="53"/>
      <c r="G5457" s="54"/>
      <c r="H5457" s="53"/>
      <c r="I5457" s="59"/>
      <c r="J5457" s="53"/>
      <c r="K5457" s="53"/>
      <c r="L5457" s="53"/>
      <c r="M5457" s="53"/>
      <c r="N5457" s="53"/>
    </row>
    <row r="5458" spans="2:14" x14ac:dyDescent="0.25">
      <c r="B5458" s="175"/>
      <c r="C5458" s="53"/>
      <c r="D5458" s="53"/>
      <c r="E5458" s="53"/>
      <c r="F5458" s="53"/>
      <c r="G5458" s="54"/>
      <c r="H5458" s="53"/>
      <c r="I5458" s="59"/>
      <c r="J5458" s="53"/>
      <c r="K5458" s="53"/>
      <c r="L5458" s="53"/>
      <c r="M5458" s="53"/>
      <c r="N5458" s="53"/>
    </row>
    <row r="5459" spans="2:14" x14ac:dyDescent="0.25">
      <c r="B5459" s="175"/>
      <c r="C5459" s="53"/>
      <c r="D5459" s="53"/>
      <c r="E5459" s="53"/>
      <c r="F5459" s="53"/>
      <c r="G5459" s="54"/>
      <c r="H5459" s="53"/>
      <c r="I5459" s="59"/>
      <c r="J5459" s="53"/>
      <c r="K5459" s="53"/>
      <c r="L5459" s="53"/>
      <c r="M5459" s="53"/>
      <c r="N5459" s="53"/>
    </row>
    <row r="5460" spans="2:14" x14ac:dyDescent="0.25">
      <c r="B5460" s="175"/>
      <c r="C5460" s="53"/>
      <c r="D5460" s="53"/>
      <c r="E5460" s="53"/>
      <c r="F5460" s="53"/>
      <c r="G5460" s="54"/>
      <c r="H5460" s="53"/>
      <c r="I5460" s="59"/>
      <c r="J5460" s="53"/>
      <c r="K5460" s="53"/>
      <c r="L5460" s="53"/>
      <c r="M5460" s="53"/>
      <c r="N5460" s="53"/>
    </row>
    <row r="5461" spans="2:14" x14ac:dyDescent="0.25">
      <c r="B5461" s="175"/>
      <c r="C5461" s="53"/>
      <c r="D5461" s="53"/>
      <c r="E5461" s="53"/>
      <c r="F5461" s="53"/>
      <c r="G5461" s="54"/>
      <c r="H5461" s="53"/>
      <c r="I5461" s="59"/>
      <c r="J5461" s="53"/>
      <c r="K5461" s="53"/>
      <c r="L5461" s="53"/>
      <c r="M5461" s="53"/>
      <c r="N5461" s="53"/>
    </row>
    <row r="5462" spans="2:14" x14ac:dyDescent="0.25">
      <c r="B5462" s="175"/>
      <c r="C5462" s="53"/>
      <c r="D5462" s="53"/>
      <c r="E5462" s="53"/>
      <c r="F5462" s="53"/>
      <c r="G5462" s="54"/>
      <c r="H5462" s="53"/>
      <c r="I5462" s="59"/>
      <c r="J5462" s="53"/>
      <c r="K5462" s="53"/>
      <c r="L5462" s="53"/>
      <c r="M5462" s="53"/>
      <c r="N5462" s="53"/>
    </row>
    <row r="5463" spans="2:14" x14ac:dyDescent="0.25">
      <c r="B5463" s="175"/>
      <c r="C5463" s="53"/>
      <c r="D5463" s="53"/>
      <c r="E5463" s="53"/>
      <c r="F5463" s="53"/>
      <c r="G5463" s="54"/>
      <c r="H5463" s="53"/>
      <c r="I5463" s="59"/>
      <c r="J5463" s="53"/>
      <c r="K5463" s="53"/>
      <c r="L5463" s="53"/>
      <c r="M5463" s="53"/>
      <c r="N5463" s="53"/>
    </row>
    <row r="5464" spans="2:14" x14ac:dyDescent="0.25">
      <c r="B5464" s="175"/>
      <c r="C5464" s="53"/>
      <c r="D5464" s="53"/>
      <c r="E5464" s="53"/>
      <c r="F5464" s="53"/>
      <c r="G5464" s="54"/>
      <c r="H5464" s="53"/>
      <c r="I5464" s="59"/>
      <c r="J5464" s="53"/>
      <c r="K5464" s="53"/>
      <c r="L5464" s="53"/>
      <c r="M5464" s="53"/>
      <c r="N5464" s="53"/>
    </row>
    <row r="5465" spans="2:14" x14ac:dyDescent="0.25">
      <c r="B5465" s="175"/>
      <c r="C5465" s="53"/>
      <c r="D5465" s="53"/>
      <c r="E5465" s="53"/>
      <c r="F5465" s="53"/>
      <c r="G5465" s="54"/>
      <c r="H5465" s="53"/>
      <c r="I5465" s="59"/>
      <c r="J5465" s="53"/>
      <c r="K5465" s="53"/>
      <c r="L5465" s="53"/>
      <c r="M5465" s="53"/>
      <c r="N5465" s="53"/>
    </row>
    <row r="5466" spans="2:14" x14ac:dyDescent="0.25">
      <c r="B5466" s="175"/>
      <c r="C5466" s="53"/>
      <c r="D5466" s="53"/>
      <c r="E5466" s="53"/>
      <c r="F5466" s="53"/>
      <c r="G5466" s="54"/>
      <c r="H5466" s="53"/>
      <c r="I5466" s="59"/>
      <c r="J5466" s="53"/>
      <c r="K5466" s="53"/>
      <c r="L5466" s="53"/>
      <c r="M5466" s="53"/>
      <c r="N5466" s="53"/>
    </row>
    <row r="5467" spans="2:14" x14ac:dyDescent="0.25">
      <c r="B5467" s="175"/>
      <c r="C5467" s="53"/>
      <c r="D5467" s="53"/>
      <c r="E5467" s="53"/>
      <c r="F5467" s="53"/>
      <c r="G5467" s="54"/>
      <c r="H5467" s="53"/>
      <c r="I5467" s="59"/>
      <c r="J5467" s="53"/>
      <c r="K5467" s="53"/>
      <c r="L5467" s="53"/>
      <c r="M5467" s="53"/>
      <c r="N5467" s="53"/>
    </row>
    <row r="5468" spans="2:14" x14ac:dyDescent="0.25">
      <c r="B5468" s="175"/>
      <c r="C5468" s="53"/>
      <c r="D5468" s="53"/>
      <c r="E5468" s="53"/>
      <c r="F5468" s="53"/>
      <c r="G5468" s="54"/>
      <c r="H5468" s="53"/>
      <c r="I5468" s="59"/>
      <c r="J5468" s="53"/>
      <c r="K5468" s="53"/>
      <c r="L5468" s="53"/>
      <c r="M5468" s="53"/>
      <c r="N5468" s="53"/>
    </row>
    <row r="5469" spans="2:14" x14ac:dyDescent="0.25">
      <c r="B5469" s="175"/>
      <c r="C5469" s="53"/>
      <c r="D5469" s="53"/>
      <c r="E5469" s="53"/>
      <c r="F5469" s="53"/>
      <c r="G5469" s="54"/>
      <c r="H5469" s="53"/>
      <c r="I5469" s="59"/>
      <c r="J5469" s="53"/>
      <c r="K5469" s="53"/>
      <c r="L5469" s="53"/>
      <c r="M5469" s="53"/>
      <c r="N5469" s="53"/>
    </row>
    <row r="5470" spans="2:14" x14ac:dyDescent="0.25">
      <c r="B5470" s="175"/>
      <c r="C5470" s="53"/>
      <c r="D5470" s="53"/>
      <c r="E5470" s="53"/>
      <c r="F5470" s="53"/>
      <c r="G5470" s="54"/>
      <c r="H5470" s="53"/>
      <c r="I5470" s="59"/>
      <c r="J5470" s="53"/>
      <c r="K5470" s="53"/>
      <c r="L5470" s="53"/>
      <c r="M5470" s="53"/>
      <c r="N5470" s="53"/>
    </row>
    <row r="5471" spans="2:14" x14ac:dyDescent="0.25">
      <c r="B5471" s="175"/>
      <c r="C5471" s="53"/>
      <c r="D5471" s="53"/>
      <c r="E5471" s="53"/>
      <c r="F5471" s="53"/>
      <c r="G5471" s="54"/>
      <c r="H5471" s="53"/>
      <c r="I5471" s="59"/>
      <c r="J5471" s="53"/>
      <c r="K5471" s="53"/>
      <c r="L5471" s="53"/>
      <c r="M5471" s="53"/>
      <c r="N5471" s="53"/>
    </row>
    <row r="5472" spans="2:14" x14ac:dyDescent="0.25">
      <c r="B5472" s="175"/>
      <c r="C5472" s="53"/>
      <c r="D5472" s="53"/>
      <c r="E5472" s="53"/>
      <c r="F5472" s="53"/>
      <c r="G5472" s="54"/>
      <c r="H5472" s="53"/>
      <c r="I5472" s="59"/>
      <c r="J5472" s="53"/>
      <c r="K5472" s="53"/>
      <c r="L5472" s="53"/>
      <c r="M5472" s="53"/>
      <c r="N5472" s="53"/>
    </row>
    <row r="5473" spans="2:14" x14ac:dyDescent="0.25">
      <c r="B5473" s="175"/>
      <c r="C5473" s="53"/>
      <c r="D5473" s="53"/>
      <c r="E5473" s="53"/>
      <c r="F5473" s="53"/>
      <c r="G5473" s="54"/>
      <c r="H5473" s="53"/>
      <c r="I5473" s="59"/>
      <c r="J5473" s="53"/>
      <c r="K5473" s="53"/>
      <c r="L5473" s="53"/>
      <c r="M5473" s="53"/>
      <c r="N5473" s="53"/>
    </row>
    <row r="5474" spans="2:14" x14ac:dyDescent="0.25">
      <c r="B5474" s="175"/>
      <c r="C5474" s="53"/>
      <c r="D5474" s="53"/>
      <c r="E5474" s="53"/>
      <c r="F5474" s="53"/>
      <c r="G5474" s="54"/>
      <c r="H5474" s="53"/>
      <c r="I5474" s="59"/>
      <c r="J5474" s="53"/>
      <c r="K5474" s="53"/>
      <c r="L5474" s="53"/>
      <c r="M5474" s="53"/>
      <c r="N5474" s="53"/>
    </row>
    <row r="5475" spans="2:14" x14ac:dyDescent="0.25">
      <c r="B5475" s="175"/>
      <c r="C5475" s="53"/>
      <c r="D5475" s="53"/>
      <c r="E5475" s="53"/>
      <c r="F5475" s="53"/>
      <c r="G5475" s="54"/>
      <c r="H5475" s="53"/>
      <c r="I5475" s="59"/>
      <c r="J5475" s="53"/>
      <c r="K5475" s="53"/>
      <c r="L5475" s="53"/>
      <c r="M5475" s="53"/>
      <c r="N5475" s="53"/>
    </row>
    <row r="5476" spans="2:14" x14ac:dyDescent="0.25">
      <c r="B5476" s="175"/>
      <c r="C5476" s="53"/>
      <c r="D5476" s="53"/>
      <c r="E5476" s="53"/>
      <c r="F5476" s="53"/>
      <c r="G5476" s="54"/>
      <c r="H5476" s="53"/>
      <c r="I5476" s="59"/>
      <c r="J5476" s="53"/>
      <c r="K5476" s="53"/>
      <c r="L5476" s="53"/>
      <c r="M5476" s="53"/>
      <c r="N5476" s="53"/>
    </row>
    <row r="5477" spans="2:14" x14ac:dyDescent="0.25">
      <c r="B5477" s="175"/>
      <c r="C5477" s="53"/>
      <c r="D5477" s="53"/>
      <c r="E5477" s="53"/>
      <c r="F5477" s="53"/>
      <c r="G5477" s="54"/>
      <c r="H5477" s="53"/>
      <c r="I5477" s="59"/>
      <c r="J5477" s="53"/>
      <c r="K5477" s="53"/>
      <c r="L5477" s="53"/>
      <c r="M5477" s="53"/>
      <c r="N5477" s="53"/>
    </row>
    <row r="5478" spans="2:14" x14ac:dyDescent="0.25">
      <c r="B5478" s="175"/>
      <c r="C5478" s="53"/>
      <c r="D5478" s="53"/>
      <c r="E5478" s="53"/>
      <c r="F5478" s="53"/>
      <c r="G5478" s="54"/>
      <c r="H5478" s="53"/>
      <c r="I5478" s="59"/>
      <c r="J5478" s="53"/>
      <c r="K5478" s="53"/>
      <c r="L5478" s="53"/>
      <c r="M5478" s="53"/>
      <c r="N5478" s="53"/>
    </row>
    <row r="5479" spans="2:14" x14ac:dyDescent="0.25">
      <c r="B5479" s="175"/>
      <c r="C5479" s="53"/>
      <c r="D5479" s="53"/>
      <c r="E5479" s="53"/>
      <c r="F5479" s="53"/>
      <c r="G5479" s="54"/>
      <c r="H5479" s="53"/>
      <c r="I5479" s="59"/>
      <c r="J5479" s="53"/>
      <c r="K5479" s="53"/>
      <c r="L5479" s="53"/>
      <c r="M5479" s="53"/>
      <c r="N5479" s="53"/>
    </row>
    <row r="5480" spans="2:14" x14ac:dyDescent="0.25">
      <c r="B5480" s="175"/>
      <c r="C5480" s="53"/>
      <c r="D5480" s="53"/>
      <c r="E5480" s="53"/>
      <c r="F5480" s="53"/>
      <c r="G5480" s="54"/>
      <c r="H5480" s="53"/>
      <c r="I5480" s="59"/>
      <c r="J5480" s="53"/>
      <c r="K5480" s="53"/>
      <c r="L5480" s="53"/>
      <c r="M5480" s="53"/>
      <c r="N5480" s="53"/>
    </row>
    <row r="5481" spans="2:14" x14ac:dyDescent="0.25">
      <c r="B5481" s="175"/>
      <c r="C5481" s="53"/>
      <c r="D5481" s="53"/>
      <c r="E5481" s="53"/>
      <c r="F5481" s="53"/>
      <c r="G5481" s="54"/>
      <c r="H5481" s="53"/>
      <c r="I5481" s="59"/>
      <c r="J5481" s="53"/>
      <c r="K5481" s="53"/>
      <c r="L5481" s="53"/>
      <c r="M5481" s="53"/>
      <c r="N5481" s="53"/>
    </row>
    <row r="5482" spans="2:14" x14ac:dyDescent="0.25">
      <c r="B5482" s="175"/>
      <c r="C5482" s="53"/>
      <c r="D5482" s="53"/>
      <c r="E5482" s="53"/>
      <c r="F5482" s="53"/>
      <c r="G5482" s="54"/>
      <c r="H5482" s="53"/>
      <c r="I5482" s="59"/>
      <c r="J5482" s="53"/>
      <c r="K5482" s="53"/>
      <c r="L5482" s="53"/>
      <c r="M5482" s="53"/>
      <c r="N5482" s="53"/>
    </row>
    <row r="5483" spans="2:14" x14ac:dyDescent="0.25">
      <c r="B5483" s="175"/>
      <c r="C5483" s="53"/>
      <c r="D5483" s="53"/>
      <c r="E5483" s="53"/>
      <c r="F5483" s="53"/>
      <c r="G5483" s="54"/>
      <c r="H5483" s="53"/>
      <c r="I5483" s="59"/>
      <c r="J5483" s="53"/>
      <c r="K5483" s="53"/>
      <c r="L5483" s="53"/>
      <c r="M5483" s="53"/>
      <c r="N5483" s="53"/>
    </row>
    <row r="5484" spans="2:14" x14ac:dyDescent="0.25">
      <c r="B5484" s="175"/>
      <c r="C5484" s="53"/>
      <c r="D5484" s="53"/>
      <c r="E5484" s="53"/>
      <c r="F5484" s="53"/>
      <c r="G5484" s="54"/>
      <c r="H5484" s="53"/>
      <c r="I5484" s="59"/>
      <c r="J5484" s="53"/>
      <c r="K5484" s="53"/>
      <c r="L5484" s="53"/>
      <c r="M5484" s="53"/>
      <c r="N5484" s="53"/>
    </row>
    <row r="5485" spans="2:14" x14ac:dyDescent="0.25">
      <c r="B5485" s="175"/>
      <c r="C5485" s="53"/>
      <c r="D5485" s="53"/>
      <c r="E5485" s="53"/>
      <c r="F5485" s="53"/>
      <c r="G5485" s="54"/>
      <c r="H5485" s="53"/>
      <c r="I5485" s="59"/>
      <c r="J5485" s="53"/>
      <c r="K5485" s="53"/>
      <c r="L5485" s="53"/>
      <c r="M5485" s="53"/>
      <c r="N5485" s="53"/>
    </row>
    <row r="5486" spans="2:14" x14ac:dyDescent="0.25">
      <c r="B5486" s="175"/>
      <c r="C5486" s="53"/>
      <c r="D5486" s="53"/>
      <c r="E5486" s="53"/>
      <c r="F5486" s="53"/>
      <c r="G5486" s="54"/>
      <c r="H5486" s="53"/>
      <c r="I5486" s="59"/>
      <c r="J5486" s="53"/>
      <c r="K5486" s="53"/>
      <c r="L5486" s="53"/>
      <c r="M5486" s="53"/>
      <c r="N5486" s="53"/>
    </row>
    <row r="5487" spans="2:14" x14ac:dyDescent="0.25">
      <c r="B5487" s="175"/>
      <c r="C5487" s="53"/>
      <c r="D5487" s="53"/>
      <c r="E5487" s="53"/>
      <c r="F5487" s="53"/>
      <c r="G5487" s="54"/>
      <c r="H5487" s="53"/>
      <c r="I5487" s="59"/>
      <c r="J5487" s="53"/>
      <c r="K5487" s="53"/>
      <c r="L5487" s="53"/>
      <c r="M5487" s="53"/>
      <c r="N5487" s="53"/>
    </row>
    <row r="5488" spans="2:14" x14ac:dyDescent="0.25">
      <c r="B5488" s="175"/>
      <c r="C5488" s="53"/>
      <c r="D5488" s="53"/>
      <c r="E5488" s="53"/>
      <c r="F5488" s="53"/>
      <c r="G5488" s="54"/>
      <c r="H5488" s="53"/>
      <c r="I5488" s="59"/>
      <c r="J5488" s="53"/>
      <c r="K5488" s="53"/>
      <c r="L5488" s="53"/>
      <c r="M5488" s="53"/>
      <c r="N5488" s="53"/>
    </row>
    <row r="5489" spans="2:14" x14ac:dyDescent="0.25">
      <c r="B5489" s="175"/>
      <c r="C5489" s="53"/>
      <c r="D5489" s="53"/>
      <c r="E5489" s="53"/>
      <c r="F5489" s="53"/>
      <c r="G5489" s="54"/>
      <c r="H5489" s="53"/>
      <c r="I5489" s="59"/>
      <c r="J5489" s="53"/>
      <c r="K5489" s="53"/>
      <c r="L5489" s="53"/>
      <c r="M5489" s="53"/>
      <c r="N5489" s="53"/>
    </row>
    <row r="5490" spans="2:14" x14ac:dyDescent="0.25">
      <c r="B5490" s="175"/>
      <c r="C5490" s="53"/>
      <c r="D5490" s="53"/>
      <c r="E5490" s="53"/>
      <c r="F5490" s="53"/>
      <c r="G5490" s="54"/>
      <c r="H5490" s="53"/>
      <c r="I5490" s="59"/>
      <c r="J5490" s="53"/>
      <c r="K5490" s="53"/>
      <c r="L5490" s="53"/>
      <c r="M5490" s="53"/>
      <c r="N5490" s="53"/>
    </row>
    <row r="5491" spans="2:14" x14ac:dyDescent="0.25">
      <c r="B5491" s="175"/>
      <c r="C5491" s="53"/>
      <c r="D5491" s="53"/>
      <c r="E5491" s="53"/>
      <c r="F5491" s="53"/>
      <c r="G5491" s="54"/>
      <c r="H5491" s="53"/>
      <c r="I5491" s="59"/>
      <c r="J5491" s="53"/>
      <c r="K5491" s="53"/>
      <c r="L5491" s="53"/>
      <c r="M5491" s="53"/>
      <c r="N5491" s="53"/>
    </row>
    <row r="5492" spans="2:14" x14ac:dyDescent="0.25">
      <c r="B5492" s="175"/>
      <c r="C5492" s="53"/>
      <c r="D5492" s="53"/>
      <c r="E5492" s="53"/>
      <c r="F5492" s="53"/>
      <c r="G5492" s="54"/>
      <c r="H5492" s="53"/>
      <c r="I5492" s="59"/>
      <c r="J5492" s="53"/>
      <c r="K5492" s="53"/>
      <c r="L5492" s="53"/>
      <c r="M5492" s="53"/>
      <c r="N5492" s="53"/>
    </row>
    <row r="5493" spans="2:14" x14ac:dyDescent="0.25">
      <c r="B5493" s="175"/>
      <c r="C5493" s="53"/>
      <c r="D5493" s="53"/>
      <c r="E5493" s="53"/>
      <c r="F5493" s="53"/>
      <c r="G5493" s="54"/>
      <c r="H5493" s="53"/>
      <c r="I5493" s="59"/>
      <c r="J5493" s="53"/>
      <c r="K5493" s="53"/>
      <c r="L5493" s="53"/>
      <c r="M5493" s="53"/>
      <c r="N5493" s="53"/>
    </row>
    <row r="5494" spans="2:14" x14ac:dyDescent="0.25">
      <c r="B5494" s="175"/>
      <c r="C5494" s="53"/>
      <c r="D5494" s="53"/>
      <c r="E5494" s="53"/>
      <c r="F5494" s="53"/>
      <c r="G5494" s="54"/>
      <c r="H5494" s="53"/>
      <c r="I5494" s="59"/>
      <c r="J5494" s="53"/>
      <c r="K5494" s="53"/>
      <c r="L5494" s="53"/>
      <c r="M5494" s="53"/>
      <c r="N5494" s="53"/>
    </row>
    <row r="5495" spans="2:14" x14ac:dyDescent="0.25">
      <c r="B5495" s="175"/>
      <c r="C5495" s="53"/>
      <c r="D5495" s="53"/>
      <c r="E5495" s="53"/>
      <c r="F5495" s="53"/>
      <c r="G5495" s="54"/>
      <c r="H5495" s="53"/>
      <c r="I5495" s="59"/>
      <c r="J5495" s="53"/>
      <c r="K5495" s="53"/>
      <c r="L5495" s="53"/>
      <c r="M5495" s="53"/>
      <c r="N5495" s="53"/>
    </row>
    <row r="5496" spans="2:14" x14ac:dyDescent="0.25">
      <c r="B5496" s="175"/>
      <c r="C5496" s="53"/>
      <c r="D5496" s="53"/>
      <c r="E5496" s="53"/>
      <c r="F5496" s="53"/>
      <c r="G5496" s="54"/>
      <c r="H5496" s="53"/>
      <c r="I5496" s="59"/>
      <c r="J5496" s="53"/>
      <c r="K5496" s="53"/>
      <c r="L5496" s="53"/>
      <c r="M5496" s="53"/>
      <c r="N5496" s="53"/>
    </row>
    <row r="5497" spans="2:14" x14ac:dyDescent="0.25">
      <c r="B5497" s="175"/>
      <c r="C5497" s="53"/>
      <c r="D5497" s="53"/>
      <c r="E5497" s="53"/>
      <c r="F5497" s="53"/>
      <c r="G5497" s="54"/>
      <c r="H5497" s="53"/>
      <c r="I5497" s="59"/>
      <c r="J5497" s="53"/>
      <c r="K5497" s="53"/>
      <c r="L5497" s="53"/>
      <c r="M5497" s="53"/>
      <c r="N5497" s="53"/>
    </row>
    <row r="5498" spans="2:14" x14ac:dyDescent="0.25">
      <c r="B5498" s="175"/>
      <c r="C5498" s="53"/>
      <c r="D5498" s="53"/>
      <c r="E5498" s="53"/>
      <c r="F5498" s="53"/>
      <c r="G5498" s="54"/>
      <c r="H5498" s="53"/>
      <c r="I5498" s="59"/>
      <c r="J5498" s="53"/>
      <c r="K5498" s="53"/>
      <c r="L5498" s="53"/>
      <c r="M5498" s="53"/>
      <c r="N5498" s="53"/>
    </row>
    <row r="5499" spans="2:14" x14ac:dyDescent="0.25">
      <c r="B5499" s="175"/>
      <c r="C5499" s="53"/>
      <c r="D5499" s="53"/>
      <c r="E5499" s="53"/>
      <c r="F5499" s="53"/>
      <c r="G5499" s="54"/>
      <c r="H5499" s="53"/>
      <c r="I5499" s="59"/>
      <c r="J5499" s="53"/>
      <c r="K5499" s="53"/>
      <c r="L5499" s="53"/>
      <c r="M5499" s="53"/>
      <c r="N5499" s="53"/>
    </row>
    <row r="5500" spans="2:14" x14ac:dyDescent="0.25">
      <c r="B5500" s="175"/>
      <c r="C5500" s="53"/>
      <c r="D5500" s="53"/>
      <c r="E5500" s="53"/>
      <c r="F5500" s="53"/>
      <c r="G5500" s="54"/>
      <c r="H5500" s="53"/>
      <c r="I5500" s="59"/>
      <c r="J5500" s="53"/>
      <c r="K5500" s="53"/>
      <c r="L5500" s="53"/>
      <c r="M5500" s="53"/>
      <c r="N5500" s="53"/>
    </row>
    <row r="5501" spans="2:14" x14ac:dyDescent="0.25">
      <c r="B5501" s="175"/>
      <c r="C5501" s="53"/>
      <c r="D5501" s="53"/>
      <c r="E5501" s="53"/>
      <c r="F5501" s="53"/>
      <c r="G5501" s="54"/>
      <c r="H5501" s="53"/>
      <c r="I5501" s="59"/>
      <c r="J5501" s="53"/>
      <c r="K5501" s="53"/>
      <c r="L5501" s="53"/>
      <c r="M5501" s="53"/>
      <c r="N5501" s="53"/>
    </row>
    <row r="5502" spans="2:14" x14ac:dyDescent="0.25">
      <c r="B5502" s="175"/>
      <c r="C5502" s="53"/>
      <c r="D5502" s="53"/>
      <c r="E5502" s="53"/>
      <c r="F5502" s="53"/>
      <c r="G5502" s="54"/>
      <c r="H5502" s="53"/>
      <c r="I5502" s="59"/>
      <c r="J5502" s="53"/>
      <c r="K5502" s="53"/>
      <c r="L5502" s="53"/>
      <c r="M5502" s="53"/>
      <c r="N5502" s="53"/>
    </row>
    <row r="5503" spans="2:14" x14ac:dyDescent="0.25">
      <c r="B5503" s="175"/>
      <c r="C5503" s="53"/>
      <c r="D5503" s="53"/>
      <c r="E5503" s="53"/>
      <c r="F5503" s="53"/>
      <c r="G5503" s="54"/>
      <c r="H5503" s="53"/>
      <c r="I5503" s="59"/>
      <c r="J5503" s="53"/>
      <c r="K5503" s="53"/>
      <c r="L5503" s="53"/>
      <c r="M5503" s="53"/>
      <c r="N5503" s="53"/>
    </row>
    <row r="5504" spans="2:14" x14ac:dyDescent="0.25">
      <c r="B5504" s="175"/>
      <c r="C5504" s="53"/>
      <c r="D5504" s="53"/>
      <c r="E5504" s="53"/>
      <c r="F5504" s="53"/>
      <c r="G5504" s="54"/>
      <c r="H5504" s="53"/>
      <c r="I5504" s="59"/>
      <c r="J5504" s="53"/>
      <c r="K5504" s="53"/>
      <c r="L5504" s="53"/>
      <c r="M5504" s="53"/>
      <c r="N5504" s="53"/>
    </row>
    <row r="5505" spans="2:14" x14ac:dyDescent="0.25">
      <c r="B5505" s="175"/>
      <c r="C5505" s="53"/>
      <c r="D5505" s="53"/>
      <c r="E5505" s="53"/>
      <c r="F5505" s="53"/>
      <c r="G5505" s="54"/>
      <c r="H5505" s="53"/>
      <c r="I5505" s="59"/>
      <c r="J5505" s="53"/>
      <c r="K5505" s="53"/>
      <c r="L5505" s="53"/>
      <c r="M5505" s="53"/>
      <c r="N5505" s="53"/>
    </row>
    <row r="5506" spans="2:14" x14ac:dyDescent="0.25">
      <c r="B5506" s="175"/>
      <c r="C5506" s="53"/>
      <c r="D5506" s="53"/>
      <c r="E5506" s="53"/>
      <c r="F5506" s="53"/>
      <c r="G5506" s="54"/>
      <c r="H5506" s="53"/>
      <c r="I5506" s="59"/>
      <c r="J5506" s="53"/>
      <c r="K5506" s="53"/>
      <c r="L5506" s="53"/>
      <c r="M5506" s="53"/>
      <c r="N5506" s="53"/>
    </row>
    <row r="5507" spans="2:14" x14ac:dyDescent="0.25">
      <c r="B5507" s="175"/>
      <c r="C5507" s="53"/>
      <c r="D5507" s="53"/>
      <c r="E5507" s="53"/>
      <c r="F5507" s="53"/>
      <c r="G5507" s="54"/>
      <c r="H5507" s="53"/>
      <c r="I5507" s="59"/>
      <c r="J5507" s="53"/>
      <c r="K5507" s="53"/>
      <c r="L5507" s="53"/>
      <c r="M5507" s="53"/>
      <c r="N5507" s="53"/>
    </row>
    <row r="5508" spans="2:14" x14ac:dyDescent="0.25">
      <c r="B5508" s="175"/>
      <c r="C5508" s="53"/>
      <c r="D5508" s="53"/>
      <c r="E5508" s="53"/>
      <c r="F5508" s="53"/>
      <c r="G5508" s="54"/>
      <c r="H5508" s="53"/>
      <c r="I5508" s="59"/>
      <c r="J5508" s="53"/>
      <c r="K5508" s="53"/>
      <c r="L5508" s="53"/>
      <c r="M5508" s="53"/>
      <c r="N5508" s="53"/>
    </row>
    <row r="5509" spans="2:14" x14ac:dyDescent="0.25">
      <c r="B5509" s="175"/>
      <c r="C5509" s="53"/>
      <c r="D5509" s="53"/>
      <c r="E5509" s="53"/>
      <c r="F5509" s="53"/>
      <c r="G5509" s="54"/>
      <c r="H5509" s="53"/>
      <c r="I5509" s="59"/>
      <c r="J5509" s="53"/>
      <c r="K5509" s="53"/>
      <c r="L5509" s="53"/>
      <c r="M5509" s="53"/>
      <c r="N5509" s="53"/>
    </row>
    <row r="5510" spans="2:14" x14ac:dyDescent="0.25">
      <c r="B5510" s="175"/>
      <c r="C5510" s="53"/>
      <c r="D5510" s="53"/>
      <c r="E5510" s="53"/>
      <c r="F5510" s="53"/>
      <c r="G5510" s="54"/>
      <c r="H5510" s="53"/>
      <c r="I5510" s="59"/>
      <c r="J5510" s="53"/>
      <c r="K5510" s="53"/>
      <c r="L5510" s="53"/>
      <c r="M5510" s="53"/>
      <c r="N5510" s="53"/>
    </row>
    <row r="5511" spans="2:14" x14ac:dyDescent="0.25">
      <c r="B5511" s="175"/>
      <c r="C5511" s="53"/>
      <c r="D5511" s="53"/>
      <c r="E5511" s="53"/>
      <c r="F5511" s="53"/>
      <c r="G5511" s="54"/>
      <c r="H5511" s="53"/>
      <c r="I5511" s="59"/>
      <c r="J5511" s="53"/>
      <c r="K5511" s="53"/>
      <c r="L5511" s="53"/>
      <c r="M5511" s="53"/>
      <c r="N5511" s="53"/>
    </row>
    <row r="5512" spans="2:14" x14ac:dyDescent="0.25">
      <c r="B5512" s="175"/>
      <c r="C5512" s="53"/>
      <c r="D5512" s="53"/>
      <c r="E5512" s="53"/>
      <c r="F5512" s="53"/>
      <c r="G5512" s="54"/>
      <c r="H5512" s="53"/>
      <c r="I5512" s="59"/>
      <c r="J5512" s="53"/>
      <c r="K5512" s="53"/>
      <c r="L5512" s="53"/>
      <c r="M5512" s="53"/>
      <c r="N5512" s="53"/>
    </row>
    <row r="5513" spans="2:14" x14ac:dyDescent="0.25">
      <c r="B5513" s="175"/>
      <c r="C5513" s="53"/>
      <c r="D5513" s="53"/>
      <c r="E5513" s="53"/>
      <c r="F5513" s="53"/>
      <c r="G5513" s="54"/>
      <c r="H5513" s="53"/>
      <c r="I5513" s="59"/>
      <c r="J5513" s="53"/>
      <c r="K5513" s="53"/>
      <c r="L5513" s="53"/>
      <c r="M5513" s="53"/>
      <c r="N5513" s="53"/>
    </row>
    <row r="5514" spans="2:14" x14ac:dyDescent="0.25">
      <c r="B5514" s="175"/>
      <c r="C5514" s="53"/>
      <c r="D5514" s="53"/>
      <c r="E5514" s="53"/>
      <c r="F5514" s="53"/>
      <c r="G5514" s="54"/>
      <c r="H5514" s="53"/>
      <c r="I5514" s="59"/>
      <c r="J5514" s="53"/>
      <c r="K5514" s="53"/>
      <c r="L5514" s="53"/>
      <c r="M5514" s="53"/>
      <c r="N5514" s="53"/>
    </row>
    <row r="5515" spans="2:14" x14ac:dyDescent="0.25">
      <c r="B5515" s="175"/>
      <c r="C5515" s="53"/>
      <c r="D5515" s="53"/>
      <c r="E5515" s="53"/>
      <c r="F5515" s="53"/>
      <c r="G5515" s="54"/>
      <c r="H5515" s="53"/>
      <c r="I5515" s="59"/>
      <c r="J5515" s="53"/>
      <c r="K5515" s="53"/>
      <c r="L5515" s="53"/>
      <c r="M5515" s="53"/>
      <c r="N5515" s="53"/>
    </row>
    <row r="5516" spans="2:14" x14ac:dyDescent="0.25">
      <c r="B5516" s="175"/>
      <c r="C5516" s="53"/>
      <c r="D5516" s="53"/>
      <c r="E5516" s="53"/>
      <c r="F5516" s="53"/>
      <c r="G5516" s="54"/>
      <c r="H5516" s="53"/>
      <c r="I5516" s="59"/>
      <c r="J5516" s="53"/>
      <c r="K5516" s="53"/>
      <c r="L5516" s="53"/>
      <c r="M5516" s="53"/>
      <c r="N5516" s="53"/>
    </row>
    <row r="5517" spans="2:14" x14ac:dyDescent="0.25">
      <c r="B5517" s="175"/>
      <c r="C5517" s="53"/>
      <c r="D5517" s="53"/>
      <c r="E5517" s="53"/>
      <c r="F5517" s="53"/>
      <c r="G5517" s="54"/>
      <c r="H5517" s="53"/>
      <c r="I5517" s="59"/>
      <c r="J5517" s="53"/>
      <c r="K5517" s="53"/>
      <c r="L5517" s="53"/>
      <c r="M5517" s="53"/>
      <c r="N5517" s="53"/>
    </row>
    <row r="5518" spans="2:14" x14ac:dyDescent="0.25">
      <c r="B5518" s="175"/>
      <c r="C5518" s="53"/>
      <c r="D5518" s="53"/>
      <c r="E5518" s="53"/>
      <c r="F5518" s="53"/>
      <c r="G5518" s="54"/>
      <c r="H5518" s="53"/>
      <c r="I5518" s="59"/>
      <c r="J5518" s="53"/>
      <c r="K5518" s="53"/>
      <c r="L5518" s="53"/>
      <c r="M5518" s="53"/>
      <c r="N5518" s="53"/>
    </row>
    <row r="5519" spans="2:14" x14ac:dyDescent="0.25">
      <c r="B5519" s="175"/>
      <c r="C5519" s="53"/>
      <c r="D5519" s="53"/>
      <c r="E5519" s="53"/>
      <c r="F5519" s="53"/>
      <c r="G5519" s="54"/>
      <c r="H5519" s="53"/>
      <c r="I5519" s="59"/>
      <c r="J5519" s="53"/>
      <c r="K5519" s="53"/>
      <c r="L5519" s="53"/>
      <c r="M5519" s="53"/>
      <c r="N5519" s="53"/>
    </row>
    <row r="5520" spans="2:14" x14ac:dyDescent="0.25">
      <c r="B5520" s="175"/>
      <c r="C5520" s="53"/>
      <c r="D5520" s="53"/>
      <c r="E5520" s="53"/>
      <c r="F5520" s="53"/>
      <c r="G5520" s="54"/>
      <c r="H5520" s="53"/>
      <c r="I5520" s="59"/>
      <c r="J5520" s="53"/>
      <c r="K5520" s="53"/>
      <c r="L5520" s="53"/>
      <c r="M5520" s="53"/>
      <c r="N5520" s="53"/>
    </row>
    <row r="5521" spans="2:14" x14ac:dyDescent="0.25">
      <c r="B5521" s="175"/>
      <c r="C5521" s="53"/>
      <c r="D5521" s="53"/>
      <c r="E5521" s="53"/>
      <c r="F5521" s="53"/>
      <c r="G5521" s="54"/>
      <c r="H5521" s="53"/>
      <c r="I5521" s="59"/>
      <c r="J5521" s="53"/>
      <c r="K5521" s="53"/>
      <c r="L5521" s="53"/>
      <c r="M5521" s="53"/>
      <c r="N5521" s="53"/>
    </row>
    <row r="5522" spans="2:14" x14ac:dyDescent="0.25">
      <c r="B5522" s="175"/>
      <c r="C5522" s="53"/>
      <c r="D5522" s="53"/>
      <c r="E5522" s="53"/>
      <c r="F5522" s="53"/>
      <c r="G5522" s="54"/>
      <c r="H5522" s="53"/>
      <c r="I5522" s="59"/>
      <c r="J5522" s="53"/>
      <c r="K5522" s="53"/>
      <c r="L5522" s="53"/>
      <c r="M5522" s="53"/>
      <c r="N5522" s="53"/>
    </row>
    <row r="5523" spans="2:14" x14ac:dyDescent="0.25">
      <c r="B5523" s="175"/>
      <c r="C5523" s="53"/>
      <c r="D5523" s="53"/>
      <c r="E5523" s="53"/>
      <c r="F5523" s="53"/>
      <c r="G5523" s="54"/>
      <c r="H5523" s="53"/>
      <c r="I5523" s="59"/>
      <c r="J5523" s="53"/>
      <c r="K5523" s="53"/>
      <c r="L5523" s="53"/>
      <c r="M5523" s="53"/>
      <c r="N5523" s="53"/>
    </row>
    <row r="5524" spans="2:14" x14ac:dyDescent="0.25">
      <c r="B5524" s="175"/>
      <c r="C5524" s="53"/>
      <c r="D5524" s="53"/>
      <c r="E5524" s="53"/>
      <c r="F5524" s="53"/>
      <c r="G5524" s="54"/>
      <c r="H5524" s="53"/>
      <c r="I5524" s="59"/>
      <c r="J5524" s="53"/>
      <c r="K5524" s="53"/>
      <c r="L5524" s="53"/>
      <c r="M5524" s="53"/>
      <c r="N5524" s="53"/>
    </row>
    <row r="5525" spans="2:14" x14ac:dyDescent="0.25">
      <c r="B5525" s="175"/>
      <c r="C5525" s="53"/>
      <c r="D5525" s="53"/>
      <c r="E5525" s="53"/>
      <c r="F5525" s="53"/>
      <c r="G5525" s="54"/>
      <c r="H5525" s="53"/>
      <c r="I5525" s="59"/>
      <c r="J5525" s="53"/>
      <c r="K5525" s="53"/>
      <c r="L5525" s="53"/>
      <c r="M5525" s="53"/>
      <c r="N5525" s="53"/>
    </row>
    <row r="5526" spans="2:14" x14ac:dyDescent="0.25">
      <c r="B5526" s="175"/>
      <c r="C5526" s="53"/>
      <c r="D5526" s="53"/>
      <c r="E5526" s="53"/>
      <c r="F5526" s="53"/>
      <c r="G5526" s="54"/>
      <c r="H5526" s="53"/>
      <c r="I5526" s="59"/>
      <c r="J5526" s="53"/>
      <c r="K5526" s="53"/>
      <c r="L5526" s="53"/>
      <c r="M5526" s="53"/>
      <c r="N5526" s="53"/>
    </row>
    <row r="5527" spans="2:14" x14ac:dyDescent="0.25">
      <c r="B5527" s="175"/>
      <c r="C5527" s="53"/>
      <c r="D5527" s="53"/>
      <c r="E5527" s="53"/>
      <c r="F5527" s="53"/>
      <c r="G5527" s="54"/>
      <c r="H5527" s="53"/>
      <c r="I5527" s="59"/>
      <c r="J5527" s="53"/>
      <c r="K5527" s="53"/>
      <c r="L5527" s="53"/>
      <c r="M5527" s="53"/>
      <c r="N5527" s="53"/>
    </row>
    <row r="5528" spans="2:14" x14ac:dyDescent="0.25">
      <c r="B5528" s="175"/>
      <c r="C5528" s="53"/>
      <c r="D5528" s="53"/>
      <c r="E5528" s="53"/>
      <c r="F5528" s="53"/>
      <c r="G5528" s="54"/>
      <c r="H5528" s="53"/>
      <c r="I5528" s="59"/>
      <c r="J5528" s="53"/>
      <c r="K5528" s="53"/>
      <c r="L5528" s="53"/>
      <c r="M5528" s="53"/>
      <c r="N5528" s="53"/>
    </row>
    <row r="5529" spans="2:14" x14ac:dyDescent="0.25">
      <c r="B5529" s="175"/>
      <c r="C5529" s="53"/>
      <c r="D5529" s="53"/>
      <c r="E5529" s="53"/>
      <c r="F5529" s="53"/>
      <c r="G5529" s="54"/>
      <c r="H5529" s="53"/>
      <c r="I5529" s="59"/>
      <c r="J5529" s="53"/>
      <c r="K5529" s="53"/>
      <c r="L5529" s="53"/>
      <c r="M5529" s="53"/>
      <c r="N5529" s="53"/>
    </row>
    <row r="5530" spans="2:14" x14ac:dyDescent="0.25">
      <c r="B5530" s="175"/>
      <c r="C5530" s="53"/>
      <c r="D5530" s="53"/>
      <c r="E5530" s="53"/>
      <c r="F5530" s="53"/>
      <c r="G5530" s="54"/>
      <c r="H5530" s="53"/>
      <c r="I5530" s="59"/>
      <c r="J5530" s="53"/>
      <c r="K5530" s="53"/>
      <c r="L5530" s="53"/>
      <c r="M5530" s="53"/>
      <c r="N5530" s="53"/>
    </row>
    <row r="5531" spans="2:14" x14ac:dyDescent="0.25">
      <c r="B5531" s="175"/>
      <c r="C5531" s="53"/>
      <c r="D5531" s="53"/>
      <c r="E5531" s="53"/>
      <c r="F5531" s="53"/>
      <c r="G5531" s="54"/>
      <c r="H5531" s="53"/>
      <c r="I5531" s="59"/>
      <c r="J5531" s="53"/>
      <c r="K5531" s="53"/>
      <c r="L5531" s="53"/>
      <c r="M5531" s="53"/>
      <c r="N5531" s="53"/>
    </row>
    <row r="5532" spans="2:14" x14ac:dyDescent="0.25">
      <c r="B5532" s="175"/>
      <c r="C5532" s="53"/>
      <c r="D5532" s="53"/>
      <c r="E5532" s="53"/>
      <c r="F5532" s="53"/>
      <c r="G5532" s="54"/>
      <c r="H5532" s="53"/>
      <c r="I5532" s="59"/>
      <c r="J5532" s="53"/>
      <c r="K5532" s="53"/>
      <c r="L5532" s="53"/>
      <c r="M5532" s="53"/>
      <c r="N5532" s="53"/>
    </row>
    <row r="5533" spans="2:14" x14ac:dyDescent="0.25">
      <c r="B5533" s="175"/>
      <c r="C5533" s="53"/>
      <c r="D5533" s="53"/>
      <c r="E5533" s="53"/>
      <c r="F5533" s="53"/>
      <c r="G5533" s="54"/>
      <c r="H5533" s="53"/>
      <c r="I5533" s="59"/>
      <c r="J5533" s="53"/>
      <c r="K5533" s="53"/>
      <c r="L5533" s="53"/>
      <c r="M5533" s="53"/>
      <c r="N5533" s="53"/>
    </row>
    <row r="5534" spans="2:14" x14ac:dyDescent="0.25">
      <c r="B5534" s="175"/>
      <c r="C5534" s="53"/>
      <c r="D5534" s="53"/>
      <c r="E5534" s="53"/>
      <c r="F5534" s="53"/>
      <c r="G5534" s="54"/>
      <c r="H5534" s="53"/>
      <c r="I5534" s="59"/>
      <c r="J5534" s="53"/>
      <c r="K5534" s="53"/>
      <c r="L5534" s="53"/>
      <c r="M5534" s="53"/>
      <c r="N5534" s="53"/>
    </row>
    <row r="5535" spans="2:14" x14ac:dyDescent="0.25">
      <c r="B5535" s="175"/>
      <c r="C5535" s="53"/>
      <c r="D5535" s="53"/>
      <c r="E5535" s="53"/>
      <c r="F5535" s="53"/>
      <c r="G5535" s="54"/>
      <c r="H5535" s="53"/>
      <c r="I5535" s="59"/>
      <c r="J5535" s="53"/>
      <c r="K5535" s="53"/>
      <c r="L5535" s="53"/>
      <c r="M5535" s="53"/>
      <c r="N5535" s="53"/>
    </row>
    <row r="5536" spans="2:14" x14ac:dyDescent="0.25">
      <c r="B5536" s="175"/>
      <c r="C5536" s="53"/>
      <c r="D5536" s="53"/>
      <c r="E5536" s="53"/>
      <c r="F5536" s="53"/>
      <c r="G5536" s="54"/>
      <c r="H5536" s="53"/>
      <c r="I5536" s="59"/>
      <c r="J5536" s="53"/>
      <c r="K5536" s="53"/>
      <c r="L5536" s="53"/>
      <c r="M5536" s="53"/>
      <c r="N5536" s="53"/>
    </row>
    <row r="5537" spans="2:14" x14ac:dyDescent="0.25">
      <c r="B5537" s="175"/>
      <c r="C5537" s="53"/>
      <c r="D5537" s="53"/>
      <c r="E5537" s="53"/>
      <c r="F5537" s="53"/>
      <c r="G5537" s="54"/>
      <c r="H5537" s="53"/>
      <c r="I5537" s="59"/>
      <c r="J5537" s="53"/>
      <c r="K5537" s="53"/>
      <c r="L5537" s="53"/>
      <c r="M5537" s="53"/>
      <c r="N5537" s="53"/>
    </row>
    <row r="5538" spans="2:14" x14ac:dyDescent="0.25">
      <c r="B5538" s="175"/>
      <c r="C5538" s="53"/>
      <c r="D5538" s="53"/>
      <c r="E5538" s="53"/>
      <c r="F5538" s="53"/>
      <c r="G5538" s="54"/>
      <c r="H5538" s="53"/>
      <c r="I5538" s="59"/>
      <c r="J5538" s="53"/>
      <c r="K5538" s="53"/>
      <c r="L5538" s="53"/>
      <c r="M5538" s="53"/>
      <c r="N5538" s="53"/>
    </row>
    <row r="5539" spans="2:14" x14ac:dyDescent="0.25">
      <c r="B5539" s="175"/>
      <c r="C5539" s="53"/>
      <c r="D5539" s="53"/>
      <c r="E5539" s="53"/>
      <c r="F5539" s="53"/>
      <c r="G5539" s="54"/>
      <c r="H5539" s="53"/>
      <c r="I5539" s="59"/>
      <c r="J5539" s="53"/>
      <c r="K5539" s="53"/>
      <c r="L5539" s="53"/>
      <c r="M5539" s="53"/>
      <c r="N5539" s="53"/>
    </row>
    <row r="5540" spans="2:14" x14ac:dyDescent="0.25">
      <c r="B5540" s="175"/>
      <c r="C5540" s="53"/>
      <c r="D5540" s="53"/>
      <c r="E5540" s="53"/>
      <c r="F5540" s="53"/>
      <c r="G5540" s="54"/>
      <c r="H5540" s="53"/>
      <c r="I5540" s="59"/>
      <c r="J5540" s="53"/>
      <c r="K5540" s="53"/>
      <c r="L5540" s="53"/>
      <c r="M5540" s="53"/>
      <c r="N5540" s="53"/>
    </row>
    <row r="5541" spans="2:14" x14ac:dyDescent="0.25">
      <c r="B5541" s="175"/>
      <c r="C5541" s="53"/>
      <c r="D5541" s="53"/>
      <c r="E5541" s="53"/>
      <c r="F5541" s="53"/>
      <c r="G5541" s="54"/>
      <c r="H5541" s="53"/>
      <c r="I5541" s="59"/>
      <c r="J5541" s="53"/>
      <c r="K5541" s="53"/>
      <c r="L5541" s="53"/>
      <c r="M5541" s="53"/>
      <c r="N5541" s="53"/>
    </row>
    <row r="5542" spans="2:14" x14ac:dyDescent="0.25">
      <c r="B5542" s="175"/>
      <c r="C5542" s="53"/>
      <c r="D5542" s="53"/>
      <c r="E5542" s="53"/>
      <c r="F5542" s="53"/>
      <c r="G5542" s="54"/>
      <c r="H5542" s="53"/>
      <c r="I5542" s="59"/>
      <c r="J5542" s="53"/>
      <c r="K5542" s="53"/>
      <c r="L5542" s="53"/>
      <c r="M5542" s="53"/>
      <c r="N5542" s="53"/>
    </row>
    <row r="5543" spans="2:14" x14ac:dyDescent="0.25">
      <c r="B5543" s="175"/>
      <c r="C5543" s="53"/>
      <c r="D5543" s="53"/>
      <c r="E5543" s="53"/>
      <c r="F5543" s="53"/>
      <c r="G5543" s="54"/>
      <c r="H5543" s="53"/>
      <c r="I5543" s="59"/>
      <c r="J5543" s="53"/>
      <c r="K5543" s="53"/>
      <c r="L5543" s="53"/>
      <c r="M5543" s="53"/>
      <c r="N5543" s="53"/>
    </row>
    <row r="5544" spans="2:14" x14ac:dyDescent="0.25">
      <c r="B5544" s="175"/>
      <c r="C5544" s="53"/>
      <c r="D5544" s="53"/>
      <c r="E5544" s="53"/>
      <c r="F5544" s="53"/>
      <c r="G5544" s="54"/>
      <c r="H5544" s="53"/>
      <c r="I5544" s="59"/>
      <c r="J5544" s="53"/>
      <c r="K5544" s="53"/>
      <c r="L5544" s="53"/>
      <c r="M5544" s="53"/>
      <c r="N5544" s="53"/>
    </row>
    <row r="5545" spans="2:14" x14ac:dyDescent="0.25">
      <c r="B5545" s="175"/>
      <c r="C5545" s="53"/>
      <c r="D5545" s="53"/>
      <c r="E5545" s="53"/>
      <c r="F5545" s="53"/>
      <c r="G5545" s="54"/>
      <c r="H5545" s="53"/>
      <c r="I5545" s="59"/>
      <c r="J5545" s="53"/>
      <c r="K5545" s="53"/>
      <c r="L5545" s="53"/>
      <c r="M5545" s="53"/>
      <c r="N5545" s="53"/>
    </row>
    <row r="5546" spans="2:14" x14ac:dyDescent="0.25">
      <c r="B5546" s="175"/>
      <c r="C5546" s="53"/>
      <c r="D5546" s="53"/>
      <c r="E5546" s="53"/>
      <c r="F5546" s="53"/>
      <c r="G5546" s="54"/>
      <c r="H5546" s="53"/>
      <c r="I5546" s="59"/>
      <c r="J5546" s="53"/>
      <c r="K5546" s="53"/>
      <c r="L5546" s="53"/>
      <c r="M5546" s="53"/>
      <c r="N5546" s="53"/>
    </row>
    <row r="5547" spans="2:14" x14ac:dyDescent="0.25">
      <c r="B5547" s="175"/>
      <c r="C5547" s="53"/>
      <c r="D5547" s="53"/>
      <c r="E5547" s="53"/>
      <c r="F5547" s="53"/>
      <c r="G5547" s="54"/>
      <c r="H5547" s="53"/>
      <c r="I5547" s="59"/>
      <c r="J5547" s="53"/>
      <c r="K5547" s="53"/>
      <c r="L5547" s="53"/>
      <c r="M5547" s="53"/>
      <c r="N5547" s="53"/>
    </row>
    <row r="5548" spans="2:14" x14ac:dyDescent="0.25">
      <c r="B5548" s="175"/>
      <c r="C5548" s="53"/>
      <c r="D5548" s="53"/>
      <c r="E5548" s="53"/>
      <c r="F5548" s="53"/>
      <c r="G5548" s="54"/>
      <c r="H5548" s="53"/>
      <c r="I5548" s="59"/>
      <c r="J5548" s="53"/>
      <c r="K5548" s="53"/>
      <c r="L5548" s="53"/>
      <c r="M5548" s="53"/>
      <c r="N5548" s="53"/>
    </row>
    <row r="5549" spans="2:14" x14ac:dyDescent="0.25">
      <c r="B5549" s="175"/>
      <c r="C5549" s="53"/>
      <c r="D5549" s="53"/>
      <c r="E5549" s="53"/>
      <c r="F5549" s="53"/>
      <c r="G5549" s="54"/>
      <c r="H5549" s="53"/>
      <c r="I5549" s="59"/>
      <c r="J5549" s="53"/>
      <c r="K5549" s="53"/>
      <c r="L5549" s="53"/>
      <c r="M5549" s="53"/>
      <c r="N5549" s="53"/>
    </row>
    <row r="5550" spans="2:14" x14ac:dyDescent="0.25">
      <c r="B5550" s="175"/>
      <c r="C5550" s="53"/>
      <c r="D5550" s="53"/>
      <c r="E5550" s="53"/>
      <c r="F5550" s="53"/>
      <c r="G5550" s="54"/>
      <c r="H5550" s="53"/>
      <c r="I5550" s="59"/>
      <c r="J5550" s="53"/>
      <c r="K5550" s="53"/>
      <c r="L5550" s="53"/>
      <c r="M5550" s="53"/>
      <c r="N5550" s="53"/>
    </row>
    <row r="5551" spans="2:14" x14ac:dyDescent="0.25">
      <c r="B5551" s="175"/>
      <c r="C5551" s="53"/>
      <c r="D5551" s="53"/>
      <c r="E5551" s="53"/>
      <c r="F5551" s="53"/>
      <c r="G5551" s="54"/>
      <c r="H5551" s="53"/>
      <c r="I5551" s="59"/>
      <c r="J5551" s="53"/>
      <c r="K5551" s="53"/>
      <c r="L5551" s="53"/>
      <c r="M5551" s="53"/>
      <c r="N5551" s="53"/>
    </row>
    <row r="5552" spans="2:14" x14ac:dyDescent="0.25">
      <c r="B5552" s="175"/>
      <c r="C5552" s="53"/>
      <c r="D5552" s="53"/>
      <c r="E5552" s="53"/>
      <c r="F5552" s="53"/>
      <c r="G5552" s="54"/>
      <c r="H5552" s="53"/>
      <c r="I5552" s="59"/>
      <c r="J5552" s="53"/>
      <c r="K5552" s="53"/>
      <c r="L5552" s="53"/>
      <c r="M5552" s="53"/>
      <c r="N5552" s="53"/>
    </row>
    <row r="5553" spans="2:14" x14ac:dyDescent="0.25">
      <c r="B5553" s="175"/>
      <c r="C5553" s="53"/>
      <c r="D5553" s="53"/>
      <c r="E5553" s="53"/>
      <c r="F5553" s="53"/>
      <c r="G5553" s="54"/>
      <c r="H5553" s="53"/>
      <c r="I5553" s="59"/>
      <c r="J5553" s="53"/>
      <c r="K5553" s="53"/>
      <c r="L5553" s="53"/>
      <c r="M5553" s="53"/>
      <c r="N5553" s="53"/>
    </row>
    <row r="5554" spans="2:14" x14ac:dyDescent="0.25">
      <c r="B5554" s="175"/>
      <c r="C5554" s="53"/>
      <c r="D5554" s="53"/>
      <c r="E5554" s="53"/>
      <c r="F5554" s="53"/>
      <c r="G5554" s="54"/>
      <c r="H5554" s="53"/>
      <c r="I5554" s="59"/>
      <c r="J5554" s="53"/>
      <c r="K5554" s="53"/>
      <c r="L5554" s="53"/>
      <c r="M5554" s="53"/>
      <c r="N5554" s="53"/>
    </row>
    <row r="5555" spans="2:14" x14ac:dyDescent="0.25">
      <c r="B5555" s="175"/>
      <c r="C5555" s="53"/>
      <c r="D5555" s="53"/>
      <c r="E5555" s="53"/>
      <c r="F5555" s="53"/>
      <c r="G5555" s="54"/>
      <c r="H5555" s="53"/>
      <c r="I5555" s="59"/>
      <c r="J5555" s="53"/>
      <c r="K5555" s="53"/>
      <c r="L5555" s="53"/>
      <c r="M5555" s="53"/>
      <c r="N5555" s="53"/>
    </row>
    <row r="5556" spans="2:14" x14ac:dyDescent="0.25">
      <c r="B5556" s="175"/>
      <c r="C5556" s="53"/>
      <c r="D5556" s="53"/>
      <c r="E5556" s="53"/>
      <c r="F5556" s="53"/>
      <c r="G5556" s="54"/>
      <c r="H5556" s="53"/>
      <c r="I5556" s="59"/>
      <c r="J5556" s="53"/>
      <c r="K5556" s="53"/>
      <c r="L5556" s="53"/>
      <c r="M5556" s="53"/>
      <c r="N5556" s="53"/>
    </row>
    <row r="5557" spans="2:14" x14ac:dyDescent="0.25">
      <c r="B5557" s="175"/>
      <c r="C5557" s="53"/>
      <c r="D5557" s="53"/>
      <c r="E5557" s="53"/>
      <c r="F5557" s="53"/>
      <c r="G5557" s="54"/>
      <c r="H5557" s="53"/>
      <c r="I5557" s="59"/>
      <c r="J5557" s="53"/>
      <c r="K5557" s="53"/>
      <c r="L5557" s="53"/>
      <c r="M5557" s="53"/>
      <c r="N5557" s="53"/>
    </row>
    <row r="5558" spans="2:14" x14ac:dyDescent="0.25">
      <c r="B5558" s="175"/>
      <c r="C5558" s="53"/>
      <c r="D5558" s="53"/>
      <c r="E5558" s="53"/>
      <c r="F5558" s="53"/>
      <c r="G5558" s="54"/>
      <c r="H5558" s="53"/>
      <c r="I5558" s="59"/>
      <c r="J5558" s="53"/>
      <c r="K5558" s="53"/>
      <c r="L5558" s="53"/>
      <c r="M5558" s="53"/>
      <c r="N5558" s="53"/>
    </row>
    <row r="5559" spans="2:14" x14ac:dyDescent="0.25">
      <c r="B5559" s="175"/>
      <c r="C5559" s="53"/>
      <c r="D5559" s="53"/>
      <c r="E5559" s="53"/>
      <c r="F5559" s="53"/>
      <c r="G5559" s="54"/>
      <c r="H5559" s="53"/>
      <c r="I5559" s="59"/>
      <c r="J5559" s="53"/>
      <c r="K5559" s="53"/>
      <c r="L5559" s="53"/>
      <c r="M5559" s="53"/>
      <c r="N5559" s="53"/>
    </row>
    <row r="5560" spans="2:14" x14ac:dyDescent="0.25">
      <c r="B5560" s="175"/>
      <c r="C5560" s="53"/>
      <c r="D5560" s="53"/>
      <c r="E5560" s="53"/>
      <c r="F5560" s="53"/>
      <c r="G5560" s="54"/>
      <c r="H5560" s="53"/>
      <c r="I5560" s="59"/>
      <c r="J5560" s="53"/>
      <c r="K5560" s="53"/>
      <c r="L5560" s="53"/>
      <c r="M5560" s="53"/>
      <c r="N5560" s="53"/>
    </row>
    <row r="5561" spans="2:14" x14ac:dyDescent="0.25">
      <c r="B5561" s="175"/>
      <c r="C5561" s="53"/>
      <c r="D5561" s="53"/>
      <c r="E5561" s="53"/>
      <c r="F5561" s="53"/>
      <c r="G5561" s="54"/>
      <c r="H5561" s="53"/>
      <c r="I5561" s="59"/>
      <c r="J5561" s="53"/>
      <c r="K5561" s="53"/>
      <c r="L5561" s="53"/>
      <c r="M5561" s="53"/>
      <c r="N5561" s="53"/>
    </row>
    <row r="5562" spans="2:14" x14ac:dyDescent="0.25">
      <c r="B5562" s="175"/>
      <c r="C5562" s="53"/>
      <c r="D5562" s="53"/>
      <c r="E5562" s="53"/>
      <c r="F5562" s="53"/>
      <c r="G5562" s="54"/>
      <c r="H5562" s="53"/>
      <c r="I5562" s="59"/>
      <c r="J5562" s="53"/>
      <c r="K5562" s="53"/>
      <c r="L5562" s="53"/>
      <c r="M5562" s="53"/>
      <c r="N5562" s="53"/>
    </row>
    <row r="5563" spans="2:14" x14ac:dyDescent="0.25">
      <c r="B5563" s="175"/>
      <c r="C5563" s="53"/>
      <c r="D5563" s="53"/>
      <c r="E5563" s="53"/>
      <c r="F5563" s="53"/>
      <c r="G5563" s="54"/>
      <c r="H5563" s="53"/>
      <c r="I5563" s="59"/>
      <c r="J5563" s="53"/>
      <c r="K5563" s="53"/>
      <c r="L5563" s="53"/>
      <c r="M5563" s="53"/>
      <c r="N5563" s="53"/>
    </row>
    <row r="5564" spans="2:14" x14ac:dyDescent="0.25">
      <c r="B5564" s="175"/>
      <c r="C5564" s="53"/>
      <c r="D5564" s="53"/>
      <c r="E5564" s="53"/>
      <c r="F5564" s="53"/>
      <c r="G5564" s="54"/>
      <c r="H5564" s="53"/>
      <c r="I5564" s="59"/>
      <c r="J5564" s="53"/>
      <c r="K5564" s="53"/>
      <c r="L5564" s="53"/>
      <c r="M5564" s="53"/>
      <c r="N5564" s="53"/>
    </row>
    <row r="5565" spans="2:14" x14ac:dyDescent="0.25">
      <c r="B5565" s="175"/>
      <c r="C5565" s="53"/>
      <c r="D5565" s="53"/>
      <c r="E5565" s="53"/>
      <c r="F5565" s="53"/>
      <c r="G5565" s="54"/>
      <c r="H5565" s="53"/>
      <c r="I5565" s="59"/>
      <c r="J5565" s="53"/>
      <c r="K5565" s="53"/>
      <c r="L5565" s="53"/>
      <c r="M5565" s="53"/>
      <c r="N5565" s="53"/>
    </row>
    <row r="5566" spans="2:14" x14ac:dyDescent="0.25">
      <c r="B5566" s="175"/>
      <c r="C5566" s="53"/>
      <c r="D5566" s="53"/>
      <c r="E5566" s="53"/>
      <c r="F5566" s="53"/>
      <c r="G5566" s="54"/>
      <c r="H5566" s="53"/>
      <c r="I5566" s="59"/>
      <c r="J5566" s="53"/>
      <c r="K5566" s="53"/>
      <c r="L5566" s="53"/>
      <c r="M5566" s="53"/>
      <c r="N5566" s="53"/>
    </row>
    <row r="5567" spans="2:14" x14ac:dyDescent="0.25">
      <c r="B5567" s="175"/>
      <c r="C5567" s="53"/>
      <c r="D5567" s="53"/>
      <c r="E5567" s="53"/>
      <c r="F5567" s="53"/>
      <c r="G5567" s="54"/>
      <c r="H5567" s="53"/>
      <c r="I5567" s="59"/>
      <c r="J5567" s="53"/>
      <c r="K5567" s="53"/>
      <c r="L5567" s="53"/>
      <c r="M5567" s="53"/>
      <c r="N5567" s="53"/>
    </row>
    <row r="5568" spans="2:14" x14ac:dyDescent="0.25">
      <c r="B5568" s="175"/>
      <c r="C5568" s="53"/>
      <c r="D5568" s="53"/>
      <c r="E5568" s="53"/>
      <c r="F5568" s="53"/>
      <c r="G5568" s="54"/>
      <c r="H5568" s="53"/>
      <c r="I5568" s="59"/>
      <c r="J5568" s="53"/>
      <c r="K5568" s="53"/>
      <c r="L5568" s="53"/>
      <c r="M5568" s="53"/>
      <c r="N5568" s="53"/>
    </row>
    <row r="5569" spans="2:14" x14ac:dyDescent="0.25">
      <c r="B5569" s="175"/>
      <c r="C5569" s="53"/>
      <c r="D5569" s="53"/>
      <c r="E5569" s="53"/>
      <c r="F5569" s="53"/>
      <c r="G5569" s="54"/>
      <c r="H5569" s="53"/>
      <c r="I5569" s="59"/>
      <c r="J5569" s="53"/>
      <c r="K5569" s="53"/>
      <c r="L5569" s="53"/>
      <c r="M5569" s="53"/>
      <c r="N5569" s="53"/>
    </row>
    <row r="5570" spans="2:14" x14ac:dyDescent="0.25">
      <c r="B5570" s="175"/>
      <c r="C5570" s="53"/>
      <c r="D5570" s="53"/>
      <c r="E5570" s="53"/>
      <c r="F5570" s="53"/>
      <c r="G5570" s="54"/>
      <c r="H5570" s="53"/>
      <c r="I5570" s="59"/>
      <c r="J5570" s="53"/>
      <c r="K5570" s="53"/>
      <c r="L5570" s="53"/>
      <c r="M5570" s="53"/>
      <c r="N5570" s="53"/>
    </row>
    <row r="5571" spans="2:14" x14ac:dyDescent="0.25">
      <c r="B5571" s="175"/>
      <c r="C5571" s="53"/>
      <c r="D5571" s="53"/>
      <c r="E5571" s="53"/>
      <c r="F5571" s="53"/>
      <c r="G5571" s="54"/>
      <c r="H5571" s="53"/>
      <c r="I5571" s="59"/>
      <c r="J5571" s="53"/>
      <c r="K5571" s="53"/>
      <c r="L5571" s="53"/>
      <c r="M5571" s="53"/>
      <c r="N5571" s="53"/>
    </row>
    <row r="5572" spans="2:14" x14ac:dyDescent="0.25">
      <c r="B5572" s="175"/>
      <c r="C5572" s="53"/>
      <c r="D5572" s="53"/>
      <c r="E5572" s="53"/>
      <c r="F5572" s="53"/>
      <c r="G5572" s="54"/>
      <c r="H5572" s="53"/>
      <c r="I5572" s="59"/>
      <c r="J5572" s="53"/>
      <c r="K5572" s="53"/>
      <c r="L5572" s="53"/>
      <c r="M5572" s="53"/>
      <c r="N5572" s="53"/>
    </row>
    <row r="5573" spans="2:14" x14ac:dyDescent="0.25">
      <c r="B5573" s="175"/>
      <c r="C5573" s="53"/>
      <c r="D5573" s="53"/>
      <c r="E5573" s="53"/>
      <c r="F5573" s="53"/>
      <c r="G5573" s="54"/>
      <c r="H5573" s="53"/>
      <c r="I5573" s="59"/>
      <c r="J5573" s="53"/>
      <c r="K5573" s="53"/>
      <c r="L5573" s="53"/>
      <c r="M5573" s="53"/>
      <c r="N5573" s="53"/>
    </row>
    <row r="5574" spans="2:14" x14ac:dyDescent="0.25">
      <c r="B5574" s="175"/>
      <c r="C5574" s="53"/>
      <c r="D5574" s="53"/>
      <c r="E5574" s="53"/>
      <c r="F5574" s="53"/>
      <c r="G5574" s="54"/>
      <c r="H5574" s="53"/>
      <c r="I5574" s="59"/>
      <c r="J5574" s="53"/>
      <c r="K5574" s="53"/>
      <c r="L5574" s="53"/>
      <c r="M5574" s="53"/>
      <c r="N5574" s="53"/>
    </row>
    <row r="5575" spans="2:14" x14ac:dyDescent="0.25">
      <c r="B5575" s="175"/>
      <c r="C5575" s="53"/>
      <c r="D5575" s="53"/>
      <c r="E5575" s="53"/>
      <c r="F5575" s="53"/>
      <c r="G5575" s="54"/>
      <c r="H5575" s="53"/>
      <c r="I5575" s="59"/>
      <c r="J5575" s="53"/>
      <c r="K5575" s="53"/>
      <c r="L5575" s="53"/>
      <c r="M5575" s="53"/>
      <c r="N5575" s="53"/>
    </row>
    <row r="5576" spans="2:14" x14ac:dyDescent="0.25">
      <c r="B5576" s="175"/>
      <c r="C5576" s="53"/>
      <c r="D5576" s="53"/>
      <c r="E5576" s="53"/>
      <c r="F5576" s="53"/>
      <c r="G5576" s="54"/>
      <c r="H5576" s="53"/>
      <c r="I5576" s="59"/>
      <c r="J5576" s="53"/>
      <c r="K5576" s="53"/>
      <c r="L5576" s="53"/>
      <c r="M5576" s="53"/>
      <c r="N5576" s="53"/>
    </row>
    <row r="5577" spans="2:14" x14ac:dyDescent="0.25">
      <c r="B5577" s="175"/>
      <c r="C5577" s="53"/>
      <c r="D5577" s="53"/>
      <c r="E5577" s="53"/>
      <c r="F5577" s="53"/>
      <c r="G5577" s="54"/>
      <c r="H5577" s="53"/>
      <c r="I5577" s="59"/>
      <c r="J5577" s="53"/>
      <c r="K5577" s="53"/>
      <c r="L5577" s="53"/>
      <c r="M5577" s="53"/>
      <c r="N5577" s="53"/>
    </row>
    <row r="5578" spans="2:14" x14ac:dyDescent="0.25">
      <c r="B5578" s="175"/>
      <c r="C5578" s="53"/>
      <c r="D5578" s="53"/>
      <c r="E5578" s="53"/>
      <c r="F5578" s="53"/>
      <c r="G5578" s="54"/>
      <c r="H5578" s="53"/>
      <c r="I5578" s="59"/>
      <c r="J5578" s="53"/>
      <c r="K5578" s="53"/>
      <c r="L5578" s="53"/>
      <c r="M5578" s="53"/>
      <c r="N5578" s="53"/>
    </row>
    <row r="5579" spans="2:14" x14ac:dyDescent="0.25">
      <c r="B5579" s="175"/>
      <c r="C5579" s="53"/>
      <c r="D5579" s="53"/>
      <c r="E5579" s="53"/>
      <c r="F5579" s="53"/>
      <c r="G5579" s="54"/>
      <c r="H5579" s="53"/>
      <c r="I5579" s="59"/>
      <c r="J5579" s="53"/>
      <c r="K5579" s="53"/>
      <c r="L5579" s="53"/>
      <c r="M5579" s="53"/>
      <c r="N5579" s="53"/>
    </row>
    <row r="5580" spans="2:14" x14ac:dyDescent="0.25">
      <c r="B5580" s="175"/>
      <c r="C5580" s="53"/>
      <c r="D5580" s="53"/>
      <c r="E5580" s="53"/>
      <c r="F5580" s="53"/>
      <c r="G5580" s="54"/>
      <c r="H5580" s="53"/>
      <c r="I5580" s="59"/>
      <c r="J5580" s="53"/>
      <c r="K5580" s="53"/>
      <c r="L5580" s="53"/>
      <c r="M5580" s="53"/>
      <c r="N5580" s="53"/>
    </row>
    <row r="5581" spans="2:14" x14ac:dyDescent="0.25">
      <c r="B5581" s="175"/>
      <c r="C5581" s="53"/>
      <c r="D5581" s="53"/>
      <c r="E5581" s="53"/>
      <c r="F5581" s="53"/>
      <c r="G5581" s="54"/>
      <c r="H5581" s="53"/>
      <c r="I5581" s="59"/>
      <c r="J5581" s="53"/>
      <c r="K5581" s="53"/>
      <c r="L5581" s="53"/>
      <c r="M5581" s="53"/>
      <c r="N5581" s="53"/>
    </row>
    <row r="5582" spans="2:14" x14ac:dyDescent="0.25">
      <c r="B5582" s="175"/>
      <c r="C5582" s="53"/>
      <c r="D5582" s="53"/>
      <c r="E5582" s="53"/>
      <c r="F5582" s="53"/>
      <c r="G5582" s="54"/>
      <c r="H5582" s="53"/>
      <c r="I5582" s="59"/>
      <c r="J5582" s="53"/>
      <c r="K5582" s="53"/>
      <c r="L5582" s="53"/>
      <c r="M5582" s="53"/>
      <c r="N5582" s="53"/>
    </row>
    <row r="5583" spans="2:14" x14ac:dyDescent="0.25">
      <c r="B5583" s="175"/>
      <c r="C5583" s="53"/>
      <c r="D5583" s="53"/>
      <c r="E5583" s="53"/>
      <c r="F5583" s="53"/>
      <c r="G5583" s="54"/>
      <c r="H5583" s="53"/>
      <c r="I5583" s="59"/>
      <c r="J5583" s="53"/>
      <c r="K5583" s="53"/>
      <c r="L5583" s="53"/>
      <c r="M5583" s="53"/>
      <c r="N5583" s="53"/>
    </row>
    <row r="5584" spans="2:14" x14ac:dyDescent="0.25">
      <c r="B5584" s="175"/>
      <c r="C5584" s="53"/>
      <c r="D5584" s="53"/>
      <c r="E5584" s="53"/>
      <c r="F5584" s="53"/>
      <c r="G5584" s="54"/>
      <c r="H5584" s="53"/>
      <c r="I5584" s="59"/>
      <c r="J5584" s="53"/>
      <c r="K5584" s="53"/>
      <c r="L5584" s="53"/>
      <c r="M5584" s="53"/>
      <c r="N5584" s="53"/>
    </row>
    <row r="5585" spans="2:14" x14ac:dyDescent="0.25">
      <c r="B5585" s="175"/>
      <c r="C5585" s="53"/>
      <c r="D5585" s="53"/>
      <c r="E5585" s="53"/>
      <c r="F5585" s="53"/>
      <c r="G5585" s="54"/>
      <c r="H5585" s="53"/>
      <c r="I5585" s="59"/>
      <c r="J5585" s="53"/>
      <c r="K5585" s="53"/>
      <c r="L5585" s="53"/>
      <c r="M5585" s="53"/>
      <c r="N5585" s="53"/>
    </row>
    <row r="5586" spans="2:14" x14ac:dyDescent="0.25">
      <c r="B5586" s="175"/>
      <c r="C5586" s="53"/>
      <c r="D5586" s="53"/>
      <c r="E5586" s="53"/>
      <c r="F5586" s="53"/>
      <c r="G5586" s="54"/>
      <c r="H5586" s="53"/>
      <c r="I5586" s="59"/>
      <c r="J5586" s="53"/>
      <c r="K5586" s="53"/>
      <c r="L5586" s="53"/>
      <c r="M5586" s="53"/>
      <c r="N5586" s="53"/>
    </row>
    <row r="5587" spans="2:14" x14ac:dyDescent="0.25">
      <c r="B5587" s="175"/>
      <c r="C5587" s="53"/>
      <c r="D5587" s="53"/>
      <c r="E5587" s="53"/>
      <c r="F5587" s="53"/>
      <c r="G5587" s="54"/>
      <c r="H5587" s="53"/>
      <c r="I5587" s="59"/>
      <c r="J5587" s="53"/>
      <c r="K5587" s="53"/>
      <c r="L5587" s="53"/>
      <c r="M5587" s="53"/>
      <c r="N5587" s="53"/>
    </row>
    <row r="5588" spans="2:14" x14ac:dyDescent="0.25">
      <c r="B5588" s="175"/>
      <c r="C5588" s="53"/>
      <c r="D5588" s="53"/>
      <c r="E5588" s="53"/>
      <c r="F5588" s="53"/>
      <c r="G5588" s="54"/>
      <c r="H5588" s="53"/>
      <c r="I5588" s="59"/>
      <c r="J5588" s="53"/>
      <c r="K5588" s="53"/>
      <c r="L5588" s="53"/>
      <c r="M5588" s="53"/>
      <c r="N5588" s="53"/>
    </row>
    <row r="5589" spans="2:14" x14ac:dyDescent="0.25">
      <c r="B5589" s="175"/>
      <c r="C5589" s="53"/>
      <c r="D5589" s="53"/>
      <c r="E5589" s="53"/>
      <c r="F5589" s="53"/>
      <c r="G5589" s="54"/>
      <c r="H5589" s="53"/>
      <c r="I5589" s="59"/>
      <c r="J5589" s="53"/>
      <c r="K5589" s="53"/>
      <c r="L5589" s="53"/>
      <c r="M5589" s="53"/>
      <c r="N5589" s="53"/>
    </row>
    <row r="5590" spans="2:14" x14ac:dyDescent="0.25">
      <c r="B5590" s="175"/>
      <c r="C5590" s="53"/>
      <c r="D5590" s="53"/>
      <c r="E5590" s="53"/>
      <c r="F5590" s="53"/>
      <c r="G5590" s="54"/>
      <c r="H5590" s="53"/>
      <c r="I5590" s="59"/>
      <c r="J5590" s="53"/>
      <c r="K5590" s="53"/>
      <c r="L5590" s="53"/>
      <c r="M5590" s="53"/>
      <c r="N5590" s="53"/>
    </row>
    <row r="5591" spans="2:14" x14ac:dyDescent="0.25">
      <c r="B5591" s="175"/>
      <c r="C5591" s="53"/>
      <c r="D5591" s="53"/>
      <c r="E5591" s="53"/>
      <c r="F5591" s="53"/>
      <c r="G5591" s="54"/>
      <c r="H5591" s="53"/>
      <c r="I5591" s="59"/>
      <c r="J5591" s="53"/>
      <c r="K5591" s="53"/>
      <c r="L5591" s="53"/>
      <c r="M5591" s="53"/>
      <c r="N5591" s="53"/>
    </row>
    <row r="5592" spans="2:14" x14ac:dyDescent="0.25">
      <c r="B5592" s="175"/>
      <c r="C5592" s="53"/>
      <c r="D5592" s="53"/>
      <c r="E5592" s="53"/>
      <c r="F5592" s="53"/>
      <c r="G5592" s="54"/>
      <c r="H5592" s="53"/>
      <c r="I5592" s="59"/>
      <c r="J5592" s="53"/>
      <c r="K5592" s="53"/>
      <c r="L5592" s="53"/>
      <c r="M5592" s="53"/>
      <c r="N5592" s="53"/>
    </row>
    <row r="5593" spans="2:14" x14ac:dyDescent="0.25">
      <c r="B5593" s="175"/>
      <c r="C5593" s="53"/>
      <c r="D5593" s="53"/>
      <c r="E5593" s="53"/>
      <c r="F5593" s="53"/>
      <c r="G5593" s="54"/>
      <c r="H5593" s="53"/>
      <c r="I5593" s="59"/>
      <c r="J5593" s="53"/>
      <c r="K5593" s="53"/>
      <c r="L5593" s="53"/>
      <c r="M5593" s="53"/>
      <c r="N5593" s="53"/>
    </row>
    <row r="5594" spans="2:14" x14ac:dyDescent="0.25">
      <c r="B5594" s="175"/>
      <c r="C5594" s="53"/>
      <c r="D5594" s="53"/>
      <c r="E5594" s="53"/>
      <c r="F5594" s="53"/>
      <c r="G5594" s="54"/>
      <c r="H5594" s="53"/>
      <c r="I5594" s="59"/>
      <c r="J5594" s="53"/>
      <c r="K5594" s="53"/>
      <c r="L5594" s="53"/>
      <c r="M5594" s="53"/>
      <c r="N5594" s="53"/>
    </row>
    <row r="5595" spans="2:14" x14ac:dyDescent="0.25">
      <c r="B5595" s="175"/>
      <c r="C5595" s="53"/>
      <c r="D5595" s="53"/>
      <c r="E5595" s="53"/>
      <c r="F5595" s="53"/>
      <c r="G5595" s="54"/>
      <c r="H5595" s="53"/>
      <c r="I5595" s="59"/>
      <c r="J5595" s="53"/>
      <c r="K5595" s="53"/>
      <c r="L5595" s="53"/>
      <c r="M5595" s="53"/>
      <c r="N5595" s="53"/>
    </row>
    <row r="5596" spans="2:14" x14ac:dyDescent="0.25">
      <c r="B5596" s="175"/>
      <c r="C5596" s="53"/>
      <c r="D5596" s="53"/>
      <c r="E5596" s="53"/>
      <c r="F5596" s="53"/>
      <c r="G5596" s="54"/>
      <c r="H5596" s="53"/>
      <c r="I5596" s="59"/>
      <c r="J5596" s="53"/>
      <c r="K5596" s="53"/>
      <c r="L5596" s="53"/>
      <c r="M5596" s="53"/>
      <c r="N5596" s="53"/>
    </row>
    <row r="5597" spans="2:14" x14ac:dyDescent="0.25">
      <c r="B5597" s="175"/>
      <c r="C5597" s="53"/>
      <c r="D5597" s="53"/>
      <c r="E5597" s="53"/>
      <c r="F5597" s="53"/>
      <c r="G5597" s="54"/>
      <c r="H5597" s="53"/>
      <c r="I5597" s="59"/>
      <c r="J5597" s="53"/>
      <c r="K5597" s="53"/>
      <c r="L5597" s="53"/>
      <c r="M5597" s="53"/>
      <c r="N5597" s="53"/>
    </row>
    <row r="5598" spans="2:14" x14ac:dyDescent="0.25">
      <c r="B5598" s="175"/>
      <c r="C5598" s="53"/>
      <c r="D5598" s="53"/>
      <c r="E5598" s="53"/>
      <c r="F5598" s="53"/>
      <c r="G5598" s="54"/>
      <c r="H5598" s="53"/>
      <c r="I5598" s="59"/>
      <c r="J5598" s="53"/>
      <c r="K5598" s="53"/>
      <c r="L5598" s="53"/>
      <c r="M5598" s="53"/>
      <c r="N5598" s="53"/>
    </row>
    <row r="5599" spans="2:14" x14ac:dyDescent="0.25">
      <c r="B5599" s="175"/>
      <c r="C5599" s="53"/>
      <c r="D5599" s="53"/>
      <c r="E5599" s="53"/>
      <c r="F5599" s="53"/>
      <c r="G5599" s="54"/>
      <c r="H5599" s="53"/>
      <c r="I5599" s="59"/>
      <c r="J5599" s="53"/>
      <c r="K5599" s="53"/>
      <c r="L5599" s="53"/>
      <c r="M5599" s="53"/>
      <c r="N5599" s="53"/>
    </row>
    <row r="5600" spans="2:14" x14ac:dyDescent="0.25">
      <c r="B5600" s="175"/>
      <c r="C5600" s="53"/>
      <c r="D5600" s="53"/>
      <c r="E5600" s="53"/>
      <c r="F5600" s="53"/>
      <c r="G5600" s="54"/>
      <c r="H5600" s="53"/>
      <c r="I5600" s="59"/>
      <c r="J5600" s="53"/>
      <c r="K5600" s="53"/>
      <c r="L5600" s="53"/>
      <c r="M5600" s="53"/>
      <c r="N5600" s="53"/>
    </row>
    <row r="5601" spans="2:14" x14ac:dyDescent="0.25">
      <c r="B5601" s="175"/>
      <c r="C5601" s="53"/>
      <c r="D5601" s="53"/>
      <c r="E5601" s="53"/>
      <c r="F5601" s="53"/>
      <c r="G5601" s="54"/>
      <c r="H5601" s="53"/>
      <c r="I5601" s="59"/>
      <c r="J5601" s="53"/>
      <c r="K5601" s="53"/>
      <c r="L5601" s="53"/>
      <c r="M5601" s="53"/>
      <c r="N5601" s="53"/>
    </row>
    <row r="5602" spans="2:14" x14ac:dyDescent="0.25">
      <c r="B5602" s="175"/>
      <c r="C5602" s="53"/>
      <c r="D5602" s="53"/>
      <c r="E5602" s="53"/>
      <c r="F5602" s="53"/>
      <c r="G5602" s="54"/>
      <c r="H5602" s="53"/>
      <c r="I5602" s="59"/>
      <c r="J5602" s="53"/>
      <c r="K5602" s="53"/>
      <c r="L5602" s="53"/>
      <c r="M5602" s="53"/>
      <c r="N5602" s="53"/>
    </row>
    <row r="5603" spans="2:14" x14ac:dyDescent="0.25">
      <c r="B5603" s="175"/>
      <c r="C5603" s="53"/>
      <c r="D5603" s="53"/>
      <c r="E5603" s="53"/>
      <c r="F5603" s="53"/>
      <c r="G5603" s="54"/>
      <c r="H5603" s="53"/>
      <c r="I5603" s="59"/>
      <c r="J5603" s="53"/>
      <c r="K5603" s="53"/>
      <c r="L5603" s="53"/>
      <c r="M5603" s="53"/>
      <c r="N5603" s="53"/>
    </row>
    <row r="5604" spans="2:14" x14ac:dyDescent="0.25">
      <c r="B5604" s="175"/>
      <c r="C5604" s="53"/>
      <c r="D5604" s="53"/>
      <c r="E5604" s="53"/>
      <c r="F5604" s="53"/>
      <c r="G5604" s="54"/>
      <c r="H5604" s="53"/>
      <c r="I5604" s="59"/>
      <c r="J5604" s="53"/>
      <c r="K5604" s="53"/>
      <c r="L5604" s="53"/>
      <c r="M5604" s="53"/>
      <c r="N5604" s="53"/>
    </row>
    <row r="5605" spans="2:14" x14ac:dyDescent="0.25">
      <c r="B5605" s="175"/>
      <c r="C5605" s="53"/>
      <c r="D5605" s="53"/>
      <c r="E5605" s="53"/>
      <c r="F5605" s="53"/>
      <c r="G5605" s="54"/>
      <c r="H5605" s="53"/>
      <c r="I5605" s="59"/>
      <c r="J5605" s="53"/>
      <c r="K5605" s="53"/>
      <c r="L5605" s="53"/>
      <c r="M5605" s="53"/>
      <c r="N5605" s="53"/>
    </row>
    <row r="5606" spans="2:14" x14ac:dyDescent="0.25">
      <c r="B5606" s="175"/>
      <c r="C5606" s="53"/>
      <c r="D5606" s="53"/>
      <c r="E5606" s="53"/>
      <c r="F5606" s="53"/>
      <c r="G5606" s="54"/>
      <c r="H5606" s="53"/>
      <c r="I5606" s="59"/>
      <c r="J5606" s="53"/>
      <c r="K5606" s="53"/>
      <c r="L5606" s="53"/>
      <c r="M5606" s="53"/>
      <c r="N5606" s="53"/>
    </row>
    <row r="5607" spans="2:14" x14ac:dyDescent="0.25">
      <c r="B5607" s="175"/>
      <c r="C5607" s="53"/>
      <c r="D5607" s="53"/>
      <c r="E5607" s="53"/>
      <c r="F5607" s="53"/>
      <c r="G5607" s="54"/>
      <c r="H5607" s="53"/>
      <c r="I5607" s="59"/>
      <c r="J5607" s="53"/>
      <c r="K5607" s="53"/>
      <c r="L5607" s="53"/>
      <c r="M5607" s="53"/>
      <c r="N5607" s="53"/>
    </row>
    <row r="5608" spans="2:14" x14ac:dyDescent="0.25">
      <c r="B5608" s="175"/>
      <c r="C5608" s="53"/>
      <c r="D5608" s="53"/>
      <c r="E5608" s="53"/>
      <c r="F5608" s="53"/>
      <c r="G5608" s="54"/>
      <c r="H5608" s="53"/>
      <c r="I5608" s="59"/>
      <c r="J5608" s="53"/>
      <c r="K5608" s="53"/>
      <c r="L5608" s="53"/>
      <c r="M5608" s="53"/>
      <c r="N5608" s="53"/>
    </row>
    <row r="5609" spans="2:14" x14ac:dyDescent="0.25">
      <c r="B5609" s="175"/>
      <c r="C5609" s="53"/>
      <c r="D5609" s="53"/>
      <c r="E5609" s="53"/>
      <c r="F5609" s="53"/>
      <c r="G5609" s="54"/>
      <c r="H5609" s="53"/>
      <c r="I5609" s="59"/>
      <c r="J5609" s="53"/>
      <c r="K5609" s="53"/>
      <c r="L5609" s="53"/>
      <c r="M5609" s="53"/>
      <c r="N5609" s="53"/>
    </row>
    <row r="5610" spans="2:14" x14ac:dyDescent="0.25">
      <c r="B5610" s="175"/>
      <c r="C5610" s="53"/>
      <c r="D5610" s="53"/>
      <c r="E5610" s="53"/>
      <c r="F5610" s="53"/>
      <c r="G5610" s="54"/>
      <c r="H5610" s="53"/>
      <c r="I5610" s="59"/>
      <c r="J5610" s="53"/>
      <c r="K5610" s="53"/>
      <c r="L5610" s="53"/>
      <c r="M5610" s="53"/>
      <c r="N5610" s="53"/>
    </row>
    <row r="5611" spans="2:14" x14ac:dyDescent="0.25">
      <c r="B5611" s="175"/>
      <c r="C5611" s="53"/>
      <c r="D5611" s="53"/>
      <c r="E5611" s="53"/>
      <c r="F5611" s="53"/>
      <c r="G5611" s="54"/>
      <c r="H5611" s="53"/>
      <c r="I5611" s="59"/>
      <c r="J5611" s="53"/>
      <c r="K5611" s="53"/>
      <c r="L5611" s="53"/>
      <c r="M5611" s="53"/>
      <c r="N5611" s="53"/>
    </row>
    <row r="5612" spans="2:14" x14ac:dyDescent="0.25">
      <c r="B5612" s="175"/>
      <c r="C5612" s="53"/>
      <c r="D5612" s="53"/>
      <c r="E5612" s="53"/>
      <c r="F5612" s="53"/>
      <c r="G5612" s="54"/>
      <c r="H5612" s="53"/>
      <c r="I5612" s="59"/>
      <c r="J5612" s="53"/>
      <c r="K5612" s="53"/>
      <c r="L5612" s="53"/>
      <c r="M5612" s="53"/>
      <c r="N5612" s="53"/>
    </row>
    <row r="5613" spans="2:14" x14ac:dyDescent="0.25">
      <c r="B5613" s="175"/>
      <c r="C5613" s="53"/>
      <c r="D5613" s="53"/>
      <c r="E5613" s="53"/>
      <c r="F5613" s="53"/>
      <c r="G5613" s="54"/>
      <c r="H5613" s="53"/>
      <c r="I5613" s="59"/>
      <c r="J5613" s="53"/>
      <c r="K5613" s="53"/>
      <c r="L5613" s="53"/>
      <c r="M5613" s="53"/>
      <c r="N5613" s="53"/>
    </row>
    <row r="5614" spans="2:14" x14ac:dyDescent="0.25">
      <c r="B5614" s="175"/>
      <c r="C5614" s="53"/>
      <c r="D5614" s="53"/>
      <c r="E5614" s="53"/>
      <c r="F5614" s="53"/>
      <c r="G5614" s="54"/>
      <c r="H5614" s="53"/>
      <c r="I5614" s="59"/>
      <c r="J5614" s="53"/>
      <c r="K5614" s="53"/>
      <c r="L5614" s="53"/>
      <c r="M5614" s="53"/>
      <c r="N5614" s="53"/>
    </row>
    <row r="5615" spans="2:14" x14ac:dyDescent="0.25">
      <c r="B5615" s="175"/>
      <c r="C5615" s="53"/>
      <c r="D5615" s="53"/>
      <c r="E5615" s="53"/>
      <c r="F5615" s="53"/>
      <c r="G5615" s="54"/>
      <c r="H5615" s="53"/>
      <c r="I5615" s="59"/>
      <c r="J5615" s="53"/>
      <c r="K5615" s="53"/>
      <c r="L5615" s="53"/>
      <c r="M5615" s="53"/>
      <c r="N5615" s="53"/>
    </row>
    <row r="5616" spans="2:14" x14ac:dyDescent="0.25">
      <c r="B5616" s="175"/>
      <c r="C5616" s="53"/>
      <c r="D5616" s="53"/>
      <c r="E5616" s="53"/>
      <c r="F5616" s="53"/>
      <c r="G5616" s="54"/>
      <c r="H5616" s="53"/>
      <c r="I5616" s="59"/>
      <c r="J5616" s="53"/>
      <c r="K5616" s="53"/>
      <c r="L5616" s="53"/>
      <c r="M5616" s="53"/>
      <c r="N5616" s="53"/>
    </row>
    <row r="5617" spans="2:14" x14ac:dyDescent="0.25">
      <c r="B5617" s="175"/>
      <c r="C5617" s="53"/>
      <c r="D5617" s="53"/>
      <c r="E5617" s="53"/>
      <c r="F5617" s="53"/>
      <c r="G5617" s="54"/>
      <c r="H5617" s="53"/>
      <c r="I5617" s="59"/>
      <c r="J5617" s="53"/>
      <c r="K5617" s="53"/>
      <c r="L5617" s="53"/>
      <c r="M5617" s="53"/>
      <c r="N5617" s="53"/>
    </row>
    <row r="5618" spans="2:14" x14ac:dyDescent="0.25">
      <c r="B5618" s="175"/>
      <c r="C5618" s="53"/>
      <c r="D5618" s="53"/>
      <c r="E5618" s="53"/>
      <c r="F5618" s="53"/>
      <c r="G5618" s="54"/>
      <c r="H5618" s="53"/>
      <c r="I5618" s="59"/>
      <c r="J5618" s="53"/>
      <c r="K5618" s="53"/>
      <c r="L5618" s="53"/>
      <c r="M5618" s="53"/>
      <c r="N5618" s="53"/>
    </row>
    <row r="5619" spans="2:14" x14ac:dyDescent="0.25">
      <c r="B5619" s="175"/>
      <c r="C5619" s="53"/>
      <c r="D5619" s="53"/>
      <c r="E5619" s="53"/>
      <c r="F5619" s="53"/>
      <c r="G5619" s="54"/>
      <c r="H5619" s="53"/>
      <c r="I5619" s="59"/>
      <c r="J5619" s="53"/>
      <c r="K5619" s="53"/>
      <c r="L5619" s="53"/>
      <c r="M5619" s="53"/>
      <c r="N5619" s="53"/>
    </row>
    <row r="5620" spans="2:14" x14ac:dyDescent="0.25">
      <c r="B5620" s="175"/>
      <c r="C5620" s="53"/>
      <c r="D5620" s="53"/>
      <c r="E5620" s="53"/>
      <c r="F5620" s="53"/>
      <c r="G5620" s="54"/>
      <c r="H5620" s="53"/>
      <c r="I5620" s="59"/>
      <c r="J5620" s="53"/>
      <c r="K5620" s="53"/>
      <c r="L5620" s="53"/>
      <c r="M5620" s="53"/>
      <c r="N5620" s="53"/>
    </row>
    <row r="5621" spans="2:14" x14ac:dyDescent="0.25">
      <c r="B5621" s="175"/>
      <c r="C5621" s="53"/>
      <c r="D5621" s="53"/>
      <c r="E5621" s="53"/>
      <c r="F5621" s="53"/>
      <c r="G5621" s="54"/>
      <c r="H5621" s="53"/>
      <c r="I5621" s="59"/>
      <c r="J5621" s="53"/>
      <c r="K5621" s="53"/>
      <c r="L5621" s="53"/>
      <c r="M5621" s="53"/>
      <c r="N5621" s="53"/>
    </row>
    <row r="5622" spans="2:14" x14ac:dyDescent="0.25">
      <c r="B5622" s="175"/>
      <c r="C5622" s="53"/>
      <c r="D5622" s="53"/>
      <c r="E5622" s="53"/>
      <c r="F5622" s="53"/>
      <c r="G5622" s="54"/>
      <c r="H5622" s="53"/>
      <c r="I5622" s="59"/>
      <c r="J5622" s="53"/>
      <c r="K5622" s="53"/>
      <c r="L5622" s="53"/>
      <c r="M5622" s="53"/>
      <c r="N5622" s="53"/>
    </row>
    <row r="5623" spans="2:14" x14ac:dyDescent="0.25">
      <c r="B5623" s="175"/>
      <c r="C5623" s="53"/>
      <c r="D5623" s="53"/>
      <c r="E5623" s="53"/>
      <c r="F5623" s="53"/>
      <c r="G5623" s="54"/>
      <c r="H5623" s="53"/>
      <c r="I5623" s="59"/>
      <c r="J5623" s="53"/>
      <c r="K5623" s="53"/>
      <c r="L5623" s="53"/>
      <c r="M5623" s="53"/>
      <c r="N5623" s="53"/>
    </row>
    <row r="5624" spans="2:14" x14ac:dyDescent="0.25">
      <c r="B5624" s="175"/>
      <c r="C5624" s="53"/>
      <c r="D5624" s="53"/>
      <c r="E5624" s="53"/>
      <c r="F5624" s="53"/>
      <c r="G5624" s="54"/>
      <c r="H5624" s="53"/>
      <c r="I5624" s="59"/>
      <c r="J5624" s="53"/>
      <c r="K5624" s="53"/>
      <c r="L5624" s="53"/>
      <c r="M5624" s="53"/>
      <c r="N5624" s="53"/>
    </row>
    <row r="5625" spans="2:14" x14ac:dyDescent="0.25">
      <c r="B5625" s="175"/>
      <c r="C5625" s="53"/>
      <c r="D5625" s="53"/>
      <c r="E5625" s="53"/>
      <c r="F5625" s="53"/>
      <c r="G5625" s="54"/>
      <c r="H5625" s="53"/>
      <c r="I5625" s="59"/>
      <c r="J5625" s="53"/>
      <c r="K5625" s="53"/>
      <c r="L5625" s="53"/>
      <c r="M5625" s="53"/>
      <c r="N5625" s="53"/>
    </row>
    <row r="5626" spans="2:14" x14ac:dyDescent="0.25">
      <c r="B5626" s="175"/>
      <c r="C5626" s="53"/>
      <c r="D5626" s="53"/>
      <c r="E5626" s="53"/>
      <c r="F5626" s="53"/>
      <c r="G5626" s="54"/>
      <c r="H5626" s="53"/>
      <c r="I5626" s="59"/>
      <c r="J5626" s="53"/>
      <c r="K5626" s="53"/>
      <c r="L5626" s="53"/>
      <c r="M5626" s="53"/>
      <c r="N5626" s="53"/>
    </row>
    <row r="5627" spans="2:14" x14ac:dyDescent="0.25">
      <c r="B5627" s="175"/>
      <c r="C5627" s="53"/>
      <c r="D5627" s="53"/>
      <c r="E5627" s="53"/>
      <c r="F5627" s="53"/>
      <c r="G5627" s="54"/>
      <c r="H5627" s="53"/>
      <c r="I5627" s="59"/>
      <c r="J5627" s="53"/>
      <c r="K5627" s="53"/>
      <c r="L5627" s="53"/>
      <c r="M5627" s="53"/>
      <c r="N5627" s="53"/>
    </row>
    <row r="5628" spans="2:14" x14ac:dyDescent="0.25">
      <c r="B5628" s="175"/>
      <c r="C5628" s="53"/>
      <c r="D5628" s="53"/>
      <c r="E5628" s="53"/>
      <c r="F5628" s="53"/>
      <c r="G5628" s="54"/>
      <c r="H5628" s="53"/>
      <c r="I5628" s="59"/>
      <c r="J5628" s="53"/>
      <c r="K5628" s="53"/>
      <c r="L5628" s="53"/>
      <c r="M5628" s="53"/>
      <c r="N5628" s="53"/>
    </row>
    <row r="5629" spans="2:14" x14ac:dyDescent="0.25">
      <c r="B5629" s="175"/>
      <c r="C5629" s="53"/>
      <c r="D5629" s="53"/>
      <c r="E5629" s="53"/>
      <c r="F5629" s="53"/>
      <c r="G5629" s="54"/>
      <c r="H5629" s="53"/>
      <c r="I5629" s="59"/>
      <c r="J5629" s="53"/>
      <c r="K5629" s="53"/>
      <c r="L5629" s="53"/>
      <c r="M5629" s="53"/>
      <c r="N5629" s="53"/>
    </row>
    <row r="5630" spans="2:14" x14ac:dyDescent="0.25">
      <c r="B5630" s="175"/>
      <c r="C5630" s="53"/>
      <c r="D5630" s="53"/>
      <c r="E5630" s="53"/>
      <c r="F5630" s="53"/>
      <c r="G5630" s="54"/>
      <c r="H5630" s="53"/>
      <c r="I5630" s="59"/>
      <c r="J5630" s="53"/>
      <c r="K5630" s="53"/>
      <c r="L5630" s="53"/>
      <c r="M5630" s="53"/>
      <c r="N5630" s="53"/>
    </row>
    <row r="5631" spans="2:14" x14ac:dyDescent="0.25">
      <c r="B5631" s="175"/>
      <c r="C5631" s="53"/>
      <c r="D5631" s="53"/>
      <c r="E5631" s="53"/>
      <c r="F5631" s="53"/>
      <c r="G5631" s="54"/>
      <c r="H5631" s="53"/>
      <c r="I5631" s="59"/>
      <c r="J5631" s="53"/>
      <c r="K5631" s="53"/>
      <c r="L5631" s="53"/>
      <c r="M5631" s="53"/>
      <c r="N5631" s="53"/>
    </row>
    <row r="5632" spans="2:14" x14ac:dyDescent="0.25">
      <c r="B5632" s="175"/>
      <c r="C5632" s="53"/>
      <c r="D5632" s="53"/>
      <c r="E5632" s="53"/>
      <c r="F5632" s="53"/>
      <c r="G5632" s="54"/>
      <c r="H5632" s="53"/>
      <c r="I5632" s="59"/>
      <c r="J5632" s="53"/>
      <c r="K5632" s="53"/>
      <c r="L5632" s="53"/>
      <c r="M5632" s="53"/>
      <c r="N5632" s="53"/>
    </row>
    <row r="5633" spans="2:14" x14ac:dyDescent="0.25">
      <c r="B5633" s="175"/>
      <c r="C5633" s="53"/>
      <c r="D5633" s="53"/>
      <c r="E5633" s="53"/>
      <c r="F5633" s="53"/>
      <c r="G5633" s="54"/>
      <c r="H5633" s="53"/>
      <c r="I5633" s="59"/>
      <c r="J5633" s="53"/>
      <c r="K5633" s="53"/>
      <c r="L5633" s="53"/>
      <c r="M5633" s="53"/>
      <c r="N5633" s="53"/>
    </row>
    <row r="5634" spans="2:14" x14ac:dyDescent="0.25">
      <c r="B5634" s="175"/>
      <c r="C5634" s="53"/>
      <c r="D5634" s="53"/>
      <c r="E5634" s="53"/>
      <c r="F5634" s="53"/>
      <c r="G5634" s="54"/>
      <c r="H5634" s="53"/>
      <c r="I5634" s="59"/>
      <c r="J5634" s="53"/>
      <c r="K5634" s="53"/>
      <c r="L5634" s="53"/>
      <c r="M5634" s="53"/>
      <c r="N5634" s="53"/>
    </row>
    <row r="5635" spans="2:14" x14ac:dyDescent="0.25">
      <c r="B5635" s="175"/>
      <c r="C5635" s="53"/>
      <c r="D5635" s="53"/>
      <c r="E5635" s="53"/>
      <c r="F5635" s="53"/>
      <c r="G5635" s="54"/>
      <c r="H5635" s="53"/>
      <c r="I5635" s="59"/>
      <c r="J5635" s="53"/>
      <c r="K5635" s="53"/>
      <c r="L5635" s="53"/>
      <c r="M5635" s="53"/>
      <c r="N5635" s="53"/>
    </row>
    <row r="5636" spans="2:14" x14ac:dyDescent="0.25">
      <c r="B5636" s="175"/>
      <c r="C5636" s="53"/>
      <c r="D5636" s="53"/>
      <c r="E5636" s="53"/>
      <c r="F5636" s="53"/>
      <c r="G5636" s="54"/>
      <c r="H5636" s="53"/>
      <c r="I5636" s="59"/>
      <c r="J5636" s="53"/>
      <c r="K5636" s="53"/>
      <c r="L5636" s="53"/>
      <c r="M5636" s="53"/>
      <c r="N5636" s="53"/>
    </row>
    <row r="5637" spans="2:14" x14ac:dyDescent="0.25">
      <c r="B5637" s="175"/>
      <c r="C5637" s="53"/>
      <c r="D5637" s="53"/>
      <c r="E5637" s="53"/>
      <c r="F5637" s="53"/>
      <c r="G5637" s="54"/>
      <c r="H5637" s="53"/>
      <c r="I5637" s="59"/>
      <c r="J5637" s="53"/>
      <c r="K5637" s="53"/>
      <c r="L5637" s="53"/>
      <c r="M5637" s="53"/>
      <c r="N5637" s="53"/>
    </row>
    <row r="5638" spans="2:14" x14ac:dyDescent="0.25">
      <c r="B5638" s="175"/>
      <c r="C5638" s="53"/>
      <c r="D5638" s="53"/>
      <c r="E5638" s="53"/>
      <c r="F5638" s="53"/>
      <c r="G5638" s="54"/>
      <c r="H5638" s="53"/>
      <c r="I5638" s="59"/>
      <c r="J5638" s="53"/>
      <c r="K5638" s="53"/>
      <c r="L5638" s="53"/>
      <c r="M5638" s="53"/>
      <c r="N5638" s="53"/>
    </row>
    <row r="5639" spans="2:14" x14ac:dyDescent="0.25">
      <c r="B5639" s="175"/>
      <c r="C5639" s="53"/>
      <c r="D5639" s="53"/>
      <c r="E5639" s="53"/>
      <c r="F5639" s="53"/>
      <c r="G5639" s="54"/>
      <c r="H5639" s="53"/>
      <c r="I5639" s="59"/>
      <c r="J5639" s="53"/>
      <c r="K5639" s="53"/>
      <c r="L5639" s="53"/>
      <c r="M5639" s="53"/>
      <c r="N5639" s="53"/>
    </row>
    <row r="5640" spans="2:14" x14ac:dyDescent="0.25">
      <c r="B5640" s="175"/>
      <c r="C5640" s="53"/>
      <c r="D5640" s="53"/>
      <c r="E5640" s="53"/>
      <c r="F5640" s="53"/>
      <c r="G5640" s="54"/>
      <c r="H5640" s="53"/>
      <c r="I5640" s="59"/>
      <c r="J5640" s="53"/>
      <c r="K5640" s="53"/>
      <c r="L5640" s="53"/>
      <c r="M5640" s="53"/>
      <c r="N5640" s="53"/>
    </row>
    <row r="5641" spans="2:14" x14ac:dyDescent="0.25">
      <c r="B5641" s="175"/>
      <c r="C5641" s="53"/>
      <c r="D5641" s="53"/>
      <c r="E5641" s="53"/>
      <c r="F5641" s="53"/>
      <c r="G5641" s="54"/>
      <c r="H5641" s="53"/>
      <c r="I5641" s="59"/>
      <c r="J5641" s="53"/>
      <c r="K5641" s="53"/>
      <c r="L5641" s="53"/>
      <c r="M5641" s="53"/>
      <c r="N5641" s="53"/>
    </row>
    <row r="5642" spans="2:14" x14ac:dyDescent="0.25">
      <c r="B5642" s="175"/>
      <c r="C5642" s="53"/>
      <c r="D5642" s="53"/>
      <c r="E5642" s="53"/>
      <c r="F5642" s="53"/>
      <c r="G5642" s="54"/>
      <c r="H5642" s="53"/>
      <c r="I5642" s="59"/>
      <c r="J5642" s="53"/>
      <c r="K5642" s="53"/>
      <c r="L5642" s="53"/>
      <c r="M5642" s="53"/>
      <c r="N5642" s="53"/>
    </row>
    <row r="5643" spans="2:14" x14ac:dyDescent="0.25">
      <c r="B5643" s="175"/>
      <c r="C5643" s="53"/>
      <c r="D5643" s="53"/>
      <c r="E5643" s="53"/>
      <c r="F5643" s="53"/>
      <c r="G5643" s="54"/>
      <c r="H5643" s="53"/>
      <c r="I5643" s="59"/>
      <c r="J5643" s="53"/>
      <c r="K5643" s="53"/>
      <c r="L5643" s="53"/>
      <c r="M5643" s="53"/>
      <c r="N5643" s="53"/>
    </row>
    <row r="5644" spans="2:14" x14ac:dyDescent="0.25">
      <c r="B5644" s="175"/>
      <c r="C5644" s="53"/>
      <c r="D5644" s="53"/>
      <c r="E5644" s="53"/>
      <c r="F5644" s="53"/>
      <c r="G5644" s="54"/>
      <c r="H5644" s="53"/>
      <c r="I5644" s="59"/>
      <c r="J5644" s="53"/>
      <c r="K5644" s="53"/>
      <c r="L5644" s="53"/>
      <c r="M5644" s="53"/>
      <c r="N5644" s="53"/>
    </row>
    <row r="5645" spans="2:14" x14ac:dyDescent="0.25">
      <c r="B5645" s="175"/>
      <c r="C5645" s="53"/>
      <c r="D5645" s="53"/>
      <c r="E5645" s="53"/>
      <c r="F5645" s="53"/>
      <c r="G5645" s="54"/>
      <c r="H5645" s="53"/>
      <c r="I5645" s="59"/>
      <c r="J5645" s="53"/>
      <c r="K5645" s="53"/>
      <c r="L5645" s="53"/>
      <c r="M5645" s="53"/>
      <c r="N5645" s="53"/>
    </row>
    <row r="5646" spans="2:14" x14ac:dyDescent="0.25">
      <c r="B5646" s="175"/>
      <c r="C5646" s="53"/>
      <c r="D5646" s="53"/>
      <c r="E5646" s="53"/>
      <c r="F5646" s="53"/>
      <c r="G5646" s="54"/>
      <c r="H5646" s="53"/>
      <c r="I5646" s="59"/>
      <c r="J5646" s="53"/>
      <c r="K5646" s="53"/>
      <c r="L5646" s="53"/>
      <c r="M5646" s="53"/>
      <c r="N5646" s="53"/>
    </row>
    <row r="5647" spans="2:14" x14ac:dyDescent="0.25">
      <c r="B5647" s="175"/>
      <c r="C5647" s="53"/>
      <c r="D5647" s="53"/>
      <c r="E5647" s="53"/>
      <c r="F5647" s="53"/>
      <c r="G5647" s="54"/>
      <c r="H5647" s="53"/>
      <c r="I5647" s="59"/>
      <c r="J5647" s="53"/>
      <c r="K5647" s="53"/>
      <c r="L5647" s="53"/>
      <c r="M5647" s="53"/>
      <c r="N5647" s="53"/>
    </row>
    <row r="5648" spans="2:14" x14ac:dyDescent="0.25">
      <c r="B5648" s="175"/>
      <c r="C5648" s="53"/>
      <c r="D5648" s="53"/>
      <c r="E5648" s="53"/>
      <c r="F5648" s="53"/>
      <c r="G5648" s="54"/>
      <c r="H5648" s="53"/>
      <c r="I5648" s="59"/>
      <c r="J5648" s="53"/>
      <c r="K5648" s="53"/>
      <c r="L5648" s="53"/>
      <c r="M5648" s="53"/>
      <c r="N5648" s="53"/>
    </row>
    <row r="5649" spans="2:14" x14ac:dyDescent="0.25">
      <c r="B5649" s="175"/>
      <c r="C5649" s="53"/>
      <c r="D5649" s="53"/>
      <c r="E5649" s="53"/>
      <c r="F5649" s="53"/>
      <c r="G5649" s="54"/>
      <c r="H5649" s="53"/>
      <c r="I5649" s="59"/>
      <c r="J5649" s="53"/>
      <c r="K5649" s="53"/>
      <c r="L5649" s="53"/>
      <c r="M5649" s="53"/>
      <c r="N5649" s="53"/>
    </row>
    <row r="5650" spans="2:14" x14ac:dyDescent="0.25">
      <c r="B5650" s="175"/>
      <c r="C5650" s="53"/>
      <c r="D5650" s="53"/>
      <c r="E5650" s="53"/>
      <c r="F5650" s="53"/>
      <c r="G5650" s="54"/>
      <c r="H5650" s="53"/>
      <c r="I5650" s="59"/>
      <c r="J5650" s="53"/>
      <c r="K5650" s="53"/>
      <c r="L5650" s="53"/>
      <c r="M5650" s="53"/>
      <c r="N5650" s="53"/>
    </row>
    <row r="5651" spans="2:14" x14ac:dyDescent="0.25">
      <c r="B5651" s="175"/>
      <c r="C5651" s="53"/>
      <c r="D5651" s="53"/>
      <c r="E5651" s="53"/>
      <c r="F5651" s="53"/>
      <c r="G5651" s="54"/>
      <c r="H5651" s="53"/>
      <c r="I5651" s="59"/>
      <c r="J5651" s="53"/>
      <c r="K5651" s="53"/>
      <c r="L5651" s="53"/>
      <c r="M5651" s="53"/>
      <c r="N5651" s="53"/>
    </row>
    <row r="5652" spans="2:14" x14ac:dyDescent="0.25">
      <c r="B5652" s="175"/>
      <c r="C5652" s="53"/>
      <c r="D5652" s="53"/>
      <c r="E5652" s="53"/>
      <c r="F5652" s="53"/>
      <c r="G5652" s="54"/>
      <c r="H5652" s="53"/>
      <c r="I5652" s="59"/>
      <c r="J5652" s="53"/>
      <c r="K5652" s="53"/>
      <c r="L5652" s="53"/>
      <c r="M5652" s="53"/>
      <c r="N5652" s="53"/>
    </row>
    <row r="5653" spans="2:14" x14ac:dyDescent="0.25">
      <c r="B5653" s="175"/>
      <c r="C5653" s="53"/>
      <c r="D5653" s="53"/>
      <c r="E5653" s="53"/>
      <c r="F5653" s="53"/>
      <c r="G5653" s="54"/>
      <c r="H5653" s="53"/>
      <c r="I5653" s="59"/>
      <c r="J5653" s="53"/>
      <c r="K5653" s="53"/>
      <c r="L5653" s="53"/>
      <c r="M5653" s="53"/>
      <c r="N5653" s="53"/>
    </row>
    <row r="5654" spans="2:14" x14ac:dyDescent="0.25">
      <c r="B5654" s="175"/>
      <c r="C5654" s="53"/>
      <c r="D5654" s="53"/>
      <c r="E5654" s="53"/>
      <c r="F5654" s="53"/>
      <c r="G5654" s="54"/>
      <c r="H5654" s="53"/>
      <c r="I5654" s="59"/>
      <c r="J5654" s="53"/>
      <c r="K5654" s="53"/>
      <c r="L5654" s="53"/>
      <c r="M5654" s="53"/>
      <c r="N5654" s="53"/>
    </row>
    <row r="5655" spans="2:14" x14ac:dyDescent="0.25">
      <c r="B5655" s="175"/>
      <c r="C5655" s="53"/>
      <c r="D5655" s="53"/>
      <c r="E5655" s="53"/>
      <c r="F5655" s="53"/>
      <c r="G5655" s="54"/>
      <c r="H5655" s="53"/>
      <c r="I5655" s="59"/>
      <c r="J5655" s="53"/>
      <c r="K5655" s="53"/>
      <c r="L5655" s="53"/>
      <c r="M5655" s="53"/>
      <c r="N5655" s="53"/>
    </row>
    <row r="5656" spans="2:14" x14ac:dyDescent="0.25">
      <c r="B5656" s="175"/>
      <c r="C5656" s="53"/>
      <c r="D5656" s="53"/>
      <c r="E5656" s="53"/>
      <c r="F5656" s="53"/>
      <c r="G5656" s="54"/>
      <c r="H5656" s="53"/>
      <c r="I5656" s="59"/>
      <c r="J5656" s="53"/>
      <c r="K5656" s="53"/>
      <c r="L5656" s="53"/>
      <c r="M5656" s="53"/>
      <c r="N5656" s="53"/>
    </row>
    <row r="5657" spans="2:14" x14ac:dyDescent="0.25">
      <c r="B5657" s="175"/>
      <c r="C5657" s="53"/>
      <c r="D5657" s="53"/>
      <c r="E5657" s="53"/>
      <c r="F5657" s="53"/>
      <c r="G5657" s="54"/>
      <c r="H5657" s="53"/>
      <c r="I5657" s="59"/>
      <c r="J5657" s="53"/>
      <c r="K5657" s="53"/>
      <c r="L5657" s="53"/>
      <c r="M5657" s="53"/>
      <c r="N5657" s="53"/>
    </row>
    <row r="5658" spans="2:14" x14ac:dyDescent="0.25">
      <c r="B5658" s="175"/>
      <c r="C5658" s="53"/>
      <c r="D5658" s="53"/>
      <c r="E5658" s="53"/>
      <c r="F5658" s="53"/>
      <c r="G5658" s="54"/>
      <c r="H5658" s="53"/>
      <c r="I5658" s="59"/>
      <c r="J5658" s="53"/>
      <c r="K5658" s="53"/>
      <c r="L5658" s="53"/>
      <c r="M5658" s="53"/>
      <c r="N5658" s="53"/>
    </row>
    <row r="5659" spans="2:14" x14ac:dyDescent="0.25">
      <c r="B5659" s="175"/>
      <c r="C5659" s="53"/>
      <c r="D5659" s="53"/>
      <c r="E5659" s="53"/>
      <c r="F5659" s="53"/>
      <c r="G5659" s="54"/>
      <c r="H5659" s="53"/>
      <c r="I5659" s="59"/>
      <c r="J5659" s="53"/>
      <c r="K5659" s="53"/>
      <c r="L5659" s="53"/>
      <c r="M5659" s="53"/>
      <c r="N5659" s="53"/>
    </row>
    <row r="5660" spans="2:14" x14ac:dyDescent="0.25">
      <c r="B5660" s="175"/>
      <c r="C5660" s="53"/>
      <c r="D5660" s="53"/>
      <c r="E5660" s="53"/>
      <c r="F5660" s="53"/>
      <c r="G5660" s="54"/>
      <c r="H5660" s="53"/>
      <c r="I5660" s="59"/>
      <c r="J5660" s="53"/>
      <c r="K5660" s="53"/>
      <c r="L5660" s="53"/>
      <c r="M5660" s="53"/>
      <c r="N5660" s="53"/>
    </row>
    <row r="5661" spans="2:14" x14ac:dyDescent="0.25">
      <c r="B5661" s="175"/>
      <c r="C5661" s="53"/>
      <c r="D5661" s="53"/>
      <c r="E5661" s="53"/>
      <c r="F5661" s="53"/>
      <c r="G5661" s="54"/>
      <c r="H5661" s="53"/>
      <c r="I5661" s="59"/>
      <c r="J5661" s="53"/>
      <c r="K5661" s="53"/>
      <c r="L5661" s="53"/>
      <c r="M5661" s="53"/>
      <c r="N5661" s="53"/>
    </row>
    <row r="5662" spans="2:14" x14ac:dyDescent="0.25">
      <c r="B5662" s="175"/>
      <c r="C5662" s="53"/>
      <c r="D5662" s="53"/>
      <c r="E5662" s="53"/>
      <c r="F5662" s="53"/>
      <c r="G5662" s="54"/>
      <c r="H5662" s="53"/>
      <c r="I5662" s="59"/>
      <c r="J5662" s="53"/>
      <c r="K5662" s="53"/>
      <c r="L5662" s="53"/>
      <c r="M5662" s="53"/>
      <c r="N5662" s="53"/>
    </row>
    <row r="5663" spans="2:14" x14ac:dyDescent="0.25">
      <c r="B5663" s="175"/>
      <c r="C5663" s="53"/>
      <c r="D5663" s="53"/>
      <c r="E5663" s="53"/>
      <c r="F5663" s="53"/>
      <c r="G5663" s="54"/>
      <c r="H5663" s="53"/>
      <c r="I5663" s="59"/>
      <c r="J5663" s="53"/>
      <c r="K5663" s="53"/>
      <c r="L5663" s="53"/>
      <c r="M5663" s="53"/>
      <c r="N5663" s="53"/>
    </row>
    <row r="5664" spans="2:14" x14ac:dyDescent="0.25">
      <c r="B5664" s="175"/>
      <c r="C5664" s="53"/>
      <c r="D5664" s="53"/>
      <c r="E5664" s="53"/>
      <c r="F5664" s="53"/>
      <c r="G5664" s="54"/>
      <c r="H5664" s="53"/>
      <c r="I5664" s="59"/>
      <c r="J5664" s="53"/>
      <c r="K5664" s="53"/>
      <c r="L5664" s="53"/>
      <c r="M5664" s="53"/>
      <c r="N5664" s="53"/>
    </row>
    <row r="5665" spans="2:14" x14ac:dyDescent="0.25">
      <c r="B5665" s="175"/>
      <c r="C5665" s="53"/>
      <c r="D5665" s="53"/>
      <c r="E5665" s="53"/>
      <c r="F5665" s="53"/>
      <c r="G5665" s="54"/>
      <c r="H5665" s="53"/>
      <c r="I5665" s="59"/>
      <c r="J5665" s="53"/>
      <c r="K5665" s="53"/>
      <c r="L5665" s="53"/>
      <c r="M5665" s="53"/>
      <c r="N5665" s="53"/>
    </row>
    <row r="5666" spans="2:14" x14ac:dyDescent="0.25">
      <c r="B5666" s="175"/>
      <c r="C5666" s="53"/>
      <c r="D5666" s="53"/>
      <c r="E5666" s="53"/>
      <c r="F5666" s="53"/>
      <c r="G5666" s="54"/>
      <c r="H5666" s="53"/>
      <c r="I5666" s="59"/>
      <c r="J5666" s="53"/>
      <c r="K5666" s="53"/>
      <c r="L5666" s="53"/>
      <c r="M5666" s="53"/>
      <c r="N5666" s="53"/>
    </row>
    <row r="5667" spans="2:14" x14ac:dyDescent="0.25">
      <c r="B5667" s="175"/>
      <c r="C5667" s="53"/>
      <c r="D5667" s="53"/>
      <c r="E5667" s="53"/>
      <c r="F5667" s="53"/>
      <c r="G5667" s="54"/>
      <c r="H5667" s="53"/>
      <c r="I5667" s="59"/>
      <c r="J5667" s="53"/>
      <c r="K5667" s="53"/>
      <c r="L5667" s="53"/>
      <c r="M5667" s="53"/>
      <c r="N5667" s="53"/>
    </row>
    <row r="5668" spans="2:14" x14ac:dyDescent="0.25">
      <c r="B5668" s="175"/>
      <c r="C5668" s="53"/>
      <c r="D5668" s="53"/>
      <c r="E5668" s="53"/>
      <c r="F5668" s="53"/>
      <c r="G5668" s="54"/>
      <c r="H5668" s="53"/>
      <c r="I5668" s="59"/>
      <c r="J5668" s="53"/>
      <c r="K5668" s="53"/>
      <c r="L5668" s="53"/>
      <c r="M5668" s="53"/>
      <c r="N5668" s="53"/>
    </row>
    <row r="5669" spans="2:14" x14ac:dyDescent="0.25">
      <c r="B5669" s="175"/>
      <c r="C5669" s="53"/>
      <c r="D5669" s="53"/>
      <c r="E5669" s="53"/>
      <c r="F5669" s="53"/>
      <c r="G5669" s="54"/>
      <c r="H5669" s="53"/>
      <c r="I5669" s="59"/>
      <c r="J5669" s="53"/>
      <c r="K5669" s="53"/>
      <c r="L5669" s="53"/>
      <c r="M5669" s="53"/>
      <c r="N5669" s="53"/>
    </row>
    <row r="5670" spans="2:14" x14ac:dyDescent="0.25">
      <c r="B5670" s="175"/>
      <c r="C5670" s="53"/>
      <c r="D5670" s="53"/>
      <c r="E5670" s="53"/>
      <c r="F5670" s="53"/>
      <c r="G5670" s="54"/>
      <c r="H5670" s="53"/>
      <c r="I5670" s="59"/>
      <c r="J5670" s="53"/>
      <c r="K5670" s="53"/>
      <c r="L5670" s="53"/>
      <c r="M5670" s="53"/>
      <c r="N5670" s="53"/>
    </row>
    <row r="5671" spans="2:14" x14ac:dyDescent="0.25">
      <c r="B5671" s="175"/>
      <c r="C5671" s="53"/>
      <c r="D5671" s="53"/>
      <c r="E5671" s="53"/>
      <c r="F5671" s="53"/>
      <c r="G5671" s="54"/>
      <c r="H5671" s="53"/>
      <c r="I5671" s="59"/>
      <c r="J5671" s="53"/>
      <c r="K5671" s="53"/>
      <c r="L5671" s="53"/>
      <c r="M5671" s="53"/>
      <c r="N5671" s="53"/>
    </row>
    <row r="5672" spans="2:14" x14ac:dyDescent="0.25">
      <c r="B5672" s="175"/>
      <c r="C5672" s="53"/>
      <c r="D5672" s="53"/>
      <c r="E5672" s="53"/>
      <c r="F5672" s="53"/>
      <c r="G5672" s="54"/>
      <c r="H5672" s="53"/>
      <c r="I5672" s="59"/>
      <c r="J5672" s="53"/>
      <c r="K5672" s="53"/>
      <c r="L5672" s="53"/>
      <c r="M5672" s="53"/>
      <c r="N5672" s="53"/>
    </row>
    <row r="5673" spans="2:14" x14ac:dyDescent="0.25">
      <c r="B5673" s="175"/>
      <c r="C5673" s="53"/>
      <c r="D5673" s="53"/>
      <c r="E5673" s="53"/>
      <c r="F5673" s="53"/>
      <c r="G5673" s="54"/>
      <c r="H5673" s="53"/>
      <c r="I5673" s="59"/>
      <c r="J5673" s="53"/>
      <c r="K5673" s="53"/>
      <c r="L5673" s="53"/>
      <c r="M5673" s="53"/>
      <c r="N5673" s="53"/>
    </row>
    <row r="5674" spans="2:14" x14ac:dyDescent="0.25">
      <c r="B5674" s="175"/>
      <c r="C5674" s="53"/>
      <c r="D5674" s="53"/>
      <c r="E5674" s="53"/>
      <c r="F5674" s="53"/>
      <c r="G5674" s="54"/>
      <c r="H5674" s="53"/>
      <c r="I5674" s="59"/>
      <c r="J5674" s="53"/>
      <c r="K5674" s="53"/>
      <c r="L5674" s="53"/>
      <c r="M5674" s="53"/>
      <c r="N5674" s="53"/>
    </row>
    <row r="5675" spans="2:14" x14ac:dyDescent="0.25">
      <c r="B5675" s="175"/>
      <c r="C5675" s="53"/>
      <c r="D5675" s="53"/>
      <c r="E5675" s="53"/>
      <c r="F5675" s="53"/>
      <c r="G5675" s="54"/>
      <c r="H5675" s="53"/>
      <c r="I5675" s="59"/>
      <c r="J5675" s="53"/>
      <c r="K5675" s="53"/>
      <c r="L5675" s="53"/>
      <c r="M5675" s="53"/>
      <c r="N5675" s="53"/>
    </row>
    <row r="5676" spans="2:14" x14ac:dyDescent="0.25">
      <c r="B5676" s="175"/>
      <c r="C5676" s="53"/>
      <c r="D5676" s="53"/>
      <c r="E5676" s="53"/>
      <c r="F5676" s="53"/>
      <c r="G5676" s="54"/>
      <c r="H5676" s="53"/>
      <c r="I5676" s="59"/>
      <c r="J5676" s="53"/>
      <c r="K5676" s="53"/>
      <c r="L5676" s="53"/>
      <c r="M5676" s="53"/>
      <c r="N5676" s="53"/>
    </row>
    <row r="5677" spans="2:14" x14ac:dyDescent="0.25">
      <c r="B5677" s="175"/>
      <c r="C5677" s="53"/>
      <c r="D5677" s="53"/>
      <c r="E5677" s="53"/>
      <c r="F5677" s="53"/>
      <c r="G5677" s="54"/>
      <c r="H5677" s="53"/>
      <c r="I5677" s="59"/>
      <c r="J5677" s="53"/>
      <c r="K5677" s="53"/>
      <c r="L5677" s="53"/>
      <c r="M5677" s="53"/>
      <c r="N5677" s="53"/>
    </row>
    <row r="5678" spans="2:14" x14ac:dyDescent="0.25">
      <c r="B5678" s="175"/>
      <c r="C5678" s="53"/>
      <c r="D5678" s="53"/>
      <c r="E5678" s="53"/>
      <c r="F5678" s="53"/>
      <c r="G5678" s="54"/>
      <c r="H5678" s="53"/>
      <c r="I5678" s="59"/>
      <c r="J5678" s="53"/>
      <c r="K5678" s="53"/>
      <c r="L5678" s="53"/>
      <c r="M5678" s="53"/>
      <c r="N5678" s="53"/>
    </row>
    <row r="5679" spans="2:14" x14ac:dyDescent="0.25">
      <c r="B5679" s="175"/>
      <c r="C5679" s="53"/>
      <c r="D5679" s="53"/>
      <c r="E5679" s="53"/>
      <c r="F5679" s="53"/>
      <c r="G5679" s="54"/>
      <c r="H5679" s="53"/>
      <c r="I5679" s="59"/>
      <c r="J5679" s="53"/>
      <c r="K5679" s="53"/>
      <c r="L5679" s="53"/>
      <c r="M5679" s="53"/>
      <c r="N5679" s="53"/>
    </row>
    <row r="5680" spans="2:14" x14ac:dyDescent="0.25">
      <c r="B5680" s="175"/>
      <c r="C5680" s="53"/>
      <c r="D5680" s="53"/>
      <c r="E5680" s="53"/>
      <c r="F5680" s="53"/>
      <c r="G5680" s="54"/>
      <c r="H5680" s="53"/>
      <c r="I5680" s="59"/>
      <c r="J5680" s="53"/>
      <c r="K5680" s="53"/>
      <c r="L5680" s="53"/>
      <c r="M5680" s="53"/>
      <c r="N5680" s="53"/>
    </row>
    <row r="5681" spans="2:14" x14ac:dyDescent="0.25">
      <c r="B5681" s="175"/>
      <c r="C5681" s="53"/>
      <c r="D5681" s="53"/>
      <c r="E5681" s="53"/>
      <c r="F5681" s="53"/>
      <c r="G5681" s="54"/>
      <c r="H5681" s="53"/>
      <c r="I5681" s="59"/>
      <c r="J5681" s="53"/>
      <c r="K5681" s="53"/>
      <c r="L5681" s="53"/>
      <c r="M5681" s="53"/>
      <c r="N5681" s="53"/>
    </row>
    <row r="5682" spans="2:14" x14ac:dyDescent="0.25">
      <c r="B5682" s="175"/>
      <c r="C5682" s="53"/>
      <c r="D5682" s="53"/>
      <c r="E5682" s="53"/>
      <c r="F5682" s="53"/>
      <c r="G5682" s="54"/>
      <c r="H5682" s="53"/>
      <c r="I5682" s="59"/>
      <c r="J5682" s="53"/>
      <c r="K5682" s="53"/>
      <c r="L5682" s="53"/>
      <c r="M5682" s="53"/>
      <c r="N5682" s="53"/>
    </row>
    <row r="5683" spans="2:14" x14ac:dyDescent="0.25">
      <c r="B5683" s="175"/>
      <c r="C5683" s="53"/>
      <c r="D5683" s="53"/>
      <c r="E5683" s="53"/>
      <c r="F5683" s="53"/>
      <c r="G5683" s="54"/>
      <c r="H5683" s="53"/>
      <c r="I5683" s="59"/>
      <c r="J5683" s="53"/>
      <c r="K5683" s="53"/>
      <c r="L5683" s="53"/>
      <c r="M5683" s="53"/>
      <c r="N5683" s="53"/>
    </row>
    <row r="5684" spans="2:14" x14ac:dyDescent="0.25">
      <c r="B5684" s="175"/>
      <c r="C5684" s="53"/>
      <c r="D5684" s="53"/>
      <c r="E5684" s="53"/>
      <c r="F5684" s="53"/>
      <c r="G5684" s="54"/>
      <c r="H5684" s="53"/>
      <c r="I5684" s="59"/>
      <c r="J5684" s="53"/>
      <c r="K5684" s="53"/>
      <c r="L5684" s="53"/>
      <c r="M5684" s="53"/>
      <c r="N5684" s="53"/>
    </row>
    <row r="5685" spans="2:14" x14ac:dyDescent="0.25">
      <c r="B5685" s="175"/>
      <c r="C5685" s="53"/>
      <c r="D5685" s="53"/>
      <c r="E5685" s="53"/>
      <c r="F5685" s="53"/>
      <c r="G5685" s="54"/>
      <c r="H5685" s="53"/>
      <c r="I5685" s="59"/>
      <c r="J5685" s="53"/>
      <c r="K5685" s="53"/>
      <c r="L5685" s="53"/>
      <c r="M5685" s="53"/>
      <c r="N5685" s="53"/>
    </row>
    <row r="5686" spans="2:14" x14ac:dyDescent="0.25">
      <c r="B5686" s="175"/>
      <c r="C5686" s="53"/>
      <c r="D5686" s="53"/>
      <c r="E5686" s="53"/>
      <c r="F5686" s="53"/>
      <c r="G5686" s="54"/>
      <c r="H5686" s="53"/>
      <c r="I5686" s="59"/>
      <c r="J5686" s="53"/>
      <c r="K5686" s="53"/>
      <c r="L5686" s="53"/>
      <c r="M5686" s="53"/>
      <c r="N5686" s="53"/>
    </row>
    <row r="5687" spans="2:14" x14ac:dyDescent="0.25">
      <c r="B5687" s="175"/>
      <c r="C5687" s="53"/>
      <c r="D5687" s="53"/>
      <c r="E5687" s="53"/>
      <c r="F5687" s="53"/>
      <c r="G5687" s="54"/>
      <c r="H5687" s="53"/>
      <c r="I5687" s="59"/>
      <c r="J5687" s="53"/>
      <c r="K5687" s="53"/>
      <c r="L5687" s="53"/>
      <c r="M5687" s="53"/>
      <c r="N5687" s="53"/>
    </row>
    <row r="5688" spans="2:14" x14ac:dyDescent="0.25">
      <c r="B5688" s="175"/>
      <c r="C5688" s="53"/>
      <c r="D5688" s="53"/>
      <c r="E5688" s="53"/>
      <c r="F5688" s="53"/>
      <c r="G5688" s="54"/>
      <c r="H5688" s="53"/>
      <c r="I5688" s="59"/>
      <c r="J5688" s="53"/>
      <c r="K5688" s="53"/>
      <c r="L5688" s="53"/>
      <c r="M5688" s="53"/>
      <c r="N5688" s="53"/>
    </row>
    <row r="5689" spans="2:14" x14ac:dyDescent="0.25">
      <c r="B5689" s="175"/>
      <c r="C5689" s="53"/>
      <c r="D5689" s="53"/>
      <c r="E5689" s="53"/>
      <c r="F5689" s="53"/>
      <c r="G5689" s="54"/>
      <c r="H5689" s="53"/>
      <c r="I5689" s="59"/>
      <c r="J5689" s="53"/>
      <c r="K5689" s="53"/>
      <c r="L5689" s="53"/>
      <c r="M5689" s="53"/>
      <c r="N5689" s="53"/>
    </row>
    <row r="5690" spans="2:14" x14ac:dyDescent="0.25">
      <c r="B5690" s="175"/>
      <c r="C5690" s="53"/>
      <c r="D5690" s="53"/>
      <c r="E5690" s="53"/>
      <c r="F5690" s="53"/>
      <c r="G5690" s="54"/>
      <c r="H5690" s="53"/>
      <c r="I5690" s="59"/>
      <c r="J5690" s="53"/>
      <c r="K5690" s="53"/>
      <c r="L5690" s="53"/>
      <c r="M5690" s="53"/>
      <c r="N5690" s="53"/>
    </row>
    <row r="5691" spans="2:14" x14ac:dyDescent="0.25">
      <c r="B5691" s="175"/>
      <c r="C5691" s="53"/>
      <c r="D5691" s="53"/>
      <c r="E5691" s="53"/>
      <c r="F5691" s="53"/>
      <c r="G5691" s="54"/>
      <c r="H5691" s="53"/>
      <c r="I5691" s="59"/>
      <c r="J5691" s="53"/>
      <c r="K5691" s="53"/>
      <c r="L5691" s="53"/>
      <c r="M5691" s="53"/>
      <c r="N5691" s="53"/>
    </row>
    <row r="5692" spans="2:14" x14ac:dyDescent="0.25">
      <c r="B5692" s="175"/>
      <c r="C5692" s="53"/>
      <c r="D5692" s="53"/>
      <c r="E5692" s="53"/>
      <c r="F5692" s="53"/>
      <c r="G5692" s="54"/>
      <c r="H5692" s="53"/>
      <c r="I5692" s="59"/>
      <c r="J5692" s="53"/>
      <c r="K5692" s="53"/>
      <c r="L5692" s="53"/>
      <c r="M5692" s="53"/>
      <c r="N5692" s="53"/>
    </row>
    <row r="5693" spans="2:14" x14ac:dyDescent="0.25">
      <c r="B5693" s="175"/>
      <c r="C5693" s="53"/>
      <c r="D5693" s="53"/>
      <c r="E5693" s="53"/>
      <c r="F5693" s="53"/>
      <c r="G5693" s="54"/>
      <c r="H5693" s="53"/>
      <c r="I5693" s="59"/>
      <c r="J5693" s="53"/>
      <c r="K5693" s="53"/>
      <c r="L5693" s="53"/>
      <c r="M5693" s="53"/>
      <c r="N5693" s="53"/>
    </row>
    <row r="5694" spans="2:14" x14ac:dyDescent="0.25">
      <c r="B5694" s="175"/>
      <c r="C5694" s="53"/>
      <c r="D5694" s="53"/>
      <c r="E5694" s="53"/>
      <c r="F5694" s="53"/>
      <c r="G5694" s="54"/>
      <c r="H5694" s="53"/>
      <c r="I5694" s="59"/>
      <c r="J5694" s="53"/>
      <c r="K5694" s="53"/>
      <c r="L5694" s="53"/>
      <c r="M5694" s="53"/>
      <c r="N5694" s="53"/>
    </row>
    <row r="5695" spans="2:14" x14ac:dyDescent="0.25">
      <c r="B5695" s="175"/>
      <c r="C5695" s="53"/>
      <c r="D5695" s="53"/>
      <c r="E5695" s="53"/>
      <c r="F5695" s="53"/>
      <c r="G5695" s="54"/>
      <c r="H5695" s="53"/>
      <c r="I5695" s="59"/>
      <c r="J5695" s="53"/>
      <c r="K5695" s="53"/>
      <c r="L5695" s="53"/>
      <c r="M5695" s="53"/>
      <c r="N5695" s="53"/>
    </row>
    <row r="5696" spans="2:14" x14ac:dyDescent="0.25">
      <c r="B5696" s="175"/>
      <c r="C5696" s="53"/>
      <c r="D5696" s="53"/>
      <c r="E5696" s="53"/>
      <c r="F5696" s="53"/>
      <c r="G5696" s="54"/>
      <c r="H5696" s="53"/>
      <c r="I5696" s="59"/>
      <c r="J5696" s="53"/>
      <c r="K5696" s="53"/>
      <c r="L5696" s="53"/>
      <c r="M5696" s="53"/>
      <c r="N5696" s="53"/>
    </row>
    <row r="5697" spans="2:14" x14ac:dyDescent="0.25">
      <c r="B5697" s="175"/>
      <c r="C5697" s="53"/>
      <c r="D5697" s="53"/>
      <c r="E5697" s="53"/>
      <c r="F5697" s="53"/>
      <c r="G5697" s="54"/>
      <c r="H5697" s="53"/>
      <c r="I5697" s="59"/>
      <c r="J5697" s="53"/>
      <c r="K5697" s="53"/>
      <c r="L5697" s="53"/>
      <c r="M5697" s="53"/>
      <c r="N5697" s="53"/>
    </row>
    <row r="5698" spans="2:14" x14ac:dyDescent="0.25">
      <c r="B5698" s="175"/>
      <c r="C5698" s="53"/>
      <c r="D5698" s="53"/>
      <c r="E5698" s="53"/>
      <c r="F5698" s="53"/>
      <c r="G5698" s="54"/>
      <c r="H5698" s="53"/>
      <c r="I5698" s="59"/>
      <c r="J5698" s="53"/>
      <c r="K5698" s="53"/>
      <c r="L5698" s="53"/>
      <c r="M5698" s="53"/>
      <c r="N5698" s="53"/>
    </row>
    <row r="5699" spans="2:14" x14ac:dyDescent="0.25">
      <c r="B5699" s="175"/>
      <c r="C5699" s="53"/>
      <c r="D5699" s="53"/>
      <c r="E5699" s="53"/>
      <c r="F5699" s="53"/>
      <c r="G5699" s="54"/>
      <c r="H5699" s="53"/>
      <c r="I5699" s="59"/>
      <c r="J5699" s="53"/>
      <c r="K5699" s="53"/>
      <c r="L5699" s="53"/>
      <c r="M5699" s="53"/>
      <c r="N5699" s="53"/>
    </row>
    <row r="5700" spans="2:14" x14ac:dyDescent="0.25">
      <c r="B5700" s="175"/>
      <c r="C5700" s="53"/>
      <c r="D5700" s="53"/>
      <c r="E5700" s="53"/>
      <c r="F5700" s="53"/>
      <c r="G5700" s="54"/>
      <c r="H5700" s="53"/>
      <c r="I5700" s="59"/>
      <c r="J5700" s="53"/>
      <c r="K5700" s="53"/>
      <c r="L5700" s="53"/>
      <c r="M5700" s="53"/>
      <c r="N5700" s="53"/>
    </row>
    <row r="5701" spans="2:14" x14ac:dyDescent="0.25">
      <c r="B5701" s="175"/>
      <c r="C5701" s="53"/>
      <c r="D5701" s="53"/>
      <c r="E5701" s="53"/>
      <c r="F5701" s="53"/>
      <c r="G5701" s="54"/>
      <c r="H5701" s="53"/>
      <c r="I5701" s="59"/>
      <c r="J5701" s="53"/>
      <c r="K5701" s="53"/>
      <c r="L5701" s="53"/>
      <c r="M5701" s="53"/>
      <c r="N5701" s="53"/>
    </row>
    <row r="5702" spans="2:14" x14ac:dyDescent="0.25">
      <c r="B5702" s="175"/>
      <c r="C5702" s="53"/>
      <c r="D5702" s="53"/>
      <c r="E5702" s="53"/>
      <c r="F5702" s="53"/>
      <c r="G5702" s="54"/>
      <c r="H5702" s="53"/>
      <c r="I5702" s="59"/>
      <c r="J5702" s="53"/>
      <c r="K5702" s="53"/>
      <c r="L5702" s="53"/>
      <c r="M5702" s="53"/>
      <c r="N5702" s="53"/>
    </row>
    <row r="5703" spans="2:14" x14ac:dyDescent="0.25">
      <c r="B5703" s="175"/>
      <c r="C5703" s="53"/>
      <c r="D5703" s="53"/>
      <c r="E5703" s="53"/>
      <c r="F5703" s="53"/>
      <c r="G5703" s="54"/>
      <c r="H5703" s="53"/>
      <c r="I5703" s="59"/>
      <c r="J5703" s="53"/>
      <c r="K5703" s="53"/>
      <c r="L5703" s="53"/>
      <c r="M5703" s="53"/>
      <c r="N5703" s="53"/>
    </row>
    <row r="5704" spans="2:14" x14ac:dyDescent="0.25">
      <c r="B5704" s="175"/>
      <c r="C5704" s="53"/>
      <c r="D5704" s="53"/>
      <c r="E5704" s="53"/>
      <c r="F5704" s="53"/>
      <c r="G5704" s="54"/>
      <c r="H5704" s="53"/>
      <c r="I5704" s="59"/>
      <c r="J5704" s="53"/>
      <c r="K5704" s="53"/>
      <c r="L5704" s="53"/>
      <c r="M5704" s="53"/>
      <c r="N5704" s="53"/>
    </row>
    <row r="5705" spans="2:14" x14ac:dyDescent="0.25">
      <c r="B5705" s="175"/>
      <c r="C5705" s="53"/>
      <c r="D5705" s="53"/>
      <c r="E5705" s="53"/>
      <c r="F5705" s="53"/>
      <c r="G5705" s="54"/>
      <c r="H5705" s="53"/>
      <c r="I5705" s="59"/>
      <c r="J5705" s="53"/>
      <c r="K5705" s="53"/>
      <c r="L5705" s="53"/>
      <c r="M5705" s="53"/>
      <c r="N5705" s="53"/>
    </row>
    <row r="5706" spans="2:14" x14ac:dyDescent="0.25">
      <c r="B5706" s="175"/>
      <c r="C5706" s="53"/>
      <c r="D5706" s="53"/>
      <c r="E5706" s="53"/>
      <c r="F5706" s="53"/>
      <c r="G5706" s="54"/>
      <c r="H5706" s="53"/>
      <c r="I5706" s="59"/>
      <c r="J5706" s="53"/>
      <c r="K5706" s="53"/>
      <c r="L5706" s="53"/>
      <c r="M5706" s="53"/>
      <c r="N5706" s="53"/>
    </row>
    <row r="5707" spans="2:14" x14ac:dyDescent="0.25">
      <c r="B5707" s="175"/>
      <c r="C5707" s="53"/>
      <c r="D5707" s="53"/>
      <c r="E5707" s="53"/>
      <c r="F5707" s="53"/>
      <c r="G5707" s="54"/>
      <c r="H5707" s="53"/>
      <c r="I5707" s="59"/>
      <c r="J5707" s="53"/>
      <c r="K5707" s="53"/>
      <c r="L5707" s="53"/>
      <c r="M5707" s="53"/>
      <c r="N5707" s="53"/>
    </row>
    <row r="5708" spans="2:14" x14ac:dyDescent="0.25">
      <c r="B5708" s="175"/>
      <c r="C5708" s="53"/>
      <c r="D5708" s="53"/>
      <c r="E5708" s="53"/>
      <c r="F5708" s="53"/>
      <c r="G5708" s="54"/>
      <c r="H5708" s="53"/>
      <c r="I5708" s="59"/>
      <c r="J5708" s="53"/>
      <c r="K5708" s="53"/>
      <c r="L5708" s="53"/>
      <c r="M5708" s="53"/>
      <c r="N5708" s="53"/>
    </row>
    <row r="5709" spans="2:14" x14ac:dyDescent="0.25">
      <c r="B5709" s="175"/>
      <c r="C5709" s="53"/>
      <c r="D5709" s="53"/>
      <c r="E5709" s="53"/>
      <c r="F5709" s="53"/>
      <c r="G5709" s="54"/>
      <c r="H5709" s="53"/>
      <c r="I5709" s="59"/>
      <c r="J5709" s="53"/>
      <c r="K5709" s="53"/>
      <c r="L5709" s="53"/>
      <c r="M5709" s="53"/>
      <c r="N5709" s="53"/>
    </row>
    <row r="5710" spans="2:14" x14ac:dyDescent="0.25">
      <c r="B5710" s="175"/>
      <c r="C5710" s="53"/>
      <c r="D5710" s="53"/>
      <c r="E5710" s="53"/>
      <c r="F5710" s="53"/>
      <c r="G5710" s="54"/>
      <c r="H5710" s="53"/>
      <c r="I5710" s="59"/>
      <c r="J5710" s="53"/>
      <c r="K5710" s="53"/>
      <c r="L5710" s="53"/>
      <c r="M5710" s="53"/>
      <c r="N5710" s="53"/>
    </row>
    <row r="5711" spans="2:14" x14ac:dyDescent="0.25">
      <c r="B5711" s="175"/>
      <c r="C5711" s="53"/>
      <c r="D5711" s="53"/>
      <c r="E5711" s="53"/>
      <c r="F5711" s="53"/>
      <c r="G5711" s="54"/>
      <c r="H5711" s="53"/>
      <c r="I5711" s="59"/>
      <c r="J5711" s="53"/>
      <c r="K5711" s="53"/>
      <c r="L5711" s="53"/>
      <c r="M5711" s="53"/>
      <c r="N5711" s="53"/>
    </row>
    <row r="5712" spans="2:14" x14ac:dyDescent="0.25">
      <c r="B5712" s="175"/>
      <c r="C5712" s="53"/>
      <c r="D5712" s="53"/>
      <c r="E5712" s="53"/>
      <c r="F5712" s="53"/>
      <c r="G5712" s="54"/>
      <c r="H5712" s="53"/>
      <c r="I5712" s="59"/>
      <c r="J5712" s="53"/>
      <c r="K5712" s="53"/>
      <c r="L5712" s="53"/>
      <c r="M5712" s="53"/>
      <c r="N5712" s="53"/>
    </row>
    <row r="5713" spans="2:14" x14ac:dyDescent="0.25">
      <c r="B5713" s="175"/>
      <c r="C5713" s="53"/>
      <c r="D5713" s="53"/>
      <c r="E5713" s="53"/>
      <c r="F5713" s="53"/>
      <c r="G5713" s="54"/>
      <c r="H5713" s="53"/>
      <c r="I5713" s="59"/>
      <c r="J5713" s="53"/>
      <c r="K5713" s="53"/>
      <c r="L5713" s="53"/>
      <c r="M5713" s="53"/>
      <c r="N5713" s="53"/>
    </row>
    <row r="5714" spans="2:14" x14ac:dyDescent="0.25">
      <c r="B5714" s="175"/>
      <c r="C5714" s="53"/>
      <c r="D5714" s="53"/>
      <c r="E5714" s="53"/>
      <c r="F5714" s="53"/>
      <c r="G5714" s="54"/>
      <c r="H5714" s="53"/>
      <c r="I5714" s="59"/>
      <c r="J5714" s="53"/>
      <c r="K5714" s="53"/>
      <c r="L5714" s="53"/>
      <c r="M5714" s="53"/>
      <c r="N5714" s="53"/>
    </row>
    <row r="5715" spans="2:14" x14ac:dyDescent="0.25">
      <c r="B5715" s="175"/>
      <c r="C5715" s="53"/>
      <c r="D5715" s="53"/>
      <c r="E5715" s="53"/>
      <c r="F5715" s="53"/>
      <c r="G5715" s="54"/>
      <c r="H5715" s="53"/>
      <c r="I5715" s="59"/>
      <c r="J5715" s="53"/>
      <c r="K5715" s="53"/>
      <c r="L5715" s="53"/>
      <c r="M5715" s="53"/>
      <c r="N5715" s="53"/>
    </row>
    <row r="5716" spans="2:14" x14ac:dyDescent="0.25">
      <c r="B5716" s="175"/>
      <c r="C5716" s="53"/>
      <c r="D5716" s="53"/>
      <c r="E5716" s="53"/>
      <c r="F5716" s="53"/>
      <c r="G5716" s="54"/>
      <c r="H5716" s="53"/>
      <c r="I5716" s="59"/>
      <c r="J5716" s="53"/>
      <c r="K5716" s="53"/>
      <c r="L5716" s="53"/>
      <c r="M5716" s="53"/>
      <c r="N5716" s="53"/>
    </row>
    <row r="5717" spans="2:14" x14ac:dyDescent="0.25">
      <c r="B5717" s="175"/>
      <c r="C5717" s="53"/>
      <c r="D5717" s="53"/>
      <c r="E5717" s="53"/>
      <c r="F5717" s="53"/>
      <c r="G5717" s="54"/>
      <c r="H5717" s="53"/>
      <c r="I5717" s="59"/>
      <c r="J5717" s="53"/>
      <c r="K5717" s="53"/>
      <c r="L5717" s="53"/>
      <c r="M5717" s="53"/>
      <c r="N5717" s="53"/>
    </row>
    <row r="5718" spans="2:14" x14ac:dyDescent="0.25">
      <c r="B5718" s="175"/>
      <c r="C5718" s="53"/>
      <c r="D5718" s="53"/>
      <c r="E5718" s="53"/>
      <c r="F5718" s="53"/>
      <c r="G5718" s="54"/>
      <c r="H5718" s="53"/>
      <c r="I5718" s="59"/>
      <c r="J5718" s="53"/>
      <c r="K5718" s="53"/>
      <c r="L5718" s="53"/>
      <c r="M5718" s="53"/>
      <c r="N5718" s="53"/>
    </row>
    <row r="5719" spans="2:14" x14ac:dyDescent="0.25">
      <c r="B5719" s="175"/>
      <c r="C5719" s="53"/>
      <c r="D5719" s="53"/>
      <c r="E5719" s="53"/>
      <c r="F5719" s="53"/>
      <c r="G5719" s="54"/>
      <c r="H5719" s="53"/>
      <c r="I5719" s="59"/>
      <c r="J5719" s="53"/>
      <c r="K5719" s="53"/>
      <c r="L5719" s="53"/>
      <c r="M5719" s="53"/>
      <c r="N5719" s="53"/>
    </row>
    <row r="5720" spans="2:14" x14ac:dyDescent="0.25">
      <c r="B5720" s="175"/>
      <c r="C5720" s="53"/>
      <c r="D5720" s="53"/>
      <c r="E5720" s="53"/>
      <c r="F5720" s="53"/>
      <c r="G5720" s="54"/>
      <c r="H5720" s="53"/>
      <c r="I5720" s="59"/>
      <c r="J5720" s="53"/>
      <c r="K5720" s="53"/>
      <c r="L5720" s="53"/>
      <c r="M5720" s="53"/>
      <c r="N5720" s="53"/>
    </row>
    <row r="5721" spans="2:14" x14ac:dyDescent="0.25">
      <c r="B5721" s="175"/>
      <c r="C5721" s="53"/>
      <c r="D5721" s="53"/>
      <c r="E5721" s="53"/>
      <c r="F5721" s="53"/>
      <c r="G5721" s="54"/>
      <c r="H5721" s="53"/>
      <c r="I5721" s="59"/>
      <c r="J5721" s="53"/>
      <c r="K5721" s="53"/>
      <c r="L5721" s="53"/>
      <c r="M5721" s="53"/>
      <c r="N5721" s="53"/>
    </row>
    <row r="5722" spans="2:14" x14ac:dyDescent="0.25">
      <c r="B5722" s="175"/>
      <c r="C5722" s="53"/>
      <c r="D5722" s="53"/>
      <c r="E5722" s="53"/>
      <c r="F5722" s="53"/>
      <c r="G5722" s="54"/>
      <c r="H5722" s="53"/>
      <c r="I5722" s="59"/>
      <c r="J5722" s="53"/>
      <c r="K5722" s="53"/>
      <c r="L5722" s="53"/>
      <c r="M5722" s="53"/>
      <c r="N5722" s="53"/>
    </row>
    <row r="5723" spans="2:14" x14ac:dyDescent="0.25">
      <c r="B5723" s="175"/>
      <c r="C5723" s="53"/>
      <c r="D5723" s="53"/>
      <c r="E5723" s="53"/>
      <c r="F5723" s="53"/>
      <c r="G5723" s="54"/>
      <c r="H5723" s="53"/>
      <c r="I5723" s="59"/>
      <c r="J5723" s="53"/>
      <c r="K5723" s="53"/>
      <c r="L5723" s="53"/>
      <c r="M5723" s="53"/>
      <c r="N5723" s="53"/>
    </row>
    <row r="5724" spans="2:14" x14ac:dyDescent="0.25">
      <c r="B5724" s="175"/>
      <c r="C5724" s="53"/>
      <c r="D5724" s="53"/>
      <c r="E5724" s="53"/>
      <c r="F5724" s="53"/>
      <c r="G5724" s="54"/>
      <c r="H5724" s="53"/>
      <c r="I5724" s="59"/>
      <c r="J5724" s="53"/>
      <c r="K5724" s="53"/>
      <c r="L5724" s="53"/>
      <c r="M5724" s="53"/>
      <c r="N5724" s="53"/>
    </row>
    <row r="5725" spans="2:14" x14ac:dyDescent="0.25">
      <c r="B5725" s="175"/>
      <c r="C5725" s="53"/>
      <c r="D5725" s="53"/>
      <c r="E5725" s="53"/>
      <c r="F5725" s="53"/>
      <c r="G5725" s="54"/>
      <c r="H5725" s="53"/>
      <c r="I5725" s="59"/>
      <c r="J5725" s="53"/>
      <c r="K5725" s="53"/>
      <c r="L5725" s="53"/>
      <c r="M5725" s="53"/>
      <c r="N5725" s="53"/>
    </row>
    <row r="5726" spans="2:14" x14ac:dyDescent="0.25">
      <c r="B5726" s="175"/>
      <c r="C5726" s="53"/>
      <c r="D5726" s="53"/>
      <c r="E5726" s="53"/>
      <c r="F5726" s="53"/>
      <c r="G5726" s="54"/>
      <c r="H5726" s="53"/>
      <c r="I5726" s="59"/>
      <c r="J5726" s="53"/>
      <c r="K5726" s="53"/>
      <c r="L5726" s="53"/>
      <c r="M5726" s="53"/>
      <c r="N5726" s="53"/>
    </row>
    <row r="5727" spans="2:14" x14ac:dyDescent="0.25">
      <c r="B5727" s="175"/>
      <c r="C5727" s="53"/>
      <c r="D5727" s="53"/>
      <c r="E5727" s="53"/>
      <c r="F5727" s="53"/>
      <c r="G5727" s="54"/>
      <c r="H5727" s="53"/>
      <c r="I5727" s="59"/>
      <c r="J5727" s="53"/>
      <c r="K5727" s="53"/>
      <c r="L5727" s="53"/>
      <c r="M5727" s="53"/>
      <c r="N5727" s="53"/>
    </row>
    <row r="5728" spans="2:14" x14ac:dyDescent="0.25">
      <c r="B5728" s="175"/>
      <c r="C5728" s="53"/>
      <c r="D5728" s="53"/>
      <c r="E5728" s="53"/>
      <c r="F5728" s="53"/>
      <c r="G5728" s="54"/>
      <c r="H5728" s="53"/>
      <c r="I5728" s="59"/>
      <c r="J5728" s="53"/>
      <c r="K5728" s="53"/>
      <c r="L5728" s="53"/>
      <c r="M5728" s="53"/>
      <c r="N5728" s="53"/>
    </row>
    <row r="5729" spans="2:14" x14ac:dyDescent="0.25">
      <c r="B5729" s="175"/>
      <c r="C5729" s="53"/>
      <c r="D5729" s="53"/>
      <c r="E5729" s="53"/>
      <c r="F5729" s="53"/>
      <c r="G5729" s="54"/>
      <c r="H5729" s="53"/>
      <c r="I5729" s="59"/>
      <c r="J5729" s="53"/>
      <c r="K5729" s="53"/>
      <c r="L5729" s="53"/>
      <c r="M5729" s="53"/>
      <c r="N5729" s="53"/>
    </row>
    <row r="5730" spans="2:14" x14ac:dyDescent="0.25">
      <c r="B5730" s="175"/>
      <c r="C5730" s="53"/>
      <c r="D5730" s="53"/>
      <c r="E5730" s="53"/>
      <c r="F5730" s="53"/>
      <c r="G5730" s="54"/>
      <c r="H5730" s="53"/>
      <c r="I5730" s="59"/>
      <c r="J5730" s="53"/>
      <c r="K5730" s="53"/>
      <c r="L5730" s="53"/>
      <c r="M5730" s="53"/>
      <c r="N5730" s="53"/>
    </row>
    <row r="5731" spans="2:14" x14ac:dyDescent="0.25">
      <c r="B5731" s="175"/>
      <c r="C5731" s="53"/>
      <c r="D5731" s="53"/>
      <c r="E5731" s="53"/>
      <c r="F5731" s="53"/>
      <c r="G5731" s="54"/>
      <c r="H5731" s="53"/>
      <c r="I5731" s="59"/>
      <c r="J5731" s="53"/>
      <c r="K5731" s="53"/>
      <c r="L5731" s="53"/>
      <c r="M5731" s="53"/>
      <c r="N5731" s="53"/>
    </row>
    <row r="5732" spans="2:14" x14ac:dyDescent="0.25">
      <c r="B5732" s="175"/>
      <c r="C5732" s="53"/>
      <c r="D5732" s="53"/>
      <c r="E5732" s="53"/>
      <c r="F5732" s="53"/>
      <c r="G5732" s="54"/>
      <c r="H5732" s="53"/>
      <c r="I5732" s="59"/>
      <c r="J5732" s="53"/>
      <c r="K5732" s="53"/>
      <c r="L5732" s="53"/>
      <c r="M5732" s="53"/>
      <c r="N5732" s="53"/>
    </row>
    <row r="5733" spans="2:14" x14ac:dyDescent="0.25">
      <c r="B5733" s="175"/>
      <c r="C5733" s="53"/>
      <c r="D5733" s="53"/>
      <c r="E5733" s="53"/>
      <c r="F5733" s="53"/>
      <c r="G5733" s="54"/>
      <c r="H5733" s="53"/>
      <c r="I5733" s="59"/>
      <c r="J5733" s="53"/>
      <c r="K5733" s="53"/>
      <c r="L5733" s="53"/>
      <c r="M5733" s="53"/>
      <c r="N5733" s="53"/>
    </row>
    <row r="5734" spans="2:14" x14ac:dyDescent="0.25">
      <c r="B5734" s="175"/>
      <c r="C5734" s="53"/>
      <c r="D5734" s="53"/>
      <c r="E5734" s="53"/>
      <c r="F5734" s="53"/>
      <c r="G5734" s="54"/>
      <c r="H5734" s="53"/>
      <c r="I5734" s="59"/>
      <c r="J5734" s="53"/>
      <c r="K5734" s="53"/>
      <c r="L5734" s="53"/>
      <c r="M5734" s="53"/>
      <c r="N5734" s="53"/>
    </row>
    <row r="5735" spans="2:14" x14ac:dyDescent="0.25">
      <c r="B5735" s="175"/>
      <c r="C5735" s="53"/>
      <c r="D5735" s="53"/>
      <c r="E5735" s="53"/>
      <c r="F5735" s="53"/>
      <c r="G5735" s="54"/>
      <c r="H5735" s="53"/>
      <c r="I5735" s="59"/>
      <c r="J5735" s="53"/>
      <c r="K5735" s="53"/>
      <c r="L5735" s="53"/>
      <c r="M5735" s="53"/>
      <c r="N5735" s="53"/>
    </row>
    <row r="5736" spans="2:14" x14ac:dyDescent="0.25">
      <c r="B5736" s="175"/>
      <c r="C5736" s="53"/>
      <c r="D5736" s="53"/>
      <c r="E5736" s="53"/>
      <c r="F5736" s="53"/>
      <c r="G5736" s="54"/>
      <c r="H5736" s="53"/>
      <c r="I5736" s="59"/>
      <c r="J5736" s="53"/>
      <c r="K5736" s="53"/>
      <c r="L5736" s="53"/>
      <c r="M5736" s="53"/>
      <c r="N5736" s="53"/>
    </row>
    <row r="5737" spans="2:14" x14ac:dyDescent="0.25">
      <c r="B5737" s="175"/>
      <c r="C5737" s="53"/>
      <c r="D5737" s="53"/>
      <c r="E5737" s="53"/>
      <c r="F5737" s="53"/>
      <c r="G5737" s="54"/>
      <c r="H5737" s="53"/>
      <c r="I5737" s="59"/>
      <c r="J5737" s="53"/>
      <c r="K5737" s="53"/>
      <c r="L5737" s="53"/>
      <c r="M5737" s="53"/>
      <c r="N5737" s="53"/>
    </row>
    <row r="5738" spans="2:14" x14ac:dyDescent="0.25">
      <c r="B5738" s="175"/>
      <c r="C5738" s="53"/>
      <c r="D5738" s="53"/>
      <c r="E5738" s="53"/>
      <c r="F5738" s="53"/>
      <c r="G5738" s="54"/>
      <c r="H5738" s="53"/>
      <c r="I5738" s="59"/>
      <c r="J5738" s="53"/>
      <c r="K5738" s="53"/>
      <c r="L5738" s="53"/>
      <c r="M5738" s="53"/>
      <c r="N5738" s="53"/>
    </row>
    <row r="5739" spans="2:14" x14ac:dyDescent="0.25">
      <c r="B5739" s="175"/>
      <c r="C5739" s="53"/>
      <c r="D5739" s="53"/>
      <c r="E5739" s="53"/>
      <c r="F5739" s="53"/>
      <c r="G5739" s="54"/>
      <c r="H5739" s="53"/>
      <c r="I5739" s="59"/>
      <c r="J5739" s="53"/>
      <c r="K5739" s="53"/>
      <c r="L5739" s="53"/>
      <c r="M5739" s="53"/>
      <c r="N5739" s="53"/>
    </row>
    <row r="5740" spans="2:14" x14ac:dyDescent="0.25">
      <c r="B5740" s="175"/>
      <c r="C5740" s="53"/>
      <c r="D5740" s="53"/>
      <c r="E5740" s="53"/>
      <c r="F5740" s="53"/>
      <c r="G5740" s="54"/>
      <c r="H5740" s="53"/>
      <c r="I5740" s="59"/>
      <c r="J5740" s="53"/>
      <c r="K5740" s="53"/>
      <c r="L5740" s="53"/>
      <c r="M5740" s="53"/>
      <c r="N5740" s="53"/>
    </row>
    <row r="5741" spans="2:14" x14ac:dyDescent="0.25">
      <c r="B5741" s="175"/>
      <c r="C5741" s="53"/>
      <c r="D5741" s="53"/>
      <c r="E5741" s="53"/>
      <c r="F5741" s="53"/>
      <c r="G5741" s="54"/>
      <c r="H5741" s="53"/>
      <c r="I5741" s="59"/>
      <c r="J5741" s="53"/>
      <c r="K5741" s="53"/>
      <c r="L5741" s="53"/>
      <c r="M5741" s="53"/>
      <c r="N5741" s="53"/>
    </row>
    <row r="5742" spans="2:14" x14ac:dyDescent="0.25">
      <c r="B5742" s="175"/>
      <c r="C5742" s="53"/>
      <c r="D5742" s="53"/>
      <c r="E5742" s="53"/>
      <c r="F5742" s="53"/>
      <c r="G5742" s="54"/>
      <c r="H5742" s="53"/>
      <c r="I5742" s="59"/>
      <c r="J5742" s="53"/>
      <c r="K5742" s="53"/>
      <c r="L5742" s="53"/>
      <c r="M5742" s="53"/>
      <c r="N5742" s="53"/>
    </row>
    <row r="5743" spans="2:14" x14ac:dyDescent="0.25">
      <c r="B5743" s="175"/>
      <c r="C5743" s="53"/>
      <c r="D5743" s="53"/>
      <c r="E5743" s="53"/>
      <c r="F5743" s="53"/>
      <c r="G5743" s="54"/>
      <c r="H5743" s="53"/>
      <c r="I5743" s="59"/>
      <c r="J5743" s="53"/>
      <c r="K5743" s="53"/>
      <c r="L5743" s="53"/>
      <c r="M5743" s="53"/>
      <c r="N5743" s="53"/>
    </row>
    <row r="5744" spans="2:14" x14ac:dyDescent="0.25">
      <c r="B5744" s="175"/>
      <c r="C5744" s="53"/>
      <c r="D5744" s="53"/>
      <c r="E5744" s="53"/>
      <c r="F5744" s="53"/>
      <c r="G5744" s="54"/>
      <c r="H5744" s="53"/>
      <c r="I5744" s="59"/>
      <c r="J5744" s="53"/>
      <c r="K5744" s="53"/>
      <c r="L5744" s="53"/>
      <c r="M5744" s="53"/>
      <c r="N5744" s="53"/>
    </row>
    <row r="5745" spans="2:14" x14ac:dyDescent="0.25">
      <c r="B5745" s="175"/>
      <c r="C5745" s="53"/>
      <c r="D5745" s="53"/>
      <c r="E5745" s="53"/>
      <c r="F5745" s="53"/>
      <c r="G5745" s="54"/>
      <c r="H5745" s="53"/>
      <c r="I5745" s="59"/>
      <c r="J5745" s="53"/>
      <c r="K5745" s="53"/>
      <c r="L5745" s="53"/>
      <c r="M5745" s="53"/>
      <c r="N5745" s="53"/>
    </row>
    <row r="5746" spans="2:14" x14ac:dyDescent="0.25">
      <c r="B5746" s="175"/>
      <c r="C5746" s="53"/>
      <c r="D5746" s="53"/>
      <c r="E5746" s="53"/>
      <c r="F5746" s="53"/>
      <c r="G5746" s="54"/>
      <c r="H5746" s="53"/>
      <c r="I5746" s="59"/>
      <c r="J5746" s="53"/>
      <c r="K5746" s="53"/>
      <c r="L5746" s="53"/>
      <c r="M5746" s="53"/>
      <c r="N5746" s="53"/>
    </row>
    <row r="5747" spans="2:14" x14ac:dyDescent="0.25">
      <c r="B5747" s="175"/>
      <c r="C5747" s="53"/>
      <c r="D5747" s="53"/>
      <c r="E5747" s="53"/>
      <c r="F5747" s="53"/>
      <c r="G5747" s="54"/>
      <c r="H5747" s="53"/>
      <c r="I5747" s="59"/>
      <c r="J5747" s="53"/>
      <c r="K5747" s="53"/>
      <c r="L5747" s="53"/>
      <c r="M5747" s="53"/>
      <c r="N5747" s="53"/>
    </row>
    <row r="5748" spans="2:14" x14ac:dyDescent="0.25">
      <c r="B5748" s="175"/>
      <c r="C5748" s="53"/>
      <c r="D5748" s="53"/>
      <c r="E5748" s="53"/>
      <c r="F5748" s="53"/>
      <c r="G5748" s="54"/>
      <c r="H5748" s="53"/>
      <c r="I5748" s="59"/>
      <c r="J5748" s="53"/>
      <c r="K5748" s="53"/>
      <c r="L5748" s="53"/>
      <c r="M5748" s="53"/>
      <c r="N5748" s="53"/>
    </row>
    <row r="5749" spans="2:14" x14ac:dyDescent="0.25">
      <c r="B5749" s="175"/>
      <c r="C5749" s="53"/>
      <c r="D5749" s="53"/>
      <c r="E5749" s="53"/>
      <c r="F5749" s="53"/>
      <c r="G5749" s="54"/>
      <c r="H5749" s="53"/>
      <c r="I5749" s="59"/>
      <c r="J5749" s="53"/>
      <c r="K5749" s="53"/>
      <c r="L5749" s="53"/>
      <c r="M5749" s="53"/>
      <c r="N5749" s="53"/>
    </row>
    <row r="5750" spans="2:14" x14ac:dyDescent="0.25">
      <c r="B5750" s="175"/>
      <c r="C5750" s="53"/>
      <c r="D5750" s="53"/>
      <c r="E5750" s="53"/>
      <c r="F5750" s="53"/>
      <c r="G5750" s="54"/>
      <c r="H5750" s="53"/>
      <c r="I5750" s="59"/>
      <c r="J5750" s="53"/>
      <c r="K5750" s="53"/>
      <c r="L5750" s="53"/>
      <c r="M5750" s="53"/>
      <c r="N5750" s="53"/>
    </row>
    <row r="5751" spans="2:14" x14ac:dyDescent="0.25">
      <c r="B5751" s="175"/>
      <c r="C5751" s="53"/>
      <c r="D5751" s="53"/>
      <c r="E5751" s="53"/>
      <c r="F5751" s="53"/>
      <c r="G5751" s="54"/>
      <c r="H5751" s="53"/>
      <c r="I5751" s="59"/>
      <c r="J5751" s="53"/>
      <c r="K5751" s="53"/>
      <c r="L5751" s="53"/>
      <c r="M5751" s="53"/>
      <c r="N5751" s="53"/>
    </row>
    <row r="5752" spans="2:14" x14ac:dyDescent="0.25">
      <c r="B5752" s="175"/>
      <c r="C5752" s="53"/>
      <c r="D5752" s="53"/>
      <c r="E5752" s="53"/>
      <c r="F5752" s="53"/>
      <c r="G5752" s="54"/>
      <c r="H5752" s="53"/>
      <c r="I5752" s="59"/>
      <c r="J5752" s="53"/>
      <c r="K5752" s="53"/>
      <c r="L5752" s="53"/>
      <c r="M5752" s="53"/>
      <c r="N5752" s="53"/>
    </row>
    <row r="5753" spans="2:14" x14ac:dyDescent="0.25">
      <c r="B5753" s="175"/>
      <c r="C5753" s="53"/>
      <c r="D5753" s="53"/>
      <c r="E5753" s="53"/>
      <c r="F5753" s="53"/>
      <c r="G5753" s="54"/>
      <c r="H5753" s="53"/>
      <c r="I5753" s="59"/>
      <c r="J5753" s="53"/>
      <c r="K5753" s="53"/>
      <c r="L5753" s="53"/>
      <c r="M5753" s="53"/>
      <c r="N5753" s="53"/>
    </row>
    <row r="5754" spans="2:14" x14ac:dyDescent="0.25">
      <c r="B5754" s="175"/>
      <c r="C5754" s="53"/>
      <c r="D5754" s="53"/>
      <c r="E5754" s="53"/>
      <c r="F5754" s="53"/>
      <c r="G5754" s="54"/>
      <c r="H5754" s="53"/>
      <c r="I5754" s="59"/>
      <c r="J5754" s="53"/>
      <c r="K5754" s="53"/>
      <c r="L5754" s="53"/>
      <c r="M5754" s="53"/>
      <c r="N5754" s="53"/>
    </row>
    <row r="5755" spans="2:14" x14ac:dyDescent="0.25">
      <c r="B5755" s="175"/>
      <c r="C5755" s="53"/>
      <c r="D5755" s="53"/>
      <c r="E5755" s="53"/>
      <c r="F5755" s="53"/>
      <c r="G5755" s="54"/>
      <c r="H5755" s="53"/>
      <c r="I5755" s="59"/>
      <c r="J5755" s="53"/>
      <c r="K5755" s="53"/>
      <c r="L5755" s="53"/>
      <c r="M5755" s="53"/>
      <c r="N5755" s="53"/>
    </row>
    <row r="5756" spans="2:14" x14ac:dyDescent="0.25">
      <c r="B5756" s="175"/>
      <c r="C5756" s="53"/>
      <c r="D5756" s="53"/>
      <c r="E5756" s="53"/>
      <c r="F5756" s="53"/>
      <c r="G5756" s="54"/>
      <c r="H5756" s="53"/>
      <c r="I5756" s="59"/>
      <c r="J5756" s="53"/>
      <c r="K5756" s="53"/>
      <c r="L5756" s="53"/>
      <c r="M5756" s="53"/>
      <c r="N5756" s="53"/>
    </row>
    <row r="5757" spans="2:14" x14ac:dyDescent="0.25">
      <c r="B5757" s="175"/>
      <c r="C5757" s="53"/>
      <c r="D5757" s="53"/>
      <c r="E5757" s="53"/>
      <c r="F5757" s="53"/>
      <c r="G5757" s="54"/>
      <c r="H5757" s="53"/>
      <c r="I5757" s="59"/>
      <c r="J5757" s="53"/>
      <c r="K5757" s="53"/>
      <c r="L5757" s="53"/>
      <c r="M5757" s="53"/>
      <c r="N5757" s="53"/>
    </row>
    <row r="5758" spans="2:14" x14ac:dyDescent="0.25">
      <c r="B5758" s="175"/>
      <c r="C5758" s="53"/>
      <c r="D5758" s="53"/>
      <c r="E5758" s="53"/>
      <c r="F5758" s="53"/>
      <c r="G5758" s="54"/>
      <c r="H5758" s="53"/>
      <c r="I5758" s="59"/>
      <c r="J5758" s="53"/>
      <c r="K5758" s="53"/>
      <c r="L5758" s="53"/>
      <c r="M5758" s="53"/>
      <c r="N5758" s="53"/>
    </row>
    <row r="5759" spans="2:14" x14ac:dyDescent="0.25">
      <c r="B5759" s="175"/>
      <c r="C5759" s="53"/>
      <c r="D5759" s="53"/>
      <c r="E5759" s="53"/>
      <c r="F5759" s="53"/>
      <c r="G5759" s="54"/>
      <c r="H5759" s="53"/>
      <c r="I5759" s="59"/>
      <c r="J5759" s="53"/>
      <c r="K5759" s="53"/>
      <c r="L5759" s="53"/>
      <c r="M5759" s="53"/>
      <c r="N5759" s="53"/>
    </row>
    <row r="5760" spans="2:14" x14ac:dyDescent="0.25">
      <c r="B5760" s="175"/>
      <c r="C5760" s="53"/>
      <c r="D5760" s="53"/>
      <c r="E5760" s="53"/>
      <c r="F5760" s="53"/>
      <c r="G5760" s="54"/>
      <c r="H5760" s="53"/>
      <c r="I5760" s="59"/>
      <c r="J5760" s="53"/>
      <c r="K5760" s="53"/>
      <c r="L5760" s="53"/>
      <c r="M5760" s="53"/>
      <c r="N5760" s="53"/>
    </row>
    <row r="5761" spans="2:14" x14ac:dyDescent="0.25">
      <c r="B5761" s="175"/>
      <c r="C5761" s="53"/>
      <c r="D5761" s="53"/>
      <c r="E5761" s="53"/>
      <c r="F5761" s="53"/>
      <c r="G5761" s="54"/>
      <c r="H5761" s="53"/>
      <c r="I5761" s="59"/>
      <c r="J5761" s="53"/>
      <c r="K5761" s="53"/>
      <c r="L5761" s="53"/>
      <c r="M5761" s="53"/>
      <c r="N5761" s="53"/>
    </row>
    <row r="5762" spans="2:14" x14ac:dyDescent="0.25">
      <c r="B5762" s="175"/>
      <c r="C5762" s="53"/>
      <c r="D5762" s="53"/>
      <c r="E5762" s="53"/>
      <c r="F5762" s="53"/>
      <c r="G5762" s="54"/>
      <c r="H5762" s="53"/>
      <c r="I5762" s="59"/>
      <c r="J5762" s="53"/>
      <c r="K5762" s="53"/>
      <c r="L5762" s="53"/>
      <c r="M5762" s="53"/>
      <c r="N5762" s="53"/>
    </row>
    <row r="5763" spans="2:14" x14ac:dyDescent="0.25">
      <c r="B5763" s="175"/>
      <c r="C5763" s="53"/>
      <c r="D5763" s="53"/>
      <c r="E5763" s="53"/>
      <c r="F5763" s="53"/>
      <c r="G5763" s="54"/>
      <c r="H5763" s="53"/>
      <c r="I5763" s="59"/>
      <c r="J5763" s="53"/>
      <c r="K5763" s="53"/>
      <c r="L5763" s="53"/>
      <c r="M5763" s="53"/>
      <c r="N5763" s="53"/>
    </row>
    <row r="5764" spans="2:14" x14ac:dyDescent="0.25">
      <c r="B5764" s="175"/>
      <c r="C5764" s="53"/>
      <c r="D5764" s="53"/>
      <c r="E5764" s="53"/>
      <c r="F5764" s="53"/>
      <c r="G5764" s="54"/>
      <c r="H5764" s="53"/>
      <c r="I5764" s="59"/>
      <c r="J5764" s="53"/>
      <c r="K5764" s="53"/>
      <c r="L5764" s="53"/>
      <c r="M5764" s="53"/>
      <c r="N5764" s="53"/>
    </row>
    <row r="5765" spans="2:14" x14ac:dyDescent="0.25">
      <c r="B5765" s="175"/>
      <c r="C5765" s="53"/>
      <c r="D5765" s="53"/>
      <c r="E5765" s="53"/>
      <c r="F5765" s="53"/>
      <c r="G5765" s="54"/>
      <c r="H5765" s="53"/>
      <c r="I5765" s="59"/>
      <c r="J5765" s="53"/>
      <c r="K5765" s="53"/>
      <c r="L5765" s="53"/>
      <c r="M5765" s="53"/>
      <c r="N5765" s="53"/>
    </row>
    <row r="5766" spans="2:14" x14ac:dyDescent="0.25">
      <c r="B5766" s="175"/>
      <c r="C5766" s="53"/>
      <c r="D5766" s="53"/>
      <c r="E5766" s="53"/>
      <c r="F5766" s="53"/>
      <c r="G5766" s="54"/>
      <c r="H5766" s="53"/>
      <c r="I5766" s="59"/>
      <c r="J5766" s="53"/>
      <c r="K5766" s="53"/>
      <c r="L5766" s="53"/>
      <c r="M5766" s="53"/>
      <c r="N5766" s="53"/>
    </row>
    <row r="5767" spans="2:14" x14ac:dyDescent="0.25">
      <c r="B5767" s="175"/>
      <c r="C5767" s="53"/>
      <c r="D5767" s="53"/>
      <c r="E5767" s="53"/>
      <c r="F5767" s="53"/>
      <c r="G5767" s="54"/>
      <c r="H5767" s="53"/>
      <c r="I5767" s="59"/>
      <c r="J5767" s="53"/>
      <c r="K5767" s="53"/>
      <c r="L5767" s="53"/>
      <c r="M5767" s="53"/>
      <c r="N5767" s="53"/>
    </row>
    <row r="5768" spans="2:14" x14ac:dyDescent="0.25">
      <c r="B5768" s="175"/>
      <c r="C5768" s="53"/>
      <c r="D5768" s="53"/>
      <c r="E5768" s="53"/>
      <c r="F5768" s="53"/>
      <c r="G5768" s="54"/>
      <c r="H5768" s="53"/>
      <c r="I5768" s="59"/>
      <c r="J5768" s="53"/>
      <c r="K5768" s="53"/>
      <c r="L5768" s="53"/>
      <c r="M5768" s="53"/>
      <c r="N5768" s="53"/>
    </row>
    <row r="5769" spans="2:14" x14ac:dyDescent="0.25">
      <c r="B5769" s="175"/>
      <c r="C5769" s="53"/>
      <c r="D5769" s="53"/>
      <c r="E5769" s="53"/>
      <c r="F5769" s="53"/>
      <c r="G5769" s="54"/>
      <c r="H5769" s="53"/>
      <c r="I5769" s="59"/>
      <c r="J5769" s="53"/>
      <c r="K5769" s="53"/>
      <c r="L5769" s="53"/>
      <c r="M5769" s="53"/>
      <c r="N5769" s="53"/>
    </row>
    <row r="5770" spans="2:14" x14ac:dyDescent="0.25">
      <c r="B5770" s="175"/>
      <c r="C5770" s="53"/>
      <c r="D5770" s="53"/>
      <c r="E5770" s="53"/>
      <c r="F5770" s="53"/>
      <c r="G5770" s="54"/>
      <c r="H5770" s="53"/>
      <c r="I5770" s="59"/>
      <c r="J5770" s="53"/>
      <c r="K5770" s="53"/>
      <c r="L5770" s="53"/>
      <c r="M5770" s="53"/>
      <c r="N5770" s="53"/>
    </row>
    <row r="5771" spans="2:14" x14ac:dyDescent="0.25">
      <c r="B5771" s="175"/>
      <c r="C5771" s="53"/>
      <c r="D5771" s="53"/>
      <c r="E5771" s="53"/>
      <c r="F5771" s="53"/>
      <c r="G5771" s="54"/>
      <c r="H5771" s="53"/>
      <c r="I5771" s="59"/>
      <c r="J5771" s="53"/>
      <c r="K5771" s="53"/>
      <c r="L5771" s="53"/>
      <c r="M5771" s="53"/>
      <c r="N5771" s="53"/>
    </row>
    <row r="5772" spans="2:14" x14ac:dyDescent="0.25">
      <c r="B5772" s="175"/>
      <c r="C5772" s="53"/>
      <c r="D5772" s="53"/>
      <c r="E5772" s="53"/>
      <c r="F5772" s="53"/>
      <c r="G5772" s="54"/>
      <c r="H5772" s="53"/>
      <c r="I5772" s="59"/>
      <c r="J5772" s="53"/>
      <c r="K5772" s="53"/>
      <c r="L5772" s="53"/>
      <c r="M5772" s="53"/>
      <c r="N5772" s="53"/>
    </row>
    <row r="5773" spans="2:14" x14ac:dyDescent="0.25">
      <c r="B5773" s="175"/>
      <c r="C5773" s="53"/>
      <c r="D5773" s="53"/>
      <c r="E5773" s="53"/>
      <c r="F5773" s="53"/>
      <c r="G5773" s="54"/>
      <c r="H5773" s="53"/>
      <c r="I5773" s="59"/>
      <c r="J5773" s="53"/>
      <c r="K5773" s="53"/>
      <c r="L5773" s="53"/>
      <c r="M5773" s="53"/>
      <c r="N5773" s="53"/>
    </row>
    <row r="5774" spans="2:14" x14ac:dyDescent="0.25">
      <c r="B5774" s="175"/>
      <c r="C5774" s="53"/>
      <c r="D5774" s="53"/>
      <c r="E5774" s="53"/>
      <c r="F5774" s="53"/>
      <c r="G5774" s="54"/>
      <c r="H5774" s="53"/>
      <c r="I5774" s="59"/>
      <c r="J5774" s="53"/>
      <c r="K5774" s="53"/>
      <c r="L5774" s="53"/>
      <c r="M5774" s="53"/>
      <c r="N5774" s="53"/>
    </row>
    <row r="5775" spans="2:14" x14ac:dyDescent="0.25">
      <c r="B5775" s="175"/>
      <c r="C5775" s="53"/>
      <c r="D5775" s="53"/>
      <c r="E5775" s="53"/>
      <c r="F5775" s="53"/>
      <c r="G5775" s="54"/>
      <c r="H5775" s="53"/>
      <c r="I5775" s="59"/>
      <c r="J5775" s="53"/>
      <c r="K5775" s="53"/>
      <c r="L5775" s="53"/>
      <c r="M5775" s="53"/>
      <c r="N5775" s="53"/>
    </row>
    <row r="5776" spans="2:14" x14ac:dyDescent="0.25">
      <c r="B5776" s="175"/>
      <c r="C5776" s="53"/>
      <c r="D5776" s="53"/>
      <c r="E5776" s="53"/>
      <c r="F5776" s="53"/>
      <c r="G5776" s="54"/>
      <c r="H5776" s="53"/>
      <c r="I5776" s="59"/>
      <c r="J5776" s="53"/>
      <c r="K5776" s="53"/>
      <c r="L5776" s="53"/>
      <c r="M5776" s="53"/>
      <c r="N5776" s="53"/>
    </row>
    <row r="5777" spans="2:14" x14ac:dyDescent="0.25">
      <c r="B5777" s="175"/>
      <c r="C5777" s="53"/>
      <c r="D5777" s="53"/>
      <c r="E5777" s="53"/>
      <c r="F5777" s="53"/>
      <c r="G5777" s="54"/>
      <c r="H5777" s="53"/>
      <c r="I5777" s="59"/>
      <c r="J5777" s="53"/>
      <c r="K5777" s="53"/>
      <c r="L5777" s="53"/>
      <c r="M5777" s="53"/>
      <c r="N5777" s="53"/>
    </row>
    <row r="5778" spans="2:14" x14ac:dyDescent="0.25">
      <c r="B5778" s="175"/>
      <c r="C5778" s="53"/>
      <c r="D5778" s="53"/>
      <c r="E5778" s="53"/>
      <c r="F5778" s="53"/>
      <c r="G5778" s="54"/>
      <c r="H5778" s="53"/>
      <c r="I5778" s="59"/>
      <c r="J5778" s="53"/>
      <c r="K5778" s="53"/>
      <c r="L5778" s="53"/>
      <c r="M5778" s="53"/>
      <c r="N5778" s="53"/>
    </row>
    <row r="5779" spans="2:14" x14ac:dyDescent="0.25">
      <c r="B5779" s="175"/>
      <c r="C5779" s="53"/>
      <c r="D5779" s="53"/>
      <c r="E5779" s="53"/>
      <c r="F5779" s="53"/>
      <c r="G5779" s="54"/>
      <c r="H5779" s="53"/>
      <c r="I5779" s="59"/>
      <c r="J5779" s="53"/>
      <c r="K5779" s="53"/>
      <c r="L5779" s="53"/>
      <c r="M5779" s="53"/>
      <c r="N5779" s="53"/>
    </row>
    <row r="5780" spans="2:14" x14ac:dyDescent="0.25">
      <c r="B5780" s="175"/>
      <c r="C5780" s="53"/>
      <c r="D5780" s="53"/>
      <c r="E5780" s="53"/>
      <c r="F5780" s="53"/>
      <c r="G5780" s="54"/>
      <c r="H5780" s="53"/>
      <c r="I5780" s="59"/>
      <c r="J5780" s="53"/>
      <c r="K5780" s="53"/>
      <c r="L5780" s="53"/>
      <c r="M5780" s="53"/>
      <c r="N5780" s="53"/>
    </row>
    <row r="5781" spans="2:14" x14ac:dyDescent="0.25">
      <c r="B5781" s="175"/>
      <c r="C5781" s="53"/>
      <c r="D5781" s="53"/>
      <c r="E5781" s="53"/>
      <c r="F5781" s="53"/>
      <c r="G5781" s="54"/>
      <c r="H5781" s="53"/>
      <c r="I5781" s="59"/>
      <c r="J5781" s="53"/>
      <c r="K5781" s="53"/>
      <c r="L5781" s="53"/>
      <c r="M5781" s="53"/>
      <c r="N5781" s="53"/>
    </row>
    <row r="5782" spans="2:14" x14ac:dyDescent="0.25">
      <c r="B5782" s="175"/>
      <c r="C5782" s="53"/>
      <c r="D5782" s="53"/>
      <c r="E5782" s="53"/>
      <c r="F5782" s="53"/>
      <c r="G5782" s="54"/>
      <c r="H5782" s="53"/>
      <c r="I5782" s="59"/>
      <c r="J5782" s="53"/>
      <c r="K5782" s="53"/>
      <c r="L5782" s="53"/>
      <c r="M5782" s="53"/>
      <c r="N5782" s="53"/>
    </row>
    <row r="5783" spans="2:14" x14ac:dyDescent="0.25">
      <c r="B5783" s="175"/>
      <c r="C5783" s="53"/>
      <c r="D5783" s="53"/>
      <c r="E5783" s="53"/>
      <c r="F5783" s="53"/>
      <c r="G5783" s="54"/>
      <c r="H5783" s="53"/>
      <c r="I5783" s="59"/>
      <c r="J5783" s="53"/>
      <c r="K5783" s="53"/>
      <c r="L5783" s="53"/>
      <c r="M5783" s="53"/>
      <c r="N5783" s="53"/>
    </row>
    <row r="5784" spans="2:14" x14ac:dyDescent="0.25">
      <c r="B5784" s="175"/>
      <c r="C5784" s="53"/>
      <c r="D5784" s="53"/>
      <c r="E5784" s="53"/>
      <c r="F5784" s="53"/>
      <c r="G5784" s="54"/>
      <c r="H5784" s="53"/>
      <c r="I5784" s="59"/>
      <c r="J5784" s="53"/>
      <c r="K5784" s="53"/>
      <c r="L5784" s="53"/>
      <c r="M5784" s="53"/>
      <c r="N5784" s="53"/>
    </row>
    <row r="5785" spans="2:14" x14ac:dyDescent="0.25">
      <c r="B5785" s="175"/>
      <c r="C5785" s="53"/>
      <c r="D5785" s="53"/>
      <c r="E5785" s="53"/>
      <c r="F5785" s="53"/>
      <c r="G5785" s="54"/>
      <c r="H5785" s="53"/>
      <c r="I5785" s="59"/>
      <c r="J5785" s="53"/>
      <c r="K5785" s="53"/>
      <c r="L5785" s="53"/>
      <c r="M5785" s="53"/>
      <c r="N5785" s="53"/>
    </row>
    <row r="5786" spans="2:14" x14ac:dyDescent="0.25">
      <c r="B5786" s="175"/>
      <c r="C5786" s="53"/>
      <c r="D5786" s="53"/>
      <c r="E5786" s="53"/>
      <c r="F5786" s="53"/>
      <c r="G5786" s="54"/>
      <c r="H5786" s="53"/>
      <c r="I5786" s="59"/>
      <c r="J5786" s="53"/>
      <c r="K5786" s="53"/>
      <c r="L5786" s="53"/>
      <c r="M5786" s="53"/>
      <c r="N5786" s="53"/>
    </row>
    <row r="5787" spans="2:14" x14ac:dyDescent="0.25">
      <c r="B5787" s="175"/>
      <c r="C5787" s="53"/>
      <c r="D5787" s="53"/>
      <c r="E5787" s="53"/>
      <c r="F5787" s="53"/>
      <c r="G5787" s="54"/>
      <c r="H5787" s="53"/>
      <c r="I5787" s="59"/>
      <c r="J5787" s="53"/>
      <c r="K5787" s="53"/>
      <c r="L5787" s="53"/>
      <c r="M5787" s="53"/>
      <c r="N5787" s="53"/>
    </row>
    <row r="5788" spans="2:14" x14ac:dyDescent="0.25">
      <c r="B5788" s="175"/>
      <c r="C5788" s="53"/>
      <c r="D5788" s="53"/>
      <c r="E5788" s="53"/>
      <c r="F5788" s="53"/>
      <c r="G5788" s="54"/>
      <c r="H5788" s="53"/>
      <c r="I5788" s="59"/>
      <c r="J5788" s="53"/>
      <c r="K5788" s="53"/>
      <c r="L5788" s="53"/>
      <c r="M5788" s="53"/>
      <c r="N5788" s="53"/>
    </row>
    <row r="5789" spans="2:14" x14ac:dyDescent="0.25">
      <c r="B5789" s="175"/>
      <c r="C5789" s="53"/>
      <c r="D5789" s="53"/>
      <c r="E5789" s="53"/>
      <c r="F5789" s="53"/>
      <c r="G5789" s="54"/>
      <c r="H5789" s="53"/>
      <c r="I5789" s="59"/>
      <c r="J5789" s="53"/>
      <c r="K5789" s="53"/>
      <c r="L5789" s="53"/>
      <c r="M5789" s="53"/>
      <c r="N5789" s="53"/>
    </row>
    <row r="5790" spans="2:14" x14ac:dyDescent="0.25">
      <c r="B5790" s="175"/>
      <c r="C5790" s="53"/>
      <c r="D5790" s="53"/>
      <c r="E5790" s="53"/>
      <c r="F5790" s="53"/>
      <c r="G5790" s="54"/>
      <c r="H5790" s="53"/>
      <c r="I5790" s="59"/>
      <c r="J5790" s="53"/>
      <c r="K5790" s="53"/>
      <c r="L5790" s="53"/>
      <c r="M5790" s="53"/>
      <c r="N5790" s="53"/>
    </row>
    <row r="5791" spans="2:14" x14ac:dyDescent="0.25">
      <c r="B5791" s="175"/>
      <c r="C5791" s="53"/>
      <c r="D5791" s="53"/>
      <c r="E5791" s="53"/>
      <c r="F5791" s="53"/>
      <c r="G5791" s="54"/>
      <c r="H5791" s="53"/>
      <c r="I5791" s="59"/>
      <c r="J5791" s="53"/>
      <c r="K5791" s="53"/>
      <c r="L5791" s="53"/>
      <c r="M5791" s="53"/>
      <c r="N5791" s="53"/>
    </row>
    <row r="5792" spans="2:14" x14ac:dyDescent="0.25">
      <c r="B5792" s="175"/>
      <c r="C5792" s="53"/>
      <c r="D5792" s="53"/>
      <c r="E5792" s="53"/>
      <c r="F5792" s="53"/>
      <c r="G5792" s="54"/>
      <c r="H5792" s="53"/>
      <c r="I5792" s="59"/>
      <c r="J5792" s="53"/>
      <c r="K5792" s="53"/>
      <c r="L5792" s="53"/>
      <c r="M5792" s="53"/>
      <c r="N5792" s="53"/>
    </row>
    <row r="5793" spans="2:14" x14ac:dyDescent="0.25">
      <c r="B5793" s="175"/>
      <c r="C5793" s="53"/>
      <c r="D5793" s="53"/>
      <c r="E5793" s="53"/>
      <c r="F5793" s="53"/>
      <c r="G5793" s="54"/>
      <c r="H5793" s="53"/>
      <c r="I5793" s="59"/>
      <c r="J5793" s="53"/>
      <c r="K5793" s="53"/>
      <c r="L5793" s="53"/>
      <c r="M5793" s="53"/>
      <c r="N5793" s="53"/>
    </row>
    <row r="5794" spans="2:14" x14ac:dyDescent="0.25">
      <c r="B5794" s="175"/>
      <c r="C5794" s="53"/>
      <c r="D5794" s="53"/>
      <c r="E5794" s="53"/>
      <c r="F5794" s="53"/>
      <c r="G5794" s="54"/>
      <c r="H5794" s="53"/>
      <c r="I5794" s="59"/>
      <c r="J5794" s="53"/>
      <c r="K5794" s="53"/>
      <c r="L5794" s="53"/>
      <c r="M5794" s="53"/>
      <c r="N5794" s="53"/>
    </row>
    <row r="5795" spans="2:14" x14ac:dyDescent="0.25">
      <c r="B5795" s="175"/>
      <c r="C5795" s="53"/>
      <c r="D5795" s="53"/>
      <c r="E5795" s="53"/>
      <c r="F5795" s="53"/>
      <c r="G5795" s="54"/>
      <c r="H5795" s="53"/>
      <c r="I5795" s="59"/>
      <c r="J5795" s="53"/>
      <c r="K5795" s="53"/>
      <c r="L5795" s="53"/>
      <c r="M5795" s="53"/>
      <c r="N5795" s="53"/>
    </row>
    <row r="5796" spans="2:14" x14ac:dyDescent="0.25">
      <c r="B5796" s="175"/>
      <c r="C5796" s="53"/>
      <c r="D5796" s="53"/>
      <c r="E5796" s="53"/>
      <c r="F5796" s="53"/>
      <c r="G5796" s="54"/>
      <c r="H5796" s="53"/>
      <c r="I5796" s="59"/>
      <c r="J5796" s="53"/>
      <c r="K5796" s="53"/>
      <c r="L5796" s="53"/>
      <c r="M5796" s="53"/>
      <c r="N5796" s="53"/>
    </row>
    <row r="5797" spans="2:14" x14ac:dyDescent="0.25">
      <c r="B5797" s="175"/>
      <c r="C5797" s="53"/>
      <c r="D5797" s="53"/>
      <c r="E5797" s="53"/>
      <c r="F5797" s="53"/>
      <c r="G5797" s="54"/>
      <c r="H5797" s="53"/>
      <c r="I5797" s="59"/>
      <c r="J5797" s="53"/>
      <c r="K5797" s="53"/>
      <c r="L5797" s="53"/>
      <c r="M5797" s="53"/>
      <c r="N5797" s="53"/>
    </row>
    <row r="5798" spans="2:14" x14ac:dyDescent="0.25">
      <c r="B5798" s="175"/>
      <c r="C5798" s="53"/>
      <c r="D5798" s="53"/>
      <c r="E5798" s="53"/>
      <c r="F5798" s="53"/>
      <c r="G5798" s="54"/>
      <c r="H5798" s="53"/>
      <c r="I5798" s="59"/>
      <c r="J5798" s="53"/>
      <c r="K5798" s="53"/>
      <c r="L5798" s="53"/>
      <c r="M5798" s="53"/>
      <c r="N5798" s="53"/>
    </row>
    <row r="5799" spans="2:14" x14ac:dyDescent="0.25">
      <c r="B5799" s="175"/>
      <c r="C5799" s="53"/>
      <c r="D5799" s="53"/>
      <c r="E5799" s="53"/>
      <c r="F5799" s="53"/>
      <c r="G5799" s="54"/>
      <c r="H5799" s="53"/>
      <c r="I5799" s="59"/>
      <c r="J5799" s="53"/>
      <c r="K5799" s="53"/>
      <c r="L5799" s="53"/>
      <c r="M5799" s="53"/>
      <c r="N5799" s="53"/>
    </row>
    <row r="5800" spans="2:14" x14ac:dyDescent="0.25">
      <c r="B5800" s="175"/>
      <c r="C5800" s="53"/>
      <c r="D5800" s="53"/>
      <c r="E5800" s="53"/>
      <c r="F5800" s="53"/>
      <c r="G5800" s="54"/>
      <c r="H5800" s="53"/>
      <c r="I5800" s="59"/>
      <c r="J5800" s="53"/>
      <c r="K5800" s="53"/>
      <c r="L5800" s="53"/>
      <c r="M5800" s="53"/>
      <c r="N5800" s="53"/>
    </row>
    <row r="5801" spans="2:14" x14ac:dyDescent="0.25">
      <c r="B5801" s="175"/>
      <c r="C5801" s="53"/>
      <c r="D5801" s="53"/>
      <c r="E5801" s="53"/>
      <c r="F5801" s="53"/>
      <c r="G5801" s="54"/>
      <c r="H5801" s="53"/>
      <c r="I5801" s="59"/>
      <c r="J5801" s="53"/>
      <c r="K5801" s="53"/>
      <c r="L5801" s="53"/>
      <c r="M5801" s="53"/>
      <c r="N5801" s="53"/>
    </row>
    <row r="5802" spans="2:14" x14ac:dyDescent="0.25">
      <c r="B5802" s="175"/>
      <c r="C5802" s="53"/>
      <c r="D5802" s="53"/>
      <c r="E5802" s="53"/>
      <c r="F5802" s="53"/>
      <c r="G5802" s="54"/>
      <c r="H5802" s="53"/>
      <c r="I5802" s="59"/>
      <c r="J5802" s="53"/>
      <c r="K5802" s="53"/>
      <c r="L5802" s="53"/>
      <c r="M5802" s="53"/>
      <c r="N5802" s="53"/>
    </row>
    <row r="5803" spans="2:14" x14ac:dyDescent="0.25">
      <c r="B5803" s="175"/>
      <c r="C5803" s="53"/>
      <c r="D5803" s="53"/>
      <c r="E5803" s="53"/>
      <c r="F5803" s="53"/>
      <c r="G5803" s="54"/>
      <c r="H5803" s="53"/>
      <c r="I5803" s="59"/>
      <c r="J5803" s="53"/>
      <c r="K5803" s="53"/>
      <c r="L5803" s="53"/>
      <c r="M5803" s="53"/>
      <c r="N5803" s="53"/>
    </row>
    <row r="5804" spans="2:14" x14ac:dyDescent="0.25">
      <c r="B5804" s="175"/>
      <c r="C5804" s="53"/>
      <c r="D5804" s="53"/>
      <c r="E5804" s="53"/>
      <c r="F5804" s="53"/>
      <c r="G5804" s="54"/>
      <c r="H5804" s="53"/>
      <c r="I5804" s="59"/>
      <c r="J5804" s="53"/>
      <c r="K5804" s="53"/>
      <c r="L5804" s="53"/>
      <c r="M5804" s="53"/>
      <c r="N5804" s="53"/>
    </row>
    <row r="5805" spans="2:14" x14ac:dyDescent="0.25">
      <c r="B5805" s="175"/>
      <c r="C5805" s="53"/>
      <c r="D5805" s="53"/>
      <c r="E5805" s="53"/>
      <c r="F5805" s="53"/>
      <c r="G5805" s="54"/>
      <c r="H5805" s="53"/>
      <c r="I5805" s="59"/>
      <c r="J5805" s="53"/>
      <c r="K5805" s="53"/>
      <c r="L5805" s="53"/>
      <c r="M5805" s="53"/>
      <c r="N5805" s="53"/>
    </row>
    <row r="5806" spans="2:14" x14ac:dyDescent="0.25">
      <c r="B5806" s="175"/>
      <c r="C5806" s="53"/>
      <c r="D5806" s="53"/>
      <c r="E5806" s="53"/>
      <c r="F5806" s="53"/>
      <c r="G5806" s="54"/>
      <c r="H5806" s="53"/>
      <c r="I5806" s="59"/>
      <c r="J5806" s="53"/>
      <c r="K5806" s="53"/>
      <c r="L5806" s="53"/>
      <c r="M5806" s="53"/>
      <c r="N5806" s="53"/>
    </row>
    <row r="5807" spans="2:14" x14ac:dyDescent="0.25">
      <c r="B5807" s="175"/>
      <c r="C5807" s="53"/>
      <c r="D5807" s="53"/>
      <c r="E5807" s="53"/>
      <c r="F5807" s="53"/>
      <c r="G5807" s="54"/>
      <c r="H5807" s="53"/>
      <c r="I5807" s="59"/>
      <c r="J5807" s="53"/>
      <c r="K5807" s="53"/>
      <c r="L5807" s="53"/>
      <c r="M5807" s="53"/>
      <c r="N5807" s="53"/>
    </row>
    <row r="5808" spans="2:14" x14ac:dyDescent="0.25">
      <c r="B5808" s="175"/>
      <c r="C5808" s="53"/>
      <c r="D5808" s="53"/>
      <c r="E5808" s="53"/>
      <c r="F5808" s="53"/>
      <c r="G5808" s="54"/>
      <c r="H5808" s="53"/>
      <c r="I5808" s="59"/>
      <c r="J5808" s="53"/>
      <c r="K5808" s="53"/>
      <c r="L5808" s="53"/>
      <c r="M5808" s="53"/>
      <c r="N5808" s="53"/>
    </row>
    <row r="5809" spans="2:14" x14ac:dyDescent="0.25">
      <c r="B5809" s="175"/>
      <c r="C5809" s="53"/>
      <c r="D5809" s="53"/>
      <c r="E5809" s="53"/>
      <c r="F5809" s="53"/>
      <c r="G5809" s="54"/>
      <c r="H5809" s="53"/>
      <c r="I5809" s="59"/>
      <c r="J5809" s="53"/>
      <c r="K5809" s="53"/>
      <c r="L5809" s="53"/>
      <c r="M5809" s="53"/>
      <c r="N5809" s="53"/>
    </row>
    <row r="5810" spans="2:14" x14ac:dyDescent="0.25">
      <c r="B5810" s="175"/>
      <c r="C5810" s="53"/>
      <c r="D5810" s="53"/>
      <c r="E5810" s="53"/>
      <c r="F5810" s="53"/>
      <c r="G5810" s="54"/>
      <c r="H5810" s="53"/>
      <c r="I5810" s="59"/>
      <c r="J5810" s="53"/>
      <c r="K5810" s="53"/>
      <c r="L5810" s="53"/>
      <c r="M5810" s="53"/>
      <c r="N5810" s="53"/>
    </row>
    <row r="5811" spans="2:14" x14ac:dyDescent="0.25">
      <c r="B5811" s="175"/>
      <c r="C5811" s="53"/>
      <c r="D5811" s="53"/>
      <c r="E5811" s="53"/>
      <c r="F5811" s="53"/>
      <c r="G5811" s="54"/>
      <c r="H5811" s="53"/>
      <c r="I5811" s="59"/>
      <c r="J5811" s="53"/>
      <c r="K5811" s="53"/>
      <c r="L5811" s="53"/>
      <c r="M5811" s="53"/>
      <c r="N5811" s="53"/>
    </row>
    <row r="5812" spans="2:14" x14ac:dyDescent="0.25">
      <c r="B5812" s="175"/>
      <c r="C5812" s="53"/>
      <c r="D5812" s="53"/>
      <c r="E5812" s="53"/>
      <c r="F5812" s="53"/>
      <c r="G5812" s="54"/>
      <c r="H5812" s="53"/>
      <c r="I5812" s="59"/>
      <c r="J5812" s="53"/>
      <c r="K5812" s="53"/>
      <c r="L5812" s="53"/>
      <c r="M5812" s="53"/>
      <c r="N5812" s="53"/>
    </row>
    <row r="5813" spans="2:14" x14ac:dyDescent="0.25">
      <c r="B5813" s="175"/>
      <c r="C5813" s="53"/>
      <c r="D5813" s="53"/>
      <c r="E5813" s="53"/>
      <c r="F5813" s="53"/>
      <c r="G5813" s="54"/>
      <c r="H5813" s="53"/>
      <c r="I5813" s="59"/>
      <c r="J5813" s="53"/>
      <c r="K5813" s="53"/>
      <c r="L5813" s="53"/>
      <c r="M5813" s="53"/>
      <c r="N5813" s="53"/>
    </row>
    <row r="5814" spans="2:14" x14ac:dyDescent="0.25">
      <c r="B5814" s="175"/>
      <c r="C5814" s="53"/>
      <c r="D5814" s="53"/>
      <c r="E5814" s="53"/>
      <c r="F5814" s="53"/>
      <c r="G5814" s="54"/>
      <c r="H5814" s="53"/>
      <c r="I5814" s="59"/>
      <c r="J5814" s="53"/>
      <c r="K5814" s="53"/>
      <c r="L5814" s="53"/>
      <c r="M5814" s="53"/>
      <c r="N5814" s="53"/>
    </row>
    <row r="5815" spans="2:14" x14ac:dyDescent="0.25">
      <c r="B5815" s="175"/>
      <c r="C5815" s="53"/>
      <c r="D5815" s="53"/>
      <c r="E5815" s="53"/>
      <c r="F5815" s="53"/>
      <c r="G5815" s="54"/>
      <c r="H5815" s="53"/>
      <c r="I5815" s="59"/>
      <c r="J5815" s="53"/>
      <c r="K5815" s="53"/>
      <c r="L5815" s="53"/>
      <c r="M5815" s="53"/>
      <c r="N5815" s="53"/>
    </row>
    <row r="5816" spans="2:14" x14ac:dyDescent="0.25">
      <c r="B5816" s="175"/>
      <c r="C5816" s="53"/>
      <c r="D5816" s="53"/>
      <c r="E5816" s="53"/>
      <c r="F5816" s="53"/>
      <c r="G5816" s="54"/>
      <c r="H5816" s="53"/>
      <c r="I5816" s="59"/>
      <c r="J5816" s="53"/>
      <c r="K5816" s="53"/>
      <c r="L5816" s="53"/>
      <c r="M5816" s="53"/>
      <c r="N5816" s="53"/>
    </row>
    <row r="5817" spans="2:14" x14ac:dyDescent="0.25">
      <c r="B5817" s="175"/>
      <c r="C5817" s="53"/>
      <c r="D5817" s="53"/>
      <c r="E5817" s="53"/>
      <c r="F5817" s="53"/>
      <c r="G5817" s="54"/>
      <c r="H5817" s="53"/>
      <c r="I5817" s="59"/>
      <c r="J5817" s="53"/>
      <c r="K5817" s="53"/>
      <c r="L5817" s="53"/>
      <c r="M5817" s="53"/>
      <c r="N5817" s="53"/>
    </row>
    <row r="5818" spans="2:14" x14ac:dyDescent="0.25">
      <c r="B5818" s="175"/>
      <c r="C5818" s="53"/>
      <c r="D5818" s="53"/>
      <c r="E5818" s="53"/>
      <c r="F5818" s="53"/>
      <c r="G5818" s="54"/>
      <c r="H5818" s="53"/>
      <c r="I5818" s="59"/>
      <c r="J5818" s="53"/>
      <c r="K5818" s="53"/>
      <c r="L5818" s="53"/>
      <c r="M5818" s="53"/>
      <c r="N5818" s="53"/>
    </row>
    <row r="5819" spans="2:14" x14ac:dyDescent="0.25">
      <c r="B5819" s="175"/>
      <c r="C5819" s="53"/>
      <c r="D5819" s="53"/>
      <c r="E5819" s="53"/>
      <c r="F5819" s="53"/>
      <c r="G5819" s="54"/>
      <c r="H5819" s="53"/>
      <c r="I5819" s="59"/>
      <c r="J5819" s="53"/>
      <c r="K5819" s="53"/>
      <c r="L5819" s="53"/>
      <c r="M5819" s="53"/>
      <c r="N5819" s="53"/>
    </row>
    <row r="5820" spans="2:14" x14ac:dyDescent="0.25">
      <c r="B5820" s="175"/>
      <c r="C5820" s="53"/>
      <c r="D5820" s="53"/>
      <c r="E5820" s="53"/>
      <c r="F5820" s="53"/>
      <c r="G5820" s="54"/>
      <c r="H5820" s="53"/>
      <c r="I5820" s="59"/>
      <c r="J5820" s="53"/>
      <c r="K5820" s="53"/>
      <c r="L5820" s="53"/>
      <c r="M5820" s="53"/>
      <c r="N5820" s="53"/>
    </row>
    <row r="5821" spans="2:14" x14ac:dyDescent="0.25">
      <c r="B5821" s="175"/>
      <c r="C5821" s="53"/>
      <c r="D5821" s="53"/>
      <c r="E5821" s="53"/>
      <c r="F5821" s="53"/>
      <c r="G5821" s="54"/>
      <c r="H5821" s="53"/>
      <c r="I5821" s="59"/>
      <c r="J5821" s="53"/>
      <c r="K5821" s="53"/>
      <c r="L5821" s="53"/>
      <c r="M5821" s="53"/>
      <c r="N5821" s="53"/>
    </row>
    <row r="5822" spans="2:14" x14ac:dyDescent="0.25">
      <c r="B5822" s="175"/>
      <c r="C5822" s="53"/>
      <c r="D5822" s="53"/>
      <c r="E5822" s="53"/>
      <c r="F5822" s="53"/>
      <c r="G5822" s="54"/>
      <c r="H5822" s="53"/>
      <c r="I5822" s="59"/>
      <c r="J5822" s="53"/>
      <c r="K5822" s="53"/>
      <c r="L5822" s="53"/>
      <c r="M5822" s="53"/>
      <c r="N5822" s="53"/>
    </row>
    <row r="5823" spans="2:14" x14ac:dyDescent="0.25">
      <c r="B5823" s="175"/>
      <c r="C5823" s="53"/>
      <c r="D5823" s="53"/>
      <c r="E5823" s="53"/>
      <c r="F5823" s="53"/>
      <c r="G5823" s="54"/>
      <c r="H5823" s="53"/>
      <c r="I5823" s="59"/>
      <c r="J5823" s="53"/>
      <c r="K5823" s="53"/>
      <c r="L5823" s="53"/>
      <c r="M5823" s="53"/>
      <c r="N5823" s="53"/>
    </row>
    <row r="5824" spans="2:14" x14ac:dyDescent="0.25">
      <c r="B5824" s="175"/>
      <c r="C5824" s="53"/>
      <c r="D5824" s="53"/>
      <c r="E5824" s="53"/>
      <c r="F5824" s="53"/>
      <c r="G5824" s="54"/>
      <c r="H5824" s="53"/>
      <c r="I5824" s="59"/>
      <c r="J5824" s="53"/>
      <c r="K5824" s="53"/>
      <c r="L5824" s="53"/>
      <c r="M5824" s="53"/>
      <c r="N5824" s="53"/>
    </row>
    <row r="5825" spans="2:14" x14ac:dyDescent="0.25">
      <c r="B5825" s="175"/>
      <c r="C5825" s="53"/>
      <c r="D5825" s="53"/>
      <c r="E5825" s="53"/>
      <c r="F5825" s="53"/>
      <c r="G5825" s="54"/>
      <c r="H5825" s="53"/>
      <c r="I5825" s="59"/>
      <c r="J5825" s="53"/>
      <c r="K5825" s="53"/>
      <c r="L5825" s="53"/>
      <c r="M5825" s="53"/>
      <c r="N5825" s="53"/>
    </row>
    <row r="5826" spans="2:14" x14ac:dyDescent="0.25">
      <c r="B5826" s="175"/>
      <c r="C5826" s="53"/>
      <c r="D5826" s="53"/>
      <c r="E5826" s="53"/>
      <c r="F5826" s="53"/>
      <c r="G5826" s="54"/>
      <c r="H5826" s="53"/>
      <c r="I5826" s="59"/>
      <c r="J5826" s="53"/>
      <c r="K5826" s="53"/>
      <c r="L5826" s="53"/>
      <c r="M5826" s="53"/>
      <c r="N5826" s="53"/>
    </row>
    <row r="5827" spans="2:14" x14ac:dyDescent="0.25">
      <c r="B5827" s="175"/>
      <c r="C5827" s="53"/>
      <c r="D5827" s="53"/>
      <c r="E5827" s="53"/>
      <c r="F5827" s="53"/>
      <c r="G5827" s="54"/>
      <c r="H5827" s="53"/>
      <c r="I5827" s="59"/>
      <c r="J5827" s="53"/>
      <c r="K5827" s="53"/>
      <c r="L5827" s="53"/>
      <c r="M5827" s="53"/>
      <c r="N5827" s="53"/>
    </row>
    <row r="5828" spans="2:14" x14ac:dyDescent="0.25">
      <c r="B5828" s="175"/>
      <c r="C5828" s="53"/>
      <c r="D5828" s="53"/>
      <c r="E5828" s="53"/>
      <c r="F5828" s="53"/>
      <c r="G5828" s="54"/>
      <c r="H5828" s="53"/>
      <c r="I5828" s="59"/>
      <c r="J5828" s="53"/>
      <c r="K5828" s="53"/>
      <c r="L5828" s="53"/>
      <c r="M5828" s="53"/>
      <c r="N5828" s="53"/>
    </row>
    <row r="5829" spans="2:14" x14ac:dyDescent="0.25">
      <c r="B5829" s="175"/>
      <c r="C5829" s="53"/>
      <c r="D5829" s="53"/>
      <c r="E5829" s="53"/>
      <c r="F5829" s="53"/>
      <c r="G5829" s="54"/>
      <c r="H5829" s="53"/>
      <c r="I5829" s="59"/>
      <c r="J5829" s="53"/>
      <c r="K5829" s="53"/>
      <c r="L5829" s="53"/>
      <c r="M5829" s="53"/>
      <c r="N5829" s="53"/>
    </row>
    <row r="5830" spans="2:14" x14ac:dyDescent="0.25">
      <c r="B5830" s="175"/>
      <c r="C5830" s="53"/>
      <c r="D5830" s="53"/>
      <c r="E5830" s="53"/>
      <c r="F5830" s="53"/>
      <c r="G5830" s="54"/>
      <c r="H5830" s="53"/>
      <c r="I5830" s="59"/>
      <c r="J5830" s="53"/>
      <c r="K5830" s="53"/>
      <c r="L5830" s="53"/>
      <c r="M5830" s="53"/>
      <c r="N5830" s="53"/>
    </row>
    <row r="5831" spans="2:14" x14ac:dyDescent="0.25">
      <c r="B5831" s="175"/>
      <c r="C5831" s="53"/>
      <c r="D5831" s="53"/>
      <c r="E5831" s="53"/>
      <c r="F5831" s="53"/>
      <c r="G5831" s="54"/>
      <c r="H5831" s="53"/>
      <c r="I5831" s="59"/>
      <c r="J5831" s="53"/>
      <c r="K5831" s="53"/>
      <c r="L5831" s="53"/>
      <c r="M5831" s="53"/>
      <c r="N5831" s="53"/>
    </row>
    <row r="5832" spans="2:14" x14ac:dyDescent="0.25">
      <c r="B5832" s="175"/>
      <c r="C5832" s="53"/>
      <c r="D5832" s="53"/>
      <c r="E5832" s="53"/>
      <c r="F5832" s="53"/>
      <c r="G5832" s="54"/>
      <c r="H5832" s="53"/>
      <c r="I5832" s="59"/>
      <c r="J5832" s="53"/>
      <c r="K5832" s="53"/>
      <c r="L5832" s="53"/>
      <c r="M5832" s="53"/>
      <c r="N5832" s="53"/>
    </row>
    <row r="5833" spans="2:14" x14ac:dyDescent="0.25">
      <c r="B5833" s="175"/>
      <c r="C5833" s="53"/>
      <c r="D5833" s="53"/>
      <c r="E5833" s="53"/>
      <c r="F5833" s="53"/>
      <c r="G5833" s="54"/>
      <c r="H5833" s="53"/>
      <c r="I5833" s="59"/>
      <c r="J5833" s="53"/>
      <c r="K5833" s="53"/>
      <c r="L5833" s="53"/>
      <c r="M5833" s="53"/>
      <c r="N5833" s="53"/>
    </row>
    <row r="5834" spans="2:14" x14ac:dyDescent="0.25">
      <c r="B5834" s="175"/>
      <c r="C5834" s="53"/>
      <c r="D5834" s="53"/>
      <c r="E5834" s="53"/>
      <c r="F5834" s="53"/>
      <c r="G5834" s="54"/>
      <c r="H5834" s="53"/>
      <c r="I5834" s="59"/>
      <c r="J5834" s="53"/>
      <c r="K5834" s="53"/>
      <c r="L5834" s="53"/>
      <c r="M5834" s="53"/>
      <c r="N5834" s="53"/>
    </row>
    <row r="5835" spans="2:14" x14ac:dyDescent="0.25">
      <c r="B5835" s="175"/>
      <c r="C5835" s="53"/>
      <c r="D5835" s="53"/>
      <c r="E5835" s="53"/>
      <c r="F5835" s="53"/>
      <c r="G5835" s="54"/>
      <c r="H5835" s="53"/>
      <c r="I5835" s="59"/>
      <c r="J5835" s="53"/>
      <c r="K5835" s="53"/>
      <c r="L5835" s="53"/>
      <c r="M5835" s="53"/>
      <c r="N5835" s="53"/>
    </row>
    <row r="5836" spans="2:14" x14ac:dyDescent="0.25">
      <c r="B5836" s="175"/>
      <c r="C5836" s="53"/>
      <c r="D5836" s="53"/>
      <c r="E5836" s="53"/>
      <c r="F5836" s="53"/>
      <c r="G5836" s="54"/>
      <c r="H5836" s="53"/>
      <c r="I5836" s="59"/>
      <c r="J5836" s="53"/>
      <c r="K5836" s="53"/>
      <c r="L5836" s="53"/>
      <c r="M5836" s="53"/>
      <c r="N5836" s="53"/>
    </row>
    <row r="5837" spans="2:14" x14ac:dyDescent="0.25">
      <c r="B5837" s="175"/>
      <c r="C5837" s="53"/>
      <c r="D5837" s="53"/>
      <c r="E5837" s="53"/>
      <c r="F5837" s="53"/>
      <c r="G5837" s="54"/>
      <c r="H5837" s="53"/>
      <c r="I5837" s="59"/>
      <c r="J5837" s="53"/>
      <c r="K5837" s="53"/>
      <c r="L5837" s="53"/>
      <c r="M5837" s="53"/>
      <c r="N5837" s="53"/>
    </row>
    <row r="5838" spans="2:14" x14ac:dyDescent="0.25">
      <c r="B5838" s="175"/>
      <c r="C5838" s="53"/>
      <c r="D5838" s="53"/>
      <c r="E5838" s="53"/>
      <c r="F5838" s="53"/>
      <c r="G5838" s="54"/>
      <c r="H5838" s="53"/>
      <c r="I5838" s="59"/>
      <c r="J5838" s="53"/>
      <c r="K5838" s="53"/>
      <c r="L5838" s="53"/>
      <c r="M5838" s="53"/>
      <c r="N5838" s="53"/>
    </row>
    <row r="5839" spans="2:14" x14ac:dyDescent="0.25">
      <c r="B5839" s="175"/>
      <c r="C5839" s="53"/>
      <c r="D5839" s="53"/>
      <c r="E5839" s="53"/>
      <c r="F5839" s="53"/>
      <c r="G5839" s="54"/>
      <c r="H5839" s="53"/>
      <c r="I5839" s="59"/>
      <c r="J5839" s="53"/>
      <c r="K5839" s="53"/>
      <c r="L5839" s="53"/>
      <c r="M5839" s="53"/>
      <c r="N5839" s="53"/>
    </row>
    <row r="5840" spans="2:14" x14ac:dyDescent="0.25">
      <c r="B5840" s="175"/>
      <c r="C5840" s="53"/>
      <c r="D5840" s="53"/>
      <c r="E5840" s="53"/>
      <c r="F5840" s="53"/>
      <c r="G5840" s="54"/>
      <c r="H5840" s="53"/>
      <c r="I5840" s="59"/>
      <c r="J5840" s="53"/>
      <c r="K5840" s="53"/>
      <c r="L5840" s="53"/>
      <c r="M5840" s="53"/>
      <c r="N5840" s="53"/>
    </row>
    <row r="5841" spans="2:14" x14ac:dyDescent="0.25">
      <c r="B5841" s="175"/>
      <c r="C5841" s="53"/>
      <c r="D5841" s="53"/>
      <c r="E5841" s="53"/>
      <c r="F5841" s="53"/>
      <c r="G5841" s="54"/>
      <c r="H5841" s="53"/>
      <c r="I5841" s="59"/>
      <c r="J5841" s="53"/>
      <c r="K5841" s="53"/>
      <c r="L5841" s="53"/>
      <c r="M5841" s="53"/>
      <c r="N5841" s="53"/>
    </row>
    <row r="5842" spans="2:14" x14ac:dyDescent="0.25">
      <c r="B5842" s="175"/>
      <c r="C5842" s="53"/>
      <c r="D5842" s="53"/>
      <c r="E5842" s="53"/>
      <c r="F5842" s="53"/>
      <c r="G5842" s="54"/>
      <c r="H5842" s="53"/>
      <c r="I5842" s="59"/>
      <c r="J5842" s="53"/>
      <c r="K5842" s="53"/>
      <c r="L5842" s="53"/>
      <c r="M5842" s="53"/>
      <c r="N5842" s="53"/>
    </row>
    <row r="5843" spans="2:14" x14ac:dyDescent="0.25">
      <c r="B5843" s="175"/>
      <c r="C5843" s="53"/>
      <c r="D5843" s="53"/>
      <c r="E5843" s="53"/>
      <c r="F5843" s="53"/>
      <c r="G5843" s="54"/>
      <c r="H5843" s="53"/>
      <c r="I5843" s="59"/>
      <c r="J5843" s="53"/>
      <c r="K5843" s="53"/>
      <c r="L5843" s="53"/>
      <c r="M5843" s="53"/>
      <c r="N5843" s="53"/>
    </row>
    <row r="5844" spans="2:14" x14ac:dyDescent="0.25">
      <c r="B5844" s="175"/>
      <c r="C5844" s="53"/>
      <c r="D5844" s="53"/>
      <c r="E5844" s="53"/>
      <c r="F5844" s="53"/>
      <c r="G5844" s="54"/>
      <c r="H5844" s="53"/>
      <c r="I5844" s="59"/>
      <c r="J5844" s="53"/>
      <c r="K5844" s="53"/>
      <c r="L5844" s="53"/>
      <c r="M5844" s="53"/>
      <c r="N5844" s="53"/>
    </row>
    <row r="5845" spans="2:14" x14ac:dyDescent="0.25">
      <c r="B5845" s="175"/>
      <c r="C5845" s="53"/>
      <c r="D5845" s="53"/>
      <c r="E5845" s="53"/>
      <c r="F5845" s="53"/>
      <c r="G5845" s="54"/>
      <c r="H5845" s="53"/>
      <c r="I5845" s="59"/>
      <c r="J5845" s="53"/>
      <c r="K5845" s="53"/>
      <c r="L5845" s="53"/>
      <c r="M5845" s="53"/>
      <c r="N5845" s="53"/>
    </row>
    <row r="5846" spans="2:14" x14ac:dyDescent="0.25">
      <c r="B5846" s="175"/>
      <c r="C5846" s="53"/>
      <c r="D5846" s="53"/>
      <c r="E5846" s="53"/>
      <c r="F5846" s="53"/>
      <c r="G5846" s="54"/>
      <c r="H5846" s="53"/>
      <c r="I5846" s="59"/>
      <c r="J5846" s="53"/>
      <c r="K5846" s="53"/>
      <c r="L5846" s="53"/>
      <c r="M5846" s="53"/>
      <c r="N5846" s="53"/>
    </row>
    <row r="5847" spans="2:14" x14ac:dyDescent="0.25">
      <c r="B5847" s="175"/>
      <c r="C5847" s="53"/>
      <c r="D5847" s="53"/>
      <c r="E5847" s="53"/>
      <c r="F5847" s="53"/>
      <c r="G5847" s="54"/>
      <c r="H5847" s="53"/>
      <c r="I5847" s="59"/>
      <c r="J5847" s="53"/>
      <c r="K5847" s="53"/>
      <c r="L5847" s="53"/>
      <c r="M5847" s="53"/>
      <c r="N5847" s="53"/>
    </row>
    <row r="5848" spans="2:14" x14ac:dyDescent="0.25">
      <c r="B5848" s="175"/>
      <c r="C5848" s="53"/>
      <c r="D5848" s="53"/>
      <c r="E5848" s="53"/>
      <c r="F5848" s="53"/>
      <c r="G5848" s="54"/>
      <c r="H5848" s="53"/>
      <c r="I5848" s="59"/>
      <c r="J5848" s="53"/>
      <c r="K5848" s="53"/>
      <c r="L5848" s="53"/>
      <c r="M5848" s="53"/>
      <c r="N5848" s="53"/>
    </row>
    <row r="5849" spans="2:14" x14ac:dyDescent="0.25">
      <c r="B5849" s="175"/>
      <c r="C5849" s="53"/>
      <c r="D5849" s="53"/>
      <c r="E5849" s="53"/>
      <c r="F5849" s="53"/>
      <c r="G5849" s="54"/>
      <c r="H5849" s="53"/>
      <c r="I5849" s="59"/>
      <c r="J5849" s="53"/>
      <c r="K5849" s="53"/>
      <c r="L5849" s="53"/>
      <c r="M5849" s="53"/>
      <c r="N5849" s="53"/>
    </row>
    <row r="5850" spans="2:14" x14ac:dyDescent="0.25">
      <c r="B5850" s="175"/>
      <c r="C5850" s="53"/>
      <c r="D5850" s="53"/>
      <c r="E5850" s="53"/>
      <c r="F5850" s="53"/>
      <c r="G5850" s="54"/>
      <c r="H5850" s="53"/>
      <c r="I5850" s="59"/>
      <c r="J5850" s="53"/>
      <c r="K5850" s="53"/>
      <c r="L5850" s="53"/>
      <c r="M5850" s="53"/>
      <c r="N5850" s="53"/>
    </row>
    <row r="5851" spans="2:14" x14ac:dyDescent="0.25">
      <c r="B5851" s="175"/>
      <c r="C5851" s="53"/>
      <c r="D5851" s="53"/>
      <c r="E5851" s="53"/>
      <c r="F5851" s="53"/>
      <c r="G5851" s="54"/>
      <c r="H5851" s="53"/>
      <c r="I5851" s="59"/>
      <c r="J5851" s="53"/>
      <c r="K5851" s="53"/>
      <c r="L5851" s="53"/>
      <c r="M5851" s="53"/>
      <c r="N5851" s="53"/>
    </row>
    <row r="5852" spans="2:14" x14ac:dyDescent="0.25">
      <c r="B5852" s="175"/>
      <c r="C5852" s="53"/>
      <c r="D5852" s="53"/>
      <c r="E5852" s="53"/>
      <c r="F5852" s="53"/>
      <c r="G5852" s="54"/>
      <c r="H5852" s="53"/>
      <c r="I5852" s="59"/>
      <c r="J5852" s="53"/>
      <c r="K5852" s="53"/>
      <c r="L5852" s="53"/>
      <c r="M5852" s="53"/>
      <c r="N5852" s="53"/>
    </row>
    <row r="5853" spans="2:14" x14ac:dyDescent="0.25">
      <c r="B5853" s="175"/>
      <c r="C5853" s="53"/>
      <c r="D5853" s="53"/>
      <c r="E5853" s="53"/>
      <c r="F5853" s="53"/>
      <c r="G5853" s="54"/>
      <c r="H5853" s="53"/>
      <c r="I5853" s="59"/>
      <c r="J5853" s="53"/>
      <c r="K5853" s="53"/>
      <c r="L5853" s="53"/>
      <c r="M5853" s="53"/>
      <c r="N5853" s="53"/>
    </row>
    <row r="5854" spans="2:14" x14ac:dyDescent="0.25">
      <c r="B5854" s="175"/>
      <c r="C5854" s="53"/>
      <c r="D5854" s="53"/>
      <c r="E5854" s="53"/>
      <c r="F5854" s="53"/>
      <c r="G5854" s="54"/>
      <c r="H5854" s="53"/>
      <c r="I5854" s="59"/>
      <c r="J5854" s="53"/>
      <c r="K5854" s="53"/>
      <c r="L5854" s="53"/>
      <c r="M5854" s="53"/>
      <c r="N5854" s="53"/>
    </row>
    <row r="5855" spans="2:14" x14ac:dyDescent="0.25">
      <c r="B5855" s="175"/>
      <c r="C5855" s="53"/>
      <c r="D5855" s="53"/>
      <c r="E5855" s="53"/>
      <c r="F5855" s="53"/>
      <c r="G5855" s="54"/>
      <c r="H5855" s="53"/>
      <c r="I5855" s="59"/>
      <c r="J5855" s="53"/>
      <c r="K5855" s="53"/>
      <c r="L5855" s="53"/>
      <c r="M5855" s="53"/>
      <c r="N5855" s="53"/>
    </row>
    <row r="5856" spans="2:14" x14ac:dyDescent="0.25">
      <c r="B5856" s="175"/>
      <c r="C5856" s="53"/>
      <c r="D5856" s="53"/>
      <c r="E5856" s="53"/>
      <c r="F5856" s="53"/>
      <c r="G5856" s="54"/>
      <c r="H5856" s="53"/>
      <c r="I5856" s="59"/>
      <c r="J5856" s="53"/>
      <c r="K5856" s="53"/>
      <c r="L5856" s="53"/>
      <c r="M5856" s="53"/>
      <c r="N5856" s="53"/>
    </row>
    <row r="5857" spans="2:14" x14ac:dyDescent="0.25">
      <c r="B5857" s="175"/>
      <c r="C5857" s="53"/>
      <c r="D5857" s="53"/>
      <c r="E5857" s="53"/>
      <c r="F5857" s="53"/>
      <c r="G5857" s="54"/>
      <c r="H5857" s="53"/>
      <c r="I5857" s="59"/>
      <c r="J5857" s="53"/>
      <c r="K5857" s="53"/>
      <c r="L5857" s="53"/>
      <c r="M5857" s="53"/>
      <c r="N5857" s="53"/>
    </row>
    <row r="5858" spans="2:14" x14ac:dyDescent="0.25">
      <c r="B5858" s="175"/>
      <c r="C5858" s="53"/>
      <c r="D5858" s="53"/>
      <c r="E5858" s="53"/>
      <c r="F5858" s="53"/>
      <c r="G5858" s="54"/>
      <c r="H5858" s="53"/>
      <c r="I5858" s="59"/>
      <c r="J5858" s="53"/>
      <c r="K5858" s="53"/>
      <c r="L5858" s="53"/>
      <c r="M5858" s="53"/>
      <c r="N5858" s="53"/>
    </row>
    <row r="5859" spans="2:14" x14ac:dyDescent="0.25">
      <c r="B5859" s="175"/>
      <c r="C5859" s="53"/>
      <c r="D5859" s="53"/>
      <c r="E5859" s="53"/>
      <c r="F5859" s="53"/>
      <c r="G5859" s="54"/>
      <c r="H5859" s="53"/>
      <c r="I5859" s="59"/>
      <c r="J5859" s="53"/>
      <c r="K5859" s="53"/>
      <c r="L5859" s="53"/>
      <c r="M5859" s="53"/>
      <c r="N5859" s="53"/>
    </row>
    <row r="5860" spans="2:14" x14ac:dyDescent="0.25">
      <c r="B5860" s="175"/>
      <c r="C5860" s="53"/>
      <c r="D5860" s="53"/>
      <c r="E5860" s="53"/>
      <c r="F5860" s="53"/>
      <c r="G5860" s="54"/>
      <c r="H5860" s="53"/>
      <c r="I5860" s="59"/>
      <c r="J5860" s="53"/>
      <c r="K5860" s="53"/>
      <c r="L5860" s="53"/>
      <c r="M5860" s="53"/>
      <c r="N5860" s="53"/>
    </row>
    <row r="5861" spans="2:14" x14ac:dyDescent="0.25">
      <c r="B5861" s="175"/>
      <c r="C5861" s="53"/>
      <c r="D5861" s="53"/>
      <c r="E5861" s="53"/>
      <c r="F5861" s="53"/>
      <c r="G5861" s="54"/>
      <c r="H5861" s="53"/>
      <c r="I5861" s="59"/>
      <c r="J5861" s="53"/>
      <c r="K5861" s="53"/>
      <c r="L5861" s="53"/>
      <c r="M5861" s="53"/>
      <c r="N5861" s="53"/>
    </row>
    <row r="5862" spans="2:14" x14ac:dyDescent="0.25">
      <c r="B5862" s="175"/>
      <c r="C5862" s="53"/>
      <c r="D5862" s="53"/>
      <c r="E5862" s="53"/>
      <c r="F5862" s="53"/>
      <c r="G5862" s="54"/>
      <c r="H5862" s="53"/>
      <c r="I5862" s="59"/>
      <c r="J5862" s="53"/>
      <c r="K5862" s="53"/>
      <c r="L5862" s="53"/>
      <c r="M5862" s="53"/>
      <c r="N5862" s="53"/>
    </row>
    <row r="5863" spans="2:14" x14ac:dyDescent="0.25">
      <c r="B5863" s="175"/>
      <c r="C5863" s="53"/>
      <c r="D5863" s="53"/>
      <c r="E5863" s="53"/>
      <c r="F5863" s="53"/>
      <c r="G5863" s="54"/>
      <c r="H5863" s="53"/>
      <c r="I5863" s="59"/>
      <c r="J5863" s="53"/>
      <c r="K5863" s="53"/>
      <c r="L5863" s="53"/>
      <c r="M5863" s="53"/>
      <c r="N5863" s="53"/>
    </row>
    <row r="5864" spans="2:14" x14ac:dyDescent="0.25">
      <c r="B5864" s="175"/>
      <c r="C5864" s="53"/>
      <c r="D5864" s="53"/>
      <c r="E5864" s="53"/>
      <c r="F5864" s="53"/>
      <c r="G5864" s="54"/>
      <c r="H5864" s="53"/>
      <c r="I5864" s="59"/>
      <c r="J5864" s="53"/>
      <c r="K5864" s="53"/>
      <c r="L5864" s="53"/>
      <c r="M5864" s="53"/>
      <c r="N5864" s="53"/>
    </row>
    <row r="5865" spans="2:14" x14ac:dyDescent="0.25">
      <c r="B5865" s="175"/>
      <c r="C5865" s="53"/>
      <c r="D5865" s="53"/>
      <c r="E5865" s="53"/>
      <c r="F5865" s="53"/>
      <c r="G5865" s="54"/>
      <c r="H5865" s="53"/>
      <c r="I5865" s="59"/>
      <c r="J5865" s="53"/>
      <c r="K5865" s="53"/>
      <c r="L5865" s="53"/>
      <c r="M5865" s="53"/>
      <c r="N5865" s="53"/>
    </row>
    <row r="5866" spans="2:14" x14ac:dyDescent="0.25">
      <c r="B5866" s="175"/>
      <c r="C5866" s="53"/>
      <c r="D5866" s="53"/>
      <c r="E5866" s="53"/>
      <c r="F5866" s="53"/>
      <c r="G5866" s="54"/>
      <c r="H5866" s="53"/>
      <c r="I5866" s="59"/>
      <c r="J5866" s="53"/>
      <c r="K5866" s="53"/>
      <c r="L5866" s="53"/>
      <c r="M5866" s="53"/>
      <c r="N5866" s="53"/>
    </row>
    <row r="5867" spans="2:14" x14ac:dyDescent="0.25">
      <c r="B5867" s="175"/>
      <c r="C5867" s="53"/>
      <c r="D5867" s="53"/>
      <c r="E5867" s="53"/>
      <c r="F5867" s="53"/>
      <c r="G5867" s="54"/>
      <c r="H5867" s="53"/>
      <c r="I5867" s="59"/>
      <c r="J5867" s="53"/>
      <c r="K5867" s="53"/>
      <c r="L5867" s="53"/>
      <c r="M5867" s="53"/>
      <c r="N5867" s="53"/>
    </row>
    <row r="5868" spans="2:14" x14ac:dyDescent="0.25">
      <c r="B5868" s="175"/>
      <c r="C5868" s="53"/>
      <c r="D5868" s="53"/>
      <c r="E5868" s="53"/>
      <c r="F5868" s="53"/>
      <c r="G5868" s="54"/>
      <c r="H5868" s="53"/>
      <c r="I5868" s="59"/>
      <c r="J5868" s="53"/>
      <c r="K5868" s="53"/>
      <c r="L5868" s="53"/>
      <c r="M5868" s="53"/>
      <c r="N5868" s="53"/>
    </row>
    <row r="5869" spans="2:14" x14ac:dyDescent="0.25">
      <c r="B5869" s="175"/>
      <c r="C5869" s="53"/>
      <c r="D5869" s="53"/>
      <c r="E5869" s="53"/>
      <c r="F5869" s="53"/>
      <c r="G5869" s="54"/>
      <c r="H5869" s="53"/>
      <c r="I5869" s="59"/>
      <c r="J5869" s="53"/>
      <c r="K5869" s="53"/>
      <c r="L5869" s="53"/>
      <c r="M5869" s="53"/>
      <c r="N5869" s="53"/>
    </row>
    <row r="5870" spans="2:14" x14ac:dyDescent="0.25">
      <c r="B5870" s="175"/>
      <c r="C5870" s="53"/>
      <c r="D5870" s="53"/>
      <c r="E5870" s="53"/>
      <c r="F5870" s="53"/>
      <c r="G5870" s="54"/>
      <c r="H5870" s="53"/>
      <c r="I5870" s="59"/>
      <c r="J5870" s="53"/>
      <c r="K5870" s="53"/>
      <c r="L5870" s="53"/>
      <c r="M5870" s="53"/>
      <c r="N5870" s="53"/>
    </row>
    <row r="5871" spans="2:14" x14ac:dyDescent="0.25">
      <c r="B5871" s="175"/>
      <c r="C5871" s="53"/>
      <c r="D5871" s="53"/>
      <c r="E5871" s="53"/>
      <c r="F5871" s="53"/>
      <c r="G5871" s="54"/>
      <c r="H5871" s="53"/>
      <c r="I5871" s="59"/>
      <c r="J5871" s="53"/>
      <c r="K5871" s="53"/>
      <c r="L5871" s="53"/>
      <c r="M5871" s="53"/>
      <c r="N5871" s="53"/>
    </row>
    <row r="5872" spans="2:14" x14ac:dyDescent="0.25">
      <c r="B5872" s="175"/>
      <c r="C5872" s="53"/>
      <c r="D5872" s="53"/>
      <c r="E5872" s="53"/>
      <c r="F5872" s="53"/>
      <c r="G5872" s="54"/>
      <c r="H5872" s="53"/>
      <c r="I5872" s="59"/>
      <c r="J5872" s="53"/>
      <c r="K5872" s="53"/>
      <c r="L5872" s="53"/>
      <c r="M5872" s="53"/>
      <c r="N5872" s="53"/>
    </row>
    <row r="5873" spans="2:14" x14ac:dyDescent="0.25">
      <c r="B5873" s="175"/>
      <c r="C5873" s="53"/>
      <c r="D5873" s="53"/>
      <c r="E5873" s="53"/>
      <c r="F5873" s="53"/>
      <c r="G5873" s="54"/>
      <c r="H5873" s="53"/>
      <c r="I5873" s="59"/>
      <c r="J5873" s="53"/>
      <c r="K5873" s="53"/>
      <c r="L5873" s="53"/>
      <c r="M5873" s="53"/>
      <c r="N5873" s="53"/>
    </row>
    <row r="5874" spans="2:14" x14ac:dyDescent="0.25">
      <c r="B5874" s="175"/>
      <c r="C5874" s="53"/>
      <c r="D5874" s="53"/>
      <c r="E5874" s="53"/>
      <c r="F5874" s="53"/>
      <c r="G5874" s="54"/>
      <c r="H5874" s="53"/>
      <c r="I5874" s="59"/>
      <c r="J5874" s="53"/>
      <c r="K5874" s="53"/>
      <c r="L5874" s="53"/>
      <c r="M5874" s="53"/>
      <c r="N5874" s="53"/>
    </row>
    <row r="5875" spans="2:14" x14ac:dyDescent="0.25">
      <c r="B5875" s="175"/>
      <c r="C5875" s="53"/>
      <c r="D5875" s="53"/>
      <c r="E5875" s="53"/>
      <c r="F5875" s="53"/>
      <c r="G5875" s="54"/>
      <c r="H5875" s="53"/>
      <c r="I5875" s="59"/>
      <c r="J5875" s="53"/>
      <c r="K5875" s="53"/>
      <c r="L5875" s="53"/>
      <c r="M5875" s="53"/>
      <c r="N5875" s="53"/>
    </row>
    <row r="5876" spans="2:14" x14ac:dyDescent="0.25">
      <c r="B5876" s="175"/>
      <c r="C5876" s="53"/>
      <c r="D5876" s="53"/>
      <c r="E5876" s="53"/>
      <c r="F5876" s="53"/>
      <c r="G5876" s="54"/>
      <c r="H5876" s="53"/>
      <c r="I5876" s="59"/>
      <c r="J5876" s="53"/>
      <c r="K5876" s="53"/>
      <c r="L5876" s="53"/>
      <c r="M5876" s="53"/>
      <c r="N5876" s="53"/>
    </row>
    <row r="5877" spans="2:14" x14ac:dyDescent="0.25">
      <c r="B5877" s="175"/>
      <c r="C5877" s="53"/>
      <c r="D5877" s="53"/>
      <c r="E5877" s="53"/>
      <c r="F5877" s="53"/>
      <c r="G5877" s="54"/>
      <c r="H5877" s="53"/>
      <c r="I5877" s="59"/>
      <c r="J5877" s="53"/>
      <c r="K5877" s="53"/>
      <c r="L5877" s="53"/>
      <c r="M5877" s="53"/>
      <c r="N5877" s="53"/>
    </row>
    <row r="5878" spans="2:14" x14ac:dyDescent="0.25">
      <c r="B5878" s="175"/>
      <c r="C5878" s="53"/>
      <c r="D5878" s="53"/>
      <c r="E5878" s="53"/>
      <c r="F5878" s="53"/>
      <c r="G5878" s="54"/>
      <c r="H5878" s="53"/>
      <c r="I5878" s="59"/>
      <c r="J5878" s="53"/>
      <c r="K5878" s="53"/>
      <c r="L5878" s="53"/>
      <c r="M5878" s="53"/>
      <c r="N5878" s="53"/>
    </row>
    <row r="5879" spans="2:14" x14ac:dyDescent="0.25">
      <c r="B5879" s="175"/>
      <c r="C5879" s="53"/>
      <c r="D5879" s="53"/>
      <c r="E5879" s="53"/>
      <c r="F5879" s="53"/>
      <c r="G5879" s="54"/>
      <c r="H5879" s="53"/>
      <c r="I5879" s="59"/>
      <c r="J5879" s="53"/>
      <c r="K5879" s="53"/>
      <c r="L5879" s="53"/>
      <c r="M5879" s="53"/>
      <c r="N5879" s="53"/>
    </row>
    <row r="5880" spans="2:14" x14ac:dyDescent="0.25">
      <c r="B5880" s="175"/>
      <c r="C5880" s="53"/>
      <c r="D5880" s="53"/>
      <c r="E5880" s="53"/>
      <c r="F5880" s="53"/>
      <c r="G5880" s="54"/>
      <c r="H5880" s="53"/>
      <c r="I5880" s="59"/>
      <c r="J5880" s="53"/>
      <c r="K5880" s="53"/>
      <c r="L5880" s="53"/>
      <c r="M5880" s="53"/>
      <c r="N5880" s="53"/>
    </row>
    <row r="5881" spans="2:14" x14ac:dyDescent="0.25">
      <c r="B5881" s="175"/>
      <c r="C5881" s="53"/>
      <c r="D5881" s="53"/>
      <c r="E5881" s="53"/>
      <c r="F5881" s="53"/>
      <c r="G5881" s="54"/>
      <c r="H5881" s="53"/>
      <c r="I5881" s="59"/>
      <c r="J5881" s="53"/>
      <c r="K5881" s="53"/>
      <c r="L5881" s="53"/>
      <c r="M5881" s="53"/>
      <c r="N5881" s="53"/>
    </row>
    <row r="5882" spans="2:14" x14ac:dyDescent="0.25">
      <c r="B5882" s="175"/>
      <c r="C5882" s="53"/>
      <c r="D5882" s="53"/>
      <c r="E5882" s="53"/>
      <c r="F5882" s="53"/>
      <c r="G5882" s="54"/>
      <c r="H5882" s="53"/>
      <c r="I5882" s="59"/>
      <c r="J5882" s="53"/>
      <c r="K5882" s="53"/>
      <c r="L5882" s="53"/>
      <c r="M5882" s="53"/>
      <c r="N5882" s="53"/>
    </row>
    <row r="5883" spans="2:14" x14ac:dyDescent="0.25">
      <c r="B5883" s="175"/>
      <c r="C5883" s="53"/>
      <c r="D5883" s="53"/>
      <c r="E5883" s="53"/>
      <c r="F5883" s="53"/>
      <c r="G5883" s="54"/>
      <c r="H5883" s="53"/>
      <c r="I5883" s="59"/>
      <c r="J5883" s="53"/>
      <c r="K5883" s="53"/>
      <c r="L5883" s="53"/>
      <c r="M5883" s="53"/>
      <c r="N5883" s="53"/>
    </row>
    <row r="5884" spans="2:14" x14ac:dyDescent="0.25">
      <c r="B5884" s="175"/>
      <c r="C5884" s="53"/>
      <c r="D5884" s="53"/>
      <c r="E5884" s="53"/>
      <c r="F5884" s="53"/>
      <c r="G5884" s="54"/>
      <c r="H5884" s="53"/>
      <c r="I5884" s="59"/>
      <c r="J5884" s="53"/>
      <c r="K5884" s="53"/>
      <c r="L5884" s="53"/>
      <c r="M5884" s="53"/>
      <c r="N5884" s="53"/>
    </row>
    <row r="5885" spans="2:14" x14ac:dyDescent="0.25">
      <c r="B5885" s="175"/>
      <c r="C5885" s="53"/>
      <c r="D5885" s="53"/>
      <c r="E5885" s="53"/>
      <c r="F5885" s="53"/>
      <c r="G5885" s="54"/>
      <c r="H5885" s="53"/>
      <c r="I5885" s="59"/>
      <c r="J5885" s="53"/>
      <c r="K5885" s="53"/>
      <c r="L5885" s="53"/>
      <c r="M5885" s="53"/>
      <c r="N5885" s="53"/>
    </row>
    <row r="5886" spans="2:14" x14ac:dyDescent="0.25">
      <c r="B5886" s="175"/>
      <c r="C5886" s="53"/>
      <c r="D5886" s="53"/>
      <c r="E5886" s="53"/>
      <c r="F5886" s="53"/>
      <c r="G5886" s="54"/>
      <c r="H5886" s="53"/>
      <c r="I5886" s="59"/>
      <c r="J5886" s="53"/>
      <c r="K5886" s="53"/>
      <c r="L5886" s="53"/>
      <c r="M5886" s="53"/>
      <c r="N5886" s="53"/>
    </row>
    <row r="5887" spans="2:14" x14ac:dyDescent="0.25">
      <c r="B5887" s="175"/>
      <c r="C5887" s="53"/>
      <c r="D5887" s="53"/>
      <c r="E5887" s="53"/>
      <c r="F5887" s="53"/>
      <c r="G5887" s="54"/>
      <c r="H5887" s="53"/>
      <c r="I5887" s="59"/>
      <c r="J5887" s="53"/>
      <c r="K5887" s="53"/>
      <c r="L5887" s="53"/>
      <c r="M5887" s="53"/>
      <c r="N5887" s="53"/>
    </row>
    <row r="5888" spans="2:14" x14ac:dyDescent="0.25">
      <c r="B5888" s="175"/>
      <c r="C5888" s="53"/>
      <c r="D5888" s="53"/>
      <c r="E5888" s="53"/>
      <c r="F5888" s="53"/>
      <c r="G5888" s="54"/>
      <c r="H5888" s="53"/>
      <c r="I5888" s="59"/>
      <c r="J5888" s="53"/>
      <c r="K5888" s="53"/>
      <c r="L5888" s="53"/>
      <c r="M5888" s="53"/>
      <c r="N5888" s="53"/>
    </row>
    <row r="5889" spans="2:14" x14ac:dyDescent="0.25">
      <c r="B5889" s="175"/>
      <c r="C5889" s="53"/>
      <c r="D5889" s="53"/>
      <c r="E5889" s="53"/>
      <c r="F5889" s="53"/>
      <c r="G5889" s="54"/>
      <c r="H5889" s="53"/>
      <c r="I5889" s="59"/>
      <c r="J5889" s="53"/>
      <c r="K5889" s="53"/>
      <c r="L5889" s="53"/>
      <c r="M5889" s="53"/>
      <c r="N5889" s="53"/>
    </row>
    <row r="5890" spans="2:14" x14ac:dyDescent="0.25">
      <c r="B5890" s="175"/>
      <c r="C5890" s="53"/>
      <c r="D5890" s="53"/>
      <c r="E5890" s="53"/>
      <c r="F5890" s="53"/>
      <c r="G5890" s="54"/>
      <c r="H5890" s="53"/>
      <c r="I5890" s="59"/>
      <c r="J5890" s="53"/>
      <c r="K5890" s="53"/>
      <c r="L5890" s="53"/>
      <c r="M5890" s="53"/>
      <c r="N5890" s="53"/>
    </row>
    <row r="5891" spans="2:14" x14ac:dyDescent="0.25">
      <c r="B5891" s="175"/>
      <c r="C5891" s="53"/>
      <c r="D5891" s="53"/>
      <c r="E5891" s="53"/>
      <c r="F5891" s="53"/>
      <c r="G5891" s="54"/>
      <c r="H5891" s="53"/>
      <c r="I5891" s="59"/>
      <c r="J5891" s="53"/>
      <c r="K5891" s="53"/>
      <c r="L5891" s="53"/>
      <c r="M5891" s="53"/>
      <c r="N5891" s="53"/>
    </row>
    <row r="5892" spans="2:14" x14ac:dyDescent="0.25">
      <c r="B5892" s="175"/>
      <c r="C5892" s="53"/>
      <c r="D5892" s="53"/>
      <c r="E5892" s="53"/>
      <c r="F5892" s="53"/>
      <c r="G5892" s="54"/>
      <c r="H5892" s="53"/>
      <c r="I5892" s="59"/>
      <c r="J5892" s="53"/>
      <c r="K5892" s="53"/>
      <c r="L5892" s="53"/>
      <c r="M5892" s="53"/>
      <c r="N5892" s="53"/>
    </row>
    <row r="5893" spans="2:14" x14ac:dyDescent="0.25">
      <c r="B5893" s="175"/>
      <c r="C5893" s="53"/>
      <c r="D5893" s="53"/>
      <c r="E5893" s="53"/>
      <c r="F5893" s="53"/>
      <c r="G5893" s="54"/>
      <c r="H5893" s="53"/>
      <c r="I5893" s="59"/>
      <c r="J5893" s="53"/>
      <c r="K5893" s="53"/>
      <c r="L5893" s="53"/>
      <c r="M5893" s="53"/>
      <c r="N5893" s="53"/>
    </row>
    <row r="5894" spans="2:14" x14ac:dyDescent="0.25">
      <c r="B5894" s="175"/>
      <c r="C5894" s="53"/>
      <c r="D5894" s="53"/>
      <c r="E5894" s="53"/>
      <c r="F5894" s="53"/>
      <c r="G5894" s="54"/>
      <c r="H5894" s="53"/>
      <c r="I5894" s="59"/>
      <c r="J5894" s="53"/>
      <c r="K5894" s="53"/>
      <c r="L5894" s="53"/>
      <c r="M5894" s="53"/>
      <c r="N5894" s="53"/>
    </row>
    <row r="5895" spans="2:14" x14ac:dyDescent="0.25">
      <c r="B5895" s="175"/>
      <c r="C5895" s="53"/>
      <c r="D5895" s="53"/>
      <c r="E5895" s="53"/>
      <c r="F5895" s="53"/>
      <c r="G5895" s="54"/>
      <c r="H5895" s="53"/>
      <c r="I5895" s="59"/>
      <c r="J5895" s="53"/>
      <c r="K5895" s="53"/>
      <c r="L5895" s="53"/>
      <c r="M5895" s="53"/>
      <c r="N5895" s="53"/>
    </row>
    <row r="5896" spans="2:14" x14ac:dyDescent="0.25">
      <c r="B5896" s="175"/>
      <c r="C5896" s="53"/>
      <c r="D5896" s="53"/>
      <c r="E5896" s="53"/>
      <c r="F5896" s="53"/>
      <c r="G5896" s="54"/>
      <c r="H5896" s="53"/>
      <c r="I5896" s="59"/>
      <c r="J5896" s="53"/>
      <c r="K5896" s="53"/>
      <c r="L5896" s="53"/>
      <c r="M5896" s="53"/>
      <c r="N5896" s="53"/>
    </row>
    <row r="5897" spans="2:14" x14ac:dyDescent="0.25">
      <c r="B5897" s="175"/>
      <c r="C5897" s="53"/>
      <c r="D5897" s="53"/>
      <c r="E5897" s="53"/>
      <c r="F5897" s="53"/>
      <c r="G5897" s="54"/>
      <c r="H5897" s="53"/>
      <c r="I5897" s="59"/>
      <c r="J5897" s="53"/>
      <c r="K5897" s="53"/>
      <c r="L5897" s="53"/>
      <c r="M5897" s="53"/>
      <c r="N5897" s="53"/>
    </row>
    <row r="5898" spans="2:14" x14ac:dyDescent="0.25">
      <c r="B5898" s="175"/>
      <c r="C5898" s="53"/>
      <c r="D5898" s="53"/>
      <c r="E5898" s="53"/>
      <c r="F5898" s="53"/>
      <c r="G5898" s="54"/>
      <c r="H5898" s="53"/>
      <c r="I5898" s="59"/>
      <c r="J5898" s="53"/>
      <c r="K5898" s="53"/>
      <c r="L5898" s="53"/>
      <c r="M5898" s="53"/>
      <c r="N5898" s="53"/>
    </row>
    <row r="5899" spans="2:14" x14ac:dyDescent="0.25">
      <c r="B5899" s="175"/>
      <c r="C5899" s="53"/>
      <c r="D5899" s="53"/>
      <c r="E5899" s="53"/>
      <c r="F5899" s="53"/>
      <c r="G5899" s="54"/>
      <c r="H5899" s="53"/>
      <c r="I5899" s="59"/>
      <c r="J5899" s="53"/>
      <c r="K5899" s="53"/>
      <c r="L5899" s="53"/>
      <c r="M5899" s="53"/>
      <c r="N5899" s="53"/>
    </row>
    <row r="5900" spans="2:14" x14ac:dyDescent="0.25">
      <c r="B5900" s="175"/>
      <c r="C5900" s="53"/>
      <c r="D5900" s="53"/>
      <c r="E5900" s="53"/>
      <c r="F5900" s="53"/>
      <c r="G5900" s="54"/>
      <c r="H5900" s="53"/>
      <c r="I5900" s="59"/>
      <c r="J5900" s="53"/>
      <c r="K5900" s="53"/>
      <c r="L5900" s="53"/>
      <c r="M5900" s="53"/>
      <c r="N5900" s="53"/>
    </row>
    <row r="5901" spans="2:14" x14ac:dyDescent="0.25">
      <c r="B5901" s="175"/>
      <c r="C5901" s="53"/>
      <c r="D5901" s="53"/>
      <c r="E5901" s="53"/>
      <c r="F5901" s="53"/>
      <c r="G5901" s="54"/>
      <c r="H5901" s="53"/>
      <c r="I5901" s="59"/>
      <c r="J5901" s="53"/>
      <c r="K5901" s="53"/>
      <c r="L5901" s="53"/>
      <c r="M5901" s="53"/>
      <c r="N5901" s="53"/>
    </row>
    <row r="5902" spans="2:14" x14ac:dyDescent="0.25">
      <c r="B5902" s="175"/>
      <c r="C5902" s="53"/>
      <c r="D5902" s="53"/>
      <c r="E5902" s="53"/>
      <c r="F5902" s="53"/>
      <c r="G5902" s="54"/>
      <c r="H5902" s="53"/>
      <c r="I5902" s="59"/>
      <c r="J5902" s="53"/>
      <c r="K5902" s="53"/>
      <c r="L5902" s="53"/>
      <c r="M5902" s="53"/>
      <c r="N5902" s="53"/>
    </row>
    <row r="5903" spans="2:14" x14ac:dyDescent="0.25">
      <c r="B5903" s="175"/>
      <c r="C5903" s="53"/>
      <c r="D5903" s="53"/>
      <c r="E5903" s="53"/>
      <c r="F5903" s="53"/>
      <c r="G5903" s="54"/>
      <c r="H5903" s="53"/>
      <c r="I5903" s="59"/>
      <c r="J5903" s="53"/>
      <c r="K5903" s="53"/>
      <c r="L5903" s="53"/>
      <c r="M5903" s="53"/>
      <c r="N5903" s="53"/>
    </row>
    <row r="5904" spans="2:14" x14ac:dyDescent="0.25">
      <c r="B5904" s="175"/>
      <c r="C5904" s="53"/>
      <c r="D5904" s="53"/>
      <c r="E5904" s="53"/>
      <c r="F5904" s="53"/>
      <c r="G5904" s="54"/>
      <c r="H5904" s="53"/>
      <c r="I5904" s="59"/>
      <c r="J5904" s="53"/>
      <c r="K5904" s="53"/>
      <c r="L5904" s="53"/>
      <c r="M5904" s="53"/>
      <c r="N5904" s="53"/>
    </row>
    <row r="5905" spans="2:14" x14ac:dyDescent="0.25">
      <c r="B5905" s="175"/>
      <c r="C5905" s="53"/>
      <c r="D5905" s="53"/>
      <c r="E5905" s="53"/>
      <c r="F5905" s="53"/>
      <c r="G5905" s="54"/>
      <c r="H5905" s="53"/>
      <c r="I5905" s="59"/>
      <c r="J5905" s="53"/>
      <c r="K5905" s="53"/>
      <c r="L5905" s="53"/>
      <c r="M5905" s="53"/>
      <c r="N5905" s="53"/>
    </row>
    <row r="5906" spans="2:14" x14ac:dyDescent="0.25">
      <c r="B5906" s="175"/>
      <c r="C5906" s="53"/>
      <c r="D5906" s="53"/>
      <c r="E5906" s="53"/>
      <c r="F5906" s="53"/>
      <c r="G5906" s="54"/>
      <c r="H5906" s="53"/>
      <c r="I5906" s="59"/>
      <c r="J5906" s="53"/>
      <c r="K5906" s="53"/>
      <c r="L5906" s="53"/>
      <c r="M5906" s="53"/>
      <c r="N5906" s="53"/>
    </row>
    <row r="5907" spans="2:14" x14ac:dyDescent="0.25">
      <c r="B5907" s="175"/>
      <c r="C5907" s="53"/>
      <c r="D5907" s="53"/>
      <c r="E5907" s="53"/>
      <c r="F5907" s="53"/>
      <c r="G5907" s="54"/>
      <c r="H5907" s="53"/>
      <c r="I5907" s="59"/>
      <c r="J5907" s="53"/>
      <c r="K5907" s="53"/>
      <c r="L5907" s="53"/>
      <c r="M5907" s="53"/>
      <c r="N5907" s="53"/>
    </row>
    <row r="5908" spans="2:14" x14ac:dyDescent="0.25">
      <c r="B5908" s="175"/>
      <c r="C5908" s="53"/>
      <c r="D5908" s="53"/>
      <c r="E5908" s="53"/>
      <c r="F5908" s="53"/>
      <c r="G5908" s="54"/>
      <c r="H5908" s="53"/>
      <c r="I5908" s="59"/>
      <c r="J5908" s="53"/>
      <c r="K5908" s="53"/>
      <c r="L5908" s="53"/>
      <c r="M5908" s="53"/>
      <c r="N5908" s="53"/>
    </row>
    <row r="5909" spans="2:14" x14ac:dyDescent="0.25">
      <c r="B5909" s="175"/>
      <c r="C5909" s="53"/>
      <c r="D5909" s="53"/>
      <c r="E5909" s="53"/>
      <c r="F5909" s="53"/>
      <c r="G5909" s="54"/>
      <c r="H5909" s="53"/>
      <c r="I5909" s="59"/>
      <c r="J5909" s="53"/>
      <c r="K5909" s="53"/>
      <c r="L5909" s="53"/>
      <c r="M5909" s="53"/>
      <c r="N5909" s="53"/>
    </row>
    <row r="5910" spans="2:14" x14ac:dyDescent="0.25">
      <c r="B5910" s="175"/>
      <c r="C5910" s="53"/>
      <c r="D5910" s="53"/>
      <c r="E5910" s="53"/>
      <c r="F5910" s="53"/>
      <c r="G5910" s="54"/>
      <c r="H5910" s="53"/>
      <c r="I5910" s="59"/>
      <c r="J5910" s="53"/>
      <c r="K5910" s="53"/>
      <c r="L5910" s="53"/>
      <c r="M5910" s="53"/>
      <c r="N5910" s="53"/>
    </row>
    <row r="5911" spans="2:14" x14ac:dyDescent="0.25">
      <c r="B5911" s="175"/>
      <c r="C5911" s="53"/>
      <c r="D5911" s="53"/>
      <c r="E5911" s="53"/>
      <c r="F5911" s="53"/>
      <c r="G5911" s="54"/>
      <c r="H5911" s="53"/>
      <c r="I5911" s="59"/>
      <c r="J5911" s="53"/>
      <c r="K5911" s="53"/>
      <c r="L5911" s="53"/>
      <c r="M5911" s="53"/>
      <c r="N5911" s="53"/>
    </row>
    <row r="5912" spans="2:14" x14ac:dyDescent="0.25">
      <c r="B5912" s="175"/>
      <c r="C5912" s="53"/>
      <c r="D5912" s="53"/>
      <c r="E5912" s="53"/>
      <c r="F5912" s="53"/>
      <c r="G5912" s="54"/>
      <c r="H5912" s="53"/>
      <c r="I5912" s="59"/>
      <c r="J5912" s="53"/>
      <c r="K5912" s="53"/>
      <c r="L5912" s="53"/>
      <c r="M5912" s="53"/>
      <c r="N5912" s="53"/>
    </row>
    <row r="5913" spans="2:14" x14ac:dyDescent="0.25">
      <c r="B5913" s="175"/>
      <c r="C5913" s="53"/>
      <c r="D5913" s="53"/>
      <c r="E5913" s="53"/>
      <c r="F5913" s="53"/>
      <c r="G5913" s="54"/>
      <c r="H5913" s="53"/>
      <c r="I5913" s="59"/>
      <c r="J5913" s="53"/>
      <c r="K5913" s="53"/>
      <c r="L5913" s="53"/>
      <c r="M5913" s="53"/>
      <c r="N5913" s="53"/>
    </row>
    <row r="5914" spans="2:14" x14ac:dyDescent="0.25">
      <c r="B5914" s="175"/>
      <c r="C5914" s="53"/>
      <c r="D5914" s="53"/>
      <c r="E5914" s="53"/>
      <c r="F5914" s="53"/>
      <c r="G5914" s="54"/>
      <c r="H5914" s="53"/>
      <c r="I5914" s="59"/>
      <c r="J5914" s="53"/>
      <c r="K5914" s="53"/>
      <c r="L5914" s="53"/>
      <c r="M5914" s="53"/>
      <c r="N5914" s="53"/>
    </row>
    <row r="5915" spans="2:14" x14ac:dyDescent="0.25">
      <c r="B5915" s="175"/>
      <c r="C5915" s="53"/>
      <c r="D5915" s="53"/>
      <c r="E5915" s="53"/>
      <c r="F5915" s="53"/>
      <c r="G5915" s="54"/>
      <c r="H5915" s="53"/>
      <c r="I5915" s="59"/>
      <c r="J5915" s="53"/>
      <c r="K5915" s="53"/>
      <c r="L5915" s="53"/>
      <c r="M5915" s="53"/>
      <c r="N5915" s="53"/>
    </row>
    <row r="5916" spans="2:14" x14ac:dyDescent="0.25">
      <c r="B5916" s="175"/>
      <c r="C5916" s="53"/>
      <c r="D5916" s="53"/>
      <c r="E5916" s="53"/>
      <c r="F5916" s="53"/>
      <c r="G5916" s="54"/>
      <c r="H5916" s="53"/>
      <c r="I5916" s="59"/>
      <c r="J5916" s="53"/>
      <c r="K5916" s="53"/>
      <c r="L5916" s="53"/>
      <c r="M5916" s="53"/>
      <c r="N5916" s="53"/>
    </row>
    <row r="5917" spans="2:14" x14ac:dyDescent="0.25">
      <c r="B5917" s="175"/>
      <c r="C5917" s="53"/>
      <c r="D5917" s="53"/>
      <c r="E5917" s="53"/>
      <c r="F5917" s="53"/>
      <c r="G5917" s="54"/>
      <c r="H5917" s="53"/>
      <c r="I5917" s="59"/>
      <c r="J5917" s="53"/>
      <c r="K5917" s="53"/>
      <c r="L5917" s="53"/>
      <c r="M5917" s="53"/>
      <c r="N5917" s="53"/>
    </row>
    <row r="5918" spans="2:14" x14ac:dyDescent="0.25">
      <c r="B5918" s="175"/>
      <c r="C5918" s="53"/>
      <c r="D5918" s="53"/>
      <c r="E5918" s="53"/>
      <c r="F5918" s="53"/>
      <c r="G5918" s="54"/>
      <c r="H5918" s="53"/>
      <c r="I5918" s="59"/>
      <c r="J5918" s="53"/>
      <c r="K5918" s="53"/>
      <c r="L5918" s="53"/>
      <c r="M5918" s="53"/>
      <c r="N5918" s="53"/>
    </row>
    <row r="5919" spans="2:14" x14ac:dyDescent="0.25">
      <c r="B5919" s="175"/>
      <c r="C5919" s="53"/>
      <c r="D5919" s="53"/>
      <c r="E5919" s="53"/>
      <c r="F5919" s="53"/>
      <c r="G5919" s="54"/>
      <c r="H5919" s="53"/>
      <c r="I5919" s="59"/>
      <c r="J5919" s="53"/>
      <c r="K5919" s="53"/>
      <c r="L5919" s="53"/>
      <c r="M5919" s="53"/>
      <c r="N5919" s="53"/>
    </row>
    <row r="5920" spans="2:14" x14ac:dyDescent="0.25">
      <c r="B5920" s="175"/>
      <c r="C5920" s="53"/>
      <c r="D5920" s="53"/>
      <c r="E5920" s="53"/>
      <c r="F5920" s="53"/>
      <c r="G5920" s="54"/>
      <c r="H5920" s="53"/>
      <c r="I5920" s="59"/>
      <c r="J5920" s="53"/>
      <c r="K5920" s="53"/>
      <c r="L5920" s="53"/>
      <c r="M5920" s="53"/>
      <c r="N5920" s="53"/>
    </row>
    <row r="5921" spans="2:14" x14ac:dyDescent="0.25">
      <c r="B5921" s="175"/>
      <c r="C5921" s="53"/>
      <c r="D5921" s="53"/>
      <c r="E5921" s="53"/>
      <c r="F5921" s="53"/>
      <c r="G5921" s="54"/>
      <c r="H5921" s="53"/>
      <c r="I5921" s="59"/>
      <c r="J5921" s="53"/>
      <c r="K5921" s="53"/>
      <c r="L5921" s="53"/>
      <c r="M5921" s="53"/>
      <c r="N5921" s="53"/>
    </row>
    <row r="5922" spans="2:14" x14ac:dyDescent="0.25">
      <c r="B5922" s="175"/>
      <c r="C5922" s="53"/>
      <c r="D5922" s="53"/>
      <c r="E5922" s="53"/>
      <c r="F5922" s="53"/>
      <c r="G5922" s="54"/>
      <c r="H5922" s="53"/>
      <c r="I5922" s="59"/>
      <c r="J5922" s="53"/>
      <c r="K5922" s="53"/>
      <c r="L5922" s="53"/>
      <c r="M5922" s="53"/>
      <c r="N5922" s="53"/>
    </row>
    <row r="5923" spans="2:14" x14ac:dyDescent="0.25">
      <c r="B5923" s="175"/>
      <c r="C5923" s="53"/>
      <c r="D5923" s="53"/>
      <c r="E5923" s="53"/>
      <c r="F5923" s="53"/>
      <c r="G5923" s="54"/>
      <c r="H5923" s="53"/>
      <c r="I5923" s="59"/>
      <c r="J5923" s="53"/>
      <c r="K5923" s="53"/>
      <c r="L5923" s="53"/>
      <c r="M5923" s="53"/>
      <c r="N5923" s="53"/>
    </row>
    <row r="5924" spans="2:14" x14ac:dyDescent="0.25">
      <c r="B5924" s="175"/>
      <c r="C5924" s="53"/>
      <c r="D5924" s="53"/>
      <c r="E5924" s="53"/>
      <c r="F5924" s="53"/>
      <c r="G5924" s="54"/>
      <c r="H5924" s="53"/>
      <c r="I5924" s="59"/>
      <c r="J5924" s="53"/>
      <c r="K5924" s="53"/>
      <c r="L5924" s="53"/>
      <c r="M5924" s="53"/>
      <c r="N5924" s="53"/>
    </row>
    <row r="5925" spans="2:14" x14ac:dyDescent="0.25">
      <c r="B5925" s="175"/>
      <c r="C5925" s="53"/>
      <c r="D5925" s="53"/>
      <c r="E5925" s="53"/>
      <c r="F5925" s="53"/>
      <c r="G5925" s="54"/>
      <c r="H5925" s="53"/>
      <c r="I5925" s="59"/>
      <c r="J5925" s="53"/>
      <c r="K5925" s="53"/>
      <c r="L5925" s="53"/>
      <c r="M5925" s="53"/>
      <c r="N5925" s="53"/>
    </row>
    <row r="5926" spans="2:14" x14ac:dyDescent="0.25">
      <c r="B5926" s="175"/>
      <c r="C5926" s="53"/>
      <c r="D5926" s="53"/>
      <c r="E5926" s="53"/>
      <c r="F5926" s="53"/>
      <c r="G5926" s="54"/>
      <c r="H5926" s="53"/>
      <c r="I5926" s="59"/>
      <c r="J5926" s="53"/>
      <c r="K5926" s="53"/>
      <c r="L5926" s="53"/>
      <c r="M5926" s="53"/>
      <c r="N5926" s="53"/>
    </row>
    <row r="5927" spans="2:14" x14ac:dyDescent="0.25">
      <c r="B5927" s="175"/>
      <c r="C5927" s="53"/>
      <c r="D5927" s="53"/>
      <c r="E5927" s="53"/>
      <c r="F5927" s="53"/>
      <c r="G5927" s="54"/>
      <c r="H5927" s="53"/>
      <c r="I5927" s="59"/>
      <c r="J5927" s="53"/>
      <c r="K5927" s="53"/>
      <c r="L5927" s="53"/>
      <c r="M5927" s="53"/>
      <c r="N5927" s="53"/>
    </row>
    <row r="5928" spans="2:14" x14ac:dyDescent="0.25">
      <c r="B5928" s="175"/>
      <c r="C5928" s="53"/>
      <c r="D5928" s="53"/>
      <c r="E5928" s="53"/>
      <c r="F5928" s="53"/>
      <c r="G5928" s="54"/>
      <c r="H5928" s="53"/>
      <c r="I5928" s="59"/>
      <c r="J5928" s="53"/>
      <c r="K5928" s="53"/>
      <c r="L5928" s="53"/>
      <c r="M5928" s="53"/>
      <c r="N5928" s="53"/>
    </row>
    <row r="5929" spans="2:14" x14ac:dyDescent="0.25">
      <c r="B5929" s="175"/>
      <c r="C5929" s="53"/>
      <c r="D5929" s="53"/>
      <c r="E5929" s="53"/>
      <c r="F5929" s="53"/>
      <c r="G5929" s="54"/>
      <c r="H5929" s="53"/>
      <c r="I5929" s="59"/>
      <c r="J5929" s="53"/>
      <c r="K5929" s="53"/>
      <c r="L5929" s="53"/>
      <c r="M5929" s="53"/>
      <c r="N5929" s="53"/>
    </row>
    <row r="5930" spans="2:14" x14ac:dyDescent="0.25">
      <c r="B5930" s="175"/>
      <c r="C5930" s="53"/>
      <c r="D5930" s="53"/>
      <c r="E5930" s="53"/>
      <c r="F5930" s="53"/>
      <c r="G5930" s="54"/>
      <c r="H5930" s="53"/>
      <c r="I5930" s="59"/>
      <c r="J5930" s="53"/>
      <c r="K5930" s="53"/>
      <c r="L5930" s="53"/>
      <c r="M5930" s="53"/>
      <c r="N5930" s="53"/>
    </row>
    <row r="5931" spans="2:14" x14ac:dyDescent="0.25">
      <c r="B5931" s="175"/>
      <c r="C5931" s="53"/>
      <c r="D5931" s="53"/>
      <c r="E5931" s="53"/>
      <c r="F5931" s="53"/>
      <c r="G5931" s="54"/>
      <c r="H5931" s="53"/>
      <c r="I5931" s="59"/>
      <c r="J5931" s="53"/>
      <c r="K5931" s="53"/>
      <c r="L5931" s="53"/>
      <c r="M5931" s="53"/>
      <c r="N5931" s="53"/>
    </row>
    <row r="5932" spans="2:14" x14ac:dyDescent="0.25">
      <c r="B5932" s="175"/>
      <c r="C5932" s="53"/>
      <c r="D5932" s="53"/>
      <c r="E5932" s="53"/>
      <c r="F5932" s="53"/>
      <c r="G5932" s="54"/>
      <c r="H5932" s="53"/>
      <c r="I5932" s="59"/>
      <c r="J5932" s="53"/>
      <c r="K5932" s="53"/>
      <c r="L5932" s="53"/>
      <c r="M5932" s="53"/>
      <c r="N5932" s="53"/>
    </row>
    <row r="5933" spans="2:14" x14ac:dyDescent="0.25">
      <c r="B5933" s="175"/>
      <c r="C5933" s="53"/>
      <c r="D5933" s="53"/>
      <c r="E5933" s="53"/>
      <c r="F5933" s="53"/>
      <c r="G5933" s="54"/>
      <c r="H5933" s="53"/>
      <c r="I5933" s="59"/>
      <c r="J5933" s="53"/>
      <c r="K5933" s="53"/>
      <c r="L5933" s="53"/>
      <c r="M5933" s="53"/>
      <c r="N5933" s="53"/>
    </row>
    <row r="5934" spans="2:14" x14ac:dyDescent="0.25">
      <c r="B5934" s="175"/>
      <c r="C5934" s="53"/>
      <c r="D5934" s="53"/>
      <c r="E5934" s="53"/>
      <c r="F5934" s="53"/>
      <c r="G5934" s="54"/>
      <c r="H5934" s="53"/>
      <c r="I5934" s="59"/>
      <c r="J5934" s="53"/>
      <c r="K5934" s="53"/>
      <c r="L5934" s="53"/>
      <c r="M5934" s="53"/>
      <c r="N5934" s="53"/>
    </row>
    <row r="5935" spans="2:14" x14ac:dyDescent="0.25">
      <c r="B5935" s="175"/>
      <c r="C5935" s="53"/>
      <c r="D5935" s="53"/>
      <c r="E5935" s="53"/>
      <c r="F5935" s="53"/>
      <c r="G5935" s="54"/>
      <c r="H5935" s="53"/>
      <c r="I5935" s="59"/>
      <c r="J5935" s="53"/>
      <c r="K5935" s="53"/>
      <c r="L5935" s="53"/>
      <c r="M5935" s="53"/>
      <c r="N5935" s="53"/>
    </row>
    <row r="5936" spans="2:14" x14ac:dyDescent="0.25">
      <c r="B5936" s="175"/>
      <c r="C5936" s="53"/>
      <c r="D5936" s="53"/>
      <c r="E5936" s="53"/>
      <c r="F5936" s="53"/>
      <c r="G5936" s="54"/>
      <c r="H5936" s="53"/>
      <c r="I5936" s="59"/>
      <c r="J5936" s="53"/>
      <c r="K5936" s="53"/>
      <c r="L5936" s="53"/>
      <c r="M5936" s="53"/>
      <c r="N5936" s="53"/>
    </row>
    <row r="5937" spans="2:14" x14ac:dyDescent="0.25">
      <c r="B5937" s="175"/>
      <c r="C5937" s="53"/>
      <c r="D5937" s="53"/>
      <c r="E5937" s="53"/>
      <c r="F5937" s="53"/>
      <c r="G5937" s="54"/>
      <c r="H5937" s="53"/>
      <c r="I5937" s="59"/>
      <c r="J5937" s="53"/>
      <c r="K5937" s="53"/>
      <c r="L5937" s="53"/>
      <c r="M5937" s="53"/>
      <c r="N5937" s="53"/>
    </row>
    <row r="5938" spans="2:14" x14ac:dyDescent="0.25">
      <c r="B5938" s="175"/>
      <c r="C5938" s="53"/>
      <c r="D5938" s="53"/>
      <c r="E5938" s="53"/>
      <c r="F5938" s="53"/>
      <c r="G5938" s="54"/>
      <c r="H5938" s="53"/>
      <c r="I5938" s="59"/>
      <c r="J5938" s="53"/>
      <c r="K5938" s="53"/>
      <c r="L5938" s="53"/>
      <c r="M5938" s="53"/>
      <c r="N5938" s="53"/>
    </row>
    <row r="5939" spans="2:14" x14ac:dyDescent="0.25">
      <c r="B5939" s="175"/>
      <c r="C5939" s="53"/>
      <c r="D5939" s="53"/>
      <c r="E5939" s="53"/>
      <c r="F5939" s="53"/>
      <c r="G5939" s="54"/>
      <c r="H5939" s="53"/>
      <c r="I5939" s="59"/>
      <c r="J5939" s="53"/>
      <c r="K5939" s="53"/>
      <c r="L5939" s="53"/>
      <c r="M5939" s="53"/>
      <c r="N5939" s="53"/>
    </row>
    <row r="5940" spans="2:14" x14ac:dyDescent="0.25">
      <c r="B5940" s="175"/>
      <c r="C5940" s="53"/>
      <c r="D5940" s="53"/>
      <c r="E5940" s="53"/>
      <c r="F5940" s="53"/>
      <c r="G5940" s="54"/>
      <c r="H5940" s="53"/>
      <c r="I5940" s="59"/>
      <c r="J5940" s="53"/>
      <c r="K5940" s="53"/>
      <c r="L5940" s="53"/>
      <c r="M5940" s="53"/>
      <c r="N5940" s="53"/>
    </row>
    <row r="5941" spans="2:14" x14ac:dyDescent="0.25">
      <c r="B5941" s="175"/>
      <c r="C5941" s="53"/>
      <c r="D5941" s="53"/>
      <c r="E5941" s="53"/>
      <c r="F5941" s="53"/>
      <c r="G5941" s="54"/>
      <c r="H5941" s="53"/>
      <c r="I5941" s="59"/>
      <c r="J5941" s="53"/>
      <c r="K5941" s="53"/>
      <c r="L5941" s="53"/>
      <c r="M5941" s="53"/>
      <c r="N5941" s="53"/>
    </row>
    <row r="5942" spans="2:14" x14ac:dyDescent="0.25">
      <c r="B5942" s="175"/>
      <c r="C5942" s="53"/>
      <c r="D5942" s="53"/>
      <c r="E5942" s="53"/>
      <c r="F5942" s="53"/>
      <c r="G5942" s="54"/>
      <c r="H5942" s="53"/>
      <c r="I5942" s="59"/>
      <c r="J5942" s="53"/>
      <c r="K5942" s="53"/>
      <c r="L5942" s="53"/>
      <c r="M5942" s="53"/>
      <c r="N5942" s="53"/>
    </row>
    <row r="5943" spans="2:14" x14ac:dyDescent="0.25">
      <c r="B5943" s="175"/>
      <c r="C5943" s="53"/>
      <c r="D5943" s="53"/>
      <c r="E5943" s="53"/>
      <c r="F5943" s="53"/>
      <c r="G5943" s="54"/>
      <c r="H5943" s="53"/>
      <c r="I5943" s="59"/>
      <c r="J5943" s="53"/>
      <c r="K5943" s="53"/>
      <c r="L5943" s="53"/>
      <c r="M5943" s="53"/>
      <c r="N5943" s="53"/>
    </row>
    <row r="5944" spans="2:14" x14ac:dyDescent="0.25">
      <c r="B5944" s="175"/>
      <c r="C5944" s="53"/>
      <c r="D5944" s="53"/>
      <c r="E5944" s="53"/>
      <c r="F5944" s="53"/>
      <c r="G5944" s="54"/>
      <c r="H5944" s="53"/>
      <c r="I5944" s="59"/>
      <c r="J5944" s="53"/>
      <c r="K5944" s="53"/>
      <c r="L5944" s="53"/>
      <c r="M5944" s="53"/>
      <c r="N5944" s="53"/>
    </row>
    <row r="5945" spans="2:14" x14ac:dyDescent="0.25">
      <c r="B5945" s="175"/>
      <c r="C5945" s="53"/>
      <c r="D5945" s="53"/>
      <c r="E5945" s="53"/>
      <c r="F5945" s="53"/>
      <c r="G5945" s="54"/>
      <c r="H5945" s="53"/>
      <c r="I5945" s="59"/>
      <c r="J5945" s="53"/>
      <c r="K5945" s="53"/>
      <c r="L5945" s="53"/>
      <c r="M5945" s="53"/>
      <c r="N5945" s="53"/>
    </row>
    <row r="5946" spans="2:14" x14ac:dyDescent="0.25">
      <c r="B5946" s="175"/>
      <c r="C5946" s="53"/>
      <c r="D5946" s="53"/>
      <c r="E5946" s="53"/>
      <c r="F5946" s="53"/>
      <c r="G5946" s="54"/>
      <c r="H5946" s="53"/>
      <c r="I5946" s="59"/>
      <c r="J5946" s="53"/>
      <c r="K5946" s="53"/>
      <c r="L5946" s="53"/>
      <c r="M5946" s="53"/>
      <c r="N5946" s="53"/>
    </row>
    <row r="5947" spans="2:14" x14ac:dyDescent="0.25">
      <c r="B5947" s="175"/>
      <c r="C5947" s="53"/>
      <c r="D5947" s="53"/>
      <c r="E5947" s="53"/>
      <c r="F5947" s="53"/>
      <c r="G5947" s="54"/>
      <c r="H5947" s="53"/>
      <c r="I5947" s="59"/>
      <c r="J5947" s="53"/>
      <c r="K5947" s="53"/>
      <c r="L5947" s="53"/>
      <c r="M5947" s="53"/>
      <c r="N5947" s="53"/>
    </row>
    <row r="5948" spans="2:14" x14ac:dyDescent="0.25">
      <c r="B5948" s="175"/>
      <c r="C5948" s="53"/>
      <c r="D5948" s="53"/>
      <c r="E5948" s="53"/>
      <c r="F5948" s="53"/>
      <c r="G5948" s="54"/>
      <c r="H5948" s="53"/>
      <c r="I5948" s="59"/>
      <c r="J5948" s="53"/>
      <c r="K5948" s="53"/>
      <c r="L5948" s="53"/>
      <c r="M5948" s="53"/>
      <c r="N5948" s="53"/>
    </row>
    <row r="5949" spans="2:14" x14ac:dyDescent="0.25">
      <c r="B5949" s="175"/>
      <c r="C5949" s="53"/>
      <c r="D5949" s="53"/>
      <c r="E5949" s="53"/>
      <c r="F5949" s="53"/>
      <c r="G5949" s="54"/>
      <c r="H5949" s="53"/>
      <c r="I5949" s="59"/>
      <c r="J5949" s="53"/>
      <c r="K5949" s="53"/>
      <c r="L5949" s="53"/>
      <c r="M5949" s="53"/>
      <c r="N5949" s="53"/>
    </row>
    <row r="5950" spans="2:14" x14ac:dyDescent="0.25">
      <c r="B5950" s="175"/>
      <c r="C5950" s="53"/>
      <c r="D5950" s="53"/>
      <c r="E5950" s="53"/>
      <c r="F5950" s="53"/>
      <c r="G5950" s="54"/>
      <c r="H5950" s="53"/>
      <c r="I5950" s="59"/>
      <c r="J5950" s="53"/>
      <c r="K5950" s="53"/>
      <c r="L5950" s="53"/>
      <c r="M5950" s="53"/>
      <c r="N5950" s="53"/>
    </row>
    <row r="5951" spans="2:14" x14ac:dyDescent="0.25">
      <c r="B5951" s="175"/>
      <c r="C5951" s="53"/>
      <c r="D5951" s="53"/>
      <c r="E5951" s="53"/>
      <c r="F5951" s="53"/>
      <c r="G5951" s="54"/>
      <c r="H5951" s="53"/>
      <c r="I5951" s="59"/>
      <c r="J5951" s="53"/>
      <c r="K5951" s="53"/>
      <c r="L5951" s="53"/>
      <c r="M5951" s="53"/>
      <c r="N5951" s="53"/>
    </row>
    <row r="5952" spans="2:14" x14ac:dyDescent="0.25">
      <c r="B5952" s="175"/>
      <c r="C5952" s="53"/>
      <c r="D5952" s="53"/>
      <c r="E5952" s="53"/>
      <c r="F5952" s="53"/>
      <c r="G5952" s="54"/>
      <c r="H5952" s="53"/>
      <c r="I5952" s="59"/>
      <c r="J5952" s="53"/>
      <c r="K5952" s="53"/>
      <c r="L5952" s="53"/>
      <c r="M5952" s="53"/>
      <c r="N5952" s="53"/>
    </row>
    <row r="5953" spans="2:14" x14ac:dyDescent="0.25">
      <c r="B5953" s="175"/>
      <c r="C5953" s="53"/>
      <c r="D5953" s="53"/>
      <c r="E5953" s="53"/>
      <c r="F5953" s="53"/>
      <c r="G5953" s="54"/>
      <c r="H5953" s="53"/>
      <c r="I5953" s="59"/>
      <c r="J5953" s="53"/>
      <c r="K5953" s="53"/>
      <c r="L5953" s="53"/>
      <c r="M5953" s="53"/>
      <c r="N5953" s="53"/>
    </row>
    <row r="5954" spans="2:14" x14ac:dyDescent="0.25">
      <c r="B5954" s="175"/>
      <c r="C5954" s="53"/>
      <c r="D5954" s="53"/>
      <c r="E5954" s="53"/>
      <c r="F5954" s="53"/>
      <c r="G5954" s="54"/>
      <c r="H5954" s="53"/>
      <c r="I5954" s="59"/>
      <c r="J5954" s="53"/>
      <c r="K5954" s="53"/>
      <c r="L5954" s="53"/>
      <c r="M5954" s="53"/>
      <c r="N5954" s="53"/>
    </row>
    <row r="5955" spans="2:14" x14ac:dyDescent="0.25">
      <c r="B5955" s="175"/>
      <c r="C5955" s="53"/>
      <c r="D5955" s="53"/>
      <c r="E5955" s="53"/>
      <c r="F5955" s="53"/>
      <c r="G5955" s="54"/>
      <c r="H5955" s="53"/>
      <c r="I5955" s="59"/>
      <c r="J5955" s="53"/>
      <c r="K5955" s="53"/>
      <c r="L5955" s="53"/>
      <c r="M5955" s="53"/>
      <c r="N5955" s="53"/>
    </row>
    <row r="5956" spans="2:14" x14ac:dyDescent="0.25">
      <c r="B5956" s="175"/>
      <c r="C5956" s="53"/>
      <c r="D5956" s="53"/>
      <c r="E5956" s="53"/>
      <c r="F5956" s="53"/>
      <c r="G5956" s="54"/>
      <c r="H5956" s="53"/>
      <c r="I5956" s="59"/>
      <c r="J5956" s="53"/>
      <c r="K5956" s="53"/>
      <c r="L5956" s="53"/>
      <c r="M5956" s="53"/>
      <c r="N5956" s="53"/>
    </row>
    <row r="5957" spans="2:14" x14ac:dyDescent="0.25">
      <c r="B5957" s="175"/>
      <c r="C5957" s="53"/>
      <c r="D5957" s="53"/>
      <c r="E5957" s="53"/>
      <c r="F5957" s="53"/>
      <c r="G5957" s="54"/>
      <c r="H5957" s="53"/>
      <c r="I5957" s="59"/>
      <c r="J5957" s="53"/>
      <c r="K5957" s="53"/>
      <c r="L5957" s="53"/>
      <c r="M5957" s="53"/>
      <c r="N5957" s="53"/>
    </row>
    <row r="5958" spans="2:14" x14ac:dyDescent="0.25">
      <c r="B5958" s="175"/>
      <c r="C5958" s="53"/>
      <c r="D5958" s="53"/>
      <c r="E5958" s="53"/>
      <c r="F5958" s="53"/>
      <c r="G5958" s="54"/>
      <c r="H5958" s="53"/>
      <c r="I5958" s="59"/>
      <c r="J5958" s="53"/>
      <c r="K5958" s="53"/>
      <c r="L5958" s="53"/>
      <c r="M5958" s="53"/>
      <c r="N5958" s="53"/>
    </row>
    <row r="5959" spans="2:14" x14ac:dyDescent="0.25">
      <c r="B5959" s="175"/>
      <c r="C5959" s="53"/>
      <c r="D5959" s="53"/>
      <c r="E5959" s="53"/>
      <c r="F5959" s="53"/>
      <c r="G5959" s="54"/>
      <c r="H5959" s="53"/>
      <c r="I5959" s="59"/>
      <c r="J5959" s="53"/>
      <c r="K5959" s="53"/>
      <c r="L5959" s="53"/>
      <c r="M5959" s="53"/>
      <c r="N5959" s="53"/>
    </row>
    <row r="5960" spans="2:14" x14ac:dyDescent="0.25">
      <c r="B5960" s="175"/>
      <c r="C5960" s="53"/>
      <c r="D5960" s="53"/>
      <c r="E5960" s="53"/>
      <c r="F5960" s="53"/>
      <c r="G5960" s="54"/>
      <c r="H5960" s="53"/>
      <c r="I5960" s="59"/>
      <c r="J5960" s="53"/>
      <c r="K5960" s="53"/>
      <c r="L5960" s="53"/>
      <c r="M5960" s="53"/>
      <c r="N5960" s="53"/>
    </row>
    <row r="5961" spans="2:14" x14ac:dyDescent="0.25">
      <c r="B5961" s="175"/>
      <c r="C5961" s="53"/>
      <c r="D5961" s="53"/>
      <c r="E5961" s="53"/>
      <c r="F5961" s="53"/>
      <c r="G5961" s="54"/>
      <c r="H5961" s="53"/>
      <c r="I5961" s="59"/>
      <c r="J5961" s="53"/>
      <c r="K5961" s="53"/>
      <c r="L5961" s="53"/>
      <c r="M5961" s="53"/>
      <c r="N5961" s="53"/>
    </row>
    <row r="5962" spans="2:14" x14ac:dyDescent="0.25">
      <c r="B5962" s="175"/>
      <c r="C5962" s="53"/>
      <c r="D5962" s="53"/>
      <c r="E5962" s="53"/>
      <c r="F5962" s="53"/>
      <c r="G5962" s="54"/>
      <c r="H5962" s="53"/>
      <c r="I5962" s="59"/>
      <c r="J5962" s="53"/>
      <c r="K5962" s="53"/>
      <c r="L5962" s="53"/>
      <c r="M5962" s="53"/>
      <c r="N5962" s="53"/>
    </row>
    <row r="5963" spans="2:14" x14ac:dyDescent="0.25">
      <c r="B5963" s="175"/>
      <c r="C5963" s="53"/>
      <c r="D5963" s="53"/>
      <c r="E5963" s="53"/>
      <c r="F5963" s="53"/>
      <c r="G5963" s="54"/>
      <c r="H5963" s="53"/>
      <c r="I5963" s="59"/>
      <c r="J5963" s="53"/>
      <c r="K5963" s="53"/>
      <c r="L5963" s="53"/>
      <c r="M5963" s="53"/>
      <c r="N5963" s="53"/>
    </row>
    <row r="5964" spans="2:14" x14ac:dyDescent="0.25">
      <c r="B5964" s="175"/>
      <c r="C5964" s="53"/>
      <c r="D5964" s="53"/>
      <c r="E5964" s="53"/>
      <c r="F5964" s="53"/>
      <c r="G5964" s="54"/>
      <c r="H5964" s="53"/>
      <c r="I5964" s="59"/>
      <c r="J5964" s="53"/>
      <c r="K5964" s="53"/>
      <c r="L5964" s="53"/>
      <c r="M5964" s="53"/>
      <c r="N5964" s="53"/>
    </row>
    <row r="5965" spans="2:14" x14ac:dyDescent="0.25">
      <c r="B5965" s="175"/>
      <c r="C5965" s="53"/>
      <c r="D5965" s="53"/>
      <c r="E5965" s="53"/>
      <c r="F5965" s="53"/>
      <c r="G5965" s="54"/>
      <c r="H5965" s="53"/>
      <c r="I5965" s="59"/>
      <c r="J5965" s="53"/>
      <c r="K5965" s="53"/>
      <c r="L5965" s="53"/>
      <c r="M5965" s="53"/>
      <c r="N5965" s="53"/>
    </row>
    <row r="5966" spans="2:14" x14ac:dyDescent="0.25">
      <c r="B5966" s="175"/>
      <c r="C5966" s="53"/>
      <c r="D5966" s="53"/>
      <c r="E5966" s="53"/>
      <c r="F5966" s="53"/>
      <c r="G5966" s="54"/>
      <c r="H5966" s="53"/>
      <c r="I5966" s="59"/>
      <c r="J5966" s="53"/>
      <c r="K5966" s="53"/>
      <c r="L5966" s="53"/>
      <c r="M5966" s="53"/>
      <c r="N5966" s="53"/>
    </row>
    <row r="5967" spans="2:14" x14ac:dyDescent="0.25">
      <c r="B5967" s="175"/>
      <c r="C5967" s="53"/>
      <c r="D5967" s="53"/>
      <c r="E5967" s="53"/>
      <c r="F5967" s="53"/>
      <c r="G5967" s="54"/>
      <c r="H5967" s="53"/>
      <c r="I5967" s="59"/>
      <c r="J5967" s="53"/>
      <c r="K5967" s="53"/>
      <c r="L5967" s="53"/>
      <c r="M5967" s="53"/>
      <c r="N5967" s="53"/>
    </row>
    <row r="5968" spans="2:14" x14ac:dyDescent="0.25">
      <c r="B5968" s="175"/>
      <c r="C5968" s="53"/>
      <c r="D5968" s="53"/>
      <c r="E5968" s="53"/>
      <c r="F5968" s="53"/>
      <c r="G5968" s="54"/>
      <c r="H5968" s="53"/>
      <c r="I5968" s="59"/>
      <c r="J5968" s="53"/>
      <c r="K5968" s="53"/>
      <c r="L5968" s="53"/>
      <c r="M5968" s="53"/>
      <c r="N5968" s="53"/>
    </row>
    <row r="5969" spans="2:14" x14ac:dyDescent="0.25">
      <c r="B5969" s="175"/>
      <c r="C5969" s="53"/>
      <c r="D5969" s="53"/>
      <c r="E5969" s="53"/>
      <c r="F5969" s="53"/>
      <c r="G5969" s="54"/>
      <c r="H5969" s="53"/>
      <c r="I5969" s="59"/>
      <c r="J5969" s="53"/>
      <c r="K5969" s="53"/>
      <c r="L5969" s="53"/>
      <c r="M5969" s="53"/>
      <c r="N5969" s="53"/>
    </row>
    <row r="5970" spans="2:14" x14ac:dyDescent="0.25">
      <c r="B5970" s="175"/>
      <c r="C5970" s="53"/>
      <c r="D5970" s="53"/>
      <c r="E5970" s="53"/>
      <c r="F5970" s="53"/>
      <c r="G5970" s="54"/>
      <c r="H5970" s="53"/>
      <c r="I5970" s="59"/>
      <c r="J5970" s="53"/>
      <c r="K5970" s="53"/>
      <c r="L5970" s="53"/>
      <c r="M5970" s="53"/>
      <c r="N5970" s="53"/>
    </row>
    <row r="5971" spans="2:14" x14ac:dyDescent="0.25">
      <c r="B5971" s="175"/>
      <c r="C5971" s="53"/>
      <c r="D5971" s="53"/>
      <c r="E5971" s="53"/>
      <c r="F5971" s="53"/>
      <c r="G5971" s="54"/>
      <c r="H5971" s="53"/>
      <c r="I5971" s="59"/>
      <c r="J5971" s="53"/>
      <c r="K5971" s="53"/>
      <c r="L5971" s="53"/>
      <c r="M5971" s="53"/>
      <c r="N5971" s="53"/>
    </row>
    <row r="5972" spans="2:14" x14ac:dyDescent="0.25">
      <c r="B5972" s="175"/>
      <c r="C5972" s="53"/>
      <c r="D5972" s="53"/>
      <c r="E5972" s="53"/>
      <c r="F5972" s="53"/>
      <c r="G5972" s="54"/>
      <c r="H5972" s="53"/>
      <c r="I5972" s="59"/>
      <c r="J5972" s="53"/>
      <c r="K5972" s="53"/>
      <c r="L5972" s="53"/>
      <c r="M5972" s="53"/>
      <c r="N5972" s="53"/>
    </row>
    <row r="5973" spans="2:14" x14ac:dyDescent="0.25">
      <c r="B5973" s="175"/>
      <c r="C5973" s="53"/>
      <c r="D5973" s="53"/>
      <c r="E5973" s="53"/>
      <c r="F5973" s="53"/>
      <c r="G5973" s="54"/>
      <c r="H5973" s="53"/>
      <c r="I5973" s="59"/>
      <c r="J5973" s="53"/>
      <c r="K5973" s="53"/>
      <c r="L5973" s="53"/>
      <c r="M5973" s="53"/>
      <c r="N5973" s="53"/>
    </row>
    <row r="5974" spans="2:14" x14ac:dyDescent="0.25">
      <c r="B5974" s="175"/>
      <c r="C5974" s="53"/>
      <c r="D5974" s="53"/>
      <c r="E5974" s="53"/>
      <c r="F5974" s="53"/>
      <c r="G5974" s="54"/>
      <c r="H5974" s="53"/>
      <c r="I5974" s="59"/>
      <c r="J5974" s="53"/>
      <c r="K5974" s="53"/>
      <c r="L5974" s="53"/>
      <c r="M5974" s="53"/>
      <c r="N5974" s="53"/>
    </row>
    <row r="5975" spans="2:14" x14ac:dyDescent="0.25">
      <c r="B5975" s="175"/>
      <c r="C5975" s="53"/>
      <c r="D5975" s="53"/>
      <c r="E5975" s="53"/>
      <c r="F5975" s="53"/>
      <c r="G5975" s="54"/>
      <c r="H5975" s="53"/>
      <c r="I5975" s="59"/>
      <c r="J5975" s="53"/>
      <c r="K5975" s="53"/>
      <c r="L5975" s="53"/>
      <c r="M5975" s="53"/>
      <c r="N5975" s="53"/>
    </row>
    <row r="5976" spans="2:14" x14ac:dyDescent="0.25">
      <c r="B5976" s="175"/>
      <c r="C5976" s="53"/>
      <c r="D5976" s="53"/>
      <c r="E5976" s="53"/>
      <c r="F5976" s="53"/>
      <c r="G5976" s="54"/>
      <c r="H5976" s="53"/>
      <c r="I5976" s="59"/>
      <c r="J5976" s="53"/>
      <c r="K5976" s="53"/>
      <c r="L5976" s="53"/>
      <c r="M5976" s="53"/>
      <c r="N5976" s="53"/>
    </row>
    <row r="5977" spans="2:14" x14ac:dyDescent="0.25">
      <c r="B5977" s="175"/>
      <c r="C5977" s="53"/>
      <c r="D5977" s="53"/>
      <c r="E5977" s="53"/>
      <c r="F5977" s="53"/>
      <c r="G5977" s="54"/>
      <c r="H5977" s="53"/>
      <c r="I5977" s="59"/>
      <c r="J5977" s="53"/>
      <c r="K5977" s="53"/>
      <c r="L5977" s="53"/>
      <c r="M5977" s="53"/>
      <c r="N5977" s="53"/>
    </row>
    <row r="5978" spans="2:14" x14ac:dyDescent="0.25">
      <c r="B5978" s="175"/>
      <c r="C5978" s="53"/>
      <c r="D5978" s="53"/>
      <c r="E5978" s="53"/>
      <c r="F5978" s="53"/>
      <c r="G5978" s="54"/>
      <c r="H5978" s="53"/>
      <c r="I5978" s="59"/>
      <c r="J5978" s="53"/>
      <c r="K5978" s="53"/>
      <c r="L5978" s="53"/>
      <c r="M5978" s="53"/>
      <c r="N5978" s="53"/>
    </row>
    <row r="5979" spans="2:14" x14ac:dyDescent="0.25">
      <c r="B5979" s="175"/>
      <c r="C5979" s="53"/>
      <c r="D5979" s="53"/>
      <c r="E5979" s="53"/>
      <c r="F5979" s="53"/>
      <c r="G5979" s="54"/>
      <c r="H5979" s="53"/>
      <c r="I5979" s="59"/>
      <c r="J5979" s="53"/>
      <c r="K5979" s="53"/>
      <c r="L5979" s="53"/>
      <c r="M5979" s="53"/>
      <c r="N5979" s="53"/>
    </row>
    <row r="5980" spans="2:14" x14ac:dyDescent="0.25">
      <c r="B5980" s="175"/>
      <c r="C5980" s="53"/>
      <c r="D5980" s="53"/>
      <c r="E5980" s="53"/>
      <c r="F5980" s="53"/>
      <c r="G5980" s="54"/>
      <c r="H5980" s="53"/>
      <c r="I5980" s="59"/>
      <c r="J5980" s="53"/>
      <c r="K5980" s="53"/>
      <c r="L5980" s="53"/>
      <c r="M5980" s="53"/>
      <c r="N5980" s="53"/>
    </row>
    <row r="5981" spans="2:14" x14ac:dyDescent="0.25">
      <c r="B5981" s="175"/>
      <c r="C5981" s="53"/>
      <c r="D5981" s="53"/>
      <c r="E5981" s="53"/>
      <c r="F5981" s="53"/>
      <c r="G5981" s="54"/>
      <c r="H5981" s="53"/>
      <c r="I5981" s="59"/>
      <c r="J5981" s="53"/>
      <c r="K5981" s="53"/>
      <c r="L5981" s="53"/>
      <c r="M5981" s="53"/>
      <c r="N5981" s="53"/>
    </row>
    <row r="5982" spans="2:14" x14ac:dyDescent="0.25">
      <c r="B5982" s="175"/>
      <c r="C5982" s="53"/>
      <c r="D5982" s="53"/>
      <c r="E5982" s="53"/>
      <c r="F5982" s="53"/>
      <c r="G5982" s="54"/>
      <c r="H5982" s="53"/>
      <c r="I5982" s="59"/>
      <c r="J5982" s="53"/>
      <c r="K5982" s="53"/>
      <c r="L5982" s="53"/>
      <c r="M5982" s="53"/>
      <c r="N5982" s="53"/>
    </row>
    <row r="5983" spans="2:14" x14ac:dyDescent="0.25">
      <c r="B5983" s="175"/>
      <c r="C5983" s="53"/>
      <c r="D5983" s="53"/>
      <c r="E5983" s="53"/>
      <c r="F5983" s="53"/>
      <c r="G5983" s="54"/>
      <c r="H5983" s="53"/>
      <c r="I5983" s="59"/>
      <c r="J5983" s="53"/>
      <c r="K5983" s="53"/>
      <c r="L5983" s="53"/>
      <c r="M5983" s="53"/>
      <c r="N5983" s="53"/>
    </row>
    <row r="5984" spans="2:14" x14ac:dyDescent="0.25">
      <c r="B5984" s="175"/>
      <c r="C5984" s="53"/>
      <c r="D5984" s="53"/>
      <c r="E5984" s="53"/>
      <c r="F5984" s="53"/>
      <c r="G5984" s="54"/>
      <c r="H5984" s="53"/>
      <c r="I5984" s="59"/>
      <c r="J5984" s="53"/>
      <c r="K5984" s="53"/>
      <c r="L5984" s="53"/>
      <c r="M5984" s="53"/>
      <c r="N5984" s="53"/>
    </row>
    <row r="5985" spans="2:14" x14ac:dyDescent="0.25">
      <c r="B5985" s="175"/>
      <c r="C5985" s="53"/>
      <c r="D5985" s="53"/>
      <c r="E5985" s="53"/>
      <c r="F5985" s="53"/>
      <c r="G5985" s="54"/>
      <c r="H5985" s="53"/>
      <c r="I5985" s="59"/>
      <c r="J5985" s="53"/>
      <c r="K5985" s="53"/>
      <c r="L5985" s="53"/>
      <c r="M5985" s="53"/>
      <c r="N5985" s="53"/>
    </row>
    <row r="5986" spans="2:14" x14ac:dyDescent="0.25">
      <c r="B5986" s="175"/>
      <c r="C5986" s="53"/>
      <c r="D5986" s="53"/>
      <c r="E5986" s="53"/>
      <c r="F5986" s="53"/>
      <c r="G5986" s="54"/>
      <c r="H5986" s="53"/>
      <c r="I5986" s="59"/>
      <c r="J5986" s="53"/>
      <c r="K5986" s="53"/>
      <c r="L5986" s="53"/>
      <c r="M5986" s="53"/>
      <c r="N5986" s="53"/>
    </row>
    <row r="5987" spans="2:14" x14ac:dyDescent="0.25">
      <c r="B5987" s="175"/>
      <c r="C5987" s="53"/>
      <c r="D5987" s="53"/>
      <c r="E5987" s="53"/>
      <c r="F5987" s="53"/>
      <c r="G5987" s="54"/>
      <c r="H5987" s="53"/>
      <c r="I5987" s="59"/>
      <c r="J5987" s="53"/>
      <c r="K5987" s="53"/>
      <c r="L5987" s="53"/>
      <c r="M5987" s="53"/>
      <c r="N5987" s="53"/>
    </row>
    <row r="5988" spans="2:14" x14ac:dyDescent="0.25">
      <c r="B5988" s="175"/>
      <c r="C5988" s="53"/>
      <c r="D5988" s="53"/>
      <c r="E5988" s="53"/>
      <c r="F5988" s="53"/>
      <c r="G5988" s="54"/>
      <c r="H5988" s="53"/>
      <c r="I5988" s="59"/>
      <c r="J5988" s="53"/>
      <c r="K5988" s="53"/>
      <c r="L5988" s="53"/>
      <c r="M5988" s="53"/>
      <c r="N5988" s="53"/>
    </row>
    <row r="5989" spans="2:14" x14ac:dyDescent="0.25">
      <c r="B5989" s="175"/>
      <c r="C5989" s="53"/>
      <c r="D5989" s="53"/>
      <c r="E5989" s="53"/>
      <c r="F5989" s="53"/>
      <c r="G5989" s="54"/>
      <c r="H5989" s="53"/>
      <c r="I5989" s="59"/>
      <c r="J5989" s="53"/>
      <c r="K5989" s="53"/>
      <c r="L5989" s="53"/>
      <c r="M5989" s="53"/>
      <c r="N5989" s="53"/>
    </row>
    <row r="5990" spans="2:14" x14ac:dyDescent="0.25">
      <c r="B5990" s="175"/>
      <c r="C5990" s="53"/>
      <c r="D5990" s="53"/>
      <c r="E5990" s="53"/>
      <c r="F5990" s="53"/>
      <c r="G5990" s="54"/>
      <c r="H5990" s="53"/>
      <c r="I5990" s="59"/>
      <c r="J5990" s="53"/>
      <c r="K5990" s="53"/>
      <c r="L5990" s="53"/>
      <c r="M5990" s="53"/>
      <c r="N5990" s="53"/>
    </row>
    <row r="5991" spans="2:14" x14ac:dyDescent="0.25">
      <c r="B5991" s="175"/>
      <c r="C5991" s="53"/>
      <c r="D5991" s="53"/>
      <c r="E5991" s="53"/>
      <c r="F5991" s="53"/>
      <c r="G5991" s="54"/>
      <c r="H5991" s="53"/>
      <c r="I5991" s="59"/>
      <c r="J5991" s="53"/>
      <c r="K5991" s="53"/>
      <c r="L5991" s="53"/>
      <c r="M5991" s="53"/>
      <c r="N5991" s="53"/>
    </row>
    <row r="5992" spans="2:14" x14ac:dyDescent="0.25">
      <c r="B5992" s="175"/>
      <c r="C5992" s="53"/>
      <c r="D5992" s="53"/>
      <c r="E5992" s="53"/>
      <c r="F5992" s="53"/>
      <c r="G5992" s="54"/>
      <c r="H5992" s="53"/>
      <c r="I5992" s="59"/>
      <c r="J5992" s="53"/>
      <c r="K5992" s="53"/>
      <c r="L5992" s="53"/>
      <c r="M5992" s="53"/>
      <c r="N5992" s="53"/>
    </row>
    <row r="5993" spans="2:14" x14ac:dyDescent="0.25">
      <c r="B5993" s="175"/>
      <c r="C5993" s="53"/>
      <c r="D5993" s="53"/>
      <c r="E5993" s="53"/>
      <c r="F5993" s="53"/>
      <c r="G5993" s="54"/>
      <c r="H5993" s="53"/>
      <c r="I5993" s="59"/>
      <c r="J5993" s="53"/>
      <c r="K5993" s="53"/>
      <c r="L5993" s="53"/>
      <c r="M5993" s="53"/>
      <c r="N5993" s="53"/>
    </row>
    <row r="5994" spans="2:14" x14ac:dyDescent="0.25">
      <c r="B5994" s="175"/>
      <c r="C5994" s="53"/>
      <c r="D5994" s="53"/>
      <c r="E5994" s="53"/>
      <c r="F5994" s="53"/>
      <c r="G5994" s="54"/>
      <c r="H5994" s="53"/>
      <c r="I5994" s="59"/>
      <c r="J5994" s="53"/>
      <c r="K5994" s="53"/>
      <c r="L5994" s="53"/>
      <c r="M5994" s="53"/>
      <c r="N5994" s="53"/>
    </row>
    <row r="5995" spans="2:14" x14ac:dyDescent="0.25">
      <c r="B5995" s="175"/>
      <c r="C5995" s="53"/>
      <c r="D5995" s="53"/>
      <c r="E5995" s="53"/>
      <c r="F5995" s="53"/>
      <c r="G5995" s="54"/>
      <c r="H5995" s="53"/>
      <c r="I5995" s="59"/>
      <c r="J5995" s="53"/>
      <c r="K5995" s="53"/>
      <c r="L5995" s="53"/>
      <c r="M5995" s="53"/>
      <c r="N5995" s="53"/>
    </row>
    <row r="5996" spans="2:14" x14ac:dyDescent="0.25">
      <c r="B5996" s="175"/>
      <c r="C5996" s="53"/>
      <c r="D5996" s="53"/>
      <c r="E5996" s="53"/>
      <c r="F5996" s="53"/>
      <c r="G5996" s="54"/>
      <c r="H5996" s="53"/>
      <c r="I5996" s="59"/>
      <c r="J5996" s="53"/>
      <c r="K5996" s="53"/>
      <c r="L5996" s="53"/>
      <c r="M5996" s="53"/>
      <c r="N5996" s="53"/>
    </row>
    <row r="5997" spans="2:14" x14ac:dyDescent="0.25">
      <c r="B5997" s="175"/>
      <c r="C5997" s="53"/>
      <c r="D5997" s="53"/>
      <c r="E5997" s="53"/>
      <c r="F5997" s="53"/>
      <c r="G5997" s="54"/>
      <c r="H5997" s="53"/>
      <c r="I5997" s="59"/>
      <c r="J5997" s="53"/>
      <c r="K5997" s="53"/>
      <c r="L5997" s="53"/>
      <c r="M5997" s="53"/>
      <c r="N5997" s="53"/>
    </row>
    <row r="5998" spans="2:14" x14ac:dyDescent="0.25">
      <c r="B5998" s="175"/>
      <c r="C5998" s="53"/>
      <c r="D5998" s="53"/>
      <c r="E5998" s="53"/>
      <c r="F5998" s="53"/>
      <c r="G5998" s="54"/>
      <c r="H5998" s="53"/>
      <c r="I5998" s="59"/>
      <c r="J5998" s="53"/>
      <c r="K5998" s="53"/>
      <c r="L5998" s="53"/>
      <c r="M5998" s="53"/>
      <c r="N5998" s="53"/>
    </row>
    <row r="5999" spans="2:14" x14ac:dyDescent="0.25">
      <c r="B5999" s="175"/>
      <c r="C5999" s="53"/>
      <c r="D5999" s="53"/>
      <c r="E5999" s="53"/>
      <c r="F5999" s="53"/>
      <c r="G5999" s="54"/>
      <c r="H5999" s="53"/>
      <c r="I5999" s="59"/>
      <c r="J5999" s="53"/>
      <c r="K5999" s="53"/>
      <c r="L5999" s="53"/>
      <c r="M5999" s="53"/>
      <c r="N5999" s="53"/>
    </row>
    <row r="6000" spans="2:14" x14ac:dyDescent="0.25">
      <c r="B6000" s="175"/>
      <c r="C6000" s="53"/>
      <c r="D6000" s="53"/>
      <c r="E6000" s="53"/>
      <c r="F6000" s="53"/>
      <c r="G6000" s="54"/>
      <c r="H6000" s="53"/>
      <c r="I6000" s="59"/>
      <c r="J6000" s="53"/>
      <c r="K6000" s="53"/>
      <c r="L6000" s="53"/>
      <c r="M6000" s="53"/>
      <c r="N6000" s="53"/>
    </row>
    <row r="6001" spans="2:14" x14ac:dyDescent="0.25">
      <c r="B6001" s="175"/>
      <c r="C6001" s="53"/>
      <c r="D6001" s="53"/>
      <c r="E6001" s="53"/>
      <c r="F6001" s="53"/>
      <c r="G6001" s="54"/>
      <c r="H6001" s="53"/>
      <c r="I6001" s="59"/>
      <c r="J6001" s="53"/>
      <c r="K6001" s="53"/>
      <c r="L6001" s="53"/>
      <c r="M6001" s="53"/>
      <c r="N6001" s="53"/>
    </row>
    <row r="6002" spans="2:14" x14ac:dyDescent="0.25">
      <c r="B6002" s="175"/>
      <c r="C6002" s="53"/>
      <c r="D6002" s="53"/>
      <c r="E6002" s="53"/>
      <c r="F6002" s="53"/>
      <c r="G6002" s="54"/>
      <c r="H6002" s="53"/>
      <c r="I6002" s="59"/>
      <c r="J6002" s="53"/>
      <c r="K6002" s="53"/>
      <c r="L6002" s="53"/>
      <c r="M6002" s="53"/>
      <c r="N6002" s="53"/>
    </row>
    <row r="6003" spans="2:14" x14ac:dyDescent="0.25">
      <c r="B6003" s="175"/>
      <c r="C6003" s="53"/>
      <c r="D6003" s="53"/>
      <c r="E6003" s="53"/>
      <c r="F6003" s="53"/>
      <c r="G6003" s="54"/>
      <c r="H6003" s="53"/>
      <c r="I6003" s="59"/>
      <c r="J6003" s="53"/>
      <c r="K6003" s="53"/>
      <c r="L6003" s="53"/>
      <c r="M6003" s="53"/>
      <c r="N6003" s="53"/>
    </row>
    <row r="6004" spans="2:14" x14ac:dyDescent="0.25">
      <c r="B6004" s="175"/>
      <c r="C6004" s="53"/>
      <c r="D6004" s="53"/>
      <c r="E6004" s="53"/>
      <c r="F6004" s="53"/>
      <c r="G6004" s="54"/>
      <c r="H6004" s="53"/>
      <c r="I6004" s="59"/>
      <c r="J6004" s="53"/>
      <c r="K6004" s="53"/>
      <c r="L6004" s="53"/>
      <c r="M6004" s="53"/>
      <c r="N6004" s="53"/>
    </row>
    <row r="6005" spans="2:14" x14ac:dyDescent="0.25">
      <c r="B6005" s="175"/>
      <c r="C6005" s="53"/>
      <c r="D6005" s="53"/>
      <c r="E6005" s="53"/>
      <c r="F6005" s="53"/>
      <c r="G6005" s="54"/>
      <c r="H6005" s="53"/>
      <c r="I6005" s="59"/>
      <c r="J6005" s="53"/>
      <c r="K6005" s="53"/>
      <c r="L6005" s="53"/>
      <c r="M6005" s="53"/>
      <c r="N6005" s="53"/>
    </row>
    <row r="6006" spans="2:14" x14ac:dyDescent="0.25">
      <c r="B6006" s="175"/>
      <c r="C6006" s="53"/>
      <c r="D6006" s="53"/>
      <c r="E6006" s="53"/>
      <c r="F6006" s="53"/>
      <c r="G6006" s="54"/>
      <c r="H6006" s="53"/>
      <c r="I6006" s="59"/>
      <c r="J6006" s="53"/>
      <c r="K6006" s="53"/>
      <c r="L6006" s="53"/>
      <c r="M6006" s="53"/>
      <c r="N6006" s="53"/>
    </row>
    <row r="6007" spans="2:14" x14ac:dyDescent="0.25">
      <c r="B6007" s="175"/>
      <c r="C6007" s="53"/>
      <c r="D6007" s="53"/>
      <c r="E6007" s="53"/>
      <c r="F6007" s="53"/>
      <c r="G6007" s="54"/>
      <c r="H6007" s="53"/>
      <c r="I6007" s="59"/>
      <c r="J6007" s="53"/>
      <c r="K6007" s="53"/>
      <c r="L6007" s="53"/>
      <c r="M6007" s="53"/>
      <c r="N6007" s="53"/>
    </row>
    <row r="6008" spans="2:14" x14ac:dyDescent="0.25">
      <c r="B6008" s="175"/>
      <c r="C6008" s="53"/>
      <c r="D6008" s="53"/>
      <c r="E6008" s="53"/>
      <c r="F6008" s="53"/>
      <c r="G6008" s="54"/>
      <c r="H6008" s="53"/>
      <c r="I6008" s="59"/>
      <c r="J6008" s="53"/>
      <c r="K6008" s="53"/>
      <c r="L6008" s="53"/>
      <c r="M6008" s="53"/>
      <c r="N6008" s="53"/>
    </row>
    <row r="6009" spans="2:14" x14ac:dyDescent="0.25">
      <c r="B6009" s="175"/>
      <c r="C6009" s="53"/>
      <c r="D6009" s="53"/>
      <c r="E6009" s="53"/>
      <c r="F6009" s="53"/>
      <c r="G6009" s="54"/>
      <c r="H6009" s="53"/>
      <c r="I6009" s="59"/>
      <c r="J6009" s="53"/>
      <c r="K6009" s="53"/>
      <c r="L6009" s="53"/>
      <c r="M6009" s="53"/>
      <c r="N6009" s="53"/>
    </row>
    <row r="6010" spans="2:14" x14ac:dyDescent="0.25">
      <c r="B6010" s="175"/>
      <c r="C6010" s="53"/>
      <c r="D6010" s="53"/>
      <c r="E6010" s="53"/>
      <c r="F6010" s="53"/>
      <c r="G6010" s="54"/>
      <c r="H6010" s="53"/>
      <c r="I6010" s="59"/>
      <c r="J6010" s="53"/>
      <c r="K6010" s="53"/>
      <c r="L6010" s="53"/>
      <c r="M6010" s="53"/>
      <c r="N6010" s="53"/>
    </row>
    <row r="6011" spans="2:14" x14ac:dyDescent="0.25">
      <c r="B6011" s="175"/>
      <c r="C6011" s="53"/>
      <c r="D6011" s="53"/>
      <c r="E6011" s="53"/>
      <c r="F6011" s="53"/>
      <c r="G6011" s="54"/>
      <c r="H6011" s="53"/>
      <c r="I6011" s="59"/>
      <c r="J6011" s="53"/>
      <c r="K6011" s="53"/>
      <c r="L6011" s="53"/>
      <c r="M6011" s="53"/>
      <c r="N6011" s="53"/>
    </row>
    <row r="6012" spans="2:14" x14ac:dyDescent="0.25">
      <c r="B6012" s="175"/>
      <c r="C6012" s="53"/>
      <c r="D6012" s="53"/>
      <c r="E6012" s="53"/>
      <c r="F6012" s="53"/>
      <c r="G6012" s="54"/>
      <c r="H6012" s="53"/>
      <c r="I6012" s="59"/>
      <c r="J6012" s="53"/>
      <c r="K6012" s="53"/>
      <c r="L6012" s="53"/>
      <c r="M6012" s="53"/>
      <c r="N6012" s="53"/>
    </row>
    <row r="6013" spans="2:14" x14ac:dyDescent="0.25">
      <c r="B6013" s="175"/>
      <c r="C6013" s="53"/>
      <c r="D6013" s="53"/>
      <c r="E6013" s="53"/>
      <c r="F6013" s="53"/>
      <c r="G6013" s="54"/>
      <c r="H6013" s="53"/>
      <c r="I6013" s="59"/>
      <c r="J6013" s="53"/>
      <c r="K6013" s="53"/>
      <c r="L6013" s="53"/>
      <c r="M6013" s="53"/>
      <c r="N6013" s="53"/>
    </row>
    <row r="6014" spans="2:14" x14ac:dyDescent="0.25">
      <c r="B6014" s="175"/>
      <c r="C6014" s="53"/>
      <c r="D6014" s="53"/>
      <c r="E6014" s="53"/>
      <c r="F6014" s="53"/>
      <c r="G6014" s="54"/>
      <c r="H6014" s="53"/>
      <c r="I6014" s="59"/>
      <c r="J6014" s="53"/>
      <c r="K6014" s="53"/>
      <c r="L6014" s="53"/>
      <c r="M6014" s="53"/>
      <c r="N6014" s="53"/>
    </row>
    <row r="6015" spans="2:14" x14ac:dyDescent="0.25">
      <c r="B6015" s="175"/>
      <c r="C6015" s="53"/>
      <c r="D6015" s="53"/>
      <c r="E6015" s="53"/>
      <c r="F6015" s="53"/>
      <c r="G6015" s="54"/>
      <c r="H6015" s="53"/>
      <c r="I6015" s="59"/>
      <c r="J6015" s="53"/>
      <c r="K6015" s="53"/>
      <c r="L6015" s="53"/>
      <c r="M6015" s="53"/>
      <c r="N6015" s="53"/>
    </row>
    <row r="6016" spans="2:14" x14ac:dyDescent="0.25">
      <c r="B6016" s="175"/>
      <c r="C6016" s="53"/>
      <c r="D6016" s="53"/>
      <c r="E6016" s="53"/>
      <c r="F6016" s="53"/>
      <c r="G6016" s="54"/>
      <c r="H6016" s="53"/>
      <c r="I6016" s="59"/>
      <c r="J6016" s="53"/>
      <c r="K6016" s="53"/>
      <c r="L6016" s="53"/>
      <c r="M6016" s="53"/>
      <c r="N6016" s="53"/>
    </row>
    <row r="6017" spans="2:14" x14ac:dyDescent="0.25">
      <c r="B6017" s="175"/>
      <c r="C6017" s="53"/>
      <c r="D6017" s="53"/>
      <c r="E6017" s="53"/>
      <c r="F6017" s="53"/>
      <c r="G6017" s="54"/>
      <c r="H6017" s="53"/>
      <c r="I6017" s="59"/>
      <c r="J6017" s="53"/>
      <c r="K6017" s="53"/>
      <c r="L6017" s="53"/>
      <c r="M6017" s="53"/>
      <c r="N6017" s="53"/>
    </row>
    <row r="6018" spans="2:14" x14ac:dyDescent="0.25">
      <c r="B6018" s="175"/>
      <c r="C6018" s="53"/>
      <c r="D6018" s="53"/>
      <c r="E6018" s="53"/>
      <c r="F6018" s="53"/>
      <c r="G6018" s="54"/>
      <c r="H6018" s="53"/>
      <c r="I6018" s="59"/>
      <c r="J6018" s="53"/>
      <c r="K6018" s="53"/>
      <c r="L6018" s="53"/>
      <c r="M6018" s="53"/>
      <c r="N6018" s="53"/>
    </row>
    <row r="6019" spans="2:14" x14ac:dyDescent="0.25">
      <c r="B6019" s="175"/>
      <c r="C6019" s="53"/>
      <c r="D6019" s="53"/>
      <c r="E6019" s="53"/>
      <c r="F6019" s="53"/>
      <c r="G6019" s="54"/>
      <c r="H6019" s="53"/>
      <c r="I6019" s="59"/>
      <c r="J6019" s="53"/>
      <c r="K6019" s="53"/>
      <c r="L6019" s="53"/>
      <c r="M6019" s="53"/>
      <c r="N6019" s="53"/>
    </row>
    <row r="6020" spans="2:14" x14ac:dyDescent="0.25">
      <c r="B6020" s="175"/>
      <c r="C6020" s="53"/>
      <c r="D6020" s="53"/>
      <c r="E6020" s="53"/>
      <c r="F6020" s="53"/>
      <c r="G6020" s="54"/>
      <c r="H6020" s="53"/>
      <c r="I6020" s="59"/>
      <c r="J6020" s="53"/>
      <c r="K6020" s="53"/>
      <c r="L6020" s="53"/>
      <c r="M6020" s="53"/>
      <c r="N6020" s="53"/>
    </row>
    <row r="6021" spans="2:14" x14ac:dyDescent="0.25">
      <c r="B6021" s="175"/>
      <c r="C6021" s="53"/>
      <c r="D6021" s="53"/>
      <c r="E6021" s="53"/>
      <c r="F6021" s="53"/>
      <c r="G6021" s="54"/>
      <c r="H6021" s="53"/>
      <c r="I6021" s="59"/>
      <c r="J6021" s="53"/>
      <c r="K6021" s="53"/>
      <c r="L6021" s="53"/>
      <c r="M6021" s="53"/>
      <c r="N6021" s="53"/>
    </row>
    <row r="6022" spans="2:14" x14ac:dyDescent="0.25">
      <c r="B6022" s="175"/>
      <c r="C6022" s="53"/>
      <c r="D6022" s="53"/>
      <c r="E6022" s="53"/>
      <c r="F6022" s="53"/>
      <c r="G6022" s="54"/>
      <c r="H6022" s="53"/>
      <c r="I6022" s="59"/>
      <c r="J6022" s="53"/>
      <c r="K6022" s="53"/>
      <c r="L6022" s="53"/>
      <c r="M6022" s="53"/>
      <c r="N6022" s="53"/>
    </row>
    <row r="6023" spans="2:14" x14ac:dyDescent="0.25">
      <c r="B6023" s="175"/>
      <c r="C6023" s="53"/>
      <c r="D6023" s="53"/>
      <c r="E6023" s="53"/>
      <c r="F6023" s="53"/>
      <c r="G6023" s="54"/>
      <c r="H6023" s="53"/>
      <c r="I6023" s="59"/>
      <c r="J6023" s="53"/>
      <c r="K6023" s="53"/>
      <c r="L6023" s="53"/>
      <c r="M6023" s="53"/>
      <c r="N6023" s="53"/>
    </row>
    <row r="6024" spans="2:14" x14ac:dyDescent="0.25">
      <c r="B6024" s="175"/>
      <c r="C6024" s="53"/>
      <c r="D6024" s="53"/>
      <c r="E6024" s="53"/>
      <c r="F6024" s="53"/>
      <c r="G6024" s="54"/>
      <c r="H6024" s="53"/>
      <c r="I6024" s="59"/>
      <c r="J6024" s="53"/>
      <c r="K6024" s="53"/>
      <c r="L6024" s="53"/>
      <c r="M6024" s="53"/>
      <c r="N6024" s="53"/>
    </row>
    <row r="6025" spans="2:14" x14ac:dyDescent="0.25">
      <c r="B6025" s="175"/>
      <c r="C6025" s="53"/>
      <c r="D6025" s="53"/>
      <c r="E6025" s="53"/>
      <c r="F6025" s="53"/>
      <c r="G6025" s="54"/>
      <c r="H6025" s="53"/>
      <c r="I6025" s="59"/>
      <c r="J6025" s="53"/>
      <c r="K6025" s="53"/>
      <c r="L6025" s="53"/>
      <c r="M6025" s="53"/>
      <c r="N6025" s="53"/>
    </row>
    <row r="6026" spans="2:14" x14ac:dyDescent="0.25">
      <c r="B6026" s="175"/>
      <c r="C6026" s="53"/>
      <c r="D6026" s="53"/>
      <c r="E6026" s="53"/>
      <c r="F6026" s="53"/>
      <c r="G6026" s="54"/>
      <c r="H6026" s="53"/>
      <c r="I6026" s="59"/>
      <c r="J6026" s="53"/>
      <c r="K6026" s="53"/>
      <c r="L6026" s="53"/>
      <c r="M6026" s="53"/>
      <c r="N6026" s="53"/>
    </row>
    <row r="6027" spans="2:14" x14ac:dyDescent="0.25">
      <c r="B6027" s="175"/>
      <c r="C6027" s="53"/>
      <c r="D6027" s="53"/>
      <c r="E6027" s="53"/>
      <c r="F6027" s="53"/>
      <c r="G6027" s="54"/>
      <c r="H6027" s="53"/>
      <c r="I6027" s="59"/>
      <c r="J6027" s="53"/>
      <c r="K6027" s="53"/>
      <c r="L6027" s="53"/>
      <c r="M6027" s="53"/>
      <c r="N6027" s="53"/>
    </row>
    <row r="6028" spans="2:14" x14ac:dyDescent="0.25">
      <c r="B6028" s="175"/>
      <c r="C6028" s="53"/>
      <c r="D6028" s="53"/>
      <c r="E6028" s="53"/>
      <c r="F6028" s="53"/>
      <c r="G6028" s="54"/>
      <c r="H6028" s="53"/>
      <c r="I6028" s="59"/>
      <c r="J6028" s="53"/>
      <c r="K6028" s="53"/>
      <c r="L6028" s="53"/>
      <c r="M6028" s="53"/>
      <c r="N6028" s="53"/>
    </row>
    <row r="6029" spans="2:14" x14ac:dyDescent="0.25">
      <c r="B6029" s="175"/>
      <c r="C6029" s="53"/>
      <c r="D6029" s="53"/>
      <c r="E6029" s="53"/>
      <c r="F6029" s="53"/>
      <c r="G6029" s="54"/>
      <c r="H6029" s="53"/>
      <c r="I6029" s="59"/>
      <c r="J6029" s="53"/>
      <c r="K6029" s="53"/>
      <c r="L6029" s="53"/>
      <c r="M6029" s="53"/>
      <c r="N6029" s="53"/>
    </row>
    <row r="6030" spans="2:14" x14ac:dyDescent="0.25">
      <c r="B6030" s="175"/>
      <c r="C6030" s="53"/>
      <c r="D6030" s="53"/>
      <c r="E6030" s="53"/>
      <c r="F6030" s="53"/>
      <c r="G6030" s="54"/>
      <c r="H6030" s="53"/>
      <c r="I6030" s="59"/>
      <c r="J6030" s="53"/>
      <c r="K6030" s="53"/>
      <c r="L6030" s="53"/>
      <c r="M6030" s="53"/>
      <c r="N6030" s="53"/>
    </row>
    <row r="6031" spans="2:14" x14ac:dyDescent="0.25">
      <c r="B6031" s="175"/>
      <c r="C6031" s="53"/>
      <c r="D6031" s="53"/>
      <c r="E6031" s="53"/>
      <c r="F6031" s="53"/>
      <c r="G6031" s="54"/>
      <c r="H6031" s="53"/>
      <c r="I6031" s="59"/>
      <c r="J6031" s="53"/>
      <c r="K6031" s="53"/>
      <c r="L6031" s="53"/>
      <c r="M6031" s="53"/>
      <c r="N6031" s="53"/>
    </row>
    <row r="6032" spans="2:14" x14ac:dyDescent="0.25">
      <c r="B6032" s="175"/>
      <c r="C6032" s="53"/>
      <c r="D6032" s="53"/>
      <c r="E6032" s="53"/>
      <c r="F6032" s="53"/>
      <c r="G6032" s="54"/>
      <c r="H6032" s="53"/>
      <c r="I6032" s="59"/>
      <c r="J6032" s="53"/>
      <c r="K6032" s="53"/>
      <c r="L6032" s="53"/>
      <c r="M6032" s="53"/>
      <c r="N6032" s="53"/>
    </row>
    <row r="6033" spans="2:14" x14ac:dyDescent="0.25">
      <c r="B6033" s="175"/>
      <c r="C6033" s="53"/>
      <c r="D6033" s="53"/>
      <c r="E6033" s="53"/>
      <c r="F6033" s="53"/>
      <c r="G6033" s="54"/>
      <c r="H6033" s="53"/>
      <c r="I6033" s="59"/>
      <c r="J6033" s="53"/>
      <c r="K6033" s="53"/>
      <c r="L6033" s="53"/>
      <c r="M6033" s="53"/>
      <c r="N6033" s="53"/>
    </row>
    <row r="6034" spans="2:14" x14ac:dyDescent="0.25">
      <c r="B6034" s="175"/>
      <c r="C6034" s="53"/>
      <c r="D6034" s="53"/>
      <c r="E6034" s="53"/>
      <c r="F6034" s="53"/>
      <c r="G6034" s="54"/>
      <c r="H6034" s="53"/>
      <c r="I6034" s="59"/>
      <c r="J6034" s="53"/>
      <c r="K6034" s="53"/>
      <c r="L6034" s="53"/>
      <c r="M6034" s="53"/>
      <c r="N6034" s="53"/>
    </row>
    <row r="6035" spans="2:14" x14ac:dyDescent="0.25">
      <c r="B6035" s="175"/>
      <c r="C6035" s="53"/>
      <c r="D6035" s="53"/>
      <c r="E6035" s="53"/>
      <c r="F6035" s="53"/>
      <c r="G6035" s="54"/>
      <c r="H6035" s="53"/>
      <c r="I6035" s="59"/>
      <c r="J6035" s="53"/>
      <c r="K6035" s="53"/>
      <c r="L6035" s="53"/>
      <c r="M6035" s="53"/>
      <c r="N6035" s="53"/>
    </row>
    <row r="6036" spans="2:14" x14ac:dyDescent="0.25">
      <c r="B6036" s="175"/>
      <c r="C6036" s="53"/>
      <c r="D6036" s="53"/>
      <c r="E6036" s="53"/>
      <c r="F6036" s="53"/>
      <c r="G6036" s="54"/>
      <c r="H6036" s="53"/>
      <c r="I6036" s="59"/>
      <c r="J6036" s="53"/>
      <c r="K6036" s="53"/>
      <c r="L6036" s="53"/>
      <c r="M6036" s="53"/>
      <c r="N6036" s="53"/>
    </row>
    <row r="6037" spans="2:14" x14ac:dyDescent="0.25">
      <c r="B6037" s="175"/>
      <c r="C6037" s="53"/>
      <c r="D6037" s="53"/>
      <c r="E6037" s="53"/>
      <c r="F6037" s="53"/>
      <c r="G6037" s="54"/>
      <c r="H6037" s="53"/>
      <c r="I6037" s="59"/>
      <c r="J6037" s="53"/>
      <c r="K6037" s="53"/>
      <c r="L6037" s="53"/>
      <c r="M6037" s="53"/>
      <c r="N6037" s="53"/>
    </row>
    <row r="6038" spans="2:14" x14ac:dyDescent="0.25">
      <c r="B6038" s="175"/>
      <c r="C6038" s="53"/>
      <c r="D6038" s="53"/>
      <c r="E6038" s="53"/>
      <c r="F6038" s="53"/>
      <c r="G6038" s="54"/>
      <c r="H6038" s="53"/>
      <c r="I6038" s="59"/>
      <c r="J6038" s="53"/>
      <c r="K6038" s="53"/>
      <c r="L6038" s="53"/>
      <c r="M6038" s="53"/>
      <c r="N6038" s="53"/>
    </row>
    <row r="6039" spans="2:14" x14ac:dyDescent="0.25">
      <c r="B6039" s="175"/>
      <c r="C6039" s="53"/>
      <c r="D6039" s="53"/>
      <c r="E6039" s="53"/>
      <c r="F6039" s="53"/>
      <c r="G6039" s="54"/>
      <c r="H6039" s="53"/>
      <c r="I6039" s="59"/>
      <c r="J6039" s="53"/>
      <c r="K6039" s="53"/>
      <c r="L6039" s="53"/>
      <c r="M6039" s="53"/>
      <c r="N6039" s="53"/>
    </row>
    <row r="6040" spans="2:14" x14ac:dyDescent="0.25">
      <c r="B6040" s="175"/>
      <c r="C6040" s="53"/>
      <c r="D6040" s="53"/>
      <c r="E6040" s="53"/>
      <c r="F6040" s="53"/>
      <c r="G6040" s="54"/>
      <c r="H6040" s="53"/>
      <c r="I6040" s="59"/>
      <c r="J6040" s="53"/>
      <c r="K6040" s="53"/>
      <c r="L6040" s="53"/>
      <c r="M6040" s="53"/>
      <c r="N6040" s="53"/>
    </row>
    <row r="6041" spans="2:14" x14ac:dyDescent="0.25">
      <c r="B6041" s="175"/>
      <c r="C6041" s="53"/>
      <c r="D6041" s="53"/>
      <c r="E6041" s="53"/>
      <c r="F6041" s="53"/>
      <c r="G6041" s="54"/>
      <c r="H6041" s="53"/>
      <c r="I6041" s="59"/>
      <c r="J6041" s="53"/>
      <c r="K6041" s="53"/>
      <c r="L6041" s="53"/>
      <c r="M6041" s="53"/>
      <c r="N6041" s="53"/>
    </row>
    <row r="6042" spans="2:14" x14ac:dyDescent="0.25">
      <c r="B6042" s="175"/>
      <c r="C6042" s="53"/>
      <c r="D6042" s="53"/>
      <c r="E6042" s="53"/>
      <c r="F6042" s="53"/>
      <c r="G6042" s="54"/>
      <c r="H6042" s="53"/>
      <c r="I6042" s="59"/>
      <c r="J6042" s="53"/>
      <c r="K6042" s="53"/>
      <c r="L6042" s="53"/>
      <c r="M6042" s="53"/>
      <c r="N6042" s="53"/>
    </row>
    <row r="6043" spans="2:14" x14ac:dyDescent="0.25">
      <c r="B6043" s="175"/>
      <c r="C6043" s="53"/>
      <c r="D6043" s="53"/>
      <c r="E6043" s="53"/>
      <c r="F6043" s="53"/>
      <c r="G6043" s="54"/>
      <c r="H6043" s="53"/>
      <c r="I6043" s="59"/>
      <c r="J6043" s="53"/>
      <c r="K6043" s="53"/>
      <c r="L6043" s="53"/>
      <c r="M6043" s="53"/>
      <c r="N6043" s="53"/>
    </row>
    <row r="6044" spans="2:14" x14ac:dyDescent="0.25">
      <c r="B6044" s="175"/>
      <c r="C6044" s="53"/>
      <c r="D6044" s="53"/>
      <c r="E6044" s="53"/>
      <c r="F6044" s="53"/>
      <c r="G6044" s="54"/>
      <c r="H6044" s="53"/>
      <c r="I6044" s="59"/>
      <c r="J6044" s="53"/>
      <c r="K6044" s="53"/>
      <c r="L6044" s="53"/>
      <c r="M6044" s="53"/>
      <c r="N6044" s="53"/>
    </row>
    <row r="6045" spans="2:14" x14ac:dyDescent="0.25">
      <c r="B6045" s="175"/>
      <c r="C6045" s="53"/>
      <c r="D6045" s="53"/>
      <c r="E6045" s="53"/>
      <c r="F6045" s="53"/>
      <c r="G6045" s="54"/>
      <c r="H6045" s="53"/>
      <c r="I6045" s="59"/>
      <c r="J6045" s="53"/>
      <c r="K6045" s="53"/>
      <c r="L6045" s="53"/>
      <c r="M6045" s="53"/>
      <c r="N6045" s="53"/>
    </row>
    <row r="6046" spans="2:14" x14ac:dyDescent="0.25">
      <c r="B6046" s="175"/>
      <c r="C6046" s="53"/>
      <c r="D6046" s="53"/>
      <c r="E6046" s="53"/>
      <c r="F6046" s="53"/>
      <c r="G6046" s="54"/>
      <c r="H6046" s="53"/>
      <c r="I6046" s="59"/>
      <c r="J6046" s="53"/>
      <c r="K6046" s="53"/>
      <c r="L6046" s="53"/>
      <c r="M6046" s="53"/>
      <c r="N6046" s="53"/>
    </row>
    <row r="6047" spans="2:14" x14ac:dyDescent="0.25">
      <c r="B6047" s="175"/>
      <c r="C6047" s="53"/>
      <c r="D6047" s="53"/>
      <c r="E6047" s="53"/>
      <c r="F6047" s="53"/>
      <c r="G6047" s="54"/>
      <c r="H6047" s="53"/>
      <c r="I6047" s="59"/>
      <c r="J6047" s="53"/>
      <c r="K6047" s="53"/>
      <c r="L6047" s="53"/>
      <c r="M6047" s="53"/>
      <c r="N6047" s="53"/>
    </row>
    <row r="6048" spans="2:14" x14ac:dyDescent="0.25">
      <c r="B6048" s="175"/>
      <c r="C6048" s="53"/>
      <c r="D6048" s="53"/>
      <c r="E6048" s="53"/>
      <c r="F6048" s="53"/>
      <c r="G6048" s="54"/>
      <c r="H6048" s="53"/>
      <c r="I6048" s="59"/>
      <c r="J6048" s="53"/>
      <c r="K6048" s="53"/>
      <c r="L6048" s="53"/>
      <c r="M6048" s="53"/>
      <c r="N6048" s="53"/>
    </row>
    <row r="6049" spans="2:14" x14ac:dyDescent="0.25">
      <c r="B6049" s="175"/>
      <c r="C6049" s="53"/>
      <c r="D6049" s="53"/>
      <c r="E6049" s="53"/>
      <c r="F6049" s="53"/>
      <c r="G6049" s="54"/>
      <c r="H6049" s="53"/>
      <c r="I6049" s="59"/>
      <c r="J6049" s="53"/>
      <c r="K6049" s="53"/>
      <c r="L6049" s="53"/>
      <c r="M6049" s="53"/>
      <c r="N6049" s="53"/>
    </row>
    <row r="6050" spans="2:14" x14ac:dyDescent="0.25">
      <c r="B6050" s="175"/>
      <c r="C6050" s="53"/>
      <c r="D6050" s="53"/>
      <c r="E6050" s="53"/>
      <c r="F6050" s="53"/>
      <c r="G6050" s="54"/>
      <c r="H6050" s="53"/>
      <c r="I6050" s="59"/>
      <c r="J6050" s="53"/>
      <c r="K6050" s="53"/>
      <c r="L6050" s="53"/>
      <c r="M6050" s="53"/>
      <c r="N6050" s="53"/>
    </row>
    <row r="6051" spans="2:14" x14ac:dyDescent="0.25">
      <c r="B6051" s="175"/>
      <c r="C6051" s="53"/>
      <c r="D6051" s="53"/>
      <c r="E6051" s="53"/>
      <c r="F6051" s="53"/>
      <c r="G6051" s="54"/>
      <c r="H6051" s="53"/>
      <c r="I6051" s="59"/>
      <c r="J6051" s="53"/>
      <c r="K6051" s="53"/>
      <c r="L6051" s="53"/>
      <c r="M6051" s="53"/>
      <c r="N6051" s="53"/>
    </row>
    <row r="6052" spans="2:14" x14ac:dyDescent="0.25">
      <c r="B6052" s="175"/>
      <c r="C6052" s="53"/>
      <c r="D6052" s="53"/>
      <c r="E6052" s="53"/>
      <c r="F6052" s="53"/>
      <c r="G6052" s="54"/>
      <c r="H6052" s="53"/>
      <c r="I6052" s="59"/>
      <c r="J6052" s="53"/>
      <c r="K6052" s="53"/>
      <c r="L6052" s="53"/>
      <c r="M6052" s="53"/>
      <c r="N6052" s="53"/>
    </row>
    <row r="6053" spans="2:14" x14ac:dyDescent="0.25">
      <c r="B6053" s="175"/>
      <c r="C6053" s="53"/>
      <c r="D6053" s="53"/>
      <c r="E6053" s="53"/>
      <c r="F6053" s="53"/>
      <c r="G6053" s="54"/>
      <c r="H6053" s="53"/>
      <c r="I6053" s="59"/>
      <c r="J6053" s="53"/>
      <c r="K6053" s="53"/>
      <c r="L6053" s="53"/>
      <c r="M6053" s="53"/>
      <c r="N6053" s="53"/>
    </row>
    <row r="6054" spans="2:14" x14ac:dyDescent="0.25">
      <c r="B6054" s="175"/>
      <c r="C6054" s="53"/>
      <c r="D6054" s="53"/>
      <c r="E6054" s="53"/>
      <c r="F6054" s="53"/>
      <c r="G6054" s="54"/>
      <c r="H6054" s="53"/>
      <c r="I6054" s="59"/>
      <c r="J6054" s="53"/>
      <c r="K6054" s="53"/>
      <c r="L6054" s="53"/>
      <c r="M6054" s="53"/>
      <c r="N6054" s="53"/>
    </row>
    <row r="6055" spans="2:14" x14ac:dyDescent="0.25">
      <c r="B6055" s="175"/>
      <c r="C6055" s="53"/>
      <c r="D6055" s="53"/>
      <c r="E6055" s="53"/>
      <c r="F6055" s="53"/>
      <c r="G6055" s="54"/>
      <c r="H6055" s="53"/>
      <c r="I6055" s="59"/>
      <c r="J6055" s="53"/>
      <c r="K6055" s="53"/>
      <c r="L6055" s="53"/>
      <c r="M6055" s="53"/>
      <c r="N6055" s="53"/>
    </row>
    <row r="6056" spans="2:14" x14ac:dyDescent="0.25">
      <c r="B6056" s="175"/>
      <c r="C6056" s="53"/>
      <c r="D6056" s="53"/>
      <c r="E6056" s="53"/>
      <c r="F6056" s="53"/>
      <c r="G6056" s="54"/>
      <c r="H6056" s="53"/>
      <c r="I6056" s="59"/>
      <c r="J6056" s="53"/>
      <c r="K6056" s="53"/>
      <c r="L6056" s="53"/>
      <c r="M6056" s="53"/>
      <c r="N6056" s="53"/>
    </row>
    <row r="6057" spans="2:14" x14ac:dyDescent="0.25">
      <c r="B6057" s="175"/>
      <c r="C6057" s="53"/>
      <c r="D6057" s="53"/>
      <c r="E6057" s="53"/>
      <c r="F6057" s="53"/>
      <c r="G6057" s="54"/>
      <c r="H6057" s="53"/>
      <c r="I6057" s="59"/>
      <c r="J6057" s="53"/>
      <c r="K6057" s="53"/>
      <c r="L6057" s="53"/>
      <c r="M6057" s="53"/>
      <c r="N6057" s="53"/>
    </row>
    <row r="6058" spans="2:14" x14ac:dyDescent="0.25">
      <c r="B6058" s="175"/>
      <c r="C6058" s="53"/>
      <c r="D6058" s="53"/>
      <c r="E6058" s="53"/>
      <c r="F6058" s="53"/>
      <c r="G6058" s="54"/>
      <c r="H6058" s="53"/>
      <c r="I6058" s="59"/>
      <c r="J6058" s="53"/>
      <c r="K6058" s="53"/>
      <c r="L6058" s="53"/>
      <c r="M6058" s="53"/>
      <c r="N6058" s="53"/>
    </row>
    <row r="6059" spans="2:14" x14ac:dyDescent="0.25">
      <c r="B6059" s="175"/>
      <c r="C6059" s="53"/>
      <c r="D6059" s="53"/>
      <c r="E6059" s="53"/>
      <c r="F6059" s="53"/>
      <c r="G6059" s="54"/>
      <c r="H6059" s="53"/>
      <c r="I6059" s="59"/>
      <c r="J6059" s="53"/>
      <c r="K6059" s="53"/>
      <c r="L6059" s="53"/>
      <c r="M6059" s="53"/>
      <c r="N6059" s="53"/>
    </row>
    <row r="6060" spans="2:14" x14ac:dyDescent="0.25">
      <c r="B6060" s="175"/>
      <c r="C6060" s="53"/>
      <c r="D6060" s="53"/>
      <c r="E6060" s="53"/>
      <c r="F6060" s="53"/>
      <c r="G6060" s="54"/>
      <c r="H6060" s="53"/>
      <c r="I6060" s="59"/>
      <c r="J6060" s="53"/>
      <c r="K6060" s="53"/>
      <c r="L6060" s="53"/>
      <c r="M6060" s="53"/>
      <c r="N6060" s="53"/>
    </row>
    <row r="6061" spans="2:14" x14ac:dyDescent="0.25">
      <c r="B6061" s="175"/>
      <c r="C6061" s="53"/>
      <c r="D6061" s="53"/>
      <c r="E6061" s="53"/>
      <c r="F6061" s="53"/>
      <c r="G6061" s="54"/>
      <c r="H6061" s="53"/>
      <c r="I6061" s="59"/>
      <c r="J6061" s="53"/>
      <c r="K6061" s="53"/>
      <c r="L6061" s="53"/>
      <c r="M6061" s="53"/>
      <c r="N6061" s="53"/>
    </row>
    <row r="6062" spans="2:14" x14ac:dyDescent="0.25">
      <c r="B6062" s="175"/>
      <c r="C6062" s="53"/>
      <c r="D6062" s="53"/>
      <c r="E6062" s="53"/>
      <c r="F6062" s="53"/>
      <c r="G6062" s="54"/>
      <c r="H6062" s="53"/>
      <c r="I6062" s="59"/>
      <c r="J6062" s="53"/>
      <c r="K6062" s="53"/>
      <c r="L6062" s="53"/>
      <c r="M6062" s="53"/>
      <c r="N6062" s="53"/>
    </row>
    <row r="6063" spans="2:14" x14ac:dyDescent="0.25">
      <c r="B6063" s="175"/>
      <c r="C6063" s="53"/>
      <c r="D6063" s="53"/>
      <c r="E6063" s="53"/>
      <c r="F6063" s="53"/>
      <c r="G6063" s="54"/>
      <c r="H6063" s="53"/>
      <c r="I6063" s="59"/>
      <c r="J6063" s="53"/>
      <c r="K6063" s="53"/>
      <c r="L6063" s="53"/>
      <c r="M6063" s="53"/>
      <c r="N6063" s="53"/>
    </row>
    <row r="6064" spans="2:14" x14ac:dyDescent="0.25">
      <c r="B6064" s="175"/>
      <c r="C6064" s="53"/>
      <c r="D6064" s="53"/>
      <c r="E6064" s="53"/>
      <c r="F6064" s="53"/>
      <c r="G6064" s="54"/>
      <c r="H6064" s="53"/>
      <c r="I6064" s="59"/>
      <c r="J6064" s="53"/>
      <c r="K6064" s="53"/>
      <c r="L6064" s="53"/>
      <c r="M6064" s="53"/>
      <c r="N6064" s="53"/>
    </row>
    <row r="6065" spans="2:14" x14ac:dyDescent="0.25">
      <c r="B6065" s="175"/>
      <c r="C6065" s="53"/>
      <c r="D6065" s="53"/>
      <c r="E6065" s="53"/>
      <c r="F6065" s="53"/>
      <c r="G6065" s="54"/>
      <c r="H6065" s="53"/>
      <c r="I6065" s="59"/>
      <c r="J6065" s="53"/>
      <c r="K6065" s="53"/>
      <c r="L6065" s="53"/>
      <c r="M6065" s="53"/>
      <c r="N6065" s="53"/>
    </row>
    <row r="6066" spans="2:14" x14ac:dyDescent="0.25">
      <c r="B6066" s="175"/>
      <c r="C6066" s="53"/>
      <c r="D6066" s="53"/>
      <c r="E6066" s="53"/>
      <c r="F6066" s="53"/>
      <c r="G6066" s="54"/>
      <c r="H6066" s="53"/>
      <c r="I6066" s="59"/>
      <c r="J6066" s="53"/>
      <c r="K6066" s="53"/>
      <c r="L6066" s="53"/>
      <c r="M6066" s="53"/>
      <c r="N6066" s="53"/>
    </row>
    <row r="6067" spans="2:14" x14ac:dyDescent="0.25">
      <c r="B6067" s="175"/>
      <c r="C6067" s="53"/>
      <c r="D6067" s="53"/>
      <c r="E6067" s="53"/>
      <c r="F6067" s="53"/>
      <c r="G6067" s="54"/>
      <c r="H6067" s="53"/>
      <c r="I6067" s="59"/>
      <c r="J6067" s="53"/>
      <c r="K6067" s="53"/>
      <c r="L6067" s="53"/>
      <c r="M6067" s="53"/>
      <c r="N6067" s="53"/>
    </row>
    <row r="6068" spans="2:14" x14ac:dyDescent="0.25">
      <c r="B6068" s="175"/>
      <c r="C6068" s="53"/>
      <c r="D6068" s="53"/>
      <c r="E6068" s="53"/>
      <c r="F6068" s="53"/>
      <c r="G6068" s="54"/>
      <c r="H6068" s="53"/>
      <c r="I6068" s="59"/>
      <c r="J6068" s="53"/>
      <c r="K6068" s="53"/>
      <c r="L6068" s="53"/>
      <c r="M6068" s="53"/>
      <c r="N6068" s="53"/>
    </row>
    <row r="6069" spans="2:14" x14ac:dyDescent="0.25">
      <c r="B6069" s="175"/>
      <c r="C6069" s="53"/>
      <c r="D6069" s="53"/>
      <c r="E6069" s="53"/>
      <c r="F6069" s="53"/>
      <c r="G6069" s="54"/>
      <c r="H6069" s="53"/>
      <c r="I6069" s="59"/>
      <c r="J6069" s="53"/>
      <c r="K6069" s="53"/>
      <c r="L6069" s="53"/>
      <c r="M6069" s="53"/>
      <c r="N6069" s="53"/>
    </row>
    <row r="6070" spans="2:14" x14ac:dyDescent="0.25">
      <c r="B6070" s="175"/>
      <c r="C6070" s="53"/>
      <c r="D6070" s="53"/>
      <c r="E6070" s="53"/>
      <c r="F6070" s="53"/>
      <c r="G6070" s="54"/>
      <c r="H6070" s="53"/>
      <c r="I6070" s="59"/>
      <c r="J6070" s="53"/>
      <c r="K6070" s="53"/>
      <c r="L6070" s="53"/>
      <c r="M6070" s="53"/>
      <c r="N6070" s="53"/>
    </row>
    <row r="6071" spans="2:14" x14ac:dyDescent="0.25">
      <c r="B6071" s="175"/>
      <c r="C6071" s="53"/>
      <c r="D6071" s="53"/>
      <c r="E6071" s="53"/>
      <c r="F6071" s="53"/>
      <c r="G6071" s="54"/>
      <c r="H6071" s="53"/>
      <c r="I6071" s="59"/>
      <c r="J6071" s="53"/>
      <c r="K6071" s="53"/>
      <c r="L6071" s="53"/>
      <c r="M6071" s="53"/>
      <c r="N6071" s="53"/>
    </row>
    <row r="6072" spans="2:14" x14ac:dyDescent="0.25">
      <c r="B6072" s="175"/>
      <c r="C6072" s="53"/>
      <c r="D6072" s="53"/>
      <c r="E6072" s="53"/>
      <c r="F6072" s="53"/>
      <c r="G6072" s="54"/>
      <c r="H6072" s="53"/>
      <c r="I6072" s="59"/>
      <c r="J6072" s="53"/>
      <c r="K6072" s="53"/>
      <c r="L6072" s="53"/>
      <c r="M6072" s="53"/>
      <c r="N6072" s="53"/>
    </row>
    <row r="6073" spans="2:14" x14ac:dyDescent="0.25">
      <c r="B6073" s="175"/>
      <c r="C6073" s="53"/>
      <c r="D6073" s="53"/>
      <c r="E6073" s="53"/>
      <c r="F6073" s="53"/>
      <c r="G6073" s="54"/>
      <c r="H6073" s="53"/>
      <c r="I6073" s="59"/>
      <c r="J6073" s="53"/>
      <c r="K6073" s="53"/>
      <c r="L6073" s="53"/>
      <c r="M6073" s="53"/>
      <c r="N6073" s="53"/>
    </row>
    <row r="6074" spans="2:14" x14ac:dyDescent="0.25">
      <c r="B6074" s="175"/>
      <c r="C6074" s="53"/>
      <c r="D6074" s="53"/>
      <c r="E6074" s="53"/>
      <c r="F6074" s="53"/>
      <c r="G6074" s="54"/>
      <c r="H6074" s="53"/>
      <c r="I6074" s="59"/>
      <c r="J6074" s="53"/>
      <c r="K6074" s="53"/>
      <c r="L6074" s="53"/>
      <c r="M6074" s="53"/>
      <c r="N6074" s="53"/>
    </row>
    <row r="6075" spans="2:14" x14ac:dyDescent="0.25">
      <c r="B6075" s="175"/>
      <c r="C6075" s="53"/>
      <c r="D6075" s="53"/>
      <c r="E6075" s="53"/>
      <c r="F6075" s="53"/>
      <c r="G6075" s="54"/>
      <c r="H6075" s="53"/>
      <c r="I6075" s="59"/>
      <c r="J6075" s="53"/>
      <c r="K6075" s="53"/>
      <c r="L6075" s="53"/>
      <c r="M6075" s="53"/>
      <c r="N6075" s="53"/>
    </row>
    <row r="6076" spans="2:14" x14ac:dyDescent="0.25">
      <c r="B6076" s="175"/>
      <c r="C6076" s="53"/>
      <c r="D6076" s="53"/>
      <c r="E6076" s="53"/>
      <c r="F6076" s="53"/>
      <c r="G6076" s="54"/>
      <c r="H6076" s="53"/>
      <c r="I6076" s="59"/>
      <c r="J6076" s="53"/>
      <c r="K6076" s="53"/>
      <c r="L6076" s="53"/>
      <c r="M6076" s="53"/>
      <c r="N6076" s="53"/>
    </row>
    <row r="6077" spans="2:14" x14ac:dyDescent="0.25">
      <c r="B6077" s="175"/>
      <c r="C6077" s="53"/>
      <c r="D6077" s="53"/>
      <c r="E6077" s="53"/>
      <c r="F6077" s="53"/>
      <c r="G6077" s="54"/>
      <c r="H6077" s="53"/>
      <c r="I6077" s="59"/>
      <c r="J6077" s="53"/>
      <c r="K6077" s="53"/>
      <c r="L6077" s="53"/>
      <c r="M6077" s="53"/>
      <c r="N6077" s="53"/>
    </row>
    <row r="6078" spans="2:14" x14ac:dyDescent="0.25">
      <c r="B6078" s="175"/>
      <c r="C6078" s="53"/>
      <c r="D6078" s="53"/>
      <c r="E6078" s="53"/>
      <c r="F6078" s="53"/>
      <c r="G6078" s="54"/>
      <c r="H6078" s="53"/>
      <c r="I6078" s="59"/>
      <c r="J6078" s="53"/>
      <c r="K6078" s="53"/>
      <c r="L6078" s="53"/>
      <c r="M6078" s="53"/>
      <c r="N6078" s="53"/>
    </row>
    <row r="6079" spans="2:14" x14ac:dyDescent="0.25">
      <c r="B6079" s="175"/>
      <c r="C6079" s="53"/>
      <c r="D6079" s="53"/>
      <c r="E6079" s="53"/>
      <c r="F6079" s="53"/>
      <c r="G6079" s="54"/>
      <c r="H6079" s="53"/>
      <c r="I6079" s="59"/>
      <c r="J6079" s="53"/>
      <c r="K6079" s="53"/>
      <c r="L6079" s="53"/>
      <c r="M6079" s="53"/>
      <c r="N6079" s="53"/>
    </row>
    <row r="6080" spans="2:14" x14ac:dyDescent="0.25">
      <c r="B6080" s="175"/>
      <c r="C6080" s="53"/>
      <c r="D6080" s="53"/>
      <c r="E6080" s="53"/>
      <c r="F6080" s="53"/>
      <c r="G6080" s="54"/>
      <c r="H6080" s="53"/>
      <c r="I6080" s="59"/>
      <c r="J6080" s="53"/>
      <c r="K6080" s="53"/>
      <c r="L6080" s="53"/>
      <c r="M6080" s="53"/>
      <c r="N6080" s="53"/>
    </row>
    <row r="6081" spans="2:14" x14ac:dyDescent="0.25">
      <c r="B6081" s="175"/>
      <c r="C6081" s="53"/>
      <c r="D6081" s="53"/>
      <c r="E6081" s="53"/>
      <c r="F6081" s="53"/>
      <c r="G6081" s="54"/>
      <c r="H6081" s="53"/>
      <c r="I6081" s="59"/>
      <c r="J6081" s="53"/>
      <c r="K6081" s="53"/>
      <c r="L6081" s="53"/>
      <c r="M6081" s="53"/>
      <c r="N6081" s="53"/>
    </row>
    <row r="6082" spans="2:14" x14ac:dyDescent="0.25">
      <c r="B6082" s="175"/>
      <c r="C6082" s="53"/>
      <c r="D6082" s="53"/>
      <c r="E6082" s="53"/>
      <c r="F6082" s="53"/>
      <c r="G6082" s="54"/>
      <c r="H6082" s="53"/>
      <c r="I6082" s="59"/>
      <c r="J6082" s="53"/>
      <c r="K6082" s="53"/>
      <c r="L6082" s="53"/>
      <c r="M6082" s="53"/>
      <c r="N6082" s="53"/>
    </row>
    <row r="6083" spans="2:14" x14ac:dyDescent="0.25">
      <c r="B6083" s="175"/>
      <c r="C6083" s="53"/>
      <c r="D6083" s="53"/>
      <c r="E6083" s="53"/>
      <c r="F6083" s="53"/>
      <c r="G6083" s="54"/>
      <c r="H6083" s="53"/>
      <c r="I6083" s="59"/>
      <c r="J6083" s="53"/>
      <c r="K6083" s="53"/>
      <c r="L6083" s="53"/>
      <c r="M6083" s="53"/>
      <c r="N6083" s="53"/>
    </row>
    <row r="6084" spans="2:14" x14ac:dyDescent="0.25">
      <c r="B6084" s="175"/>
      <c r="C6084" s="53"/>
      <c r="D6084" s="53"/>
      <c r="E6084" s="53"/>
      <c r="F6084" s="53"/>
      <c r="G6084" s="54"/>
      <c r="H6084" s="53"/>
      <c r="I6084" s="59"/>
      <c r="J6084" s="53"/>
      <c r="K6084" s="53"/>
      <c r="L6084" s="53"/>
      <c r="M6084" s="53"/>
      <c r="N6084" s="53"/>
    </row>
    <row r="6085" spans="2:14" x14ac:dyDescent="0.25">
      <c r="B6085" s="175"/>
      <c r="C6085" s="53"/>
      <c r="D6085" s="53"/>
      <c r="E6085" s="53"/>
      <c r="F6085" s="53"/>
      <c r="G6085" s="54"/>
      <c r="H6085" s="53"/>
      <c r="I6085" s="59"/>
      <c r="J6085" s="53"/>
      <c r="K6085" s="53"/>
      <c r="L6085" s="53"/>
      <c r="M6085" s="53"/>
      <c r="N6085" s="53"/>
    </row>
    <row r="6086" spans="2:14" x14ac:dyDescent="0.25">
      <c r="B6086" s="175"/>
      <c r="C6086" s="53"/>
      <c r="D6086" s="53"/>
      <c r="E6086" s="53"/>
      <c r="F6086" s="53"/>
      <c r="G6086" s="54"/>
      <c r="H6086" s="53"/>
      <c r="I6086" s="59"/>
      <c r="J6086" s="53"/>
      <c r="K6086" s="53"/>
      <c r="L6086" s="53"/>
      <c r="M6086" s="53"/>
      <c r="N6086" s="53"/>
    </row>
    <row r="6087" spans="2:14" x14ac:dyDescent="0.25">
      <c r="B6087" s="175"/>
      <c r="C6087" s="53"/>
      <c r="D6087" s="53"/>
      <c r="E6087" s="53"/>
      <c r="F6087" s="53"/>
      <c r="G6087" s="54"/>
      <c r="H6087" s="53"/>
      <c r="I6087" s="59"/>
      <c r="J6087" s="53"/>
      <c r="K6087" s="53"/>
      <c r="L6087" s="53"/>
      <c r="M6087" s="53"/>
      <c r="N6087" s="53"/>
    </row>
    <row r="6088" spans="2:14" x14ac:dyDescent="0.25">
      <c r="B6088" s="175"/>
      <c r="C6088" s="53"/>
      <c r="D6088" s="53"/>
      <c r="E6088" s="53"/>
      <c r="F6088" s="53"/>
      <c r="G6088" s="54"/>
      <c r="H6088" s="53"/>
      <c r="I6088" s="59"/>
      <c r="J6088" s="53"/>
      <c r="K6088" s="53"/>
      <c r="L6088" s="53"/>
      <c r="M6088" s="53"/>
      <c r="N6088" s="53"/>
    </row>
    <row r="6089" spans="2:14" x14ac:dyDescent="0.25">
      <c r="B6089" s="175"/>
      <c r="C6089" s="53"/>
      <c r="D6089" s="53"/>
      <c r="E6089" s="53"/>
      <c r="F6089" s="53"/>
      <c r="G6089" s="54"/>
      <c r="H6089" s="53"/>
      <c r="I6089" s="59"/>
      <c r="J6089" s="53"/>
      <c r="K6089" s="53"/>
      <c r="L6089" s="53"/>
      <c r="M6089" s="53"/>
      <c r="N6089" s="53"/>
    </row>
    <row r="6090" spans="2:14" x14ac:dyDescent="0.25">
      <c r="B6090" s="175"/>
      <c r="C6090" s="53"/>
      <c r="D6090" s="53"/>
      <c r="E6090" s="53"/>
      <c r="F6090" s="53"/>
      <c r="G6090" s="54"/>
      <c r="H6090" s="53"/>
      <c r="I6090" s="59"/>
      <c r="J6090" s="53"/>
      <c r="K6090" s="53"/>
      <c r="L6090" s="53"/>
      <c r="M6090" s="53"/>
      <c r="N6090" s="53"/>
    </row>
    <row r="6091" spans="2:14" x14ac:dyDescent="0.25">
      <c r="B6091" s="175"/>
      <c r="C6091" s="53"/>
      <c r="D6091" s="53"/>
      <c r="E6091" s="53"/>
      <c r="F6091" s="53"/>
      <c r="G6091" s="54"/>
      <c r="H6091" s="53"/>
      <c r="I6091" s="59"/>
      <c r="J6091" s="53"/>
      <c r="K6091" s="53"/>
      <c r="L6091" s="53"/>
      <c r="M6091" s="53"/>
      <c r="N6091" s="53"/>
    </row>
    <row r="6092" spans="2:14" x14ac:dyDescent="0.25">
      <c r="B6092" s="175"/>
      <c r="C6092" s="53"/>
      <c r="D6092" s="53"/>
      <c r="E6092" s="53"/>
      <c r="F6092" s="53"/>
      <c r="G6092" s="54"/>
      <c r="H6092" s="53"/>
      <c r="I6092" s="59"/>
      <c r="J6092" s="53"/>
      <c r="K6092" s="53"/>
      <c r="L6092" s="53"/>
      <c r="M6092" s="53"/>
      <c r="N6092" s="53"/>
    </row>
    <row r="6093" spans="2:14" x14ac:dyDescent="0.25">
      <c r="B6093" s="175"/>
      <c r="C6093" s="53"/>
      <c r="D6093" s="53"/>
      <c r="E6093" s="53"/>
      <c r="F6093" s="53"/>
      <c r="G6093" s="54"/>
      <c r="H6093" s="53"/>
      <c r="I6093" s="59"/>
      <c r="J6093" s="53"/>
      <c r="K6093" s="53"/>
      <c r="L6093" s="53"/>
      <c r="M6093" s="53"/>
      <c r="N6093" s="53"/>
    </row>
    <row r="6094" spans="2:14" x14ac:dyDescent="0.25">
      <c r="B6094" s="175"/>
      <c r="C6094" s="53"/>
      <c r="D6094" s="53"/>
      <c r="E6094" s="53"/>
      <c r="F6094" s="53"/>
      <c r="G6094" s="54"/>
      <c r="H6094" s="53"/>
      <c r="I6094" s="59"/>
      <c r="J6094" s="53"/>
      <c r="K6094" s="53"/>
      <c r="L6094" s="53"/>
      <c r="M6094" s="53"/>
      <c r="N6094" s="53"/>
    </row>
    <row r="6095" spans="2:14" x14ac:dyDescent="0.25">
      <c r="B6095" s="175"/>
      <c r="C6095" s="53"/>
      <c r="D6095" s="53"/>
      <c r="E6095" s="53"/>
      <c r="F6095" s="53"/>
      <c r="G6095" s="54"/>
      <c r="H6095" s="53"/>
      <c r="I6095" s="59"/>
      <c r="J6095" s="53"/>
      <c r="K6095" s="53"/>
      <c r="L6095" s="53"/>
      <c r="M6095" s="53"/>
      <c r="N6095" s="53"/>
    </row>
    <row r="6096" spans="2:14" x14ac:dyDescent="0.25">
      <c r="B6096" s="175"/>
      <c r="C6096" s="53"/>
      <c r="D6096" s="53"/>
      <c r="E6096" s="53"/>
      <c r="F6096" s="53"/>
      <c r="G6096" s="54"/>
      <c r="H6096" s="53"/>
      <c r="I6096" s="59"/>
      <c r="J6096" s="53"/>
      <c r="K6096" s="53"/>
      <c r="L6096" s="53"/>
      <c r="M6096" s="53"/>
      <c r="N6096" s="53"/>
    </row>
    <row r="6097" spans="2:14" x14ac:dyDescent="0.25">
      <c r="B6097" s="175"/>
      <c r="C6097" s="53"/>
      <c r="D6097" s="53"/>
      <c r="E6097" s="53"/>
      <c r="F6097" s="53"/>
      <c r="G6097" s="54"/>
      <c r="H6097" s="53"/>
      <c r="I6097" s="59"/>
      <c r="J6097" s="53"/>
      <c r="K6097" s="53"/>
      <c r="L6097" s="53"/>
      <c r="M6097" s="53"/>
      <c r="N6097" s="53"/>
    </row>
    <row r="6098" spans="2:14" x14ac:dyDescent="0.25">
      <c r="B6098" s="175"/>
      <c r="C6098" s="53"/>
      <c r="D6098" s="53"/>
      <c r="E6098" s="53"/>
      <c r="F6098" s="53"/>
      <c r="G6098" s="54"/>
      <c r="H6098" s="53"/>
      <c r="I6098" s="59"/>
      <c r="J6098" s="53"/>
      <c r="K6098" s="53"/>
      <c r="L6098" s="53"/>
      <c r="M6098" s="53"/>
      <c r="N6098" s="53"/>
    </row>
    <row r="6099" spans="2:14" x14ac:dyDescent="0.25">
      <c r="B6099" s="175"/>
      <c r="C6099" s="53"/>
      <c r="D6099" s="53"/>
      <c r="E6099" s="53"/>
      <c r="F6099" s="53"/>
      <c r="G6099" s="54"/>
      <c r="H6099" s="53"/>
      <c r="I6099" s="59"/>
      <c r="J6099" s="53"/>
      <c r="K6099" s="53"/>
      <c r="L6099" s="53"/>
      <c r="M6099" s="53"/>
      <c r="N6099" s="53"/>
    </row>
    <row r="6100" spans="2:14" x14ac:dyDescent="0.25">
      <c r="B6100" s="175"/>
      <c r="C6100" s="53"/>
      <c r="D6100" s="53"/>
      <c r="E6100" s="53"/>
      <c r="F6100" s="53"/>
      <c r="G6100" s="54"/>
      <c r="H6100" s="53"/>
      <c r="I6100" s="59"/>
      <c r="J6100" s="53"/>
      <c r="K6100" s="53"/>
      <c r="L6100" s="53"/>
      <c r="M6100" s="53"/>
      <c r="N6100" s="53"/>
    </row>
    <row r="6101" spans="2:14" x14ac:dyDescent="0.25">
      <c r="B6101" s="175"/>
      <c r="C6101" s="53"/>
      <c r="D6101" s="53"/>
      <c r="E6101" s="53"/>
      <c r="F6101" s="53"/>
      <c r="G6101" s="54"/>
      <c r="H6101" s="53"/>
      <c r="I6101" s="59"/>
      <c r="J6101" s="53"/>
      <c r="K6101" s="53"/>
      <c r="L6101" s="53"/>
      <c r="M6101" s="53"/>
      <c r="N6101" s="53"/>
    </row>
    <row r="6102" spans="2:14" x14ac:dyDescent="0.25">
      <c r="B6102" s="175"/>
      <c r="C6102" s="53"/>
      <c r="D6102" s="53"/>
      <c r="E6102" s="53"/>
      <c r="F6102" s="53"/>
      <c r="G6102" s="54"/>
      <c r="H6102" s="53"/>
      <c r="I6102" s="59"/>
      <c r="J6102" s="53"/>
      <c r="K6102" s="53"/>
      <c r="L6102" s="53"/>
      <c r="M6102" s="53"/>
      <c r="N6102" s="53"/>
    </row>
    <row r="6103" spans="2:14" x14ac:dyDescent="0.25">
      <c r="B6103" s="175"/>
      <c r="C6103" s="53"/>
      <c r="D6103" s="53"/>
      <c r="E6103" s="53"/>
      <c r="F6103" s="53"/>
      <c r="G6103" s="54"/>
      <c r="H6103" s="53"/>
      <c r="I6103" s="59"/>
      <c r="J6103" s="53"/>
      <c r="K6103" s="53"/>
      <c r="L6103" s="53"/>
      <c r="M6103" s="53"/>
      <c r="N6103" s="53"/>
    </row>
    <row r="6104" spans="2:14" x14ac:dyDescent="0.25">
      <c r="B6104" s="175"/>
      <c r="C6104" s="53"/>
      <c r="D6104" s="53"/>
      <c r="E6104" s="53"/>
      <c r="F6104" s="53"/>
      <c r="G6104" s="54"/>
      <c r="H6104" s="53"/>
      <c r="I6104" s="59"/>
      <c r="J6104" s="53"/>
      <c r="K6104" s="53"/>
      <c r="L6104" s="53"/>
      <c r="M6104" s="53"/>
      <c r="N6104" s="53"/>
    </row>
    <row r="6105" spans="2:14" x14ac:dyDescent="0.25">
      <c r="B6105" s="175"/>
      <c r="C6105" s="53"/>
      <c r="D6105" s="53"/>
      <c r="E6105" s="53"/>
      <c r="F6105" s="53"/>
      <c r="G6105" s="54"/>
      <c r="H6105" s="53"/>
      <c r="I6105" s="59"/>
      <c r="J6105" s="53"/>
      <c r="K6105" s="53"/>
      <c r="L6105" s="53"/>
      <c r="M6105" s="53"/>
      <c r="N6105" s="53"/>
    </row>
    <row r="6106" spans="2:14" x14ac:dyDescent="0.25">
      <c r="B6106" s="175"/>
      <c r="C6106" s="53"/>
      <c r="D6106" s="53"/>
      <c r="E6106" s="53"/>
      <c r="F6106" s="53"/>
      <c r="G6106" s="54"/>
      <c r="H6106" s="53"/>
      <c r="I6106" s="59"/>
      <c r="J6106" s="53"/>
      <c r="K6106" s="53"/>
      <c r="L6106" s="53"/>
      <c r="M6106" s="53"/>
      <c r="N6106" s="53"/>
    </row>
    <row r="6107" spans="2:14" x14ac:dyDescent="0.25">
      <c r="B6107" s="175"/>
      <c r="C6107" s="53"/>
      <c r="D6107" s="53"/>
      <c r="E6107" s="53"/>
      <c r="F6107" s="53"/>
      <c r="G6107" s="54"/>
      <c r="H6107" s="53"/>
      <c r="I6107" s="59"/>
      <c r="J6107" s="53"/>
      <c r="K6107" s="53"/>
      <c r="L6107" s="53"/>
      <c r="M6107" s="53"/>
      <c r="N6107" s="53"/>
    </row>
    <row r="6108" spans="2:14" x14ac:dyDescent="0.25">
      <c r="B6108" s="175"/>
      <c r="C6108" s="53"/>
      <c r="D6108" s="53"/>
      <c r="E6108" s="53"/>
      <c r="F6108" s="53"/>
      <c r="G6108" s="54"/>
      <c r="H6108" s="53"/>
      <c r="I6108" s="59"/>
      <c r="J6108" s="53"/>
      <c r="K6108" s="53"/>
      <c r="L6108" s="53"/>
      <c r="M6108" s="53"/>
      <c r="N6108" s="53"/>
    </row>
    <row r="6109" spans="2:14" x14ac:dyDescent="0.25">
      <c r="B6109" s="175"/>
      <c r="C6109" s="53"/>
      <c r="D6109" s="53"/>
      <c r="E6109" s="53"/>
      <c r="F6109" s="53"/>
      <c r="G6109" s="54"/>
      <c r="H6109" s="53"/>
      <c r="I6109" s="59"/>
      <c r="J6109" s="53"/>
      <c r="K6109" s="53"/>
      <c r="L6109" s="53"/>
      <c r="M6109" s="53"/>
      <c r="N6109" s="53"/>
    </row>
    <row r="6110" spans="2:14" x14ac:dyDescent="0.25">
      <c r="B6110" s="175"/>
      <c r="C6110" s="53"/>
      <c r="D6110" s="53"/>
      <c r="E6110" s="53"/>
      <c r="F6110" s="53"/>
      <c r="G6110" s="54"/>
      <c r="H6110" s="53"/>
      <c r="I6110" s="59"/>
      <c r="J6110" s="53"/>
      <c r="K6110" s="53"/>
      <c r="L6110" s="53"/>
      <c r="M6110" s="53"/>
      <c r="N6110" s="53"/>
    </row>
    <row r="6111" spans="2:14" x14ac:dyDescent="0.25">
      <c r="B6111" s="175"/>
      <c r="C6111" s="53"/>
      <c r="D6111" s="53"/>
      <c r="E6111" s="53"/>
      <c r="F6111" s="53"/>
      <c r="G6111" s="54"/>
      <c r="H6111" s="53"/>
      <c r="I6111" s="59"/>
      <c r="J6111" s="53"/>
      <c r="K6111" s="53"/>
      <c r="L6111" s="53"/>
      <c r="M6111" s="53"/>
      <c r="N6111" s="53"/>
    </row>
    <row r="6112" spans="2:14" x14ac:dyDescent="0.25">
      <c r="B6112" s="175"/>
      <c r="C6112" s="53"/>
      <c r="D6112" s="53"/>
      <c r="E6112" s="53"/>
      <c r="F6112" s="53"/>
      <c r="G6112" s="54"/>
      <c r="H6112" s="53"/>
      <c r="I6112" s="59"/>
      <c r="J6112" s="53"/>
      <c r="K6112" s="53"/>
      <c r="L6112" s="53"/>
      <c r="M6112" s="53"/>
      <c r="N6112" s="53"/>
    </row>
    <row r="6113" spans="2:14" x14ac:dyDescent="0.25">
      <c r="B6113" s="175"/>
      <c r="C6113" s="53"/>
      <c r="D6113" s="53"/>
      <c r="E6113" s="53"/>
      <c r="F6113" s="53"/>
      <c r="G6113" s="54"/>
      <c r="H6113" s="53"/>
      <c r="I6113" s="59"/>
      <c r="J6113" s="53"/>
      <c r="K6113" s="53"/>
      <c r="L6113" s="53"/>
      <c r="M6113" s="53"/>
      <c r="N6113" s="53"/>
    </row>
    <row r="6114" spans="2:14" x14ac:dyDescent="0.25">
      <c r="B6114" s="175"/>
      <c r="C6114" s="53"/>
      <c r="D6114" s="53"/>
      <c r="E6114" s="53"/>
      <c r="F6114" s="53"/>
      <c r="G6114" s="54"/>
      <c r="H6114" s="53"/>
      <c r="I6114" s="59"/>
      <c r="J6114" s="53"/>
      <c r="K6114" s="53"/>
      <c r="L6114" s="53"/>
      <c r="M6114" s="53"/>
      <c r="N6114" s="53"/>
    </row>
    <row r="6115" spans="2:14" x14ac:dyDescent="0.25">
      <c r="B6115" s="175"/>
      <c r="C6115" s="53"/>
      <c r="D6115" s="53"/>
      <c r="E6115" s="53"/>
      <c r="F6115" s="53"/>
      <c r="G6115" s="54"/>
      <c r="H6115" s="53"/>
      <c r="I6115" s="59"/>
      <c r="J6115" s="53"/>
      <c r="K6115" s="53"/>
      <c r="L6115" s="53"/>
      <c r="M6115" s="53"/>
      <c r="N6115" s="53"/>
    </row>
    <row r="6116" spans="2:14" x14ac:dyDescent="0.25">
      <c r="B6116" s="175"/>
      <c r="C6116" s="53"/>
      <c r="D6116" s="53"/>
      <c r="E6116" s="53"/>
      <c r="F6116" s="53"/>
      <c r="G6116" s="54"/>
      <c r="H6116" s="53"/>
      <c r="I6116" s="59"/>
      <c r="J6116" s="53"/>
      <c r="K6116" s="53"/>
      <c r="L6116" s="53"/>
      <c r="M6116" s="53"/>
      <c r="N6116" s="53"/>
    </row>
    <row r="6117" spans="2:14" x14ac:dyDescent="0.25">
      <c r="B6117" s="175"/>
      <c r="C6117" s="53"/>
      <c r="D6117" s="53"/>
      <c r="E6117" s="53"/>
      <c r="F6117" s="53"/>
      <c r="G6117" s="54"/>
      <c r="H6117" s="53"/>
      <c r="I6117" s="59"/>
      <c r="J6117" s="53"/>
      <c r="K6117" s="53"/>
      <c r="L6117" s="53"/>
      <c r="M6117" s="53"/>
      <c r="N6117" s="53"/>
    </row>
    <row r="6118" spans="2:14" x14ac:dyDescent="0.25">
      <c r="B6118" s="175"/>
      <c r="C6118" s="53"/>
      <c r="D6118" s="53"/>
      <c r="E6118" s="53"/>
      <c r="F6118" s="53"/>
      <c r="G6118" s="54"/>
      <c r="H6118" s="53"/>
      <c r="I6118" s="59"/>
      <c r="J6118" s="53"/>
      <c r="K6118" s="53"/>
      <c r="L6118" s="53"/>
      <c r="M6118" s="53"/>
      <c r="N6118" s="53"/>
    </row>
    <row r="6119" spans="2:14" x14ac:dyDescent="0.25">
      <c r="B6119" s="175"/>
      <c r="C6119" s="53"/>
      <c r="D6119" s="53"/>
      <c r="E6119" s="53"/>
      <c r="F6119" s="53"/>
      <c r="G6119" s="54"/>
      <c r="H6119" s="53"/>
      <c r="I6119" s="59"/>
      <c r="J6119" s="53"/>
      <c r="K6119" s="53"/>
      <c r="L6119" s="53"/>
      <c r="M6119" s="53"/>
      <c r="N6119" s="53"/>
    </row>
    <row r="6120" spans="2:14" x14ac:dyDescent="0.25">
      <c r="B6120" s="175"/>
      <c r="C6120" s="53"/>
      <c r="D6120" s="53"/>
      <c r="E6120" s="53"/>
      <c r="F6120" s="53"/>
      <c r="G6120" s="54"/>
      <c r="H6120" s="53"/>
      <c r="I6120" s="59"/>
      <c r="J6120" s="53"/>
      <c r="K6120" s="53"/>
      <c r="L6120" s="53"/>
      <c r="M6120" s="53"/>
      <c r="N6120" s="53"/>
    </row>
    <row r="6121" spans="2:14" x14ac:dyDescent="0.25">
      <c r="B6121" s="175"/>
      <c r="C6121" s="53"/>
      <c r="D6121" s="53"/>
      <c r="E6121" s="53"/>
      <c r="F6121" s="53"/>
      <c r="G6121" s="54"/>
      <c r="H6121" s="53"/>
      <c r="I6121" s="59"/>
      <c r="J6121" s="53"/>
      <c r="K6121" s="53"/>
      <c r="L6121" s="53"/>
      <c r="M6121" s="53"/>
      <c r="N6121" s="53"/>
    </row>
    <row r="6122" spans="2:14" x14ac:dyDescent="0.25">
      <c r="B6122" s="175"/>
      <c r="C6122" s="53"/>
      <c r="D6122" s="53"/>
      <c r="E6122" s="53"/>
      <c r="F6122" s="53"/>
      <c r="G6122" s="54"/>
      <c r="H6122" s="53"/>
      <c r="I6122" s="59"/>
      <c r="J6122" s="53"/>
      <c r="K6122" s="53"/>
      <c r="L6122" s="53"/>
      <c r="M6122" s="53"/>
      <c r="N6122" s="53"/>
    </row>
    <row r="6123" spans="2:14" x14ac:dyDescent="0.25">
      <c r="B6123" s="175"/>
      <c r="C6123" s="53"/>
      <c r="D6123" s="53"/>
      <c r="E6123" s="53"/>
      <c r="F6123" s="53"/>
      <c r="G6123" s="54"/>
      <c r="H6123" s="53"/>
      <c r="I6123" s="59"/>
      <c r="J6123" s="53"/>
      <c r="K6123" s="53"/>
      <c r="L6123" s="53"/>
      <c r="M6123" s="53"/>
      <c r="N6123" s="53"/>
    </row>
    <row r="6124" spans="2:14" x14ac:dyDescent="0.25">
      <c r="B6124" s="175"/>
      <c r="C6124" s="53"/>
      <c r="D6124" s="53"/>
      <c r="E6124" s="53"/>
      <c r="F6124" s="53"/>
      <c r="G6124" s="54"/>
      <c r="H6124" s="53"/>
      <c r="I6124" s="59"/>
      <c r="J6124" s="53"/>
      <c r="K6124" s="53"/>
      <c r="L6124" s="53"/>
      <c r="M6124" s="53"/>
      <c r="N6124" s="53"/>
    </row>
    <row r="6125" spans="2:14" x14ac:dyDescent="0.25">
      <c r="B6125" s="175"/>
      <c r="C6125" s="53"/>
      <c r="D6125" s="53"/>
      <c r="E6125" s="53"/>
      <c r="F6125" s="53"/>
      <c r="G6125" s="54"/>
      <c r="H6125" s="53"/>
      <c r="I6125" s="59"/>
      <c r="J6125" s="53"/>
      <c r="K6125" s="53"/>
      <c r="L6125" s="53"/>
      <c r="M6125" s="53"/>
      <c r="N6125" s="53"/>
    </row>
    <row r="6126" spans="2:14" x14ac:dyDescent="0.25">
      <c r="B6126" s="175"/>
      <c r="C6126" s="53"/>
      <c r="D6126" s="53"/>
      <c r="E6126" s="53"/>
      <c r="F6126" s="53"/>
      <c r="G6126" s="54"/>
      <c r="H6126" s="53"/>
      <c r="I6126" s="59"/>
      <c r="J6126" s="53"/>
      <c r="K6126" s="53"/>
      <c r="L6126" s="53"/>
      <c r="M6126" s="53"/>
      <c r="N6126" s="53"/>
    </row>
    <row r="6127" spans="2:14" x14ac:dyDescent="0.25">
      <c r="B6127" s="175"/>
      <c r="C6127" s="53"/>
      <c r="D6127" s="53"/>
      <c r="E6127" s="53"/>
      <c r="F6127" s="53"/>
      <c r="G6127" s="54"/>
      <c r="H6127" s="53"/>
      <c r="I6127" s="59"/>
      <c r="J6127" s="53"/>
      <c r="K6127" s="53"/>
      <c r="L6127" s="53"/>
      <c r="M6127" s="53"/>
      <c r="N6127" s="53"/>
    </row>
    <row r="6128" spans="2:14" x14ac:dyDescent="0.25">
      <c r="B6128" s="175"/>
      <c r="C6128" s="53"/>
      <c r="D6128" s="53"/>
      <c r="E6128" s="53"/>
      <c r="F6128" s="53"/>
      <c r="G6128" s="54"/>
      <c r="H6128" s="53"/>
      <c r="I6128" s="59"/>
      <c r="J6128" s="53"/>
      <c r="K6128" s="53"/>
      <c r="L6128" s="53"/>
      <c r="M6128" s="53"/>
      <c r="N6128" s="53"/>
    </row>
    <row r="6129" spans="2:14" x14ac:dyDescent="0.25">
      <c r="B6129" s="175"/>
      <c r="C6129" s="53"/>
      <c r="D6129" s="53"/>
      <c r="E6129" s="53"/>
      <c r="F6129" s="53"/>
      <c r="G6129" s="54"/>
      <c r="H6129" s="53"/>
      <c r="I6129" s="59"/>
      <c r="J6129" s="53"/>
      <c r="K6129" s="53"/>
      <c r="L6129" s="53"/>
      <c r="M6129" s="53"/>
      <c r="N6129" s="53"/>
    </row>
    <row r="6130" spans="2:14" x14ac:dyDescent="0.25">
      <c r="B6130" s="175"/>
      <c r="C6130" s="53"/>
      <c r="D6130" s="53"/>
      <c r="E6130" s="53"/>
      <c r="F6130" s="53"/>
      <c r="G6130" s="54"/>
      <c r="H6130" s="53"/>
      <c r="I6130" s="59"/>
      <c r="J6130" s="53"/>
      <c r="K6130" s="53"/>
      <c r="L6130" s="53"/>
      <c r="M6130" s="53"/>
      <c r="N6130" s="53"/>
    </row>
    <row r="6131" spans="2:14" x14ac:dyDescent="0.25">
      <c r="B6131" s="175"/>
      <c r="C6131" s="53"/>
      <c r="D6131" s="53"/>
      <c r="E6131" s="53"/>
      <c r="F6131" s="53"/>
      <c r="G6131" s="54"/>
      <c r="H6131" s="53"/>
      <c r="I6131" s="59"/>
      <c r="J6131" s="53"/>
      <c r="K6131" s="53"/>
      <c r="L6131" s="53"/>
      <c r="M6131" s="53"/>
      <c r="N6131" s="53"/>
    </row>
    <row r="6132" spans="2:14" x14ac:dyDescent="0.25">
      <c r="B6132" s="175"/>
      <c r="C6132" s="53"/>
      <c r="D6132" s="53"/>
      <c r="E6132" s="53"/>
      <c r="F6132" s="53"/>
      <c r="G6132" s="54"/>
      <c r="H6132" s="53"/>
      <c r="I6132" s="59"/>
      <c r="J6132" s="53"/>
      <c r="K6132" s="53"/>
      <c r="L6132" s="53"/>
      <c r="M6132" s="53"/>
      <c r="N6132" s="53"/>
    </row>
    <row r="6133" spans="2:14" x14ac:dyDescent="0.25">
      <c r="B6133" s="175"/>
      <c r="C6133" s="53"/>
      <c r="D6133" s="53"/>
      <c r="E6133" s="53"/>
      <c r="F6133" s="53"/>
      <c r="G6133" s="54"/>
      <c r="H6133" s="53"/>
      <c r="I6133" s="59"/>
      <c r="J6133" s="53"/>
      <c r="K6133" s="53"/>
      <c r="L6133" s="53"/>
      <c r="M6133" s="53"/>
      <c r="N6133" s="53"/>
    </row>
    <row r="6134" spans="2:14" x14ac:dyDescent="0.25">
      <c r="B6134" s="175"/>
      <c r="C6134" s="53"/>
      <c r="D6134" s="53"/>
      <c r="E6134" s="53"/>
      <c r="F6134" s="53"/>
      <c r="G6134" s="54"/>
      <c r="H6134" s="53"/>
      <c r="I6134" s="59"/>
      <c r="J6134" s="53"/>
      <c r="K6134" s="53"/>
      <c r="L6134" s="53"/>
      <c r="M6134" s="53"/>
      <c r="N6134" s="53"/>
    </row>
    <row r="6135" spans="2:14" x14ac:dyDescent="0.25">
      <c r="B6135" s="175"/>
      <c r="C6135" s="53"/>
      <c r="D6135" s="53"/>
      <c r="E6135" s="53"/>
      <c r="F6135" s="53"/>
      <c r="G6135" s="54"/>
      <c r="H6135" s="53"/>
      <c r="I6135" s="59"/>
      <c r="J6135" s="53"/>
      <c r="K6135" s="53"/>
      <c r="L6135" s="53"/>
      <c r="M6135" s="53"/>
      <c r="N6135" s="53"/>
    </row>
    <row r="6136" spans="2:14" x14ac:dyDescent="0.25">
      <c r="B6136" s="175"/>
      <c r="C6136" s="53"/>
      <c r="D6136" s="53"/>
      <c r="E6136" s="53"/>
      <c r="F6136" s="53"/>
      <c r="G6136" s="54"/>
      <c r="H6136" s="53"/>
      <c r="I6136" s="59"/>
      <c r="J6136" s="53"/>
      <c r="K6136" s="53"/>
      <c r="L6136" s="53"/>
      <c r="M6136" s="53"/>
      <c r="N6136" s="53"/>
    </row>
    <row r="6137" spans="2:14" x14ac:dyDescent="0.25">
      <c r="B6137" s="175"/>
      <c r="C6137" s="53"/>
      <c r="D6137" s="53"/>
      <c r="E6137" s="53"/>
      <c r="F6137" s="53"/>
      <c r="G6137" s="54"/>
      <c r="H6137" s="53"/>
      <c r="I6137" s="59"/>
      <c r="J6137" s="53"/>
      <c r="K6137" s="53"/>
      <c r="L6137" s="53"/>
      <c r="M6137" s="53"/>
      <c r="N6137" s="53"/>
    </row>
    <row r="6138" spans="2:14" x14ac:dyDescent="0.25">
      <c r="B6138" s="175"/>
      <c r="C6138" s="53"/>
      <c r="D6138" s="53"/>
      <c r="E6138" s="53"/>
      <c r="F6138" s="53"/>
      <c r="G6138" s="54"/>
      <c r="H6138" s="53"/>
      <c r="I6138" s="59"/>
      <c r="J6138" s="53"/>
      <c r="K6138" s="53"/>
      <c r="L6138" s="53"/>
      <c r="M6138" s="53"/>
      <c r="N6138" s="53"/>
    </row>
    <row r="6139" spans="2:14" x14ac:dyDescent="0.25">
      <c r="B6139" s="175"/>
      <c r="C6139" s="53"/>
      <c r="D6139" s="53"/>
      <c r="E6139" s="53"/>
      <c r="F6139" s="53"/>
      <c r="G6139" s="54"/>
      <c r="H6139" s="53"/>
      <c r="I6139" s="59"/>
      <c r="J6139" s="53"/>
      <c r="K6139" s="53"/>
      <c r="L6139" s="53"/>
      <c r="M6139" s="53"/>
      <c r="N6139" s="53"/>
    </row>
    <row r="6140" spans="2:14" x14ac:dyDescent="0.25">
      <c r="B6140" s="175"/>
      <c r="C6140" s="53"/>
      <c r="D6140" s="53"/>
      <c r="E6140" s="53"/>
      <c r="F6140" s="53"/>
      <c r="G6140" s="54"/>
      <c r="H6140" s="53"/>
      <c r="I6140" s="59"/>
      <c r="J6140" s="53"/>
      <c r="K6140" s="53"/>
      <c r="L6140" s="53"/>
      <c r="M6140" s="53"/>
      <c r="N6140" s="53"/>
    </row>
    <row r="6141" spans="2:14" x14ac:dyDescent="0.25">
      <c r="B6141" s="175"/>
      <c r="C6141" s="53"/>
      <c r="D6141" s="53"/>
      <c r="E6141" s="53"/>
      <c r="F6141" s="53"/>
      <c r="G6141" s="54"/>
      <c r="H6141" s="53"/>
      <c r="I6141" s="59"/>
      <c r="J6141" s="53"/>
      <c r="K6141" s="53"/>
      <c r="L6141" s="53"/>
      <c r="M6141" s="53"/>
      <c r="N6141" s="53"/>
    </row>
    <row r="6142" spans="2:14" x14ac:dyDescent="0.25">
      <c r="B6142" s="175"/>
      <c r="C6142" s="53"/>
      <c r="D6142" s="53"/>
      <c r="E6142" s="53"/>
      <c r="F6142" s="53"/>
      <c r="G6142" s="54"/>
      <c r="H6142" s="53"/>
      <c r="I6142" s="59"/>
      <c r="J6142" s="53"/>
      <c r="K6142" s="53"/>
      <c r="L6142" s="53"/>
      <c r="M6142" s="53"/>
      <c r="N6142" s="53"/>
    </row>
    <row r="6143" spans="2:14" x14ac:dyDescent="0.25">
      <c r="B6143" s="175"/>
      <c r="C6143" s="53"/>
      <c r="D6143" s="53"/>
      <c r="E6143" s="53"/>
      <c r="F6143" s="53"/>
      <c r="G6143" s="54"/>
      <c r="H6143" s="53"/>
      <c r="I6143" s="59"/>
      <c r="J6143" s="53"/>
      <c r="K6143" s="53"/>
      <c r="L6143" s="53"/>
      <c r="M6143" s="53"/>
      <c r="N6143" s="53"/>
    </row>
    <row r="6144" spans="2:14" x14ac:dyDescent="0.25">
      <c r="B6144" s="175"/>
      <c r="C6144" s="53"/>
      <c r="D6144" s="53"/>
      <c r="E6144" s="53"/>
      <c r="F6144" s="53"/>
      <c r="G6144" s="54"/>
      <c r="H6144" s="53"/>
      <c r="I6144" s="59"/>
      <c r="J6144" s="53"/>
      <c r="K6144" s="53"/>
      <c r="L6144" s="53"/>
      <c r="M6144" s="53"/>
      <c r="N6144" s="53"/>
    </row>
    <row r="6145" spans="2:14" x14ac:dyDescent="0.25">
      <c r="B6145" s="175"/>
      <c r="C6145" s="53"/>
      <c r="D6145" s="53"/>
      <c r="E6145" s="53"/>
      <c r="F6145" s="53"/>
      <c r="G6145" s="54"/>
      <c r="H6145" s="53"/>
      <c r="I6145" s="59"/>
      <c r="J6145" s="53"/>
      <c r="K6145" s="53"/>
      <c r="L6145" s="53"/>
      <c r="M6145" s="53"/>
      <c r="N6145" s="53"/>
    </row>
    <row r="6146" spans="2:14" x14ac:dyDescent="0.25">
      <c r="B6146" s="175"/>
      <c r="C6146" s="53"/>
      <c r="D6146" s="53"/>
      <c r="E6146" s="53"/>
      <c r="F6146" s="53"/>
      <c r="G6146" s="54"/>
      <c r="H6146" s="53"/>
      <c r="I6146" s="59"/>
      <c r="J6146" s="53"/>
      <c r="K6146" s="53"/>
      <c r="L6146" s="53"/>
      <c r="M6146" s="53"/>
      <c r="N6146" s="53"/>
    </row>
    <row r="6147" spans="2:14" x14ac:dyDescent="0.25">
      <c r="B6147" s="175"/>
      <c r="C6147" s="53"/>
      <c r="D6147" s="53"/>
      <c r="E6147" s="53"/>
      <c r="F6147" s="53"/>
      <c r="G6147" s="54"/>
      <c r="H6147" s="53"/>
      <c r="I6147" s="59"/>
      <c r="J6147" s="53"/>
      <c r="K6147" s="53"/>
      <c r="L6147" s="53"/>
      <c r="M6147" s="53"/>
      <c r="N6147" s="53"/>
    </row>
    <row r="6148" spans="2:14" x14ac:dyDescent="0.25">
      <c r="B6148" s="175"/>
      <c r="C6148" s="53"/>
      <c r="D6148" s="53"/>
      <c r="E6148" s="53"/>
      <c r="F6148" s="53"/>
      <c r="G6148" s="54"/>
      <c r="H6148" s="53"/>
      <c r="I6148" s="59"/>
      <c r="J6148" s="53"/>
      <c r="K6148" s="53"/>
      <c r="L6148" s="53"/>
      <c r="M6148" s="53"/>
      <c r="N6148" s="53"/>
    </row>
    <row r="6149" spans="2:14" x14ac:dyDescent="0.25">
      <c r="B6149" s="175"/>
      <c r="C6149" s="53"/>
      <c r="D6149" s="53"/>
      <c r="E6149" s="53"/>
      <c r="F6149" s="53"/>
      <c r="G6149" s="54"/>
      <c r="H6149" s="53"/>
      <c r="I6149" s="59"/>
      <c r="J6149" s="53"/>
      <c r="K6149" s="53"/>
      <c r="L6149" s="53"/>
      <c r="M6149" s="53"/>
      <c r="N6149" s="53"/>
    </row>
    <row r="6150" spans="2:14" x14ac:dyDescent="0.25">
      <c r="B6150" s="175"/>
      <c r="C6150" s="53"/>
      <c r="D6150" s="53"/>
      <c r="E6150" s="53"/>
      <c r="F6150" s="53"/>
      <c r="G6150" s="54"/>
      <c r="H6150" s="53"/>
      <c r="I6150" s="59"/>
      <c r="J6150" s="53"/>
      <c r="K6150" s="53"/>
      <c r="L6150" s="53"/>
      <c r="M6150" s="53"/>
      <c r="N6150" s="53"/>
    </row>
    <row r="6151" spans="2:14" x14ac:dyDescent="0.25">
      <c r="B6151" s="175"/>
      <c r="C6151" s="53"/>
      <c r="D6151" s="53"/>
      <c r="E6151" s="53"/>
      <c r="F6151" s="53"/>
      <c r="G6151" s="54"/>
      <c r="H6151" s="53"/>
      <c r="I6151" s="59"/>
      <c r="J6151" s="53"/>
      <c r="K6151" s="53"/>
      <c r="L6151" s="53"/>
      <c r="M6151" s="53"/>
      <c r="N6151" s="53"/>
    </row>
    <row r="6152" spans="2:14" x14ac:dyDescent="0.25">
      <c r="B6152" s="175"/>
      <c r="C6152" s="53"/>
      <c r="D6152" s="53"/>
      <c r="E6152" s="53"/>
      <c r="F6152" s="53"/>
      <c r="G6152" s="54"/>
      <c r="H6152" s="53"/>
      <c r="I6152" s="59"/>
      <c r="J6152" s="53"/>
      <c r="K6152" s="53"/>
      <c r="L6152" s="53"/>
      <c r="M6152" s="53"/>
      <c r="N6152" s="53"/>
    </row>
    <row r="6153" spans="2:14" x14ac:dyDescent="0.25">
      <c r="B6153" s="175"/>
      <c r="C6153" s="53"/>
      <c r="D6153" s="53"/>
      <c r="E6153" s="53"/>
      <c r="F6153" s="53"/>
      <c r="G6153" s="54"/>
      <c r="H6153" s="53"/>
      <c r="I6153" s="59"/>
      <c r="J6153" s="53"/>
      <c r="K6153" s="53"/>
      <c r="L6153" s="53"/>
      <c r="M6153" s="53"/>
      <c r="N6153" s="53"/>
    </row>
    <row r="6154" spans="2:14" x14ac:dyDescent="0.25">
      <c r="B6154" s="175"/>
      <c r="C6154" s="53"/>
      <c r="D6154" s="53"/>
      <c r="E6154" s="53"/>
      <c r="F6154" s="53"/>
      <c r="G6154" s="54"/>
      <c r="H6154" s="53"/>
      <c r="I6154" s="59"/>
      <c r="J6154" s="53"/>
      <c r="K6154" s="53"/>
      <c r="L6154" s="53"/>
      <c r="M6154" s="53"/>
      <c r="N6154" s="53"/>
    </row>
    <row r="6155" spans="2:14" x14ac:dyDescent="0.25">
      <c r="B6155" s="175"/>
      <c r="C6155" s="53"/>
      <c r="D6155" s="53"/>
      <c r="E6155" s="53"/>
      <c r="F6155" s="53"/>
      <c r="G6155" s="54"/>
      <c r="H6155" s="53"/>
      <c r="I6155" s="59"/>
      <c r="J6155" s="53"/>
      <c r="K6155" s="53"/>
      <c r="L6155" s="53"/>
      <c r="M6155" s="53"/>
      <c r="N6155" s="53"/>
    </row>
    <row r="6156" spans="2:14" x14ac:dyDescent="0.25">
      <c r="B6156" s="175"/>
      <c r="C6156" s="53"/>
      <c r="D6156" s="53"/>
      <c r="E6156" s="53"/>
      <c r="F6156" s="53"/>
      <c r="G6156" s="54"/>
      <c r="H6156" s="53"/>
      <c r="I6156" s="59"/>
      <c r="J6156" s="53"/>
      <c r="K6156" s="53"/>
      <c r="L6156" s="53"/>
      <c r="M6156" s="53"/>
      <c r="N6156" s="53"/>
    </row>
    <row r="6157" spans="2:14" x14ac:dyDescent="0.25">
      <c r="B6157" s="175"/>
      <c r="C6157" s="53"/>
      <c r="D6157" s="53"/>
      <c r="E6157" s="53"/>
      <c r="F6157" s="53"/>
      <c r="G6157" s="54"/>
      <c r="H6157" s="53"/>
      <c r="I6157" s="59"/>
      <c r="J6157" s="53"/>
      <c r="K6157" s="53"/>
      <c r="L6157" s="53"/>
      <c r="M6157" s="53"/>
      <c r="N6157" s="53"/>
    </row>
    <row r="6158" spans="2:14" x14ac:dyDescent="0.25">
      <c r="B6158" s="175"/>
      <c r="C6158" s="53"/>
      <c r="D6158" s="53"/>
      <c r="E6158" s="53"/>
      <c r="F6158" s="53"/>
      <c r="G6158" s="54"/>
      <c r="H6158" s="53"/>
      <c r="I6158" s="59"/>
      <c r="J6158" s="53"/>
      <c r="K6158" s="53"/>
      <c r="L6158" s="53"/>
      <c r="M6158" s="53"/>
      <c r="N6158" s="53"/>
    </row>
    <row r="6159" spans="2:14" x14ac:dyDescent="0.25">
      <c r="B6159" s="175"/>
      <c r="C6159" s="53"/>
      <c r="D6159" s="53"/>
      <c r="E6159" s="53"/>
      <c r="F6159" s="53"/>
      <c r="G6159" s="54"/>
      <c r="H6159" s="53"/>
      <c r="I6159" s="59"/>
      <c r="J6159" s="53"/>
      <c r="K6159" s="53"/>
      <c r="L6159" s="53"/>
      <c r="M6159" s="53"/>
      <c r="N6159" s="53"/>
    </row>
    <row r="6160" spans="2:14" x14ac:dyDescent="0.25">
      <c r="B6160" s="175"/>
      <c r="C6160" s="53"/>
      <c r="D6160" s="53"/>
      <c r="E6160" s="53"/>
      <c r="F6160" s="53"/>
      <c r="G6160" s="54"/>
      <c r="H6160" s="53"/>
      <c r="I6160" s="59"/>
      <c r="J6160" s="53"/>
      <c r="K6160" s="53"/>
      <c r="L6160" s="53"/>
      <c r="M6160" s="53"/>
      <c r="N6160" s="53"/>
    </row>
    <row r="6161" spans="2:14" x14ac:dyDescent="0.25">
      <c r="B6161" s="175"/>
      <c r="C6161" s="53"/>
      <c r="D6161" s="53"/>
      <c r="E6161" s="53"/>
      <c r="F6161" s="53"/>
      <c r="G6161" s="54"/>
      <c r="H6161" s="53"/>
      <c r="I6161" s="59"/>
      <c r="J6161" s="53"/>
      <c r="K6161" s="53"/>
      <c r="L6161" s="53"/>
      <c r="M6161" s="53"/>
      <c r="N6161" s="53"/>
    </row>
    <row r="6162" spans="2:14" x14ac:dyDescent="0.25">
      <c r="B6162" s="175"/>
      <c r="C6162" s="53"/>
      <c r="D6162" s="53"/>
      <c r="E6162" s="53"/>
      <c r="F6162" s="53"/>
      <c r="G6162" s="54"/>
      <c r="H6162" s="53"/>
      <c r="I6162" s="59"/>
      <c r="J6162" s="53"/>
      <c r="K6162" s="53"/>
      <c r="L6162" s="53"/>
      <c r="M6162" s="53"/>
      <c r="N6162" s="53"/>
    </row>
    <row r="6163" spans="2:14" x14ac:dyDescent="0.25">
      <c r="B6163" s="175"/>
      <c r="C6163" s="53"/>
      <c r="D6163" s="53"/>
      <c r="E6163" s="53"/>
      <c r="F6163" s="53"/>
      <c r="G6163" s="54"/>
      <c r="H6163" s="53"/>
      <c r="I6163" s="59"/>
      <c r="J6163" s="53"/>
      <c r="K6163" s="53"/>
      <c r="L6163" s="53"/>
      <c r="M6163" s="53"/>
      <c r="N6163" s="53"/>
    </row>
    <row r="6164" spans="2:14" x14ac:dyDescent="0.25">
      <c r="B6164" s="175"/>
      <c r="C6164" s="53"/>
      <c r="D6164" s="53"/>
      <c r="E6164" s="53"/>
      <c r="F6164" s="53"/>
      <c r="G6164" s="54"/>
      <c r="H6164" s="53"/>
      <c r="I6164" s="59"/>
      <c r="J6164" s="53"/>
      <c r="K6164" s="53"/>
      <c r="L6164" s="53"/>
      <c r="M6164" s="53"/>
      <c r="N6164" s="53"/>
    </row>
    <row r="6165" spans="2:14" x14ac:dyDescent="0.25">
      <c r="B6165" s="175"/>
      <c r="C6165" s="53"/>
      <c r="D6165" s="53"/>
      <c r="E6165" s="53"/>
      <c r="F6165" s="53"/>
      <c r="G6165" s="54"/>
      <c r="H6165" s="53"/>
      <c r="I6165" s="59"/>
      <c r="J6165" s="53"/>
      <c r="K6165" s="53"/>
      <c r="L6165" s="53"/>
      <c r="M6165" s="53"/>
      <c r="N6165" s="53"/>
    </row>
    <row r="6166" spans="2:14" x14ac:dyDescent="0.25">
      <c r="B6166" s="175"/>
      <c r="C6166" s="53"/>
      <c r="D6166" s="53"/>
      <c r="E6166" s="53"/>
      <c r="F6166" s="53"/>
      <c r="G6166" s="54"/>
      <c r="H6166" s="53"/>
      <c r="I6166" s="59"/>
      <c r="J6166" s="53"/>
      <c r="K6166" s="53"/>
      <c r="L6166" s="53"/>
      <c r="M6166" s="53"/>
      <c r="N6166" s="53"/>
    </row>
    <row r="6167" spans="2:14" x14ac:dyDescent="0.25">
      <c r="B6167" s="175"/>
      <c r="C6167" s="53"/>
      <c r="D6167" s="53"/>
      <c r="E6167" s="53"/>
      <c r="F6167" s="53"/>
      <c r="G6167" s="54"/>
      <c r="H6167" s="53"/>
      <c r="I6167" s="59"/>
      <c r="J6167" s="53"/>
      <c r="K6167" s="53"/>
      <c r="L6167" s="53"/>
      <c r="M6167" s="53"/>
      <c r="N6167" s="53"/>
    </row>
    <row r="6168" spans="2:14" x14ac:dyDescent="0.25">
      <c r="B6168" s="175"/>
      <c r="C6168" s="53"/>
      <c r="D6168" s="53"/>
      <c r="E6168" s="53"/>
      <c r="F6168" s="53"/>
      <c r="G6168" s="54"/>
      <c r="H6168" s="53"/>
      <c r="I6168" s="59"/>
      <c r="J6168" s="53"/>
      <c r="K6168" s="53"/>
      <c r="L6168" s="53"/>
      <c r="M6168" s="53"/>
      <c r="N6168" s="53"/>
    </row>
    <row r="6169" spans="2:14" x14ac:dyDescent="0.25">
      <c r="B6169" s="175"/>
      <c r="C6169" s="53"/>
      <c r="D6169" s="53"/>
      <c r="E6169" s="53"/>
      <c r="F6169" s="53"/>
      <c r="G6169" s="54"/>
      <c r="H6169" s="53"/>
      <c r="I6169" s="59"/>
      <c r="J6169" s="53"/>
      <c r="K6169" s="53"/>
      <c r="L6169" s="53"/>
      <c r="M6169" s="53"/>
      <c r="N6169" s="53"/>
    </row>
    <row r="6170" spans="2:14" x14ac:dyDescent="0.25">
      <c r="B6170" s="175"/>
      <c r="C6170" s="53"/>
      <c r="D6170" s="53"/>
      <c r="E6170" s="53"/>
      <c r="F6170" s="53"/>
      <c r="G6170" s="54"/>
      <c r="H6170" s="53"/>
      <c r="I6170" s="59"/>
      <c r="J6170" s="53"/>
      <c r="K6170" s="53"/>
      <c r="L6170" s="53"/>
      <c r="M6170" s="53"/>
      <c r="N6170" s="53"/>
    </row>
    <row r="6171" spans="2:14" x14ac:dyDescent="0.25">
      <c r="B6171" s="175"/>
      <c r="C6171" s="53"/>
      <c r="D6171" s="53"/>
      <c r="E6171" s="53"/>
      <c r="F6171" s="53"/>
      <c r="G6171" s="54"/>
      <c r="H6171" s="53"/>
      <c r="I6171" s="59"/>
      <c r="J6171" s="53"/>
      <c r="K6171" s="53"/>
      <c r="L6171" s="53"/>
      <c r="M6171" s="53"/>
      <c r="N6171" s="53"/>
    </row>
    <row r="6172" spans="2:14" x14ac:dyDescent="0.25">
      <c r="B6172" s="175"/>
      <c r="C6172" s="53"/>
      <c r="D6172" s="53"/>
      <c r="E6172" s="53"/>
      <c r="F6172" s="53"/>
      <c r="G6172" s="54"/>
      <c r="H6172" s="53"/>
      <c r="I6172" s="59"/>
      <c r="J6172" s="53"/>
      <c r="K6172" s="53"/>
      <c r="L6172" s="53"/>
      <c r="M6172" s="53"/>
      <c r="N6172" s="53"/>
    </row>
    <row r="6173" spans="2:14" x14ac:dyDescent="0.25">
      <c r="B6173" s="175"/>
      <c r="C6173" s="53"/>
      <c r="D6173" s="53"/>
      <c r="E6173" s="53"/>
      <c r="F6173" s="53"/>
      <c r="G6173" s="54"/>
      <c r="H6173" s="53"/>
      <c r="I6173" s="59"/>
      <c r="J6173" s="53"/>
      <c r="K6173" s="53"/>
      <c r="L6173" s="53"/>
      <c r="M6173" s="53"/>
      <c r="N6173" s="53"/>
    </row>
    <row r="6174" spans="2:14" x14ac:dyDescent="0.25">
      <c r="B6174" s="175"/>
      <c r="C6174" s="53"/>
      <c r="D6174" s="53"/>
      <c r="E6174" s="53"/>
      <c r="F6174" s="53"/>
      <c r="G6174" s="54"/>
      <c r="H6174" s="53"/>
      <c r="I6174" s="59"/>
      <c r="J6174" s="53"/>
      <c r="K6174" s="53"/>
      <c r="L6174" s="53"/>
      <c r="M6174" s="53"/>
      <c r="N6174" s="53"/>
    </row>
    <row r="6175" spans="2:14" x14ac:dyDescent="0.25">
      <c r="B6175" s="175"/>
      <c r="C6175" s="53"/>
      <c r="D6175" s="53"/>
      <c r="E6175" s="53"/>
      <c r="F6175" s="53"/>
      <c r="G6175" s="54"/>
      <c r="H6175" s="53"/>
      <c r="I6175" s="59"/>
      <c r="J6175" s="53"/>
      <c r="K6175" s="53"/>
      <c r="L6175" s="53"/>
      <c r="M6175" s="53"/>
      <c r="N6175" s="53"/>
    </row>
    <row r="6176" spans="2:14" x14ac:dyDescent="0.25">
      <c r="B6176" s="175"/>
      <c r="C6176" s="53"/>
      <c r="D6176" s="53"/>
      <c r="E6176" s="53"/>
      <c r="F6176" s="53"/>
      <c r="G6176" s="54"/>
      <c r="H6176" s="53"/>
      <c r="I6176" s="59"/>
      <c r="J6176" s="53"/>
      <c r="K6176" s="53"/>
      <c r="L6176" s="53"/>
      <c r="M6176" s="53"/>
      <c r="N6176" s="53"/>
    </row>
    <row r="6177" spans="2:14" x14ac:dyDescent="0.25">
      <c r="B6177" s="175"/>
      <c r="C6177" s="53"/>
      <c r="D6177" s="53"/>
      <c r="E6177" s="53"/>
      <c r="F6177" s="53"/>
      <c r="G6177" s="54"/>
      <c r="H6177" s="53"/>
      <c r="I6177" s="59"/>
      <c r="J6177" s="53"/>
      <c r="K6177" s="53"/>
      <c r="L6177" s="53"/>
      <c r="M6177" s="53"/>
      <c r="N6177" s="53"/>
    </row>
    <row r="6178" spans="2:14" x14ac:dyDescent="0.25">
      <c r="B6178" s="175"/>
      <c r="C6178" s="53"/>
      <c r="D6178" s="53"/>
      <c r="E6178" s="53"/>
      <c r="F6178" s="53"/>
      <c r="G6178" s="54"/>
      <c r="H6178" s="53"/>
      <c r="I6178" s="59"/>
      <c r="J6178" s="53"/>
      <c r="K6178" s="53"/>
      <c r="L6178" s="53"/>
      <c r="M6178" s="53"/>
      <c r="N6178" s="53"/>
    </row>
    <row r="6179" spans="2:14" x14ac:dyDescent="0.25">
      <c r="B6179" s="175"/>
      <c r="C6179" s="53"/>
      <c r="D6179" s="53"/>
      <c r="E6179" s="53"/>
      <c r="F6179" s="53"/>
      <c r="G6179" s="54"/>
      <c r="H6179" s="53"/>
      <c r="I6179" s="59"/>
      <c r="J6179" s="53"/>
      <c r="K6179" s="53"/>
      <c r="L6179" s="53"/>
      <c r="M6179" s="53"/>
      <c r="N6179" s="53"/>
    </row>
    <row r="6180" spans="2:14" x14ac:dyDescent="0.25">
      <c r="B6180" s="175"/>
      <c r="C6180" s="53"/>
      <c r="D6180" s="53"/>
      <c r="E6180" s="53"/>
      <c r="F6180" s="53"/>
      <c r="G6180" s="54"/>
      <c r="H6180" s="53"/>
      <c r="I6180" s="59"/>
      <c r="J6180" s="53"/>
      <c r="K6180" s="53"/>
      <c r="L6180" s="53"/>
      <c r="M6180" s="53"/>
      <c r="N6180" s="53"/>
    </row>
    <row r="6181" spans="2:14" x14ac:dyDescent="0.25">
      <c r="B6181" s="175"/>
      <c r="C6181" s="53"/>
      <c r="D6181" s="53"/>
      <c r="E6181" s="53"/>
      <c r="F6181" s="53"/>
      <c r="G6181" s="54"/>
      <c r="H6181" s="53"/>
      <c r="I6181" s="59"/>
      <c r="J6181" s="53"/>
      <c r="K6181" s="53"/>
      <c r="L6181" s="53"/>
      <c r="M6181" s="53"/>
      <c r="N6181" s="53"/>
    </row>
    <row r="6182" spans="2:14" x14ac:dyDescent="0.25">
      <c r="B6182" s="175"/>
      <c r="C6182" s="53"/>
      <c r="D6182" s="53"/>
      <c r="E6182" s="53"/>
      <c r="F6182" s="53"/>
      <c r="G6182" s="54"/>
      <c r="H6182" s="53"/>
      <c r="I6182" s="59"/>
      <c r="J6182" s="53"/>
      <c r="K6182" s="53"/>
      <c r="L6182" s="53"/>
      <c r="M6182" s="53"/>
      <c r="N6182" s="53"/>
    </row>
    <row r="6183" spans="2:14" x14ac:dyDescent="0.25">
      <c r="B6183" s="175"/>
      <c r="C6183" s="53"/>
      <c r="D6183" s="53"/>
      <c r="E6183" s="53"/>
      <c r="F6183" s="53"/>
      <c r="G6183" s="54"/>
      <c r="H6183" s="53"/>
      <c r="I6183" s="59"/>
      <c r="J6183" s="53"/>
      <c r="K6183" s="53"/>
      <c r="L6183" s="53"/>
      <c r="M6183" s="53"/>
      <c r="N6183" s="53"/>
    </row>
    <row r="6184" spans="2:14" x14ac:dyDescent="0.25">
      <c r="B6184" s="175"/>
      <c r="C6184" s="53"/>
      <c r="D6184" s="53"/>
      <c r="E6184" s="53"/>
      <c r="F6184" s="53"/>
      <c r="G6184" s="54"/>
      <c r="H6184" s="53"/>
      <c r="I6184" s="59"/>
      <c r="J6184" s="53"/>
      <c r="K6184" s="53"/>
      <c r="L6184" s="53"/>
      <c r="M6184" s="53"/>
      <c r="N6184" s="53"/>
    </row>
    <row r="6185" spans="2:14" x14ac:dyDescent="0.25">
      <c r="B6185" s="175"/>
      <c r="C6185" s="53"/>
      <c r="D6185" s="53"/>
      <c r="E6185" s="53"/>
      <c r="F6185" s="53"/>
      <c r="G6185" s="54"/>
      <c r="H6185" s="53"/>
      <c r="I6185" s="59"/>
      <c r="J6185" s="53"/>
      <c r="K6185" s="53"/>
      <c r="L6185" s="53"/>
      <c r="M6185" s="53"/>
      <c r="N6185" s="53"/>
    </row>
    <row r="6186" spans="2:14" x14ac:dyDescent="0.25">
      <c r="B6186" s="175"/>
      <c r="C6186" s="53"/>
      <c r="D6186" s="53"/>
      <c r="E6186" s="53"/>
      <c r="F6186" s="53"/>
      <c r="G6186" s="54"/>
      <c r="H6186" s="53"/>
      <c r="I6186" s="59"/>
      <c r="J6186" s="53"/>
      <c r="K6186" s="53"/>
      <c r="L6186" s="53"/>
      <c r="M6186" s="53"/>
      <c r="N6186" s="53"/>
    </row>
    <row r="6187" spans="2:14" x14ac:dyDescent="0.25">
      <c r="B6187" s="175"/>
      <c r="C6187" s="53"/>
      <c r="D6187" s="53"/>
      <c r="E6187" s="53"/>
      <c r="F6187" s="53"/>
      <c r="G6187" s="54"/>
      <c r="H6187" s="53"/>
      <c r="I6187" s="59"/>
      <c r="J6187" s="53"/>
      <c r="K6187" s="53"/>
      <c r="L6187" s="53"/>
      <c r="M6187" s="53"/>
      <c r="N6187" s="53"/>
    </row>
    <row r="6188" spans="2:14" x14ac:dyDescent="0.25">
      <c r="B6188" s="175"/>
      <c r="C6188" s="53"/>
      <c r="D6188" s="53"/>
      <c r="E6188" s="53"/>
      <c r="F6188" s="53"/>
      <c r="G6188" s="54"/>
      <c r="H6188" s="53"/>
      <c r="I6188" s="59"/>
      <c r="J6188" s="53"/>
      <c r="K6188" s="53"/>
      <c r="L6188" s="53"/>
      <c r="M6188" s="53"/>
      <c r="N6188" s="53"/>
    </row>
    <row r="6189" spans="2:14" x14ac:dyDescent="0.25">
      <c r="B6189" s="175"/>
      <c r="C6189" s="53"/>
      <c r="D6189" s="53"/>
      <c r="E6189" s="53"/>
      <c r="F6189" s="53"/>
      <c r="G6189" s="54"/>
      <c r="H6189" s="53"/>
      <c r="I6189" s="59"/>
      <c r="J6189" s="53"/>
      <c r="K6189" s="53"/>
      <c r="L6189" s="53"/>
      <c r="M6189" s="53"/>
      <c r="N6189" s="53"/>
    </row>
    <row r="6190" spans="2:14" x14ac:dyDescent="0.25">
      <c r="B6190" s="175"/>
      <c r="C6190" s="53"/>
      <c r="D6190" s="53"/>
      <c r="E6190" s="53"/>
      <c r="F6190" s="53"/>
      <c r="G6190" s="54"/>
      <c r="H6190" s="53"/>
      <c r="I6190" s="59"/>
      <c r="J6190" s="53"/>
      <c r="K6190" s="53"/>
      <c r="L6190" s="53"/>
      <c r="M6190" s="53"/>
      <c r="N6190" s="53"/>
    </row>
    <row r="6191" spans="2:14" x14ac:dyDescent="0.25">
      <c r="B6191" s="175"/>
      <c r="C6191" s="53"/>
      <c r="D6191" s="53"/>
      <c r="E6191" s="53"/>
      <c r="F6191" s="53"/>
      <c r="G6191" s="54"/>
      <c r="H6191" s="53"/>
      <c r="I6191" s="59"/>
      <c r="J6191" s="53"/>
      <c r="K6191" s="53"/>
      <c r="L6191" s="53"/>
      <c r="M6191" s="53"/>
      <c r="N6191" s="53"/>
    </row>
    <row r="6192" spans="2:14" x14ac:dyDescent="0.25">
      <c r="B6192" s="175"/>
      <c r="C6192" s="53"/>
      <c r="D6192" s="53"/>
      <c r="E6192" s="53"/>
      <c r="F6192" s="53"/>
      <c r="G6192" s="54"/>
      <c r="H6192" s="53"/>
      <c r="I6192" s="59"/>
      <c r="J6192" s="53"/>
      <c r="K6192" s="53"/>
      <c r="L6192" s="53"/>
      <c r="M6192" s="53"/>
      <c r="N6192" s="53"/>
    </row>
    <row r="6193" spans="2:14" x14ac:dyDescent="0.25">
      <c r="B6193" s="175"/>
      <c r="C6193" s="53"/>
      <c r="D6193" s="53"/>
      <c r="E6193" s="53"/>
      <c r="F6193" s="53"/>
      <c r="G6193" s="54"/>
      <c r="H6193" s="53"/>
      <c r="I6193" s="59"/>
      <c r="J6193" s="53"/>
      <c r="K6193" s="53"/>
      <c r="L6193" s="53"/>
      <c r="M6193" s="53"/>
      <c r="N6193" s="53"/>
    </row>
    <row r="6194" spans="2:14" x14ac:dyDescent="0.25">
      <c r="B6194" s="175"/>
      <c r="C6194" s="53"/>
      <c r="D6194" s="53"/>
      <c r="E6194" s="53"/>
      <c r="F6194" s="53"/>
      <c r="G6194" s="54"/>
      <c r="H6194" s="53"/>
      <c r="I6194" s="59"/>
      <c r="J6194" s="53"/>
      <c r="K6194" s="53"/>
      <c r="L6194" s="53"/>
      <c r="M6194" s="53"/>
      <c r="N6194" s="53"/>
    </row>
    <row r="6195" spans="2:14" x14ac:dyDescent="0.25">
      <c r="B6195" s="175"/>
      <c r="C6195" s="53"/>
      <c r="D6195" s="53"/>
      <c r="E6195" s="53"/>
      <c r="F6195" s="53"/>
      <c r="G6195" s="54"/>
      <c r="H6195" s="53"/>
      <c r="I6195" s="59"/>
      <c r="J6195" s="53"/>
      <c r="K6195" s="53"/>
      <c r="L6195" s="53"/>
      <c r="M6195" s="53"/>
      <c r="N6195" s="53"/>
    </row>
    <row r="6196" spans="2:14" x14ac:dyDescent="0.25">
      <c r="B6196" s="175"/>
      <c r="C6196" s="53"/>
      <c r="D6196" s="53"/>
      <c r="E6196" s="53"/>
      <c r="F6196" s="53"/>
      <c r="G6196" s="54"/>
      <c r="H6196" s="53"/>
      <c r="I6196" s="59"/>
      <c r="J6196" s="53"/>
      <c r="K6196" s="53"/>
      <c r="L6196" s="53"/>
      <c r="M6196" s="53"/>
      <c r="N6196" s="53"/>
    </row>
    <row r="6197" spans="2:14" x14ac:dyDescent="0.25">
      <c r="B6197" s="175"/>
      <c r="C6197" s="53"/>
      <c r="D6197" s="53"/>
      <c r="E6197" s="53"/>
      <c r="F6197" s="53"/>
      <c r="G6197" s="54"/>
      <c r="H6197" s="53"/>
      <c r="I6197" s="59"/>
      <c r="J6197" s="53"/>
      <c r="K6197" s="53"/>
      <c r="L6197" s="53"/>
      <c r="M6197" s="53"/>
      <c r="N6197" s="53"/>
    </row>
    <row r="6198" spans="2:14" x14ac:dyDescent="0.25">
      <c r="B6198" s="175"/>
      <c r="C6198" s="53"/>
      <c r="D6198" s="53"/>
      <c r="E6198" s="53"/>
      <c r="F6198" s="53"/>
      <c r="G6198" s="54"/>
      <c r="H6198" s="53"/>
      <c r="I6198" s="59"/>
      <c r="J6198" s="53"/>
      <c r="K6198" s="53"/>
      <c r="L6198" s="53"/>
      <c r="M6198" s="53"/>
      <c r="N6198" s="53"/>
    </row>
    <row r="6199" spans="2:14" x14ac:dyDescent="0.25">
      <c r="B6199" s="175"/>
      <c r="C6199" s="53"/>
      <c r="D6199" s="53"/>
      <c r="E6199" s="53"/>
      <c r="F6199" s="53"/>
      <c r="G6199" s="54"/>
      <c r="H6199" s="53"/>
      <c r="I6199" s="59"/>
      <c r="J6199" s="53"/>
      <c r="K6199" s="53"/>
      <c r="L6199" s="53"/>
      <c r="M6199" s="53"/>
      <c r="N6199" s="53"/>
    </row>
    <row r="6200" spans="2:14" x14ac:dyDescent="0.25">
      <c r="B6200" s="175"/>
      <c r="C6200" s="53"/>
      <c r="D6200" s="53"/>
      <c r="E6200" s="53"/>
      <c r="F6200" s="53"/>
      <c r="G6200" s="54"/>
      <c r="H6200" s="53"/>
      <c r="I6200" s="59"/>
      <c r="J6200" s="53"/>
      <c r="K6200" s="53"/>
      <c r="L6200" s="53"/>
      <c r="M6200" s="53"/>
      <c r="N6200" s="53"/>
    </row>
    <row r="6201" spans="2:14" x14ac:dyDescent="0.25">
      <c r="B6201" s="175"/>
      <c r="C6201" s="53"/>
      <c r="D6201" s="53"/>
      <c r="E6201" s="53"/>
      <c r="F6201" s="53"/>
      <c r="G6201" s="54"/>
      <c r="H6201" s="53"/>
      <c r="I6201" s="59"/>
      <c r="J6201" s="53"/>
      <c r="K6201" s="53"/>
      <c r="L6201" s="53"/>
      <c r="M6201" s="53"/>
      <c r="N6201" s="53"/>
    </row>
    <row r="6202" spans="2:14" x14ac:dyDescent="0.25">
      <c r="B6202" s="175"/>
      <c r="C6202" s="53"/>
      <c r="D6202" s="53"/>
      <c r="E6202" s="53"/>
      <c r="F6202" s="53"/>
      <c r="G6202" s="54"/>
      <c r="H6202" s="53"/>
      <c r="I6202" s="59"/>
      <c r="J6202" s="53"/>
      <c r="K6202" s="53"/>
      <c r="L6202" s="53"/>
      <c r="M6202" s="53"/>
      <c r="N6202" s="53"/>
    </row>
    <row r="6203" spans="2:14" x14ac:dyDescent="0.25">
      <c r="B6203" s="175"/>
      <c r="C6203" s="53"/>
      <c r="D6203" s="53"/>
      <c r="E6203" s="53"/>
      <c r="F6203" s="53"/>
      <c r="G6203" s="54"/>
      <c r="H6203" s="53"/>
      <c r="I6203" s="59"/>
      <c r="J6203" s="53"/>
      <c r="K6203" s="53"/>
      <c r="L6203" s="53"/>
      <c r="M6203" s="53"/>
      <c r="N6203" s="53"/>
    </row>
    <row r="6204" spans="2:14" x14ac:dyDescent="0.25">
      <c r="B6204" s="175"/>
      <c r="C6204" s="53"/>
      <c r="D6204" s="53"/>
      <c r="E6204" s="53"/>
      <c r="F6204" s="53"/>
      <c r="G6204" s="54"/>
      <c r="H6204" s="53"/>
      <c r="I6204" s="59"/>
      <c r="J6204" s="53"/>
      <c r="K6204" s="53"/>
      <c r="L6204" s="53"/>
      <c r="M6204" s="53"/>
      <c r="N6204" s="53"/>
    </row>
    <row r="6205" spans="2:14" x14ac:dyDescent="0.25">
      <c r="B6205" s="175"/>
      <c r="C6205" s="53"/>
      <c r="D6205" s="53"/>
      <c r="E6205" s="53"/>
      <c r="F6205" s="53"/>
      <c r="G6205" s="54"/>
      <c r="H6205" s="53"/>
      <c r="I6205" s="59"/>
      <c r="J6205" s="53"/>
      <c r="K6205" s="53"/>
      <c r="L6205" s="53"/>
      <c r="M6205" s="53"/>
      <c r="N6205" s="53"/>
    </row>
    <row r="6206" spans="2:14" x14ac:dyDescent="0.25">
      <c r="B6206" s="175"/>
      <c r="C6206" s="53"/>
      <c r="D6206" s="53"/>
      <c r="E6206" s="53"/>
      <c r="F6206" s="53"/>
      <c r="G6206" s="54"/>
      <c r="H6206" s="53"/>
      <c r="I6206" s="59"/>
      <c r="J6206" s="53"/>
      <c r="K6206" s="53"/>
      <c r="L6206" s="53"/>
      <c r="M6206" s="53"/>
      <c r="N6206" s="53"/>
    </row>
    <row r="6207" spans="2:14" x14ac:dyDescent="0.25">
      <c r="B6207" s="175"/>
      <c r="C6207" s="53"/>
      <c r="D6207" s="53"/>
      <c r="E6207" s="53"/>
      <c r="F6207" s="53"/>
      <c r="G6207" s="54"/>
      <c r="H6207" s="53"/>
      <c r="I6207" s="59"/>
      <c r="J6207" s="53"/>
      <c r="K6207" s="53"/>
      <c r="L6207" s="53"/>
      <c r="M6207" s="53"/>
      <c r="N6207" s="53"/>
    </row>
    <row r="6208" spans="2:14" x14ac:dyDescent="0.25">
      <c r="B6208" s="175"/>
      <c r="C6208" s="53"/>
      <c r="D6208" s="53"/>
      <c r="E6208" s="53"/>
      <c r="F6208" s="53"/>
      <c r="G6208" s="54"/>
      <c r="H6208" s="53"/>
      <c r="I6208" s="59"/>
      <c r="J6208" s="53"/>
      <c r="K6208" s="53"/>
      <c r="L6208" s="53"/>
      <c r="M6208" s="53"/>
      <c r="N6208" s="53"/>
    </row>
    <row r="6209" spans="2:14" x14ac:dyDescent="0.25">
      <c r="B6209" s="175"/>
      <c r="C6209" s="53"/>
      <c r="D6209" s="53"/>
      <c r="E6209" s="53"/>
      <c r="F6209" s="53"/>
      <c r="G6209" s="54"/>
      <c r="H6209" s="53"/>
      <c r="I6209" s="59"/>
      <c r="J6209" s="53"/>
      <c r="K6209" s="53"/>
      <c r="L6209" s="53"/>
      <c r="M6209" s="53"/>
      <c r="N6209" s="53"/>
    </row>
    <row r="6210" spans="2:14" x14ac:dyDescent="0.25">
      <c r="B6210" s="175"/>
      <c r="C6210" s="53"/>
      <c r="D6210" s="53"/>
      <c r="E6210" s="53"/>
      <c r="F6210" s="53"/>
      <c r="G6210" s="54"/>
      <c r="H6210" s="53"/>
      <c r="I6210" s="59"/>
      <c r="J6210" s="53"/>
      <c r="K6210" s="53"/>
      <c r="L6210" s="53"/>
      <c r="M6210" s="53"/>
      <c r="N6210" s="53"/>
    </row>
    <row r="6211" spans="2:14" x14ac:dyDescent="0.25">
      <c r="B6211" s="175"/>
      <c r="C6211" s="53"/>
      <c r="D6211" s="53"/>
      <c r="E6211" s="53"/>
      <c r="F6211" s="53"/>
      <c r="G6211" s="54"/>
      <c r="H6211" s="53"/>
      <c r="I6211" s="59"/>
      <c r="J6211" s="53"/>
      <c r="K6211" s="53"/>
      <c r="L6211" s="53"/>
      <c r="M6211" s="53"/>
      <c r="N6211" s="53"/>
    </row>
    <row r="6212" spans="2:14" x14ac:dyDescent="0.25">
      <c r="B6212" s="175"/>
      <c r="C6212" s="53"/>
      <c r="D6212" s="53"/>
      <c r="E6212" s="53"/>
      <c r="F6212" s="53"/>
      <c r="G6212" s="54"/>
      <c r="H6212" s="53"/>
      <c r="I6212" s="59"/>
      <c r="J6212" s="53"/>
      <c r="K6212" s="53"/>
      <c r="L6212" s="53"/>
      <c r="M6212" s="53"/>
      <c r="N6212" s="53"/>
    </row>
    <row r="6213" spans="2:14" x14ac:dyDescent="0.25">
      <c r="B6213" s="175"/>
      <c r="C6213" s="53"/>
      <c r="D6213" s="53"/>
      <c r="E6213" s="53"/>
      <c r="F6213" s="53"/>
      <c r="G6213" s="54"/>
      <c r="H6213" s="53"/>
      <c r="I6213" s="59"/>
      <c r="J6213" s="53"/>
      <c r="K6213" s="53"/>
      <c r="L6213" s="53"/>
      <c r="M6213" s="53"/>
      <c r="N6213" s="53"/>
    </row>
    <row r="6214" spans="2:14" x14ac:dyDescent="0.25">
      <c r="B6214" s="175"/>
      <c r="C6214" s="53"/>
      <c r="D6214" s="53"/>
      <c r="E6214" s="53"/>
      <c r="F6214" s="53"/>
      <c r="G6214" s="54"/>
      <c r="H6214" s="53"/>
      <c r="I6214" s="59"/>
      <c r="J6214" s="53"/>
      <c r="K6214" s="53"/>
      <c r="L6214" s="53"/>
      <c r="M6214" s="53"/>
      <c r="N6214" s="53"/>
    </row>
    <row r="6215" spans="2:14" x14ac:dyDescent="0.25">
      <c r="B6215" s="175"/>
      <c r="C6215" s="53"/>
      <c r="D6215" s="53"/>
      <c r="E6215" s="53"/>
      <c r="F6215" s="53"/>
      <c r="G6215" s="54"/>
      <c r="H6215" s="53"/>
      <c r="I6215" s="59"/>
      <c r="J6215" s="53"/>
      <c r="K6215" s="53"/>
      <c r="L6215" s="53"/>
      <c r="M6215" s="53"/>
      <c r="N6215" s="53"/>
    </row>
    <row r="6216" spans="2:14" x14ac:dyDescent="0.25">
      <c r="B6216" s="175"/>
      <c r="C6216" s="53"/>
      <c r="D6216" s="53"/>
      <c r="E6216" s="53"/>
      <c r="F6216" s="53"/>
      <c r="G6216" s="54"/>
      <c r="H6216" s="53"/>
      <c r="I6216" s="59"/>
      <c r="J6216" s="53"/>
      <c r="K6216" s="53"/>
      <c r="L6216" s="53"/>
      <c r="M6216" s="53"/>
      <c r="N6216" s="53"/>
    </row>
    <row r="6217" spans="2:14" x14ac:dyDescent="0.25">
      <c r="B6217" s="175"/>
      <c r="C6217" s="53"/>
      <c r="D6217" s="53"/>
      <c r="E6217" s="53"/>
      <c r="F6217" s="53"/>
      <c r="G6217" s="54"/>
      <c r="H6217" s="53"/>
      <c r="I6217" s="59"/>
      <c r="J6217" s="53"/>
      <c r="K6217" s="53"/>
      <c r="L6217" s="53"/>
      <c r="M6217" s="53"/>
      <c r="N6217" s="53"/>
    </row>
    <row r="6218" spans="2:14" x14ac:dyDescent="0.25">
      <c r="B6218" s="175"/>
      <c r="C6218" s="53"/>
      <c r="D6218" s="53"/>
      <c r="E6218" s="53"/>
      <c r="F6218" s="53"/>
      <c r="G6218" s="54"/>
      <c r="H6218" s="53"/>
      <c r="I6218" s="59"/>
      <c r="J6218" s="53"/>
      <c r="K6218" s="53"/>
      <c r="L6218" s="53"/>
      <c r="M6218" s="53"/>
      <c r="N6218" s="53"/>
    </row>
    <row r="6219" spans="2:14" x14ac:dyDescent="0.25">
      <c r="B6219" s="175"/>
      <c r="C6219" s="53"/>
      <c r="D6219" s="53"/>
      <c r="E6219" s="53"/>
      <c r="F6219" s="53"/>
      <c r="G6219" s="54"/>
      <c r="H6219" s="53"/>
      <c r="I6219" s="59"/>
      <c r="J6219" s="53"/>
      <c r="K6219" s="53"/>
      <c r="L6219" s="53"/>
      <c r="M6219" s="53"/>
      <c r="N6219" s="53"/>
    </row>
    <row r="6220" spans="2:14" x14ac:dyDescent="0.25">
      <c r="B6220" s="175"/>
      <c r="C6220" s="53"/>
      <c r="D6220" s="53"/>
      <c r="E6220" s="53"/>
      <c r="F6220" s="53"/>
      <c r="G6220" s="54"/>
      <c r="H6220" s="53"/>
      <c r="I6220" s="59"/>
      <c r="J6220" s="53"/>
      <c r="K6220" s="53"/>
      <c r="L6220" s="53"/>
      <c r="M6220" s="53"/>
      <c r="N6220" s="53"/>
    </row>
    <row r="6221" spans="2:14" x14ac:dyDescent="0.25">
      <c r="B6221" s="175"/>
      <c r="C6221" s="53"/>
      <c r="D6221" s="53"/>
      <c r="E6221" s="53"/>
      <c r="F6221" s="53"/>
      <c r="G6221" s="54"/>
      <c r="H6221" s="53"/>
      <c r="I6221" s="59"/>
      <c r="J6221" s="53"/>
      <c r="K6221" s="53"/>
      <c r="L6221" s="53"/>
      <c r="M6221" s="53"/>
      <c r="N6221" s="53"/>
    </row>
    <row r="6222" spans="2:14" x14ac:dyDescent="0.25">
      <c r="B6222" s="175"/>
      <c r="C6222" s="53"/>
      <c r="D6222" s="53"/>
      <c r="E6222" s="53"/>
      <c r="F6222" s="53"/>
      <c r="G6222" s="54"/>
      <c r="H6222" s="53"/>
      <c r="I6222" s="59"/>
      <c r="J6222" s="53"/>
      <c r="K6222" s="53"/>
      <c r="L6222" s="53"/>
      <c r="M6222" s="53"/>
      <c r="N6222" s="53"/>
    </row>
    <row r="6223" spans="2:14" x14ac:dyDescent="0.25">
      <c r="B6223" s="175"/>
      <c r="C6223" s="53"/>
      <c r="D6223" s="53"/>
      <c r="E6223" s="53"/>
      <c r="F6223" s="53"/>
      <c r="G6223" s="54"/>
      <c r="H6223" s="53"/>
      <c r="I6223" s="59"/>
      <c r="J6223" s="53"/>
      <c r="K6223" s="53"/>
      <c r="L6223" s="53"/>
      <c r="M6223" s="53"/>
      <c r="N6223" s="53"/>
    </row>
    <row r="6224" spans="2:14" x14ac:dyDescent="0.25">
      <c r="B6224" s="175"/>
      <c r="C6224" s="53"/>
      <c r="D6224" s="53"/>
      <c r="E6224" s="53"/>
      <c r="F6224" s="53"/>
      <c r="G6224" s="54"/>
      <c r="H6224" s="53"/>
      <c r="I6224" s="59"/>
      <c r="J6224" s="53"/>
      <c r="K6224" s="53"/>
      <c r="L6224" s="53"/>
      <c r="M6224" s="53"/>
      <c r="N6224" s="53"/>
    </row>
    <row r="6225" spans="2:14" x14ac:dyDescent="0.25">
      <c r="B6225" s="175"/>
      <c r="C6225" s="53"/>
      <c r="D6225" s="53"/>
      <c r="E6225" s="53"/>
      <c r="F6225" s="53"/>
      <c r="G6225" s="54"/>
      <c r="H6225" s="53"/>
      <c r="I6225" s="59"/>
      <c r="J6225" s="53"/>
      <c r="K6225" s="53"/>
      <c r="L6225" s="53"/>
      <c r="M6225" s="53"/>
      <c r="N6225" s="53"/>
    </row>
    <row r="6226" spans="2:14" x14ac:dyDescent="0.25">
      <c r="B6226" s="175"/>
      <c r="C6226" s="53"/>
      <c r="D6226" s="53"/>
      <c r="E6226" s="53"/>
      <c r="F6226" s="53"/>
      <c r="G6226" s="54"/>
      <c r="H6226" s="53"/>
      <c r="I6226" s="59"/>
      <c r="J6226" s="53"/>
      <c r="K6226" s="53"/>
      <c r="L6226" s="53"/>
      <c r="M6226" s="53"/>
      <c r="N6226" s="53"/>
    </row>
    <row r="6227" spans="2:14" x14ac:dyDescent="0.25">
      <c r="B6227" s="175"/>
      <c r="C6227" s="53"/>
      <c r="D6227" s="53"/>
      <c r="E6227" s="53"/>
      <c r="F6227" s="53"/>
      <c r="G6227" s="54"/>
      <c r="H6227" s="53"/>
      <c r="I6227" s="59"/>
      <c r="J6227" s="53"/>
      <c r="K6227" s="53"/>
      <c r="L6227" s="53"/>
      <c r="M6227" s="53"/>
      <c r="N6227" s="53"/>
    </row>
    <row r="6228" spans="2:14" x14ac:dyDescent="0.25">
      <c r="B6228" s="175"/>
      <c r="C6228" s="53"/>
      <c r="D6228" s="53"/>
      <c r="E6228" s="53"/>
      <c r="F6228" s="53"/>
      <c r="G6228" s="54"/>
      <c r="H6228" s="53"/>
      <c r="I6228" s="59"/>
      <c r="J6228" s="53"/>
      <c r="K6228" s="53"/>
      <c r="L6228" s="53"/>
      <c r="M6228" s="53"/>
      <c r="N6228" s="53"/>
    </row>
    <row r="6229" spans="2:14" x14ac:dyDescent="0.25">
      <c r="B6229" s="175"/>
      <c r="C6229" s="53"/>
      <c r="D6229" s="53"/>
      <c r="E6229" s="53"/>
      <c r="F6229" s="53"/>
      <c r="G6229" s="54"/>
      <c r="H6229" s="53"/>
      <c r="I6229" s="59"/>
      <c r="J6229" s="53"/>
      <c r="K6229" s="53"/>
      <c r="L6229" s="53"/>
      <c r="M6229" s="53"/>
      <c r="N6229" s="53"/>
    </row>
    <row r="6230" spans="2:14" x14ac:dyDescent="0.25">
      <c r="B6230" s="175"/>
      <c r="C6230" s="53"/>
      <c r="D6230" s="53"/>
      <c r="E6230" s="53"/>
      <c r="F6230" s="53"/>
      <c r="G6230" s="54"/>
      <c r="H6230" s="53"/>
      <c r="I6230" s="59"/>
      <c r="J6230" s="53"/>
      <c r="K6230" s="53"/>
      <c r="L6230" s="53"/>
      <c r="M6230" s="53"/>
      <c r="N6230" s="53"/>
    </row>
    <row r="6231" spans="2:14" x14ac:dyDescent="0.25">
      <c r="B6231" s="175"/>
      <c r="C6231" s="53"/>
      <c r="D6231" s="53"/>
      <c r="E6231" s="53"/>
      <c r="F6231" s="53"/>
      <c r="G6231" s="54"/>
      <c r="H6231" s="53"/>
      <c r="I6231" s="59"/>
      <c r="J6231" s="53"/>
      <c r="K6231" s="53"/>
      <c r="L6231" s="53"/>
      <c r="M6231" s="53"/>
      <c r="N6231" s="53"/>
    </row>
    <row r="6232" spans="2:14" x14ac:dyDescent="0.25">
      <c r="B6232" s="175"/>
      <c r="C6232" s="53"/>
      <c r="D6232" s="53"/>
      <c r="E6232" s="53"/>
      <c r="F6232" s="53"/>
      <c r="G6232" s="54"/>
      <c r="H6232" s="53"/>
      <c r="I6232" s="59"/>
      <c r="J6232" s="53"/>
      <c r="K6232" s="53"/>
      <c r="L6232" s="53"/>
      <c r="M6232" s="53"/>
      <c r="N6232" s="53"/>
    </row>
    <row r="6233" spans="2:14" x14ac:dyDescent="0.25">
      <c r="B6233" s="175"/>
      <c r="C6233" s="53"/>
      <c r="D6233" s="53"/>
      <c r="E6233" s="53"/>
      <c r="F6233" s="53"/>
      <c r="G6233" s="54"/>
      <c r="H6233" s="53"/>
      <c r="I6233" s="59"/>
      <c r="J6233" s="53"/>
      <c r="K6233" s="53"/>
      <c r="L6233" s="53"/>
      <c r="M6233" s="53"/>
      <c r="N6233" s="53"/>
    </row>
    <row r="6234" spans="2:14" x14ac:dyDescent="0.25">
      <c r="B6234" s="175"/>
      <c r="C6234" s="53"/>
      <c r="D6234" s="53"/>
      <c r="E6234" s="53"/>
      <c r="F6234" s="53"/>
      <c r="G6234" s="54"/>
      <c r="H6234" s="53"/>
      <c r="I6234" s="59"/>
      <c r="J6234" s="53"/>
      <c r="K6234" s="53"/>
      <c r="L6234" s="53"/>
      <c r="M6234" s="53"/>
      <c r="N6234" s="53"/>
    </row>
    <row r="6235" spans="2:14" x14ac:dyDescent="0.25">
      <c r="B6235" s="175"/>
      <c r="C6235" s="53"/>
      <c r="D6235" s="53"/>
      <c r="E6235" s="53"/>
      <c r="F6235" s="53"/>
      <c r="G6235" s="54"/>
      <c r="H6235" s="53"/>
      <c r="I6235" s="59"/>
      <c r="J6235" s="53"/>
      <c r="K6235" s="53"/>
      <c r="L6235" s="53"/>
      <c r="M6235" s="53"/>
      <c r="N6235" s="53"/>
    </row>
    <row r="6236" spans="2:14" x14ac:dyDescent="0.25">
      <c r="B6236" s="175"/>
      <c r="C6236" s="53"/>
      <c r="D6236" s="53"/>
      <c r="E6236" s="53"/>
      <c r="F6236" s="53"/>
      <c r="G6236" s="54"/>
      <c r="H6236" s="53"/>
      <c r="I6236" s="59"/>
      <c r="J6236" s="53"/>
      <c r="K6236" s="53"/>
      <c r="L6236" s="53"/>
      <c r="M6236" s="53"/>
      <c r="N6236" s="53"/>
    </row>
    <row r="6237" spans="2:14" x14ac:dyDescent="0.25">
      <c r="B6237" s="175"/>
      <c r="C6237" s="53"/>
      <c r="D6237" s="53"/>
      <c r="E6237" s="53"/>
      <c r="F6237" s="53"/>
      <c r="G6237" s="54"/>
      <c r="H6237" s="53"/>
      <c r="I6237" s="59"/>
      <c r="J6237" s="53"/>
      <c r="K6237" s="53"/>
      <c r="L6237" s="53"/>
      <c r="M6237" s="53"/>
      <c r="N6237" s="53"/>
    </row>
    <row r="6238" spans="2:14" x14ac:dyDescent="0.25">
      <c r="B6238" s="175"/>
      <c r="C6238" s="53"/>
      <c r="D6238" s="53"/>
      <c r="E6238" s="53"/>
      <c r="F6238" s="53"/>
      <c r="G6238" s="54"/>
      <c r="H6238" s="53"/>
      <c r="I6238" s="59"/>
      <c r="J6238" s="53"/>
      <c r="K6238" s="53"/>
      <c r="L6238" s="53"/>
      <c r="M6238" s="53"/>
      <c r="N6238" s="53"/>
    </row>
    <row r="6239" spans="2:14" x14ac:dyDescent="0.25">
      <c r="B6239" s="175"/>
      <c r="C6239" s="53"/>
      <c r="D6239" s="53"/>
      <c r="E6239" s="53"/>
      <c r="F6239" s="53"/>
      <c r="G6239" s="54"/>
      <c r="H6239" s="53"/>
      <c r="I6239" s="59"/>
      <c r="J6239" s="53"/>
      <c r="K6239" s="53"/>
      <c r="L6239" s="53"/>
      <c r="M6239" s="53"/>
      <c r="N6239" s="53"/>
    </row>
    <row r="6240" spans="2:14" x14ac:dyDescent="0.25">
      <c r="B6240" s="175"/>
      <c r="C6240" s="53"/>
      <c r="D6240" s="53"/>
      <c r="E6240" s="53"/>
      <c r="F6240" s="53"/>
      <c r="G6240" s="54"/>
      <c r="H6240" s="53"/>
      <c r="I6240" s="59"/>
      <c r="J6240" s="53"/>
      <c r="K6240" s="53"/>
      <c r="L6240" s="53"/>
      <c r="M6240" s="53"/>
      <c r="N6240" s="53"/>
    </row>
    <row r="6241" spans="2:14" x14ac:dyDescent="0.25">
      <c r="B6241" s="175"/>
      <c r="C6241" s="53"/>
      <c r="D6241" s="53"/>
      <c r="E6241" s="53"/>
      <c r="F6241" s="53"/>
      <c r="G6241" s="54"/>
      <c r="H6241" s="53"/>
      <c r="I6241" s="59"/>
      <c r="J6241" s="53"/>
      <c r="K6241" s="53"/>
      <c r="L6241" s="53"/>
      <c r="M6241" s="53"/>
      <c r="N6241" s="53"/>
    </row>
    <row r="6242" spans="2:14" x14ac:dyDescent="0.25">
      <c r="B6242" s="175"/>
      <c r="C6242" s="53"/>
      <c r="D6242" s="53"/>
      <c r="E6242" s="53"/>
      <c r="F6242" s="53"/>
      <c r="G6242" s="54"/>
      <c r="H6242" s="53"/>
      <c r="I6242" s="59"/>
      <c r="J6242" s="53"/>
      <c r="K6242" s="53"/>
      <c r="L6242" s="53"/>
      <c r="M6242" s="53"/>
      <c r="N6242" s="53"/>
    </row>
    <row r="6243" spans="2:14" x14ac:dyDescent="0.25">
      <c r="B6243" s="175"/>
      <c r="C6243" s="53"/>
      <c r="D6243" s="53"/>
      <c r="E6243" s="53"/>
      <c r="F6243" s="53"/>
      <c r="G6243" s="54"/>
      <c r="H6243" s="53"/>
      <c r="I6243" s="59"/>
      <c r="J6243" s="53"/>
      <c r="K6243" s="53"/>
      <c r="L6243" s="53"/>
      <c r="M6243" s="53"/>
      <c r="N6243" s="53"/>
    </row>
    <row r="6244" spans="2:14" x14ac:dyDescent="0.25">
      <c r="B6244" s="175"/>
      <c r="C6244" s="53"/>
      <c r="D6244" s="53"/>
      <c r="E6244" s="53"/>
      <c r="F6244" s="53"/>
      <c r="G6244" s="54"/>
      <c r="H6244" s="53"/>
      <c r="I6244" s="59"/>
      <c r="J6244" s="53"/>
      <c r="K6244" s="53"/>
      <c r="L6244" s="53"/>
      <c r="M6244" s="53"/>
      <c r="N6244" s="53"/>
    </row>
    <row r="6245" spans="2:14" x14ac:dyDescent="0.25">
      <c r="B6245" s="175"/>
      <c r="C6245" s="53"/>
      <c r="D6245" s="53"/>
      <c r="E6245" s="53"/>
      <c r="F6245" s="53"/>
      <c r="G6245" s="54"/>
      <c r="H6245" s="53"/>
      <c r="I6245" s="59"/>
      <c r="J6245" s="53"/>
      <c r="K6245" s="53"/>
      <c r="L6245" s="53"/>
      <c r="M6245" s="53"/>
      <c r="N6245" s="53"/>
    </row>
    <row r="6246" spans="2:14" x14ac:dyDescent="0.25">
      <c r="B6246" s="175"/>
      <c r="C6246" s="53"/>
      <c r="D6246" s="53"/>
      <c r="E6246" s="53"/>
      <c r="F6246" s="53"/>
      <c r="G6246" s="54"/>
      <c r="H6246" s="53"/>
      <c r="I6246" s="59"/>
      <c r="J6246" s="53"/>
      <c r="K6246" s="53"/>
      <c r="L6246" s="53"/>
      <c r="M6246" s="53"/>
      <c r="N6246" s="53"/>
    </row>
    <row r="6247" spans="2:14" x14ac:dyDescent="0.25">
      <c r="B6247" s="175"/>
      <c r="C6247" s="53"/>
      <c r="D6247" s="53"/>
      <c r="E6247" s="53"/>
      <c r="F6247" s="53"/>
      <c r="G6247" s="54"/>
      <c r="H6247" s="53"/>
      <c r="I6247" s="59"/>
      <c r="J6247" s="53"/>
      <c r="K6247" s="53"/>
      <c r="L6247" s="53"/>
      <c r="M6247" s="53"/>
      <c r="N6247" s="53"/>
    </row>
    <row r="6248" spans="2:14" x14ac:dyDescent="0.25">
      <c r="B6248" s="175"/>
      <c r="C6248" s="53"/>
      <c r="D6248" s="53"/>
      <c r="E6248" s="53"/>
      <c r="F6248" s="53"/>
      <c r="G6248" s="54"/>
      <c r="H6248" s="53"/>
      <c r="I6248" s="59"/>
      <c r="J6248" s="53"/>
      <c r="K6248" s="53"/>
      <c r="L6248" s="53"/>
      <c r="M6248" s="53"/>
      <c r="N6248" s="53"/>
    </row>
    <row r="6249" spans="2:14" x14ac:dyDescent="0.25">
      <c r="B6249" s="175"/>
      <c r="C6249" s="53"/>
      <c r="D6249" s="53"/>
      <c r="E6249" s="53"/>
      <c r="F6249" s="53"/>
      <c r="G6249" s="54"/>
      <c r="H6249" s="53"/>
      <c r="I6249" s="59"/>
      <c r="J6249" s="53"/>
      <c r="K6249" s="53"/>
      <c r="L6249" s="53"/>
      <c r="M6249" s="53"/>
      <c r="N6249" s="53"/>
    </row>
    <row r="6250" spans="2:14" x14ac:dyDescent="0.25">
      <c r="B6250" s="175"/>
      <c r="C6250" s="53"/>
      <c r="D6250" s="53"/>
      <c r="E6250" s="53"/>
      <c r="F6250" s="53"/>
      <c r="G6250" s="54"/>
      <c r="H6250" s="53"/>
      <c r="I6250" s="59"/>
      <c r="J6250" s="53"/>
      <c r="K6250" s="53"/>
      <c r="L6250" s="53"/>
      <c r="M6250" s="53"/>
      <c r="N6250" s="53"/>
    </row>
    <row r="6251" spans="2:14" x14ac:dyDescent="0.25">
      <c r="B6251" s="175"/>
      <c r="C6251" s="53"/>
      <c r="D6251" s="53"/>
      <c r="E6251" s="53"/>
      <c r="F6251" s="53"/>
      <c r="G6251" s="54"/>
      <c r="H6251" s="53"/>
      <c r="I6251" s="59"/>
      <c r="J6251" s="53"/>
      <c r="K6251" s="53"/>
      <c r="L6251" s="53"/>
      <c r="M6251" s="53"/>
      <c r="N6251" s="53"/>
    </row>
    <row r="6252" spans="2:14" x14ac:dyDescent="0.25">
      <c r="B6252" s="175"/>
      <c r="C6252" s="53"/>
      <c r="D6252" s="53"/>
      <c r="E6252" s="53"/>
      <c r="F6252" s="53"/>
      <c r="G6252" s="54"/>
      <c r="H6252" s="53"/>
      <c r="I6252" s="59"/>
      <c r="J6252" s="53"/>
      <c r="K6252" s="53"/>
      <c r="L6252" s="53"/>
      <c r="M6252" s="53"/>
      <c r="N6252" s="53"/>
    </row>
    <row r="6253" spans="2:14" x14ac:dyDescent="0.25">
      <c r="B6253" s="175"/>
      <c r="C6253" s="53"/>
      <c r="D6253" s="53"/>
      <c r="E6253" s="53"/>
      <c r="F6253" s="53"/>
      <c r="G6253" s="54"/>
      <c r="H6253" s="53"/>
      <c r="I6253" s="59"/>
      <c r="J6253" s="53"/>
      <c r="K6253" s="53"/>
      <c r="L6253" s="53"/>
      <c r="M6253" s="53"/>
      <c r="N6253" s="53"/>
    </row>
    <row r="6254" spans="2:14" x14ac:dyDescent="0.25">
      <c r="B6254" s="175"/>
      <c r="C6254" s="53"/>
      <c r="D6254" s="53"/>
      <c r="E6254" s="53"/>
      <c r="F6254" s="53"/>
      <c r="G6254" s="54"/>
      <c r="H6254" s="53"/>
      <c r="I6254" s="59"/>
      <c r="J6254" s="53"/>
      <c r="K6254" s="53"/>
      <c r="L6254" s="53"/>
      <c r="M6254" s="53"/>
      <c r="N6254" s="53"/>
    </row>
    <row r="6255" spans="2:14" x14ac:dyDescent="0.25">
      <c r="B6255" s="175"/>
      <c r="C6255" s="53"/>
      <c r="D6255" s="53"/>
      <c r="E6255" s="53"/>
      <c r="F6255" s="53"/>
      <c r="G6255" s="54"/>
      <c r="H6255" s="53"/>
      <c r="I6255" s="59"/>
      <c r="J6255" s="53"/>
      <c r="K6255" s="53"/>
      <c r="L6255" s="53"/>
      <c r="M6255" s="53"/>
      <c r="N6255" s="53"/>
    </row>
    <row r="6256" spans="2:14" x14ac:dyDescent="0.25">
      <c r="B6256" s="175"/>
      <c r="C6256" s="53"/>
      <c r="D6256" s="53"/>
      <c r="E6256" s="53"/>
      <c r="F6256" s="53"/>
      <c r="G6256" s="54"/>
      <c r="H6256" s="53"/>
      <c r="I6256" s="59"/>
      <c r="J6256" s="53"/>
      <c r="K6256" s="53"/>
      <c r="L6256" s="53"/>
      <c r="M6256" s="53"/>
      <c r="N6256" s="53"/>
    </row>
    <row r="6257" spans="2:14" x14ac:dyDescent="0.25">
      <c r="B6257" s="175"/>
      <c r="C6257" s="53"/>
      <c r="D6257" s="53"/>
      <c r="E6257" s="53"/>
      <c r="F6257" s="53"/>
      <c r="G6257" s="54"/>
      <c r="H6257" s="53"/>
      <c r="I6257" s="59"/>
      <c r="J6257" s="53"/>
      <c r="K6257" s="53"/>
      <c r="L6257" s="53"/>
      <c r="M6257" s="53"/>
      <c r="N6257" s="53"/>
    </row>
    <row r="6258" spans="2:14" x14ac:dyDescent="0.25">
      <c r="B6258" s="175"/>
      <c r="C6258" s="53"/>
      <c r="D6258" s="53"/>
      <c r="E6258" s="53"/>
      <c r="F6258" s="53"/>
      <c r="G6258" s="54"/>
      <c r="H6258" s="53"/>
      <c r="I6258" s="59"/>
      <c r="J6258" s="53"/>
      <c r="K6258" s="53"/>
      <c r="L6258" s="53"/>
      <c r="M6258" s="53"/>
      <c r="N6258" s="53"/>
    </row>
    <row r="6259" spans="2:14" x14ac:dyDescent="0.25">
      <c r="B6259" s="175"/>
      <c r="C6259" s="53"/>
      <c r="D6259" s="53"/>
      <c r="E6259" s="53"/>
      <c r="F6259" s="53"/>
      <c r="G6259" s="54"/>
      <c r="H6259" s="53"/>
      <c r="I6259" s="59"/>
      <c r="J6259" s="53"/>
      <c r="K6259" s="53"/>
      <c r="L6259" s="53"/>
      <c r="M6259" s="53"/>
      <c r="N6259" s="53"/>
    </row>
    <row r="6260" spans="2:14" x14ac:dyDescent="0.25">
      <c r="B6260" s="175"/>
      <c r="C6260" s="53"/>
      <c r="D6260" s="53"/>
      <c r="E6260" s="53"/>
      <c r="F6260" s="53"/>
      <c r="G6260" s="54"/>
      <c r="H6260" s="53"/>
      <c r="I6260" s="59"/>
      <c r="J6260" s="53"/>
      <c r="K6260" s="53"/>
      <c r="L6260" s="53"/>
      <c r="M6260" s="53"/>
      <c r="N6260" s="53"/>
    </row>
    <row r="6261" spans="2:14" x14ac:dyDescent="0.25">
      <c r="B6261" s="175"/>
      <c r="C6261" s="53"/>
      <c r="D6261" s="53"/>
      <c r="E6261" s="53"/>
      <c r="F6261" s="53"/>
      <c r="G6261" s="54"/>
      <c r="H6261" s="53"/>
      <c r="I6261" s="59"/>
      <c r="J6261" s="53"/>
      <c r="K6261" s="53"/>
      <c r="L6261" s="53"/>
      <c r="M6261" s="53"/>
      <c r="N6261" s="53"/>
    </row>
    <row r="6262" spans="2:14" x14ac:dyDescent="0.25">
      <c r="B6262" s="175"/>
      <c r="C6262" s="53"/>
      <c r="D6262" s="53"/>
      <c r="E6262" s="53"/>
      <c r="F6262" s="53"/>
      <c r="G6262" s="54"/>
      <c r="H6262" s="53"/>
      <c r="I6262" s="59"/>
      <c r="J6262" s="53"/>
      <c r="K6262" s="53"/>
      <c r="L6262" s="53"/>
      <c r="M6262" s="53"/>
      <c r="N6262" s="53"/>
    </row>
    <row r="6263" spans="2:14" x14ac:dyDescent="0.25">
      <c r="B6263" s="175"/>
      <c r="C6263" s="53"/>
      <c r="D6263" s="53"/>
      <c r="E6263" s="53"/>
      <c r="F6263" s="53"/>
      <c r="G6263" s="54"/>
      <c r="H6263" s="53"/>
      <c r="I6263" s="59"/>
      <c r="J6263" s="53"/>
      <c r="K6263" s="53"/>
      <c r="L6263" s="53"/>
      <c r="M6263" s="53"/>
      <c r="N6263" s="53"/>
    </row>
    <row r="6264" spans="2:14" x14ac:dyDescent="0.25">
      <c r="B6264" s="175"/>
      <c r="C6264" s="53"/>
      <c r="D6264" s="53"/>
      <c r="E6264" s="53"/>
      <c r="F6264" s="53"/>
      <c r="G6264" s="54"/>
      <c r="H6264" s="53"/>
      <c r="I6264" s="59"/>
      <c r="J6264" s="53"/>
      <c r="K6264" s="53"/>
      <c r="L6264" s="53"/>
      <c r="M6264" s="53"/>
      <c r="N6264" s="53"/>
    </row>
    <row r="6265" spans="2:14" x14ac:dyDescent="0.25">
      <c r="B6265" s="175"/>
      <c r="C6265" s="53"/>
      <c r="D6265" s="53"/>
      <c r="E6265" s="53"/>
      <c r="F6265" s="53"/>
      <c r="G6265" s="54"/>
      <c r="H6265" s="53"/>
      <c r="I6265" s="59"/>
      <c r="J6265" s="53"/>
      <c r="K6265" s="53"/>
      <c r="L6265" s="53"/>
      <c r="M6265" s="53"/>
      <c r="N6265" s="53"/>
    </row>
    <row r="6266" spans="2:14" x14ac:dyDescent="0.25">
      <c r="B6266" s="175"/>
      <c r="C6266" s="53"/>
      <c r="D6266" s="53"/>
      <c r="E6266" s="53"/>
      <c r="F6266" s="53"/>
      <c r="G6266" s="54"/>
      <c r="H6266" s="53"/>
      <c r="I6266" s="59"/>
      <c r="J6266" s="53"/>
      <c r="K6266" s="53"/>
      <c r="L6266" s="53"/>
      <c r="M6266" s="53"/>
      <c r="N6266" s="53"/>
    </row>
    <row r="6267" spans="2:14" x14ac:dyDescent="0.25">
      <c r="B6267" s="175"/>
      <c r="C6267" s="53"/>
      <c r="D6267" s="53"/>
      <c r="E6267" s="53"/>
      <c r="F6267" s="53"/>
      <c r="G6267" s="54"/>
      <c r="H6267" s="53"/>
      <c r="I6267" s="59"/>
      <c r="J6267" s="53"/>
      <c r="K6267" s="53"/>
      <c r="L6267" s="53"/>
      <c r="M6267" s="53"/>
      <c r="N6267" s="53"/>
    </row>
    <row r="6268" spans="2:14" x14ac:dyDescent="0.25">
      <c r="B6268" s="175"/>
      <c r="C6268" s="53"/>
      <c r="D6268" s="53"/>
      <c r="E6268" s="53"/>
      <c r="F6268" s="53"/>
      <c r="G6268" s="54"/>
      <c r="H6268" s="53"/>
      <c r="I6268" s="59"/>
      <c r="J6268" s="53"/>
      <c r="K6268" s="53"/>
      <c r="L6268" s="53"/>
      <c r="M6268" s="53"/>
      <c r="N6268" s="53"/>
    </row>
    <row r="6269" spans="2:14" x14ac:dyDescent="0.25">
      <c r="B6269" s="175"/>
      <c r="C6269" s="53"/>
      <c r="D6269" s="53"/>
      <c r="E6269" s="53"/>
      <c r="F6269" s="53"/>
      <c r="G6269" s="54"/>
      <c r="H6269" s="53"/>
      <c r="I6269" s="59"/>
      <c r="J6269" s="53"/>
      <c r="K6269" s="53"/>
      <c r="L6269" s="53"/>
      <c r="M6269" s="53"/>
      <c r="N6269" s="53"/>
    </row>
    <row r="6270" spans="2:14" x14ac:dyDescent="0.25">
      <c r="B6270" s="175"/>
      <c r="C6270" s="53"/>
      <c r="D6270" s="53"/>
      <c r="E6270" s="53"/>
      <c r="F6270" s="53"/>
      <c r="G6270" s="54"/>
      <c r="H6270" s="53"/>
      <c r="I6270" s="59"/>
      <c r="J6270" s="53"/>
      <c r="K6270" s="53"/>
      <c r="L6270" s="53"/>
      <c r="M6270" s="53"/>
      <c r="N6270" s="53"/>
    </row>
    <row r="6271" spans="2:14" x14ac:dyDescent="0.25">
      <c r="B6271" s="175"/>
      <c r="C6271" s="53"/>
      <c r="D6271" s="53"/>
      <c r="E6271" s="53"/>
      <c r="F6271" s="53"/>
      <c r="G6271" s="54"/>
      <c r="H6271" s="53"/>
      <c r="I6271" s="59"/>
      <c r="J6271" s="53"/>
      <c r="K6271" s="53"/>
      <c r="L6271" s="53"/>
      <c r="M6271" s="53"/>
      <c r="N6271" s="53"/>
    </row>
    <row r="6272" spans="2:14" x14ac:dyDescent="0.25">
      <c r="B6272" s="175"/>
      <c r="C6272" s="53"/>
      <c r="D6272" s="53"/>
      <c r="E6272" s="53"/>
      <c r="F6272" s="53"/>
      <c r="G6272" s="54"/>
      <c r="H6272" s="53"/>
      <c r="I6272" s="59"/>
      <c r="J6272" s="53"/>
      <c r="K6272" s="53"/>
      <c r="L6272" s="53"/>
      <c r="M6272" s="53"/>
      <c r="N6272" s="53"/>
    </row>
    <row r="6273" spans="2:14" x14ac:dyDescent="0.25">
      <c r="B6273" s="175"/>
      <c r="C6273" s="53"/>
      <c r="D6273" s="53"/>
      <c r="E6273" s="53"/>
      <c r="F6273" s="53"/>
      <c r="G6273" s="54"/>
      <c r="H6273" s="53"/>
      <c r="I6273" s="59"/>
      <c r="J6273" s="53"/>
      <c r="K6273" s="53"/>
      <c r="L6273" s="53"/>
      <c r="M6273" s="53"/>
      <c r="N6273" s="53"/>
    </row>
    <row r="6274" spans="2:14" x14ac:dyDescent="0.25">
      <c r="B6274" s="175"/>
      <c r="C6274" s="53"/>
      <c r="D6274" s="53"/>
      <c r="E6274" s="53"/>
      <c r="F6274" s="53"/>
      <c r="G6274" s="54"/>
      <c r="H6274" s="53"/>
      <c r="I6274" s="59"/>
      <c r="J6274" s="53"/>
      <c r="K6274" s="53"/>
      <c r="L6274" s="53"/>
      <c r="M6274" s="53"/>
      <c r="N6274" s="53"/>
    </row>
    <row r="6275" spans="2:14" x14ac:dyDescent="0.25">
      <c r="B6275" s="175"/>
      <c r="C6275" s="53"/>
      <c r="D6275" s="53"/>
      <c r="E6275" s="53"/>
      <c r="F6275" s="53"/>
      <c r="G6275" s="54"/>
      <c r="H6275" s="53"/>
      <c r="I6275" s="59"/>
      <c r="J6275" s="53"/>
      <c r="K6275" s="53"/>
      <c r="L6275" s="53"/>
      <c r="M6275" s="53"/>
      <c r="N6275" s="53"/>
    </row>
    <row r="6276" spans="2:14" x14ac:dyDescent="0.25">
      <c r="B6276" s="175"/>
      <c r="C6276" s="53"/>
      <c r="D6276" s="53"/>
      <c r="E6276" s="53"/>
      <c r="F6276" s="53"/>
      <c r="G6276" s="54"/>
      <c r="H6276" s="53"/>
      <c r="I6276" s="59"/>
      <c r="J6276" s="53"/>
      <c r="K6276" s="53"/>
      <c r="L6276" s="53"/>
      <c r="M6276" s="53"/>
      <c r="N6276" s="53"/>
    </row>
    <row r="6277" spans="2:14" x14ac:dyDescent="0.25">
      <c r="B6277" s="175"/>
      <c r="C6277" s="53"/>
      <c r="D6277" s="53"/>
      <c r="E6277" s="53"/>
      <c r="F6277" s="53"/>
      <c r="G6277" s="54"/>
      <c r="H6277" s="53"/>
      <c r="I6277" s="59"/>
      <c r="J6277" s="53"/>
      <c r="K6277" s="53"/>
      <c r="L6277" s="53"/>
      <c r="M6277" s="53"/>
      <c r="N6277" s="53"/>
    </row>
    <row r="6278" spans="2:14" x14ac:dyDescent="0.25">
      <c r="B6278" s="175"/>
      <c r="C6278" s="53"/>
      <c r="D6278" s="53"/>
      <c r="E6278" s="53"/>
      <c r="F6278" s="53"/>
      <c r="G6278" s="54"/>
      <c r="H6278" s="53"/>
      <c r="I6278" s="59"/>
      <c r="J6278" s="53"/>
      <c r="K6278" s="53"/>
      <c r="L6278" s="53"/>
      <c r="M6278" s="53"/>
      <c r="N6278" s="53"/>
    </row>
    <row r="6279" spans="2:14" x14ac:dyDescent="0.25">
      <c r="B6279" s="175"/>
      <c r="C6279" s="53"/>
      <c r="D6279" s="53"/>
      <c r="E6279" s="53"/>
      <c r="F6279" s="53"/>
      <c r="G6279" s="54"/>
      <c r="H6279" s="53"/>
      <c r="I6279" s="59"/>
      <c r="J6279" s="53"/>
      <c r="K6279" s="53"/>
      <c r="L6279" s="53"/>
      <c r="M6279" s="53"/>
      <c r="N6279" s="53"/>
    </row>
    <row r="6280" spans="2:14" x14ac:dyDescent="0.25">
      <c r="B6280" s="175"/>
      <c r="C6280" s="53"/>
      <c r="D6280" s="53"/>
      <c r="E6280" s="53"/>
      <c r="F6280" s="53"/>
      <c r="G6280" s="54"/>
      <c r="H6280" s="53"/>
      <c r="I6280" s="59"/>
      <c r="J6280" s="53"/>
      <c r="K6280" s="53"/>
      <c r="L6280" s="53"/>
      <c r="M6280" s="53"/>
      <c r="N6280" s="53"/>
    </row>
    <row r="6281" spans="2:14" x14ac:dyDescent="0.25">
      <c r="B6281" s="175"/>
      <c r="C6281" s="53"/>
      <c r="D6281" s="53"/>
      <c r="E6281" s="53"/>
      <c r="F6281" s="53"/>
      <c r="G6281" s="54"/>
      <c r="H6281" s="53"/>
      <c r="I6281" s="59"/>
      <c r="J6281" s="53"/>
      <c r="K6281" s="53"/>
      <c r="L6281" s="53"/>
      <c r="M6281" s="53"/>
      <c r="N6281" s="53"/>
    </row>
    <row r="6282" spans="2:14" x14ac:dyDescent="0.25">
      <c r="B6282" s="175"/>
      <c r="C6282" s="53"/>
      <c r="D6282" s="53"/>
      <c r="E6282" s="53"/>
      <c r="F6282" s="53"/>
      <c r="G6282" s="54"/>
      <c r="H6282" s="53"/>
      <c r="I6282" s="59"/>
      <c r="J6282" s="53"/>
      <c r="K6282" s="53"/>
      <c r="L6282" s="53"/>
      <c r="M6282" s="53"/>
      <c r="N6282" s="53"/>
    </row>
    <row r="6283" spans="2:14" x14ac:dyDescent="0.25">
      <c r="B6283" s="175"/>
      <c r="C6283" s="53"/>
      <c r="D6283" s="53"/>
      <c r="E6283" s="53"/>
      <c r="F6283" s="53"/>
      <c r="G6283" s="54"/>
      <c r="H6283" s="53"/>
      <c r="I6283" s="59"/>
      <c r="J6283" s="53"/>
      <c r="K6283" s="53"/>
      <c r="L6283" s="53"/>
      <c r="M6283" s="53"/>
      <c r="N6283" s="53"/>
    </row>
    <row r="6284" spans="2:14" x14ac:dyDescent="0.25">
      <c r="B6284" s="175"/>
      <c r="C6284" s="53"/>
      <c r="D6284" s="53"/>
      <c r="E6284" s="53"/>
      <c r="F6284" s="53"/>
      <c r="G6284" s="54"/>
      <c r="H6284" s="53"/>
      <c r="I6284" s="59"/>
      <c r="J6284" s="53"/>
      <c r="K6284" s="53"/>
      <c r="L6284" s="53"/>
      <c r="M6284" s="53"/>
      <c r="N6284" s="53"/>
    </row>
    <row r="6285" spans="2:14" x14ac:dyDescent="0.25">
      <c r="B6285" s="175"/>
      <c r="C6285" s="53"/>
      <c r="D6285" s="53"/>
      <c r="E6285" s="53"/>
      <c r="F6285" s="53"/>
      <c r="G6285" s="54"/>
      <c r="H6285" s="53"/>
      <c r="I6285" s="59"/>
      <c r="J6285" s="53"/>
      <c r="K6285" s="53"/>
      <c r="L6285" s="53"/>
      <c r="M6285" s="53"/>
      <c r="N6285" s="53"/>
    </row>
    <row r="6286" spans="2:14" x14ac:dyDescent="0.25">
      <c r="B6286" s="175"/>
      <c r="C6286" s="53"/>
      <c r="D6286" s="53"/>
      <c r="E6286" s="53"/>
      <c r="F6286" s="53"/>
      <c r="G6286" s="54"/>
      <c r="H6286" s="53"/>
      <c r="I6286" s="59"/>
      <c r="J6286" s="53"/>
      <c r="K6286" s="53"/>
      <c r="L6286" s="53"/>
      <c r="M6286" s="53"/>
      <c r="N6286" s="53"/>
    </row>
    <row r="6287" spans="2:14" x14ac:dyDescent="0.25">
      <c r="B6287" s="175"/>
      <c r="C6287" s="53"/>
      <c r="D6287" s="53"/>
      <c r="E6287" s="53"/>
      <c r="F6287" s="53"/>
      <c r="G6287" s="54"/>
      <c r="H6287" s="53"/>
      <c r="I6287" s="59"/>
      <c r="J6287" s="53"/>
      <c r="K6287" s="53"/>
      <c r="L6287" s="53"/>
      <c r="M6287" s="53"/>
      <c r="N6287" s="53"/>
    </row>
    <row r="6288" spans="2:14" x14ac:dyDescent="0.25">
      <c r="B6288" s="175"/>
      <c r="C6288" s="53"/>
      <c r="D6288" s="53"/>
      <c r="E6288" s="53"/>
      <c r="F6288" s="53"/>
      <c r="G6288" s="54"/>
      <c r="H6288" s="53"/>
      <c r="I6288" s="59"/>
      <c r="J6288" s="53"/>
      <c r="K6288" s="53"/>
      <c r="L6288" s="53"/>
      <c r="M6288" s="53"/>
      <c r="N6288" s="53"/>
    </row>
    <row r="6289" spans="2:14" x14ac:dyDescent="0.25">
      <c r="B6289" s="175"/>
      <c r="C6289" s="53"/>
      <c r="D6289" s="53"/>
      <c r="E6289" s="53"/>
      <c r="F6289" s="53"/>
      <c r="G6289" s="54"/>
      <c r="H6289" s="53"/>
      <c r="I6289" s="59"/>
      <c r="J6289" s="53"/>
      <c r="K6289" s="53"/>
      <c r="L6289" s="53"/>
      <c r="M6289" s="53"/>
      <c r="N6289" s="53"/>
    </row>
    <row r="6290" spans="2:14" x14ac:dyDescent="0.25">
      <c r="B6290" s="175"/>
      <c r="C6290" s="53"/>
      <c r="D6290" s="53"/>
      <c r="E6290" s="53"/>
      <c r="F6290" s="53"/>
      <c r="G6290" s="54"/>
      <c r="H6290" s="53"/>
      <c r="I6290" s="59"/>
      <c r="J6290" s="53"/>
      <c r="K6290" s="53"/>
      <c r="L6290" s="53"/>
      <c r="M6290" s="53"/>
      <c r="N6290" s="53"/>
    </row>
    <row r="6291" spans="2:14" x14ac:dyDescent="0.25">
      <c r="B6291" s="175"/>
      <c r="C6291" s="53"/>
      <c r="D6291" s="53"/>
      <c r="E6291" s="53"/>
      <c r="F6291" s="53"/>
      <c r="G6291" s="54"/>
      <c r="H6291" s="53"/>
      <c r="I6291" s="59"/>
      <c r="J6291" s="53"/>
      <c r="K6291" s="53"/>
      <c r="L6291" s="53"/>
      <c r="M6291" s="53"/>
      <c r="N6291" s="53"/>
    </row>
    <row r="6292" spans="2:14" x14ac:dyDescent="0.25">
      <c r="B6292" s="175"/>
      <c r="C6292" s="53"/>
      <c r="D6292" s="53"/>
      <c r="E6292" s="53"/>
      <c r="F6292" s="53"/>
      <c r="G6292" s="54"/>
      <c r="H6292" s="53"/>
      <c r="I6292" s="59"/>
      <c r="J6292" s="53"/>
      <c r="K6292" s="53"/>
      <c r="L6292" s="53"/>
      <c r="M6292" s="53"/>
      <c r="N6292" s="53"/>
    </row>
    <row r="6293" spans="2:14" x14ac:dyDescent="0.25">
      <c r="B6293" s="175"/>
      <c r="C6293" s="53"/>
      <c r="D6293" s="53"/>
      <c r="E6293" s="53"/>
      <c r="F6293" s="53"/>
      <c r="G6293" s="54"/>
      <c r="H6293" s="53"/>
      <c r="I6293" s="59"/>
      <c r="J6293" s="53"/>
      <c r="K6293" s="53"/>
      <c r="L6293" s="53"/>
      <c r="M6293" s="53"/>
      <c r="N6293" s="53"/>
    </row>
    <row r="6294" spans="2:14" x14ac:dyDescent="0.25">
      <c r="B6294" s="175"/>
      <c r="C6294" s="53"/>
      <c r="D6294" s="53"/>
      <c r="E6294" s="53"/>
      <c r="F6294" s="53"/>
      <c r="G6294" s="54"/>
      <c r="H6294" s="53"/>
      <c r="I6294" s="59"/>
      <c r="J6294" s="53"/>
      <c r="K6294" s="53"/>
      <c r="L6294" s="53"/>
      <c r="M6294" s="53"/>
      <c r="N6294" s="53"/>
    </row>
    <row r="6295" spans="2:14" x14ac:dyDescent="0.25">
      <c r="B6295" s="175"/>
      <c r="C6295" s="53"/>
      <c r="D6295" s="53"/>
      <c r="E6295" s="53"/>
      <c r="F6295" s="53"/>
      <c r="G6295" s="54"/>
      <c r="H6295" s="53"/>
      <c r="I6295" s="59"/>
      <c r="J6295" s="53"/>
      <c r="K6295" s="53"/>
      <c r="L6295" s="53"/>
      <c r="M6295" s="53"/>
      <c r="N6295" s="53"/>
    </row>
    <row r="6296" spans="2:14" x14ac:dyDescent="0.25">
      <c r="B6296" s="175"/>
      <c r="C6296" s="53"/>
      <c r="D6296" s="53"/>
      <c r="E6296" s="53"/>
      <c r="F6296" s="53"/>
      <c r="G6296" s="54"/>
      <c r="H6296" s="53"/>
      <c r="I6296" s="59"/>
      <c r="J6296" s="53"/>
      <c r="K6296" s="53"/>
      <c r="L6296" s="53"/>
      <c r="M6296" s="53"/>
      <c r="N6296" s="53"/>
    </row>
    <row r="6297" spans="2:14" x14ac:dyDescent="0.25">
      <c r="B6297" s="175"/>
      <c r="C6297" s="53"/>
      <c r="D6297" s="53"/>
      <c r="E6297" s="53"/>
      <c r="F6297" s="53"/>
      <c r="G6297" s="54"/>
      <c r="H6297" s="53"/>
      <c r="I6297" s="59"/>
      <c r="J6297" s="53"/>
      <c r="K6297" s="53"/>
      <c r="L6297" s="53"/>
      <c r="M6297" s="53"/>
      <c r="N6297" s="53"/>
    </row>
    <row r="6298" spans="2:14" x14ac:dyDescent="0.25">
      <c r="B6298" s="175"/>
      <c r="C6298" s="53"/>
      <c r="D6298" s="53"/>
      <c r="E6298" s="53"/>
      <c r="F6298" s="53"/>
      <c r="G6298" s="54"/>
      <c r="H6298" s="53"/>
      <c r="I6298" s="59"/>
      <c r="J6298" s="53"/>
      <c r="K6298" s="53"/>
      <c r="L6298" s="53"/>
      <c r="M6298" s="53"/>
      <c r="N6298" s="53"/>
    </row>
    <row r="6299" spans="2:14" x14ac:dyDescent="0.25">
      <c r="B6299" s="175"/>
      <c r="C6299" s="53"/>
      <c r="D6299" s="53"/>
      <c r="E6299" s="53"/>
      <c r="F6299" s="53"/>
      <c r="G6299" s="54"/>
      <c r="H6299" s="53"/>
      <c r="I6299" s="59"/>
      <c r="J6299" s="53"/>
      <c r="K6299" s="53"/>
      <c r="L6299" s="53"/>
      <c r="M6299" s="53"/>
      <c r="N6299" s="53"/>
    </row>
    <row r="6300" spans="2:14" x14ac:dyDescent="0.25">
      <c r="B6300" s="175"/>
      <c r="C6300" s="53"/>
      <c r="D6300" s="53"/>
      <c r="E6300" s="53"/>
      <c r="F6300" s="53"/>
      <c r="G6300" s="54"/>
      <c r="H6300" s="53"/>
      <c r="I6300" s="59"/>
      <c r="J6300" s="53"/>
      <c r="K6300" s="53"/>
      <c r="L6300" s="53"/>
      <c r="M6300" s="53"/>
      <c r="N6300" s="53"/>
    </row>
    <row r="6301" spans="2:14" x14ac:dyDescent="0.25">
      <c r="B6301" s="175"/>
      <c r="C6301" s="53"/>
      <c r="D6301" s="53"/>
      <c r="E6301" s="53"/>
      <c r="F6301" s="53"/>
      <c r="G6301" s="54"/>
      <c r="H6301" s="53"/>
      <c r="I6301" s="59"/>
      <c r="J6301" s="53"/>
      <c r="K6301" s="53"/>
      <c r="L6301" s="53"/>
      <c r="M6301" s="53"/>
      <c r="N6301" s="53"/>
    </row>
    <row r="6302" spans="2:14" x14ac:dyDescent="0.25">
      <c r="B6302" s="175"/>
      <c r="C6302" s="53"/>
      <c r="D6302" s="53"/>
      <c r="E6302" s="53"/>
      <c r="F6302" s="53"/>
      <c r="G6302" s="54"/>
      <c r="H6302" s="53"/>
      <c r="I6302" s="59"/>
      <c r="J6302" s="53"/>
      <c r="K6302" s="53"/>
      <c r="L6302" s="53"/>
      <c r="M6302" s="53"/>
      <c r="N6302" s="53"/>
    </row>
    <row r="6303" spans="2:14" x14ac:dyDescent="0.25">
      <c r="B6303" s="175"/>
      <c r="C6303" s="53"/>
      <c r="D6303" s="53"/>
      <c r="E6303" s="53"/>
      <c r="F6303" s="53"/>
      <c r="G6303" s="54"/>
      <c r="H6303" s="53"/>
      <c r="I6303" s="59"/>
      <c r="J6303" s="53"/>
      <c r="K6303" s="53"/>
      <c r="L6303" s="53"/>
      <c r="M6303" s="53"/>
      <c r="N6303" s="53"/>
    </row>
    <row r="6304" spans="2:14" x14ac:dyDescent="0.25">
      <c r="B6304" s="175"/>
      <c r="C6304" s="53"/>
      <c r="D6304" s="53"/>
      <c r="E6304" s="53"/>
      <c r="F6304" s="53"/>
      <c r="G6304" s="54"/>
      <c r="H6304" s="53"/>
      <c r="I6304" s="59"/>
      <c r="J6304" s="53"/>
      <c r="K6304" s="53"/>
      <c r="L6304" s="53"/>
      <c r="M6304" s="53"/>
      <c r="N6304" s="53"/>
    </row>
    <row r="6305" spans="2:14" x14ac:dyDescent="0.25">
      <c r="B6305" s="175"/>
      <c r="C6305" s="53"/>
      <c r="D6305" s="53"/>
      <c r="E6305" s="53"/>
      <c r="F6305" s="53"/>
      <c r="G6305" s="54"/>
      <c r="H6305" s="53"/>
      <c r="I6305" s="59"/>
      <c r="J6305" s="53"/>
      <c r="K6305" s="53"/>
      <c r="L6305" s="53"/>
      <c r="M6305" s="53"/>
      <c r="N6305" s="53"/>
    </row>
    <row r="6306" spans="2:14" x14ac:dyDescent="0.25">
      <c r="B6306" s="175"/>
      <c r="C6306" s="53"/>
      <c r="D6306" s="53"/>
      <c r="E6306" s="53"/>
      <c r="F6306" s="53"/>
      <c r="G6306" s="54"/>
      <c r="H6306" s="53"/>
      <c r="I6306" s="59"/>
      <c r="J6306" s="53"/>
      <c r="K6306" s="53"/>
      <c r="L6306" s="53"/>
      <c r="M6306" s="53"/>
      <c r="N6306" s="53"/>
    </row>
    <row r="6307" spans="2:14" x14ac:dyDescent="0.25">
      <c r="B6307" s="175"/>
      <c r="C6307" s="53"/>
      <c r="D6307" s="53"/>
      <c r="E6307" s="53"/>
      <c r="F6307" s="53"/>
      <c r="G6307" s="54"/>
      <c r="H6307" s="53"/>
      <c r="I6307" s="59"/>
      <c r="J6307" s="53"/>
      <c r="K6307" s="53"/>
      <c r="L6307" s="53"/>
      <c r="M6307" s="53"/>
      <c r="N6307" s="53"/>
    </row>
    <row r="6308" spans="2:14" x14ac:dyDescent="0.25">
      <c r="B6308" s="175"/>
      <c r="C6308" s="53"/>
      <c r="D6308" s="53"/>
      <c r="E6308" s="53"/>
      <c r="F6308" s="53"/>
      <c r="G6308" s="54"/>
      <c r="H6308" s="53"/>
      <c r="I6308" s="59"/>
      <c r="J6308" s="53"/>
      <c r="K6308" s="53"/>
      <c r="L6308" s="53"/>
      <c r="M6308" s="53"/>
      <c r="N6308" s="53"/>
    </row>
    <row r="6309" spans="2:14" x14ac:dyDescent="0.25">
      <c r="B6309" s="175"/>
      <c r="C6309" s="53"/>
      <c r="D6309" s="53"/>
      <c r="E6309" s="53"/>
      <c r="F6309" s="53"/>
      <c r="G6309" s="54"/>
      <c r="H6309" s="53"/>
      <c r="I6309" s="59"/>
      <c r="J6309" s="53"/>
      <c r="K6309" s="53"/>
      <c r="L6309" s="53"/>
      <c r="M6309" s="53"/>
      <c r="N6309" s="53"/>
    </row>
    <row r="6310" spans="2:14" x14ac:dyDescent="0.25">
      <c r="B6310" s="175"/>
      <c r="C6310" s="53"/>
      <c r="D6310" s="53"/>
      <c r="E6310" s="53"/>
      <c r="F6310" s="53"/>
      <c r="G6310" s="54"/>
      <c r="H6310" s="53"/>
      <c r="I6310" s="59"/>
      <c r="J6310" s="53"/>
      <c r="K6310" s="53"/>
      <c r="L6310" s="53"/>
      <c r="M6310" s="53"/>
      <c r="N6310" s="53"/>
    </row>
    <row r="6311" spans="2:14" x14ac:dyDescent="0.25">
      <c r="B6311" s="175"/>
      <c r="C6311" s="53"/>
      <c r="D6311" s="53"/>
      <c r="E6311" s="53"/>
      <c r="F6311" s="53"/>
      <c r="G6311" s="54"/>
      <c r="H6311" s="53"/>
      <c r="I6311" s="59"/>
      <c r="J6311" s="53"/>
      <c r="K6311" s="53"/>
      <c r="L6311" s="53"/>
      <c r="M6311" s="53"/>
      <c r="N6311" s="53"/>
    </row>
    <row r="6312" spans="2:14" x14ac:dyDescent="0.25">
      <c r="B6312" s="175"/>
      <c r="C6312" s="53"/>
      <c r="D6312" s="53"/>
      <c r="E6312" s="53"/>
      <c r="F6312" s="53"/>
      <c r="G6312" s="54"/>
      <c r="H6312" s="53"/>
      <c r="I6312" s="59"/>
      <c r="J6312" s="53"/>
      <c r="K6312" s="53"/>
      <c r="L6312" s="53"/>
      <c r="M6312" s="53"/>
      <c r="N6312" s="53"/>
    </row>
    <row r="6313" spans="2:14" x14ac:dyDescent="0.25">
      <c r="B6313" s="175"/>
      <c r="C6313" s="53"/>
      <c r="D6313" s="53"/>
      <c r="E6313" s="53"/>
      <c r="F6313" s="53"/>
      <c r="G6313" s="54"/>
      <c r="H6313" s="53"/>
      <c r="I6313" s="59"/>
      <c r="J6313" s="53"/>
      <c r="K6313" s="53"/>
      <c r="L6313" s="53"/>
      <c r="M6313" s="53"/>
      <c r="N6313" s="53"/>
    </row>
    <row r="6314" spans="2:14" x14ac:dyDescent="0.25">
      <c r="B6314" s="175"/>
      <c r="C6314" s="53"/>
      <c r="D6314" s="53"/>
      <c r="E6314" s="53"/>
      <c r="F6314" s="53"/>
      <c r="G6314" s="54"/>
      <c r="H6314" s="53"/>
      <c r="I6314" s="59"/>
      <c r="J6314" s="53"/>
      <c r="K6314" s="53"/>
      <c r="L6314" s="53"/>
      <c r="M6314" s="53"/>
      <c r="N6314" s="53"/>
    </row>
    <row r="6315" spans="2:14" x14ac:dyDescent="0.25">
      <c r="B6315" s="175"/>
      <c r="C6315" s="53"/>
      <c r="D6315" s="53"/>
      <c r="E6315" s="53"/>
      <c r="F6315" s="53"/>
      <c r="G6315" s="54"/>
      <c r="H6315" s="53"/>
      <c r="I6315" s="59"/>
      <c r="J6315" s="53"/>
      <c r="K6315" s="53"/>
      <c r="L6315" s="53"/>
      <c r="M6315" s="53"/>
      <c r="N6315" s="53"/>
    </row>
    <row r="6316" spans="2:14" x14ac:dyDescent="0.25">
      <c r="B6316" s="175"/>
      <c r="C6316" s="53"/>
      <c r="D6316" s="53"/>
      <c r="E6316" s="53"/>
      <c r="F6316" s="53"/>
      <c r="G6316" s="54"/>
      <c r="H6316" s="53"/>
      <c r="I6316" s="59"/>
      <c r="J6316" s="53"/>
      <c r="K6316" s="53"/>
      <c r="L6316" s="53"/>
      <c r="M6316" s="53"/>
      <c r="N6316" s="53"/>
    </row>
    <row r="6317" spans="2:14" x14ac:dyDescent="0.25">
      <c r="B6317" s="175"/>
      <c r="C6317" s="53"/>
      <c r="D6317" s="53"/>
      <c r="E6317" s="53"/>
      <c r="F6317" s="53"/>
      <c r="G6317" s="54"/>
      <c r="H6317" s="53"/>
      <c r="I6317" s="59"/>
      <c r="J6317" s="53"/>
      <c r="K6317" s="53"/>
      <c r="L6317" s="53"/>
      <c r="M6317" s="53"/>
      <c r="N6317" s="53"/>
    </row>
    <row r="6318" spans="2:14" x14ac:dyDescent="0.25">
      <c r="B6318" s="175"/>
      <c r="C6318" s="53"/>
      <c r="D6318" s="53"/>
      <c r="E6318" s="53"/>
      <c r="F6318" s="53"/>
      <c r="G6318" s="54"/>
      <c r="H6318" s="53"/>
      <c r="I6318" s="59"/>
      <c r="J6318" s="53"/>
      <c r="K6318" s="53"/>
      <c r="L6318" s="53"/>
      <c r="M6318" s="53"/>
      <c r="N6318" s="53"/>
    </row>
    <row r="6319" spans="2:14" x14ac:dyDescent="0.25">
      <c r="B6319" s="175"/>
      <c r="C6319" s="53"/>
      <c r="D6319" s="53"/>
      <c r="E6319" s="53"/>
      <c r="F6319" s="53"/>
      <c r="G6319" s="54"/>
      <c r="H6319" s="53"/>
      <c r="I6319" s="59"/>
      <c r="J6319" s="53"/>
      <c r="K6319" s="53"/>
      <c r="L6319" s="53"/>
      <c r="M6319" s="53"/>
      <c r="N6319" s="53"/>
    </row>
    <row r="6320" spans="2:14" x14ac:dyDescent="0.25">
      <c r="B6320" s="175"/>
      <c r="C6320" s="53"/>
      <c r="D6320" s="53"/>
      <c r="E6320" s="53"/>
      <c r="F6320" s="53"/>
      <c r="G6320" s="54"/>
      <c r="H6320" s="53"/>
      <c r="I6320" s="59"/>
      <c r="J6320" s="53"/>
      <c r="K6320" s="53"/>
      <c r="L6320" s="53"/>
      <c r="M6320" s="53"/>
      <c r="N6320" s="53"/>
    </row>
    <row r="6321" spans="2:14" x14ac:dyDescent="0.25">
      <c r="B6321" s="175"/>
      <c r="C6321" s="53"/>
      <c r="D6321" s="53"/>
      <c r="E6321" s="53"/>
      <c r="F6321" s="53"/>
      <c r="G6321" s="54"/>
      <c r="H6321" s="53"/>
      <c r="I6321" s="59"/>
      <c r="J6321" s="53"/>
      <c r="K6321" s="53"/>
      <c r="L6321" s="53"/>
      <c r="M6321" s="53"/>
      <c r="N6321" s="53"/>
    </row>
    <row r="6322" spans="2:14" x14ac:dyDescent="0.25">
      <c r="B6322" s="175"/>
      <c r="C6322" s="53"/>
      <c r="D6322" s="53"/>
      <c r="E6322" s="53"/>
      <c r="F6322" s="53"/>
      <c r="G6322" s="54"/>
      <c r="H6322" s="53"/>
      <c r="I6322" s="59"/>
      <c r="J6322" s="53"/>
      <c r="K6322" s="53"/>
      <c r="L6322" s="53"/>
      <c r="M6322" s="53"/>
      <c r="N6322" s="53"/>
    </row>
    <row r="6323" spans="2:14" x14ac:dyDescent="0.25">
      <c r="B6323" s="175"/>
      <c r="C6323" s="53"/>
      <c r="D6323" s="53"/>
      <c r="E6323" s="53"/>
      <c r="F6323" s="53"/>
      <c r="G6323" s="54"/>
      <c r="H6323" s="53"/>
      <c r="I6323" s="59"/>
      <c r="J6323" s="53"/>
      <c r="K6323" s="53"/>
      <c r="L6323" s="53"/>
      <c r="M6323" s="53"/>
      <c r="N6323" s="53"/>
    </row>
    <row r="6324" spans="2:14" x14ac:dyDescent="0.25">
      <c r="B6324" s="175"/>
      <c r="C6324" s="53"/>
      <c r="D6324" s="53"/>
      <c r="E6324" s="53"/>
      <c r="F6324" s="53"/>
      <c r="G6324" s="54"/>
      <c r="H6324" s="53"/>
      <c r="I6324" s="59"/>
      <c r="J6324" s="53"/>
      <c r="K6324" s="53"/>
      <c r="L6324" s="53"/>
      <c r="M6324" s="53"/>
      <c r="N6324" s="53"/>
    </row>
    <row r="6325" spans="2:14" x14ac:dyDescent="0.25">
      <c r="B6325" s="175"/>
      <c r="C6325" s="53"/>
      <c r="D6325" s="53"/>
      <c r="E6325" s="53"/>
      <c r="F6325" s="53"/>
      <c r="G6325" s="54"/>
      <c r="H6325" s="53"/>
      <c r="I6325" s="59"/>
      <c r="J6325" s="53"/>
      <c r="K6325" s="53"/>
      <c r="L6325" s="53"/>
      <c r="M6325" s="53"/>
      <c r="N6325" s="53"/>
    </row>
    <row r="6326" spans="2:14" x14ac:dyDescent="0.25">
      <c r="B6326" s="175"/>
      <c r="C6326" s="53"/>
      <c r="D6326" s="53"/>
      <c r="E6326" s="53"/>
      <c r="F6326" s="53"/>
      <c r="G6326" s="54"/>
      <c r="H6326" s="53"/>
      <c r="I6326" s="59"/>
      <c r="J6326" s="53"/>
      <c r="K6326" s="53"/>
      <c r="L6326" s="53"/>
      <c r="M6326" s="53"/>
      <c r="N6326" s="53"/>
    </row>
    <row r="6327" spans="2:14" x14ac:dyDescent="0.25">
      <c r="B6327" s="175"/>
      <c r="C6327" s="53"/>
      <c r="D6327" s="53"/>
      <c r="E6327" s="53"/>
      <c r="F6327" s="53"/>
      <c r="G6327" s="54"/>
      <c r="H6327" s="53"/>
      <c r="I6327" s="59"/>
      <c r="J6327" s="53"/>
      <c r="K6327" s="53"/>
      <c r="L6327" s="53"/>
      <c r="M6327" s="53"/>
      <c r="N6327" s="53"/>
    </row>
    <row r="6328" spans="2:14" x14ac:dyDescent="0.25">
      <c r="B6328" s="175"/>
      <c r="C6328" s="53"/>
      <c r="D6328" s="53"/>
      <c r="E6328" s="53"/>
      <c r="F6328" s="53"/>
      <c r="G6328" s="54"/>
      <c r="H6328" s="53"/>
      <c r="I6328" s="59"/>
      <c r="J6328" s="53"/>
      <c r="K6328" s="53"/>
      <c r="L6328" s="53"/>
      <c r="M6328" s="53"/>
      <c r="N6328" s="53"/>
    </row>
    <row r="6329" spans="2:14" x14ac:dyDescent="0.25">
      <c r="B6329" s="175"/>
      <c r="C6329" s="53"/>
      <c r="D6329" s="53"/>
      <c r="E6329" s="53"/>
      <c r="F6329" s="53"/>
      <c r="G6329" s="54"/>
      <c r="H6329" s="53"/>
      <c r="I6329" s="59"/>
      <c r="J6329" s="53"/>
      <c r="K6329" s="53"/>
      <c r="L6329" s="53"/>
      <c r="M6329" s="53"/>
      <c r="N6329" s="53"/>
    </row>
    <row r="6330" spans="2:14" x14ac:dyDescent="0.25">
      <c r="B6330" s="175"/>
      <c r="C6330" s="53"/>
      <c r="D6330" s="53"/>
      <c r="E6330" s="53"/>
      <c r="F6330" s="53"/>
      <c r="G6330" s="54"/>
      <c r="H6330" s="53"/>
      <c r="I6330" s="59"/>
      <c r="J6330" s="53"/>
      <c r="K6330" s="53"/>
      <c r="L6330" s="53"/>
      <c r="M6330" s="53"/>
      <c r="N6330" s="53"/>
    </row>
    <row r="6331" spans="2:14" x14ac:dyDescent="0.25">
      <c r="B6331" s="175"/>
      <c r="C6331" s="53"/>
      <c r="D6331" s="53"/>
      <c r="E6331" s="53"/>
      <c r="F6331" s="53"/>
      <c r="G6331" s="54"/>
      <c r="H6331" s="53"/>
      <c r="I6331" s="59"/>
      <c r="J6331" s="53"/>
      <c r="K6331" s="53"/>
      <c r="L6331" s="53"/>
      <c r="M6331" s="53"/>
      <c r="N6331" s="53"/>
    </row>
    <row r="6332" spans="2:14" x14ac:dyDescent="0.25">
      <c r="B6332" s="175"/>
      <c r="C6332" s="53"/>
      <c r="D6332" s="53"/>
      <c r="E6332" s="53"/>
      <c r="F6332" s="53"/>
      <c r="G6332" s="54"/>
      <c r="H6332" s="53"/>
      <c r="I6332" s="59"/>
      <c r="J6332" s="53"/>
      <c r="K6332" s="53"/>
      <c r="L6332" s="53"/>
      <c r="M6332" s="53"/>
      <c r="N6332" s="53"/>
    </row>
    <row r="6333" spans="2:14" x14ac:dyDescent="0.25">
      <c r="B6333" s="175"/>
      <c r="C6333" s="53"/>
      <c r="D6333" s="53"/>
      <c r="E6333" s="53"/>
      <c r="F6333" s="53"/>
      <c r="G6333" s="54"/>
      <c r="H6333" s="53"/>
      <c r="I6333" s="59"/>
      <c r="J6333" s="53"/>
      <c r="K6333" s="53"/>
      <c r="L6333" s="53"/>
      <c r="M6333" s="53"/>
      <c r="N6333" s="53"/>
    </row>
    <row r="6334" spans="2:14" x14ac:dyDescent="0.25">
      <c r="B6334" s="175"/>
      <c r="C6334" s="53"/>
      <c r="D6334" s="53"/>
      <c r="E6334" s="53"/>
      <c r="F6334" s="53"/>
      <c r="G6334" s="54"/>
      <c r="H6334" s="53"/>
      <c r="I6334" s="59"/>
      <c r="J6334" s="53"/>
      <c r="K6334" s="53"/>
      <c r="L6334" s="53"/>
      <c r="M6334" s="53"/>
      <c r="N6334" s="53"/>
    </row>
    <row r="6335" spans="2:14" x14ac:dyDescent="0.25">
      <c r="B6335" s="175"/>
      <c r="C6335" s="53"/>
      <c r="D6335" s="53"/>
      <c r="E6335" s="53"/>
      <c r="F6335" s="53"/>
      <c r="G6335" s="54"/>
      <c r="H6335" s="53"/>
      <c r="I6335" s="59"/>
      <c r="J6335" s="53"/>
      <c r="K6335" s="53"/>
      <c r="L6335" s="53"/>
      <c r="M6335" s="53"/>
      <c r="N6335" s="53"/>
    </row>
    <row r="6336" spans="2:14" x14ac:dyDescent="0.25">
      <c r="B6336" s="175"/>
      <c r="C6336" s="53"/>
      <c r="D6336" s="53"/>
      <c r="E6336" s="53"/>
      <c r="F6336" s="53"/>
      <c r="G6336" s="54"/>
      <c r="H6336" s="53"/>
      <c r="I6336" s="59"/>
      <c r="J6336" s="53"/>
      <c r="K6336" s="53"/>
      <c r="L6336" s="53"/>
      <c r="M6336" s="53"/>
      <c r="N6336" s="53"/>
    </row>
    <row r="6337" spans="2:14" x14ac:dyDescent="0.25">
      <c r="B6337" s="175"/>
      <c r="C6337" s="53"/>
      <c r="D6337" s="53"/>
      <c r="E6337" s="53"/>
      <c r="F6337" s="53"/>
      <c r="G6337" s="54"/>
      <c r="H6337" s="53"/>
      <c r="I6337" s="59"/>
      <c r="J6337" s="53"/>
      <c r="K6337" s="53"/>
      <c r="L6337" s="53"/>
      <c r="M6337" s="53"/>
      <c r="N6337" s="53"/>
    </row>
    <row r="6338" spans="2:14" x14ac:dyDescent="0.25">
      <c r="B6338" s="175"/>
      <c r="C6338" s="53"/>
      <c r="D6338" s="53"/>
      <c r="E6338" s="53"/>
      <c r="F6338" s="53"/>
      <c r="G6338" s="54"/>
      <c r="H6338" s="53"/>
      <c r="I6338" s="59"/>
      <c r="J6338" s="53"/>
      <c r="K6338" s="53"/>
      <c r="L6338" s="53"/>
      <c r="M6338" s="53"/>
      <c r="N6338" s="53"/>
    </row>
    <row r="6339" spans="2:14" x14ac:dyDescent="0.25">
      <c r="B6339" s="175"/>
      <c r="C6339" s="53"/>
      <c r="D6339" s="53"/>
      <c r="E6339" s="53"/>
      <c r="F6339" s="53"/>
      <c r="G6339" s="54"/>
      <c r="H6339" s="53"/>
      <c r="I6339" s="59"/>
      <c r="J6339" s="53"/>
      <c r="K6339" s="53"/>
      <c r="L6339" s="53"/>
      <c r="M6339" s="53"/>
      <c r="N6339" s="53"/>
    </row>
    <row r="6340" spans="2:14" x14ac:dyDescent="0.25">
      <c r="B6340" s="175"/>
      <c r="C6340" s="53"/>
      <c r="D6340" s="53"/>
      <c r="E6340" s="53"/>
      <c r="F6340" s="53"/>
      <c r="G6340" s="54"/>
      <c r="H6340" s="53"/>
      <c r="I6340" s="59"/>
      <c r="J6340" s="53"/>
      <c r="K6340" s="53"/>
      <c r="L6340" s="53"/>
      <c r="M6340" s="53"/>
      <c r="N6340" s="53"/>
    </row>
    <row r="6341" spans="2:14" x14ac:dyDescent="0.25">
      <c r="B6341" s="175"/>
      <c r="C6341" s="53"/>
      <c r="D6341" s="53"/>
      <c r="E6341" s="53"/>
      <c r="F6341" s="53"/>
      <c r="G6341" s="54"/>
      <c r="H6341" s="53"/>
      <c r="I6341" s="59"/>
      <c r="J6341" s="53"/>
      <c r="K6341" s="53"/>
      <c r="L6341" s="53"/>
      <c r="M6341" s="53"/>
      <c r="N6341" s="53"/>
    </row>
    <row r="6342" spans="2:14" x14ac:dyDescent="0.25">
      <c r="B6342" s="175"/>
      <c r="C6342" s="53"/>
      <c r="D6342" s="53"/>
      <c r="E6342" s="53"/>
      <c r="F6342" s="53"/>
      <c r="G6342" s="54"/>
      <c r="H6342" s="53"/>
      <c r="I6342" s="59"/>
      <c r="J6342" s="53"/>
      <c r="K6342" s="53"/>
      <c r="L6342" s="53"/>
      <c r="M6342" s="53"/>
      <c r="N6342" s="53"/>
    </row>
    <row r="6343" spans="2:14" x14ac:dyDescent="0.25">
      <c r="B6343" s="175"/>
      <c r="C6343" s="53"/>
      <c r="D6343" s="53"/>
      <c r="E6343" s="53"/>
      <c r="F6343" s="53"/>
      <c r="G6343" s="54"/>
      <c r="H6343" s="53"/>
      <c r="I6343" s="59"/>
      <c r="J6343" s="53"/>
      <c r="K6343" s="53"/>
      <c r="L6343" s="53"/>
      <c r="M6343" s="53"/>
      <c r="N6343" s="53"/>
    </row>
    <row r="6344" spans="2:14" x14ac:dyDescent="0.25">
      <c r="B6344" s="175"/>
      <c r="C6344" s="53"/>
      <c r="D6344" s="53"/>
      <c r="E6344" s="53"/>
      <c r="F6344" s="53"/>
      <c r="G6344" s="54"/>
      <c r="H6344" s="53"/>
      <c r="I6344" s="59"/>
      <c r="J6344" s="53"/>
      <c r="K6344" s="53"/>
      <c r="L6344" s="53"/>
      <c r="M6344" s="53"/>
      <c r="N6344" s="53"/>
    </row>
    <row r="6345" spans="2:14" x14ac:dyDescent="0.25">
      <c r="B6345" s="175"/>
      <c r="C6345" s="53"/>
      <c r="D6345" s="53"/>
      <c r="E6345" s="53"/>
      <c r="F6345" s="53"/>
      <c r="G6345" s="54"/>
      <c r="H6345" s="53"/>
      <c r="I6345" s="59"/>
      <c r="J6345" s="53"/>
      <c r="K6345" s="53"/>
      <c r="L6345" s="53"/>
      <c r="M6345" s="53"/>
      <c r="N6345" s="53"/>
    </row>
    <row r="6346" spans="2:14" x14ac:dyDescent="0.25">
      <c r="B6346" s="175"/>
      <c r="C6346" s="53"/>
      <c r="D6346" s="53"/>
      <c r="E6346" s="53"/>
      <c r="F6346" s="53"/>
      <c r="G6346" s="54"/>
      <c r="H6346" s="53"/>
      <c r="I6346" s="59"/>
      <c r="J6346" s="53"/>
      <c r="K6346" s="53"/>
      <c r="L6346" s="53"/>
      <c r="M6346" s="53"/>
      <c r="N6346" s="53"/>
    </row>
    <row r="6347" spans="2:14" x14ac:dyDescent="0.25">
      <c r="B6347" s="175"/>
      <c r="C6347" s="53"/>
      <c r="D6347" s="53"/>
      <c r="E6347" s="53"/>
      <c r="F6347" s="53"/>
      <c r="G6347" s="54"/>
      <c r="H6347" s="53"/>
      <c r="I6347" s="59"/>
      <c r="J6347" s="53"/>
      <c r="K6347" s="53"/>
      <c r="L6347" s="53"/>
      <c r="M6347" s="53"/>
      <c r="N6347" s="53"/>
    </row>
    <row r="6348" spans="2:14" x14ac:dyDescent="0.25">
      <c r="B6348" s="175"/>
      <c r="C6348" s="53"/>
      <c r="D6348" s="53"/>
      <c r="E6348" s="53"/>
      <c r="F6348" s="53"/>
      <c r="G6348" s="54"/>
      <c r="H6348" s="53"/>
      <c r="I6348" s="59"/>
      <c r="J6348" s="53"/>
      <c r="K6348" s="53"/>
      <c r="L6348" s="53"/>
      <c r="M6348" s="53"/>
      <c r="N6348" s="53"/>
    </row>
    <row r="6349" spans="2:14" x14ac:dyDescent="0.25">
      <c r="B6349" s="175"/>
      <c r="C6349" s="53"/>
      <c r="D6349" s="53"/>
      <c r="E6349" s="53"/>
      <c r="F6349" s="53"/>
      <c r="G6349" s="54"/>
      <c r="H6349" s="53"/>
      <c r="I6349" s="59"/>
      <c r="J6349" s="53"/>
      <c r="K6349" s="53"/>
      <c r="L6349" s="53"/>
      <c r="M6349" s="53"/>
      <c r="N6349" s="53"/>
    </row>
    <row r="6350" spans="2:14" x14ac:dyDescent="0.25">
      <c r="B6350" s="175"/>
      <c r="C6350" s="53"/>
      <c r="D6350" s="53"/>
      <c r="E6350" s="53"/>
      <c r="F6350" s="53"/>
      <c r="G6350" s="54"/>
      <c r="H6350" s="53"/>
      <c r="I6350" s="59"/>
      <c r="J6350" s="53"/>
      <c r="K6350" s="53"/>
      <c r="L6350" s="53"/>
      <c r="M6350" s="53"/>
      <c r="N6350" s="53"/>
    </row>
    <row r="6351" spans="2:14" x14ac:dyDescent="0.25">
      <c r="B6351" s="175"/>
      <c r="C6351" s="53"/>
      <c r="D6351" s="53"/>
      <c r="E6351" s="53"/>
      <c r="F6351" s="53"/>
      <c r="G6351" s="54"/>
      <c r="H6351" s="53"/>
      <c r="I6351" s="59"/>
      <c r="J6351" s="53"/>
      <c r="K6351" s="53"/>
      <c r="L6351" s="53"/>
      <c r="M6351" s="53"/>
      <c r="N6351" s="53"/>
    </row>
    <row r="6352" spans="2:14" x14ac:dyDescent="0.25">
      <c r="B6352" s="175"/>
      <c r="C6352" s="53"/>
      <c r="D6352" s="53"/>
      <c r="E6352" s="53"/>
      <c r="F6352" s="53"/>
      <c r="G6352" s="54"/>
      <c r="H6352" s="53"/>
      <c r="I6352" s="59"/>
      <c r="J6352" s="53"/>
      <c r="K6352" s="53"/>
      <c r="L6352" s="53"/>
      <c r="M6352" s="53"/>
      <c r="N6352" s="53"/>
    </row>
    <row r="6353" spans="2:14" x14ac:dyDescent="0.25">
      <c r="B6353" s="175"/>
      <c r="C6353" s="53"/>
      <c r="D6353" s="53"/>
      <c r="E6353" s="53"/>
      <c r="F6353" s="53"/>
      <c r="G6353" s="54"/>
      <c r="H6353" s="53"/>
      <c r="I6353" s="59"/>
      <c r="J6353" s="53"/>
      <c r="K6353" s="53"/>
      <c r="L6353" s="53"/>
      <c r="M6353" s="53"/>
      <c r="N6353" s="53"/>
    </row>
    <row r="6354" spans="2:14" x14ac:dyDescent="0.25">
      <c r="B6354" s="175"/>
      <c r="C6354" s="53"/>
      <c r="D6354" s="53"/>
      <c r="E6354" s="53"/>
      <c r="F6354" s="53"/>
      <c r="G6354" s="54"/>
      <c r="H6354" s="53"/>
      <c r="I6354" s="59"/>
      <c r="J6354" s="53"/>
      <c r="K6354" s="53"/>
      <c r="L6354" s="53"/>
      <c r="M6354" s="53"/>
      <c r="N6354" s="53"/>
    </row>
    <row r="6355" spans="2:14" x14ac:dyDescent="0.25">
      <c r="B6355" s="175"/>
      <c r="C6355" s="53"/>
      <c r="D6355" s="53"/>
      <c r="E6355" s="53"/>
      <c r="F6355" s="53"/>
      <c r="G6355" s="54"/>
      <c r="H6355" s="53"/>
      <c r="I6355" s="59"/>
      <c r="J6355" s="53"/>
      <c r="K6355" s="53"/>
      <c r="L6355" s="53"/>
      <c r="M6355" s="53"/>
      <c r="N6355" s="53"/>
    </row>
    <row r="6356" spans="2:14" x14ac:dyDescent="0.25">
      <c r="B6356" s="175"/>
      <c r="C6356" s="53"/>
      <c r="D6356" s="53"/>
      <c r="E6356" s="53"/>
      <c r="F6356" s="53"/>
      <c r="G6356" s="54"/>
      <c r="H6356" s="53"/>
      <c r="I6356" s="59"/>
      <c r="J6356" s="53"/>
      <c r="K6356" s="53"/>
      <c r="L6356" s="53"/>
      <c r="M6356" s="53"/>
      <c r="N6356" s="53"/>
    </row>
    <row r="6357" spans="2:14" x14ac:dyDescent="0.25">
      <c r="B6357" s="175"/>
      <c r="C6357" s="53"/>
      <c r="D6357" s="53"/>
      <c r="E6357" s="53"/>
      <c r="F6357" s="53"/>
      <c r="G6357" s="54"/>
      <c r="H6357" s="53"/>
      <c r="I6357" s="59"/>
      <c r="J6357" s="53"/>
      <c r="K6357" s="53"/>
      <c r="L6357" s="53"/>
      <c r="M6357" s="53"/>
      <c r="N6357" s="53"/>
    </row>
    <row r="6358" spans="2:14" x14ac:dyDescent="0.25">
      <c r="B6358" s="175"/>
      <c r="C6358" s="53"/>
      <c r="D6358" s="53"/>
      <c r="E6358" s="53"/>
      <c r="F6358" s="53"/>
      <c r="G6358" s="54"/>
      <c r="H6358" s="53"/>
      <c r="I6358" s="59"/>
      <c r="J6358" s="53"/>
      <c r="K6358" s="53"/>
      <c r="L6358" s="53"/>
      <c r="M6358" s="53"/>
      <c r="N6358" s="53"/>
    </row>
    <row r="6359" spans="2:14" x14ac:dyDescent="0.25">
      <c r="B6359" s="175"/>
      <c r="C6359" s="53"/>
      <c r="D6359" s="53"/>
      <c r="E6359" s="53"/>
      <c r="F6359" s="53"/>
      <c r="G6359" s="54"/>
      <c r="H6359" s="53"/>
      <c r="I6359" s="59"/>
      <c r="J6359" s="53"/>
      <c r="K6359" s="53"/>
      <c r="L6359" s="53"/>
      <c r="M6359" s="53"/>
      <c r="N6359" s="53"/>
    </row>
    <row r="6360" spans="2:14" x14ac:dyDescent="0.25">
      <c r="B6360" s="175"/>
      <c r="C6360" s="53"/>
      <c r="D6360" s="53"/>
      <c r="E6360" s="53"/>
      <c r="F6360" s="53"/>
      <c r="G6360" s="54"/>
      <c r="H6360" s="53"/>
      <c r="I6360" s="59"/>
      <c r="J6360" s="53"/>
      <c r="K6360" s="53"/>
      <c r="L6360" s="53"/>
      <c r="M6360" s="53"/>
      <c r="N6360" s="53"/>
    </row>
    <row r="6361" spans="2:14" x14ac:dyDescent="0.25">
      <c r="B6361" s="175"/>
      <c r="C6361" s="53"/>
      <c r="D6361" s="53"/>
      <c r="E6361" s="53"/>
      <c r="F6361" s="53"/>
      <c r="G6361" s="54"/>
      <c r="H6361" s="53"/>
      <c r="I6361" s="59"/>
      <c r="J6361" s="53"/>
      <c r="K6361" s="53"/>
      <c r="L6361" s="53"/>
      <c r="M6361" s="53"/>
      <c r="N6361" s="53"/>
    </row>
    <row r="6362" spans="2:14" x14ac:dyDescent="0.25">
      <c r="B6362" s="175"/>
      <c r="C6362" s="53"/>
      <c r="D6362" s="53"/>
      <c r="E6362" s="53"/>
      <c r="F6362" s="53"/>
      <c r="G6362" s="54"/>
      <c r="H6362" s="53"/>
      <c r="I6362" s="59"/>
      <c r="J6362" s="53"/>
      <c r="K6362" s="53"/>
      <c r="L6362" s="53"/>
      <c r="M6362" s="53"/>
      <c r="N6362" s="53"/>
    </row>
    <row r="6363" spans="2:14" x14ac:dyDescent="0.25">
      <c r="B6363" s="175"/>
      <c r="C6363" s="53"/>
      <c r="D6363" s="53"/>
      <c r="E6363" s="53"/>
      <c r="F6363" s="53"/>
      <c r="G6363" s="54"/>
      <c r="H6363" s="53"/>
      <c r="I6363" s="59"/>
      <c r="J6363" s="53"/>
      <c r="K6363" s="53"/>
      <c r="L6363" s="53"/>
      <c r="M6363" s="53"/>
      <c r="N6363" s="53"/>
    </row>
    <row r="6364" spans="2:14" x14ac:dyDescent="0.25">
      <c r="B6364" s="175"/>
      <c r="C6364" s="53"/>
      <c r="D6364" s="53"/>
      <c r="E6364" s="53"/>
      <c r="F6364" s="53"/>
      <c r="G6364" s="54"/>
      <c r="H6364" s="53"/>
      <c r="I6364" s="59"/>
      <c r="J6364" s="53"/>
      <c r="K6364" s="53"/>
      <c r="L6364" s="53"/>
      <c r="M6364" s="53"/>
      <c r="N6364" s="53"/>
    </row>
    <row r="6365" spans="2:14" x14ac:dyDescent="0.25">
      <c r="B6365" s="175"/>
      <c r="C6365" s="53"/>
      <c r="D6365" s="53"/>
      <c r="E6365" s="53"/>
      <c r="F6365" s="53"/>
      <c r="G6365" s="54"/>
      <c r="H6365" s="53"/>
      <c r="I6365" s="59"/>
      <c r="J6365" s="53"/>
      <c r="K6365" s="53"/>
      <c r="L6365" s="53"/>
      <c r="M6365" s="53"/>
      <c r="N6365" s="53"/>
    </row>
    <row r="6366" spans="2:14" x14ac:dyDescent="0.25">
      <c r="B6366" s="175"/>
      <c r="C6366" s="53"/>
      <c r="D6366" s="53"/>
      <c r="E6366" s="53"/>
      <c r="F6366" s="53"/>
      <c r="G6366" s="54"/>
      <c r="H6366" s="53"/>
      <c r="I6366" s="59"/>
      <c r="J6366" s="53"/>
      <c r="K6366" s="53"/>
      <c r="L6366" s="53"/>
      <c r="M6366" s="53"/>
      <c r="N6366" s="53"/>
    </row>
    <row r="6367" spans="2:14" x14ac:dyDescent="0.25">
      <c r="B6367" s="175"/>
      <c r="C6367" s="53"/>
      <c r="D6367" s="53"/>
      <c r="E6367" s="53"/>
      <c r="F6367" s="53"/>
      <c r="G6367" s="54"/>
      <c r="H6367" s="53"/>
      <c r="I6367" s="59"/>
      <c r="J6367" s="53"/>
      <c r="K6367" s="53"/>
      <c r="L6367" s="53"/>
      <c r="M6367" s="53"/>
      <c r="N6367" s="53"/>
    </row>
    <row r="6368" spans="2:14" x14ac:dyDescent="0.25">
      <c r="B6368" s="175"/>
      <c r="C6368" s="53"/>
      <c r="D6368" s="53"/>
      <c r="E6368" s="53"/>
      <c r="F6368" s="53"/>
      <c r="G6368" s="54"/>
      <c r="H6368" s="53"/>
      <c r="I6368" s="59"/>
      <c r="J6368" s="53"/>
      <c r="K6368" s="53"/>
      <c r="L6368" s="53"/>
      <c r="M6368" s="53"/>
      <c r="N6368" s="53"/>
    </row>
    <row r="6369" spans="2:14" x14ac:dyDescent="0.25">
      <c r="B6369" s="175"/>
      <c r="C6369" s="53"/>
      <c r="D6369" s="53"/>
      <c r="E6369" s="53"/>
      <c r="F6369" s="53"/>
      <c r="G6369" s="54"/>
      <c r="H6369" s="53"/>
      <c r="I6369" s="59"/>
      <c r="J6369" s="53"/>
      <c r="K6369" s="53"/>
      <c r="L6369" s="53"/>
      <c r="M6369" s="53"/>
      <c r="N6369" s="53"/>
    </row>
    <row r="6370" spans="2:14" x14ac:dyDescent="0.25">
      <c r="B6370" s="175"/>
      <c r="C6370" s="53"/>
      <c r="D6370" s="53"/>
      <c r="E6370" s="53"/>
      <c r="F6370" s="53"/>
      <c r="G6370" s="54"/>
      <c r="H6370" s="53"/>
      <c r="I6370" s="59"/>
      <c r="J6370" s="53"/>
      <c r="K6370" s="53"/>
      <c r="L6370" s="53"/>
      <c r="M6370" s="53"/>
      <c r="N6370" s="53"/>
    </row>
    <row r="6371" spans="2:14" x14ac:dyDescent="0.25">
      <c r="B6371" s="175"/>
      <c r="C6371" s="53"/>
      <c r="D6371" s="53"/>
      <c r="E6371" s="53"/>
      <c r="F6371" s="53"/>
      <c r="G6371" s="54"/>
      <c r="H6371" s="53"/>
      <c r="I6371" s="59"/>
      <c r="J6371" s="53"/>
      <c r="K6371" s="53"/>
      <c r="L6371" s="53"/>
      <c r="M6371" s="53"/>
      <c r="N6371" s="53"/>
    </row>
    <row r="6372" spans="2:14" x14ac:dyDescent="0.25">
      <c r="B6372" s="175"/>
      <c r="C6372" s="53"/>
      <c r="D6372" s="53"/>
      <c r="E6372" s="53"/>
      <c r="F6372" s="53"/>
      <c r="G6372" s="54"/>
      <c r="H6372" s="53"/>
      <c r="I6372" s="59"/>
      <c r="J6372" s="53"/>
      <c r="K6372" s="53"/>
      <c r="L6372" s="53"/>
      <c r="M6372" s="53"/>
      <c r="N6372" s="53"/>
    </row>
    <row r="6373" spans="2:14" x14ac:dyDescent="0.25">
      <c r="B6373" s="175"/>
      <c r="C6373" s="53"/>
      <c r="D6373" s="53"/>
      <c r="E6373" s="53"/>
      <c r="F6373" s="53"/>
      <c r="G6373" s="54"/>
      <c r="H6373" s="53"/>
      <c r="I6373" s="59"/>
      <c r="J6373" s="53"/>
      <c r="K6373" s="53"/>
      <c r="L6373" s="53"/>
      <c r="M6373" s="53"/>
      <c r="N6373" s="53"/>
    </row>
    <row r="6374" spans="2:14" x14ac:dyDescent="0.25">
      <c r="B6374" s="175"/>
      <c r="C6374" s="53"/>
      <c r="D6374" s="53"/>
      <c r="E6374" s="53"/>
      <c r="F6374" s="53"/>
      <c r="G6374" s="54"/>
      <c r="H6374" s="53"/>
      <c r="I6374" s="59"/>
      <c r="J6374" s="53"/>
      <c r="K6374" s="53"/>
      <c r="L6374" s="53"/>
      <c r="M6374" s="53"/>
      <c r="N6374" s="53"/>
    </row>
    <row r="6375" spans="2:14" x14ac:dyDescent="0.25">
      <c r="B6375" s="175"/>
      <c r="C6375" s="53"/>
      <c r="D6375" s="53"/>
      <c r="E6375" s="53"/>
      <c r="F6375" s="53"/>
      <c r="G6375" s="54"/>
      <c r="H6375" s="53"/>
      <c r="I6375" s="59"/>
      <c r="J6375" s="53"/>
      <c r="K6375" s="53"/>
      <c r="L6375" s="53"/>
      <c r="M6375" s="53"/>
      <c r="N6375" s="53"/>
    </row>
    <row r="6376" spans="2:14" x14ac:dyDescent="0.25">
      <c r="B6376" s="175"/>
      <c r="C6376" s="53"/>
      <c r="D6376" s="53"/>
      <c r="E6376" s="53"/>
      <c r="F6376" s="53"/>
      <c r="G6376" s="54"/>
      <c r="H6376" s="53"/>
      <c r="I6376" s="59"/>
      <c r="J6376" s="53"/>
      <c r="K6376" s="53"/>
      <c r="L6376" s="53"/>
      <c r="M6376" s="53"/>
      <c r="N6376" s="53"/>
    </row>
    <row r="6377" spans="2:14" x14ac:dyDescent="0.25">
      <c r="B6377" s="175"/>
      <c r="C6377" s="53"/>
      <c r="D6377" s="53"/>
      <c r="E6377" s="53"/>
      <c r="F6377" s="53"/>
      <c r="G6377" s="54"/>
      <c r="H6377" s="53"/>
      <c r="I6377" s="59"/>
      <c r="J6377" s="53"/>
      <c r="K6377" s="53"/>
      <c r="L6377" s="53"/>
      <c r="M6377" s="53"/>
      <c r="N6377" s="53"/>
    </row>
    <row r="6378" spans="2:14" x14ac:dyDescent="0.25">
      <c r="B6378" s="175"/>
      <c r="C6378" s="53"/>
      <c r="D6378" s="53"/>
      <c r="E6378" s="53"/>
      <c r="F6378" s="53"/>
      <c r="G6378" s="54"/>
      <c r="H6378" s="53"/>
      <c r="I6378" s="59"/>
      <c r="J6378" s="53"/>
      <c r="K6378" s="53"/>
      <c r="L6378" s="53"/>
      <c r="M6378" s="53"/>
      <c r="N6378" s="53"/>
    </row>
    <row r="6379" spans="2:14" x14ac:dyDescent="0.25">
      <c r="B6379" s="175"/>
      <c r="C6379" s="53"/>
      <c r="D6379" s="53"/>
      <c r="E6379" s="53"/>
      <c r="F6379" s="53"/>
      <c r="G6379" s="54"/>
      <c r="H6379" s="53"/>
      <c r="I6379" s="59"/>
      <c r="J6379" s="53"/>
      <c r="K6379" s="53"/>
      <c r="L6379" s="53"/>
      <c r="M6379" s="53"/>
      <c r="N6379" s="53"/>
    </row>
    <row r="6380" spans="2:14" x14ac:dyDescent="0.25">
      <c r="B6380" s="175"/>
      <c r="C6380" s="53"/>
      <c r="D6380" s="53"/>
      <c r="E6380" s="53"/>
      <c r="F6380" s="53"/>
      <c r="G6380" s="54"/>
      <c r="H6380" s="53"/>
      <c r="I6380" s="59"/>
      <c r="J6380" s="53"/>
      <c r="K6380" s="53"/>
      <c r="L6380" s="53"/>
      <c r="M6380" s="53"/>
      <c r="N6380" s="53"/>
    </row>
    <row r="6381" spans="2:14" x14ac:dyDescent="0.25">
      <c r="B6381" s="175"/>
      <c r="C6381" s="53"/>
      <c r="D6381" s="53"/>
      <c r="E6381" s="53"/>
      <c r="F6381" s="53"/>
      <c r="G6381" s="54"/>
      <c r="H6381" s="53"/>
      <c r="I6381" s="59"/>
      <c r="J6381" s="53"/>
      <c r="K6381" s="53"/>
      <c r="L6381" s="53"/>
      <c r="M6381" s="53"/>
      <c r="N6381" s="53"/>
    </row>
    <row r="6382" spans="2:14" x14ac:dyDescent="0.25">
      <c r="B6382" s="175"/>
      <c r="C6382" s="53"/>
      <c r="D6382" s="53"/>
      <c r="E6382" s="53"/>
      <c r="F6382" s="53"/>
      <c r="G6382" s="54"/>
      <c r="H6382" s="53"/>
      <c r="I6382" s="59"/>
      <c r="J6382" s="53"/>
      <c r="K6382" s="53"/>
      <c r="L6382" s="53"/>
      <c r="M6382" s="53"/>
      <c r="N6382" s="53"/>
    </row>
    <row r="6383" spans="2:14" x14ac:dyDescent="0.25">
      <c r="B6383" s="175"/>
      <c r="C6383" s="53"/>
      <c r="D6383" s="53"/>
      <c r="E6383" s="53"/>
      <c r="F6383" s="53"/>
      <c r="G6383" s="54"/>
      <c r="H6383" s="53"/>
      <c r="I6383" s="59"/>
      <c r="J6383" s="53"/>
      <c r="K6383" s="53"/>
      <c r="L6383" s="53"/>
      <c r="M6383" s="53"/>
      <c r="N6383" s="53"/>
    </row>
    <row r="6384" spans="2:14" x14ac:dyDescent="0.25">
      <c r="B6384" s="175"/>
      <c r="C6384" s="53"/>
      <c r="D6384" s="53"/>
      <c r="E6384" s="53"/>
      <c r="F6384" s="53"/>
      <c r="G6384" s="54"/>
      <c r="H6384" s="53"/>
      <c r="I6384" s="59"/>
      <c r="J6384" s="53"/>
      <c r="K6384" s="53"/>
      <c r="L6384" s="53"/>
      <c r="M6384" s="53"/>
      <c r="N6384" s="53"/>
    </row>
    <row r="6385" spans="2:14" x14ac:dyDescent="0.25">
      <c r="B6385" s="175"/>
      <c r="C6385" s="53"/>
      <c r="D6385" s="53"/>
      <c r="E6385" s="53"/>
      <c r="F6385" s="53"/>
      <c r="G6385" s="54"/>
      <c r="H6385" s="53"/>
      <c r="I6385" s="59"/>
      <c r="J6385" s="53"/>
      <c r="K6385" s="53"/>
      <c r="L6385" s="53"/>
      <c r="M6385" s="53"/>
      <c r="N6385" s="53"/>
    </row>
    <row r="6386" spans="2:14" x14ac:dyDescent="0.25">
      <c r="B6386" s="175"/>
      <c r="C6386" s="53"/>
      <c r="D6386" s="53"/>
      <c r="E6386" s="53"/>
      <c r="F6386" s="53"/>
      <c r="G6386" s="54"/>
      <c r="H6386" s="53"/>
      <c r="I6386" s="59"/>
      <c r="J6386" s="53"/>
      <c r="K6386" s="53"/>
      <c r="L6386" s="53"/>
      <c r="M6386" s="53"/>
      <c r="N6386" s="53"/>
    </row>
    <row r="6387" spans="2:14" x14ac:dyDescent="0.25">
      <c r="B6387" s="175"/>
      <c r="C6387" s="53"/>
      <c r="D6387" s="53"/>
      <c r="E6387" s="53"/>
      <c r="F6387" s="53"/>
      <c r="G6387" s="54"/>
      <c r="H6387" s="53"/>
      <c r="I6387" s="59"/>
      <c r="J6387" s="53"/>
      <c r="K6387" s="53"/>
      <c r="L6387" s="53"/>
      <c r="M6387" s="53"/>
      <c r="N6387" s="53"/>
    </row>
    <row r="6388" spans="2:14" x14ac:dyDescent="0.25">
      <c r="B6388" s="175"/>
      <c r="C6388" s="53"/>
      <c r="D6388" s="53"/>
      <c r="E6388" s="53"/>
      <c r="F6388" s="53"/>
      <c r="G6388" s="54"/>
      <c r="H6388" s="53"/>
      <c r="I6388" s="59"/>
      <c r="J6388" s="53"/>
      <c r="K6388" s="53"/>
      <c r="L6388" s="53"/>
      <c r="M6388" s="53"/>
      <c r="N6388" s="53"/>
    </row>
    <row r="6389" spans="2:14" x14ac:dyDescent="0.25">
      <c r="B6389" s="175"/>
      <c r="C6389" s="53"/>
      <c r="D6389" s="53"/>
      <c r="E6389" s="53"/>
      <c r="F6389" s="53"/>
      <c r="G6389" s="54"/>
      <c r="H6389" s="53"/>
      <c r="I6389" s="59"/>
      <c r="J6389" s="53"/>
      <c r="K6389" s="53"/>
      <c r="L6389" s="53"/>
      <c r="M6389" s="53"/>
      <c r="N6389" s="53"/>
    </row>
    <row r="6390" spans="2:14" x14ac:dyDescent="0.25">
      <c r="B6390" s="175"/>
      <c r="C6390" s="53"/>
      <c r="D6390" s="53"/>
      <c r="E6390" s="53"/>
      <c r="F6390" s="53"/>
      <c r="G6390" s="54"/>
      <c r="H6390" s="53"/>
      <c r="I6390" s="59"/>
      <c r="J6390" s="53"/>
      <c r="K6390" s="53"/>
      <c r="L6390" s="53"/>
      <c r="M6390" s="53"/>
      <c r="N6390" s="53"/>
    </row>
    <row r="6391" spans="2:14" x14ac:dyDescent="0.25">
      <c r="B6391" s="175"/>
      <c r="C6391" s="53"/>
      <c r="D6391" s="53"/>
      <c r="E6391" s="53"/>
      <c r="F6391" s="53"/>
      <c r="G6391" s="54"/>
      <c r="H6391" s="53"/>
      <c r="I6391" s="59"/>
      <c r="J6391" s="53"/>
      <c r="K6391" s="53"/>
      <c r="L6391" s="53"/>
      <c r="M6391" s="53"/>
      <c r="N6391" s="53"/>
    </row>
    <row r="6392" spans="2:14" x14ac:dyDescent="0.25">
      <c r="B6392" s="175"/>
      <c r="C6392" s="53"/>
      <c r="D6392" s="53"/>
      <c r="E6392" s="53"/>
      <c r="F6392" s="53"/>
      <c r="G6392" s="54"/>
      <c r="H6392" s="53"/>
      <c r="I6392" s="59"/>
      <c r="J6392" s="53"/>
      <c r="K6392" s="53"/>
      <c r="L6392" s="53"/>
      <c r="M6392" s="53"/>
      <c r="N6392" s="53"/>
    </row>
    <row r="6393" spans="2:14" x14ac:dyDescent="0.25">
      <c r="B6393" s="175"/>
      <c r="C6393" s="53"/>
      <c r="D6393" s="53"/>
      <c r="E6393" s="53"/>
      <c r="F6393" s="53"/>
      <c r="G6393" s="54"/>
      <c r="H6393" s="53"/>
      <c r="I6393" s="59"/>
      <c r="J6393" s="53"/>
      <c r="K6393" s="53"/>
      <c r="L6393" s="53"/>
      <c r="M6393" s="53"/>
      <c r="N6393" s="53"/>
    </row>
    <row r="6394" spans="2:14" x14ac:dyDescent="0.25">
      <c r="B6394" s="175"/>
      <c r="C6394" s="53"/>
      <c r="D6394" s="53"/>
      <c r="E6394" s="53"/>
      <c r="F6394" s="53"/>
      <c r="G6394" s="54"/>
      <c r="H6394" s="53"/>
      <c r="I6394" s="59"/>
      <c r="J6394" s="53"/>
      <c r="K6394" s="53"/>
      <c r="L6394" s="53"/>
      <c r="M6394" s="53"/>
      <c r="N6394" s="53"/>
    </row>
    <row r="6395" spans="2:14" x14ac:dyDescent="0.25">
      <c r="B6395" s="175"/>
      <c r="C6395" s="53"/>
      <c r="D6395" s="53"/>
      <c r="E6395" s="53"/>
      <c r="F6395" s="53"/>
      <c r="G6395" s="54"/>
      <c r="H6395" s="53"/>
      <c r="I6395" s="59"/>
      <c r="J6395" s="53"/>
      <c r="K6395" s="53"/>
      <c r="L6395" s="53"/>
      <c r="M6395" s="53"/>
      <c r="N6395" s="53"/>
    </row>
    <row r="6396" spans="2:14" x14ac:dyDescent="0.25">
      <c r="B6396" s="175"/>
      <c r="C6396" s="53"/>
      <c r="D6396" s="53"/>
      <c r="E6396" s="53"/>
      <c r="F6396" s="53"/>
      <c r="G6396" s="54"/>
      <c r="H6396" s="53"/>
      <c r="I6396" s="59"/>
      <c r="J6396" s="53"/>
      <c r="K6396" s="53"/>
      <c r="L6396" s="53"/>
      <c r="M6396" s="53"/>
      <c r="N6396" s="53"/>
    </row>
    <row r="6397" spans="2:14" x14ac:dyDescent="0.25">
      <c r="B6397" s="175"/>
      <c r="C6397" s="53"/>
      <c r="D6397" s="53"/>
      <c r="E6397" s="53"/>
      <c r="F6397" s="53"/>
      <c r="G6397" s="54"/>
      <c r="H6397" s="53"/>
      <c r="I6397" s="59"/>
      <c r="J6397" s="53"/>
      <c r="K6397" s="53"/>
      <c r="L6397" s="53"/>
      <c r="M6397" s="53"/>
      <c r="N6397" s="53"/>
    </row>
    <row r="6398" spans="2:14" x14ac:dyDescent="0.25">
      <c r="B6398" s="175"/>
      <c r="C6398" s="53"/>
      <c r="D6398" s="53"/>
      <c r="E6398" s="53"/>
      <c r="F6398" s="53"/>
      <c r="G6398" s="54"/>
      <c r="H6398" s="53"/>
      <c r="I6398" s="59"/>
      <c r="J6398" s="53"/>
      <c r="K6398" s="53"/>
      <c r="L6398" s="53"/>
      <c r="M6398" s="53"/>
      <c r="N6398" s="53"/>
    </row>
    <row r="6399" spans="2:14" x14ac:dyDescent="0.25">
      <c r="B6399" s="175"/>
      <c r="C6399" s="53"/>
      <c r="D6399" s="53"/>
      <c r="E6399" s="53"/>
      <c r="F6399" s="53"/>
      <c r="G6399" s="54"/>
      <c r="H6399" s="53"/>
      <c r="I6399" s="59"/>
      <c r="J6399" s="53"/>
      <c r="K6399" s="53"/>
      <c r="L6399" s="53"/>
      <c r="M6399" s="53"/>
      <c r="N6399" s="53"/>
    </row>
    <row r="6400" spans="2:14" x14ac:dyDescent="0.25">
      <c r="B6400" s="175"/>
      <c r="C6400" s="53"/>
      <c r="D6400" s="53"/>
      <c r="E6400" s="53"/>
      <c r="F6400" s="53"/>
      <c r="G6400" s="54"/>
      <c r="H6400" s="53"/>
      <c r="I6400" s="59"/>
      <c r="J6400" s="53"/>
      <c r="K6400" s="53"/>
      <c r="L6400" s="53"/>
      <c r="M6400" s="53"/>
      <c r="N6400" s="53"/>
    </row>
    <row r="6401" spans="2:14" x14ac:dyDescent="0.25">
      <c r="B6401" s="175"/>
      <c r="C6401" s="53"/>
      <c r="D6401" s="53"/>
      <c r="E6401" s="53"/>
      <c r="F6401" s="53"/>
      <c r="G6401" s="54"/>
      <c r="H6401" s="53"/>
      <c r="I6401" s="59"/>
      <c r="J6401" s="53"/>
      <c r="K6401" s="53"/>
      <c r="L6401" s="53"/>
      <c r="M6401" s="53"/>
      <c r="N6401" s="53"/>
    </row>
    <row r="6402" spans="2:14" x14ac:dyDescent="0.25">
      <c r="B6402" s="175"/>
      <c r="C6402" s="53"/>
      <c r="D6402" s="53"/>
      <c r="E6402" s="53"/>
      <c r="F6402" s="53"/>
      <c r="G6402" s="54"/>
      <c r="H6402" s="53"/>
      <c r="I6402" s="59"/>
      <c r="J6402" s="53"/>
      <c r="K6402" s="53"/>
      <c r="L6402" s="53"/>
      <c r="M6402" s="53"/>
      <c r="N6402" s="53"/>
    </row>
    <row r="6403" spans="2:14" x14ac:dyDescent="0.25">
      <c r="B6403" s="175"/>
      <c r="C6403" s="53"/>
      <c r="D6403" s="53"/>
      <c r="E6403" s="53"/>
      <c r="F6403" s="53"/>
      <c r="G6403" s="54"/>
      <c r="H6403" s="53"/>
      <c r="I6403" s="59"/>
      <c r="J6403" s="53"/>
      <c r="K6403" s="53"/>
      <c r="L6403" s="53"/>
      <c r="M6403" s="53"/>
      <c r="N6403" s="53"/>
    </row>
    <row r="6404" spans="2:14" x14ac:dyDescent="0.25">
      <c r="B6404" s="175"/>
      <c r="C6404" s="53"/>
      <c r="D6404" s="53"/>
      <c r="E6404" s="53"/>
      <c r="F6404" s="53"/>
      <c r="G6404" s="54"/>
      <c r="H6404" s="53"/>
      <c r="I6404" s="59"/>
      <c r="J6404" s="53"/>
      <c r="K6404" s="53"/>
      <c r="L6404" s="53"/>
      <c r="M6404" s="53"/>
      <c r="N6404" s="53"/>
    </row>
    <row r="6405" spans="2:14" x14ac:dyDescent="0.25">
      <c r="B6405" s="175"/>
      <c r="C6405" s="53"/>
      <c r="D6405" s="53"/>
      <c r="E6405" s="53"/>
      <c r="F6405" s="53"/>
      <c r="G6405" s="54"/>
      <c r="H6405" s="53"/>
      <c r="I6405" s="59"/>
      <c r="J6405" s="53"/>
      <c r="K6405" s="53"/>
      <c r="L6405" s="53"/>
      <c r="M6405" s="53"/>
      <c r="N6405" s="53"/>
    </row>
    <row r="6406" spans="2:14" x14ac:dyDescent="0.25">
      <c r="B6406" s="175"/>
      <c r="C6406" s="53"/>
      <c r="D6406" s="53"/>
      <c r="E6406" s="53"/>
      <c r="F6406" s="53"/>
      <c r="G6406" s="54"/>
      <c r="H6406" s="53"/>
      <c r="I6406" s="59"/>
      <c r="J6406" s="53"/>
      <c r="K6406" s="53"/>
      <c r="L6406" s="53"/>
      <c r="M6406" s="53"/>
      <c r="N6406" s="53"/>
    </row>
    <row r="6407" spans="2:14" x14ac:dyDescent="0.25">
      <c r="B6407" s="175"/>
      <c r="C6407" s="53"/>
      <c r="D6407" s="53"/>
      <c r="E6407" s="53"/>
      <c r="F6407" s="53"/>
      <c r="G6407" s="54"/>
      <c r="H6407" s="53"/>
      <c r="I6407" s="59"/>
      <c r="J6407" s="53"/>
      <c r="K6407" s="53"/>
      <c r="L6407" s="53"/>
      <c r="M6407" s="53"/>
      <c r="N6407" s="53"/>
    </row>
    <row r="6408" spans="2:14" x14ac:dyDescent="0.25">
      <c r="B6408" s="175"/>
      <c r="C6408" s="53"/>
      <c r="D6408" s="53"/>
      <c r="E6408" s="53"/>
      <c r="F6408" s="53"/>
      <c r="G6408" s="54"/>
      <c r="H6408" s="53"/>
      <c r="I6408" s="59"/>
      <c r="J6408" s="53"/>
      <c r="K6408" s="53"/>
      <c r="L6408" s="53"/>
      <c r="M6408" s="53"/>
      <c r="N6408" s="53"/>
    </row>
    <row r="6409" spans="2:14" x14ac:dyDescent="0.25">
      <c r="B6409" s="175"/>
      <c r="C6409" s="53"/>
      <c r="D6409" s="53"/>
      <c r="E6409" s="53"/>
      <c r="F6409" s="53"/>
      <c r="G6409" s="54"/>
      <c r="H6409" s="53"/>
      <c r="I6409" s="59"/>
      <c r="J6409" s="53"/>
      <c r="K6409" s="53"/>
      <c r="L6409" s="53"/>
      <c r="M6409" s="53"/>
      <c r="N6409" s="53"/>
    </row>
    <row r="6410" spans="2:14" x14ac:dyDescent="0.25">
      <c r="B6410" s="175"/>
      <c r="C6410" s="53"/>
      <c r="D6410" s="53"/>
      <c r="E6410" s="53"/>
      <c r="F6410" s="53"/>
      <c r="G6410" s="54"/>
      <c r="H6410" s="53"/>
      <c r="I6410" s="59"/>
      <c r="J6410" s="53"/>
      <c r="K6410" s="53"/>
      <c r="L6410" s="53"/>
      <c r="M6410" s="53"/>
      <c r="N6410" s="53"/>
    </row>
    <row r="6411" spans="2:14" x14ac:dyDescent="0.25">
      <c r="B6411" s="175"/>
      <c r="C6411" s="53"/>
      <c r="D6411" s="53"/>
      <c r="E6411" s="53"/>
      <c r="F6411" s="53"/>
      <c r="G6411" s="54"/>
      <c r="H6411" s="53"/>
      <c r="I6411" s="59"/>
      <c r="J6411" s="53"/>
      <c r="K6411" s="53"/>
      <c r="L6411" s="53"/>
      <c r="M6411" s="53"/>
      <c r="N6411" s="53"/>
    </row>
    <row r="6412" spans="2:14" x14ac:dyDescent="0.25">
      <c r="B6412" s="175"/>
      <c r="C6412" s="53"/>
      <c r="D6412" s="53"/>
      <c r="E6412" s="53"/>
      <c r="F6412" s="53"/>
      <c r="G6412" s="54"/>
      <c r="H6412" s="53"/>
      <c r="I6412" s="59"/>
      <c r="J6412" s="53"/>
      <c r="K6412" s="53"/>
      <c r="L6412" s="53"/>
      <c r="M6412" s="53"/>
      <c r="N6412" s="53"/>
    </row>
    <row r="6413" spans="2:14" x14ac:dyDescent="0.25">
      <c r="B6413" s="175"/>
      <c r="C6413" s="53"/>
      <c r="D6413" s="53"/>
      <c r="E6413" s="53"/>
      <c r="F6413" s="53"/>
      <c r="G6413" s="54"/>
      <c r="H6413" s="53"/>
      <c r="I6413" s="59"/>
      <c r="J6413" s="53"/>
      <c r="K6413" s="53"/>
      <c r="L6413" s="53"/>
      <c r="M6413" s="53"/>
      <c r="N6413" s="53"/>
    </row>
    <row r="6414" spans="2:14" x14ac:dyDescent="0.25">
      <c r="B6414" s="175"/>
      <c r="C6414" s="53"/>
      <c r="D6414" s="53"/>
      <c r="E6414" s="53"/>
      <c r="F6414" s="53"/>
      <c r="G6414" s="54"/>
      <c r="H6414" s="53"/>
      <c r="I6414" s="59"/>
      <c r="J6414" s="53"/>
      <c r="K6414" s="53"/>
      <c r="L6414" s="53"/>
      <c r="M6414" s="53"/>
      <c r="N6414" s="53"/>
    </row>
    <row r="6415" spans="2:14" x14ac:dyDescent="0.25">
      <c r="B6415" s="175"/>
      <c r="C6415" s="53"/>
      <c r="D6415" s="53"/>
      <c r="E6415" s="53"/>
      <c r="F6415" s="53"/>
      <c r="G6415" s="54"/>
      <c r="H6415" s="53"/>
      <c r="I6415" s="59"/>
      <c r="J6415" s="53"/>
      <c r="K6415" s="53"/>
      <c r="L6415" s="53"/>
      <c r="M6415" s="53"/>
      <c r="N6415" s="53"/>
    </row>
    <row r="6416" spans="2:14" x14ac:dyDescent="0.25">
      <c r="B6416" s="175"/>
      <c r="C6416" s="53"/>
      <c r="D6416" s="53"/>
      <c r="E6416" s="53"/>
      <c r="F6416" s="53"/>
      <c r="G6416" s="54"/>
      <c r="H6416" s="53"/>
      <c r="I6416" s="59"/>
      <c r="J6416" s="53"/>
      <c r="K6416" s="53"/>
      <c r="L6416" s="53"/>
      <c r="M6416" s="53"/>
      <c r="N6416" s="53"/>
    </row>
    <row r="6417" spans="2:14" x14ac:dyDescent="0.25">
      <c r="B6417" s="175"/>
      <c r="C6417" s="53"/>
      <c r="D6417" s="53"/>
      <c r="E6417" s="53"/>
      <c r="F6417" s="53"/>
      <c r="G6417" s="54"/>
      <c r="H6417" s="53"/>
      <c r="I6417" s="59"/>
      <c r="J6417" s="53"/>
      <c r="K6417" s="53"/>
      <c r="L6417" s="53"/>
      <c r="M6417" s="53"/>
      <c r="N6417" s="53"/>
    </row>
    <row r="6418" spans="2:14" x14ac:dyDescent="0.25">
      <c r="B6418" s="175"/>
      <c r="C6418" s="53"/>
      <c r="D6418" s="53"/>
      <c r="E6418" s="53"/>
      <c r="F6418" s="53"/>
      <c r="G6418" s="54"/>
      <c r="H6418" s="53"/>
      <c r="I6418" s="59"/>
      <c r="J6418" s="53"/>
      <c r="K6418" s="53"/>
      <c r="L6418" s="53"/>
      <c r="M6418" s="53"/>
      <c r="N6418" s="53"/>
    </row>
    <row r="6419" spans="2:14" x14ac:dyDescent="0.25">
      <c r="B6419" s="175"/>
      <c r="C6419" s="53"/>
      <c r="D6419" s="53"/>
      <c r="E6419" s="53"/>
      <c r="F6419" s="53"/>
      <c r="G6419" s="54"/>
      <c r="H6419" s="53"/>
      <c r="I6419" s="59"/>
      <c r="J6419" s="53"/>
      <c r="K6419" s="53"/>
      <c r="L6419" s="53"/>
      <c r="M6419" s="53"/>
      <c r="N6419" s="53"/>
    </row>
    <row r="6420" spans="2:14" x14ac:dyDescent="0.25">
      <c r="B6420" s="175"/>
      <c r="C6420" s="53"/>
      <c r="D6420" s="53"/>
      <c r="E6420" s="53"/>
      <c r="F6420" s="53"/>
      <c r="G6420" s="54"/>
      <c r="H6420" s="53"/>
      <c r="I6420" s="59"/>
      <c r="J6420" s="53"/>
      <c r="K6420" s="53"/>
      <c r="L6420" s="53"/>
      <c r="M6420" s="53"/>
      <c r="N6420" s="53"/>
    </row>
    <row r="6421" spans="2:14" x14ac:dyDescent="0.25">
      <c r="B6421" s="175"/>
      <c r="C6421" s="53"/>
      <c r="D6421" s="53"/>
      <c r="E6421" s="53"/>
      <c r="F6421" s="53"/>
      <c r="G6421" s="54"/>
      <c r="H6421" s="53"/>
      <c r="I6421" s="59"/>
      <c r="J6421" s="53"/>
      <c r="K6421" s="53"/>
      <c r="L6421" s="53"/>
      <c r="M6421" s="53"/>
      <c r="N6421" s="53"/>
    </row>
    <row r="6422" spans="2:14" x14ac:dyDescent="0.25">
      <c r="B6422" s="175"/>
      <c r="C6422" s="53"/>
      <c r="D6422" s="53"/>
      <c r="E6422" s="53"/>
      <c r="F6422" s="53"/>
      <c r="G6422" s="54"/>
      <c r="H6422" s="53"/>
      <c r="I6422" s="59"/>
      <c r="J6422" s="53"/>
      <c r="K6422" s="53"/>
      <c r="L6422" s="53"/>
      <c r="M6422" s="53"/>
      <c r="N6422" s="53"/>
    </row>
    <row r="6423" spans="2:14" x14ac:dyDescent="0.25">
      <c r="B6423" s="175"/>
      <c r="C6423" s="53"/>
      <c r="D6423" s="53"/>
      <c r="E6423" s="53"/>
      <c r="F6423" s="53"/>
      <c r="G6423" s="54"/>
      <c r="H6423" s="53"/>
      <c r="I6423" s="59"/>
      <c r="J6423" s="53"/>
      <c r="K6423" s="53"/>
      <c r="L6423" s="53"/>
      <c r="M6423" s="53"/>
      <c r="N6423" s="53"/>
    </row>
    <row r="6424" spans="2:14" x14ac:dyDescent="0.25">
      <c r="B6424" s="175"/>
      <c r="C6424" s="53"/>
      <c r="D6424" s="53"/>
      <c r="E6424" s="53"/>
      <c r="F6424" s="53"/>
      <c r="G6424" s="54"/>
      <c r="H6424" s="53"/>
      <c r="I6424" s="59"/>
      <c r="J6424" s="53"/>
      <c r="K6424" s="53"/>
      <c r="L6424" s="53"/>
      <c r="M6424" s="53"/>
      <c r="N6424" s="53"/>
    </row>
    <row r="6425" spans="2:14" x14ac:dyDescent="0.25">
      <c r="B6425" s="175"/>
      <c r="C6425" s="53"/>
      <c r="D6425" s="53"/>
      <c r="E6425" s="53"/>
      <c r="F6425" s="53"/>
      <c r="G6425" s="54"/>
      <c r="H6425" s="53"/>
      <c r="I6425" s="59"/>
      <c r="J6425" s="53"/>
      <c r="K6425" s="53"/>
      <c r="L6425" s="53"/>
      <c r="M6425" s="53"/>
      <c r="N6425" s="53"/>
    </row>
    <row r="6426" spans="2:14" x14ac:dyDescent="0.25">
      <c r="B6426" s="175"/>
      <c r="C6426" s="53"/>
      <c r="D6426" s="53"/>
      <c r="E6426" s="53"/>
      <c r="F6426" s="53"/>
      <c r="G6426" s="54"/>
      <c r="H6426" s="53"/>
      <c r="I6426" s="59"/>
      <c r="J6426" s="53"/>
      <c r="K6426" s="53"/>
      <c r="L6426" s="53"/>
      <c r="M6426" s="53"/>
      <c r="N6426" s="53"/>
    </row>
    <row r="6427" spans="2:14" x14ac:dyDescent="0.25">
      <c r="B6427" s="175"/>
      <c r="C6427" s="53"/>
      <c r="D6427" s="53"/>
      <c r="E6427" s="53"/>
      <c r="F6427" s="53"/>
      <c r="G6427" s="54"/>
      <c r="H6427" s="53"/>
      <c r="I6427" s="59"/>
      <c r="J6427" s="53"/>
      <c r="K6427" s="53"/>
      <c r="L6427" s="53"/>
      <c r="M6427" s="53"/>
      <c r="N6427" s="53"/>
    </row>
    <row r="6428" spans="2:14" x14ac:dyDescent="0.25">
      <c r="B6428" s="175"/>
      <c r="C6428" s="53"/>
      <c r="D6428" s="53"/>
      <c r="E6428" s="53"/>
      <c r="F6428" s="53"/>
      <c r="G6428" s="54"/>
      <c r="H6428" s="53"/>
      <c r="I6428" s="59"/>
      <c r="J6428" s="53"/>
      <c r="K6428" s="53"/>
      <c r="L6428" s="53"/>
      <c r="M6428" s="53"/>
      <c r="N6428" s="53"/>
    </row>
    <row r="6429" spans="2:14" x14ac:dyDescent="0.25">
      <c r="B6429" s="175"/>
      <c r="C6429" s="53"/>
      <c r="D6429" s="53"/>
      <c r="E6429" s="53"/>
      <c r="F6429" s="53"/>
      <c r="G6429" s="54"/>
      <c r="H6429" s="53"/>
      <c r="I6429" s="59"/>
      <c r="J6429" s="53"/>
      <c r="K6429" s="53"/>
      <c r="L6429" s="53"/>
      <c r="M6429" s="53"/>
      <c r="N6429" s="53"/>
    </row>
    <row r="6430" spans="2:14" x14ac:dyDescent="0.25">
      <c r="B6430" s="175"/>
      <c r="C6430" s="53"/>
      <c r="D6430" s="53"/>
      <c r="E6430" s="53"/>
      <c r="F6430" s="53"/>
      <c r="G6430" s="54"/>
      <c r="H6430" s="53"/>
      <c r="I6430" s="59"/>
      <c r="J6430" s="53"/>
      <c r="K6430" s="53"/>
      <c r="L6430" s="53"/>
      <c r="M6430" s="53"/>
      <c r="N6430" s="53"/>
    </row>
    <row r="6431" spans="2:14" x14ac:dyDescent="0.25">
      <c r="B6431" s="175"/>
      <c r="C6431" s="53"/>
      <c r="D6431" s="53"/>
      <c r="E6431" s="53"/>
      <c r="F6431" s="53"/>
      <c r="G6431" s="54"/>
      <c r="H6431" s="53"/>
      <c r="I6431" s="59"/>
      <c r="J6431" s="53"/>
      <c r="K6431" s="53"/>
      <c r="L6431" s="53"/>
      <c r="M6431" s="53"/>
      <c r="N6431" s="53"/>
    </row>
    <row r="6432" spans="2:14" x14ac:dyDescent="0.25">
      <c r="B6432" s="175"/>
      <c r="C6432" s="53"/>
      <c r="D6432" s="53"/>
      <c r="E6432" s="53"/>
      <c r="F6432" s="53"/>
      <c r="G6432" s="54"/>
      <c r="H6432" s="53"/>
      <c r="I6432" s="59"/>
      <c r="J6432" s="53"/>
      <c r="K6432" s="53"/>
      <c r="L6432" s="53"/>
      <c r="M6432" s="53"/>
      <c r="N6432" s="53"/>
    </row>
    <row r="6433" spans="2:14" x14ac:dyDescent="0.25">
      <c r="B6433" s="175"/>
      <c r="C6433" s="53"/>
      <c r="D6433" s="53"/>
      <c r="E6433" s="53"/>
      <c r="F6433" s="53"/>
      <c r="G6433" s="54"/>
      <c r="H6433" s="53"/>
      <c r="I6433" s="59"/>
      <c r="J6433" s="53"/>
      <c r="K6433" s="53"/>
      <c r="L6433" s="53"/>
      <c r="M6433" s="53"/>
      <c r="N6433" s="53"/>
    </row>
    <row r="6434" spans="2:14" x14ac:dyDescent="0.25">
      <c r="B6434" s="175"/>
      <c r="C6434" s="53"/>
      <c r="D6434" s="53"/>
      <c r="E6434" s="53"/>
      <c r="F6434" s="53"/>
      <c r="G6434" s="54"/>
      <c r="H6434" s="53"/>
      <c r="I6434" s="59"/>
      <c r="J6434" s="53"/>
      <c r="K6434" s="53"/>
      <c r="L6434" s="53"/>
      <c r="M6434" s="53"/>
      <c r="N6434" s="53"/>
    </row>
    <row r="6435" spans="2:14" x14ac:dyDescent="0.25">
      <c r="B6435" s="175"/>
      <c r="C6435" s="53"/>
      <c r="D6435" s="53"/>
      <c r="E6435" s="53"/>
      <c r="F6435" s="53"/>
      <c r="G6435" s="54"/>
      <c r="H6435" s="53"/>
      <c r="I6435" s="59"/>
      <c r="J6435" s="53"/>
      <c r="K6435" s="53"/>
      <c r="L6435" s="53"/>
      <c r="M6435" s="53"/>
      <c r="N6435" s="53"/>
    </row>
    <row r="6436" spans="2:14" x14ac:dyDescent="0.25">
      <c r="B6436" s="175"/>
      <c r="C6436" s="53"/>
      <c r="D6436" s="53"/>
      <c r="E6436" s="53"/>
      <c r="F6436" s="53"/>
      <c r="G6436" s="54"/>
      <c r="H6436" s="53"/>
      <c r="I6436" s="59"/>
      <c r="J6436" s="53"/>
      <c r="K6436" s="53"/>
      <c r="L6436" s="53"/>
      <c r="M6436" s="53"/>
      <c r="N6436" s="53"/>
    </row>
    <row r="6437" spans="2:14" x14ac:dyDescent="0.25">
      <c r="B6437" s="175"/>
      <c r="C6437" s="53"/>
      <c r="D6437" s="53"/>
      <c r="E6437" s="53"/>
      <c r="F6437" s="53"/>
      <c r="G6437" s="54"/>
      <c r="H6437" s="53"/>
      <c r="I6437" s="59"/>
      <c r="J6437" s="53"/>
      <c r="K6437" s="53"/>
      <c r="L6437" s="53"/>
      <c r="M6437" s="53"/>
      <c r="N6437" s="53"/>
    </row>
    <row r="6438" spans="2:14" x14ac:dyDescent="0.25">
      <c r="B6438" s="175"/>
      <c r="C6438" s="53"/>
      <c r="D6438" s="53"/>
      <c r="E6438" s="53"/>
      <c r="F6438" s="53"/>
      <c r="G6438" s="54"/>
      <c r="H6438" s="53"/>
      <c r="I6438" s="59"/>
      <c r="J6438" s="53"/>
      <c r="K6438" s="53"/>
      <c r="L6438" s="53"/>
      <c r="M6438" s="53"/>
      <c r="N6438" s="53"/>
    </row>
    <row r="6439" spans="2:14" x14ac:dyDescent="0.25">
      <c r="B6439" s="175"/>
      <c r="C6439" s="53"/>
      <c r="D6439" s="53"/>
      <c r="E6439" s="53"/>
      <c r="F6439" s="53"/>
      <c r="G6439" s="54"/>
      <c r="H6439" s="53"/>
      <c r="I6439" s="59"/>
      <c r="J6439" s="53"/>
      <c r="K6439" s="53"/>
      <c r="L6439" s="53"/>
      <c r="M6439" s="53"/>
      <c r="N6439" s="53"/>
    </row>
    <row r="6440" spans="2:14" x14ac:dyDescent="0.25">
      <c r="B6440" s="175"/>
      <c r="C6440" s="53"/>
      <c r="D6440" s="53"/>
      <c r="E6440" s="53"/>
      <c r="F6440" s="53"/>
      <c r="G6440" s="54"/>
      <c r="H6440" s="53"/>
      <c r="I6440" s="59"/>
      <c r="J6440" s="53"/>
      <c r="K6440" s="53"/>
      <c r="L6440" s="53"/>
      <c r="M6440" s="53"/>
      <c r="N6440" s="53"/>
    </row>
    <row r="6441" spans="2:14" x14ac:dyDescent="0.25">
      <c r="B6441" s="175"/>
      <c r="C6441" s="53"/>
      <c r="D6441" s="53"/>
      <c r="E6441" s="53"/>
      <c r="F6441" s="53"/>
      <c r="G6441" s="54"/>
      <c r="H6441" s="53"/>
      <c r="I6441" s="59"/>
      <c r="J6441" s="53"/>
      <c r="K6441" s="53"/>
      <c r="L6441" s="53"/>
      <c r="M6441" s="53"/>
      <c r="N6441" s="53"/>
    </row>
    <row r="6442" spans="2:14" x14ac:dyDescent="0.25">
      <c r="B6442" s="175"/>
      <c r="C6442" s="53"/>
      <c r="D6442" s="53"/>
      <c r="E6442" s="53"/>
      <c r="F6442" s="53"/>
      <c r="G6442" s="54"/>
      <c r="H6442" s="53"/>
      <c r="I6442" s="59"/>
      <c r="J6442" s="53"/>
      <c r="K6442" s="53"/>
      <c r="L6442" s="53"/>
      <c r="M6442" s="53"/>
      <c r="N6442" s="53"/>
    </row>
    <row r="6443" spans="2:14" x14ac:dyDescent="0.25">
      <c r="B6443" s="175"/>
      <c r="C6443" s="53"/>
      <c r="D6443" s="53"/>
      <c r="E6443" s="53"/>
      <c r="F6443" s="53"/>
      <c r="G6443" s="54"/>
      <c r="H6443" s="53"/>
      <c r="I6443" s="59"/>
      <c r="J6443" s="53"/>
      <c r="K6443" s="53"/>
      <c r="L6443" s="53"/>
      <c r="M6443" s="53"/>
      <c r="N6443" s="53"/>
    </row>
    <row r="6444" spans="2:14" x14ac:dyDescent="0.25">
      <c r="B6444" s="175"/>
      <c r="C6444" s="53"/>
      <c r="D6444" s="53"/>
      <c r="E6444" s="53"/>
      <c r="F6444" s="53"/>
      <c r="G6444" s="54"/>
      <c r="H6444" s="53"/>
      <c r="I6444" s="59"/>
      <c r="J6444" s="53"/>
      <c r="K6444" s="53"/>
      <c r="L6444" s="53"/>
      <c r="M6444" s="53"/>
      <c r="N6444" s="53"/>
    </row>
    <row r="6445" spans="2:14" x14ac:dyDescent="0.25">
      <c r="B6445" s="175"/>
      <c r="C6445" s="53"/>
      <c r="D6445" s="53"/>
      <c r="E6445" s="53"/>
      <c r="F6445" s="53"/>
      <c r="G6445" s="54"/>
      <c r="H6445" s="53"/>
      <c r="I6445" s="59"/>
      <c r="J6445" s="53"/>
      <c r="K6445" s="53"/>
      <c r="L6445" s="53"/>
      <c r="M6445" s="53"/>
      <c r="N6445" s="53"/>
    </row>
    <row r="6446" spans="2:14" x14ac:dyDescent="0.25">
      <c r="B6446" s="175"/>
      <c r="C6446" s="53"/>
      <c r="D6446" s="53"/>
      <c r="E6446" s="53"/>
      <c r="F6446" s="53"/>
      <c r="G6446" s="54"/>
      <c r="H6446" s="53"/>
      <c r="I6446" s="59"/>
      <c r="J6446" s="53"/>
      <c r="K6446" s="53"/>
      <c r="L6446" s="53"/>
      <c r="M6446" s="53"/>
      <c r="N6446" s="53"/>
    </row>
    <row r="6447" spans="2:14" x14ac:dyDescent="0.25">
      <c r="B6447" s="175"/>
      <c r="C6447" s="53"/>
      <c r="D6447" s="53"/>
      <c r="E6447" s="53"/>
      <c r="F6447" s="53"/>
      <c r="G6447" s="54"/>
      <c r="H6447" s="53"/>
      <c r="I6447" s="59"/>
      <c r="J6447" s="53"/>
      <c r="K6447" s="53"/>
      <c r="L6447" s="53"/>
      <c r="M6447" s="53"/>
      <c r="N6447" s="53"/>
    </row>
    <row r="6448" spans="2:14" x14ac:dyDescent="0.25">
      <c r="B6448" s="175"/>
      <c r="C6448" s="53"/>
      <c r="D6448" s="53"/>
      <c r="E6448" s="53"/>
      <c r="F6448" s="53"/>
      <c r="G6448" s="54"/>
      <c r="H6448" s="53"/>
      <c r="I6448" s="59"/>
      <c r="J6448" s="53"/>
      <c r="K6448" s="53"/>
      <c r="L6448" s="53"/>
      <c r="M6448" s="53"/>
      <c r="N6448" s="53"/>
    </row>
    <row r="6449" spans="2:14" x14ac:dyDescent="0.25">
      <c r="B6449" s="175"/>
      <c r="C6449" s="53"/>
      <c r="D6449" s="53"/>
      <c r="E6449" s="53"/>
      <c r="F6449" s="53"/>
      <c r="G6449" s="54"/>
      <c r="H6449" s="53"/>
      <c r="I6449" s="59"/>
      <c r="J6449" s="53"/>
      <c r="K6449" s="53"/>
      <c r="L6449" s="53"/>
      <c r="M6449" s="53"/>
      <c r="N6449" s="53"/>
    </row>
    <row r="6450" spans="2:14" x14ac:dyDescent="0.25">
      <c r="B6450" s="175"/>
      <c r="C6450" s="53"/>
      <c r="D6450" s="53"/>
      <c r="E6450" s="53"/>
      <c r="F6450" s="53"/>
      <c r="G6450" s="54"/>
      <c r="H6450" s="53"/>
      <c r="I6450" s="59"/>
      <c r="J6450" s="53"/>
      <c r="K6450" s="53"/>
      <c r="L6450" s="53"/>
      <c r="M6450" s="53"/>
      <c r="N6450" s="53"/>
    </row>
    <row r="6451" spans="2:14" x14ac:dyDescent="0.25">
      <c r="B6451" s="175"/>
      <c r="C6451" s="53"/>
      <c r="D6451" s="53"/>
      <c r="E6451" s="53"/>
      <c r="F6451" s="53"/>
      <c r="G6451" s="54"/>
      <c r="H6451" s="53"/>
      <c r="I6451" s="59"/>
      <c r="J6451" s="53"/>
      <c r="K6451" s="53"/>
      <c r="L6451" s="53"/>
      <c r="M6451" s="53"/>
      <c r="N6451" s="53"/>
    </row>
    <row r="6452" spans="2:14" x14ac:dyDescent="0.25">
      <c r="B6452" s="175"/>
      <c r="C6452" s="53"/>
      <c r="D6452" s="53"/>
      <c r="E6452" s="53"/>
      <c r="F6452" s="53"/>
      <c r="G6452" s="54"/>
      <c r="H6452" s="53"/>
      <c r="I6452" s="59"/>
      <c r="J6452" s="53"/>
      <c r="K6452" s="53"/>
      <c r="L6452" s="53"/>
      <c r="M6452" s="53"/>
      <c r="N6452" s="53"/>
    </row>
    <row r="6453" spans="2:14" x14ac:dyDescent="0.25">
      <c r="B6453" s="175"/>
      <c r="C6453" s="53"/>
      <c r="D6453" s="53"/>
      <c r="E6453" s="53"/>
      <c r="F6453" s="53"/>
      <c r="G6453" s="54"/>
      <c r="H6453" s="53"/>
      <c r="I6453" s="59"/>
      <c r="J6453" s="53"/>
      <c r="K6453" s="53"/>
      <c r="L6453" s="53"/>
      <c r="M6453" s="53"/>
      <c r="N6453" s="53"/>
    </row>
    <row r="6454" spans="2:14" x14ac:dyDescent="0.25">
      <c r="B6454" s="175"/>
      <c r="C6454" s="53"/>
      <c r="D6454" s="53"/>
      <c r="E6454" s="53"/>
      <c r="F6454" s="53"/>
      <c r="G6454" s="54"/>
      <c r="H6454" s="53"/>
      <c r="I6454" s="59"/>
      <c r="J6454" s="53"/>
      <c r="K6454" s="53"/>
      <c r="L6454" s="53"/>
      <c r="M6454" s="53"/>
      <c r="N6454" s="53"/>
    </row>
    <row r="6455" spans="2:14" x14ac:dyDescent="0.25">
      <c r="B6455" s="175"/>
      <c r="C6455" s="53"/>
      <c r="D6455" s="53"/>
      <c r="E6455" s="53"/>
      <c r="F6455" s="53"/>
      <c r="G6455" s="54"/>
      <c r="H6455" s="53"/>
      <c r="I6455" s="59"/>
      <c r="J6455" s="53"/>
      <c r="K6455" s="53"/>
      <c r="L6455" s="53"/>
      <c r="M6455" s="53"/>
      <c r="N6455" s="53"/>
    </row>
    <row r="6456" spans="2:14" x14ac:dyDescent="0.25">
      <c r="B6456" s="175"/>
      <c r="C6456" s="53"/>
      <c r="D6456" s="53"/>
      <c r="E6456" s="53"/>
      <c r="F6456" s="53"/>
      <c r="G6456" s="54"/>
      <c r="H6456" s="53"/>
      <c r="I6456" s="59"/>
      <c r="J6456" s="53"/>
      <c r="K6456" s="53"/>
      <c r="L6456" s="53"/>
      <c r="M6456" s="53"/>
      <c r="N6456" s="53"/>
    </row>
    <row r="6457" spans="2:14" x14ac:dyDescent="0.25">
      <c r="B6457" s="175"/>
      <c r="C6457" s="53"/>
      <c r="D6457" s="53"/>
      <c r="E6457" s="53"/>
      <c r="F6457" s="53"/>
      <c r="G6457" s="54"/>
      <c r="H6457" s="53"/>
      <c r="I6457" s="59"/>
      <c r="J6457" s="53"/>
      <c r="K6457" s="53"/>
      <c r="L6457" s="53"/>
      <c r="M6457" s="53"/>
      <c r="N6457" s="53"/>
    </row>
    <row r="6458" spans="2:14" x14ac:dyDescent="0.25">
      <c r="B6458" s="175"/>
      <c r="C6458" s="53"/>
      <c r="D6458" s="53"/>
      <c r="E6458" s="53"/>
      <c r="F6458" s="53"/>
      <c r="G6458" s="54"/>
      <c r="H6458" s="53"/>
      <c r="I6458" s="59"/>
      <c r="J6458" s="53"/>
      <c r="K6458" s="53"/>
      <c r="L6458" s="53"/>
      <c r="M6458" s="53"/>
      <c r="N6458" s="53"/>
    </row>
    <row r="6459" spans="2:14" x14ac:dyDescent="0.25">
      <c r="B6459" s="175"/>
      <c r="C6459" s="53"/>
      <c r="D6459" s="53"/>
      <c r="E6459" s="53"/>
      <c r="F6459" s="53"/>
      <c r="G6459" s="54"/>
      <c r="H6459" s="53"/>
      <c r="I6459" s="59"/>
      <c r="J6459" s="53"/>
      <c r="K6459" s="53"/>
      <c r="L6459" s="53"/>
      <c r="M6459" s="53"/>
      <c r="N6459" s="53"/>
    </row>
    <row r="6460" spans="2:14" x14ac:dyDescent="0.25">
      <c r="B6460" s="175"/>
      <c r="C6460" s="53"/>
      <c r="D6460" s="53"/>
      <c r="E6460" s="53"/>
      <c r="F6460" s="53"/>
      <c r="G6460" s="54"/>
      <c r="H6460" s="53"/>
      <c r="I6460" s="59"/>
      <c r="J6460" s="53"/>
      <c r="K6460" s="53"/>
      <c r="L6460" s="53"/>
      <c r="M6460" s="53"/>
      <c r="N6460" s="53"/>
    </row>
    <row r="6461" spans="2:14" x14ac:dyDescent="0.25">
      <c r="B6461" s="175"/>
      <c r="C6461" s="53"/>
      <c r="D6461" s="53"/>
      <c r="E6461" s="53"/>
      <c r="F6461" s="53"/>
      <c r="G6461" s="54"/>
      <c r="H6461" s="53"/>
      <c r="I6461" s="59"/>
      <c r="J6461" s="53"/>
      <c r="K6461" s="53"/>
      <c r="L6461" s="53"/>
      <c r="M6461" s="53"/>
      <c r="N6461" s="53"/>
    </row>
    <row r="6462" spans="2:14" x14ac:dyDescent="0.25">
      <c r="B6462" s="175"/>
      <c r="C6462" s="53"/>
      <c r="D6462" s="53"/>
      <c r="E6462" s="53"/>
      <c r="F6462" s="53"/>
      <c r="G6462" s="54"/>
      <c r="H6462" s="53"/>
      <c r="I6462" s="59"/>
      <c r="J6462" s="53"/>
      <c r="K6462" s="53"/>
      <c r="L6462" s="53"/>
      <c r="M6462" s="53"/>
      <c r="N6462" s="53"/>
    </row>
    <row r="6463" spans="2:14" x14ac:dyDescent="0.25">
      <c r="B6463" s="175"/>
      <c r="C6463" s="53"/>
      <c r="D6463" s="53"/>
      <c r="E6463" s="53"/>
      <c r="F6463" s="53"/>
      <c r="G6463" s="54"/>
      <c r="H6463" s="53"/>
      <c r="I6463" s="59"/>
      <c r="J6463" s="53"/>
      <c r="K6463" s="53"/>
      <c r="L6463" s="53"/>
      <c r="M6463" s="53"/>
      <c r="N6463" s="53"/>
    </row>
    <row r="6464" spans="2:14" x14ac:dyDescent="0.25">
      <c r="B6464" s="175"/>
      <c r="C6464" s="53"/>
      <c r="D6464" s="53"/>
      <c r="E6464" s="53"/>
      <c r="F6464" s="53"/>
      <c r="G6464" s="54"/>
      <c r="H6464" s="53"/>
      <c r="I6464" s="59"/>
      <c r="J6464" s="53"/>
      <c r="K6464" s="53"/>
      <c r="L6464" s="53"/>
      <c r="M6464" s="53"/>
      <c r="N6464" s="53"/>
    </row>
    <row r="6465" spans="2:14" x14ac:dyDescent="0.25">
      <c r="B6465" s="175"/>
      <c r="C6465" s="53"/>
      <c r="D6465" s="53"/>
      <c r="E6465" s="53"/>
      <c r="F6465" s="53"/>
      <c r="G6465" s="54"/>
      <c r="H6465" s="53"/>
      <c r="I6465" s="59"/>
      <c r="J6465" s="53"/>
      <c r="K6465" s="53"/>
      <c r="L6465" s="53"/>
      <c r="M6465" s="53"/>
      <c r="N6465" s="53"/>
    </row>
    <row r="6466" spans="2:14" x14ac:dyDescent="0.25">
      <c r="B6466" s="175"/>
      <c r="C6466" s="53"/>
      <c r="D6466" s="53"/>
      <c r="E6466" s="53"/>
      <c r="F6466" s="53"/>
      <c r="G6466" s="54"/>
      <c r="H6466" s="53"/>
      <c r="I6466" s="59"/>
      <c r="J6466" s="53"/>
      <c r="K6466" s="53"/>
      <c r="L6466" s="53"/>
      <c r="M6466" s="53"/>
      <c r="N6466" s="53"/>
    </row>
    <row r="6467" spans="2:14" x14ac:dyDescent="0.25">
      <c r="B6467" s="175"/>
      <c r="C6467" s="53"/>
      <c r="D6467" s="53"/>
      <c r="E6467" s="53"/>
      <c r="F6467" s="53"/>
      <c r="G6467" s="54"/>
      <c r="H6467" s="53"/>
      <c r="I6467" s="59"/>
      <c r="J6467" s="53"/>
      <c r="K6467" s="53"/>
      <c r="L6467" s="53"/>
      <c r="M6467" s="53"/>
      <c r="N6467" s="53"/>
    </row>
    <row r="6468" spans="2:14" x14ac:dyDescent="0.25">
      <c r="B6468" s="175"/>
      <c r="C6468" s="53"/>
      <c r="D6468" s="53"/>
      <c r="E6468" s="53"/>
      <c r="F6468" s="53"/>
      <c r="G6468" s="54"/>
      <c r="H6468" s="53"/>
      <c r="I6468" s="59"/>
      <c r="J6468" s="53"/>
      <c r="K6468" s="53"/>
      <c r="L6468" s="53"/>
      <c r="M6468" s="53"/>
      <c r="N6468" s="53"/>
    </row>
    <row r="6469" spans="2:14" x14ac:dyDescent="0.25">
      <c r="B6469" s="175"/>
      <c r="C6469" s="53"/>
      <c r="D6469" s="53"/>
      <c r="E6469" s="53"/>
      <c r="F6469" s="53"/>
      <c r="G6469" s="54"/>
      <c r="H6469" s="53"/>
      <c r="I6469" s="59"/>
      <c r="J6469" s="53"/>
      <c r="K6469" s="53"/>
      <c r="L6469" s="53"/>
      <c r="M6469" s="53"/>
      <c r="N6469" s="53"/>
    </row>
    <row r="6470" spans="2:14" x14ac:dyDescent="0.25">
      <c r="B6470" s="175"/>
      <c r="C6470" s="53"/>
      <c r="D6470" s="53"/>
      <c r="E6470" s="53"/>
      <c r="F6470" s="53"/>
      <c r="G6470" s="54"/>
      <c r="H6470" s="53"/>
      <c r="I6470" s="59"/>
      <c r="J6470" s="53"/>
      <c r="K6470" s="53"/>
      <c r="L6470" s="53"/>
      <c r="M6470" s="53"/>
      <c r="N6470" s="53"/>
    </row>
    <row r="6471" spans="2:14" x14ac:dyDescent="0.25">
      <c r="B6471" s="175"/>
      <c r="C6471" s="53"/>
      <c r="D6471" s="53"/>
      <c r="E6471" s="53"/>
      <c r="F6471" s="53"/>
      <c r="G6471" s="54"/>
      <c r="H6471" s="53"/>
      <c r="I6471" s="59"/>
      <c r="J6471" s="53"/>
      <c r="K6471" s="53"/>
      <c r="L6471" s="53"/>
      <c r="M6471" s="53"/>
      <c r="N6471" s="53"/>
    </row>
    <row r="6472" spans="2:14" x14ac:dyDescent="0.25">
      <c r="B6472" s="175"/>
      <c r="C6472" s="53"/>
      <c r="D6472" s="53"/>
      <c r="E6472" s="53"/>
      <c r="F6472" s="53"/>
      <c r="G6472" s="54"/>
      <c r="H6472" s="53"/>
      <c r="I6472" s="59"/>
      <c r="J6472" s="53"/>
      <c r="K6472" s="53"/>
      <c r="L6472" s="53"/>
      <c r="M6472" s="53"/>
      <c r="N6472" s="53"/>
    </row>
    <row r="6473" spans="2:14" x14ac:dyDescent="0.25">
      <c r="B6473" s="175"/>
      <c r="C6473" s="53"/>
      <c r="D6473" s="53"/>
      <c r="E6473" s="53"/>
      <c r="F6473" s="53"/>
      <c r="G6473" s="54"/>
      <c r="H6473" s="53"/>
      <c r="I6473" s="59"/>
      <c r="J6473" s="53"/>
      <c r="K6473" s="53"/>
      <c r="L6473" s="53"/>
      <c r="M6473" s="53"/>
      <c r="N6473" s="53"/>
    </row>
    <row r="6474" spans="2:14" x14ac:dyDescent="0.25">
      <c r="B6474" s="175"/>
      <c r="C6474" s="53"/>
      <c r="D6474" s="53"/>
      <c r="E6474" s="53"/>
      <c r="F6474" s="53"/>
      <c r="G6474" s="54"/>
      <c r="H6474" s="53"/>
      <c r="I6474" s="59"/>
      <c r="J6474" s="53"/>
      <c r="K6474" s="53"/>
      <c r="L6474" s="53"/>
      <c r="M6474" s="53"/>
      <c r="N6474" s="53"/>
    </row>
    <row r="6475" spans="2:14" x14ac:dyDescent="0.25">
      <c r="B6475" s="175"/>
      <c r="C6475" s="53"/>
      <c r="D6475" s="53"/>
      <c r="E6475" s="53"/>
      <c r="F6475" s="53"/>
      <c r="G6475" s="54"/>
      <c r="H6475" s="53"/>
      <c r="I6475" s="59"/>
      <c r="J6475" s="53"/>
      <c r="K6475" s="53"/>
      <c r="L6475" s="53"/>
      <c r="M6475" s="53"/>
      <c r="N6475" s="53"/>
    </row>
    <row r="6476" spans="2:14" x14ac:dyDescent="0.25">
      <c r="B6476" s="175"/>
      <c r="C6476" s="53"/>
      <c r="D6476" s="53"/>
      <c r="E6476" s="53"/>
      <c r="F6476" s="53"/>
      <c r="G6476" s="54"/>
      <c r="H6476" s="53"/>
      <c r="I6476" s="59"/>
      <c r="J6476" s="53"/>
      <c r="K6476" s="53"/>
      <c r="L6476" s="53"/>
      <c r="M6476" s="53"/>
      <c r="N6476" s="53"/>
    </row>
    <row r="6477" spans="2:14" x14ac:dyDescent="0.25">
      <c r="B6477" s="175"/>
      <c r="C6477" s="53"/>
      <c r="D6477" s="53"/>
      <c r="E6477" s="53"/>
      <c r="F6477" s="53"/>
      <c r="G6477" s="54"/>
      <c r="H6477" s="53"/>
      <c r="I6477" s="59"/>
      <c r="J6477" s="53"/>
      <c r="K6477" s="53"/>
      <c r="L6477" s="53"/>
      <c r="M6477" s="53"/>
      <c r="N6477" s="53"/>
    </row>
    <row r="6478" spans="2:14" x14ac:dyDescent="0.25">
      <c r="B6478" s="175"/>
      <c r="C6478" s="53"/>
      <c r="D6478" s="53"/>
      <c r="E6478" s="53"/>
      <c r="F6478" s="53"/>
      <c r="G6478" s="54"/>
      <c r="H6478" s="53"/>
      <c r="I6478" s="59"/>
      <c r="J6478" s="53"/>
      <c r="K6478" s="53"/>
      <c r="L6478" s="53"/>
      <c r="M6478" s="53"/>
      <c r="N6478" s="53"/>
    </row>
    <row r="6479" spans="2:14" x14ac:dyDescent="0.25">
      <c r="B6479" s="175"/>
      <c r="C6479" s="53"/>
      <c r="D6479" s="53"/>
      <c r="E6479" s="53"/>
      <c r="F6479" s="53"/>
      <c r="G6479" s="54"/>
      <c r="H6479" s="53"/>
      <c r="I6479" s="59"/>
      <c r="J6479" s="53"/>
      <c r="K6479" s="53"/>
      <c r="L6479" s="53"/>
      <c r="M6479" s="53"/>
      <c r="N6479" s="53"/>
    </row>
    <row r="6480" spans="2:14" x14ac:dyDescent="0.25">
      <c r="B6480" s="175"/>
      <c r="C6480" s="53"/>
      <c r="D6480" s="53"/>
      <c r="E6480" s="53"/>
      <c r="F6480" s="53"/>
      <c r="G6480" s="54"/>
      <c r="H6480" s="53"/>
      <c r="I6480" s="59"/>
      <c r="J6480" s="53"/>
      <c r="K6480" s="53"/>
      <c r="L6480" s="53"/>
      <c r="M6480" s="53"/>
      <c r="N6480" s="53"/>
    </row>
    <row r="6481" spans="2:14" x14ac:dyDescent="0.25">
      <c r="B6481" s="175"/>
      <c r="C6481" s="53"/>
      <c r="D6481" s="53"/>
      <c r="E6481" s="53"/>
      <c r="F6481" s="53"/>
      <c r="G6481" s="54"/>
      <c r="H6481" s="53"/>
      <c r="I6481" s="59"/>
      <c r="J6481" s="53"/>
      <c r="K6481" s="53"/>
      <c r="L6481" s="53"/>
      <c r="M6481" s="53"/>
      <c r="N6481" s="53"/>
    </row>
    <row r="6482" spans="2:14" x14ac:dyDescent="0.25">
      <c r="B6482" s="175"/>
      <c r="C6482" s="53"/>
      <c r="D6482" s="53"/>
      <c r="E6482" s="53"/>
      <c r="F6482" s="53"/>
      <c r="G6482" s="54"/>
      <c r="H6482" s="53"/>
      <c r="I6482" s="59"/>
      <c r="J6482" s="53"/>
      <c r="K6482" s="53"/>
      <c r="L6482" s="53"/>
      <c r="M6482" s="53"/>
      <c r="N6482" s="53"/>
    </row>
    <row r="6483" spans="2:14" x14ac:dyDescent="0.25">
      <c r="B6483" s="175"/>
      <c r="C6483" s="53"/>
      <c r="D6483" s="53"/>
      <c r="E6483" s="53"/>
      <c r="F6483" s="53"/>
      <c r="G6483" s="54"/>
      <c r="H6483" s="53"/>
      <c r="I6483" s="59"/>
      <c r="J6483" s="53"/>
      <c r="K6483" s="53"/>
      <c r="L6483" s="53"/>
      <c r="M6483" s="53"/>
      <c r="N6483" s="53"/>
    </row>
    <row r="6484" spans="2:14" x14ac:dyDescent="0.25">
      <c r="B6484" s="175"/>
      <c r="C6484" s="53"/>
      <c r="D6484" s="53"/>
      <c r="E6484" s="53"/>
      <c r="F6484" s="53"/>
      <c r="G6484" s="54"/>
      <c r="H6484" s="53"/>
      <c r="I6484" s="59"/>
      <c r="J6484" s="53"/>
      <c r="K6484" s="53"/>
      <c r="L6484" s="53"/>
      <c r="M6484" s="53"/>
      <c r="N6484" s="53"/>
    </row>
    <row r="6485" spans="2:14" x14ac:dyDescent="0.25">
      <c r="B6485" s="175"/>
      <c r="C6485" s="53"/>
      <c r="D6485" s="53"/>
      <c r="E6485" s="53"/>
      <c r="F6485" s="53"/>
      <c r="G6485" s="54"/>
      <c r="H6485" s="53"/>
      <c r="I6485" s="59"/>
      <c r="J6485" s="53"/>
      <c r="K6485" s="53"/>
      <c r="L6485" s="53"/>
      <c r="M6485" s="53"/>
      <c r="N6485" s="53"/>
    </row>
    <row r="6486" spans="2:14" x14ac:dyDescent="0.25">
      <c r="B6486" s="175"/>
      <c r="C6486" s="53"/>
      <c r="D6486" s="53"/>
      <c r="E6486" s="53"/>
      <c r="F6486" s="53"/>
      <c r="G6486" s="54"/>
      <c r="H6486" s="53"/>
      <c r="I6486" s="59"/>
      <c r="J6486" s="53"/>
      <c r="K6486" s="53"/>
      <c r="L6486" s="53"/>
      <c r="M6486" s="53"/>
      <c r="N6486" s="53"/>
    </row>
    <row r="6487" spans="2:14" x14ac:dyDescent="0.25">
      <c r="B6487" s="175"/>
      <c r="C6487" s="53"/>
      <c r="D6487" s="53"/>
      <c r="E6487" s="53"/>
      <c r="F6487" s="53"/>
      <c r="G6487" s="54"/>
      <c r="H6487" s="53"/>
      <c r="I6487" s="59"/>
      <c r="J6487" s="53"/>
      <c r="K6487" s="53"/>
      <c r="L6487" s="53"/>
      <c r="M6487" s="53"/>
      <c r="N6487" s="53"/>
    </row>
    <row r="6488" spans="2:14" x14ac:dyDescent="0.25">
      <c r="B6488" s="175"/>
      <c r="C6488" s="53"/>
      <c r="D6488" s="53"/>
      <c r="E6488" s="53"/>
      <c r="F6488" s="53"/>
      <c r="G6488" s="54"/>
      <c r="H6488" s="53"/>
      <c r="I6488" s="59"/>
      <c r="J6488" s="53"/>
      <c r="K6488" s="53"/>
      <c r="L6488" s="53"/>
      <c r="M6488" s="53"/>
      <c r="N6488" s="53"/>
    </row>
    <row r="6489" spans="2:14" x14ac:dyDescent="0.25">
      <c r="B6489" s="175"/>
      <c r="C6489" s="53"/>
      <c r="D6489" s="53"/>
      <c r="E6489" s="53"/>
      <c r="F6489" s="53"/>
      <c r="G6489" s="54"/>
      <c r="H6489" s="53"/>
      <c r="I6489" s="59"/>
      <c r="J6489" s="53"/>
      <c r="K6489" s="53"/>
      <c r="L6489" s="53"/>
      <c r="M6489" s="53"/>
      <c r="N6489" s="53"/>
    </row>
    <row r="6490" spans="2:14" x14ac:dyDescent="0.25">
      <c r="B6490" s="175"/>
      <c r="C6490" s="53"/>
      <c r="D6490" s="53"/>
      <c r="E6490" s="53"/>
      <c r="F6490" s="53"/>
      <c r="G6490" s="54"/>
      <c r="H6490" s="53"/>
      <c r="I6490" s="59"/>
      <c r="J6490" s="53"/>
      <c r="K6490" s="53"/>
      <c r="L6490" s="53"/>
      <c r="M6490" s="53"/>
      <c r="N6490" s="53"/>
    </row>
    <row r="6491" spans="2:14" x14ac:dyDescent="0.25">
      <c r="B6491" s="175"/>
      <c r="C6491" s="53"/>
      <c r="D6491" s="53"/>
      <c r="E6491" s="53"/>
      <c r="F6491" s="53"/>
      <c r="G6491" s="54"/>
      <c r="H6491" s="53"/>
      <c r="I6491" s="59"/>
      <c r="J6491" s="53"/>
      <c r="K6491" s="53"/>
      <c r="L6491" s="53"/>
      <c r="M6491" s="53"/>
      <c r="N6491" s="53"/>
    </row>
    <row r="6492" spans="2:14" x14ac:dyDescent="0.25">
      <c r="B6492" s="175"/>
      <c r="C6492" s="53"/>
      <c r="D6492" s="53"/>
      <c r="E6492" s="53"/>
      <c r="F6492" s="53"/>
      <c r="G6492" s="54"/>
      <c r="H6492" s="53"/>
      <c r="I6492" s="59"/>
      <c r="J6492" s="53"/>
      <c r="K6492" s="53"/>
      <c r="L6492" s="53"/>
      <c r="M6492" s="53"/>
      <c r="N6492" s="53"/>
    </row>
    <row r="6493" spans="2:14" x14ac:dyDescent="0.25">
      <c r="B6493" s="175"/>
      <c r="C6493" s="53"/>
      <c r="D6493" s="53"/>
      <c r="E6493" s="53"/>
      <c r="F6493" s="53"/>
      <c r="G6493" s="54"/>
      <c r="H6493" s="53"/>
      <c r="I6493" s="59"/>
      <c r="J6493" s="53"/>
      <c r="K6493" s="53"/>
      <c r="L6493" s="53"/>
      <c r="M6493" s="53"/>
      <c r="N6493" s="53"/>
    </row>
    <row r="6494" spans="2:14" x14ac:dyDescent="0.25">
      <c r="B6494" s="175"/>
      <c r="C6494" s="53"/>
      <c r="D6494" s="53"/>
      <c r="E6494" s="53"/>
      <c r="F6494" s="53"/>
      <c r="G6494" s="54"/>
      <c r="H6494" s="53"/>
      <c r="I6494" s="59"/>
      <c r="J6494" s="53"/>
      <c r="K6494" s="53"/>
      <c r="L6494" s="53"/>
      <c r="M6494" s="53"/>
      <c r="N6494" s="53"/>
    </row>
    <row r="6495" spans="2:14" x14ac:dyDescent="0.25">
      <c r="B6495" s="175"/>
      <c r="C6495" s="53"/>
      <c r="D6495" s="53"/>
      <c r="E6495" s="53"/>
      <c r="F6495" s="53"/>
      <c r="G6495" s="54"/>
      <c r="H6495" s="53"/>
      <c r="I6495" s="59"/>
      <c r="J6495" s="53"/>
      <c r="K6495" s="53"/>
      <c r="L6495" s="53"/>
      <c r="M6495" s="53"/>
      <c r="N6495" s="53"/>
    </row>
    <row r="6496" spans="2:14" x14ac:dyDescent="0.25">
      <c r="B6496" s="175"/>
      <c r="C6496" s="53"/>
      <c r="D6496" s="53"/>
      <c r="E6496" s="53"/>
      <c r="F6496" s="53"/>
      <c r="G6496" s="54"/>
      <c r="H6496" s="53"/>
      <c r="I6496" s="59"/>
      <c r="J6496" s="53"/>
      <c r="K6496" s="53"/>
      <c r="L6496" s="53"/>
      <c r="M6496" s="53"/>
      <c r="N6496" s="53"/>
    </row>
    <row r="6497" spans="2:14" x14ac:dyDescent="0.25">
      <c r="B6497" s="175"/>
      <c r="C6497" s="53"/>
      <c r="D6497" s="53"/>
      <c r="E6497" s="53"/>
      <c r="F6497" s="53"/>
      <c r="G6497" s="54"/>
      <c r="H6497" s="53"/>
      <c r="I6497" s="59"/>
      <c r="J6497" s="53"/>
      <c r="K6497" s="53"/>
      <c r="L6497" s="53"/>
      <c r="M6497" s="53"/>
      <c r="N6497" s="53"/>
    </row>
    <row r="6498" spans="2:14" x14ac:dyDescent="0.25">
      <c r="B6498" s="175"/>
      <c r="C6498" s="53"/>
      <c r="D6498" s="53"/>
      <c r="E6498" s="53"/>
      <c r="F6498" s="53"/>
      <c r="G6498" s="54"/>
      <c r="H6498" s="53"/>
      <c r="I6498" s="59"/>
      <c r="J6498" s="53"/>
      <c r="K6498" s="53"/>
      <c r="L6498" s="53"/>
      <c r="M6498" s="53"/>
      <c r="N6498" s="53"/>
    </row>
    <row r="6499" spans="2:14" x14ac:dyDescent="0.25">
      <c r="B6499" s="175"/>
      <c r="C6499" s="53"/>
      <c r="D6499" s="53"/>
      <c r="E6499" s="53"/>
      <c r="F6499" s="53"/>
      <c r="G6499" s="54"/>
      <c r="H6499" s="53"/>
      <c r="I6499" s="59"/>
      <c r="J6499" s="53"/>
      <c r="K6499" s="53"/>
      <c r="L6499" s="53"/>
      <c r="M6499" s="53"/>
      <c r="N6499" s="53"/>
    </row>
    <row r="6500" spans="2:14" x14ac:dyDescent="0.25">
      <c r="B6500" s="175"/>
      <c r="C6500" s="53"/>
      <c r="D6500" s="53"/>
      <c r="E6500" s="53"/>
      <c r="F6500" s="53"/>
      <c r="G6500" s="54"/>
      <c r="H6500" s="53"/>
      <c r="I6500" s="59"/>
      <c r="J6500" s="53"/>
      <c r="K6500" s="53"/>
      <c r="L6500" s="53"/>
      <c r="M6500" s="53"/>
      <c r="N6500" s="53"/>
    </row>
    <row r="6501" spans="2:14" x14ac:dyDescent="0.25">
      <c r="B6501" s="175"/>
      <c r="C6501" s="53"/>
      <c r="D6501" s="53"/>
      <c r="E6501" s="53"/>
      <c r="F6501" s="53"/>
      <c r="G6501" s="54"/>
      <c r="H6501" s="53"/>
      <c r="I6501" s="59"/>
      <c r="J6501" s="53"/>
      <c r="K6501" s="53"/>
      <c r="L6501" s="53"/>
      <c r="M6501" s="53"/>
      <c r="N6501" s="53"/>
    </row>
    <row r="6502" spans="2:14" x14ac:dyDescent="0.25">
      <c r="B6502" s="175"/>
      <c r="C6502" s="53"/>
      <c r="D6502" s="53"/>
      <c r="E6502" s="53"/>
      <c r="F6502" s="53"/>
      <c r="G6502" s="54"/>
      <c r="H6502" s="53"/>
      <c r="I6502" s="59"/>
      <c r="J6502" s="53"/>
      <c r="K6502" s="53"/>
      <c r="L6502" s="53"/>
      <c r="M6502" s="53"/>
      <c r="N6502" s="53"/>
    </row>
    <row r="6503" spans="2:14" x14ac:dyDescent="0.25">
      <c r="B6503" s="175"/>
      <c r="C6503" s="53"/>
      <c r="D6503" s="53"/>
      <c r="E6503" s="53"/>
      <c r="F6503" s="53"/>
      <c r="G6503" s="54"/>
      <c r="H6503" s="53"/>
      <c r="I6503" s="59"/>
      <c r="J6503" s="53"/>
      <c r="K6503" s="53"/>
      <c r="L6503" s="53"/>
      <c r="M6503" s="53"/>
      <c r="N6503" s="53"/>
    </row>
    <row r="6504" spans="2:14" x14ac:dyDescent="0.25">
      <c r="B6504" s="175"/>
      <c r="C6504" s="53"/>
      <c r="D6504" s="53"/>
      <c r="E6504" s="53"/>
      <c r="F6504" s="53"/>
      <c r="G6504" s="54"/>
      <c r="H6504" s="53"/>
      <c r="I6504" s="59"/>
      <c r="J6504" s="53"/>
      <c r="K6504" s="53"/>
      <c r="L6504" s="53"/>
      <c r="M6504" s="53"/>
      <c r="N6504" s="53"/>
    </row>
    <row r="6505" spans="2:14" x14ac:dyDescent="0.25">
      <c r="B6505" s="175"/>
      <c r="C6505" s="53"/>
      <c r="D6505" s="53"/>
      <c r="E6505" s="53"/>
      <c r="F6505" s="53"/>
      <c r="G6505" s="54"/>
      <c r="H6505" s="53"/>
      <c r="I6505" s="59"/>
      <c r="J6505" s="53"/>
      <c r="K6505" s="53"/>
      <c r="L6505" s="53"/>
      <c r="M6505" s="53"/>
      <c r="N6505" s="53"/>
    </row>
    <row r="6506" spans="2:14" x14ac:dyDescent="0.25">
      <c r="B6506" s="175"/>
      <c r="C6506" s="53"/>
      <c r="D6506" s="53"/>
      <c r="E6506" s="53"/>
      <c r="F6506" s="53"/>
      <c r="G6506" s="54"/>
      <c r="H6506" s="53"/>
      <c r="I6506" s="59"/>
      <c r="J6506" s="53"/>
      <c r="K6506" s="53"/>
      <c r="L6506" s="53"/>
      <c r="M6506" s="53"/>
      <c r="N6506" s="53"/>
    </row>
    <row r="6507" spans="2:14" x14ac:dyDescent="0.25">
      <c r="B6507" s="175"/>
      <c r="C6507" s="53"/>
      <c r="D6507" s="53"/>
      <c r="E6507" s="53"/>
      <c r="F6507" s="53"/>
      <c r="G6507" s="54"/>
      <c r="H6507" s="53"/>
      <c r="I6507" s="59"/>
      <c r="J6507" s="53"/>
      <c r="K6507" s="53"/>
      <c r="L6507" s="53"/>
      <c r="M6507" s="53"/>
      <c r="N6507" s="53"/>
    </row>
    <row r="6508" spans="2:14" x14ac:dyDescent="0.25">
      <c r="B6508" s="175"/>
      <c r="C6508" s="53"/>
      <c r="D6508" s="53"/>
      <c r="E6508" s="53"/>
      <c r="F6508" s="53"/>
      <c r="G6508" s="54"/>
      <c r="H6508" s="53"/>
      <c r="I6508" s="59"/>
      <c r="J6508" s="53"/>
      <c r="K6508" s="53"/>
      <c r="L6508" s="53"/>
      <c r="M6508" s="53"/>
      <c r="N6508" s="53"/>
    </row>
    <row r="6509" spans="2:14" x14ac:dyDescent="0.25">
      <c r="B6509" s="175"/>
      <c r="C6509" s="53"/>
      <c r="D6509" s="53"/>
      <c r="E6509" s="53"/>
      <c r="F6509" s="53"/>
      <c r="G6509" s="54"/>
      <c r="H6509" s="53"/>
      <c r="I6509" s="59"/>
      <c r="J6509" s="53"/>
      <c r="K6509" s="53"/>
      <c r="L6509" s="53"/>
      <c r="M6509" s="53"/>
      <c r="N6509" s="53"/>
    </row>
    <row r="6510" spans="2:14" x14ac:dyDescent="0.25">
      <c r="B6510" s="175"/>
      <c r="C6510" s="53"/>
      <c r="D6510" s="53"/>
      <c r="E6510" s="53"/>
      <c r="F6510" s="53"/>
      <c r="G6510" s="54"/>
      <c r="H6510" s="53"/>
      <c r="I6510" s="59"/>
      <c r="J6510" s="53"/>
      <c r="K6510" s="53"/>
      <c r="L6510" s="53"/>
      <c r="M6510" s="53"/>
      <c r="N6510" s="53"/>
    </row>
    <row r="6511" spans="2:14" x14ac:dyDescent="0.25">
      <c r="B6511" s="175"/>
      <c r="C6511" s="53"/>
      <c r="D6511" s="53"/>
      <c r="E6511" s="53"/>
      <c r="F6511" s="53"/>
      <c r="G6511" s="54"/>
      <c r="H6511" s="53"/>
      <c r="I6511" s="59"/>
      <c r="J6511" s="53"/>
      <c r="K6511" s="53"/>
      <c r="L6511" s="53"/>
      <c r="M6511" s="53"/>
      <c r="N6511" s="53"/>
    </row>
    <row r="6512" spans="2:14" x14ac:dyDescent="0.25">
      <c r="B6512" s="175"/>
      <c r="C6512" s="53"/>
      <c r="D6512" s="53"/>
      <c r="E6512" s="53"/>
      <c r="F6512" s="53"/>
      <c r="G6512" s="54"/>
      <c r="H6512" s="53"/>
      <c r="I6512" s="59"/>
      <c r="J6512" s="53"/>
      <c r="K6512" s="53"/>
      <c r="L6512" s="53"/>
      <c r="M6512" s="53"/>
      <c r="N6512" s="53"/>
    </row>
    <row r="6513" spans="2:14" x14ac:dyDescent="0.25">
      <c r="B6513" s="175"/>
      <c r="C6513" s="53"/>
      <c r="D6513" s="53"/>
      <c r="E6513" s="53"/>
      <c r="F6513" s="53"/>
      <c r="G6513" s="54"/>
      <c r="H6513" s="53"/>
      <c r="I6513" s="59"/>
      <c r="J6513" s="53"/>
      <c r="K6513" s="53"/>
      <c r="L6513" s="53"/>
      <c r="M6513" s="53"/>
      <c r="N6513" s="53"/>
    </row>
    <row r="6514" spans="2:14" x14ac:dyDescent="0.25">
      <c r="B6514" s="175"/>
      <c r="C6514" s="53"/>
      <c r="D6514" s="53"/>
      <c r="E6514" s="53"/>
      <c r="F6514" s="53"/>
      <c r="G6514" s="54"/>
      <c r="H6514" s="53"/>
      <c r="I6514" s="59"/>
      <c r="J6514" s="53"/>
      <c r="K6514" s="53"/>
      <c r="L6514" s="53"/>
      <c r="M6514" s="53"/>
      <c r="N6514" s="53"/>
    </row>
    <row r="6515" spans="2:14" x14ac:dyDescent="0.25">
      <c r="B6515" s="175"/>
      <c r="C6515" s="53"/>
      <c r="D6515" s="53"/>
      <c r="E6515" s="53"/>
      <c r="F6515" s="53"/>
      <c r="G6515" s="54"/>
      <c r="H6515" s="53"/>
      <c r="I6515" s="59"/>
      <c r="J6515" s="53"/>
      <c r="K6515" s="53"/>
      <c r="L6515" s="53"/>
      <c r="M6515" s="53"/>
      <c r="N6515" s="53"/>
    </row>
    <row r="6516" spans="2:14" x14ac:dyDescent="0.25">
      <c r="B6516" s="175"/>
      <c r="C6516" s="53"/>
      <c r="D6516" s="53"/>
      <c r="E6516" s="53"/>
      <c r="F6516" s="53"/>
      <c r="G6516" s="54"/>
      <c r="H6516" s="53"/>
      <c r="I6516" s="59"/>
      <c r="J6516" s="53"/>
      <c r="K6516" s="53"/>
      <c r="L6516" s="53"/>
      <c r="M6516" s="53"/>
      <c r="N6516" s="53"/>
    </row>
    <row r="6517" spans="2:14" x14ac:dyDescent="0.25">
      <c r="B6517" s="175"/>
      <c r="C6517" s="53"/>
      <c r="D6517" s="53"/>
      <c r="E6517" s="53"/>
      <c r="F6517" s="53"/>
      <c r="G6517" s="54"/>
      <c r="H6517" s="53"/>
      <c r="I6517" s="59"/>
      <c r="J6517" s="53"/>
      <c r="K6517" s="53"/>
      <c r="L6517" s="53"/>
      <c r="M6517" s="53"/>
      <c r="N6517" s="53"/>
    </row>
    <row r="6518" spans="2:14" x14ac:dyDescent="0.25">
      <c r="B6518" s="175"/>
      <c r="C6518" s="53"/>
      <c r="D6518" s="53"/>
      <c r="E6518" s="53"/>
      <c r="F6518" s="53"/>
      <c r="G6518" s="54"/>
      <c r="H6518" s="53"/>
      <c r="I6518" s="59"/>
      <c r="J6518" s="53"/>
      <c r="K6518" s="53"/>
      <c r="L6518" s="53"/>
      <c r="M6518" s="53"/>
      <c r="N6518" s="53"/>
    </row>
    <row r="6519" spans="2:14" x14ac:dyDescent="0.25">
      <c r="B6519" s="175"/>
      <c r="C6519" s="53"/>
      <c r="D6519" s="53"/>
      <c r="E6519" s="53"/>
      <c r="F6519" s="53"/>
      <c r="G6519" s="54"/>
      <c r="H6519" s="53"/>
      <c r="I6519" s="59"/>
      <c r="J6519" s="53"/>
      <c r="K6519" s="53"/>
      <c r="L6519" s="53"/>
      <c r="M6519" s="53"/>
      <c r="N6519" s="53"/>
    </row>
    <row r="6520" spans="2:14" x14ac:dyDescent="0.25">
      <c r="B6520" s="175"/>
      <c r="C6520" s="53"/>
      <c r="D6520" s="53"/>
      <c r="E6520" s="53"/>
      <c r="F6520" s="53"/>
      <c r="G6520" s="54"/>
      <c r="H6520" s="53"/>
      <c r="I6520" s="59"/>
      <c r="J6520" s="53"/>
      <c r="K6520" s="53"/>
      <c r="L6520" s="53"/>
      <c r="M6520" s="53"/>
      <c r="N6520" s="53"/>
    </row>
    <row r="6521" spans="2:14" x14ac:dyDescent="0.25">
      <c r="B6521" s="175"/>
      <c r="C6521" s="53"/>
      <c r="D6521" s="53"/>
      <c r="E6521" s="53"/>
      <c r="F6521" s="53"/>
      <c r="G6521" s="54"/>
      <c r="H6521" s="53"/>
      <c r="I6521" s="59"/>
      <c r="J6521" s="53"/>
      <c r="K6521" s="53"/>
      <c r="L6521" s="53"/>
      <c r="M6521" s="53"/>
      <c r="N6521" s="53"/>
    </row>
    <row r="6522" spans="2:14" x14ac:dyDescent="0.25">
      <c r="B6522" s="175"/>
      <c r="C6522" s="53"/>
      <c r="D6522" s="53"/>
      <c r="E6522" s="53"/>
      <c r="F6522" s="53"/>
      <c r="G6522" s="54"/>
      <c r="H6522" s="53"/>
      <c r="I6522" s="59"/>
      <c r="J6522" s="53"/>
      <c r="K6522" s="53"/>
      <c r="L6522" s="53"/>
      <c r="M6522" s="53"/>
      <c r="N6522" s="53"/>
    </row>
    <row r="6523" spans="2:14" x14ac:dyDescent="0.25">
      <c r="B6523" s="175"/>
      <c r="C6523" s="53"/>
      <c r="D6523" s="53"/>
      <c r="E6523" s="53"/>
      <c r="F6523" s="53"/>
      <c r="G6523" s="54"/>
      <c r="H6523" s="53"/>
      <c r="I6523" s="59"/>
      <c r="J6523" s="53"/>
      <c r="K6523" s="53"/>
      <c r="L6523" s="53"/>
      <c r="M6523" s="53"/>
      <c r="N6523" s="53"/>
    </row>
    <row r="6524" spans="2:14" x14ac:dyDescent="0.25">
      <c r="B6524" s="175"/>
      <c r="C6524" s="53"/>
      <c r="D6524" s="53"/>
      <c r="E6524" s="53"/>
      <c r="F6524" s="53"/>
      <c r="G6524" s="54"/>
      <c r="H6524" s="53"/>
      <c r="I6524" s="59"/>
      <c r="J6524" s="53"/>
      <c r="K6524" s="53"/>
      <c r="L6524" s="53"/>
      <c r="M6524" s="53"/>
      <c r="N6524" s="53"/>
    </row>
    <row r="6525" spans="2:14" x14ac:dyDescent="0.25">
      <c r="B6525" s="175"/>
      <c r="C6525" s="53"/>
      <c r="D6525" s="53"/>
      <c r="E6525" s="53"/>
      <c r="F6525" s="53"/>
      <c r="G6525" s="54"/>
      <c r="H6525" s="53"/>
      <c r="I6525" s="59"/>
      <c r="J6525" s="53"/>
      <c r="K6525" s="53"/>
      <c r="L6525" s="53"/>
      <c r="M6525" s="53"/>
      <c r="N6525" s="53"/>
    </row>
    <row r="6526" spans="2:14" x14ac:dyDescent="0.25">
      <c r="B6526" s="175"/>
      <c r="C6526" s="53"/>
      <c r="D6526" s="53"/>
      <c r="E6526" s="53"/>
      <c r="F6526" s="53"/>
      <c r="G6526" s="54"/>
      <c r="H6526" s="53"/>
      <c r="I6526" s="59"/>
      <c r="J6526" s="53"/>
      <c r="K6526" s="53"/>
      <c r="L6526" s="53"/>
      <c r="M6526" s="53"/>
      <c r="N6526" s="53"/>
    </row>
    <row r="6527" spans="2:14" x14ac:dyDescent="0.25">
      <c r="B6527" s="175"/>
      <c r="C6527" s="53"/>
      <c r="D6527" s="53"/>
      <c r="E6527" s="53"/>
      <c r="F6527" s="53"/>
      <c r="G6527" s="54"/>
      <c r="H6527" s="53"/>
      <c r="I6527" s="59"/>
      <c r="J6527" s="53"/>
      <c r="K6527" s="53"/>
      <c r="L6527" s="53"/>
      <c r="M6527" s="53"/>
      <c r="N6527" s="53"/>
    </row>
    <row r="6528" spans="2:14" x14ac:dyDescent="0.25">
      <c r="B6528" s="175"/>
      <c r="C6528" s="53"/>
      <c r="D6528" s="53"/>
      <c r="E6528" s="53"/>
      <c r="F6528" s="53"/>
      <c r="G6528" s="54"/>
      <c r="H6528" s="53"/>
      <c r="I6528" s="59"/>
      <c r="J6528" s="53"/>
      <c r="K6528" s="53"/>
      <c r="L6528" s="53"/>
      <c r="M6528" s="53"/>
      <c r="N6528" s="53"/>
    </row>
    <row r="6529" spans="2:14" x14ac:dyDescent="0.25">
      <c r="B6529" s="175"/>
      <c r="C6529" s="53"/>
      <c r="D6529" s="53"/>
      <c r="E6529" s="53"/>
      <c r="F6529" s="53"/>
      <c r="G6529" s="54"/>
      <c r="H6529" s="53"/>
      <c r="I6529" s="59"/>
      <c r="J6529" s="53"/>
      <c r="K6529" s="53"/>
      <c r="L6529" s="53"/>
      <c r="M6529" s="53"/>
      <c r="N6529" s="53"/>
    </row>
    <row r="6530" spans="2:14" x14ac:dyDescent="0.25">
      <c r="B6530" s="175"/>
      <c r="C6530" s="53"/>
      <c r="D6530" s="53"/>
      <c r="E6530" s="53"/>
      <c r="F6530" s="53"/>
      <c r="G6530" s="54"/>
      <c r="H6530" s="53"/>
      <c r="I6530" s="59"/>
      <c r="J6530" s="53"/>
      <c r="K6530" s="53"/>
      <c r="L6530" s="53"/>
      <c r="M6530" s="53"/>
      <c r="N6530" s="53"/>
    </row>
    <row r="6531" spans="2:14" x14ac:dyDescent="0.25">
      <c r="B6531" s="175"/>
      <c r="C6531" s="53"/>
      <c r="D6531" s="53"/>
      <c r="E6531" s="53"/>
      <c r="F6531" s="53"/>
      <c r="G6531" s="54"/>
      <c r="H6531" s="53"/>
      <c r="I6531" s="59"/>
      <c r="J6531" s="53"/>
      <c r="K6531" s="53"/>
      <c r="L6531" s="53"/>
      <c r="M6531" s="53"/>
      <c r="N6531" s="53"/>
    </row>
    <row r="6532" spans="2:14" x14ac:dyDescent="0.25">
      <c r="B6532" s="175"/>
      <c r="C6532" s="53"/>
      <c r="D6532" s="53"/>
      <c r="E6532" s="53"/>
      <c r="F6532" s="53"/>
      <c r="G6532" s="54"/>
      <c r="H6532" s="53"/>
      <c r="I6532" s="59"/>
      <c r="J6532" s="53"/>
      <c r="K6532" s="53"/>
      <c r="L6532" s="53"/>
      <c r="M6532" s="53"/>
      <c r="N6532" s="53"/>
    </row>
    <row r="6533" spans="2:14" x14ac:dyDescent="0.25">
      <c r="B6533" s="175"/>
      <c r="C6533" s="53"/>
      <c r="D6533" s="53"/>
      <c r="E6533" s="53"/>
      <c r="F6533" s="53"/>
      <c r="G6533" s="54"/>
      <c r="H6533" s="53"/>
      <c r="I6533" s="59"/>
      <c r="J6533" s="53"/>
      <c r="K6533" s="53"/>
      <c r="L6533" s="53"/>
      <c r="M6533" s="53"/>
      <c r="N6533" s="53"/>
    </row>
    <row r="6534" spans="2:14" x14ac:dyDescent="0.25">
      <c r="B6534" s="175"/>
      <c r="C6534" s="53"/>
      <c r="D6534" s="53"/>
      <c r="E6534" s="53"/>
      <c r="F6534" s="53"/>
      <c r="G6534" s="54"/>
      <c r="H6534" s="53"/>
      <c r="I6534" s="59"/>
      <c r="J6534" s="53"/>
      <c r="K6534" s="53"/>
      <c r="L6534" s="53"/>
      <c r="M6534" s="53"/>
      <c r="N6534" s="53"/>
    </row>
    <row r="6535" spans="2:14" x14ac:dyDescent="0.25">
      <c r="B6535" s="175"/>
      <c r="C6535" s="53"/>
      <c r="D6535" s="53"/>
      <c r="E6535" s="53"/>
      <c r="F6535" s="53"/>
      <c r="G6535" s="54"/>
      <c r="H6535" s="53"/>
      <c r="I6535" s="59"/>
      <c r="J6535" s="53"/>
      <c r="K6535" s="53"/>
      <c r="L6535" s="53"/>
      <c r="M6535" s="53"/>
      <c r="N6535" s="53"/>
    </row>
    <row r="6536" spans="2:14" x14ac:dyDescent="0.25">
      <c r="B6536" s="175"/>
      <c r="C6536" s="53"/>
      <c r="D6536" s="53"/>
      <c r="E6536" s="53"/>
      <c r="F6536" s="53"/>
      <c r="G6536" s="54"/>
      <c r="H6536" s="53"/>
      <c r="I6536" s="59"/>
      <c r="J6536" s="53"/>
      <c r="K6536" s="53"/>
      <c r="L6536" s="53"/>
      <c r="M6536" s="53"/>
      <c r="N6536" s="53"/>
    </row>
    <row r="6537" spans="2:14" x14ac:dyDescent="0.25">
      <c r="B6537" s="175"/>
      <c r="C6537" s="53"/>
      <c r="D6537" s="53"/>
      <c r="E6537" s="53"/>
      <c r="F6537" s="53"/>
      <c r="G6537" s="54"/>
      <c r="H6537" s="53"/>
      <c r="I6537" s="59"/>
      <c r="J6537" s="53"/>
      <c r="K6537" s="53"/>
      <c r="L6537" s="53"/>
      <c r="M6537" s="53"/>
      <c r="N6537" s="53"/>
    </row>
    <row r="6538" spans="2:14" x14ac:dyDescent="0.25">
      <c r="B6538" s="175"/>
      <c r="C6538" s="53"/>
      <c r="D6538" s="53"/>
      <c r="E6538" s="53"/>
      <c r="F6538" s="53"/>
      <c r="G6538" s="54"/>
      <c r="H6538" s="53"/>
      <c r="I6538" s="59"/>
      <c r="J6538" s="53"/>
      <c r="K6538" s="53"/>
      <c r="L6538" s="53"/>
      <c r="M6538" s="53"/>
      <c r="N6538" s="53"/>
    </row>
    <row r="6539" spans="2:14" x14ac:dyDescent="0.25">
      <c r="B6539" s="175"/>
      <c r="C6539" s="53"/>
      <c r="D6539" s="53"/>
      <c r="E6539" s="53"/>
      <c r="F6539" s="53"/>
      <c r="G6539" s="54"/>
      <c r="H6539" s="53"/>
      <c r="I6539" s="59"/>
      <c r="J6539" s="53"/>
      <c r="K6539" s="53"/>
      <c r="L6539" s="53"/>
      <c r="M6539" s="53"/>
      <c r="N6539" s="53"/>
    </row>
    <row r="6540" spans="2:14" x14ac:dyDescent="0.25">
      <c r="B6540" s="175"/>
      <c r="C6540" s="53"/>
      <c r="D6540" s="53"/>
      <c r="E6540" s="53"/>
      <c r="F6540" s="53"/>
      <c r="G6540" s="54"/>
      <c r="H6540" s="53"/>
      <c r="I6540" s="59"/>
      <c r="J6540" s="53"/>
      <c r="K6540" s="53"/>
      <c r="L6540" s="53"/>
      <c r="M6540" s="53"/>
      <c r="N6540" s="53"/>
    </row>
    <row r="6541" spans="2:14" x14ac:dyDescent="0.25">
      <c r="B6541" s="175"/>
      <c r="C6541" s="53"/>
      <c r="D6541" s="53"/>
      <c r="E6541" s="53"/>
      <c r="F6541" s="53"/>
      <c r="G6541" s="54"/>
      <c r="H6541" s="53"/>
      <c r="I6541" s="59"/>
      <c r="J6541" s="53"/>
      <c r="K6541" s="53"/>
      <c r="L6541" s="53"/>
      <c r="M6541" s="53"/>
      <c r="N6541" s="53"/>
    </row>
    <row r="6542" spans="2:14" x14ac:dyDescent="0.25">
      <c r="B6542" s="175"/>
      <c r="C6542" s="53"/>
      <c r="D6542" s="53"/>
      <c r="E6542" s="53"/>
      <c r="F6542" s="53"/>
      <c r="G6542" s="54"/>
      <c r="H6542" s="53"/>
      <c r="I6542" s="59"/>
      <c r="J6542" s="53"/>
      <c r="K6542" s="53"/>
      <c r="L6542" s="53"/>
      <c r="M6542" s="53"/>
      <c r="N6542" s="53"/>
    </row>
    <row r="6543" spans="2:14" x14ac:dyDescent="0.25">
      <c r="B6543" s="175"/>
      <c r="C6543" s="53"/>
      <c r="D6543" s="53"/>
      <c r="E6543" s="53"/>
      <c r="F6543" s="53"/>
      <c r="G6543" s="54"/>
      <c r="H6543" s="53"/>
      <c r="I6543" s="59"/>
      <c r="J6543" s="53"/>
      <c r="K6543" s="53"/>
      <c r="L6543" s="53"/>
      <c r="M6543" s="53"/>
      <c r="N6543" s="53"/>
    </row>
    <row r="6544" spans="2:14" x14ac:dyDescent="0.25">
      <c r="B6544" s="175"/>
      <c r="C6544" s="53"/>
      <c r="D6544" s="53"/>
      <c r="E6544" s="53"/>
      <c r="F6544" s="53"/>
      <c r="G6544" s="54"/>
      <c r="H6544" s="53"/>
      <c r="I6544" s="59"/>
      <c r="J6544" s="53"/>
      <c r="K6544" s="53"/>
      <c r="L6544" s="53"/>
      <c r="M6544" s="53"/>
      <c r="N6544" s="53"/>
    </row>
    <row r="6545" spans="2:14" x14ac:dyDescent="0.25">
      <c r="B6545" s="175"/>
      <c r="C6545" s="53"/>
      <c r="D6545" s="53"/>
      <c r="E6545" s="53"/>
      <c r="F6545" s="53"/>
      <c r="G6545" s="54"/>
      <c r="H6545" s="53"/>
      <c r="I6545" s="59"/>
      <c r="J6545" s="53"/>
      <c r="K6545" s="53"/>
      <c r="L6545" s="53"/>
      <c r="M6545" s="53"/>
      <c r="N6545" s="53"/>
    </row>
    <row r="6546" spans="2:14" x14ac:dyDescent="0.25">
      <c r="B6546" s="175"/>
      <c r="C6546" s="53"/>
      <c r="D6546" s="53"/>
      <c r="E6546" s="53"/>
      <c r="F6546" s="53"/>
      <c r="G6546" s="54"/>
      <c r="H6546" s="53"/>
      <c r="I6546" s="59"/>
      <c r="J6546" s="53"/>
      <c r="K6546" s="53"/>
      <c r="L6546" s="53"/>
      <c r="M6546" s="53"/>
      <c r="N6546" s="53"/>
    </row>
    <row r="6547" spans="2:14" x14ac:dyDescent="0.25">
      <c r="B6547" s="175"/>
      <c r="C6547" s="53"/>
      <c r="D6547" s="53"/>
      <c r="E6547" s="53"/>
      <c r="F6547" s="53"/>
      <c r="G6547" s="54"/>
      <c r="H6547" s="53"/>
      <c r="I6547" s="59"/>
      <c r="J6547" s="53"/>
      <c r="K6547" s="53"/>
      <c r="L6547" s="53"/>
      <c r="M6547" s="53"/>
      <c r="N6547" s="53"/>
    </row>
    <row r="6548" spans="2:14" x14ac:dyDescent="0.25">
      <c r="B6548" s="175"/>
      <c r="C6548" s="53"/>
      <c r="D6548" s="53"/>
      <c r="E6548" s="53"/>
      <c r="F6548" s="53"/>
      <c r="G6548" s="54"/>
      <c r="H6548" s="53"/>
      <c r="I6548" s="59"/>
      <c r="J6548" s="53"/>
      <c r="K6548" s="53"/>
      <c r="L6548" s="53"/>
      <c r="M6548" s="53"/>
      <c r="N6548" s="53"/>
    </row>
    <row r="6549" spans="2:14" x14ac:dyDescent="0.25">
      <c r="B6549" s="175"/>
      <c r="C6549" s="53"/>
      <c r="D6549" s="53"/>
      <c r="E6549" s="53"/>
      <c r="F6549" s="53"/>
      <c r="G6549" s="54"/>
      <c r="H6549" s="53"/>
      <c r="I6549" s="59"/>
      <c r="J6549" s="53"/>
      <c r="K6549" s="53"/>
      <c r="L6549" s="53"/>
      <c r="M6549" s="53"/>
      <c r="N6549" s="53"/>
    </row>
    <row r="6550" spans="2:14" x14ac:dyDescent="0.25">
      <c r="B6550" s="175"/>
      <c r="C6550" s="53"/>
      <c r="D6550" s="53"/>
      <c r="E6550" s="53"/>
      <c r="F6550" s="53"/>
      <c r="G6550" s="54"/>
      <c r="H6550" s="53"/>
      <c r="I6550" s="59"/>
      <c r="J6550" s="53"/>
      <c r="K6550" s="53"/>
      <c r="L6550" s="53"/>
      <c r="M6550" s="53"/>
      <c r="N6550" s="53"/>
    </row>
    <row r="6551" spans="2:14" x14ac:dyDescent="0.25">
      <c r="B6551" s="175"/>
      <c r="C6551" s="53"/>
      <c r="D6551" s="53"/>
      <c r="E6551" s="53"/>
      <c r="F6551" s="53"/>
      <c r="G6551" s="54"/>
      <c r="H6551" s="53"/>
      <c r="I6551" s="59"/>
      <c r="J6551" s="53"/>
      <c r="K6551" s="53"/>
      <c r="L6551" s="53"/>
      <c r="M6551" s="53"/>
      <c r="N6551" s="53"/>
    </row>
    <row r="6552" spans="2:14" x14ac:dyDescent="0.25">
      <c r="B6552" s="175"/>
      <c r="C6552" s="53"/>
      <c r="D6552" s="53"/>
      <c r="E6552" s="53"/>
      <c r="F6552" s="53"/>
      <c r="G6552" s="54"/>
      <c r="H6552" s="53"/>
      <c r="I6552" s="59"/>
      <c r="J6552" s="53"/>
      <c r="K6552" s="53"/>
      <c r="L6552" s="53"/>
      <c r="M6552" s="53"/>
      <c r="N6552" s="53"/>
    </row>
    <row r="6553" spans="2:14" x14ac:dyDescent="0.25">
      <c r="B6553" s="175"/>
      <c r="C6553" s="53"/>
      <c r="D6553" s="53"/>
      <c r="E6553" s="53"/>
      <c r="F6553" s="53"/>
      <c r="G6553" s="54"/>
      <c r="H6553" s="53"/>
      <c r="I6553" s="59"/>
      <c r="J6553" s="53"/>
      <c r="K6553" s="53"/>
      <c r="L6553" s="53"/>
      <c r="M6553" s="53"/>
      <c r="N6553" s="53"/>
    </row>
    <row r="6554" spans="2:14" x14ac:dyDescent="0.25">
      <c r="B6554" s="175"/>
      <c r="C6554" s="53"/>
      <c r="D6554" s="53"/>
      <c r="E6554" s="53"/>
      <c r="F6554" s="53"/>
      <c r="G6554" s="54"/>
      <c r="H6554" s="53"/>
      <c r="I6554" s="59"/>
      <c r="J6554" s="53"/>
      <c r="K6554" s="53"/>
      <c r="L6554" s="53"/>
      <c r="M6554" s="53"/>
      <c r="N6554" s="53"/>
    </row>
    <row r="6555" spans="2:14" x14ac:dyDescent="0.25">
      <c r="B6555" s="175"/>
      <c r="C6555" s="53"/>
      <c r="D6555" s="53"/>
      <c r="E6555" s="53"/>
      <c r="F6555" s="53"/>
      <c r="G6555" s="54"/>
      <c r="H6555" s="53"/>
      <c r="I6555" s="59"/>
      <c r="J6555" s="53"/>
      <c r="K6555" s="53"/>
      <c r="L6555" s="53"/>
      <c r="M6555" s="53"/>
      <c r="N6555" s="53"/>
    </row>
    <row r="6556" spans="2:14" x14ac:dyDescent="0.25">
      <c r="B6556" s="175"/>
      <c r="C6556" s="53"/>
      <c r="D6556" s="53"/>
      <c r="E6556" s="53"/>
      <c r="F6556" s="53"/>
      <c r="G6556" s="54"/>
      <c r="H6556" s="53"/>
      <c r="I6556" s="59"/>
      <c r="J6556" s="53"/>
      <c r="K6556" s="53"/>
      <c r="L6556" s="53"/>
      <c r="M6556" s="53"/>
      <c r="N6556" s="53"/>
    </row>
    <row r="6557" spans="2:14" x14ac:dyDescent="0.25">
      <c r="B6557" s="175"/>
      <c r="C6557" s="53"/>
      <c r="D6557" s="53"/>
      <c r="E6557" s="53"/>
      <c r="F6557" s="53"/>
      <c r="G6557" s="54"/>
      <c r="H6557" s="53"/>
      <c r="I6557" s="59"/>
      <c r="J6557" s="53"/>
      <c r="K6557" s="53"/>
      <c r="L6557" s="53"/>
      <c r="M6557" s="53"/>
      <c r="N6557" s="53"/>
    </row>
    <row r="6558" spans="2:14" x14ac:dyDescent="0.25">
      <c r="B6558" s="175"/>
      <c r="C6558" s="53"/>
      <c r="D6558" s="53"/>
      <c r="E6558" s="53"/>
      <c r="F6558" s="53"/>
      <c r="G6558" s="54"/>
      <c r="H6558" s="53"/>
      <c r="I6558" s="59"/>
      <c r="J6558" s="53"/>
      <c r="K6558" s="53"/>
      <c r="L6558" s="53"/>
      <c r="M6558" s="53"/>
      <c r="N6558" s="53"/>
    </row>
    <row r="6559" spans="2:14" x14ac:dyDescent="0.25">
      <c r="B6559" s="175"/>
      <c r="C6559" s="53"/>
      <c r="D6559" s="53"/>
      <c r="E6559" s="53"/>
      <c r="F6559" s="53"/>
      <c r="G6559" s="54"/>
      <c r="H6559" s="53"/>
      <c r="I6559" s="59"/>
      <c r="J6559" s="53"/>
      <c r="K6559" s="53"/>
      <c r="L6559" s="53"/>
      <c r="M6559" s="53"/>
      <c r="N6559" s="53"/>
    </row>
    <row r="6560" spans="2:14" x14ac:dyDescent="0.25">
      <c r="B6560" s="175"/>
      <c r="C6560" s="53"/>
      <c r="D6560" s="53"/>
      <c r="E6560" s="53"/>
      <c r="F6560" s="53"/>
      <c r="G6560" s="54"/>
      <c r="H6560" s="53"/>
      <c r="I6560" s="59"/>
      <c r="J6560" s="53"/>
      <c r="K6560" s="53"/>
      <c r="L6560" s="53"/>
      <c r="M6560" s="53"/>
      <c r="N6560" s="53"/>
    </row>
    <row r="6561" spans="2:14" x14ac:dyDescent="0.25">
      <c r="B6561" s="175"/>
      <c r="C6561" s="53"/>
      <c r="D6561" s="53"/>
      <c r="E6561" s="53"/>
      <c r="F6561" s="53"/>
      <c r="G6561" s="54"/>
      <c r="H6561" s="53"/>
      <c r="I6561" s="59"/>
      <c r="J6561" s="53"/>
      <c r="K6561" s="53"/>
      <c r="L6561" s="53"/>
      <c r="M6561" s="53"/>
      <c r="N6561" s="53"/>
    </row>
    <row r="6562" spans="2:14" x14ac:dyDescent="0.25">
      <c r="B6562" s="175"/>
      <c r="C6562" s="53"/>
      <c r="D6562" s="53"/>
      <c r="E6562" s="53"/>
      <c r="F6562" s="53"/>
      <c r="G6562" s="54"/>
      <c r="H6562" s="53"/>
      <c r="I6562" s="59"/>
      <c r="J6562" s="53"/>
      <c r="K6562" s="53"/>
      <c r="L6562" s="53"/>
      <c r="M6562" s="53"/>
      <c r="N6562" s="53"/>
    </row>
    <row r="6563" spans="2:14" x14ac:dyDescent="0.25">
      <c r="B6563" s="175"/>
      <c r="C6563" s="53"/>
      <c r="D6563" s="53"/>
      <c r="E6563" s="53"/>
      <c r="F6563" s="53"/>
      <c r="G6563" s="54"/>
      <c r="H6563" s="53"/>
      <c r="I6563" s="59"/>
      <c r="J6563" s="53"/>
      <c r="K6563" s="53"/>
      <c r="L6563" s="53"/>
      <c r="M6563" s="53"/>
      <c r="N6563" s="53"/>
    </row>
    <row r="6564" spans="2:14" x14ac:dyDescent="0.25">
      <c r="B6564" s="175"/>
      <c r="C6564" s="53"/>
      <c r="D6564" s="53"/>
      <c r="E6564" s="53"/>
      <c r="F6564" s="53"/>
      <c r="G6564" s="54"/>
      <c r="H6564" s="53"/>
      <c r="I6564" s="59"/>
      <c r="J6564" s="53"/>
      <c r="K6564" s="53"/>
      <c r="L6564" s="53"/>
      <c r="M6564" s="53"/>
      <c r="N6564" s="53"/>
    </row>
    <row r="6565" spans="2:14" x14ac:dyDescent="0.25">
      <c r="B6565" s="175"/>
      <c r="C6565" s="53"/>
      <c r="D6565" s="53"/>
      <c r="E6565" s="53"/>
      <c r="F6565" s="53"/>
      <c r="G6565" s="54"/>
      <c r="H6565" s="53"/>
      <c r="I6565" s="59"/>
      <c r="J6565" s="53"/>
      <c r="K6565" s="53"/>
      <c r="L6565" s="53"/>
      <c r="M6565" s="53"/>
      <c r="N6565" s="53"/>
    </row>
    <row r="6566" spans="2:14" x14ac:dyDescent="0.25">
      <c r="B6566" s="175"/>
      <c r="C6566" s="53"/>
      <c r="D6566" s="53"/>
      <c r="E6566" s="53"/>
      <c r="F6566" s="53"/>
      <c r="G6566" s="54"/>
      <c r="H6566" s="53"/>
      <c r="I6566" s="59"/>
      <c r="J6566" s="53"/>
      <c r="K6566" s="53"/>
      <c r="L6566" s="53"/>
      <c r="M6566" s="53"/>
      <c r="N6566" s="53"/>
    </row>
    <row r="6567" spans="2:14" x14ac:dyDescent="0.25">
      <c r="B6567" s="175"/>
      <c r="C6567" s="53"/>
      <c r="D6567" s="53"/>
      <c r="E6567" s="53"/>
      <c r="F6567" s="53"/>
      <c r="G6567" s="54"/>
      <c r="H6567" s="53"/>
      <c r="I6567" s="59"/>
      <c r="J6567" s="53"/>
      <c r="K6567" s="53"/>
      <c r="L6567" s="53"/>
      <c r="M6567" s="53"/>
      <c r="N6567" s="53"/>
    </row>
    <row r="6568" spans="2:14" x14ac:dyDescent="0.25">
      <c r="B6568" s="175"/>
      <c r="C6568" s="53"/>
      <c r="D6568" s="53"/>
      <c r="E6568" s="53"/>
      <c r="F6568" s="53"/>
      <c r="G6568" s="54"/>
      <c r="H6568" s="53"/>
      <c r="I6568" s="59"/>
      <c r="J6568" s="53"/>
      <c r="K6568" s="53"/>
      <c r="L6568" s="53"/>
      <c r="M6568" s="53"/>
      <c r="N6568" s="53"/>
    </row>
    <row r="6569" spans="2:14" x14ac:dyDescent="0.25">
      <c r="B6569" s="175"/>
      <c r="C6569" s="53"/>
      <c r="D6569" s="53"/>
      <c r="E6569" s="53"/>
      <c r="F6569" s="53"/>
      <c r="G6569" s="54"/>
      <c r="H6569" s="53"/>
      <c r="I6569" s="59"/>
      <c r="J6569" s="53"/>
      <c r="K6569" s="53"/>
      <c r="L6569" s="53"/>
      <c r="M6569" s="53"/>
      <c r="N6569" s="53"/>
    </row>
    <row r="6570" spans="2:14" x14ac:dyDescent="0.25">
      <c r="B6570" s="175"/>
      <c r="C6570" s="53"/>
      <c r="D6570" s="53"/>
      <c r="E6570" s="53"/>
      <c r="F6570" s="53"/>
      <c r="G6570" s="54"/>
      <c r="H6570" s="53"/>
      <c r="I6570" s="59"/>
      <c r="J6570" s="53"/>
      <c r="K6570" s="53"/>
      <c r="L6570" s="53"/>
      <c r="M6570" s="53"/>
      <c r="N6570" s="53"/>
    </row>
    <row r="6571" spans="2:14" x14ac:dyDescent="0.25">
      <c r="B6571" s="175"/>
      <c r="C6571" s="53"/>
      <c r="D6571" s="53"/>
      <c r="E6571" s="53"/>
      <c r="F6571" s="53"/>
      <c r="G6571" s="54"/>
      <c r="H6571" s="53"/>
      <c r="I6571" s="59"/>
      <c r="J6571" s="53"/>
      <c r="K6571" s="53"/>
      <c r="L6571" s="53"/>
      <c r="M6571" s="53"/>
      <c r="N6571" s="53"/>
    </row>
    <row r="6572" spans="2:14" x14ac:dyDescent="0.25">
      <c r="B6572" s="175"/>
      <c r="C6572" s="53"/>
      <c r="D6572" s="53"/>
      <c r="E6572" s="53"/>
      <c r="F6572" s="53"/>
      <c r="G6572" s="54"/>
      <c r="H6572" s="53"/>
      <c r="I6572" s="59"/>
      <c r="J6572" s="53"/>
      <c r="K6572" s="53"/>
      <c r="L6572" s="53"/>
      <c r="M6572" s="53"/>
      <c r="N6572" s="53"/>
    </row>
    <row r="6573" spans="2:14" x14ac:dyDescent="0.25">
      <c r="B6573" s="175"/>
      <c r="C6573" s="53"/>
      <c r="D6573" s="53"/>
      <c r="E6573" s="53"/>
      <c r="F6573" s="53"/>
      <c r="G6573" s="54"/>
      <c r="H6573" s="53"/>
      <c r="I6573" s="59"/>
      <c r="J6573" s="53"/>
      <c r="K6573" s="53"/>
      <c r="L6573" s="53"/>
      <c r="M6573" s="53"/>
      <c r="N6573" s="53"/>
    </row>
    <row r="6574" spans="2:14" x14ac:dyDescent="0.25">
      <c r="B6574" s="175"/>
      <c r="C6574" s="53"/>
      <c r="D6574" s="53"/>
      <c r="E6574" s="53"/>
      <c r="F6574" s="53"/>
      <c r="G6574" s="54"/>
      <c r="H6574" s="53"/>
      <c r="I6574" s="59"/>
      <c r="J6574" s="53"/>
      <c r="K6574" s="53"/>
      <c r="L6574" s="53"/>
      <c r="M6574" s="53"/>
      <c r="N6574" s="53"/>
    </row>
    <row r="6575" spans="2:14" x14ac:dyDescent="0.25">
      <c r="B6575" s="175"/>
      <c r="C6575" s="53"/>
      <c r="D6575" s="53"/>
      <c r="E6575" s="53"/>
      <c r="F6575" s="53"/>
      <c r="G6575" s="54"/>
      <c r="H6575" s="53"/>
      <c r="I6575" s="59"/>
      <c r="J6575" s="53"/>
      <c r="K6575" s="53"/>
      <c r="L6575" s="53"/>
      <c r="M6575" s="53"/>
      <c r="N6575" s="53"/>
    </row>
    <row r="6576" spans="2:14" x14ac:dyDescent="0.25">
      <c r="B6576" s="175"/>
      <c r="C6576" s="53"/>
      <c r="D6576" s="53"/>
      <c r="E6576" s="53"/>
      <c r="F6576" s="53"/>
      <c r="G6576" s="54"/>
      <c r="H6576" s="53"/>
      <c r="I6576" s="59"/>
      <c r="J6576" s="53"/>
      <c r="K6576" s="53"/>
      <c r="L6576" s="53"/>
      <c r="M6576" s="53"/>
      <c r="N6576" s="53"/>
    </row>
    <row r="6577" spans="2:14" x14ac:dyDescent="0.25">
      <c r="B6577" s="175"/>
      <c r="C6577" s="53"/>
      <c r="D6577" s="53"/>
      <c r="E6577" s="53"/>
      <c r="F6577" s="53"/>
      <c r="G6577" s="54"/>
      <c r="H6577" s="53"/>
      <c r="I6577" s="59"/>
      <c r="J6577" s="53"/>
      <c r="K6577" s="53"/>
      <c r="L6577" s="53"/>
      <c r="M6577" s="53"/>
      <c r="N6577" s="53"/>
    </row>
    <row r="6578" spans="2:14" x14ac:dyDescent="0.25">
      <c r="B6578" s="175"/>
      <c r="C6578" s="53"/>
      <c r="D6578" s="53"/>
      <c r="E6578" s="53"/>
      <c r="F6578" s="53"/>
      <c r="G6578" s="54"/>
      <c r="H6578" s="53"/>
      <c r="I6578" s="59"/>
      <c r="J6578" s="53"/>
      <c r="K6578" s="53"/>
      <c r="L6578" s="53"/>
      <c r="M6578" s="53"/>
      <c r="N6578" s="53"/>
    </row>
    <row r="6579" spans="2:14" x14ac:dyDescent="0.25">
      <c r="B6579" s="175"/>
      <c r="C6579" s="53"/>
      <c r="D6579" s="53"/>
      <c r="E6579" s="53"/>
      <c r="F6579" s="53"/>
      <c r="G6579" s="54"/>
      <c r="H6579" s="53"/>
      <c r="I6579" s="59"/>
      <c r="J6579" s="53"/>
      <c r="K6579" s="53"/>
      <c r="L6579" s="53"/>
      <c r="M6579" s="53"/>
      <c r="N6579" s="53"/>
    </row>
    <row r="6580" spans="2:14" x14ac:dyDescent="0.25">
      <c r="B6580" s="175"/>
      <c r="C6580" s="53"/>
      <c r="D6580" s="53"/>
      <c r="E6580" s="53"/>
      <c r="F6580" s="53"/>
      <c r="G6580" s="54"/>
      <c r="H6580" s="53"/>
      <c r="I6580" s="59"/>
      <c r="J6580" s="53"/>
      <c r="K6580" s="53"/>
      <c r="L6580" s="53"/>
      <c r="M6580" s="53"/>
      <c r="N6580" s="53"/>
    </row>
    <row r="6581" spans="2:14" x14ac:dyDescent="0.25">
      <c r="B6581" s="175"/>
      <c r="C6581" s="53"/>
      <c r="D6581" s="53"/>
      <c r="E6581" s="53"/>
      <c r="F6581" s="53"/>
      <c r="G6581" s="54"/>
      <c r="H6581" s="53"/>
      <c r="I6581" s="59"/>
      <c r="J6581" s="53"/>
      <c r="K6581" s="53"/>
      <c r="L6581" s="53"/>
      <c r="M6581" s="53"/>
      <c r="N6581" s="53"/>
    </row>
    <row r="6582" spans="2:14" x14ac:dyDescent="0.25">
      <c r="B6582" s="175"/>
      <c r="C6582" s="53"/>
      <c r="D6582" s="53"/>
      <c r="E6582" s="53"/>
      <c r="F6582" s="53"/>
      <c r="G6582" s="54"/>
      <c r="H6582" s="53"/>
      <c r="I6582" s="59"/>
      <c r="J6582" s="53"/>
      <c r="K6582" s="53"/>
      <c r="L6582" s="53"/>
      <c r="M6582" s="53"/>
      <c r="N6582" s="53"/>
    </row>
    <row r="6583" spans="2:14" x14ac:dyDescent="0.25">
      <c r="B6583" s="175"/>
      <c r="C6583" s="53"/>
      <c r="D6583" s="53"/>
      <c r="E6583" s="53"/>
      <c r="F6583" s="53"/>
      <c r="G6583" s="54"/>
      <c r="H6583" s="53"/>
      <c r="I6583" s="59"/>
      <c r="J6583" s="53"/>
      <c r="K6583" s="53"/>
      <c r="L6583" s="53"/>
      <c r="M6583" s="53"/>
      <c r="N6583" s="53"/>
    </row>
    <row r="6584" spans="2:14" x14ac:dyDescent="0.25">
      <c r="B6584" s="175"/>
      <c r="C6584" s="53"/>
      <c r="D6584" s="53"/>
      <c r="E6584" s="53"/>
      <c r="F6584" s="53"/>
      <c r="G6584" s="54"/>
      <c r="H6584" s="53"/>
      <c r="I6584" s="59"/>
      <c r="J6584" s="53"/>
      <c r="K6584" s="53"/>
      <c r="L6584" s="53"/>
      <c r="M6584" s="53"/>
      <c r="N6584" s="53"/>
    </row>
    <row r="6585" spans="2:14" x14ac:dyDescent="0.25">
      <c r="B6585" s="175"/>
      <c r="C6585" s="53"/>
      <c r="D6585" s="53"/>
      <c r="E6585" s="53"/>
      <c r="F6585" s="53"/>
      <c r="G6585" s="54"/>
      <c r="H6585" s="53"/>
      <c r="I6585" s="59"/>
      <c r="J6585" s="53"/>
      <c r="K6585" s="53"/>
      <c r="L6585" s="53"/>
      <c r="M6585" s="53"/>
      <c r="N6585" s="53"/>
    </row>
    <row r="6586" spans="2:14" x14ac:dyDescent="0.25">
      <c r="B6586" s="175"/>
      <c r="C6586" s="53"/>
      <c r="D6586" s="53"/>
      <c r="E6586" s="53"/>
      <c r="F6586" s="53"/>
      <c r="G6586" s="54"/>
      <c r="H6586" s="53"/>
      <c r="I6586" s="59"/>
      <c r="J6586" s="53"/>
      <c r="K6586" s="53"/>
      <c r="L6586" s="53"/>
      <c r="M6586" s="53"/>
      <c r="N6586" s="53"/>
    </row>
    <row r="6587" spans="2:14" x14ac:dyDescent="0.25">
      <c r="B6587" s="175"/>
      <c r="C6587" s="53"/>
      <c r="D6587" s="53"/>
      <c r="E6587" s="53"/>
      <c r="F6587" s="53"/>
      <c r="G6587" s="54"/>
      <c r="H6587" s="53"/>
      <c r="I6587" s="59"/>
      <c r="J6587" s="53"/>
      <c r="K6587" s="53"/>
      <c r="L6587" s="53"/>
      <c r="M6587" s="53"/>
      <c r="N6587" s="53"/>
    </row>
    <row r="6588" spans="2:14" x14ac:dyDescent="0.25">
      <c r="B6588" s="175"/>
      <c r="C6588" s="53"/>
      <c r="D6588" s="53"/>
      <c r="E6588" s="53"/>
      <c r="F6588" s="53"/>
      <c r="G6588" s="54"/>
      <c r="H6588" s="53"/>
      <c r="I6588" s="59"/>
      <c r="J6588" s="53"/>
      <c r="K6588" s="53"/>
      <c r="L6588" s="53"/>
      <c r="M6588" s="53"/>
      <c r="N6588" s="53"/>
    </row>
    <row r="6589" spans="2:14" x14ac:dyDescent="0.25">
      <c r="B6589" s="175"/>
      <c r="C6589" s="53"/>
      <c r="D6589" s="53"/>
      <c r="E6589" s="53"/>
      <c r="F6589" s="53"/>
      <c r="G6589" s="54"/>
      <c r="H6589" s="53"/>
      <c r="I6589" s="59"/>
      <c r="J6589" s="53"/>
      <c r="K6589" s="53"/>
      <c r="L6589" s="53"/>
      <c r="M6589" s="53"/>
      <c r="N6589" s="53"/>
    </row>
    <row r="6590" spans="2:14" x14ac:dyDescent="0.25">
      <c r="B6590" s="175"/>
      <c r="C6590" s="53"/>
      <c r="D6590" s="53"/>
      <c r="E6590" s="53"/>
      <c r="F6590" s="53"/>
      <c r="G6590" s="54"/>
      <c r="H6590" s="53"/>
      <c r="I6590" s="59"/>
      <c r="J6590" s="53"/>
      <c r="K6590" s="53"/>
      <c r="L6590" s="53"/>
      <c r="M6590" s="53"/>
      <c r="N6590" s="53"/>
    </row>
    <row r="6591" spans="2:14" x14ac:dyDescent="0.25">
      <c r="B6591" s="175"/>
      <c r="C6591" s="53"/>
      <c r="D6591" s="53"/>
      <c r="E6591" s="53"/>
      <c r="F6591" s="53"/>
      <c r="G6591" s="54"/>
      <c r="H6591" s="53"/>
      <c r="I6591" s="59"/>
      <c r="J6591" s="53"/>
      <c r="K6591" s="53"/>
      <c r="L6591" s="53"/>
      <c r="M6591" s="53"/>
      <c r="N6591" s="53"/>
    </row>
    <row r="6592" spans="2:14" x14ac:dyDescent="0.25">
      <c r="B6592" s="175"/>
      <c r="C6592" s="53"/>
      <c r="D6592" s="53"/>
      <c r="E6592" s="53"/>
      <c r="F6592" s="53"/>
      <c r="G6592" s="54"/>
      <c r="H6592" s="53"/>
      <c r="I6592" s="59"/>
      <c r="J6592" s="53"/>
      <c r="K6592" s="53"/>
      <c r="L6592" s="53"/>
      <c r="M6592" s="53"/>
      <c r="N6592" s="53"/>
    </row>
    <row r="6593" spans="2:14" x14ac:dyDescent="0.25">
      <c r="B6593" s="175"/>
      <c r="C6593" s="53"/>
      <c r="D6593" s="53"/>
      <c r="E6593" s="53"/>
      <c r="F6593" s="53"/>
      <c r="G6593" s="54"/>
      <c r="H6593" s="53"/>
      <c r="I6593" s="59"/>
      <c r="J6593" s="53"/>
      <c r="K6593" s="53"/>
      <c r="L6593" s="53"/>
      <c r="M6593" s="53"/>
      <c r="N6593" s="53"/>
    </row>
    <row r="6594" spans="2:14" x14ac:dyDescent="0.25">
      <c r="B6594" s="175"/>
      <c r="C6594" s="53"/>
      <c r="D6594" s="53"/>
      <c r="E6594" s="53"/>
      <c r="F6594" s="53"/>
      <c r="G6594" s="54"/>
      <c r="H6594" s="53"/>
      <c r="I6594" s="59"/>
      <c r="J6594" s="53"/>
      <c r="K6594" s="53"/>
      <c r="L6594" s="53"/>
      <c r="M6594" s="53"/>
      <c r="N6594" s="53"/>
    </row>
    <row r="6595" spans="2:14" x14ac:dyDescent="0.25">
      <c r="B6595" s="175"/>
      <c r="C6595" s="53"/>
      <c r="D6595" s="53"/>
      <c r="E6595" s="53"/>
      <c r="F6595" s="53"/>
      <c r="G6595" s="54"/>
      <c r="H6595" s="53"/>
      <c r="I6595" s="59"/>
      <c r="J6595" s="53"/>
      <c r="K6595" s="53"/>
      <c r="L6595" s="53"/>
      <c r="M6595" s="53"/>
      <c r="N6595" s="53"/>
    </row>
    <row r="6596" spans="2:14" x14ac:dyDescent="0.25">
      <c r="B6596" s="175"/>
      <c r="C6596" s="53"/>
      <c r="D6596" s="53"/>
      <c r="E6596" s="53"/>
      <c r="F6596" s="53"/>
      <c r="G6596" s="54"/>
      <c r="H6596" s="53"/>
      <c r="I6596" s="59"/>
      <c r="J6596" s="53"/>
      <c r="K6596" s="53"/>
      <c r="L6596" s="53"/>
      <c r="M6596" s="53"/>
      <c r="N6596" s="53"/>
    </row>
    <row r="6597" spans="2:14" x14ac:dyDescent="0.25">
      <c r="B6597" s="175"/>
      <c r="C6597" s="53"/>
      <c r="D6597" s="53"/>
      <c r="E6597" s="53"/>
      <c r="F6597" s="53"/>
      <c r="G6597" s="54"/>
      <c r="H6597" s="53"/>
      <c r="I6597" s="59"/>
      <c r="J6597" s="53"/>
      <c r="K6597" s="53"/>
      <c r="L6597" s="53"/>
      <c r="M6597" s="53"/>
      <c r="N6597" s="53"/>
    </row>
    <row r="6598" spans="2:14" x14ac:dyDescent="0.25">
      <c r="B6598" s="175"/>
      <c r="C6598" s="53"/>
      <c r="D6598" s="53"/>
      <c r="E6598" s="53"/>
      <c r="F6598" s="53"/>
      <c r="G6598" s="54"/>
      <c r="H6598" s="53"/>
      <c r="I6598" s="59"/>
      <c r="J6598" s="53"/>
      <c r="K6598" s="53"/>
      <c r="L6598" s="53"/>
      <c r="M6598" s="53"/>
      <c r="N6598" s="53"/>
    </row>
    <row r="6599" spans="2:14" x14ac:dyDescent="0.25">
      <c r="B6599" s="175"/>
      <c r="C6599" s="53"/>
      <c r="D6599" s="53"/>
      <c r="E6599" s="53"/>
      <c r="F6599" s="53"/>
      <c r="G6599" s="54"/>
      <c r="H6599" s="53"/>
      <c r="I6599" s="59"/>
      <c r="J6599" s="53"/>
      <c r="K6599" s="53"/>
      <c r="L6599" s="53"/>
      <c r="M6599" s="53"/>
      <c r="N6599" s="53"/>
    </row>
    <row r="6600" spans="2:14" x14ac:dyDescent="0.25">
      <c r="B6600" s="175"/>
      <c r="C6600" s="53"/>
      <c r="D6600" s="53"/>
      <c r="E6600" s="53"/>
      <c r="F6600" s="53"/>
      <c r="G6600" s="54"/>
      <c r="H6600" s="53"/>
      <c r="I6600" s="59"/>
      <c r="J6600" s="53"/>
      <c r="K6600" s="53"/>
      <c r="L6600" s="53"/>
      <c r="M6600" s="53"/>
      <c r="N6600" s="53"/>
    </row>
    <row r="6601" spans="2:14" x14ac:dyDescent="0.25">
      <c r="B6601" s="175"/>
      <c r="C6601" s="53"/>
      <c r="D6601" s="53"/>
      <c r="E6601" s="53"/>
      <c r="F6601" s="53"/>
      <c r="G6601" s="54"/>
      <c r="H6601" s="53"/>
      <c r="I6601" s="59"/>
      <c r="J6601" s="53"/>
      <c r="K6601" s="53"/>
      <c r="L6601" s="53"/>
      <c r="M6601" s="53"/>
      <c r="N6601" s="53"/>
    </row>
    <row r="6602" spans="2:14" x14ac:dyDescent="0.25">
      <c r="B6602" s="175"/>
      <c r="C6602" s="53"/>
      <c r="D6602" s="53"/>
      <c r="E6602" s="53"/>
      <c r="F6602" s="53"/>
      <c r="G6602" s="54"/>
      <c r="H6602" s="53"/>
      <c r="I6602" s="59"/>
      <c r="J6602" s="53"/>
      <c r="K6602" s="53"/>
      <c r="L6602" s="53"/>
      <c r="M6602" s="53"/>
      <c r="N6602" s="53"/>
    </row>
    <row r="6603" spans="2:14" x14ac:dyDescent="0.25">
      <c r="B6603" s="175"/>
      <c r="C6603" s="53"/>
      <c r="D6603" s="53"/>
      <c r="E6603" s="53"/>
      <c r="F6603" s="53"/>
      <c r="G6603" s="54"/>
      <c r="H6603" s="53"/>
      <c r="I6603" s="59"/>
      <c r="J6603" s="53"/>
      <c r="K6603" s="53"/>
      <c r="L6603" s="53"/>
      <c r="M6603" s="53"/>
      <c r="N6603" s="53"/>
    </row>
    <row r="6604" spans="2:14" x14ac:dyDescent="0.25">
      <c r="B6604" s="175"/>
      <c r="C6604" s="53"/>
      <c r="D6604" s="53"/>
      <c r="E6604" s="53"/>
      <c r="F6604" s="53"/>
      <c r="G6604" s="54"/>
      <c r="H6604" s="53"/>
      <c r="I6604" s="59"/>
      <c r="J6604" s="53"/>
      <c r="K6604" s="53"/>
      <c r="L6604" s="53"/>
      <c r="M6604" s="53"/>
      <c r="N6604" s="53"/>
    </row>
    <row r="6605" spans="2:14" x14ac:dyDescent="0.25">
      <c r="B6605" s="175"/>
      <c r="C6605" s="53"/>
      <c r="D6605" s="53"/>
      <c r="E6605" s="53"/>
      <c r="F6605" s="53"/>
      <c r="G6605" s="54"/>
      <c r="H6605" s="53"/>
      <c r="I6605" s="59"/>
      <c r="J6605" s="53"/>
      <c r="K6605" s="53"/>
      <c r="L6605" s="53"/>
      <c r="M6605" s="53"/>
      <c r="N6605" s="53"/>
    </row>
    <row r="6606" spans="2:14" x14ac:dyDescent="0.25">
      <c r="B6606" s="175"/>
      <c r="C6606" s="53"/>
      <c r="D6606" s="53"/>
      <c r="E6606" s="53"/>
      <c r="F6606" s="53"/>
      <c r="G6606" s="54"/>
      <c r="H6606" s="53"/>
      <c r="I6606" s="59"/>
      <c r="J6606" s="53"/>
      <c r="K6606" s="53"/>
      <c r="L6606" s="53"/>
      <c r="M6606" s="53"/>
      <c r="N6606" s="53"/>
    </row>
    <row r="6607" spans="2:14" x14ac:dyDescent="0.25">
      <c r="B6607" s="175"/>
      <c r="C6607" s="53"/>
      <c r="D6607" s="53"/>
      <c r="E6607" s="53"/>
      <c r="F6607" s="53"/>
      <c r="G6607" s="54"/>
      <c r="H6607" s="53"/>
      <c r="I6607" s="59"/>
      <c r="J6607" s="53"/>
      <c r="K6607" s="53"/>
      <c r="L6607" s="53"/>
      <c r="M6607" s="53"/>
      <c r="N6607" s="53"/>
    </row>
    <row r="6608" spans="2:14" x14ac:dyDescent="0.25">
      <c r="B6608" s="175"/>
      <c r="C6608" s="53"/>
      <c r="D6608" s="53"/>
      <c r="E6608" s="53"/>
      <c r="F6608" s="53"/>
      <c r="G6608" s="54"/>
      <c r="H6608" s="53"/>
      <c r="I6608" s="59"/>
      <c r="J6608" s="53"/>
      <c r="K6608" s="53"/>
      <c r="L6608" s="53"/>
      <c r="M6608" s="53"/>
      <c r="N6608" s="53"/>
    </row>
    <row r="6609" spans="2:14" x14ac:dyDescent="0.25">
      <c r="B6609" s="175"/>
      <c r="C6609" s="53"/>
      <c r="D6609" s="53"/>
      <c r="E6609" s="53"/>
      <c r="F6609" s="53"/>
      <c r="G6609" s="54"/>
      <c r="H6609" s="53"/>
      <c r="I6609" s="59"/>
      <c r="J6609" s="53"/>
      <c r="K6609" s="53"/>
      <c r="L6609" s="53"/>
      <c r="M6609" s="53"/>
      <c r="N6609" s="53"/>
    </row>
    <row r="6610" spans="2:14" x14ac:dyDescent="0.25">
      <c r="B6610" s="175"/>
      <c r="C6610" s="53"/>
      <c r="D6610" s="53"/>
      <c r="E6610" s="53"/>
      <c r="F6610" s="53"/>
      <c r="G6610" s="54"/>
      <c r="H6610" s="53"/>
      <c r="I6610" s="59"/>
      <c r="J6610" s="53"/>
      <c r="K6610" s="53"/>
      <c r="L6610" s="53"/>
      <c r="M6610" s="53"/>
      <c r="N6610" s="53"/>
    </row>
    <row r="6611" spans="2:14" x14ac:dyDescent="0.25">
      <c r="B6611" s="175"/>
      <c r="C6611" s="53"/>
      <c r="D6611" s="53"/>
      <c r="E6611" s="53"/>
      <c r="F6611" s="53"/>
      <c r="G6611" s="54"/>
      <c r="H6611" s="53"/>
      <c r="I6611" s="59"/>
      <c r="J6611" s="53"/>
      <c r="K6611" s="53"/>
      <c r="L6611" s="53"/>
      <c r="M6611" s="53"/>
      <c r="N6611" s="53"/>
    </row>
    <row r="6612" spans="2:14" x14ac:dyDescent="0.25">
      <c r="B6612" s="175"/>
      <c r="C6612" s="53"/>
      <c r="D6612" s="53"/>
      <c r="E6612" s="53"/>
      <c r="F6612" s="53"/>
      <c r="G6612" s="54"/>
      <c r="H6612" s="53"/>
      <c r="I6612" s="59"/>
      <c r="J6612" s="53"/>
      <c r="K6612" s="53"/>
      <c r="L6612" s="53"/>
      <c r="M6612" s="53"/>
      <c r="N6612" s="53"/>
    </row>
    <row r="6613" spans="2:14" x14ac:dyDescent="0.25">
      <c r="B6613" s="175"/>
      <c r="C6613" s="53"/>
      <c r="D6613" s="53"/>
      <c r="E6613" s="53"/>
      <c r="F6613" s="53"/>
      <c r="G6613" s="54"/>
      <c r="H6613" s="53"/>
      <c r="I6613" s="59"/>
      <c r="J6613" s="53"/>
      <c r="K6613" s="53"/>
      <c r="L6613" s="53"/>
      <c r="M6613" s="53"/>
      <c r="N6613" s="53"/>
    </row>
    <row r="6614" spans="2:14" x14ac:dyDescent="0.25">
      <c r="B6614" s="175"/>
      <c r="C6614" s="53"/>
      <c r="D6614" s="53"/>
      <c r="E6614" s="53"/>
      <c r="F6614" s="53"/>
      <c r="G6614" s="54"/>
      <c r="H6614" s="53"/>
      <c r="I6614" s="59"/>
      <c r="J6614" s="53"/>
      <c r="K6614" s="53"/>
      <c r="L6614" s="53"/>
      <c r="M6614" s="53"/>
      <c r="N6614" s="53"/>
    </row>
    <row r="6615" spans="2:14" x14ac:dyDescent="0.25">
      <c r="B6615" s="175"/>
      <c r="C6615" s="53"/>
      <c r="D6615" s="53"/>
      <c r="E6615" s="53"/>
      <c r="F6615" s="53"/>
      <c r="G6615" s="54"/>
      <c r="H6615" s="53"/>
      <c r="I6615" s="59"/>
      <c r="J6615" s="53"/>
      <c r="K6615" s="53"/>
      <c r="L6615" s="53"/>
      <c r="M6615" s="53"/>
      <c r="N6615" s="53"/>
    </row>
    <row r="6616" spans="2:14" x14ac:dyDescent="0.25">
      <c r="B6616" s="175"/>
      <c r="C6616" s="53"/>
      <c r="D6616" s="53"/>
      <c r="E6616" s="53"/>
      <c r="F6616" s="53"/>
      <c r="G6616" s="54"/>
      <c r="H6616" s="53"/>
      <c r="I6616" s="59"/>
      <c r="J6616" s="53"/>
      <c r="K6616" s="53"/>
      <c r="L6616" s="53"/>
      <c r="M6616" s="53"/>
      <c r="N6616" s="53"/>
    </row>
    <row r="6617" spans="2:14" x14ac:dyDescent="0.25">
      <c r="B6617" s="175"/>
      <c r="C6617" s="53"/>
      <c r="D6617" s="53"/>
      <c r="E6617" s="53"/>
      <c r="F6617" s="53"/>
      <c r="G6617" s="54"/>
      <c r="H6617" s="53"/>
      <c r="I6617" s="59"/>
      <c r="J6617" s="53"/>
      <c r="K6617" s="53"/>
      <c r="L6617" s="53"/>
      <c r="M6617" s="53"/>
      <c r="N6617" s="53"/>
    </row>
    <row r="6618" spans="2:14" x14ac:dyDescent="0.25">
      <c r="B6618" s="175"/>
      <c r="C6618" s="53"/>
      <c r="D6618" s="53"/>
      <c r="E6618" s="53"/>
      <c r="F6618" s="53"/>
      <c r="G6618" s="54"/>
      <c r="H6618" s="53"/>
      <c r="I6618" s="59"/>
      <c r="J6618" s="53"/>
      <c r="K6618" s="53"/>
      <c r="L6618" s="53"/>
      <c r="M6618" s="53"/>
      <c r="N6618" s="53"/>
    </row>
    <row r="6619" spans="2:14" x14ac:dyDescent="0.25">
      <c r="B6619" s="175"/>
      <c r="C6619" s="53"/>
      <c r="D6619" s="53"/>
      <c r="E6619" s="53"/>
      <c r="F6619" s="53"/>
      <c r="G6619" s="54"/>
      <c r="H6619" s="53"/>
      <c r="I6619" s="59"/>
      <c r="J6619" s="53"/>
      <c r="K6619" s="53"/>
      <c r="L6619" s="53"/>
      <c r="M6619" s="53"/>
      <c r="N6619" s="53"/>
    </row>
    <row r="6620" spans="2:14" x14ac:dyDescent="0.25">
      <c r="B6620" s="175"/>
      <c r="C6620" s="53"/>
      <c r="D6620" s="53"/>
      <c r="E6620" s="53"/>
      <c r="F6620" s="53"/>
      <c r="G6620" s="54"/>
      <c r="H6620" s="53"/>
      <c r="I6620" s="59"/>
      <c r="J6620" s="53"/>
      <c r="K6620" s="53"/>
      <c r="L6620" s="53"/>
      <c r="M6620" s="53"/>
      <c r="N6620" s="53"/>
    </row>
    <row r="6621" spans="2:14" x14ac:dyDescent="0.25">
      <c r="B6621" s="175"/>
      <c r="C6621" s="53"/>
      <c r="D6621" s="53"/>
      <c r="E6621" s="53"/>
      <c r="F6621" s="53"/>
      <c r="G6621" s="54"/>
      <c r="H6621" s="53"/>
      <c r="I6621" s="59"/>
      <c r="J6621" s="53"/>
      <c r="K6621" s="53"/>
      <c r="L6621" s="53"/>
      <c r="M6621" s="53"/>
      <c r="N6621" s="53"/>
    </row>
    <row r="6622" spans="2:14" x14ac:dyDescent="0.25">
      <c r="B6622" s="175"/>
      <c r="C6622" s="53"/>
      <c r="D6622" s="53"/>
      <c r="E6622" s="53"/>
      <c r="F6622" s="53"/>
      <c r="G6622" s="54"/>
      <c r="H6622" s="53"/>
      <c r="I6622" s="59"/>
      <c r="J6622" s="53"/>
      <c r="K6622" s="53"/>
      <c r="L6622" s="53"/>
      <c r="M6622" s="53"/>
      <c r="N6622" s="53"/>
    </row>
    <row r="6623" spans="2:14" x14ac:dyDescent="0.25">
      <c r="B6623" s="175"/>
      <c r="C6623" s="53"/>
      <c r="D6623" s="53"/>
      <c r="E6623" s="53"/>
      <c r="F6623" s="53"/>
      <c r="G6623" s="54"/>
      <c r="H6623" s="53"/>
      <c r="I6623" s="59"/>
      <c r="J6623" s="53"/>
      <c r="K6623" s="53"/>
      <c r="L6623" s="53"/>
      <c r="M6623" s="53"/>
      <c r="N6623" s="53"/>
    </row>
    <row r="6624" spans="2:14" x14ac:dyDescent="0.25">
      <c r="B6624" s="175"/>
      <c r="C6624" s="53"/>
      <c r="D6624" s="53"/>
      <c r="E6624" s="53"/>
      <c r="F6624" s="53"/>
      <c r="G6624" s="54"/>
      <c r="H6624" s="53"/>
      <c r="I6624" s="59"/>
      <c r="J6624" s="53"/>
      <c r="K6624" s="53"/>
      <c r="L6624" s="53"/>
      <c r="M6624" s="53"/>
      <c r="N6624" s="53"/>
    </row>
    <row r="6625" spans="2:14" x14ac:dyDescent="0.25">
      <c r="B6625" s="175"/>
      <c r="C6625" s="53"/>
      <c r="D6625" s="53"/>
      <c r="E6625" s="53"/>
      <c r="F6625" s="53"/>
      <c r="G6625" s="54"/>
      <c r="H6625" s="53"/>
      <c r="I6625" s="59"/>
      <c r="J6625" s="53"/>
      <c r="K6625" s="53"/>
      <c r="L6625" s="53"/>
      <c r="M6625" s="53"/>
      <c r="N6625" s="53"/>
    </row>
    <row r="6626" spans="2:14" x14ac:dyDescent="0.25">
      <c r="B6626" s="175"/>
      <c r="C6626" s="53"/>
      <c r="D6626" s="53"/>
      <c r="E6626" s="53"/>
      <c r="F6626" s="53"/>
      <c r="G6626" s="54"/>
      <c r="H6626" s="53"/>
      <c r="I6626" s="59"/>
      <c r="J6626" s="53"/>
      <c r="K6626" s="53"/>
      <c r="L6626" s="53"/>
      <c r="M6626" s="53"/>
      <c r="N6626" s="53"/>
    </row>
    <row r="6627" spans="2:14" x14ac:dyDescent="0.25">
      <c r="B6627" s="175"/>
      <c r="C6627" s="53"/>
      <c r="D6627" s="53"/>
      <c r="E6627" s="53"/>
      <c r="F6627" s="53"/>
      <c r="G6627" s="54"/>
      <c r="H6627" s="53"/>
      <c r="I6627" s="59"/>
      <c r="J6627" s="53"/>
      <c r="K6627" s="53"/>
      <c r="L6627" s="53"/>
      <c r="M6627" s="53"/>
      <c r="N6627" s="53"/>
    </row>
    <row r="6628" spans="2:14" x14ac:dyDescent="0.25">
      <c r="B6628" s="175"/>
      <c r="C6628" s="53"/>
      <c r="D6628" s="53"/>
      <c r="E6628" s="53"/>
      <c r="F6628" s="53"/>
      <c r="G6628" s="54"/>
      <c r="H6628" s="53"/>
      <c r="I6628" s="59"/>
      <c r="J6628" s="53"/>
      <c r="K6628" s="53"/>
      <c r="L6628" s="53"/>
      <c r="M6628" s="53"/>
      <c r="N6628" s="53"/>
    </row>
    <row r="6629" spans="2:14" x14ac:dyDescent="0.25">
      <c r="B6629" s="175"/>
      <c r="C6629" s="53"/>
      <c r="D6629" s="53"/>
      <c r="E6629" s="53"/>
      <c r="F6629" s="53"/>
      <c r="G6629" s="54"/>
      <c r="H6629" s="53"/>
      <c r="I6629" s="59"/>
      <c r="J6629" s="53"/>
      <c r="K6629" s="53"/>
      <c r="L6629" s="53"/>
      <c r="M6629" s="53"/>
      <c r="N6629" s="53"/>
    </row>
    <row r="6630" spans="2:14" x14ac:dyDescent="0.25">
      <c r="B6630" s="175"/>
      <c r="C6630" s="53"/>
      <c r="D6630" s="53"/>
      <c r="E6630" s="53"/>
      <c r="F6630" s="53"/>
      <c r="G6630" s="54"/>
      <c r="H6630" s="53"/>
      <c r="I6630" s="59"/>
      <c r="J6630" s="53"/>
      <c r="K6630" s="53"/>
      <c r="L6630" s="53"/>
      <c r="M6630" s="53"/>
      <c r="N6630" s="53"/>
    </row>
    <row r="6631" spans="2:14" x14ac:dyDescent="0.25">
      <c r="B6631" s="175"/>
      <c r="C6631" s="53"/>
      <c r="D6631" s="53"/>
      <c r="E6631" s="53"/>
      <c r="F6631" s="53"/>
      <c r="G6631" s="54"/>
      <c r="H6631" s="53"/>
      <c r="I6631" s="59"/>
      <c r="J6631" s="53"/>
      <c r="K6631" s="53"/>
      <c r="L6631" s="53"/>
      <c r="M6631" s="53"/>
      <c r="N6631" s="53"/>
    </row>
    <row r="6632" spans="2:14" x14ac:dyDescent="0.25">
      <c r="B6632" s="175"/>
      <c r="C6632" s="53"/>
      <c r="D6632" s="53"/>
      <c r="E6632" s="53"/>
      <c r="F6632" s="53"/>
      <c r="G6632" s="54"/>
      <c r="H6632" s="53"/>
      <c r="I6632" s="59"/>
      <c r="J6632" s="53"/>
      <c r="K6632" s="53"/>
      <c r="L6632" s="53"/>
      <c r="M6632" s="53"/>
      <c r="N6632" s="53"/>
    </row>
    <row r="6633" spans="2:14" x14ac:dyDescent="0.25">
      <c r="B6633" s="175"/>
      <c r="C6633" s="53"/>
      <c r="D6633" s="53"/>
      <c r="E6633" s="53"/>
      <c r="F6633" s="53"/>
      <c r="G6633" s="54"/>
      <c r="H6633" s="53"/>
      <c r="I6633" s="59"/>
      <c r="J6633" s="53"/>
      <c r="K6633" s="53"/>
      <c r="L6633" s="53"/>
      <c r="M6633" s="53"/>
      <c r="N6633" s="53"/>
    </row>
    <row r="6634" spans="2:14" x14ac:dyDescent="0.25">
      <c r="B6634" s="175"/>
      <c r="C6634" s="53"/>
      <c r="D6634" s="53"/>
      <c r="E6634" s="53"/>
      <c r="F6634" s="53"/>
      <c r="G6634" s="54"/>
      <c r="H6634" s="53"/>
      <c r="I6634" s="59"/>
      <c r="J6634" s="53"/>
      <c r="K6634" s="53"/>
      <c r="L6634" s="53"/>
      <c r="M6634" s="53"/>
      <c r="N6634" s="53"/>
    </row>
    <row r="6635" spans="2:14" x14ac:dyDescent="0.25">
      <c r="B6635" s="175"/>
      <c r="C6635" s="53"/>
      <c r="D6635" s="53"/>
      <c r="E6635" s="53"/>
      <c r="F6635" s="53"/>
      <c r="G6635" s="54"/>
      <c r="H6635" s="53"/>
      <c r="I6635" s="59"/>
      <c r="J6635" s="53"/>
      <c r="K6635" s="53"/>
      <c r="L6635" s="53"/>
      <c r="M6635" s="53"/>
      <c r="N6635" s="53"/>
    </row>
    <row r="6636" spans="2:14" x14ac:dyDescent="0.25">
      <c r="B6636" s="175"/>
      <c r="C6636" s="53"/>
      <c r="D6636" s="53"/>
      <c r="E6636" s="53"/>
      <c r="F6636" s="53"/>
      <c r="G6636" s="54"/>
      <c r="H6636" s="53"/>
      <c r="I6636" s="59"/>
      <c r="J6636" s="53"/>
      <c r="K6636" s="53"/>
      <c r="L6636" s="53"/>
      <c r="M6636" s="53"/>
      <c r="N6636" s="53"/>
    </row>
    <row r="6637" spans="2:14" x14ac:dyDescent="0.25">
      <c r="B6637" s="175"/>
      <c r="C6637" s="53"/>
      <c r="D6637" s="53"/>
      <c r="E6637" s="53"/>
      <c r="F6637" s="53"/>
      <c r="G6637" s="54"/>
      <c r="H6637" s="53"/>
      <c r="I6637" s="59"/>
      <c r="J6637" s="53"/>
      <c r="K6637" s="53"/>
      <c r="L6637" s="53"/>
      <c r="M6637" s="53"/>
      <c r="N6637" s="53"/>
    </row>
    <row r="6638" spans="2:14" x14ac:dyDescent="0.25">
      <c r="B6638" s="175"/>
      <c r="C6638" s="53"/>
      <c r="D6638" s="53"/>
      <c r="E6638" s="53"/>
      <c r="F6638" s="53"/>
      <c r="G6638" s="54"/>
      <c r="H6638" s="53"/>
      <c r="I6638" s="59"/>
      <c r="J6638" s="53"/>
      <c r="K6638" s="53"/>
      <c r="L6638" s="53"/>
      <c r="M6638" s="53"/>
      <c r="N6638" s="53"/>
    </row>
    <row r="6639" spans="2:14" x14ac:dyDescent="0.25">
      <c r="B6639" s="175"/>
      <c r="C6639" s="53"/>
      <c r="D6639" s="53"/>
      <c r="E6639" s="53"/>
      <c r="F6639" s="53"/>
      <c r="G6639" s="54"/>
      <c r="H6639" s="53"/>
      <c r="I6639" s="59"/>
      <c r="J6639" s="53"/>
      <c r="K6639" s="53"/>
      <c r="L6639" s="53"/>
      <c r="M6639" s="53"/>
      <c r="N6639" s="53"/>
    </row>
    <row r="6640" spans="2:14" x14ac:dyDescent="0.25">
      <c r="B6640" s="175"/>
      <c r="C6640" s="53"/>
      <c r="D6640" s="53"/>
      <c r="E6640" s="53"/>
      <c r="F6640" s="53"/>
      <c r="G6640" s="54"/>
      <c r="H6640" s="53"/>
      <c r="I6640" s="59"/>
      <c r="J6640" s="53"/>
      <c r="K6640" s="53"/>
      <c r="L6640" s="53"/>
      <c r="M6640" s="53"/>
      <c r="N6640" s="53"/>
    </row>
    <row r="6641" spans="2:14" x14ac:dyDescent="0.25">
      <c r="B6641" s="175"/>
      <c r="C6641" s="53"/>
      <c r="D6641" s="53"/>
      <c r="E6641" s="53"/>
      <c r="F6641" s="53"/>
      <c r="G6641" s="54"/>
      <c r="H6641" s="53"/>
      <c r="I6641" s="59"/>
      <c r="J6641" s="53"/>
      <c r="K6641" s="53"/>
      <c r="L6641" s="53"/>
      <c r="M6641" s="53"/>
      <c r="N6641" s="53"/>
    </row>
    <row r="6642" spans="2:14" x14ac:dyDescent="0.25">
      <c r="B6642" s="175"/>
      <c r="C6642" s="53"/>
      <c r="D6642" s="53"/>
      <c r="E6642" s="53"/>
      <c r="F6642" s="53"/>
      <c r="G6642" s="54"/>
      <c r="H6642" s="53"/>
      <c r="I6642" s="59"/>
      <c r="J6642" s="53"/>
      <c r="K6642" s="53"/>
      <c r="L6642" s="53"/>
      <c r="M6642" s="53"/>
      <c r="N6642" s="53"/>
    </row>
    <row r="6643" spans="2:14" x14ac:dyDescent="0.25">
      <c r="B6643" s="175"/>
      <c r="C6643" s="53"/>
      <c r="D6643" s="53"/>
      <c r="E6643" s="53"/>
      <c r="F6643" s="53"/>
      <c r="G6643" s="54"/>
      <c r="H6643" s="53"/>
      <c r="I6643" s="59"/>
      <c r="J6643" s="53"/>
      <c r="K6643" s="53"/>
      <c r="L6643" s="53"/>
      <c r="M6643" s="53"/>
      <c r="N6643" s="53"/>
    </row>
    <row r="6644" spans="2:14" x14ac:dyDescent="0.25">
      <c r="B6644" s="175"/>
      <c r="C6644" s="53"/>
      <c r="D6644" s="53"/>
      <c r="E6644" s="53"/>
      <c r="F6644" s="53"/>
      <c r="G6644" s="54"/>
      <c r="H6644" s="53"/>
      <c r="I6644" s="59"/>
      <c r="J6644" s="53"/>
      <c r="K6644" s="53"/>
      <c r="L6644" s="53"/>
      <c r="M6644" s="53"/>
      <c r="N6644" s="53"/>
    </row>
    <row r="6645" spans="2:14" x14ac:dyDescent="0.25">
      <c r="B6645" s="175"/>
      <c r="C6645" s="53"/>
      <c r="D6645" s="53"/>
      <c r="E6645" s="53"/>
      <c r="F6645" s="53"/>
      <c r="G6645" s="54"/>
      <c r="H6645" s="53"/>
      <c r="I6645" s="59"/>
      <c r="J6645" s="53"/>
      <c r="K6645" s="53"/>
      <c r="L6645" s="53"/>
      <c r="M6645" s="53"/>
      <c r="N6645" s="53"/>
    </row>
    <row r="6646" spans="2:14" x14ac:dyDescent="0.25">
      <c r="B6646" s="175"/>
      <c r="C6646" s="53"/>
      <c r="D6646" s="53"/>
      <c r="E6646" s="53"/>
      <c r="F6646" s="53"/>
      <c r="G6646" s="54"/>
      <c r="H6646" s="53"/>
      <c r="I6646" s="59"/>
      <c r="J6646" s="53"/>
      <c r="K6646" s="53"/>
      <c r="L6646" s="53"/>
      <c r="M6646" s="53"/>
      <c r="N6646" s="53"/>
    </row>
    <row r="6647" spans="2:14" x14ac:dyDescent="0.25">
      <c r="B6647" s="175"/>
      <c r="C6647" s="53"/>
      <c r="D6647" s="53"/>
      <c r="E6647" s="53"/>
      <c r="F6647" s="53"/>
      <c r="G6647" s="54"/>
      <c r="H6647" s="53"/>
      <c r="I6647" s="59"/>
      <c r="J6647" s="53"/>
      <c r="K6647" s="53"/>
      <c r="L6647" s="53"/>
      <c r="M6647" s="53"/>
      <c r="N6647" s="53"/>
    </row>
    <row r="6648" spans="2:14" x14ac:dyDescent="0.25">
      <c r="B6648" s="175"/>
      <c r="C6648" s="53"/>
      <c r="D6648" s="53"/>
      <c r="E6648" s="53"/>
      <c r="F6648" s="53"/>
      <c r="G6648" s="54"/>
      <c r="H6648" s="53"/>
      <c r="I6648" s="59"/>
      <c r="J6648" s="53"/>
      <c r="K6648" s="53"/>
      <c r="L6648" s="53"/>
      <c r="M6648" s="53"/>
      <c r="N6648" s="53"/>
    </row>
    <row r="6649" spans="2:14" x14ac:dyDescent="0.25">
      <c r="B6649" s="175"/>
      <c r="C6649" s="53"/>
      <c r="D6649" s="53"/>
      <c r="E6649" s="53"/>
      <c r="F6649" s="53"/>
      <c r="G6649" s="54"/>
      <c r="H6649" s="53"/>
      <c r="I6649" s="59"/>
      <c r="J6649" s="53"/>
      <c r="K6649" s="53"/>
      <c r="L6649" s="53"/>
      <c r="M6649" s="53"/>
      <c r="N6649" s="53"/>
    </row>
    <row r="6650" spans="2:14" x14ac:dyDescent="0.25">
      <c r="B6650" s="175"/>
      <c r="C6650" s="53"/>
      <c r="D6650" s="53"/>
      <c r="E6650" s="53"/>
      <c r="F6650" s="53"/>
      <c r="G6650" s="54"/>
      <c r="H6650" s="53"/>
      <c r="I6650" s="59"/>
      <c r="J6650" s="53"/>
      <c r="K6650" s="53"/>
      <c r="L6650" s="53"/>
      <c r="M6650" s="53"/>
      <c r="N6650" s="53"/>
    </row>
    <row r="6651" spans="2:14" x14ac:dyDescent="0.25">
      <c r="B6651" s="175"/>
      <c r="C6651" s="53"/>
      <c r="D6651" s="53"/>
      <c r="E6651" s="53"/>
      <c r="F6651" s="53"/>
      <c r="G6651" s="54"/>
      <c r="H6651" s="53"/>
      <c r="I6651" s="59"/>
      <c r="J6651" s="53"/>
      <c r="K6651" s="53"/>
      <c r="L6651" s="53"/>
      <c r="M6651" s="53"/>
      <c r="N6651" s="53"/>
    </row>
    <row r="6652" spans="2:14" x14ac:dyDescent="0.25">
      <c r="B6652" s="175"/>
      <c r="C6652" s="53"/>
      <c r="D6652" s="53"/>
      <c r="E6652" s="53"/>
      <c r="F6652" s="53"/>
      <c r="G6652" s="54"/>
      <c r="H6652" s="53"/>
      <c r="I6652" s="59"/>
      <c r="J6652" s="53"/>
      <c r="K6652" s="53"/>
      <c r="L6652" s="53"/>
      <c r="M6652" s="53"/>
      <c r="N6652" s="53"/>
    </row>
    <row r="6653" spans="2:14" x14ac:dyDescent="0.25">
      <c r="B6653" s="175"/>
      <c r="C6653" s="53"/>
      <c r="D6653" s="53"/>
      <c r="E6653" s="53"/>
      <c r="F6653" s="53"/>
      <c r="G6653" s="54"/>
      <c r="H6653" s="53"/>
      <c r="I6653" s="59"/>
      <c r="J6653" s="53"/>
      <c r="K6653" s="53"/>
      <c r="L6653" s="53"/>
      <c r="M6653" s="53"/>
      <c r="N6653" s="53"/>
    </row>
    <row r="6654" spans="2:14" x14ac:dyDescent="0.25">
      <c r="B6654" s="175"/>
      <c r="C6654" s="53"/>
      <c r="D6654" s="53"/>
      <c r="E6654" s="53"/>
      <c r="F6654" s="53"/>
      <c r="G6654" s="54"/>
      <c r="H6654" s="53"/>
      <c r="I6654" s="59"/>
      <c r="J6654" s="53"/>
      <c r="K6654" s="53"/>
      <c r="L6654" s="53"/>
      <c r="M6654" s="53"/>
      <c r="N6654" s="53"/>
    </row>
    <row r="6655" spans="2:14" x14ac:dyDescent="0.25">
      <c r="B6655" s="175"/>
      <c r="C6655" s="53"/>
      <c r="D6655" s="53"/>
      <c r="E6655" s="53"/>
      <c r="F6655" s="53"/>
      <c r="G6655" s="54"/>
      <c r="H6655" s="53"/>
      <c r="I6655" s="59"/>
      <c r="J6655" s="53"/>
      <c r="K6655" s="53"/>
      <c r="L6655" s="53"/>
      <c r="M6655" s="53"/>
      <c r="N6655" s="53"/>
    </row>
    <row r="6656" spans="2:14" x14ac:dyDescent="0.25">
      <c r="B6656" s="175"/>
      <c r="C6656" s="53"/>
      <c r="D6656" s="53"/>
      <c r="E6656" s="53"/>
      <c r="F6656" s="53"/>
      <c r="G6656" s="54"/>
      <c r="H6656" s="53"/>
      <c r="I6656" s="59"/>
      <c r="J6656" s="53"/>
      <c r="K6656" s="53"/>
      <c r="L6656" s="53"/>
      <c r="M6656" s="53"/>
      <c r="N6656" s="53"/>
    </row>
    <row r="6657" spans="2:14" x14ac:dyDescent="0.25">
      <c r="B6657" s="175"/>
      <c r="C6657" s="53"/>
      <c r="D6657" s="53"/>
      <c r="E6657" s="53"/>
      <c r="F6657" s="53"/>
      <c r="G6657" s="54"/>
      <c r="H6657" s="53"/>
      <c r="I6657" s="59"/>
      <c r="J6657" s="53"/>
      <c r="K6657" s="53"/>
      <c r="L6657" s="53"/>
      <c r="M6657" s="53"/>
      <c r="N6657" s="53"/>
    </row>
    <row r="6658" spans="2:14" x14ac:dyDescent="0.25">
      <c r="B6658" s="175"/>
      <c r="C6658" s="53"/>
      <c r="D6658" s="53"/>
      <c r="E6658" s="53"/>
      <c r="F6658" s="53"/>
      <c r="G6658" s="54"/>
      <c r="H6658" s="53"/>
      <c r="I6658" s="59"/>
      <c r="J6658" s="53"/>
      <c r="K6658" s="53"/>
      <c r="L6658" s="53"/>
      <c r="M6658" s="53"/>
      <c r="N6658" s="53"/>
    </row>
    <row r="6659" spans="2:14" x14ac:dyDescent="0.25">
      <c r="B6659" s="175"/>
      <c r="C6659" s="53"/>
      <c r="D6659" s="53"/>
      <c r="E6659" s="53"/>
      <c r="F6659" s="53"/>
      <c r="G6659" s="54"/>
      <c r="H6659" s="53"/>
      <c r="I6659" s="59"/>
      <c r="J6659" s="53"/>
      <c r="K6659" s="53"/>
      <c r="L6659" s="53"/>
      <c r="M6659" s="53"/>
      <c r="N6659" s="53"/>
    </row>
    <row r="6660" spans="2:14" x14ac:dyDescent="0.25">
      <c r="B6660" s="175"/>
      <c r="C6660" s="53"/>
      <c r="D6660" s="53"/>
      <c r="E6660" s="53"/>
      <c r="F6660" s="53"/>
      <c r="G6660" s="54"/>
      <c r="H6660" s="53"/>
      <c r="I6660" s="59"/>
      <c r="J6660" s="53"/>
      <c r="K6660" s="53"/>
      <c r="L6660" s="53"/>
      <c r="M6660" s="53"/>
      <c r="N6660" s="53"/>
    </row>
    <row r="6661" spans="2:14" x14ac:dyDescent="0.25">
      <c r="B6661" s="175"/>
      <c r="C6661" s="53"/>
      <c r="D6661" s="53"/>
      <c r="E6661" s="53"/>
      <c r="F6661" s="53"/>
      <c r="G6661" s="54"/>
      <c r="H6661" s="53"/>
      <c r="I6661" s="59"/>
      <c r="J6661" s="53"/>
      <c r="K6661" s="53"/>
      <c r="L6661" s="53"/>
      <c r="M6661" s="53"/>
      <c r="N6661" s="53"/>
    </row>
    <row r="6662" spans="2:14" x14ac:dyDescent="0.25">
      <c r="B6662" s="175"/>
      <c r="C6662" s="53"/>
      <c r="D6662" s="53"/>
      <c r="E6662" s="53"/>
      <c r="F6662" s="53"/>
      <c r="G6662" s="54"/>
      <c r="H6662" s="53"/>
      <c r="I6662" s="59"/>
      <c r="J6662" s="53"/>
      <c r="K6662" s="53"/>
      <c r="L6662" s="53"/>
      <c r="M6662" s="53"/>
      <c r="N6662" s="53"/>
    </row>
    <row r="6663" spans="2:14" x14ac:dyDescent="0.25">
      <c r="B6663" s="175"/>
      <c r="C6663" s="53"/>
      <c r="D6663" s="53"/>
      <c r="E6663" s="53"/>
      <c r="F6663" s="53"/>
      <c r="G6663" s="54"/>
      <c r="H6663" s="53"/>
      <c r="I6663" s="59"/>
      <c r="J6663" s="53"/>
      <c r="K6663" s="53"/>
      <c r="L6663" s="53"/>
      <c r="M6663" s="53"/>
      <c r="N6663" s="53"/>
    </row>
    <row r="6664" spans="2:14" x14ac:dyDescent="0.25">
      <c r="B6664" s="175"/>
      <c r="C6664" s="53"/>
      <c r="D6664" s="53"/>
      <c r="E6664" s="53"/>
      <c r="F6664" s="53"/>
      <c r="G6664" s="54"/>
      <c r="H6664" s="53"/>
      <c r="I6664" s="59"/>
      <c r="J6664" s="53"/>
      <c r="K6664" s="53"/>
      <c r="L6664" s="53"/>
      <c r="M6664" s="53"/>
      <c r="N6664" s="53"/>
    </row>
    <row r="6665" spans="2:14" x14ac:dyDescent="0.25">
      <c r="B6665" s="175"/>
      <c r="C6665" s="53"/>
      <c r="D6665" s="53"/>
      <c r="E6665" s="53"/>
      <c r="F6665" s="53"/>
      <c r="G6665" s="54"/>
      <c r="H6665" s="53"/>
      <c r="I6665" s="59"/>
      <c r="J6665" s="53"/>
      <c r="K6665" s="53"/>
      <c r="L6665" s="53"/>
      <c r="M6665" s="53"/>
      <c r="N6665" s="53"/>
    </row>
    <row r="6666" spans="2:14" x14ac:dyDescent="0.25">
      <c r="B6666" s="175"/>
      <c r="C6666" s="53"/>
      <c r="D6666" s="53"/>
      <c r="E6666" s="53"/>
      <c r="F6666" s="53"/>
      <c r="G6666" s="54"/>
      <c r="H6666" s="53"/>
      <c r="I6666" s="59"/>
      <c r="J6666" s="53"/>
      <c r="K6666" s="53"/>
      <c r="L6666" s="53"/>
      <c r="M6666" s="53"/>
      <c r="N6666" s="53"/>
    </row>
    <row r="6667" spans="2:14" x14ac:dyDescent="0.25">
      <c r="B6667" s="175"/>
      <c r="C6667" s="53"/>
      <c r="D6667" s="53"/>
      <c r="E6667" s="53"/>
      <c r="F6667" s="53"/>
      <c r="G6667" s="54"/>
      <c r="H6667" s="53"/>
      <c r="I6667" s="59"/>
      <c r="J6667" s="53"/>
      <c r="K6667" s="53"/>
      <c r="L6667" s="53"/>
      <c r="M6667" s="53"/>
      <c r="N6667" s="53"/>
    </row>
    <row r="6668" spans="2:14" x14ac:dyDescent="0.25">
      <c r="B6668" s="175"/>
      <c r="C6668" s="53"/>
      <c r="D6668" s="53"/>
      <c r="E6668" s="53"/>
      <c r="F6668" s="53"/>
      <c r="G6668" s="54"/>
      <c r="H6668" s="53"/>
      <c r="I6668" s="59"/>
      <c r="J6668" s="53"/>
      <c r="K6668" s="53"/>
      <c r="L6668" s="53"/>
      <c r="M6668" s="53"/>
      <c r="N6668" s="53"/>
    </row>
    <row r="6669" spans="2:14" x14ac:dyDescent="0.25">
      <c r="B6669" s="175"/>
      <c r="C6669" s="53"/>
      <c r="D6669" s="53"/>
      <c r="E6669" s="53"/>
      <c r="F6669" s="53"/>
      <c r="G6669" s="54"/>
      <c r="H6669" s="53"/>
      <c r="I6669" s="59"/>
      <c r="J6669" s="53"/>
      <c r="K6669" s="53"/>
      <c r="L6669" s="53"/>
      <c r="M6669" s="53"/>
      <c r="N6669" s="53"/>
    </row>
    <row r="6670" spans="2:14" x14ac:dyDescent="0.25">
      <c r="B6670" s="175"/>
      <c r="C6670" s="53"/>
      <c r="D6670" s="53"/>
      <c r="E6670" s="53"/>
      <c r="F6670" s="53"/>
      <c r="G6670" s="54"/>
      <c r="H6670" s="53"/>
      <c r="I6670" s="59"/>
      <c r="J6670" s="53"/>
      <c r="K6670" s="53"/>
      <c r="L6670" s="53"/>
      <c r="M6670" s="53"/>
      <c r="N6670" s="53"/>
    </row>
    <row r="6671" spans="2:14" x14ac:dyDescent="0.25">
      <c r="B6671" s="175"/>
      <c r="C6671" s="53"/>
      <c r="D6671" s="53"/>
      <c r="E6671" s="53"/>
      <c r="F6671" s="53"/>
      <c r="G6671" s="54"/>
      <c r="H6671" s="53"/>
      <c r="I6671" s="59"/>
      <c r="J6671" s="53"/>
      <c r="K6671" s="53"/>
      <c r="L6671" s="53"/>
      <c r="M6671" s="53"/>
      <c r="N6671" s="53"/>
    </row>
    <row r="6672" spans="2:14" x14ac:dyDescent="0.25">
      <c r="B6672" s="175"/>
      <c r="C6672" s="53"/>
      <c r="D6672" s="53"/>
      <c r="E6672" s="53"/>
      <c r="F6672" s="53"/>
      <c r="G6672" s="54"/>
      <c r="H6672" s="53"/>
      <c r="I6672" s="59"/>
      <c r="J6672" s="53"/>
      <c r="K6672" s="53"/>
      <c r="L6672" s="53"/>
      <c r="M6672" s="53"/>
      <c r="N6672" s="53"/>
    </row>
    <row r="6673" spans="2:14" x14ac:dyDescent="0.25">
      <c r="B6673" s="175"/>
      <c r="C6673" s="53"/>
      <c r="D6673" s="53"/>
      <c r="E6673" s="53"/>
      <c r="F6673" s="53"/>
      <c r="G6673" s="54"/>
      <c r="H6673" s="53"/>
      <c r="I6673" s="59"/>
      <c r="J6673" s="53"/>
      <c r="K6673" s="53"/>
      <c r="L6673" s="53"/>
      <c r="M6673" s="53"/>
      <c r="N6673" s="53"/>
    </row>
    <row r="6674" spans="2:14" x14ac:dyDescent="0.25">
      <c r="B6674" s="175"/>
      <c r="C6674" s="53"/>
      <c r="D6674" s="53"/>
      <c r="E6674" s="53"/>
      <c r="F6674" s="53"/>
      <c r="G6674" s="54"/>
      <c r="H6674" s="53"/>
      <c r="I6674" s="59"/>
      <c r="J6674" s="53"/>
      <c r="K6674" s="53"/>
      <c r="L6674" s="53"/>
      <c r="M6674" s="53"/>
      <c r="N6674" s="53"/>
    </row>
    <row r="6675" spans="2:14" x14ac:dyDescent="0.25">
      <c r="B6675" s="175"/>
      <c r="C6675" s="53"/>
      <c r="D6675" s="53"/>
      <c r="E6675" s="53"/>
      <c r="F6675" s="53"/>
      <c r="G6675" s="54"/>
      <c r="H6675" s="53"/>
      <c r="I6675" s="59"/>
      <c r="J6675" s="53"/>
      <c r="K6675" s="53"/>
      <c r="L6675" s="53"/>
      <c r="M6675" s="53"/>
      <c r="N6675" s="53"/>
    </row>
    <row r="6676" spans="2:14" x14ac:dyDescent="0.25">
      <c r="B6676" s="175"/>
      <c r="C6676" s="53"/>
      <c r="D6676" s="53"/>
      <c r="E6676" s="53"/>
      <c r="F6676" s="53"/>
      <c r="G6676" s="54"/>
      <c r="H6676" s="53"/>
      <c r="I6676" s="59"/>
      <c r="J6676" s="53"/>
      <c r="K6676" s="53"/>
      <c r="L6676" s="53"/>
      <c r="M6676" s="53"/>
      <c r="N6676" s="53"/>
    </row>
    <row r="6677" spans="2:14" x14ac:dyDescent="0.25">
      <c r="B6677" s="175"/>
      <c r="C6677" s="53"/>
      <c r="D6677" s="53"/>
      <c r="E6677" s="53"/>
      <c r="F6677" s="53"/>
      <c r="G6677" s="54"/>
      <c r="H6677" s="53"/>
      <c r="I6677" s="59"/>
      <c r="J6677" s="53"/>
      <c r="K6677" s="53"/>
      <c r="L6677" s="53"/>
      <c r="M6677" s="53"/>
      <c r="N6677" s="53"/>
    </row>
    <row r="6678" spans="2:14" x14ac:dyDescent="0.25">
      <c r="B6678" s="175"/>
      <c r="C6678" s="53"/>
      <c r="D6678" s="53"/>
      <c r="E6678" s="53"/>
      <c r="F6678" s="53"/>
      <c r="G6678" s="54"/>
      <c r="H6678" s="53"/>
      <c r="I6678" s="59"/>
      <c r="J6678" s="53"/>
      <c r="K6678" s="53"/>
      <c r="L6678" s="53"/>
      <c r="M6678" s="53"/>
      <c r="N6678" s="53"/>
    </row>
    <row r="6679" spans="2:14" x14ac:dyDescent="0.25">
      <c r="B6679" s="175"/>
      <c r="C6679" s="53"/>
      <c r="D6679" s="53"/>
      <c r="E6679" s="53"/>
      <c r="F6679" s="53"/>
      <c r="G6679" s="54"/>
      <c r="H6679" s="53"/>
      <c r="I6679" s="59"/>
      <c r="J6679" s="53"/>
      <c r="K6679" s="53"/>
      <c r="L6679" s="53"/>
      <c r="M6679" s="53"/>
      <c r="N6679" s="53"/>
    </row>
    <row r="6680" spans="2:14" x14ac:dyDescent="0.25">
      <c r="B6680" s="175"/>
      <c r="C6680" s="53"/>
      <c r="D6680" s="53"/>
      <c r="E6680" s="53"/>
      <c r="F6680" s="53"/>
      <c r="G6680" s="54"/>
      <c r="H6680" s="53"/>
      <c r="I6680" s="59"/>
      <c r="J6680" s="53"/>
      <c r="K6680" s="53"/>
      <c r="L6680" s="53"/>
      <c r="M6680" s="53"/>
      <c r="N6680" s="53"/>
    </row>
    <row r="6681" spans="2:14" x14ac:dyDescent="0.25">
      <c r="B6681" s="175"/>
      <c r="C6681" s="53"/>
      <c r="D6681" s="53"/>
      <c r="E6681" s="53"/>
      <c r="F6681" s="53"/>
      <c r="G6681" s="54"/>
      <c r="H6681" s="53"/>
      <c r="I6681" s="59"/>
      <c r="J6681" s="53"/>
      <c r="K6681" s="53"/>
      <c r="L6681" s="53"/>
      <c r="M6681" s="53"/>
      <c r="N6681" s="53"/>
    </row>
    <row r="6682" spans="2:14" x14ac:dyDescent="0.25">
      <c r="B6682" s="175"/>
      <c r="C6682" s="53"/>
      <c r="D6682" s="53"/>
      <c r="E6682" s="53"/>
      <c r="F6682" s="53"/>
      <c r="G6682" s="54"/>
      <c r="H6682" s="53"/>
      <c r="I6682" s="59"/>
      <c r="J6682" s="53"/>
      <c r="K6682" s="53"/>
      <c r="L6682" s="53"/>
      <c r="M6682" s="53"/>
      <c r="N6682" s="53"/>
    </row>
    <row r="6683" spans="2:14" x14ac:dyDescent="0.25">
      <c r="B6683" s="175"/>
      <c r="C6683" s="53"/>
      <c r="D6683" s="53"/>
      <c r="E6683" s="53"/>
      <c r="F6683" s="53"/>
      <c r="G6683" s="54"/>
      <c r="H6683" s="53"/>
      <c r="I6683" s="59"/>
      <c r="J6683" s="53"/>
      <c r="K6683" s="53"/>
      <c r="L6683" s="53"/>
      <c r="M6683" s="53"/>
      <c r="N6683" s="53"/>
    </row>
    <row r="6684" spans="2:14" x14ac:dyDescent="0.25">
      <c r="B6684" s="175"/>
      <c r="C6684" s="53"/>
      <c r="D6684" s="53"/>
      <c r="E6684" s="53"/>
      <c r="F6684" s="53"/>
      <c r="G6684" s="54"/>
      <c r="H6684" s="53"/>
      <c r="I6684" s="59"/>
      <c r="J6684" s="53"/>
      <c r="K6684" s="53"/>
      <c r="L6684" s="53"/>
      <c r="M6684" s="53"/>
      <c r="N6684" s="53"/>
    </row>
    <row r="6685" spans="2:14" x14ac:dyDescent="0.25">
      <c r="B6685" s="175"/>
      <c r="C6685" s="53"/>
      <c r="D6685" s="53"/>
      <c r="E6685" s="53"/>
      <c r="F6685" s="53"/>
      <c r="G6685" s="54"/>
      <c r="H6685" s="53"/>
      <c r="I6685" s="59"/>
      <c r="J6685" s="53"/>
      <c r="K6685" s="53"/>
      <c r="L6685" s="53"/>
      <c r="M6685" s="53"/>
      <c r="N6685" s="53"/>
    </row>
    <row r="6686" spans="2:14" x14ac:dyDescent="0.25">
      <c r="B6686" s="175"/>
      <c r="C6686" s="53"/>
      <c r="D6686" s="53"/>
      <c r="E6686" s="53"/>
      <c r="F6686" s="53"/>
      <c r="G6686" s="54"/>
      <c r="H6686" s="53"/>
      <c r="I6686" s="59"/>
      <c r="J6686" s="53"/>
      <c r="K6686" s="53"/>
      <c r="L6686" s="53"/>
      <c r="M6686" s="53"/>
      <c r="N6686" s="53"/>
    </row>
    <row r="6687" spans="2:14" x14ac:dyDescent="0.25">
      <c r="B6687" s="175"/>
      <c r="C6687" s="53"/>
      <c r="D6687" s="53"/>
      <c r="E6687" s="53"/>
      <c r="F6687" s="53"/>
      <c r="G6687" s="54"/>
      <c r="H6687" s="53"/>
      <c r="I6687" s="59"/>
      <c r="J6687" s="53"/>
      <c r="K6687" s="53"/>
      <c r="L6687" s="53"/>
      <c r="M6687" s="53"/>
      <c r="N6687" s="53"/>
    </row>
    <row r="6688" spans="2:14" x14ac:dyDescent="0.25">
      <c r="B6688" s="175"/>
      <c r="C6688" s="53"/>
      <c r="D6688" s="53"/>
      <c r="E6688" s="53"/>
      <c r="F6688" s="53"/>
      <c r="G6688" s="54"/>
      <c r="H6688" s="53"/>
      <c r="I6688" s="59"/>
      <c r="J6688" s="53"/>
      <c r="K6688" s="53"/>
      <c r="L6688" s="53"/>
      <c r="M6688" s="53"/>
      <c r="N6688" s="53"/>
    </row>
    <row r="6689" spans="2:14" x14ac:dyDescent="0.25">
      <c r="B6689" s="175"/>
      <c r="C6689" s="53"/>
      <c r="D6689" s="53"/>
      <c r="E6689" s="53"/>
      <c r="F6689" s="53"/>
      <c r="G6689" s="54"/>
      <c r="H6689" s="53"/>
      <c r="I6689" s="59"/>
      <c r="J6689" s="53"/>
      <c r="K6689" s="53"/>
      <c r="L6689" s="53"/>
      <c r="M6689" s="53"/>
      <c r="N6689" s="53"/>
    </row>
    <row r="6690" spans="2:14" x14ac:dyDescent="0.25">
      <c r="B6690" s="175"/>
      <c r="C6690" s="53"/>
      <c r="D6690" s="53"/>
      <c r="E6690" s="53"/>
      <c r="F6690" s="53"/>
      <c r="G6690" s="54"/>
      <c r="H6690" s="53"/>
      <c r="I6690" s="59"/>
      <c r="J6690" s="53"/>
      <c r="K6690" s="53"/>
      <c r="L6690" s="53"/>
      <c r="M6690" s="53"/>
      <c r="N6690" s="53"/>
    </row>
    <row r="6691" spans="2:14" x14ac:dyDescent="0.25">
      <c r="B6691" s="175"/>
      <c r="C6691" s="53"/>
      <c r="D6691" s="53"/>
      <c r="E6691" s="53"/>
      <c r="F6691" s="53"/>
      <c r="G6691" s="54"/>
      <c r="H6691" s="53"/>
      <c r="I6691" s="59"/>
      <c r="J6691" s="53"/>
      <c r="K6691" s="53"/>
      <c r="L6691" s="53"/>
      <c r="M6691" s="53"/>
      <c r="N6691" s="53"/>
    </row>
    <row r="6692" spans="2:14" x14ac:dyDescent="0.25">
      <c r="B6692" s="175"/>
      <c r="C6692" s="53"/>
      <c r="D6692" s="53"/>
      <c r="E6692" s="53"/>
      <c r="F6692" s="53"/>
      <c r="G6692" s="54"/>
      <c r="H6692" s="53"/>
      <c r="I6692" s="59"/>
      <c r="J6692" s="53"/>
      <c r="K6692" s="53"/>
      <c r="L6692" s="53"/>
      <c r="M6692" s="53"/>
      <c r="N6692" s="53"/>
    </row>
    <row r="6693" spans="2:14" x14ac:dyDescent="0.25">
      <c r="B6693" s="175"/>
      <c r="C6693" s="53"/>
      <c r="D6693" s="53"/>
      <c r="E6693" s="53"/>
      <c r="F6693" s="53"/>
      <c r="G6693" s="54"/>
      <c r="H6693" s="53"/>
      <c r="I6693" s="59"/>
      <c r="J6693" s="53"/>
      <c r="K6693" s="53"/>
      <c r="L6693" s="53"/>
      <c r="M6693" s="53"/>
      <c r="N6693" s="53"/>
    </row>
    <row r="6694" spans="2:14" x14ac:dyDescent="0.25">
      <c r="B6694" s="175"/>
      <c r="C6694" s="53"/>
      <c r="D6694" s="53"/>
      <c r="E6694" s="53"/>
      <c r="F6694" s="53"/>
      <c r="G6694" s="54"/>
      <c r="H6694" s="53"/>
      <c r="I6694" s="59"/>
      <c r="J6694" s="53"/>
      <c r="K6694" s="53"/>
      <c r="L6694" s="53"/>
      <c r="M6694" s="53"/>
      <c r="N6694" s="53"/>
    </row>
    <row r="6695" spans="2:14" x14ac:dyDescent="0.25">
      <c r="B6695" s="175"/>
      <c r="C6695" s="53"/>
      <c r="D6695" s="53"/>
      <c r="E6695" s="53"/>
      <c r="F6695" s="53"/>
      <c r="G6695" s="54"/>
      <c r="H6695" s="53"/>
      <c r="I6695" s="59"/>
      <c r="J6695" s="53"/>
      <c r="K6695" s="53"/>
      <c r="L6695" s="53"/>
      <c r="M6695" s="53"/>
      <c r="N6695" s="53"/>
    </row>
    <row r="6696" spans="2:14" x14ac:dyDescent="0.25">
      <c r="B6696" s="175"/>
      <c r="C6696" s="53"/>
      <c r="D6696" s="53"/>
      <c r="E6696" s="53"/>
      <c r="F6696" s="53"/>
      <c r="G6696" s="54"/>
      <c r="H6696" s="53"/>
      <c r="I6696" s="59"/>
      <c r="J6696" s="53"/>
      <c r="K6696" s="53"/>
      <c r="L6696" s="53"/>
      <c r="M6696" s="53"/>
      <c r="N6696" s="53"/>
    </row>
    <row r="6697" spans="2:14" x14ac:dyDescent="0.25">
      <c r="B6697" s="175"/>
      <c r="C6697" s="53"/>
      <c r="D6697" s="53"/>
      <c r="E6697" s="53"/>
      <c r="F6697" s="53"/>
      <c r="G6697" s="54"/>
      <c r="H6697" s="53"/>
      <c r="I6697" s="59"/>
      <c r="J6697" s="53"/>
      <c r="K6697" s="53"/>
      <c r="L6697" s="53"/>
      <c r="M6697" s="53"/>
      <c r="N6697" s="53"/>
    </row>
    <row r="6698" spans="2:14" x14ac:dyDescent="0.25">
      <c r="B6698" s="175"/>
      <c r="C6698" s="53"/>
      <c r="D6698" s="53"/>
      <c r="E6698" s="53"/>
      <c r="F6698" s="53"/>
      <c r="G6698" s="54"/>
      <c r="H6698" s="53"/>
      <c r="I6698" s="59"/>
      <c r="J6698" s="53"/>
      <c r="K6698" s="53"/>
      <c r="L6698" s="53"/>
      <c r="M6698" s="53"/>
      <c r="N6698" s="53"/>
    </row>
    <row r="6699" spans="2:14" x14ac:dyDescent="0.25">
      <c r="B6699" s="175"/>
      <c r="C6699" s="53"/>
      <c r="D6699" s="53"/>
      <c r="E6699" s="53"/>
      <c r="F6699" s="53"/>
      <c r="G6699" s="54"/>
      <c r="H6699" s="53"/>
      <c r="I6699" s="59"/>
      <c r="J6699" s="53"/>
      <c r="K6699" s="53"/>
      <c r="L6699" s="53"/>
      <c r="M6699" s="53"/>
      <c r="N6699" s="53"/>
    </row>
    <row r="6700" spans="2:14" x14ac:dyDescent="0.25">
      <c r="B6700" s="175"/>
      <c r="C6700" s="53"/>
      <c r="D6700" s="53"/>
      <c r="E6700" s="53"/>
      <c r="F6700" s="53"/>
      <c r="G6700" s="54"/>
      <c r="H6700" s="53"/>
      <c r="I6700" s="59"/>
      <c r="J6700" s="53"/>
      <c r="K6700" s="53"/>
      <c r="L6700" s="53"/>
      <c r="M6700" s="53"/>
      <c r="N6700" s="53"/>
    </row>
    <row r="6701" spans="2:14" x14ac:dyDescent="0.25">
      <c r="B6701" s="175"/>
      <c r="C6701" s="53"/>
      <c r="D6701" s="53"/>
      <c r="E6701" s="53"/>
      <c r="F6701" s="53"/>
      <c r="G6701" s="54"/>
      <c r="H6701" s="53"/>
      <c r="I6701" s="59"/>
      <c r="J6701" s="53"/>
      <c r="K6701" s="53"/>
      <c r="L6701" s="53"/>
      <c r="M6701" s="53"/>
      <c r="N6701" s="53"/>
    </row>
    <row r="6702" spans="2:14" x14ac:dyDescent="0.25">
      <c r="B6702" s="175"/>
      <c r="C6702" s="53"/>
      <c r="D6702" s="53"/>
      <c r="E6702" s="53"/>
      <c r="F6702" s="53"/>
      <c r="G6702" s="54"/>
      <c r="H6702" s="53"/>
      <c r="I6702" s="59"/>
      <c r="J6702" s="53"/>
      <c r="K6702" s="53"/>
      <c r="L6702" s="53"/>
      <c r="M6702" s="53"/>
      <c r="N6702" s="53"/>
    </row>
    <row r="6703" spans="2:14" x14ac:dyDescent="0.25">
      <c r="B6703" s="175"/>
      <c r="C6703" s="53"/>
      <c r="D6703" s="53"/>
      <c r="E6703" s="53"/>
      <c r="F6703" s="53"/>
      <c r="G6703" s="54"/>
      <c r="H6703" s="53"/>
      <c r="I6703" s="59"/>
      <c r="J6703" s="53"/>
      <c r="K6703" s="53"/>
      <c r="L6703" s="53"/>
      <c r="M6703" s="53"/>
      <c r="N6703" s="53"/>
    </row>
    <row r="6704" spans="2:14" x14ac:dyDescent="0.25">
      <c r="B6704" s="175"/>
      <c r="C6704" s="53"/>
      <c r="D6704" s="53"/>
      <c r="E6704" s="53"/>
      <c r="F6704" s="53"/>
      <c r="G6704" s="54"/>
      <c r="H6704" s="53"/>
      <c r="I6704" s="59"/>
      <c r="J6704" s="53"/>
      <c r="K6704" s="53"/>
      <c r="L6704" s="53"/>
      <c r="M6704" s="53"/>
      <c r="N6704" s="53"/>
    </row>
    <row r="6705" spans="2:14" x14ac:dyDescent="0.25">
      <c r="B6705" s="175"/>
      <c r="C6705" s="53"/>
      <c r="D6705" s="53"/>
      <c r="E6705" s="53"/>
      <c r="F6705" s="53"/>
      <c r="G6705" s="54"/>
      <c r="H6705" s="53"/>
      <c r="I6705" s="59"/>
      <c r="J6705" s="53"/>
      <c r="K6705" s="53"/>
      <c r="L6705" s="53"/>
      <c r="M6705" s="53"/>
      <c r="N6705" s="53"/>
    </row>
    <row r="6706" spans="2:14" x14ac:dyDescent="0.25">
      <c r="B6706" s="175"/>
      <c r="C6706" s="53"/>
      <c r="D6706" s="53"/>
      <c r="E6706" s="53"/>
      <c r="F6706" s="53"/>
      <c r="G6706" s="54"/>
      <c r="H6706" s="53"/>
      <c r="I6706" s="59"/>
      <c r="J6706" s="53"/>
      <c r="K6706" s="53"/>
      <c r="L6706" s="53"/>
      <c r="M6706" s="53"/>
      <c r="N6706" s="53"/>
    </row>
    <row r="6707" spans="2:14" x14ac:dyDescent="0.25">
      <c r="B6707" s="175"/>
      <c r="C6707" s="53"/>
      <c r="D6707" s="53"/>
      <c r="E6707" s="53"/>
      <c r="F6707" s="53"/>
      <c r="G6707" s="54"/>
      <c r="H6707" s="53"/>
      <c r="I6707" s="59"/>
      <c r="J6707" s="53"/>
      <c r="K6707" s="53"/>
      <c r="L6707" s="53"/>
      <c r="M6707" s="53"/>
      <c r="N6707" s="53"/>
    </row>
    <row r="6708" spans="2:14" x14ac:dyDescent="0.25">
      <c r="B6708" s="175"/>
      <c r="C6708" s="53"/>
      <c r="D6708" s="53"/>
      <c r="E6708" s="53"/>
      <c r="F6708" s="53"/>
      <c r="G6708" s="54"/>
      <c r="H6708" s="53"/>
      <c r="I6708" s="59"/>
      <c r="J6708" s="53"/>
      <c r="K6708" s="53"/>
      <c r="L6708" s="53"/>
      <c r="M6708" s="53"/>
      <c r="N6708" s="53"/>
    </row>
    <row r="6709" spans="2:14" x14ac:dyDescent="0.25">
      <c r="B6709" s="175"/>
      <c r="C6709" s="53"/>
      <c r="D6709" s="53"/>
      <c r="E6709" s="53"/>
      <c r="F6709" s="53"/>
      <c r="G6709" s="54"/>
      <c r="H6709" s="53"/>
      <c r="I6709" s="59"/>
      <c r="J6709" s="53"/>
      <c r="K6709" s="53"/>
      <c r="L6709" s="53"/>
      <c r="M6709" s="53"/>
      <c r="N6709" s="53"/>
    </row>
    <row r="6710" spans="2:14" x14ac:dyDescent="0.25">
      <c r="B6710" s="175"/>
      <c r="C6710" s="53"/>
      <c r="D6710" s="53"/>
      <c r="E6710" s="53"/>
      <c r="F6710" s="53"/>
      <c r="G6710" s="54"/>
      <c r="H6710" s="53"/>
      <c r="I6710" s="59"/>
      <c r="J6710" s="53"/>
      <c r="K6710" s="53"/>
      <c r="L6710" s="53"/>
      <c r="M6710" s="53"/>
      <c r="N6710" s="53"/>
    </row>
    <row r="6711" spans="2:14" x14ac:dyDescent="0.25">
      <c r="B6711" s="175"/>
      <c r="C6711" s="53"/>
      <c r="D6711" s="53"/>
      <c r="E6711" s="53"/>
      <c r="F6711" s="53"/>
      <c r="G6711" s="54"/>
      <c r="H6711" s="53"/>
      <c r="I6711" s="59"/>
      <c r="J6711" s="53"/>
      <c r="K6711" s="53"/>
      <c r="L6711" s="53"/>
      <c r="M6711" s="53"/>
      <c r="N6711" s="53"/>
    </row>
    <row r="6712" spans="2:14" x14ac:dyDescent="0.25">
      <c r="B6712" s="175"/>
      <c r="C6712" s="53"/>
      <c r="D6712" s="53"/>
      <c r="E6712" s="53"/>
      <c r="F6712" s="53"/>
      <c r="G6712" s="54"/>
      <c r="H6712" s="53"/>
      <c r="I6712" s="59"/>
      <c r="J6712" s="53"/>
      <c r="K6712" s="53"/>
      <c r="L6712" s="53"/>
      <c r="M6712" s="53"/>
      <c r="N6712" s="53"/>
    </row>
    <row r="6713" spans="2:14" x14ac:dyDescent="0.25">
      <c r="B6713" s="175"/>
      <c r="C6713" s="53"/>
      <c r="D6713" s="53"/>
      <c r="E6713" s="53"/>
      <c r="F6713" s="53"/>
      <c r="G6713" s="54"/>
      <c r="H6713" s="53"/>
      <c r="I6713" s="59"/>
      <c r="J6713" s="53"/>
      <c r="K6713" s="53"/>
      <c r="L6713" s="53"/>
      <c r="M6713" s="53"/>
      <c r="N6713" s="53"/>
    </row>
    <row r="6714" spans="2:14" x14ac:dyDescent="0.25">
      <c r="B6714" s="175"/>
      <c r="C6714" s="53"/>
      <c r="D6714" s="53"/>
      <c r="E6714" s="53"/>
      <c r="F6714" s="53"/>
      <c r="G6714" s="54"/>
      <c r="H6714" s="53"/>
      <c r="I6714" s="59"/>
      <c r="J6714" s="53"/>
      <c r="K6714" s="53"/>
      <c r="L6714" s="53"/>
      <c r="M6714" s="53"/>
      <c r="N6714" s="53"/>
    </row>
    <row r="6715" spans="2:14" x14ac:dyDescent="0.25">
      <c r="B6715" s="175"/>
      <c r="C6715" s="53"/>
      <c r="D6715" s="53"/>
      <c r="E6715" s="53"/>
      <c r="F6715" s="53"/>
      <c r="G6715" s="54"/>
      <c r="H6715" s="53"/>
      <c r="I6715" s="59"/>
      <c r="J6715" s="53"/>
      <c r="K6715" s="53"/>
      <c r="L6715" s="53"/>
      <c r="M6715" s="53"/>
      <c r="N6715" s="53"/>
    </row>
    <row r="6716" spans="2:14" x14ac:dyDescent="0.25">
      <c r="B6716" s="175"/>
      <c r="C6716" s="53"/>
      <c r="D6716" s="53"/>
      <c r="E6716" s="53"/>
      <c r="F6716" s="53"/>
      <c r="G6716" s="54"/>
      <c r="H6716" s="53"/>
      <c r="I6716" s="59"/>
      <c r="J6716" s="53"/>
      <c r="K6716" s="53"/>
      <c r="L6716" s="53"/>
      <c r="M6716" s="53"/>
      <c r="N6716" s="53"/>
    </row>
    <row r="6717" spans="2:14" x14ac:dyDescent="0.25">
      <c r="B6717" s="175"/>
      <c r="C6717" s="53"/>
      <c r="D6717" s="53"/>
      <c r="E6717" s="53"/>
      <c r="F6717" s="53"/>
      <c r="G6717" s="54"/>
      <c r="H6717" s="53"/>
      <c r="I6717" s="59"/>
      <c r="J6717" s="53"/>
      <c r="K6717" s="53"/>
      <c r="L6717" s="53"/>
      <c r="M6717" s="53"/>
      <c r="N6717" s="53"/>
    </row>
    <row r="6718" spans="2:14" x14ac:dyDescent="0.25">
      <c r="B6718" s="175"/>
      <c r="C6718" s="53"/>
      <c r="D6718" s="53"/>
      <c r="E6718" s="53"/>
      <c r="F6718" s="53"/>
      <c r="G6718" s="54"/>
      <c r="H6718" s="53"/>
      <c r="I6718" s="59"/>
      <c r="J6718" s="53"/>
      <c r="K6718" s="53"/>
      <c r="L6718" s="53"/>
      <c r="M6718" s="53"/>
      <c r="N6718" s="53"/>
    </row>
    <row r="6719" spans="2:14" x14ac:dyDescent="0.25">
      <c r="B6719" s="175"/>
      <c r="C6719" s="53"/>
      <c r="D6719" s="53"/>
      <c r="E6719" s="53"/>
      <c r="F6719" s="53"/>
      <c r="G6719" s="54"/>
      <c r="H6719" s="53"/>
      <c r="I6719" s="59"/>
      <c r="J6719" s="53"/>
      <c r="K6719" s="53"/>
      <c r="L6719" s="53"/>
      <c r="M6719" s="53"/>
      <c r="N6719" s="53"/>
    </row>
    <row r="6720" spans="2:14" x14ac:dyDescent="0.25">
      <c r="B6720" s="175"/>
      <c r="C6720" s="53"/>
      <c r="D6720" s="53"/>
      <c r="E6720" s="53"/>
      <c r="F6720" s="53"/>
      <c r="G6720" s="54"/>
      <c r="H6720" s="53"/>
      <c r="I6720" s="59"/>
      <c r="J6720" s="53"/>
      <c r="K6720" s="53"/>
      <c r="L6720" s="53"/>
      <c r="M6720" s="53"/>
      <c r="N6720" s="53"/>
    </row>
    <row r="6721" spans="2:14" x14ac:dyDescent="0.25">
      <c r="B6721" s="175"/>
      <c r="C6721" s="53"/>
      <c r="D6721" s="53"/>
      <c r="E6721" s="53"/>
      <c r="F6721" s="53"/>
      <c r="G6721" s="54"/>
      <c r="H6721" s="53"/>
      <c r="I6721" s="59"/>
      <c r="J6721" s="53"/>
      <c r="K6721" s="53"/>
      <c r="L6721" s="53"/>
      <c r="M6721" s="53"/>
      <c r="N6721" s="53"/>
    </row>
    <row r="6722" spans="2:14" x14ac:dyDescent="0.25">
      <c r="B6722" s="175"/>
      <c r="C6722" s="53"/>
      <c r="D6722" s="53"/>
      <c r="E6722" s="53"/>
      <c r="F6722" s="53"/>
      <c r="G6722" s="54"/>
      <c r="H6722" s="53"/>
      <c r="I6722" s="59"/>
      <c r="J6722" s="53"/>
      <c r="K6722" s="53"/>
      <c r="L6722" s="53"/>
      <c r="M6722" s="53"/>
      <c r="N6722" s="53"/>
    </row>
    <row r="6723" spans="2:14" x14ac:dyDescent="0.25">
      <c r="B6723" s="175"/>
      <c r="C6723" s="53"/>
      <c r="D6723" s="53"/>
      <c r="E6723" s="53"/>
      <c r="F6723" s="53"/>
      <c r="G6723" s="54"/>
      <c r="H6723" s="53"/>
      <c r="I6723" s="59"/>
      <c r="J6723" s="53"/>
      <c r="K6723" s="53"/>
      <c r="L6723" s="53"/>
      <c r="M6723" s="53"/>
      <c r="N6723" s="53"/>
    </row>
    <row r="6724" spans="2:14" x14ac:dyDescent="0.25">
      <c r="B6724" s="175"/>
      <c r="C6724" s="53"/>
      <c r="D6724" s="53"/>
      <c r="E6724" s="53"/>
      <c r="F6724" s="53"/>
      <c r="G6724" s="54"/>
      <c r="H6724" s="53"/>
      <c r="I6724" s="59"/>
      <c r="J6724" s="53"/>
      <c r="K6724" s="53"/>
      <c r="L6724" s="53"/>
      <c r="M6724" s="53"/>
      <c r="N6724" s="53"/>
    </row>
    <row r="6725" spans="2:14" x14ac:dyDescent="0.25">
      <c r="B6725" s="175"/>
      <c r="C6725" s="53"/>
      <c r="D6725" s="53"/>
      <c r="E6725" s="53"/>
      <c r="F6725" s="53"/>
      <c r="G6725" s="54"/>
      <c r="H6725" s="53"/>
      <c r="I6725" s="59"/>
      <c r="J6725" s="53"/>
      <c r="K6725" s="53"/>
      <c r="L6725" s="53"/>
      <c r="M6725" s="53"/>
      <c r="N6725" s="53"/>
    </row>
    <row r="6726" spans="2:14" x14ac:dyDescent="0.25">
      <c r="B6726" s="175"/>
      <c r="C6726" s="53"/>
      <c r="D6726" s="53"/>
      <c r="E6726" s="53"/>
      <c r="F6726" s="53"/>
      <c r="G6726" s="54"/>
      <c r="H6726" s="53"/>
      <c r="I6726" s="59"/>
      <c r="J6726" s="53"/>
      <c r="K6726" s="53"/>
      <c r="L6726" s="53"/>
      <c r="M6726" s="53"/>
      <c r="N6726" s="53"/>
    </row>
    <row r="6727" spans="2:14" x14ac:dyDescent="0.25">
      <c r="B6727" s="175"/>
      <c r="C6727" s="53"/>
      <c r="D6727" s="53"/>
      <c r="E6727" s="53"/>
      <c r="F6727" s="53"/>
      <c r="G6727" s="54"/>
      <c r="H6727" s="53"/>
      <c r="I6727" s="59"/>
      <c r="J6727" s="53"/>
      <c r="K6727" s="53"/>
      <c r="L6727" s="53"/>
      <c r="M6727" s="53"/>
      <c r="N6727" s="53"/>
    </row>
    <row r="6728" spans="2:14" x14ac:dyDescent="0.25">
      <c r="B6728" s="175"/>
      <c r="C6728" s="53"/>
      <c r="D6728" s="53"/>
      <c r="E6728" s="53"/>
      <c r="F6728" s="53"/>
      <c r="G6728" s="54"/>
      <c r="H6728" s="53"/>
      <c r="I6728" s="59"/>
      <c r="J6728" s="53"/>
      <c r="K6728" s="53"/>
      <c r="L6728" s="53"/>
      <c r="M6728" s="53"/>
      <c r="N6728" s="53"/>
    </row>
    <row r="6729" spans="2:14" x14ac:dyDescent="0.25">
      <c r="B6729" s="175"/>
      <c r="C6729" s="53"/>
      <c r="D6729" s="53"/>
      <c r="E6729" s="53"/>
      <c r="F6729" s="53"/>
      <c r="G6729" s="54"/>
      <c r="H6729" s="53"/>
      <c r="I6729" s="59"/>
      <c r="J6729" s="53"/>
      <c r="K6729" s="53"/>
      <c r="L6729" s="53"/>
      <c r="M6729" s="53"/>
      <c r="N6729" s="53"/>
    </row>
    <row r="6730" spans="2:14" x14ac:dyDescent="0.25">
      <c r="B6730" s="175"/>
      <c r="C6730" s="53"/>
      <c r="D6730" s="53"/>
      <c r="E6730" s="53"/>
      <c r="F6730" s="53"/>
      <c r="G6730" s="54"/>
      <c r="H6730" s="53"/>
      <c r="I6730" s="59"/>
      <c r="J6730" s="53"/>
      <c r="K6730" s="53"/>
      <c r="L6730" s="53"/>
      <c r="M6730" s="53"/>
      <c r="N6730" s="53"/>
    </row>
    <row r="6731" spans="2:14" x14ac:dyDescent="0.25">
      <c r="B6731" s="175"/>
      <c r="C6731" s="53"/>
      <c r="D6731" s="53"/>
      <c r="E6731" s="53"/>
      <c r="F6731" s="53"/>
      <c r="G6731" s="54"/>
      <c r="H6731" s="53"/>
      <c r="I6731" s="59"/>
      <c r="J6731" s="53"/>
      <c r="K6731" s="53"/>
      <c r="L6731" s="53"/>
      <c r="M6731" s="53"/>
      <c r="N6731" s="53"/>
    </row>
    <row r="6732" spans="2:14" x14ac:dyDescent="0.25">
      <c r="B6732" s="175"/>
      <c r="C6732" s="53"/>
      <c r="D6732" s="53"/>
      <c r="E6732" s="53"/>
      <c r="F6732" s="53"/>
      <c r="G6732" s="54"/>
      <c r="H6732" s="53"/>
      <c r="I6732" s="59"/>
      <c r="J6732" s="53"/>
      <c r="K6732" s="53"/>
      <c r="L6732" s="53"/>
      <c r="M6732" s="53"/>
      <c r="N6732" s="53"/>
    </row>
    <row r="6733" spans="2:14" x14ac:dyDescent="0.25">
      <c r="B6733" s="175"/>
      <c r="C6733" s="53"/>
      <c r="D6733" s="53"/>
      <c r="E6733" s="53"/>
      <c r="F6733" s="53"/>
      <c r="G6733" s="54"/>
      <c r="H6733" s="53"/>
      <c r="I6733" s="59"/>
      <c r="J6733" s="53"/>
      <c r="K6733" s="53"/>
      <c r="L6733" s="53"/>
      <c r="M6733" s="53"/>
      <c r="N6733" s="53"/>
    </row>
    <row r="6734" spans="2:14" x14ac:dyDescent="0.25">
      <c r="B6734" s="175"/>
      <c r="C6734" s="53"/>
      <c r="D6734" s="53"/>
      <c r="E6734" s="53"/>
      <c r="F6734" s="53"/>
      <c r="G6734" s="54"/>
      <c r="H6734" s="53"/>
      <c r="I6734" s="59"/>
      <c r="J6734" s="53"/>
      <c r="K6734" s="53"/>
      <c r="L6734" s="53"/>
      <c r="M6734" s="53"/>
      <c r="N6734" s="53"/>
    </row>
    <row r="6735" spans="2:14" x14ac:dyDescent="0.25">
      <c r="B6735" s="175"/>
      <c r="C6735" s="53"/>
      <c r="D6735" s="53"/>
      <c r="E6735" s="53"/>
      <c r="F6735" s="53"/>
      <c r="G6735" s="54"/>
      <c r="H6735" s="53"/>
      <c r="I6735" s="59"/>
      <c r="J6735" s="53"/>
      <c r="K6735" s="53"/>
      <c r="L6735" s="53"/>
      <c r="M6735" s="53"/>
      <c r="N6735" s="53"/>
    </row>
    <row r="6736" spans="2:14" x14ac:dyDescent="0.25">
      <c r="B6736" s="175"/>
      <c r="C6736" s="53"/>
      <c r="D6736" s="53"/>
      <c r="E6736" s="53"/>
      <c r="F6736" s="53"/>
      <c r="G6736" s="54"/>
      <c r="H6736" s="53"/>
      <c r="I6736" s="59"/>
      <c r="J6736" s="53"/>
      <c r="K6736" s="53"/>
      <c r="L6736" s="53"/>
      <c r="M6736" s="53"/>
      <c r="N6736" s="53"/>
    </row>
    <row r="6737" spans="2:14" x14ac:dyDescent="0.25">
      <c r="B6737" s="175"/>
      <c r="C6737" s="53"/>
      <c r="D6737" s="53"/>
      <c r="E6737" s="53"/>
      <c r="F6737" s="53"/>
      <c r="G6737" s="54"/>
      <c r="H6737" s="53"/>
      <c r="I6737" s="59"/>
      <c r="J6737" s="53"/>
      <c r="K6737" s="53"/>
      <c r="L6737" s="53"/>
      <c r="M6737" s="53"/>
      <c r="N6737" s="53"/>
    </row>
    <row r="6738" spans="2:14" x14ac:dyDescent="0.25">
      <c r="B6738" s="175"/>
      <c r="C6738" s="53"/>
      <c r="D6738" s="53"/>
      <c r="E6738" s="53"/>
      <c r="F6738" s="53"/>
      <c r="G6738" s="54"/>
      <c r="H6738" s="53"/>
      <c r="I6738" s="59"/>
      <c r="J6738" s="53"/>
      <c r="K6738" s="53"/>
      <c r="L6738" s="53"/>
      <c r="M6738" s="53"/>
      <c r="N6738" s="53"/>
    </row>
    <row r="6739" spans="2:14" x14ac:dyDescent="0.25">
      <c r="B6739" s="175"/>
      <c r="C6739" s="53"/>
      <c r="D6739" s="53"/>
      <c r="E6739" s="53"/>
      <c r="F6739" s="53"/>
      <c r="G6739" s="54"/>
      <c r="H6739" s="53"/>
      <c r="I6739" s="59"/>
      <c r="J6739" s="53"/>
      <c r="K6739" s="53"/>
      <c r="L6739" s="53"/>
      <c r="M6739" s="53"/>
      <c r="N6739" s="53"/>
    </row>
    <row r="6740" spans="2:14" x14ac:dyDescent="0.25">
      <c r="B6740" s="175"/>
      <c r="C6740" s="53"/>
      <c r="D6740" s="53"/>
      <c r="E6740" s="53"/>
      <c r="F6740" s="53"/>
      <c r="G6740" s="54"/>
      <c r="H6740" s="53"/>
      <c r="I6740" s="59"/>
      <c r="J6740" s="53"/>
      <c r="K6740" s="53"/>
      <c r="L6740" s="53"/>
      <c r="M6740" s="53"/>
      <c r="N6740" s="53"/>
    </row>
    <row r="6741" spans="2:14" x14ac:dyDescent="0.25">
      <c r="B6741" s="175"/>
      <c r="C6741" s="53"/>
      <c r="D6741" s="53"/>
      <c r="E6741" s="53"/>
      <c r="F6741" s="53"/>
      <c r="G6741" s="54"/>
      <c r="H6741" s="53"/>
      <c r="I6741" s="59"/>
      <c r="J6741" s="53"/>
      <c r="K6741" s="53"/>
      <c r="L6741" s="53"/>
      <c r="M6741" s="53"/>
      <c r="N6741" s="53"/>
    </row>
    <row r="6742" spans="2:14" x14ac:dyDescent="0.25">
      <c r="B6742" s="175"/>
      <c r="C6742" s="53"/>
      <c r="D6742" s="53"/>
      <c r="E6742" s="53"/>
      <c r="F6742" s="53"/>
      <c r="G6742" s="54"/>
      <c r="H6742" s="53"/>
      <c r="I6742" s="59"/>
      <c r="J6742" s="53"/>
      <c r="K6742" s="53"/>
      <c r="L6742" s="53"/>
      <c r="M6742" s="53"/>
      <c r="N6742" s="53"/>
    </row>
    <row r="6743" spans="2:14" x14ac:dyDescent="0.25">
      <c r="B6743" s="175"/>
      <c r="C6743" s="53"/>
      <c r="D6743" s="53"/>
      <c r="E6743" s="53"/>
      <c r="F6743" s="53"/>
      <c r="G6743" s="54"/>
      <c r="H6743" s="53"/>
      <c r="I6743" s="59"/>
      <c r="J6743" s="53"/>
      <c r="K6743" s="53"/>
      <c r="L6743" s="53"/>
      <c r="M6743" s="53"/>
      <c r="N6743" s="53"/>
    </row>
    <row r="6744" spans="2:14" x14ac:dyDescent="0.25">
      <c r="B6744" s="175"/>
      <c r="C6744" s="53"/>
      <c r="D6744" s="53"/>
      <c r="E6744" s="53"/>
      <c r="F6744" s="53"/>
      <c r="G6744" s="54"/>
      <c r="H6744" s="53"/>
      <c r="I6744" s="59"/>
      <c r="J6744" s="53"/>
      <c r="K6744" s="53"/>
      <c r="L6744" s="53"/>
      <c r="M6744" s="53"/>
      <c r="N6744" s="53"/>
    </row>
    <row r="6745" spans="2:14" x14ac:dyDescent="0.25">
      <c r="B6745" s="175"/>
      <c r="C6745" s="53"/>
      <c r="D6745" s="53"/>
      <c r="E6745" s="53"/>
      <c r="F6745" s="53"/>
      <c r="G6745" s="54"/>
      <c r="H6745" s="53"/>
      <c r="I6745" s="59"/>
      <c r="J6745" s="53"/>
      <c r="K6745" s="53"/>
      <c r="L6745" s="53"/>
      <c r="M6745" s="53"/>
      <c r="N6745" s="53"/>
    </row>
    <row r="6746" spans="2:14" x14ac:dyDescent="0.25">
      <c r="B6746" s="175"/>
      <c r="C6746" s="53"/>
      <c r="D6746" s="53"/>
      <c r="E6746" s="53"/>
      <c r="F6746" s="53"/>
      <c r="G6746" s="54"/>
      <c r="H6746" s="53"/>
      <c r="I6746" s="59"/>
      <c r="J6746" s="53"/>
      <c r="K6746" s="53"/>
      <c r="L6746" s="53"/>
      <c r="M6746" s="53"/>
      <c r="N6746" s="53"/>
    </row>
    <row r="6747" spans="2:14" x14ac:dyDescent="0.25">
      <c r="B6747" s="175"/>
      <c r="C6747" s="53"/>
      <c r="D6747" s="53"/>
      <c r="E6747" s="53"/>
      <c r="F6747" s="53"/>
      <c r="G6747" s="54"/>
      <c r="H6747" s="53"/>
      <c r="I6747" s="59"/>
      <c r="J6747" s="53"/>
      <c r="K6747" s="53"/>
      <c r="L6747" s="53"/>
      <c r="M6747" s="53"/>
      <c r="N6747" s="53"/>
    </row>
    <row r="6748" spans="2:14" x14ac:dyDescent="0.25">
      <c r="B6748" s="175"/>
      <c r="C6748" s="53"/>
      <c r="D6748" s="53"/>
      <c r="E6748" s="53"/>
      <c r="F6748" s="53"/>
      <c r="G6748" s="54"/>
      <c r="H6748" s="53"/>
      <c r="I6748" s="59"/>
      <c r="J6748" s="53"/>
      <c r="K6748" s="53"/>
      <c r="L6748" s="53"/>
      <c r="M6748" s="53"/>
      <c r="N6748" s="53"/>
    </row>
    <row r="6749" spans="2:14" x14ac:dyDescent="0.25">
      <c r="B6749" s="175"/>
      <c r="C6749" s="53"/>
      <c r="D6749" s="53"/>
      <c r="E6749" s="53"/>
      <c r="F6749" s="53"/>
      <c r="G6749" s="54"/>
      <c r="H6749" s="53"/>
      <c r="I6749" s="59"/>
      <c r="J6749" s="53"/>
      <c r="K6749" s="53"/>
      <c r="L6749" s="53"/>
      <c r="M6749" s="53"/>
      <c r="N6749" s="53"/>
    </row>
    <row r="6750" spans="2:14" x14ac:dyDescent="0.25">
      <c r="B6750" s="175"/>
      <c r="C6750" s="53"/>
      <c r="D6750" s="53"/>
      <c r="E6750" s="53"/>
      <c r="F6750" s="53"/>
      <c r="G6750" s="54"/>
      <c r="H6750" s="53"/>
      <c r="I6750" s="59"/>
      <c r="J6750" s="53"/>
      <c r="K6750" s="53"/>
      <c r="L6750" s="53"/>
      <c r="M6750" s="53"/>
      <c r="N6750" s="53"/>
    </row>
    <row r="6751" spans="2:14" x14ac:dyDescent="0.25">
      <c r="B6751" s="175"/>
      <c r="C6751" s="53"/>
      <c r="D6751" s="53"/>
      <c r="E6751" s="53"/>
      <c r="F6751" s="53"/>
      <c r="G6751" s="54"/>
      <c r="H6751" s="53"/>
      <c r="I6751" s="59"/>
      <c r="J6751" s="53"/>
      <c r="K6751" s="53"/>
      <c r="L6751" s="53"/>
      <c r="M6751" s="53"/>
      <c r="N6751" s="53"/>
    </row>
    <row r="6752" spans="2:14" x14ac:dyDescent="0.25">
      <c r="B6752" s="175"/>
      <c r="C6752" s="53"/>
      <c r="D6752" s="53"/>
      <c r="E6752" s="53"/>
      <c r="F6752" s="53"/>
      <c r="G6752" s="54"/>
      <c r="H6752" s="53"/>
      <c r="I6752" s="59"/>
      <c r="J6752" s="53"/>
      <c r="K6752" s="53"/>
      <c r="L6752" s="53"/>
      <c r="M6752" s="53"/>
      <c r="N6752" s="53"/>
    </row>
    <row r="6753" spans="2:14" x14ac:dyDescent="0.25">
      <c r="B6753" s="175"/>
      <c r="C6753" s="53"/>
      <c r="D6753" s="53"/>
      <c r="E6753" s="53"/>
      <c r="F6753" s="53"/>
      <c r="G6753" s="54"/>
      <c r="H6753" s="53"/>
      <c r="I6753" s="59"/>
      <c r="J6753" s="53"/>
      <c r="K6753" s="53"/>
      <c r="L6753" s="53"/>
      <c r="M6753" s="53"/>
      <c r="N6753" s="53"/>
    </row>
    <row r="6754" spans="2:14" x14ac:dyDescent="0.25">
      <c r="B6754" s="175"/>
      <c r="C6754" s="53"/>
      <c r="D6754" s="53"/>
      <c r="E6754" s="53"/>
      <c r="F6754" s="53"/>
      <c r="G6754" s="54"/>
      <c r="H6754" s="53"/>
      <c r="I6754" s="59"/>
      <c r="J6754" s="53"/>
      <c r="K6754" s="53"/>
      <c r="L6754" s="53"/>
      <c r="M6754" s="53"/>
      <c r="N6754" s="53"/>
    </row>
    <row r="6755" spans="2:14" x14ac:dyDescent="0.25">
      <c r="B6755" s="175"/>
      <c r="C6755" s="53"/>
      <c r="D6755" s="53"/>
      <c r="E6755" s="53"/>
      <c r="F6755" s="53"/>
      <c r="G6755" s="54"/>
      <c r="H6755" s="53"/>
      <c r="I6755" s="59"/>
      <c r="J6755" s="53"/>
      <c r="K6755" s="53"/>
      <c r="L6755" s="53"/>
      <c r="M6755" s="53"/>
      <c r="N6755" s="53"/>
    </row>
    <row r="6756" spans="2:14" x14ac:dyDescent="0.25">
      <c r="B6756" s="175"/>
      <c r="C6756" s="53"/>
      <c r="D6756" s="53"/>
      <c r="E6756" s="53"/>
      <c r="F6756" s="53"/>
      <c r="G6756" s="54"/>
      <c r="H6756" s="53"/>
      <c r="I6756" s="59"/>
      <c r="J6756" s="53"/>
      <c r="K6756" s="53"/>
      <c r="L6756" s="53"/>
      <c r="M6756" s="53"/>
      <c r="N6756" s="53"/>
    </row>
    <row r="6757" spans="2:14" x14ac:dyDescent="0.25">
      <c r="B6757" s="175"/>
      <c r="C6757" s="53"/>
      <c r="D6757" s="53"/>
      <c r="E6757" s="53"/>
      <c r="F6757" s="53"/>
      <c r="G6757" s="54"/>
      <c r="H6757" s="53"/>
      <c r="I6757" s="59"/>
      <c r="J6757" s="53"/>
      <c r="K6757" s="53"/>
      <c r="L6757" s="53"/>
      <c r="M6757" s="53"/>
      <c r="N6757" s="53"/>
    </row>
    <row r="6758" spans="2:14" x14ac:dyDescent="0.25">
      <c r="B6758" s="175"/>
      <c r="C6758" s="53"/>
      <c r="D6758" s="53"/>
      <c r="E6758" s="53"/>
      <c r="F6758" s="53"/>
      <c r="G6758" s="54"/>
      <c r="H6758" s="53"/>
      <c r="I6758" s="59"/>
      <c r="J6758" s="53"/>
      <c r="K6758" s="53"/>
      <c r="L6758" s="53"/>
      <c r="M6758" s="53"/>
      <c r="N6758" s="53"/>
    </row>
    <row r="6759" spans="2:14" x14ac:dyDescent="0.25">
      <c r="B6759" s="175"/>
      <c r="C6759" s="53"/>
      <c r="D6759" s="53"/>
      <c r="E6759" s="53"/>
      <c r="F6759" s="53"/>
      <c r="G6759" s="54"/>
      <c r="H6759" s="53"/>
      <c r="I6759" s="59"/>
      <c r="J6759" s="53"/>
      <c r="K6759" s="53"/>
      <c r="L6759" s="53"/>
      <c r="M6759" s="53"/>
      <c r="N6759" s="53"/>
    </row>
    <row r="6760" spans="2:14" x14ac:dyDescent="0.25">
      <c r="B6760" s="175"/>
      <c r="C6760" s="53"/>
      <c r="D6760" s="53"/>
      <c r="E6760" s="53"/>
      <c r="F6760" s="53"/>
      <c r="G6760" s="54"/>
      <c r="H6760" s="53"/>
      <c r="I6760" s="59"/>
      <c r="J6760" s="53"/>
      <c r="K6760" s="53"/>
      <c r="L6760" s="53"/>
      <c r="M6760" s="53"/>
      <c r="N6760" s="53"/>
    </row>
    <row r="6761" spans="2:14" x14ac:dyDescent="0.25">
      <c r="B6761" s="175"/>
      <c r="C6761" s="53"/>
      <c r="D6761" s="53"/>
      <c r="E6761" s="53"/>
      <c r="F6761" s="53"/>
      <c r="G6761" s="54"/>
      <c r="H6761" s="53"/>
      <c r="I6761" s="59"/>
      <c r="J6761" s="53"/>
      <c r="K6761" s="53"/>
      <c r="L6761" s="53"/>
      <c r="M6761" s="53"/>
      <c r="N6761" s="53"/>
    </row>
    <row r="6762" spans="2:14" x14ac:dyDescent="0.25">
      <c r="B6762" s="175"/>
      <c r="C6762" s="53"/>
      <c r="D6762" s="53"/>
      <c r="E6762" s="53"/>
      <c r="F6762" s="53"/>
      <c r="G6762" s="54"/>
      <c r="H6762" s="53"/>
      <c r="I6762" s="59"/>
      <c r="J6762" s="53"/>
      <c r="K6762" s="53"/>
      <c r="L6762" s="53"/>
      <c r="M6762" s="53"/>
      <c r="N6762" s="53"/>
    </row>
    <row r="6763" spans="2:14" x14ac:dyDescent="0.25">
      <c r="B6763" s="175"/>
      <c r="C6763" s="53"/>
      <c r="D6763" s="53"/>
      <c r="E6763" s="53"/>
      <c r="F6763" s="53"/>
      <c r="G6763" s="54"/>
      <c r="H6763" s="53"/>
      <c r="I6763" s="59"/>
      <c r="J6763" s="53"/>
      <c r="K6763" s="53"/>
      <c r="L6763" s="53"/>
      <c r="M6763" s="53"/>
      <c r="N6763" s="53"/>
    </row>
    <row r="6764" spans="2:14" x14ac:dyDescent="0.25">
      <c r="B6764" s="175"/>
      <c r="C6764" s="53"/>
      <c r="D6764" s="53"/>
      <c r="E6764" s="53"/>
      <c r="F6764" s="53"/>
      <c r="G6764" s="54"/>
      <c r="H6764" s="53"/>
      <c r="I6764" s="59"/>
      <c r="J6764" s="53"/>
      <c r="K6764" s="53"/>
      <c r="L6764" s="53"/>
      <c r="M6764" s="53"/>
      <c r="N6764" s="53"/>
    </row>
    <row r="6765" spans="2:14" x14ac:dyDescent="0.25">
      <c r="B6765" s="175"/>
      <c r="C6765" s="53"/>
      <c r="D6765" s="53"/>
      <c r="E6765" s="53"/>
      <c r="F6765" s="53"/>
      <c r="G6765" s="54"/>
      <c r="H6765" s="53"/>
      <c r="I6765" s="59"/>
      <c r="J6765" s="53"/>
      <c r="K6765" s="53"/>
      <c r="L6765" s="53"/>
      <c r="M6765" s="53"/>
      <c r="N6765" s="53"/>
    </row>
    <row r="6766" spans="2:14" x14ac:dyDescent="0.25">
      <c r="B6766" s="175"/>
      <c r="C6766" s="53"/>
      <c r="D6766" s="53"/>
      <c r="E6766" s="53"/>
      <c r="F6766" s="53"/>
      <c r="G6766" s="54"/>
      <c r="H6766" s="53"/>
      <c r="I6766" s="59"/>
      <c r="J6766" s="53"/>
      <c r="K6766" s="53"/>
      <c r="L6766" s="53"/>
      <c r="M6766" s="53"/>
      <c r="N6766" s="53"/>
    </row>
    <row r="6767" spans="2:14" x14ac:dyDescent="0.25">
      <c r="B6767" s="175"/>
      <c r="C6767" s="53"/>
      <c r="D6767" s="53"/>
      <c r="E6767" s="53"/>
      <c r="F6767" s="53"/>
      <c r="G6767" s="54"/>
      <c r="H6767" s="53"/>
      <c r="I6767" s="59"/>
      <c r="J6767" s="53"/>
      <c r="K6767" s="53"/>
      <c r="L6767" s="53"/>
      <c r="M6767" s="53"/>
      <c r="N6767" s="53"/>
    </row>
    <row r="6768" spans="2:14" x14ac:dyDescent="0.25">
      <c r="B6768" s="175"/>
      <c r="C6768" s="53"/>
      <c r="D6768" s="53"/>
      <c r="E6768" s="53"/>
      <c r="F6768" s="53"/>
      <c r="G6768" s="54"/>
      <c r="H6768" s="53"/>
      <c r="I6768" s="59"/>
      <c r="J6768" s="53"/>
      <c r="K6768" s="53"/>
      <c r="L6768" s="53"/>
      <c r="M6768" s="53"/>
      <c r="N6768" s="53"/>
    </row>
    <row r="6769" spans="2:14" x14ac:dyDescent="0.25">
      <c r="B6769" s="175"/>
      <c r="C6769" s="53"/>
      <c r="D6769" s="53"/>
      <c r="E6769" s="53"/>
      <c r="F6769" s="53"/>
      <c r="G6769" s="54"/>
      <c r="H6769" s="53"/>
      <c r="I6769" s="59"/>
      <c r="J6769" s="53"/>
      <c r="K6769" s="53"/>
      <c r="L6769" s="53"/>
      <c r="M6769" s="53"/>
      <c r="N6769" s="53"/>
    </row>
    <row r="6770" spans="2:14" x14ac:dyDescent="0.25">
      <c r="B6770" s="175"/>
      <c r="C6770" s="53"/>
      <c r="D6770" s="53"/>
      <c r="E6770" s="53"/>
      <c r="F6770" s="53"/>
      <c r="G6770" s="54"/>
      <c r="H6770" s="53"/>
      <c r="I6770" s="59"/>
      <c r="J6770" s="53"/>
      <c r="K6770" s="53"/>
      <c r="L6770" s="53"/>
      <c r="M6770" s="53"/>
      <c r="N6770" s="53"/>
    </row>
    <row r="6771" spans="2:14" x14ac:dyDescent="0.25">
      <c r="B6771" s="175"/>
      <c r="C6771" s="53"/>
      <c r="D6771" s="53"/>
      <c r="E6771" s="53"/>
      <c r="F6771" s="53"/>
      <c r="G6771" s="54"/>
      <c r="H6771" s="53"/>
      <c r="I6771" s="59"/>
      <c r="J6771" s="53"/>
      <c r="K6771" s="53"/>
      <c r="L6771" s="53"/>
      <c r="M6771" s="53"/>
      <c r="N6771" s="53"/>
    </row>
    <row r="6772" spans="2:14" x14ac:dyDescent="0.25">
      <c r="B6772" s="175"/>
      <c r="C6772" s="53"/>
      <c r="D6772" s="53"/>
      <c r="E6772" s="53"/>
      <c r="F6772" s="53"/>
      <c r="G6772" s="54"/>
      <c r="H6772" s="53"/>
      <c r="I6772" s="59"/>
      <c r="J6772" s="53"/>
      <c r="K6772" s="53"/>
      <c r="L6772" s="53"/>
      <c r="M6772" s="53"/>
      <c r="N6772" s="53"/>
    </row>
    <row r="6773" spans="2:14" x14ac:dyDescent="0.25">
      <c r="B6773" s="175"/>
      <c r="C6773" s="53"/>
      <c r="D6773" s="53"/>
      <c r="E6773" s="53"/>
      <c r="F6773" s="53"/>
      <c r="G6773" s="54"/>
      <c r="H6773" s="53"/>
      <c r="I6773" s="59"/>
      <c r="J6773" s="53"/>
      <c r="K6773" s="53"/>
      <c r="L6773" s="53"/>
      <c r="M6773" s="53"/>
      <c r="N6773" s="53"/>
    </row>
    <row r="6774" spans="2:14" x14ac:dyDescent="0.25">
      <c r="B6774" s="175"/>
      <c r="C6774" s="53"/>
      <c r="D6774" s="53"/>
      <c r="E6774" s="53"/>
      <c r="F6774" s="53"/>
      <c r="G6774" s="54"/>
      <c r="H6774" s="53"/>
      <c r="I6774" s="59"/>
      <c r="J6774" s="53"/>
      <c r="K6774" s="53"/>
      <c r="L6774" s="53"/>
      <c r="M6774" s="53"/>
      <c r="N6774" s="53"/>
    </row>
    <row r="6775" spans="2:14" x14ac:dyDescent="0.25">
      <c r="B6775" s="175"/>
      <c r="C6775" s="53"/>
      <c r="D6775" s="53"/>
      <c r="E6775" s="53"/>
      <c r="F6775" s="53"/>
      <c r="G6775" s="54"/>
      <c r="H6775" s="53"/>
      <c r="I6775" s="59"/>
      <c r="J6775" s="53"/>
      <c r="K6775" s="53"/>
      <c r="L6775" s="53"/>
      <c r="M6775" s="53"/>
      <c r="N6775" s="53"/>
    </row>
    <row r="6776" spans="2:14" x14ac:dyDescent="0.25">
      <c r="B6776" s="175"/>
      <c r="C6776" s="53"/>
      <c r="D6776" s="53"/>
      <c r="E6776" s="53"/>
      <c r="F6776" s="53"/>
      <c r="G6776" s="54"/>
      <c r="H6776" s="53"/>
      <c r="I6776" s="59"/>
      <c r="J6776" s="53"/>
      <c r="K6776" s="53"/>
      <c r="L6776" s="53"/>
      <c r="M6776" s="53"/>
      <c r="N6776" s="53"/>
    </row>
    <row r="6777" spans="2:14" x14ac:dyDescent="0.25">
      <c r="B6777" s="175"/>
      <c r="C6777" s="53"/>
      <c r="D6777" s="53"/>
      <c r="E6777" s="53"/>
      <c r="F6777" s="53"/>
      <c r="G6777" s="54"/>
      <c r="H6777" s="53"/>
      <c r="I6777" s="59"/>
      <c r="J6777" s="53"/>
      <c r="K6777" s="53"/>
      <c r="L6777" s="53"/>
      <c r="M6777" s="53"/>
      <c r="N6777" s="53"/>
    </row>
    <row r="6778" spans="2:14" x14ac:dyDescent="0.25">
      <c r="B6778" s="175"/>
      <c r="C6778" s="53"/>
      <c r="D6778" s="53"/>
      <c r="E6778" s="53"/>
      <c r="F6778" s="53"/>
      <c r="G6778" s="54"/>
      <c r="H6778" s="53"/>
      <c r="I6778" s="59"/>
      <c r="J6778" s="53"/>
      <c r="K6778" s="53"/>
      <c r="L6778" s="53"/>
      <c r="M6778" s="53"/>
      <c r="N6778" s="53"/>
    </row>
    <row r="6779" spans="2:14" x14ac:dyDescent="0.25">
      <c r="B6779" s="175"/>
      <c r="C6779" s="53"/>
      <c r="D6779" s="53"/>
      <c r="E6779" s="53"/>
      <c r="F6779" s="53"/>
      <c r="G6779" s="54"/>
      <c r="H6779" s="53"/>
      <c r="I6779" s="59"/>
      <c r="J6779" s="53"/>
      <c r="K6779" s="53"/>
      <c r="L6779" s="53"/>
      <c r="M6779" s="53"/>
      <c r="N6779" s="53"/>
    </row>
    <row r="6780" spans="2:14" x14ac:dyDescent="0.25">
      <c r="B6780" s="175"/>
      <c r="C6780" s="53"/>
      <c r="D6780" s="53"/>
      <c r="E6780" s="53"/>
      <c r="F6780" s="53"/>
      <c r="G6780" s="54"/>
      <c r="H6780" s="53"/>
      <c r="I6780" s="59"/>
      <c r="J6780" s="53"/>
      <c r="K6780" s="53"/>
      <c r="L6780" s="53"/>
      <c r="M6780" s="53"/>
      <c r="N6780" s="53"/>
    </row>
    <row r="6781" spans="2:14" x14ac:dyDescent="0.25">
      <c r="B6781" s="175"/>
      <c r="C6781" s="53"/>
      <c r="D6781" s="53"/>
      <c r="E6781" s="53"/>
      <c r="F6781" s="53"/>
      <c r="G6781" s="54"/>
      <c r="H6781" s="53"/>
      <c r="I6781" s="59"/>
      <c r="J6781" s="53"/>
      <c r="K6781" s="53"/>
      <c r="L6781" s="53"/>
      <c r="M6781" s="53"/>
      <c r="N6781" s="53"/>
    </row>
    <row r="6782" spans="2:14" x14ac:dyDescent="0.25">
      <c r="B6782" s="175"/>
      <c r="C6782" s="53"/>
      <c r="D6782" s="53"/>
      <c r="E6782" s="53"/>
      <c r="F6782" s="53"/>
      <c r="G6782" s="54"/>
      <c r="H6782" s="53"/>
      <c r="I6782" s="59"/>
      <c r="J6782" s="53"/>
      <c r="K6782" s="53"/>
      <c r="L6782" s="53"/>
      <c r="M6782" s="53"/>
      <c r="N6782" s="53"/>
    </row>
    <row r="6783" spans="2:14" x14ac:dyDescent="0.25">
      <c r="B6783" s="175"/>
      <c r="C6783" s="53"/>
      <c r="D6783" s="53"/>
      <c r="E6783" s="53"/>
      <c r="F6783" s="53"/>
      <c r="G6783" s="54"/>
      <c r="H6783" s="53"/>
      <c r="I6783" s="59"/>
      <c r="J6783" s="53"/>
      <c r="K6783" s="53"/>
      <c r="L6783" s="53"/>
      <c r="M6783" s="53"/>
      <c r="N6783" s="53"/>
    </row>
    <row r="6784" spans="2:14" x14ac:dyDescent="0.25">
      <c r="B6784" s="175"/>
      <c r="C6784" s="53"/>
      <c r="D6784" s="53"/>
      <c r="E6784" s="53"/>
      <c r="F6784" s="53"/>
      <c r="G6784" s="54"/>
      <c r="H6784" s="53"/>
      <c r="I6784" s="59"/>
      <c r="J6784" s="53"/>
      <c r="K6784" s="53"/>
      <c r="L6784" s="53"/>
      <c r="M6784" s="53"/>
      <c r="N6784" s="53"/>
    </row>
    <row r="6785" spans="2:14" x14ac:dyDescent="0.25">
      <c r="B6785" s="175"/>
      <c r="C6785" s="53"/>
      <c r="D6785" s="53"/>
      <c r="E6785" s="53"/>
      <c r="F6785" s="53"/>
      <c r="G6785" s="54"/>
      <c r="H6785" s="53"/>
      <c r="I6785" s="59"/>
      <c r="J6785" s="53"/>
      <c r="K6785" s="53"/>
      <c r="L6785" s="53"/>
      <c r="M6785" s="53"/>
      <c r="N6785" s="53"/>
    </row>
    <row r="6786" spans="2:14" x14ac:dyDescent="0.25">
      <c r="B6786" s="175"/>
      <c r="C6786" s="53"/>
      <c r="D6786" s="53"/>
      <c r="E6786" s="53"/>
      <c r="F6786" s="53"/>
      <c r="G6786" s="54"/>
      <c r="H6786" s="53"/>
      <c r="I6786" s="59"/>
      <c r="J6786" s="53"/>
      <c r="K6786" s="53"/>
      <c r="L6786" s="53"/>
      <c r="M6786" s="53"/>
      <c r="N6786" s="53"/>
    </row>
    <row r="6787" spans="2:14" x14ac:dyDescent="0.25">
      <c r="B6787" s="175"/>
      <c r="C6787" s="53"/>
      <c r="D6787" s="53"/>
      <c r="E6787" s="53"/>
      <c r="F6787" s="53"/>
      <c r="G6787" s="54"/>
      <c r="H6787" s="53"/>
      <c r="I6787" s="59"/>
      <c r="J6787" s="53"/>
      <c r="K6787" s="53"/>
      <c r="L6787" s="53"/>
      <c r="M6787" s="53"/>
      <c r="N6787" s="53"/>
    </row>
    <row r="6788" spans="2:14" x14ac:dyDescent="0.25">
      <c r="B6788" s="175"/>
      <c r="C6788" s="53"/>
      <c r="D6788" s="53"/>
      <c r="E6788" s="53"/>
      <c r="F6788" s="53"/>
      <c r="G6788" s="54"/>
      <c r="H6788" s="53"/>
      <c r="I6788" s="59"/>
      <c r="J6788" s="53"/>
      <c r="K6788" s="53"/>
      <c r="L6788" s="53"/>
      <c r="M6788" s="53"/>
      <c r="N6788" s="53"/>
    </row>
    <row r="6789" spans="2:14" x14ac:dyDescent="0.25">
      <c r="B6789" s="175"/>
      <c r="C6789" s="53"/>
      <c r="D6789" s="53"/>
      <c r="E6789" s="53"/>
      <c r="F6789" s="53"/>
      <c r="G6789" s="54"/>
      <c r="H6789" s="53"/>
      <c r="I6789" s="59"/>
      <c r="J6789" s="53"/>
      <c r="K6789" s="53"/>
      <c r="L6789" s="53"/>
      <c r="M6789" s="53"/>
      <c r="N6789" s="53"/>
    </row>
    <row r="6790" spans="2:14" x14ac:dyDescent="0.25">
      <c r="B6790" s="175"/>
      <c r="C6790" s="53"/>
      <c r="D6790" s="53"/>
      <c r="E6790" s="53"/>
      <c r="F6790" s="53"/>
      <c r="G6790" s="54"/>
      <c r="H6790" s="53"/>
      <c r="I6790" s="59"/>
      <c r="J6790" s="53"/>
      <c r="K6790" s="53"/>
      <c r="L6790" s="53"/>
      <c r="M6790" s="53"/>
      <c r="N6790" s="53"/>
    </row>
    <row r="6791" spans="2:14" x14ac:dyDescent="0.25">
      <c r="B6791" s="175"/>
      <c r="C6791" s="53"/>
      <c r="D6791" s="53"/>
      <c r="E6791" s="53"/>
      <c r="F6791" s="53"/>
      <c r="G6791" s="54"/>
      <c r="H6791" s="53"/>
      <c r="I6791" s="59"/>
      <c r="J6791" s="53"/>
      <c r="K6791" s="53"/>
      <c r="L6791" s="53"/>
      <c r="M6791" s="53"/>
      <c r="N6791" s="53"/>
    </row>
    <row r="6792" spans="2:14" x14ac:dyDescent="0.25">
      <c r="B6792" s="175"/>
      <c r="C6792" s="53"/>
      <c r="D6792" s="53"/>
      <c r="E6792" s="53"/>
      <c r="F6792" s="53"/>
      <c r="G6792" s="54"/>
      <c r="H6792" s="53"/>
      <c r="I6792" s="59"/>
      <c r="J6792" s="53"/>
      <c r="K6792" s="53"/>
      <c r="L6792" s="53"/>
      <c r="M6792" s="53"/>
      <c r="N6792" s="53"/>
    </row>
    <row r="6793" spans="2:14" x14ac:dyDescent="0.25">
      <c r="B6793" s="175"/>
      <c r="C6793" s="53"/>
      <c r="D6793" s="53"/>
      <c r="E6793" s="53"/>
      <c r="F6793" s="53"/>
      <c r="G6793" s="54"/>
      <c r="H6793" s="53"/>
      <c r="I6793" s="59"/>
      <c r="J6793" s="53"/>
      <c r="K6793" s="53"/>
      <c r="L6793" s="53"/>
      <c r="M6793" s="53"/>
      <c r="N6793" s="53"/>
    </row>
    <row r="6794" spans="2:14" x14ac:dyDescent="0.25">
      <c r="B6794" s="175"/>
      <c r="C6794" s="53"/>
      <c r="D6794" s="53"/>
      <c r="E6794" s="53"/>
      <c r="F6794" s="53"/>
      <c r="G6794" s="54"/>
      <c r="H6794" s="53"/>
      <c r="I6794" s="59"/>
      <c r="J6794" s="53"/>
      <c r="K6794" s="53"/>
      <c r="L6794" s="53"/>
      <c r="M6794" s="53"/>
      <c r="N6794" s="53"/>
    </row>
    <row r="6795" spans="2:14" x14ac:dyDescent="0.25">
      <c r="B6795" s="175"/>
      <c r="C6795" s="53"/>
      <c r="D6795" s="53"/>
      <c r="E6795" s="53"/>
      <c r="F6795" s="53"/>
      <c r="G6795" s="54"/>
      <c r="H6795" s="53"/>
      <c r="I6795" s="59"/>
      <c r="J6795" s="53"/>
      <c r="K6795" s="53"/>
      <c r="L6795" s="53"/>
      <c r="M6795" s="53"/>
      <c r="N6795" s="53"/>
    </row>
    <row r="6796" spans="2:14" x14ac:dyDescent="0.25">
      <c r="B6796" s="175"/>
      <c r="C6796" s="53"/>
      <c r="D6796" s="53"/>
      <c r="E6796" s="53"/>
      <c r="F6796" s="53"/>
      <c r="G6796" s="54"/>
      <c r="H6796" s="53"/>
      <c r="I6796" s="59"/>
      <c r="J6796" s="53"/>
      <c r="K6796" s="53"/>
      <c r="L6796" s="53"/>
      <c r="M6796" s="53"/>
      <c r="N6796" s="53"/>
    </row>
    <row r="6797" spans="2:14" x14ac:dyDescent="0.25">
      <c r="B6797" s="175"/>
      <c r="C6797" s="53"/>
      <c r="D6797" s="53"/>
      <c r="E6797" s="53"/>
      <c r="F6797" s="53"/>
      <c r="G6797" s="54"/>
      <c r="H6797" s="53"/>
      <c r="I6797" s="59"/>
      <c r="J6797" s="53"/>
      <c r="K6797" s="53"/>
      <c r="L6797" s="53"/>
      <c r="M6797" s="53"/>
      <c r="N6797" s="53"/>
    </row>
    <row r="6798" spans="2:14" x14ac:dyDescent="0.25">
      <c r="B6798" s="175"/>
      <c r="C6798" s="53"/>
      <c r="D6798" s="53"/>
      <c r="E6798" s="53"/>
      <c r="F6798" s="53"/>
      <c r="G6798" s="54"/>
      <c r="H6798" s="53"/>
      <c r="I6798" s="59"/>
      <c r="J6798" s="53"/>
      <c r="K6798" s="53"/>
      <c r="L6798" s="53"/>
      <c r="M6798" s="53"/>
      <c r="N6798" s="53"/>
    </row>
    <row r="6799" spans="2:14" x14ac:dyDescent="0.25">
      <c r="B6799" s="175"/>
      <c r="C6799" s="53"/>
      <c r="D6799" s="53"/>
      <c r="E6799" s="53"/>
      <c r="F6799" s="53"/>
      <c r="G6799" s="54"/>
      <c r="H6799" s="53"/>
      <c r="I6799" s="59"/>
      <c r="J6799" s="53"/>
      <c r="K6799" s="53"/>
      <c r="L6799" s="53"/>
      <c r="M6799" s="53"/>
      <c r="N6799" s="53"/>
    </row>
    <row r="6800" spans="2:14" x14ac:dyDescent="0.25">
      <c r="B6800" s="175"/>
      <c r="C6800" s="53"/>
      <c r="D6800" s="53"/>
      <c r="E6800" s="53"/>
      <c r="F6800" s="53"/>
      <c r="G6800" s="54"/>
      <c r="H6800" s="53"/>
      <c r="I6800" s="59"/>
      <c r="J6800" s="53"/>
      <c r="K6800" s="53"/>
      <c r="L6800" s="53"/>
      <c r="M6800" s="53"/>
      <c r="N6800" s="53"/>
    </row>
    <row r="6801" spans="2:14" x14ac:dyDescent="0.25">
      <c r="B6801" s="175"/>
      <c r="C6801" s="53"/>
      <c r="D6801" s="53"/>
      <c r="E6801" s="53"/>
      <c r="F6801" s="53"/>
      <c r="G6801" s="54"/>
      <c r="H6801" s="53"/>
      <c r="I6801" s="59"/>
      <c r="J6801" s="53"/>
      <c r="K6801" s="53"/>
      <c r="L6801" s="53"/>
      <c r="M6801" s="53"/>
      <c r="N6801" s="53"/>
    </row>
    <row r="6802" spans="2:14" x14ac:dyDescent="0.25">
      <c r="B6802" s="175"/>
      <c r="C6802" s="53"/>
      <c r="D6802" s="53"/>
      <c r="E6802" s="53"/>
      <c r="F6802" s="53"/>
      <c r="G6802" s="54"/>
      <c r="H6802" s="53"/>
      <c r="I6802" s="59"/>
      <c r="J6802" s="53"/>
      <c r="K6802" s="53"/>
      <c r="L6802" s="53"/>
      <c r="M6802" s="53"/>
      <c r="N6802" s="53"/>
    </row>
    <row r="6803" spans="2:14" x14ac:dyDescent="0.25">
      <c r="B6803" s="175"/>
      <c r="C6803" s="53"/>
      <c r="D6803" s="53"/>
      <c r="E6803" s="53"/>
      <c r="F6803" s="53"/>
      <c r="G6803" s="54"/>
      <c r="H6803" s="53"/>
      <c r="I6803" s="59"/>
      <c r="J6803" s="53"/>
      <c r="K6803" s="53"/>
      <c r="L6803" s="53"/>
      <c r="M6803" s="53"/>
      <c r="N6803" s="53"/>
    </row>
    <row r="6804" spans="2:14" x14ac:dyDescent="0.25">
      <c r="B6804" s="175"/>
      <c r="C6804" s="53"/>
      <c r="D6804" s="53"/>
      <c r="E6804" s="53"/>
      <c r="F6804" s="53"/>
      <c r="G6804" s="54"/>
      <c r="H6804" s="53"/>
      <c r="I6804" s="59"/>
      <c r="J6804" s="53"/>
      <c r="K6804" s="53"/>
      <c r="L6804" s="53"/>
      <c r="M6804" s="53"/>
      <c r="N6804" s="53"/>
    </row>
    <row r="6805" spans="2:14" x14ac:dyDescent="0.25">
      <c r="B6805" s="175"/>
      <c r="C6805" s="53"/>
      <c r="D6805" s="53"/>
      <c r="E6805" s="53"/>
      <c r="F6805" s="53"/>
      <c r="G6805" s="54"/>
      <c r="H6805" s="53"/>
      <c r="I6805" s="59"/>
      <c r="J6805" s="53"/>
      <c r="K6805" s="53"/>
      <c r="L6805" s="53"/>
      <c r="M6805" s="53"/>
      <c r="N6805" s="53"/>
    </row>
    <row r="6806" spans="2:14" x14ac:dyDescent="0.25">
      <c r="B6806" s="175"/>
      <c r="C6806" s="53"/>
      <c r="D6806" s="53"/>
      <c r="E6806" s="53"/>
      <c r="F6806" s="53"/>
      <c r="G6806" s="54"/>
      <c r="H6806" s="53"/>
      <c r="I6806" s="59"/>
      <c r="J6806" s="53"/>
      <c r="K6806" s="53"/>
      <c r="L6806" s="53"/>
      <c r="M6806" s="53"/>
      <c r="N6806" s="53"/>
    </row>
    <row r="6807" spans="2:14" x14ac:dyDescent="0.25">
      <c r="B6807" s="175"/>
      <c r="C6807" s="53"/>
      <c r="D6807" s="53"/>
      <c r="E6807" s="53"/>
      <c r="F6807" s="53"/>
      <c r="G6807" s="54"/>
      <c r="H6807" s="53"/>
      <c r="I6807" s="59"/>
      <c r="J6807" s="53"/>
      <c r="K6807" s="53"/>
      <c r="L6807" s="53"/>
      <c r="M6807" s="53"/>
      <c r="N6807" s="53"/>
    </row>
    <row r="6808" spans="2:14" x14ac:dyDescent="0.25">
      <c r="B6808" s="175"/>
      <c r="C6808" s="53"/>
      <c r="D6808" s="53"/>
      <c r="E6808" s="53"/>
      <c r="F6808" s="53"/>
      <c r="G6808" s="54"/>
      <c r="H6808" s="53"/>
      <c r="I6808" s="59"/>
      <c r="J6808" s="53"/>
      <c r="K6808" s="53"/>
      <c r="L6808" s="53"/>
      <c r="M6808" s="53"/>
      <c r="N6808" s="53"/>
    </row>
    <row r="6809" spans="2:14" x14ac:dyDescent="0.25">
      <c r="B6809" s="175"/>
      <c r="C6809" s="53"/>
      <c r="D6809" s="53"/>
      <c r="E6809" s="53"/>
      <c r="F6809" s="53"/>
      <c r="G6809" s="54"/>
      <c r="H6809" s="53"/>
      <c r="I6809" s="59"/>
      <c r="J6809" s="53"/>
      <c r="K6809" s="53"/>
      <c r="L6809" s="53"/>
      <c r="M6809" s="53"/>
      <c r="N6809" s="53"/>
    </row>
    <row r="6810" spans="2:14" x14ac:dyDescent="0.25">
      <c r="B6810" s="175"/>
      <c r="C6810" s="53"/>
      <c r="D6810" s="53"/>
      <c r="E6810" s="53"/>
      <c r="F6810" s="53"/>
      <c r="G6810" s="54"/>
      <c r="H6810" s="53"/>
      <c r="I6810" s="59"/>
      <c r="J6810" s="53"/>
      <c r="K6810" s="53"/>
      <c r="L6810" s="53"/>
      <c r="M6810" s="53"/>
      <c r="N6810" s="53"/>
    </row>
    <row r="6811" spans="2:14" x14ac:dyDescent="0.25">
      <c r="B6811" s="175"/>
      <c r="C6811" s="53"/>
      <c r="D6811" s="53"/>
      <c r="E6811" s="53"/>
      <c r="F6811" s="53"/>
      <c r="G6811" s="54"/>
      <c r="H6811" s="53"/>
      <c r="I6811" s="59"/>
      <c r="J6811" s="53"/>
      <c r="K6811" s="53"/>
      <c r="L6811" s="53"/>
      <c r="M6811" s="53"/>
      <c r="N6811" s="53"/>
    </row>
    <row r="6812" spans="2:14" x14ac:dyDescent="0.25">
      <c r="B6812" s="175"/>
      <c r="C6812" s="53"/>
      <c r="D6812" s="53"/>
      <c r="E6812" s="53"/>
      <c r="F6812" s="53"/>
      <c r="G6812" s="54"/>
      <c r="H6812" s="53"/>
      <c r="I6812" s="59"/>
      <c r="J6812" s="53"/>
      <c r="K6812" s="53"/>
      <c r="L6812" s="53"/>
      <c r="M6812" s="53"/>
      <c r="N6812" s="53"/>
    </row>
    <row r="6813" spans="2:14" x14ac:dyDescent="0.25">
      <c r="B6813" s="175"/>
      <c r="C6813" s="53"/>
      <c r="D6813" s="53"/>
      <c r="E6813" s="53"/>
      <c r="F6813" s="53"/>
      <c r="G6813" s="54"/>
      <c r="H6813" s="53"/>
      <c r="I6813" s="59"/>
      <c r="J6813" s="53"/>
      <c r="K6813" s="53"/>
      <c r="L6813" s="53"/>
      <c r="M6813" s="53"/>
      <c r="N6813" s="53"/>
    </row>
    <row r="6814" spans="2:14" x14ac:dyDescent="0.25">
      <c r="B6814" s="175"/>
      <c r="C6814" s="53"/>
      <c r="D6814" s="53"/>
      <c r="E6814" s="53"/>
      <c r="F6814" s="53"/>
      <c r="G6814" s="54"/>
      <c r="H6814" s="53"/>
      <c r="I6814" s="59"/>
      <c r="J6814" s="53"/>
      <c r="K6814" s="53"/>
      <c r="L6814" s="53"/>
      <c r="M6814" s="53"/>
      <c r="N6814" s="53"/>
    </row>
    <row r="6815" spans="2:14" x14ac:dyDescent="0.25">
      <c r="B6815" s="175"/>
      <c r="C6815" s="53"/>
      <c r="D6815" s="53"/>
      <c r="E6815" s="53"/>
      <c r="F6815" s="53"/>
      <c r="G6815" s="54"/>
      <c r="H6815" s="53"/>
      <c r="I6815" s="59"/>
      <c r="J6815" s="53"/>
      <c r="K6815" s="53"/>
      <c r="L6815" s="53"/>
      <c r="M6815" s="53"/>
      <c r="N6815" s="53"/>
    </row>
    <row r="6816" spans="2:14" x14ac:dyDescent="0.25">
      <c r="B6816" s="175"/>
      <c r="C6816" s="53"/>
      <c r="D6816" s="53"/>
      <c r="E6816" s="53"/>
      <c r="F6816" s="53"/>
      <c r="G6816" s="54"/>
      <c r="H6816" s="53"/>
      <c r="I6816" s="59"/>
      <c r="J6816" s="53"/>
      <c r="K6816" s="53"/>
      <c r="L6816" s="53"/>
      <c r="M6816" s="53"/>
      <c r="N6816" s="53"/>
    </row>
    <row r="6817" spans="2:14" x14ac:dyDescent="0.25">
      <c r="B6817" s="175"/>
      <c r="C6817" s="53"/>
      <c r="D6817" s="53"/>
      <c r="E6817" s="53"/>
      <c r="F6817" s="53"/>
      <c r="G6817" s="54"/>
      <c r="H6817" s="53"/>
      <c r="I6817" s="59"/>
      <c r="J6817" s="53"/>
      <c r="K6817" s="53"/>
      <c r="L6817" s="53"/>
      <c r="M6817" s="53"/>
      <c r="N6817" s="53"/>
    </row>
    <row r="6818" spans="2:14" x14ac:dyDescent="0.25">
      <c r="B6818" s="175"/>
      <c r="C6818" s="53"/>
      <c r="D6818" s="53"/>
      <c r="E6818" s="53"/>
      <c r="F6818" s="53"/>
      <c r="G6818" s="54"/>
      <c r="H6818" s="53"/>
      <c r="I6818" s="59"/>
      <c r="J6818" s="53"/>
      <c r="K6818" s="53"/>
      <c r="L6818" s="53"/>
      <c r="M6818" s="53"/>
      <c r="N6818" s="53"/>
    </row>
    <row r="6819" spans="2:14" x14ac:dyDescent="0.25">
      <c r="B6819" s="175"/>
      <c r="C6819" s="53"/>
      <c r="D6819" s="53"/>
      <c r="E6819" s="53"/>
      <c r="F6819" s="53"/>
      <c r="G6819" s="54"/>
      <c r="H6819" s="53"/>
      <c r="I6819" s="59"/>
      <c r="J6819" s="53"/>
      <c r="K6819" s="53"/>
      <c r="L6819" s="53"/>
      <c r="M6819" s="53"/>
      <c r="N6819" s="53"/>
    </row>
    <row r="6820" spans="2:14" x14ac:dyDescent="0.25">
      <c r="B6820" s="175"/>
      <c r="C6820" s="53"/>
      <c r="D6820" s="53"/>
      <c r="E6820" s="53"/>
      <c r="F6820" s="53"/>
      <c r="G6820" s="54"/>
      <c r="H6820" s="53"/>
      <c r="I6820" s="59"/>
      <c r="J6820" s="53"/>
      <c r="K6820" s="53"/>
      <c r="L6820" s="53"/>
      <c r="M6820" s="53"/>
      <c r="N6820" s="53"/>
    </row>
    <row r="6821" spans="2:14" x14ac:dyDescent="0.25">
      <c r="B6821" s="175"/>
      <c r="C6821" s="53"/>
      <c r="D6821" s="53"/>
      <c r="E6821" s="53"/>
      <c r="F6821" s="53"/>
      <c r="G6821" s="54"/>
      <c r="H6821" s="53"/>
      <c r="I6821" s="59"/>
      <c r="J6821" s="53"/>
      <c r="K6821" s="53"/>
      <c r="L6821" s="53"/>
      <c r="M6821" s="53"/>
      <c r="N6821" s="53"/>
    </row>
    <row r="6822" spans="2:14" x14ac:dyDescent="0.25">
      <c r="B6822" s="175"/>
      <c r="C6822" s="53"/>
      <c r="D6822" s="53"/>
      <c r="E6822" s="53"/>
      <c r="F6822" s="53"/>
      <c r="G6822" s="54"/>
      <c r="H6822" s="53"/>
      <c r="I6822" s="59"/>
      <c r="J6822" s="53"/>
      <c r="K6822" s="53"/>
      <c r="L6822" s="53"/>
      <c r="M6822" s="53"/>
      <c r="N6822" s="53"/>
    </row>
    <row r="6823" spans="2:14" x14ac:dyDescent="0.25">
      <c r="B6823" s="175"/>
      <c r="C6823" s="53"/>
      <c r="D6823" s="53"/>
      <c r="E6823" s="53"/>
      <c r="F6823" s="53"/>
      <c r="G6823" s="54"/>
      <c r="H6823" s="53"/>
      <c r="I6823" s="59"/>
      <c r="J6823" s="53"/>
      <c r="K6823" s="53"/>
      <c r="L6823" s="53"/>
      <c r="M6823" s="53"/>
      <c r="N6823" s="53"/>
    </row>
    <row r="6824" spans="2:14" x14ac:dyDescent="0.25">
      <c r="B6824" s="175"/>
      <c r="C6824" s="53"/>
      <c r="D6824" s="53"/>
      <c r="E6824" s="53"/>
      <c r="F6824" s="53"/>
      <c r="G6824" s="54"/>
      <c r="H6824" s="53"/>
      <c r="I6824" s="59"/>
      <c r="J6824" s="53"/>
      <c r="K6824" s="53"/>
      <c r="L6824" s="53"/>
      <c r="M6824" s="53"/>
      <c r="N6824" s="53"/>
    </row>
    <row r="6825" spans="2:14" x14ac:dyDescent="0.25">
      <c r="B6825" s="175"/>
      <c r="C6825" s="53"/>
      <c r="D6825" s="53"/>
      <c r="E6825" s="53"/>
      <c r="F6825" s="53"/>
      <c r="G6825" s="54"/>
      <c r="H6825" s="53"/>
      <c r="I6825" s="59"/>
      <c r="J6825" s="53"/>
      <c r="K6825" s="53"/>
      <c r="L6825" s="53"/>
      <c r="M6825" s="53"/>
      <c r="N6825" s="53"/>
    </row>
    <row r="6826" spans="2:14" x14ac:dyDescent="0.25">
      <c r="B6826" s="175"/>
      <c r="C6826" s="53"/>
      <c r="D6826" s="53"/>
      <c r="E6826" s="53"/>
      <c r="F6826" s="53"/>
      <c r="G6826" s="54"/>
      <c r="H6826" s="53"/>
      <c r="I6826" s="59"/>
      <c r="J6826" s="53"/>
      <c r="K6826" s="53"/>
      <c r="L6826" s="53"/>
      <c r="M6826" s="53"/>
      <c r="N6826" s="53"/>
    </row>
    <row r="6827" spans="2:14" x14ac:dyDescent="0.25">
      <c r="B6827" s="175"/>
      <c r="C6827" s="53"/>
      <c r="D6827" s="53"/>
      <c r="E6827" s="53"/>
      <c r="F6827" s="53"/>
      <c r="G6827" s="54"/>
      <c r="H6827" s="53"/>
      <c r="I6827" s="59"/>
      <c r="J6827" s="53"/>
      <c r="K6827" s="53"/>
      <c r="L6827" s="53"/>
      <c r="M6827" s="53"/>
      <c r="N6827" s="53"/>
    </row>
    <row r="6828" spans="2:14" x14ac:dyDescent="0.25">
      <c r="B6828" s="175"/>
      <c r="C6828" s="53"/>
      <c r="D6828" s="53"/>
      <c r="E6828" s="53"/>
      <c r="F6828" s="53"/>
      <c r="G6828" s="54"/>
      <c r="H6828" s="53"/>
      <c r="I6828" s="59"/>
      <c r="J6828" s="53"/>
      <c r="K6828" s="53"/>
      <c r="L6828" s="53"/>
      <c r="M6828" s="53"/>
      <c r="N6828" s="53"/>
    </row>
    <row r="6829" spans="2:14" x14ac:dyDescent="0.25">
      <c r="B6829" s="175"/>
      <c r="C6829" s="53"/>
      <c r="D6829" s="53"/>
      <c r="E6829" s="53"/>
      <c r="F6829" s="53"/>
      <c r="G6829" s="54"/>
      <c r="H6829" s="53"/>
      <c r="I6829" s="59"/>
      <c r="J6829" s="53"/>
      <c r="K6829" s="53"/>
      <c r="L6829" s="53"/>
      <c r="M6829" s="53"/>
      <c r="N6829" s="53"/>
    </row>
    <row r="6830" spans="2:14" x14ac:dyDescent="0.25">
      <c r="B6830" s="175"/>
      <c r="C6830" s="53"/>
      <c r="D6830" s="53"/>
      <c r="E6830" s="53"/>
      <c r="F6830" s="53"/>
      <c r="G6830" s="54"/>
      <c r="H6830" s="53"/>
      <c r="I6830" s="59"/>
      <c r="J6830" s="53"/>
      <c r="K6830" s="53"/>
      <c r="L6830" s="53"/>
      <c r="M6830" s="53"/>
      <c r="N6830" s="53"/>
    </row>
    <row r="6831" spans="2:14" x14ac:dyDescent="0.25">
      <c r="B6831" s="175"/>
      <c r="C6831" s="53"/>
      <c r="D6831" s="53"/>
      <c r="E6831" s="53"/>
      <c r="F6831" s="53"/>
      <c r="G6831" s="54"/>
      <c r="H6831" s="53"/>
      <c r="I6831" s="59"/>
      <c r="J6831" s="53"/>
      <c r="K6831" s="53"/>
      <c r="L6831" s="53"/>
      <c r="M6831" s="53"/>
      <c r="N6831" s="53"/>
    </row>
    <row r="6832" spans="2:14" x14ac:dyDescent="0.25">
      <c r="B6832" s="175"/>
      <c r="C6832" s="53"/>
      <c r="D6832" s="53"/>
      <c r="E6832" s="53"/>
      <c r="F6832" s="53"/>
      <c r="G6832" s="54"/>
      <c r="H6832" s="53"/>
      <c r="I6832" s="59"/>
      <c r="J6832" s="53"/>
      <c r="K6832" s="53"/>
      <c r="L6832" s="53"/>
      <c r="M6832" s="53"/>
      <c r="N6832" s="53"/>
    </row>
    <row r="6833" spans="2:14" x14ac:dyDescent="0.25">
      <c r="B6833" s="175"/>
      <c r="C6833" s="53"/>
      <c r="D6833" s="53"/>
      <c r="E6833" s="53"/>
      <c r="F6833" s="53"/>
      <c r="G6833" s="54"/>
      <c r="H6833" s="53"/>
      <c r="I6833" s="59"/>
      <c r="J6833" s="53"/>
      <c r="K6833" s="53"/>
      <c r="L6833" s="53"/>
      <c r="M6833" s="53"/>
      <c r="N6833" s="53"/>
    </row>
    <row r="6834" spans="2:14" x14ac:dyDescent="0.25">
      <c r="B6834" s="175"/>
      <c r="C6834" s="53"/>
      <c r="D6834" s="53"/>
      <c r="E6834" s="53"/>
      <c r="F6834" s="53"/>
      <c r="G6834" s="54"/>
      <c r="H6834" s="53"/>
      <c r="I6834" s="59"/>
      <c r="J6834" s="53"/>
      <c r="K6834" s="53"/>
      <c r="L6834" s="53"/>
      <c r="M6834" s="53"/>
      <c r="N6834" s="53"/>
    </row>
    <row r="6835" spans="2:14" x14ac:dyDescent="0.25">
      <c r="B6835" s="175"/>
      <c r="C6835" s="53"/>
      <c r="D6835" s="53"/>
      <c r="E6835" s="53"/>
      <c r="F6835" s="53"/>
      <c r="G6835" s="54"/>
      <c r="H6835" s="53"/>
      <c r="I6835" s="59"/>
      <c r="J6835" s="53"/>
      <c r="K6835" s="53"/>
      <c r="L6835" s="53"/>
      <c r="M6835" s="53"/>
      <c r="N6835" s="53"/>
    </row>
    <row r="6836" spans="2:14" x14ac:dyDescent="0.25">
      <c r="B6836" s="175"/>
      <c r="C6836" s="53"/>
      <c r="D6836" s="53"/>
      <c r="E6836" s="53"/>
      <c r="F6836" s="53"/>
      <c r="G6836" s="54"/>
      <c r="H6836" s="53"/>
      <c r="I6836" s="59"/>
      <c r="J6836" s="53"/>
      <c r="K6836" s="53"/>
      <c r="L6836" s="53"/>
      <c r="M6836" s="53"/>
      <c r="N6836" s="53"/>
    </row>
    <row r="6837" spans="2:14" x14ac:dyDescent="0.25">
      <c r="B6837" s="175"/>
      <c r="C6837" s="53"/>
      <c r="D6837" s="53"/>
      <c r="E6837" s="53"/>
      <c r="F6837" s="53"/>
      <c r="G6837" s="54"/>
      <c r="H6837" s="53"/>
      <c r="I6837" s="59"/>
      <c r="J6837" s="53"/>
      <c r="K6837" s="53"/>
      <c r="L6837" s="53"/>
      <c r="M6837" s="53"/>
      <c r="N6837" s="53"/>
    </row>
    <row r="6838" spans="2:14" x14ac:dyDescent="0.25">
      <c r="B6838" s="175"/>
      <c r="C6838" s="53"/>
      <c r="D6838" s="53"/>
      <c r="E6838" s="53"/>
      <c r="F6838" s="53"/>
      <c r="G6838" s="54"/>
      <c r="H6838" s="53"/>
      <c r="I6838" s="59"/>
      <c r="J6838" s="53"/>
      <c r="K6838" s="53"/>
      <c r="L6838" s="53"/>
      <c r="M6838" s="53"/>
      <c r="N6838" s="53"/>
    </row>
    <row r="6839" spans="2:14" x14ac:dyDescent="0.25">
      <c r="B6839" s="175"/>
      <c r="C6839" s="53"/>
      <c r="D6839" s="53"/>
      <c r="E6839" s="53"/>
      <c r="F6839" s="53"/>
      <c r="G6839" s="54"/>
      <c r="H6839" s="53"/>
      <c r="I6839" s="59"/>
      <c r="J6839" s="53"/>
      <c r="K6839" s="53"/>
      <c r="L6839" s="53"/>
      <c r="M6839" s="53"/>
      <c r="N6839" s="53"/>
    </row>
    <row r="6840" spans="2:14" x14ac:dyDescent="0.25">
      <c r="B6840" s="175"/>
      <c r="C6840" s="53"/>
      <c r="D6840" s="53"/>
      <c r="E6840" s="53"/>
      <c r="F6840" s="53"/>
      <c r="G6840" s="54"/>
      <c r="H6840" s="53"/>
      <c r="I6840" s="59"/>
      <c r="J6840" s="53"/>
      <c r="K6840" s="53"/>
      <c r="L6840" s="53"/>
      <c r="M6840" s="53"/>
      <c r="N6840" s="53"/>
    </row>
    <row r="6841" spans="2:14" x14ac:dyDescent="0.25">
      <c r="B6841" s="175"/>
      <c r="C6841" s="53"/>
      <c r="D6841" s="53"/>
      <c r="E6841" s="53"/>
      <c r="F6841" s="53"/>
      <c r="G6841" s="54"/>
      <c r="H6841" s="53"/>
      <c r="I6841" s="59"/>
      <c r="J6841" s="53"/>
      <c r="K6841" s="53"/>
      <c r="L6841" s="53"/>
      <c r="M6841" s="53"/>
      <c r="N6841" s="53"/>
    </row>
    <row r="6842" spans="2:14" x14ac:dyDescent="0.25">
      <c r="B6842" s="175"/>
      <c r="C6842" s="53"/>
      <c r="D6842" s="53"/>
      <c r="E6842" s="53"/>
      <c r="F6842" s="53"/>
      <c r="G6842" s="54"/>
      <c r="H6842" s="53"/>
      <c r="I6842" s="59"/>
      <c r="J6842" s="53"/>
      <c r="K6842" s="53"/>
      <c r="L6842" s="53"/>
      <c r="M6842" s="53"/>
      <c r="N6842" s="53"/>
    </row>
    <row r="6843" spans="2:14" x14ac:dyDescent="0.25">
      <c r="B6843" s="175"/>
      <c r="C6843" s="53"/>
      <c r="D6843" s="53"/>
      <c r="E6843" s="53"/>
      <c r="F6843" s="53"/>
      <c r="G6843" s="54"/>
      <c r="H6843" s="53"/>
      <c r="I6843" s="59"/>
      <c r="J6843" s="53"/>
      <c r="K6843" s="53"/>
      <c r="L6843" s="53"/>
      <c r="M6843" s="53"/>
      <c r="N6843" s="53"/>
    </row>
    <row r="6844" spans="2:14" x14ac:dyDescent="0.25">
      <c r="B6844" s="175"/>
      <c r="C6844" s="53"/>
      <c r="D6844" s="53"/>
      <c r="E6844" s="53"/>
      <c r="F6844" s="53"/>
      <c r="G6844" s="54"/>
      <c r="H6844" s="53"/>
      <c r="I6844" s="59"/>
      <c r="J6844" s="53"/>
      <c r="K6844" s="53"/>
      <c r="L6844" s="53"/>
      <c r="M6844" s="53"/>
      <c r="N6844" s="53"/>
    </row>
    <row r="6845" spans="2:14" x14ac:dyDescent="0.25">
      <c r="B6845" s="175"/>
      <c r="C6845" s="53"/>
      <c r="D6845" s="53"/>
      <c r="E6845" s="53"/>
      <c r="F6845" s="53"/>
      <c r="G6845" s="54"/>
      <c r="H6845" s="53"/>
      <c r="I6845" s="59"/>
      <c r="J6845" s="53"/>
      <c r="K6845" s="53"/>
      <c r="L6845" s="53"/>
      <c r="M6845" s="53"/>
      <c r="N6845" s="53"/>
    </row>
    <row r="6846" spans="2:14" x14ac:dyDescent="0.25">
      <c r="B6846" s="175"/>
      <c r="C6846" s="53"/>
      <c r="D6846" s="53"/>
      <c r="E6846" s="53"/>
      <c r="F6846" s="53"/>
      <c r="G6846" s="54"/>
      <c r="H6846" s="53"/>
      <c r="I6846" s="59"/>
      <c r="J6846" s="53"/>
      <c r="K6846" s="53"/>
      <c r="L6846" s="53"/>
      <c r="M6846" s="53"/>
      <c r="N6846" s="53"/>
    </row>
    <row r="6847" spans="2:14" x14ac:dyDescent="0.25">
      <c r="B6847" s="175"/>
      <c r="C6847" s="53"/>
      <c r="D6847" s="53"/>
      <c r="E6847" s="53"/>
      <c r="F6847" s="53"/>
      <c r="G6847" s="54"/>
      <c r="H6847" s="53"/>
      <c r="I6847" s="59"/>
      <c r="J6847" s="53"/>
      <c r="K6847" s="53"/>
      <c r="L6847" s="53"/>
      <c r="M6847" s="53"/>
      <c r="N6847" s="53"/>
    </row>
    <row r="6848" spans="2:14" x14ac:dyDescent="0.25">
      <c r="B6848" s="175"/>
      <c r="C6848" s="53"/>
      <c r="D6848" s="53"/>
      <c r="E6848" s="53"/>
      <c r="F6848" s="53"/>
      <c r="G6848" s="54"/>
      <c r="H6848" s="53"/>
      <c r="I6848" s="59"/>
      <c r="J6848" s="53"/>
      <c r="K6848" s="53"/>
      <c r="L6848" s="53"/>
      <c r="M6848" s="53"/>
      <c r="N6848" s="53"/>
    </row>
    <row r="6849" spans="2:14" x14ac:dyDescent="0.25">
      <c r="B6849" s="175"/>
      <c r="C6849" s="53"/>
      <c r="D6849" s="53"/>
      <c r="E6849" s="53"/>
      <c r="F6849" s="53"/>
      <c r="G6849" s="54"/>
      <c r="H6849" s="53"/>
      <c r="I6849" s="59"/>
      <c r="J6849" s="53"/>
      <c r="K6849" s="53"/>
      <c r="L6849" s="53"/>
      <c r="M6849" s="53"/>
      <c r="N6849" s="53"/>
    </row>
    <row r="6850" spans="2:14" x14ac:dyDescent="0.25">
      <c r="B6850" s="175"/>
      <c r="C6850" s="53"/>
      <c r="D6850" s="53"/>
      <c r="E6850" s="53"/>
      <c r="F6850" s="53"/>
      <c r="G6850" s="54"/>
      <c r="H6850" s="53"/>
      <c r="I6850" s="59"/>
      <c r="J6850" s="53"/>
      <c r="K6850" s="53"/>
      <c r="L6850" s="53"/>
      <c r="M6850" s="53"/>
      <c r="N6850" s="53"/>
    </row>
    <row r="6851" spans="2:14" x14ac:dyDescent="0.25">
      <c r="B6851" s="175"/>
      <c r="C6851" s="53"/>
      <c r="D6851" s="53"/>
      <c r="E6851" s="53"/>
      <c r="F6851" s="53"/>
      <c r="G6851" s="54"/>
      <c r="H6851" s="53"/>
      <c r="I6851" s="59"/>
      <c r="J6851" s="53"/>
      <c r="K6851" s="53"/>
      <c r="L6851" s="53"/>
      <c r="M6851" s="53"/>
      <c r="N6851" s="53"/>
    </row>
    <row r="6852" spans="2:14" x14ac:dyDescent="0.25">
      <c r="B6852" s="175"/>
      <c r="C6852" s="53"/>
      <c r="D6852" s="53"/>
      <c r="E6852" s="53"/>
      <c r="F6852" s="53"/>
      <c r="G6852" s="54"/>
      <c r="H6852" s="53"/>
      <c r="I6852" s="59"/>
      <c r="J6852" s="53"/>
      <c r="K6852" s="53"/>
      <c r="L6852" s="53"/>
      <c r="M6852" s="53"/>
      <c r="N6852" s="53"/>
    </row>
    <row r="6853" spans="2:14" x14ac:dyDescent="0.25">
      <c r="B6853" s="175"/>
      <c r="C6853" s="53"/>
      <c r="D6853" s="53"/>
      <c r="E6853" s="53"/>
      <c r="F6853" s="53"/>
      <c r="G6853" s="54"/>
      <c r="H6853" s="53"/>
      <c r="I6853" s="59"/>
      <c r="J6853" s="53"/>
      <c r="K6853" s="53"/>
      <c r="L6853" s="53"/>
      <c r="M6853" s="53"/>
      <c r="N6853" s="53"/>
    </row>
    <row r="6854" spans="2:14" x14ac:dyDescent="0.25">
      <c r="B6854" s="175"/>
      <c r="C6854" s="53"/>
      <c r="D6854" s="53"/>
      <c r="E6854" s="53"/>
      <c r="F6854" s="53"/>
      <c r="G6854" s="54"/>
      <c r="H6854" s="53"/>
      <c r="I6854" s="59"/>
      <c r="J6854" s="53"/>
      <c r="K6854" s="53"/>
      <c r="L6854" s="53"/>
      <c r="M6854" s="53"/>
      <c r="N6854" s="53"/>
    </row>
    <row r="6855" spans="2:14" x14ac:dyDescent="0.25">
      <c r="B6855" s="175"/>
      <c r="C6855" s="53"/>
      <c r="D6855" s="53"/>
      <c r="E6855" s="53"/>
      <c r="F6855" s="53"/>
      <c r="G6855" s="54"/>
      <c r="H6855" s="53"/>
      <c r="I6855" s="59"/>
      <c r="J6855" s="53"/>
      <c r="K6855" s="53"/>
      <c r="L6855" s="53"/>
      <c r="M6855" s="53"/>
      <c r="N6855" s="53"/>
    </row>
    <row r="6856" spans="2:14" x14ac:dyDescent="0.25">
      <c r="B6856" s="175"/>
      <c r="C6856" s="53"/>
      <c r="D6856" s="53"/>
      <c r="E6856" s="53"/>
      <c r="F6856" s="53"/>
      <c r="G6856" s="54"/>
      <c r="H6856" s="53"/>
      <c r="I6856" s="59"/>
      <c r="J6856" s="53"/>
      <c r="K6856" s="53"/>
      <c r="L6856" s="53"/>
      <c r="M6856" s="53"/>
      <c r="N6856" s="53"/>
    </row>
    <row r="6857" spans="2:14" x14ac:dyDescent="0.25">
      <c r="B6857" s="175"/>
      <c r="C6857" s="53"/>
      <c r="D6857" s="53"/>
      <c r="E6857" s="53"/>
      <c r="F6857" s="53"/>
      <c r="G6857" s="54"/>
      <c r="H6857" s="53"/>
      <c r="I6857" s="59"/>
      <c r="J6857" s="53"/>
      <c r="K6857" s="53"/>
      <c r="L6857" s="53"/>
      <c r="M6857" s="53"/>
      <c r="N6857" s="53"/>
    </row>
    <row r="6858" spans="2:14" x14ac:dyDescent="0.25">
      <c r="B6858" s="175"/>
      <c r="C6858" s="53"/>
      <c r="D6858" s="53"/>
      <c r="E6858" s="53"/>
      <c r="F6858" s="53"/>
      <c r="G6858" s="54"/>
      <c r="H6858" s="53"/>
      <c r="I6858" s="59"/>
      <c r="J6858" s="53"/>
      <c r="K6858" s="53"/>
      <c r="L6858" s="53"/>
      <c r="M6858" s="53"/>
      <c r="N6858" s="53"/>
    </row>
    <row r="6859" spans="2:14" x14ac:dyDescent="0.25">
      <c r="B6859" s="175"/>
      <c r="C6859" s="53"/>
      <c r="D6859" s="53"/>
      <c r="E6859" s="53"/>
      <c r="F6859" s="53"/>
      <c r="G6859" s="54"/>
      <c r="H6859" s="53"/>
      <c r="I6859" s="59"/>
      <c r="J6859" s="53"/>
      <c r="K6859" s="53"/>
      <c r="L6859" s="53"/>
      <c r="M6859" s="53"/>
      <c r="N6859" s="53"/>
    </row>
    <row r="6860" spans="2:14" x14ac:dyDescent="0.25">
      <c r="B6860" s="175"/>
      <c r="C6860" s="53"/>
      <c r="D6860" s="53"/>
      <c r="E6860" s="53"/>
      <c r="F6860" s="53"/>
      <c r="G6860" s="54"/>
      <c r="H6860" s="53"/>
      <c r="I6860" s="59"/>
      <c r="J6860" s="53"/>
      <c r="K6860" s="53"/>
      <c r="L6860" s="53"/>
      <c r="M6860" s="53"/>
      <c r="N6860" s="53"/>
    </row>
    <row r="6861" spans="2:14" x14ac:dyDescent="0.25">
      <c r="B6861" s="175"/>
      <c r="C6861" s="53"/>
      <c r="D6861" s="53"/>
      <c r="E6861" s="53"/>
      <c r="F6861" s="53"/>
      <c r="G6861" s="54"/>
      <c r="H6861" s="53"/>
      <c r="I6861" s="59"/>
      <c r="J6861" s="53"/>
      <c r="K6861" s="53"/>
      <c r="L6861" s="53"/>
      <c r="M6861" s="53"/>
      <c r="N6861" s="53"/>
    </row>
    <row r="6862" spans="2:14" x14ac:dyDescent="0.25">
      <c r="B6862" s="175"/>
      <c r="C6862" s="53"/>
      <c r="D6862" s="53"/>
      <c r="E6862" s="53"/>
      <c r="F6862" s="53"/>
      <c r="G6862" s="54"/>
      <c r="H6862" s="53"/>
      <c r="I6862" s="59"/>
      <c r="J6862" s="53"/>
      <c r="K6862" s="53"/>
      <c r="L6862" s="53"/>
      <c r="M6862" s="53"/>
      <c r="N6862" s="53"/>
    </row>
    <row r="6863" spans="2:14" x14ac:dyDescent="0.25">
      <c r="B6863" s="175"/>
      <c r="C6863" s="53"/>
      <c r="D6863" s="53"/>
      <c r="E6863" s="53"/>
      <c r="F6863" s="53"/>
      <c r="G6863" s="54"/>
      <c r="H6863" s="53"/>
      <c r="I6863" s="59"/>
      <c r="J6863" s="53"/>
      <c r="K6863" s="53"/>
      <c r="L6863" s="53"/>
      <c r="M6863" s="53"/>
      <c r="N6863" s="53"/>
    </row>
    <row r="6864" spans="2:14" x14ac:dyDescent="0.25">
      <c r="B6864" s="175"/>
      <c r="C6864" s="53"/>
      <c r="D6864" s="53"/>
      <c r="E6864" s="53"/>
      <c r="F6864" s="53"/>
      <c r="G6864" s="54"/>
      <c r="H6864" s="53"/>
      <c r="I6864" s="59"/>
      <c r="J6864" s="53"/>
      <c r="K6864" s="53"/>
      <c r="L6864" s="53"/>
      <c r="M6864" s="53"/>
      <c r="N6864" s="53"/>
    </row>
    <row r="6865" spans="2:14" x14ac:dyDescent="0.25">
      <c r="B6865" s="175"/>
      <c r="C6865" s="53"/>
      <c r="D6865" s="53"/>
      <c r="E6865" s="53"/>
      <c r="F6865" s="53"/>
      <c r="G6865" s="54"/>
      <c r="H6865" s="53"/>
      <c r="I6865" s="59"/>
      <c r="J6865" s="53"/>
      <c r="K6865" s="53"/>
      <c r="L6865" s="53"/>
      <c r="M6865" s="53"/>
      <c r="N6865" s="53"/>
    </row>
    <row r="6866" spans="2:14" x14ac:dyDescent="0.25">
      <c r="B6866" s="175"/>
      <c r="C6866" s="53"/>
      <c r="D6866" s="53"/>
      <c r="E6866" s="53"/>
      <c r="F6866" s="53"/>
      <c r="G6866" s="54"/>
      <c r="H6866" s="53"/>
      <c r="I6866" s="59"/>
      <c r="J6866" s="53"/>
      <c r="K6866" s="53"/>
      <c r="L6866" s="53"/>
      <c r="M6866" s="53"/>
      <c r="N6866" s="53"/>
    </row>
    <row r="6867" spans="2:14" x14ac:dyDescent="0.25">
      <c r="B6867" s="175"/>
      <c r="C6867" s="53"/>
      <c r="D6867" s="53"/>
      <c r="E6867" s="53"/>
      <c r="F6867" s="53"/>
      <c r="G6867" s="54"/>
      <c r="H6867" s="53"/>
      <c r="I6867" s="59"/>
      <c r="J6867" s="53"/>
      <c r="K6867" s="53"/>
      <c r="L6867" s="53"/>
      <c r="M6867" s="53"/>
      <c r="N6867" s="53"/>
    </row>
    <row r="6868" spans="2:14" x14ac:dyDescent="0.25">
      <c r="B6868" s="175"/>
      <c r="C6868" s="53"/>
      <c r="D6868" s="53"/>
      <c r="E6868" s="53"/>
      <c r="F6868" s="53"/>
      <c r="G6868" s="54"/>
      <c r="H6868" s="53"/>
      <c r="I6868" s="59"/>
      <c r="J6868" s="53"/>
      <c r="K6868" s="53"/>
      <c r="L6868" s="53"/>
      <c r="M6868" s="53"/>
      <c r="N6868" s="53"/>
    </row>
    <row r="6869" spans="2:14" x14ac:dyDescent="0.25">
      <c r="B6869" s="175"/>
      <c r="C6869" s="53"/>
      <c r="D6869" s="53"/>
      <c r="E6869" s="53"/>
      <c r="F6869" s="53"/>
      <c r="G6869" s="54"/>
      <c r="H6869" s="53"/>
      <c r="I6869" s="59"/>
      <c r="J6869" s="53"/>
      <c r="K6869" s="53"/>
      <c r="L6869" s="53"/>
      <c r="M6869" s="53"/>
      <c r="N6869" s="53"/>
    </row>
    <row r="6870" spans="2:14" x14ac:dyDescent="0.25">
      <c r="B6870" s="175"/>
      <c r="C6870" s="53"/>
      <c r="D6870" s="53"/>
      <c r="E6870" s="53"/>
      <c r="F6870" s="53"/>
      <c r="G6870" s="54"/>
      <c r="H6870" s="53"/>
      <c r="I6870" s="59"/>
      <c r="J6870" s="53"/>
      <c r="K6870" s="53"/>
      <c r="L6870" s="53"/>
      <c r="M6870" s="53"/>
      <c r="N6870" s="53"/>
    </row>
    <row r="6871" spans="2:14" x14ac:dyDescent="0.25">
      <c r="B6871" s="175"/>
      <c r="C6871" s="53"/>
      <c r="D6871" s="53"/>
      <c r="E6871" s="53"/>
      <c r="F6871" s="53"/>
      <c r="G6871" s="54"/>
      <c r="H6871" s="53"/>
      <c r="I6871" s="59"/>
      <c r="J6871" s="53"/>
      <c r="K6871" s="53"/>
      <c r="L6871" s="53"/>
      <c r="M6871" s="53"/>
      <c r="N6871" s="53"/>
    </row>
    <row r="6872" spans="2:14" x14ac:dyDescent="0.25">
      <c r="B6872" s="175"/>
      <c r="C6872" s="53"/>
      <c r="D6872" s="53"/>
      <c r="E6872" s="53"/>
      <c r="F6872" s="53"/>
      <c r="G6872" s="54"/>
      <c r="H6872" s="53"/>
      <c r="I6872" s="59"/>
      <c r="J6872" s="53"/>
      <c r="K6872" s="53"/>
      <c r="L6872" s="53"/>
      <c r="M6872" s="53"/>
      <c r="N6872" s="53"/>
    </row>
    <row r="6873" spans="2:14" x14ac:dyDescent="0.25">
      <c r="B6873" s="175"/>
      <c r="C6873" s="53"/>
      <c r="D6873" s="53"/>
      <c r="E6873" s="53"/>
      <c r="F6873" s="53"/>
      <c r="G6873" s="54"/>
      <c r="H6873" s="53"/>
      <c r="I6873" s="59"/>
      <c r="J6873" s="53"/>
      <c r="K6873" s="53"/>
      <c r="L6873" s="53"/>
      <c r="M6873" s="53"/>
      <c r="N6873" s="53"/>
    </row>
    <row r="6874" spans="2:14" x14ac:dyDescent="0.25">
      <c r="B6874" s="175"/>
      <c r="C6874" s="53"/>
      <c r="D6874" s="53"/>
      <c r="E6874" s="53"/>
      <c r="F6874" s="53"/>
      <c r="G6874" s="54"/>
      <c r="H6874" s="53"/>
      <c r="I6874" s="59"/>
      <c r="J6874" s="53"/>
      <c r="K6874" s="53"/>
      <c r="L6874" s="53"/>
      <c r="M6874" s="53"/>
      <c r="N6874" s="53"/>
    </row>
    <row r="6875" spans="2:14" x14ac:dyDescent="0.25">
      <c r="B6875" s="175"/>
      <c r="C6875" s="53"/>
      <c r="D6875" s="53"/>
      <c r="E6875" s="53"/>
      <c r="F6875" s="53"/>
      <c r="G6875" s="54"/>
      <c r="H6875" s="53"/>
      <c r="I6875" s="59"/>
      <c r="J6875" s="53"/>
      <c r="K6875" s="53"/>
      <c r="L6875" s="53"/>
      <c r="M6875" s="53"/>
      <c r="N6875" s="53"/>
    </row>
    <row r="6876" spans="2:14" x14ac:dyDescent="0.25">
      <c r="B6876" s="175"/>
      <c r="C6876" s="53"/>
      <c r="D6876" s="53"/>
      <c r="E6876" s="53"/>
      <c r="F6876" s="53"/>
      <c r="G6876" s="54"/>
      <c r="H6876" s="53"/>
      <c r="I6876" s="59"/>
      <c r="J6876" s="53"/>
      <c r="K6876" s="53"/>
      <c r="L6876" s="53"/>
      <c r="M6876" s="53"/>
      <c r="N6876" s="53"/>
    </row>
    <row r="6877" spans="2:14" x14ac:dyDescent="0.25">
      <c r="B6877" s="175"/>
      <c r="C6877" s="53"/>
      <c r="D6877" s="53"/>
      <c r="E6877" s="53"/>
      <c r="F6877" s="53"/>
      <c r="G6877" s="54"/>
      <c r="H6877" s="53"/>
      <c r="I6877" s="59"/>
      <c r="J6877" s="53"/>
      <c r="K6877" s="53"/>
      <c r="L6877" s="53"/>
      <c r="M6877" s="53"/>
      <c r="N6877" s="53"/>
    </row>
    <row r="6878" spans="2:14" x14ac:dyDescent="0.25">
      <c r="B6878" s="175"/>
      <c r="C6878" s="53"/>
      <c r="D6878" s="53"/>
      <c r="E6878" s="53"/>
      <c r="F6878" s="53"/>
      <c r="G6878" s="54"/>
      <c r="H6878" s="53"/>
      <c r="I6878" s="59"/>
      <c r="J6878" s="53"/>
      <c r="K6878" s="53"/>
      <c r="L6878" s="53"/>
      <c r="M6878" s="53"/>
      <c r="N6878" s="53"/>
    </row>
    <row r="6879" spans="2:14" x14ac:dyDescent="0.25">
      <c r="B6879" s="175"/>
      <c r="C6879" s="53"/>
      <c r="D6879" s="53"/>
      <c r="E6879" s="53"/>
      <c r="F6879" s="53"/>
      <c r="G6879" s="54"/>
      <c r="H6879" s="53"/>
      <c r="I6879" s="59"/>
      <c r="J6879" s="53"/>
      <c r="K6879" s="53"/>
      <c r="L6879" s="53"/>
      <c r="M6879" s="53"/>
      <c r="N6879" s="53"/>
    </row>
    <row r="6880" spans="2:14" x14ac:dyDescent="0.25">
      <c r="B6880" s="175"/>
      <c r="C6880" s="53"/>
      <c r="D6880" s="53"/>
      <c r="E6880" s="53"/>
      <c r="F6880" s="53"/>
      <c r="G6880" s="54"/>
      <c r="H6880" s="53"/>
      <c r="I6880" s="59"/>
      <c r="J6880" s="53"/>
      <c r="K6880" s="53"/>
      <c r="L6880" s="53"/>
      <c r="M6880" s="53"/>
      <c r="N6880" s="53"/>
    </row>
    <row r="6881" spans="2:14" x14ac:dyDescent="0.25">
      <c r="B6881" s="175"/>
      <c r="C6881" s="53"/>
      <c r="D6881" s="53"/>
      <c r="E6881" s="53"/>
      <c r="F6881" s="53"/>
      <c r="G6881" s="54"/>
      <c r="H6881" s="53"/>
      <c r="I6881" s="59"/>
      <c r="J6881" s="53"/>
      <c r="K6881" s="53"/>
      <c r="L6881" s="53"/>
      <c r="M6881" s="53"/>
      <c r="N6881" s="53"/>
    </row>
    <row r="6882" spans="2:14" x14ac:dyDescent="0.25">
      <c r="B6882" s="175"/>
      <c r="C6882" s="53"/>
      <c r="D6882" s="53"/>
      <c r="E6882" s="53"/>
      <c r="F6882" s="53"/>
      <c r="G6882" s="54"/>
      <c r="H6882" s="53"/>
      <c r="I6882" s="59"/>
      <c r="J6882" s="53"/>
      <c r="K6882" s="53"/>
      <c r="L6882" s="53"/>
      <c r="M6882" s="53"/>
      <c r="N6882" s="53"/>
    </row>
    <row r="6883" spans="2:14" x14ac:dyDescent="0.25">
      <c r="B6883" s="175"/>
      <c r="C6883" s="53"/>
      <c r="D6883" s="53"/>
      <c r="E6883" s="53"/>
      <c r="F6883" s="53"/>
      <c r="G6883" s="54"/>
      <c r="H6883" s="53"/>
      <c r="I6883" s="59"/>
      <c r="J6883" s="53"/>
      <c r="K6883" s="53"/>
      <c r="L6883" s="53"/>
      <c r="M6883" s="53"/>
      <c r="N6883" s="53"/>
    </row>
    <row r="6884" spans="2:14" x14ac:dyDescent="0.25">
      <c r="B6884" s="175"/>
      <c r="C6884" s="53"/>
      <c r="D6884" s="53"/>
      <c r="E6884" s="53"/>
      <c r="F6884" s="53"/>
      <c r="G6884" s="54"/>
      <c r="H6884" s="53"/>
      <c r="I6884" s="59"/>
      <c r="J6884" s="53"/>
      <c r="K6884" s="53"/>
      <c r="L6884" s="53"/>
      <c r="M6884" s="53"/>
      <c r="N6884" s="53"/>
    </row>
    <row r="6885" spans="2:14" x14ac:dyDescent="0.25">
      <c r="B6885" s="175"/>
      <c r="C6885" s="53"/>
      <c r="D6885" s="53"/>
      <c r="E6885" s="53"/>
      <c r="F6885" s="53"/>
      <c r="G6885" s="54"/>
      <c r="H6885" s="53"/>
      <c r="I6885" s="59"/>
      <c r="J6885" s="53"/>
      <c r="K6885" s="53"/>
      <c r="L6885" s="53"/>
      <c r="M6885" s="53"/>
      <c r="N6885" s="53"/>
    </row>
    <row r="6886" spans="2:14" x14ac:dyDescent="0.25">
      <c r="B6886" s="175"/>
      <c r="C6886" s="53"/>
      <c r="D6886" s="53"/>
      <c r="E6886" s="53"/>
      <c r="F6886" s="53"/>
      <c r="G6886" s="54"/>
      <c r="H6886" s="53"/>
      <c r="I6886" s="59"/>
      <c r="J6886" s="53"/>
      <c r="K6886" s="53"/>
      <c r="L6886" s="53"/>
      <c r="M6886" s="53"/>
      <c r="N6886" s="53"/>
    </row>
    <row r="6887" spans="2:14" x14ac:dyDescent="0.25">
      <c r="B6887" s="175"/>
      <c r="C6887" s="53"/>
      <c r="D6887" s="53"/>
      <c r="E6887" s="53"/>
      <c r="F6887" s="53"/>
      <c r="G6887" s="54"/>
      <c r="H6887" s="53"/>
      <c r="I6887" s="59"/>
      <c r="J6887" s="53"/>
      <c r="K6887" s="53"/>
      <c r="L6887" s="53"/>
      <c r="M6887" s="53"/>
      <c r="N6887" s="53"/>
    </row>
    <row r="6888" spans="2:14" x14ac:dyDescent="0.25">
      <c r="B6888" s="175"/>
      <c r="C6888" s="53"/>
      <c r="D6888" s="53"/>
      <c r="E6888" s="53"/>
      <c r="F6888" s="53"/>
      <c r="G6888" s="54"/>
      <c r="H6888" s="53"/>
      <c r="I6888" s="59"/>
      <c r="J6888" s="53"/>
      <c r="K6888" s="53"/>
      <c r="L6888" s="53"/>
      <c r="M6888" s="53"/>
      <c r="N6888" s="53"/>
    </row>
    <row r="6889" spans="2:14" x14ac:dyDescent="0.25">
      <c r="B6889" s="175"/>
      <c r="C6889" s="53"/>
      <c r="D6889" s="53"/>
      <c r="E6889" s="53"/>
      <c r="F6889" s="53"/>
      <c r="G6889" s="54"/>
      <c r="H6889" s="53"/>
      <c r="I6889" s="59"/>
      <c r="J6889" s="53"/>
      <c r="K6889" s="53"/>
      <c r="L6889" s="53"/>
      <c r="M6889" s="53"/>
      <c r="N6889" s="53"/>
    </row>
    <row r="6890" spans="2:14" x14ac:dyDescent="0.25">
      <c r="B6890" s="175"/>
      <c r="C6890" s="53"/>
      <c r="D6890" s="53"/>
      <c r="E6890" s="53"/>
      <c r="F6890" s="53"/>
      <c r="G6890" s="54"/>
      <c r="H6890" s="53"/>
      <c r="I6890" s="59"/>
      <c r="J6890" s="53"/>
      <c r="K6890" s="53"/>
      <c r="L6890" s="53"/>
      <c r="M6890" s="53"/>
      <c r="N6890" s="53"/>
    </row>
    <row r="6891" spans="2:14" x14ac:dyDescent="0.25">
      <c r="B6891" s="175"/>
      <c r="C6891" s="53"/>
      <c r="D6891" s="53"/>
      <c r="E6891" s="53"/>
      <c r="F6891" s="53"/>
      <c r="G6891" s="54"/>
      <c r="H6891" s="53"/>
      <c r="I6891" s="59"/>
      <c r="J6891" s="53"/>
      <c r="K6891" s="53"/>
      <c r="L6891" s="53"/>
      <c r="M6891" s="53"/>
      <c r="N6891" s="53"/>
    </row>
    <row r="6892" spans="2:14" x14ac:dyDescent="0.25">
      <c r="B6892" s="175"/>
      <c r="C6892" s="53"/>
      <c r="D6892" s="53"/>
      <c r="E6892" s="53"/>
      <c r="F6892" s="53"/>
      <c r="G6892" s="54"/>
      <c r="H6892" s="53"/>
      <c r="I6892" s="59"/>
      <c r="J6892" s="53"/>
      <c r="K6892" s="53"/>
      <c r="L6892" s="53"/>
      <c r="M6892" s="53"/>
      <c r="N6892" s="53"/>
    </row>
    <row r="6893" spans="2:14" x14ac:dyDescent="0.25">
      <c r="B6893" s="175"/>
      <c r="C6893" s="53"/>
      <c r="D6893" s="53"/>
      <c r="E6893" s="53"/>
      <c r="F6893" s="53"/>
      <c r="G6893" s="54"/>
      <c r="H6893" s="53"/>
      <c r="I6893" s="59"/>
      <c r="J6893" s="53"/>
      <c r="K6893" s="53"/>
      <c r="L6893" s="53"/>
      <c r="M6893" s="53"/>
      <c r="N6893" s="53"/>
    </row>
    <row r="6894" spans="2:14" x14ac:dyDescent="0.25">
      <c r="B6894" s="175"/>
      <c r="C6894" s="53"/>
      <c r="D6894" s="53"/>
      <c r="E6894" s="53"/>
      <c r="F6894" s="53"/>
      <c r="G6894" s="54"/>
      <c r="H6894" s="53"/>
      <c r="I6894" s="59"/>
      <c r="J6894" s="53"/>
      <c r="K6894" s="53"/>
      <c r="L6894" s="53"/>
      <c r="M6894" s="53"/>
      <c r="N6894" s="53"/>
    </row>
    <row r="6895" spans="2:14" x14ac:dyDescent="0.25">
      <c r="B6895" s="175"/>
      <c r="C6895" s="53"/>
      <c r="D6895" s="53"/>
      <c r="E6895" s="53"/>
      <c r="F6895" s="53"/>
      <c r="G6895" s="54"/>
      <c r="H6895" s="53"/>
      <c r="I6895" s="59"/>
      <c r="J6895" s="53"/>
      <c r="K6895" s="53"/>
      <c r="L6895" s="53"/>
      <c r="M6895" s="53"/>
      <c r="N6895" s="53"/>
    </row>
    <row r="6896" spans="2:14" x14ac:dyDescent="0.25">
      <c r="B6896" s="175"/>
      <c r="C6896" s="53"/>
      <c r="D6896" s="53"/>
      <c r="E6896" s="53"/>
      <c r="F6896" s="53"/>
      <c r="G6896" s="54"/>
      <c r="H6896" s="53"/>
      <c r="I6896" s="59"/>
      <c r="J6896" s="53"/>
      <c r="K6896" s="53"/>
      <c r="L6896" s="53"/>
      <c r="M6896" s="53"/>
      <c r="N6896" s="53"/>
    </row>
    <row r="6897" spans="2:14" x14ac:dyDescent="0.25">
      <c r="B6897" s="175"/>
      <c r="C6897" s="53"/>
      <c r="D6897" s="53"/>
      <c r="E6897" s="53"/>
      <c r="F6897" s="53"/>
      <c r="G6897" s="54"/>
      <c r="H6897" s="53"/>
      <c r="I6897" s="59"/>
      <c r="J6897" s="53"/>
      <c r="K6897" s="53"/>
      <c r="L6897" s="53"/>
      <c r="M6897" s="53"/>
      <c r="N6897" s="53"/>
    </row>
    <row r="6898" spans="2:14" x14ac:dyDescent="0.25">
      <c r="B6898" s="175"/>
      <c r="C6898" s="53"/>
      <c r="D6898" s="53"/>
      <c r="E6898" s="53"/>
      <c r="F6898" s="53"/>
      <c r="G6898" s="54"/>
      <c r="H6898" s="53"/>
      <c r="I6898" s="59"/>
      <c r="J6898" s="53"/>
      <c r="K6898" s="53"/>
      <c r="L6898" s="53"/>
      <c r="M6898" s="53"/>
      <c r="N6898" s="53"/>
    </row>
    <row r="6899" spans="2:14" x14ac:dyDescent="0.25">
      <c r="B6899" s="175"/>
      <c r="C6899" s="53"/>
      <c r="D6899" s="53"/>
      <c r="E6899" s="53"/>
      <c r="F6899" s="53"/>
      <c r="G6899" s="54"/>
      <c r="H6899" s="53"/>
      <c r="I6899" s="59"/>
      <c r="J6899" s="53"/>
      <c r="K6899" s="53"/>
      <c r="L6899" s="53"/>
      <c r="M6899" s="53"/>
      <c r="N6899" s="53"/>
    </row>
    <row r="6900" spans="2:14" x14ac:dyDescent="0.25">
      <c r="B6900" s="175"/>
      <c r="C6900" s="53"/>
      <c r="D6900" s="53"/>
      <c r="E6900" s="53"/>
      <c r="F6900" s="53"/>
      <c r="G6900" s="54"/>
      <c r="H6900" s="53"/>
      <c r="I6900" s="59"/>
      <c r="J6900" s="53"/>
      <c r="K6900" s="53"/>
      <c r="L6900" s="53"/>
      <c r="M6900" s="53"/>
      <c r="N6900" s="53"/>
    </row>
    <row r="6901" spans="2:14" x14ac:dyDescent="0.25">
      <c r="B6901" s="175"/>
      <c r="C6901" s="53"/>
      <c r="D6901" s="53"/>
      <c r="E6901" s="53"/>
      <c r="F6901" s="53"/>
      <c r="G6901" s="54"/>
      <c r="H6901" s="53"/>
      <c r="I6901" s="59"/>
      <c r="J6901" s="53"/>
      <c r="K6901" s="53"/>
      <c r="L6901" s="53"/>
      <c r="M6901" s="53"/>
      <c r="N6901" s="53"/>
    </row>
    <row r="6902" spans="2:14" x14ac:dyDescent="0.25">
      <c r="B6902" s="175"/>
      <c r="C6902" s="53"/>
      <c r="D6902" s="53"/>
      <c r="E6902" s="53"/>
      <c r="F6902" s="53"/>
      <c r="G6902" s="54"/>
      <c r="H6902" s="53"/>
      <c r="I6902" s="59"/>
      <c r="J6902" s="53"/>
      <c r="K6902" s="53"/>
      <c r="L6902" s="53"/>
      <c r="M6902" s="53"/>
      <c r="N6902" s="53"/>
    </row>
    <row r="6903" spans="2:14" x14ac:dyDescent="0.25">
      <c r="B6903" s="175"/>
      <c r="C6903" s="53"/>
      <c r="D6903" s="53"/>
      <c r="E6903" s="53"/>
      <c r="F6903" s="53"/>
      <c r="G6903" s="54"/>
      <c r="H6903" s="53"/>
      <c r="I6903" s="59"/>
      <c r="J6903" s="53"/>
      <c r="K6903" s="53"/>
      <c r="L6903" s="53"/>
      <c r="M6903" s="53"/>
      <c r="N6903" s="53"/>
    </row>
    <row r="6904" spans="2:14" x14ac:dyDescent="0.25">
      <c r="B6904" s="175"/>
      <c r="C6904" s="53"/>
      <c r="D6904" s="53"/>
      <c r="E6904" s="53"/>
      <c r="F6904" s="53"/>
      <c r="G6904" s="54"/>
      <c r="H6904" s="53"/>
      <c r="I6904" s="59"/>
      <c r="J6904" s="53"/>
      <c r="K6904" s="53"/>
      <c r="L6904" s="53"/>
      <c r="M6904" s="53"/>
      <c r="N6904" s="53"/>
    </row>
    <row r="6905" spans="2:14" x14ac:dyDescent="0.25">
      <c r="B6905" s="175"/>
      <c r="C6905" s="53"/>
      <c r="D6905" s="53"/>
      <c r="E6905" s="53"/>
      <c r="F6905" s="53"/>
      <c r="G6905" s="54"/>
      <c r="H6905" s="53"/>
      <c r="I6905" s="59"/>
      <c r="J6905" s="53"/>
      <c r="K6905" s="53"/>
      <c r="L6905" s="53"/>
      <c r="M6905" s="53"/>
      <c r="N6905" s="53"/>
    </row>
    <row r="6906" spans="2:14" x14ac:dyDescent="0.25">
      <c r="B6906" s="175"/>
      <c r="C6906" s="53"/>
      <c r="D6906" s="53"/>
      <c r="E6906" s="53"/>
      <c r="F6906" s="53"/>
      <c r="G6906" s="54"/>
      <c r="H6906" s="53"/>
      <c r="I6906" s="59"/>
      <c r="J6906" s="53"/>
      <c r="K6906" s="53"/>
      <c r="L6906" s="53"/>
      <c r="M6906" s="53"/>
      <c r="N6906" s="53"/>
    </row>
    <row r="6907" spans="2:14" x14ac:dyDescent="0.25">
      <c r="B6907" s="175"/>
      <c r="C6907" s="53"/>
      <c r="D6907" s="53"/>
      <c r="E6907" s="53"/>
      <c r="F6907" s="53"/>
      <c r="G6907" s="54"/>
      <c r="H6907" s="53"/>
      <c r="I6907" s="59"/>
      <c r="J6907" s="53"/>
      <c r="K6907" s="53"/>
      <c r="L6907" s="53"/>
      <c r="M6907" s="53"/>
      <c r="N6907" s="53"/>
    </row>
    <row r="6908" spans="2:14" x14ac:dyDescent="0.25">
      <c r="B6908" s="175"/>
      <c r="C6908" s="53"/>
      <c r="D6908" s="53"/>
      <c r="E6908" s="53"/>
      <c r="F6908" s="53"/>
      <c r="G6908" s="54"/>
      <c r="H6908" s="53"/>
      <c r="I6908" s="59"/>
      <c r="J6908" s="53"/>
      <c r="K6908" s="53"/>
      <c r="L6908" s="53"/>
      <c r="M6908" s="53"/>
      <c r="N6908" s="53"/>
    </row>
    <row r="6909" spans="2:14" x14ac:dyDescent="0.25">
      <c r="B6909" s="175"/>
      <c r="C6909" s="53"/>
      <c r="D6909" s="53"/>
      <c r="E6909" s="53"/>
      <c r="F6909" s="53"/>
      <c r="G6909" s="54"/>
      <c r="H6909" s="53"/>
      <c r="I6909" s="59"/>
      <c r="J6909" s="53"/>
      <c r="K6909" s="53"/>
      <c r="L6909" s="53"/>
      <c r="M6909" s="53"/>
      <c r="N6909" s="53"/>
    </row>
    <row r="6910" spans="2:14" x14ac:dyDescent="0.25">
      <c r="B6910" s="175"/>
      <c r="C6910" s="53"/>
      <c r="D6910" s="53"/>
      <c r="E6910" s="53"/>
      <c r="F6910" s="53"/>
      <c r="G6910" s="54"/>
      <c r="H6910" s="53"/>
      <c r="I6910" s="59"/>
      <c r="J6910" s="53"/>
      <c r="K6910" s="53"/>
      <c r="L6910" s="53"/>
      <c r="M6910" s="53"/>
      <c r="N6910" s="53"/>
    </row>
    <row r="6911" spans="2:14" x14ac:dyDescent="0.25">
      <c r="B6911" s="175"/>
      <c r="C6911" s="53"/>
      <c r="D6911" s="53"/>
      <c r="E6911" s="53"/>
      <c r="F6911" s="53"/>
      <c r="G6911" s="54"/>
      <c r="H6911" s="53"/>
      <c r="I6911" s="59"/>
      <c r="J6911" s="53"/>
      <c r="K6911" s="53"/>
      <c r="L6911" s="53"/>
      <c r="M6911" s="53"/>
      <c r="N6911" s="53"/>
    </row>
    <row r="6912" spans="2:14" x14ac:dyDescent="0.25">
      <c r="B6912" s="175"/>
      <c r="C6912" s="53"/>
      <c r="D6912" s="53"/>
      <c r="E6912" s="53"/>
      <c r="F6912" s="53"/>
      <c r="G6912" s="54"/>
      <c r="H6912" s="53"/>
      <c r="I6912" s="59"/>
      <c r="J6912" s="53"/>
      <c r="K6912" s="53"/>
      <c r="L6912" s="53"/>
      <c r="M6912" s="53"/>
      <c r="N6912" s="53"/>
    </row>
    <row r="6913" spans="2:14" x14ac:dyDescent="0.25">
      <c r="B6913" s="175"/>
      <c r="C6913" s="53"/>
      <c r="D6913" s="53"/>
      <c r="E6913" s="53"/>
      <c r="F6913" s="53"/>
      <c r="G6913" s="54"/>
      <c r="H6913" s="53"/>
      <c r="I6913" s="59"/>
      <c r="J6913" s="53"/>
      <c r="K6913" s="53"/>
      <c r="L6913" s="53"/>
      <c r="M6913" s="53"/>
      <c r="N6913" s="53"/>
    </row>
    <row r="6914" spans="2:14" x14ac:dyDescent="0.25">
      <c r="B6914" s="175"/>
      <c r="C6914" s="53"/>
      <c r="D6914" s="53"/>
      <c r="E6914" s="53"/>
      <c r="F6914" s="53"/>
      <c r="G6914" s="54"/>
      <c r="H6914" s="53"/>
      <c r="I6914" s="59"/>
      <c r="J6914" s="53"/>
      <c r="K6914" s="53"/>
      <c r="L6914" s="53"/>
      <c r="M6914" s="53"/>
      <c r="N6914" s="53"/>
    </row>
    <row r="6915" spans="2:14" x14ac:dyDescent="0.25">
      <c r="B6915" s="175"/>
      <c r="C6915" s="53"/>
      <c r="D6915" s="53"/>
      <c r="E6915" s="53"/>
      <c r="F6915" s="53"/>
      <c r="G6915" s="54"/>
      <c r="H6915" s="53"/>
      <c r="I6915" s="59"/>
      <c r="J6915" s="53"/>
      <c r="K6915" s="53"/>
      <c r="L6915" s="53"/>
      <c r="M6915" s="53"/>
      <c r="N6915" s="53"/>
    </row>
    <row r="6916" spans="2:14" x14ac:dyDescent="0.25">
      <c r="B6916" s="175"/>
      <c r="C6916" s="53"/>
      <c r="D6916" s="53"/>
      <c r="E6916" s="53"/>
      <c r="F6916" s="53"/>
      <c r="G6916" s="54"/>
      <c r="H6916" s="53"/>
      <c r="I6916" s="59"/>
      <c r="J6916" s="53"/>
      <c r="K6916" s="53"/>
      <c r="L6916" s="53"/>
      <c r="M6916" s="53"/>
      <c r="N6916" s="53"/>
    </row>
    <row r="6917" spans="2:14" x14ac:dyDescent="0.25">
      <c r="B6917" s="175"/>
      <c r="C6917" s="53"/>
      <c r="D6917" s="53"/>
      <c r="E6917" s="53"/>
      <c r="F6917" s="53"/>
      <c r="G6917" s="54"/>
      <c r="H6917" s="53"/>
      <c r="I6917" s="59"/>
      <c r="J6917" s="53"/>
      <c r="K6917" s="53"/>
      <c r="L6917" s="53"/>
      <c r="M6917" s="53"/>
      <c r="N6917" s="53"/>
    </row>
    <row r="6918" spans="2:14" x14ac:dyDescent="0.25">
      <c r="B6918" s="175"/>
      <c r="C6918" s="53"/>
      <c r="D6918" s="53"/>
      <c r="E6918" s="53"/>
      <c r="F6918" s="53"/>
      <c r="G6918" s="54"/>
      <c r="H6918" s="53"/>
      <c r="I6918" s="59"/>
      <c r="J6918" s="53"/>
      <c r="K6918" s="53"/>
      <c r="L6918" s="53"/>
      <c r="M6918" s="53"/>
      <c r="N6918" s="53"/>
    </row>
    <row r="6919" spans="2:14" x14ac:dyDescent="0.25">
      <c r="B6919" s="175"/>
      <c r="C6919" s="53"/>
      <c r="D6919" s="53"/>
      <c r="E6919" s="53"/>
      <c r="F6919" s="53"/>
      <c r="G6919" s="54"/>
      <c r="H6919" s="53"/>
      <c r="I6919" s="59"/>
      <c r="J6919" s="53"/>
      <c r="K6919" s="53"/>
      <c r="L6919" s="53"/>
      <c r="M6919" s="53"/>
      <c r="N6919" s="53"/>
    </row>
    <row r="6920" spans="2:14" x14ac:dyDescent="0.25">
      <c r="B6920" s="175"/>
      <c r="C6920" s="53"/>
      <c r="D6920" s="53"/>
      <c r="E6920" s="53"/>
      <c r="F6920" s="53"/>
      <c r="G6920" s="54"/>
      <c r="H6920" s="53"/>
      <c r="I6920" s="59"/>
      <c r="J6920" s="53"/>
      <c r="K6920" s="53"/>
      <c r="L6920" s="53"/>
      <c r="M6920" s="53"/>
      <c r="N6920" s="53"/>
    </row>
    <row r="6921" spans="2:14" x14ac:dyDescent="0.25">
      <c r="B6921" s="175"/>
      <c r="C6921" s="53"/>
      <c r="D6921" s="53"/>
      <c r="E6921" s="53"/>
      <c r="F6921" s="53"/>
      <c r="G6921" s="54"/>
      <c r="H6921" s="53"/>
      <c r="I6921" s="59"/>
      <c r="J6921" s="53"/>
      <c r="K6921" s="53"/>
      <c r="L6921" s="53"/>
      <c r="M6921" s="53"/>
      <c r="N6921" s="53"/>
    </row>
    <row r="6922" spans="2:14" x14ac:dyDescent="0.25">
      <c r="B6922" s="175"/>
      <c r="C6922" s="53"/>
      <c r="D6922" s="53"/>
      <c r="E6922" s="53"/>
      <c r="F6922" s="53"/>
      <c r="G6922" s="54"/>
      <c r="H6922" s="53"/>
      <c r="I6922" s="59"/>
      <c r="J6922" s="53"/>
      <c r="K6922" s="53"/>
      <c r="L6922" s="53"/>
      <c r="M6922" s="53"/>
      <c r="N6922" s="53"/>
    </row>
    <row r="6923" spans="2:14" x14ac:dyDescent="0.25">
      <c r="B6923" s="175"/>
      <c r="C6923" s="53"/>
      <c r="D6923" s="53"/>
      <c r="E6923" s="53"/>
      <c r="F6923" s="53"/>
      <c r="G6923" s="54"/>
      <c r="H6923" s="53"/>
      <c r="I6923" s="59"/>
      <c r="J6923" s="53"/>
      <c r="K6923" s="53"/>
      <c r="L6923" s="53"/>
      <c r="M6923" s="53"/>
      <c r="N6923" s="53"/>
    </row>
    <row r="6924" spans="2:14" x14ac:dyDescent="0.25">
      <c r="B6924" s="175"/>
      <c r="C6924" s="53"/>
      <c r="D6924" s="53"/>
      <c r="E6924" s="53"/>
      <c r="F6924" s="53"/>
      <c r="G6924" s="54"/>
      <c r="H6924" s="53"/>
      <c r="I6924" s="59"/>
      <c r="J6924" s="53"/>
      <c r="K6924" s="53"/>
      <c r="L6924" s="53"/>
      <c r="M6924" s="53"/>
      <c r="N6924" s="53"/>
    </row>
    <row r="6925" spans="2:14" x14ac:dyDescent="0.25">
      <c r="B6925" s="175"/>
      <c r="C6925" s="53"/>
      <c r="D6925" s="53"/>
      <c r="E6925" s="53"/>
      <c r="F6925" s="53"/>
      <c r="G6925" s="54"/>
      <c r="H6925" s="53"/>
      <c r="I6925" s="59"/>
      <c r="J6925" s="53"/>
      <c r="K6925" s="53"/>
      <c r="L6925" s="53"/>
      <c r="M6925" s="53"/>
      <c r="N6925" s="53"/>
    </row>
    <row r="6926" spans="2:14" x14ac:dyDescent="0.25">
      <c r="B6926" s="175"/>
      <c r="C6926" s="53"/>
      <c r="D6926" s="53"/>
      <c r="E6926" s="53"/>
      <c r="F6926" s="53"/>
      <c r="G6926" s="54"/>
      <c r="H6926" s="53"/>
      <c r="I6926" s="59"/>
      <c r="J6926" s="53"/>
      <c r="K6926" s="53"/>
      <c r="L6926" s="53"/>
      <c r="M6926" s="53"/>
      <c r="N6926" s="53"/>
    </row>
    <row r="6927" spans="2:14" x14ac:dyDescent="0.25">
      <c r="B6927" s="175"/>
      <c r="C6927" s="53"/>
      <c r="D6927" s="53"/>
      <c r="E6927" s="53"/>
      <c r="F6927" s="53"/>
      <c r="G6927" s="54"/>
      <c r="H6927" s="53"/>
      <c r="I6927" s="59"/>
      <c r="J6927" s="53"/>
      <c r="K6927" s="53"/>
      <c r="L6927" s="53"/>
      <c r="M6927" s="53"/>
      <c r="N6927" s="53"/>
    </row>
    <row r="6928" spans="2:14" x14ac:dyDescent="0.25">
      <c r="B6928" s="175"/>
      <c r="C6928" s="53"/>
      <c r="D6928" s="53"/>
      <c r="E6928" s="53"/>
      <c r="F6928" s="53"/>
      <c r="G6928" s="54"/>
      <c r="H6928" s="53"/>
      <c r="I6928" s="59"/>
      <c r="J6928" s="53"/>
      <c r="K6928" s="53"/>
      <c r="L6928" s="53"/>
      <c r="M6928" s="53"/>
      <c r="N6928" s="53"/>
    </row>
    <row r="6929" spans="2:14" x14ac:dyDescent="0.25">
      <c r="B6929" s="175"/>
      <c r="C6929" s="53"/>
      <c r="D6929" s="53"/>
      <c r="E6929" s="53"/>
      <c r="F6929" s="53"/>
      <c r="G6929" s="54"/>
      <c r="H6929" s="53"/>
      <c r="I6929" s="59"/>
      <c r="J6929" s="53"/>
      <c r="K6929" s="53"/>
      <c r="L6929" s="53"/>
      <c r="M6929" s="53"/>
      <c r="N6929" s="53"/>
    </row>
    <row r="6930" spans="2:14" x14ac:dyDescent="0.25">
      <c r="B6930" s="175"/>
      <c r="C6930" s="53"/>
      <c r="D6930" s="53"/>
      <c r="E6930" s="53"/>
      <c r="F6930" s="53"/>
      <c r="G6930" s="54"/>
      <c r="H6930" s="53"/>
      <c r="I6930" s="59"/>
      <c r="J6930" s="53"/>
      <c r="K6930" s="53"/>
      <c r="L6930" s="53"/>
      <c r="M6930" s="53"/>
      <c r="N6930" s="53"/>
    </row>
    <row r="6931" spans="2:14" x14ac:dyDescent="0.25">
      <c r="B6931" s="175"/>
      <c r="C6931" s="53"/>
      <c r="D6931" s="53"/>
      <c r="E6931" s="53"/>
      <c r="F6931" s="53"/>
      <c r="G6931" s="54"/>
      <c r="H6931" s="53"/>
      <c r="I6931" s="59"/>
      <c r="J6931" s="53"/>
      <c r="K6931" s="53"/>
      <c r="L6931" s="53"/>
      <c r="M6931" s="53"/>
      <c r="N6931" s="53"/>
    </row>
    <row r="6932" spans="2:14" x14ac:dyDescent="0.25">
      <c r="B6932" s="175"/>
      <c r="C6932" s="53"/>
      <c r="D6932" s="53"/>
      <c r="E6932" s="53"/>
      <c r="F6932" s="53"/>
      <c r="G6932" s="54"/>
      <c r="H6932" s="53"/>
      <c r="I6932" s="59"/>
      <c r="J6932" s="53"/>
      <c r="K6932" s="53"/>
      <c r="L6932" s="53"/>
      <c r="M6932" s="53"/>
      <c r="N6932" s="53"/>
    </row>
    <row r="6933" spans="2:14" x14ac:dyDescent="0.25">
      <c r="B6933" s="175"/>
      <c r="C6933" s="53"/>
      <c r="D6933" s="53"/>
      <c r="E6933" s="53"/>
      <c r="F6933" s="53"/>
      <c r="G6933" s="54"/>
      <c r="H6933" s="53"/>
      <c r="I6933" s="59"/>
      <c r="J6933" s="53"/>
      <c r="K6933" s="53"/>
      <c r="L6933" s="53"/>
      <c r="M6933" s="53"/>
      <c r="N6933" s="53"/>
    </row>
    <row r="6934" spans="2:14" x14ac:dyDescent="0.25">
      <c r="B6934" s="175"/>
      <c r="C6934" s="53"/>
      <c r="D6934" s="53"/>
      <c r="E6934" s="53"/>
      <c r="F6934" s="53"/>
      <c r="G6934" s="54"/>
      <c r="H6934" s="53"/>
      <c r="I6934" s="59"/>
      <c r="J6934" s="53"/>
      <c r="K6934" s="53"/>
      <c r="L6934" s="53"/>
      <c r="M6934" s="53"/>
      <c r="N6934" s="53"/>
    </row>
    <row r="6935" spans="2:14" x14ac:dyDescent="0.25">
      <c r="B6935" s="175"/>
      <c r="C6935" s="53"/>
      <c r="D6935" s="53"/>
      <c r="E6935" s="53"/>
      <c r="F6935" s="53"/>
      <c r="G6935" s="54"/>
      <c r="H6935" s="53"/>
      <c r="I6935" s="59"/>
      <c r="J6935" s="53"/>
      <c r="K6935" s="53"/>
      <c r="L6935" s="53"/>
      <c r="M6935" s="53"/>
      <c r="N6935" s="53"/>
    </row>
    <row r="6936" spans="2:14" x14ac:dyDescent="0.25">
      <c r="B6936" s="175"/>
      <c r="C6936" s="53"/>
      <c r="D6936" s="53"/>
      <c r="E6936" s="53"/>
      <c r="F6936" s="53"/>
      <c r="G6936" s="54"/>
      <c r="H6936" s="53"/>
      <c r="I6936" s="59"/>
      <c r="J6936" s="53"/>
      <c r="K6936" s="53"/>
      <c r="L6936" s="53"/>
      <c r="M6936" s="53"/>
      <c r="N6936" s="53"/>
    </row>
    <row r="6937" spans="2:14" x14ac:dyDescent="0.25">
      <c r="B6937" s="175"/>
      <c r="C6937" s="53"/>
      <c r="D6937" s="53"/>
      <c r="E6937" s="53"/>
      <c r="F6937" s="53"/>
      <c r="G6937" s="54"/>
      <c r="H6937" s="53"/>
      <c r="I6937" s="59"/>
      <c r="J6937" s="53"/>
      <c r="K6937" s="53"/>
      <c r="L6937" s="53"/>
      <c r="M6937" s="53"/>
      <c r="N6937" s="53"/>
    </row>
    <row r="6938" spans="2:14" x14ac:dyDescent="0.25">
      <c r="B6938" s="175"/>
      <c r="C6938" s="53"/>
      <c r="D6938" s="53"/>
      <c r="E6938" s="53"/>
      <c r="F6938" s="53"/>
      <c r="G6938" s="54"/>
      <c r="H6938" s="53"/>
      <c r="I6938" s="59"/>
      <c r="J6938" s="53"/>
      <c r="K6938" s="53"/>
      <c r="L6938" s="53"/>
      <c r="M6938" s="53"/>
      <c r="N6938" s="53"/>
    </row>
    <row r="6939" spans="2:14" x14ac:dyDescent="0.25">
      <c r="B6939" s="175"/>
      <c r="C6939" s="53"/>
      <c r="D6939" s="53"/>
      <c r="E6939" s="53"/>
      <c r="F6939" s="53"/>
      <c r="G6939" s="54"/>
      <c r="H6939" s="53"/>
      <c r="I6939" s="59"/>
      <c r="J6939" s="53"/>
      <c r="K6939" s="53"/>
      <c r="L6939" s="53"/>
      <c r="M6939" s="53"/>
      <c r="N6939" s="53"/>
    </row>
    <row r="6940" spans="2:14" x14ac:dyDescent="0.25">
      <c r="B6940" s="175"/>
      <c r="C6940" s="53"/>
      <c r="D6940" s="53"/>
      <c r="E6940" s="53"/>
      <c r="F6940" s="53"/>
      <c r="G6940" s="54"/>
      <c r="H6940" s="53"/>
      <c r="I6940" s="59"/>
      <c r="J6940" s="53"/>
      <c r="K6940" s="53"/>
      <c r="L6940" s="53"/>
      <c r="M6940" s="53"/>
      <c r="N6940" s="53"/>
    </row>
    <row r="6941" spans="2:14" x14ac:dyDescent="0.25">
      <c r="B6941" s="175"/>
      <c r="C6941" s="53"/>
      <c r="D6941" s="53"/>
      <c r="E6941" s="53"/>
      <c r="F6941" s="53"/>
      <c r="G6941" s="54"/>
      <c r="H6941" s="53"/>
      <c r="I6941" s="59"/>
      <c r="J6941" s="53"/>
      <c r="K6941" s="53"/>
      <c r="L6941" s="53"/>
      <c r="M6941" s="53"/>
      <c r="N6941" s="53"/>
    </row>
    <row r="6942" spans="2:14" x14ac:dyDescent="0.25">
      <c r="B6942" s="175"/>
      <c r="C6942" s="53"/>
      <c r="D6942" s="53"/>
      <c r="E6942" s="53"/>
      <c r="F6942" s="53"/>
      <c r="G6942" s="54"/>
      <c r="H6942" s="53"/>
      <c r="I6942" s="59"/>
      <c r="J6942" s="53"/>
      <c r="K6942" s="53"/>
      <c r="L6942" s="53"/>
      <c r="M6942" s="53"/>
      <c r="N6942" s="53"/>
    </row>
    <row r="6943" spans="2:14" x14ac:dyDescent="0.25">
      <c r="B6943" s="175"/>
      <c r="C6943" s="53"/>
      <c r="D6943" s="53"/>
      <c r="E6943" s="53"/>
      <c r="F6943" s="53"/>
      <c r="G6943" s="54"/>
      <c r="H6943" s="53"/>
      <c r="I6943" s="59"/>
      <c r="J6943" s="53"/>
      <c r="K6943" s="53"/>
      <c r="L6943" s="53"/>
      <c r="M6943" s="53"/>
      <c r="N6943" s="53"/>
    </row>
    <row r="6944" spans="2:14" x14ac:dyDescent="0.25">
      <c r="B6944" s="175"/>
      <c r="C6944" s="53"/>
      <c r="D6944" s="53"/>
      <c r="E6944" s="53"/>
      <c r="F6944" s="53"/>
      <c r="G6944" s="54"/>
      <c r="H6944" s="53"/>
      <c r="I6944" s="59"/>
      <c r="J6944" s="53"/>
      <c r="K6944" s="53"/>
      <c r="L6944" s="53"/>
      <c r="M6944" s="53"/>
      <c r="N6944" s="53"/>
    </row>
    <row r="6945" spans="2:14" x14ac:dyDescent="0.25">
      <c r="B6945" s="175"/>
      <c r="C6945" s="53"/>
      <c r="D6945" s="53"/>
      <c r="E6945" s="53"/>
      <c r="F6945" s="53"/>
      <c r="G6945" s="54"/>
      <c r="H6945" s="53"/>
      <c r="I6945" s="59"/>
      <c r="J6945" s="53"/>
      <c r="K6945" s="53"/>
      <c r="L6945" s="53"/>
      <c r="M6945" s="53"/>
      <c r="N6945" s="53"/>
    </row>
    <row r="6946" spans="2:14" x14ac:dyDescent="0.25">
      <c r="B6946" s="175"/>
      <c r="C6946" s="53"/>
      <c r="D6946" s="53"/>
      <c r="E6946" s="53"/>
      <c r="F6946" s="53"/>
      <c r="G6946" s="54"/>
      <c r="H6946" s="53"/>
      <c r="I6946" s="59"/>
      <c r="J6946" s="53"/>
      <c r="K6946" s="53"/>
      <c r="L6946" s="53"/>
      <c r="M6946" s="53"/>
      <c r="N6946" s="53"/>
    </row>
    <row r="6947" spans="2:14" x14ac:dyDescent="0.25">
      <c r="B6947" s="175"/>
      <c r="C6947" s="53"/>
      <c r="D6947" s="53"/>
      <c r="E6947" s="53"/>
      <c r="F6947" s="53"/>
      <c r="G6947" s="54"/>
      <c r="H6947" s="53"/>
      <c r="I6947" s="59"/>
      <c r="J6947" s="53"/>
      <c r="K6947" s="53"/>
      <c r="L6947" s="53"/>
      <c r="M6947" s="53"/>
      <c r="N6947" s="53"/>
    </row>
    <row r="6948" spans="2:14" x14ac:dyDescent="0.25">
      <c r="B6948" s="175"/>
      <c r="C6948" s="53"/>
      <c r="D6948" s="53"/>
      <c r="E6948" s="53"/>
      <c r="F6948" s="53"/>
      <c r="G6948" s="54"/>
      <c r="H6948" s="53"/>
      <c r="I6948" s="59"/>
      <c r="J6948" s="53"/>
      <c r="K6948" s="53"/>
      <c r="L6948" s="53"/>
      <c r="M6948" s="53"/>
      <c r="N6948" s="53"/>
    </row>
    <row r="6949" spans="2:14" x14ac:dyDescent="0.25">
      <c r="B6949" s="175"/>
      <c r="C6949" s="53"/>
      <c r="D6949" s="53"/>
      <c r="E6949" s="53"/>
      <c r="F6949" s="53"/>
      <c r="G6949" s="54"/>
      <c r="H6949" s="53"/>
      <c r="I6949" s="59"/>
      <c r="J6949" s="53"/>
      <c r="K6949" s="53"/>
      <c r="L6949" s="53"/>
      <c r="M6949" s="53"/>
      <c r="N6949" s="53"/>
    </row>
    <row r="6950" spans="2:14" x14ac:dyDescent="0.25">
      <c r="B6950" s="175"/>
      <c r="C6950" s="53"/>
      <c r="D6950" s="53"/>
      <c r="E6950" s="53"/>
      <c r="F6950" s="53"/>
      <c r="G6950" s="54"/>
      <c r="H6950" s="53"/>
      <c r="I6950" s="59"/>
      <c r="J6950" s="53"/>
      <c r="K6950" s="53"/>
      <c r="L6950" s="53"/>
      <c r="M6950" s="53"/>
      <c r="N6950" s="53"/>
    </row>
    <row r="6951" spans="2:14" x14ac:dyDescent="0.25">
      <c r="B6951" s="175"/>
      <c r="C6951" s="53"/>
      <c r="D6951" s="53"/>
      <c r="E6951" s="53"/>
      <c r="F6951" s="53"/>
      <c r="G6951" s="54"/>
      <c r="H6951" s="53"/>
      <c r="I6951" s="59"/>
      <c r="J6951" s="53"/>
      <c r="K6951" s="53"/>
      <c r="L6951" s="53"/>
      <c r="M6951" s="53"/>
      <c r="N6951" s="53"/>
    </row>
    <row r="6952" spans="2:14" x14ac:dyDescent="0.25">
      <c r="B6952" s="175"/>
      <c r="C6952" s="53"/>
      <c r="D6952" s="53"/>
      <c r="E6952" s="53"/>
      <c r="F6952" s="53"/>
      <c r="G6952" s="54"/>
      <c r="H6952" s="53"/>
      <c r="I6952" s="59"/>
      <c r="J6952" s="53"/>
      <c r="K6952" s="53"/>
      <c r="L6952" s="53"/>
      <c r="M6952" s="53"/>
      <c r="N6952" s="53"/>
    </row>
    <row r="6953" spans="2:14" x14ac:dyDescent="0.25">
      <c r="B6953" s="175"/>
      <c r="C6953" s="53"/>
      <c r="D6953" s="53"/>
      <c r="E6953" s="53"/>
      <c r="F6953" s="53"/>
      <c r="G6953" s="54"/>
      <c r="H6953" s="53"/>
      <c r="I6953" s="59"/>
      <c r="J6953" s="53"/>
      <c r="K6953" s="53"/>
      <c r="L6953" s="53"/>
      <c r="M6953" s="53"/>
      <c r="N6953" s="53"/>
    </row>
    <row r="6954" spans="2:14" x14ac:dyDescent="0.25">
      <c r="B6954" s="175"/>
      <c r="C6954" s="53"/>
      <c r="D6954" s="53"/>
      <c r="E6954" s="53"/>
      <c r="F6954" s="53"/>
      <c r="G6954" s="54"/>
      <c r="H6954" s="53"/>
      <c r="I6954" s="59"/>
      <c r="J6954" s="53"/>
      <c r="K6954" s="53"/>
      <c r="L6954" s="53"/>
      <c r="M6954" s="53"/>
      <c r="N6954" s="53"/>
    </row>
    <row r="6955" spans="2:14" x14ac:dyDescent="0.25">
      <c r="B6955" s="175"/>
      <c r="C6955" s="53"/>
      <c r="D6955" s="53"/>
      <c r="E6955" s="53"/>
      <c r="F6955" s="53"/>
      <c r="G6955" s="54"/>
      <c r="H6955" s="53"/>
      <c r="I6955" s="59"/>
      <c r="J6955" s="53"/>
      <c r="K6955" s="53"/>
      <c r="L6955" s="53"/>
      <c r="M6955" s="53"/>
      <c r="N6955" s="53"/>
    </row>
    <row r="6956" spans="2:14" x14ac:dyDescent="0.25">
      <c r="B6956" s="175"/>
      <c r="C6956" s="53"/>
      <c r="D6956" s="53"/>
      <c r="E6956" s="53"/>
      <c r="F6956" s="53"/>
      <c r="G6956" s="54"/>
      <c r="H6956" s="53"/>
      <c r="I6956" s="59"/>
      <c r="J6956" s="53"/>
      <c r="K6956" s="53"/>
      <c r="L6956" s="53"/>
      <c r="M6956" s="53"/>
      <c r="N6956" s="53"/>
    </row>
    <row r="6957" spans="2:14" x14ac:dyDescent="0.25">
      <c r="B6957" s="175"/>
      <c r="C6957" s="53"/>
      <c r="D6957" s="53"/>
      <c r="E6957" s="53"/>
      <c r="F6957" s="53"/>
      <c r="G6957" s="54"/>
      <c r="H6957" s="53"/>
      <c r="I6957" s="59"/>
      <c r="J6957" s="53"/>
      <c r="K6957" s="53"/>
      <c r="L6957" s="53"/>
      <c r="M6957" s="53"/>
      <c r="N6957" s="53"/>
    </row>
    <row r="6958" spans="2:14" x14ac:dyDescent="0.25">
      <c r="B6958" s="175"/>
      <c r="C6958" s="53"/>
      <c r="D6958" s="53"/>
      <c r="E6958" s="53"/>
      <c r="F6958" s="53"/>
      <c r="G6958" s="54"/>
      <c r="H6958" s="53"/>
      <c r="I6958" s="59"/>
      <c r="J6958" s="53"/>
      <c r="K6958" s="53"/>
      <c r="L6958" s="53"/>
      <c r="M6958" s="53"/>
      <c r="N6958" s="53"/>
    </row>
    <row r="6959" spans="2:14" x14ac:dyDescent="0.25">
      <c r="B6959" s="175"/>
      <c r="C6959" s="53"/>
      <c r="D6959" s="53"/>
      <c r="E6959" s="53"/>
      <c r="F6959" s="53"/>
      <c r="G6959" s="54"/>
      <c r="H6959" s="53"/>
      <c r="I6959" s="59"/>
      <c r="J6959" s="53"/>
      <c r="K6959" s="53"/>
      <c r="L6959" s="53"/>
      <c r="M6959" s="53"/>
      <c r="N6959" s="53"/>
    </row>
    <row r="6960" spans="2:14" x14ac:dyDescent="0.25">
      <c r="B6960" s="175"/>
      <c r="C6960" s="53"/>
      <c r="D6960" s="53"/>
      <c r="E6960" s="53"/>
      <c r="F6960" s="53"/>
      <c r="G6960" s="54"/>
      <c r="H6960" s="53"/>
      <c r="I6960" s="59"/>
      <c r="J6960" s="53"/>
      <c r="K6960" s="53"/>
      <c r="L6960" s="53"/>
      <c r="M6960" s="53"/>
      <c r="N6960" s="53"/>
    </row>
    <row r="6961" spans="2:14" x14ac:dyDescent="0.25">
      <c r="B6961" s="175"/>
      <c r="C6961" s="53"/>
      <c r="D6961" s="53"/>
      <c r="E6961" s="53"/>
      <c r="F6961" s="53"/>
      <c r="G6961" s="54"/>
      <c r="H6961" s="53"/>
      <c r="I6961" s="59"/>
      <c r="J6961" s="53"/>
      <c r="K6961" s="53"/>
      <c r="L6961" s="53"/>
      <c r="M6961" s="53"/>
      <c r="N6961" s="53"/>
    </row>
    <row r="6962" spans="2:14" x14ac:dyDescent="0.25">
      <c r="B6962" s="175"/>
      <c r="C6962" s="53"/>
      <c r="D6962" s="53"/>
      <c r="E6962" s="53"/>
      <c r="F6962" s="53"/>
      <c r="G6962" s="54"/>
      <c r="H6962" s="53"/>
      <c r="I6962" s="59"/>
      <c r="J6962" s="53"/>
      <c r="K6962" s="53"/>
      <c r="L6962" s="53"/>
      <c r="M6962" s="53"/>
      <c r="N6962" s="53"/>
    </row>
    <row r="6963" spans="2:14" x14ac:dyDescent="0.25">
      <c r="B6963" s="175"/>
      <c r="C6963" s="53"/>
      <c r="D6963" s="53"/>
      <c r="E6963" s="53"/>
      <c r="F6963" s="53"/>
      <c r="G6963" s="54"/>
      <c r="H6963" s="53"/>
      <c r="I6963" s="59"/>
      <c r="J6963" s="53"/>
      <c r="K6963" s="53"/>
      <c r="L6963" s="53"/>
      <c r="M6963" s="53"/>
      <c r="N6963" s="53"/>
    </row>
    <row r="6964" spans="2:14" x14ac:dyDescent="0.25">
      <c r="B6964" s="175"/>
      <c r="C6964" s="53"/>
      <c r="D6964" s="53"/>
      <c r="E6964" s="53"/>
      <c r="F6964" s="53"/>
      <c r="G6964" s="54"/>
      <c r="H6964" s="53"/>
      <c r="I6964" s="59"/>
      <c r="J6964" s="53"/>
      <c r="K6964" s="53"/>
      <c r="L6964" s="53"/>
      <c r="M6964" s="53"/>
      <c r="N6964" s="53"/>
    </row>
    <row r="6965" spans="2:14" x14ac:dyDescent="0.25">
      <c r="B6965" s="175"/>
      <c r="C6965" s="53"/>
      <c r="D6965" s="53"/>
      <c r="E6965" s="53"/>
      <c r="F6965" s="53"/>
      <c r="G6965" s="54"/>
      <c r="H6965" s="53"/>
      <c r="I6965" s="59"/>
      <c r="J6965" s="53"/>
      <c r="K6965" s="53"/>
      <c r="L6965" s="53"/>
      <c r="M6965" s="53"/>
      <c r="N6965" s="53"/>
    </row>
    <row r="6966" spans="2:14" x14ac:dyDescent="0.25">
      <c r="B6966" s="175"/>
      <c r="C6966" s="53"/>
      <c r="D6966" s="53"/>
      <c r="E6966" s="53"/>
      <c r="F6966" s="53"/>
      <c r="G6966" s="54"/>
      <c r="H6966" s="53"/>
      <c r="I6966" s="59"/>
      <c r="J6966" s="53"/>
      <c r="K6966" s="53"/>
      <c r="L6966" s="53"/>
      <c r="M6966" s="53"/>
      <c r="N6966" s="53"/>
    </row>
    <row r="6967" spans="2:14" x14ac:dyDescent="0.25">
      <c r="B6967" s="175"/>
      <c r="C6967" s="53"/>
      <c r="D6967" s="53"/>
      <c r="E6967" s="53"/>
      <c r="F6967" s="53"/>
      <c r="G6967" s="54"/>
      <c r="H6967" s="53"/>
      <c r="I6967" s="59"/>
      <c r="J6967" s="53"/>
      <c r="K6967" s="53"/>
      <c r="L6967" s="53"/>
      <c r="M6967" s="53"/>
      <c r="N6967" s="53"/>
    </row>
    <row r="6968" spans="2:14" x14ac:dyDescent="0.25">
      <c r="B6968" s="175"/>
      <c r="C6968" s="53"/>
      <c r="D6968" s="53"/>
      <c r="E6968" s="53"/>
      <c r="F6968" s="53"/>
      <c r="G6968" s="54"/>
      <c r="H6968" s="53"/>
      <c r="I6968" s="59"/>
      <c r="J6968" s="53"/>
      <c r="K6968" s="53"/>
      <c r="L6968" s="53"/>
      <c r="M6968" s="53"/>
      <c r="N6968" s="53"/>
    </row>
    <row r="6969" spans="2:14" x14ac:dyDescent="0.25">
      <c r="B6969" s="175"/>
      <c r="C6969" s="53"/>
      <c r="D6969" s="53"/>
      <c r="E6969" s="53"/>
      <c r="F6969" s="53"/>
      <c r="G6969" s="54"/>
      <c r="H6969" s="53"/>
      <c r="I6969" s="59"/>
      <c r="J6969" s="53"/>
      <c r="K6969" s="53"/>
      <c r="L6969" s="53"/>
      <c r="M6969" s="53"/>
      <c r="N6969" s="53"/>
    </row>
    <row r="6970" spans="2:14" x14ac:dyDescent="0.25">
      <c r="B6970" s="175"/>
      <c r="C6970" s="53"/>
      <c r="D6970" s="53"/>
      <c r="E6970" s="53"/>
      <c r="F6970" s="53"/>
      <c r="G6970" s="54"/>
      <c r="H6970" s="53"/>
      <c r="I6970" s="59"/>
      <c r="J6970" s="53"/>
      <c r="K6970" s="53"/>
      <c r="L6970" s="53"/>
      <c r="M6970" s="53"/>
      <c r="N6970" s="53"/>
    </row>
    <row r="6971" spans="2:14" x14ac:dyDescent="0.25">
      <c r="B6971" s="175"/>
      <c r="C6971" s="53"/>
      <c r="D6971" s="53"/>
      <c r="E6971" s="53"/>
      <c r="F6971" s="53"/>
      <c r="G6971" s="54"/>
      <c r="H6971" s="53"/>
      <c r="I6971" s="59"/>
      <c r="J6971" s="53"/>
      <c r="K6971" s="53"/>
      <c r="L6971" s="53"/>
      <c r="M6971" s="53"/>
      <c r="N6971" s="53"/>
    </row>
    <row r="6972" spans="2:14" x14ac:dyDescent="0.25">
      <c r="B6972" s="175"/>
      <c r="C6972" s="53"/>
      <c r="D6972" s="53"/>
      <c r="E6972" s="53"/>
      <c r="F6972" s="53"/>
      <c r="G6972" s="54"/>
      <c r="H6972" s="53"/>
      <c r="I6972" s="59"/>
      <c r="J6972" s="53"/>
      <c r="K6972" s="53"/>
      <c r="L6972" s="53"/>
      <c r="M6972" s="53"/>
      <c r="N6972" s="53"/>
    </row>
    <row r="6973" spans="2:14" x14ac:dyDescent="0.25">
      <c r="B6973" s="175"/>
      <c r="C6973" s="53"/>
      <c r="D6973" s="53"/>
      <c r="E6973" s="53"/>
      <c r="F6973" s="53"/>
      <c r="G6973" s="54"/>
      <c r="H6973" s="53"/>
      <c r="I6973" s="59"/>
      <c r="J6973" s="53"/>
      <c r="K6973" s="53"/>
      <c r="L6973" s="53"/>
      <c r="M6973" s="53"/>
      <c r="N6973" s="53"/>
    </row>
    <row r="6974" spans="2:14" x14ac:dyDescent="0.25">
      <c r="B6974" s="175"/>
      <c r="C6974" s="53"/>
      <c r="D6974" s="53"/>
      <c r="E6974" s="53"/>
      <c r="F6974" s="53"/>
      <c r="G6974" s="54"/>
      <c r="H6974" s="53"/>
      <c r="I6974" s="59"/>
      <c r="J6974" s="53"/>
      <c r="K6974" s="53"/>
      <c r="L6974" s="53"/>
      <c r="M6974" s="53"/>
      <c r="N6974" s="53"/>
    </row>
    <row r="6975" spans="2:14" x14ac:dyDescent="0.25">
      <c r="B6975" s="175"/>
      <c r="C6975" s="53"/>
      <c r="D6975" s="53"/>
      <c r="E6975" s="53"/>
      <c r="F6975" s="53"/>
      <c r="G6975" s="54"/>
      <c r="H6975" s="53"/>
      <c r="I6975" s="59"/>
      <c r="J6975" s="53"/>
      <c r="K6975" s="53"/>
      <c r="L6975" s="53"/>
      <c r="M6975" s="53"/>
      <c r="N6975" s="53"/>
    </row>
    <row r="6976" spans="2:14" x14ac:dyDescent="0.25">
      <c r="B6976" s="175"/>
      <c r="C6976" s="53"/>
      <c r="D6976" s="53"/>
      <c r="E6976" s="53"/>
      <c r="F6976" s="53"/>
      <c r="G6976" s="54"/>
      <c r="H6976" s="53"/>
      <c r="I6976" s="59"/>
      <c r="J6976" s="53"/>
      <c r="K6976" s="53"/>
      <c r="L6976" s="53"/>
      <c r="M6976" s="53"/>
      <c r="N6976" s="53"/>
    </row>
    <row r="6977" spans="2:14" x14ac:dyDescent="0.25">
      <c r="B6977" s="175"/>
      <c r="C6977" s="53"/>
      <c r="D6977" s="53"/>
      <c r="E6977" s="53"/>
      <c r="F6977" s="53"/>
      <c r="G6977" s="54"/>
      <c r="H6977" s="53"/>
      <c r="I6977" s="59"/>
      <c r="J6977" s="53"/>
      <c r="K6977" s="53"/>
      <c r="L6977" s="53"/>
      <c r="M6977" s="53"/>
      <c r="N6977" s="53"/>
    </row>
    <row r="6978" spans="2:14" x14ac:dyDescent="0.25">
      <c r="B6978" s="175"/>
      <c r="C6978" s="53"/>
      <c r="D6978" s="53"/>
      <c r="E6978" s="53"/>
      <c r="F6978" s="53"/>
      <c r="G6978" s="54"/>
      <c r="H6978" s="53"/>
      <c r="I6978" s="59"/>
      <c r="J6978" s="53"/>
      <c r="K6978" s="53"/>
      <c r="L6978" s="53"/>
      <c r="M6978" s="53"/>
      <c r="N6978" s="53"/>
    </row>
    <row r="6979" spans="2:14" x14ac:dyDescent="0.25">
      <c r="B6979" s="175"/>
      <c r="C6979" s="53"/>
      <c r="D6979" s="53"/>
      <c r="E6979" s="53"/>
      <c r="F6979" s="53"/>
      <c r="G6979" s="54"/>
      <c r="H6979" s="53"/>
      <c r="I6979" s="59"/>
      <c r="J6979" s="53"/>
      <c r="K6979" s="53"/>
      <c r="L6979" s="53"/>
      <c r="M6979" s="53"/>
      <c r="N6979" s="53"/>
    </row>
    <row r="6980" spans="2:14" x14ac:dyDescent="0.25">
      <c r="B6980" s="175"/>
      <c r="C6980" s="53"/>
      <c r="D6980" s="53"/>
      <c r="E6980" s="53"/>
      <c r="F6980" s="53"/>
      <c r="G6980" s="54"/>
      <c r="H6980" s="53"/>
      <c r="I6980" s="59"/>
      <c r="J6980" s="53"/>
      <c r="K6980" s="53"/>
      <c r="L6980" s="53"/>
      <c r="M6980" s="53"/>
      <c r="N6980" s="53"/>
    </row>
    <row r="6981" spans="2:14" x14ac:dyDescent="0.25">
      <c r="B6981" s="175"/>
      <c r="C6981" s="53"/>
      <c r="D6981" s="53"/>
      <c r="E6981" s="53"/>
      <c r="F6981" s="53"/>
      <c r="G6981" s="54"/>
      <c r="H6981" s="53"/>
      <c r="I6981" s="59"/>
      <c r="J6981" s="53"/>
      <c r="K6981" s="53"/>
      <c r="L6981" s="53"/>
      <c r="M6981" s="53"/>
      <c r="N6981" s="53"/>
    </row>
    <row r="6982" spans="2:14" x14ac:dyDescent="0.25">
      <c r="B6982" s="175"/>
      <c r="C6982" s="53"/>
      <c r="D6982" s="53"/>
      <c r="E6982" s="53"/>
      <c r="F6982" s="53"/>
      <c r="G6982" s="54"/>
      <c r="H6982" s="53"/>
      <c r="I6982" s="59"/>
      <c r="J6982" s="53"/>
      <c r="K6982" s="53"/>
      <c r="L6982" s="53"/>
      <c r="M6982" s="53"/>
      <c r="N6982" s="53"/>
    </row>
    <row r="6983" spans="2:14" x14ac:dyDescent="0.25">
      <c r="B6983" s="175"/>
      <c r="C6983" s="53"/>
      <c r="D6983" s="53"/>
      <c r="E6983" s="53"/>
      <c r="F6983" s="53"/>
      <c r="G6983" s="54"/>
      <c r="H6983" s="53"/>
      <c r="I6983" s="59"/>
      <c r="J6983" s="53"/>
      <c r="K6983" s="53"/>
      <c r="L6983" s="53"/>
      <c r="M6983" s="53"/>
      <c r="N6983" s="53"/>
    </row>
    <row r="6984" spans="2:14" x14ac:dyDescent="0.25">
      <c r="B6984" s="175"/>
      <c r="C6984" s="53"/>
      <c r="D6984" s="53"/>
      <c r="E6984" s="53"/>
      <c r="F6984" s="53"/>
      <c r="G6984" s="54"/>
      <c r="H6984" s="53"/>
      <c r="I6984" s="59"/>
      <c r="J6984" s="53"/>
      <c r="K6984" s="53"/>
      <c r="L6984" s="53"/>
      <c r="M6984" s="53"/>
      <c r="N6984" s="53"/>
    </row>
    <row r="6985" spans="2:14" x14ac:dyDescent="0.25">
      <c r="B6985" s="175"/>
      <c r="C6985" s="53"/>
      <c r="D6985" s="53"/>
      <c r="E6985" s="53"/>
      <c r="F6985" s="53"/>
      <c r="G6985" s="54"/>
      <c r="H6985" s="53"/>
      <c r="I6985" s="59"/>
      <c r="J6985" s="53"/>
      <c r="K6985" s="53"/>
      <c r="L6985" s="53"/>
      <c r="M6985" s="53"/>
      <c r="N6985" s="53"/>
    </row>
    <row r="6986" spans="2:14" x14ac:dyDescent="0.25">
      <c r="B6986" s="175"/>
      <c r="C6986" s="53"/>
      <c r="D6986" s="53"/>
      <c r="E6986" s="53"/>
      <c r="F6986" s="53"/>
      <c r="G6986" s="54"/>
      <c r="H6986" s="53"/>
      <c r="I6986" s="59"/>
      <c r="J6986" s="53"/>
      <c r="K6986" s="53"/>
      <c r="L6986" s="53"/>
      <c r="M6986" s="53"/>
      <c r="N6986" s="53"/>
    </row>
    <row r="6987" spans="2:14" x14ac:dyDescent="0.25">
      <c r="B6987" s="175"/>
      <c r="C6987" s="53"/>
      <c r="D6987" s="53"/>
      <c r="E6987" s="53"/>
      <c r="F6987" s="53"/>
      <c r="G6987" s="54"/>
      <c r="H6987" s="53"/>
      <c r="I6987" s="59"/>
      <c r="J6987" s="53"/>
      <c r="K6987" s="53"/>
      <c r="L6987" s="53"/>
      <c r="M6987" s="53"/>
      <c r="N6987" s="53"/>
    </row>
    <row r="6988" spans="2:14" x14ac:dyDescent="0.25">
      <c r="B6988" s="175"/>
      <c r="C6988" s="53"/>
      <c r="D6988" s="53"/>
      <c r="E6988" s="53"/>
      <c r="F6988" s="53"/>
      <c r="G6988" s="54"/>
      <c r="H6988" s="53"/>
      <c r="I6988" s="59"/>
      <c r="J6988" s="53"/>
      <c r="K6988" s="53"/>
      <c r="L6988" s="53"/>
      <c r="M6988" s="53"/>
      <c r="N6988" s="53"/>
    </row>
    <row r="6989" spans="2:14" x14ac:dyDescent="0.25">
      <c r="B6989" s="175"/>
      <c r="C6989" s="53"/>
      <c r="D6989" s="53"/>
      <c r="E6989" s="53"/>
      <c r="F6989" s="53"/>
      <c r="G6989" s="54"/>
      <c r="H6989" s="53"/>
      <c r="I6989" s="59"/>
      <c r="J6989" s="53"/>
      <c r="K6989" s="53"/>
      <c r="L6989" s="53"/>
      <c r="M6989" s="53"/>
      <c r="N6989" s="53"/>
    </row>
    <row r="6990" spans="2:14" x14ac:dyDescent="0.25">
      <c r="B6990" s="175"/>
      <c r="C6990" s="53"/>
      <c r="D6990" s="53"/>
      <c r="E6990" s="53"/>
      <c r="F6990" s="53"/>
      <c r="G6990" s="54"/>
      <c r="H6990" s="53"/>
      <c r="I6990" s="59"/>
      <c r="J6990" s="53"/>
      <c r="K6990" s="53"/>
      <c r="L6990" s="53"/>
      <c r="M6990" s="53"/>
      <c r="N6990" s="53"/>
    </row>
    <row r="6991" spans="2:14" x14ac:dyDescent="0.25">
      <c r="B6991" s="175"/>
      <c r="C6991" s="53"/>
      <c r="D6991" s="53"/>
      <c r="E6991" s="53"/>
      <c r="F6991" s="53"/>
      <c r="G6991" s="54"/>
      <c r="H6991" s="53"/>
      <c r="I6991" s="59"/>
      <c r="J6991" s="53"/>
      <c r="K6991" s="53"/>
      <c r="L6991" s="53"/>
      <c r="M6991" s="53"/>
      <c r="N6991" s="53"/>
    </row>
    <row r="6992" spans="2:14" x14ac:dyDescent="0.25">
      <c r="B6992" s="175"/>
      <c r="C6992" s="53"/>
      <c r="D6992" s="53"/>
      <c r="E6992" s="53"/>
      <c r="F6992" s="53"/>
      <c r="G6992" s="54"/>
      <c r="H6992" s="53"/>
      <c r="I6992" s="59"/>
      <c r="J6992" s="53"/>
      <c r="K6992" s="53"/>
      <c r="L6992" s="53"/>
      <c r="M6992" s="53"/>
      <c r="N6992" s="53"/>
    </row>
    <row r="6993" spans="2:14" x14ac:dyDescent="0.25">
      <c r="B6993" s="175"/>
      <c r="C6993" s="53"/>
      <c r="D6993" s="53"/>
      <c r="E6993" s="53"/>
      <c r="F6993" s="53"/>
      <c r="G6993" s="54"/>
      <c r="H6993" s="53"/>
      <c r="I6993" s="59"/>
      <c r="J6993" s="53"/>
      <c r="K6993" s="53"/>
      <c r="L6993" s="53"/>
      <c r="M6993" s="53"/>
      <c r="N6993" s="53"/>
    </row>
    <row r="6994" spans="2:14" x14ac:dyDescent="0.25">
      <c r="B6994" s="175"/>
      <c r="C6994" s="53"/>
      <c r="D6994" s="53"/>
      <c r="E6994" s="53"/>
      <c r="F6994" s="53"/>
      <c r="G6994" s="54"/>
      <c r="H6994" s="53"/>
      <c r="I6994" s="59"/>
      <c r="J6994" s="53"/>
      <c r="K6994" s="53"/>
      <c r="L6994" s="53"/>
      <c r="M6994" s="53"/>
      <c r="N6994" s="53"/>
    </row>
    <row r="6995" spans="2:14" x14ac:dyDescent="0.25">
      <c r="B6995" s="175"/>
      <c r="C6995" s="53"/>
      <c r="D6995" s="53"/>
      <c r="E6995" s="53"/>
      <c r="F6995" s="53"/>
      <c r="G6995" s="54"/>
      <c r="H6995" s="53"/>
      <c r="I6995" s="59"/>
      <c r="J6995" s="53"/>
      <c r="K6995" s="53"/>
      <c r="L6995" s="53"/>
      <c r="M6995" s="53"/>
      <c r="N6995" s="53"/>
    </row>
    <row r="6996" spans="2:14" x14ac:dyDescent="0.25">
      <c r="B6996" s="175"/>
      <c r="C6996" s="53"/>
      <c r="D6996" s="53"/>
      <c r="E6996" s="53"/>
      <c r="F6996" s="53"/>
      <c r="G6996" s="54"/>
      <c r="H6996" s="53"/>
      <c r="I6996" s="59"/>
      <c r="J6996" s="53"/>
      <c r="K6996" s="53"/>
      <c r="L6996" s="53"/>
      <c r="M6996" s="53"/>
      <c r="N6996" s="53"/>
    </row>
    <row r="6997" spans="2:14" x14ac:dyDescent="0.25">
      <c r="B6997" s="175"/>
      <c r="C6997" s="53"/>
      <c r="D6997" s="53"/>
      <c r="E6997" s="53"/>
      <c r="F6997" s="53"/>
      <c r="G6997" s="54"/>
      <c r="H6997" s="53"/>
      <c r="I6997" s="59"/>
      <c r="J6997" s="53"/>
      <c r="K6997" s="53"/>
      <c r="L6997" s="53"/>
      <c r="M6997" s="53"/>
      <c r="N6997" s="53"/>
    </row>
    <row r="6998" spans="2:14" x14ac:dyDescent="0.25">
      <c r="B6998" s="175"/>
      <c r="C6998" s="53"/>
      <c r="D6998" s="53"/>
      <c r="E6998" s="53"/>
      <c r="F6998" s="53"/>
      <c r="G6998" s="54"/>
      <c r="H6998" s="53"/>
      <c r="I6998" s="59"/>
      <c r="J6998" s="53"/>
      <c r="K6998" s="53"/>
      <c r="L6998" s="53"/>
      <c r="M6998" s="53"/>
      <c r="N6998" s="53"/>
    </row>
    <row r="6999" spans="2:14" x14ac:dyDescent="0.25">
      <c r="B6999" s="175"/>
      <c r="C6999" s="53"/>
      <c r="D6999" s="53"/>
      <c r="E6999" s="53"/>
      <c r="F6999" s="53"/>
      <c r="G6999" s="54"/>
      <c r="H6999" s="53"/>
      <c r="I6999" s="59"/>
      <c r="J6999" s="53"/>
      <c r="K6999" s="53"/>
      <c r="L6999" s="53"/>
      <c r="M6999" s="53"/>
      <c r="N6999" s="53"/>
    </row>
    <row r="7000" spans="2:14" x14ac:dyDescent="0.25">
      <c r="B7000" s="175"/>
      <c r="C7000" s="53"/>
      <c r="D7000" s="53"/>
      <c r="E7000" s="53"/>
      <c r="F7000" s="53"/>
      <c r="G7000" s="54"/>
      <c r="H7000" s="53"/>
      <c r="I7000" s="59"/>
      <c r="J7000" s="53"/>
      <c r="K7000" s="53"/>
      <c r="L7000" s="53"/>
      <c r="M7000" s="53"/>
      <c r="N7000" s="53"/>
    </row>
    <row r="7001" spans="2:14" x14ac:dyDescent="0.25">
      <c r="B7001" s="175"/>
      <c r="C7001" s="53"/>
      <c r="D7001" s="53"/>
      <c r="E7001" s="53"/>
      <c r="F7001" s="53"/>
      <c r="G7001" s="54"/>
      <c r="H7001" s="53"/>
      <c r="I7001" s="59"/>
      <c r="J7001" s="53"/>
      <c r="K7001" s="53"/>
      <c r="L7001" s="53"/>
      <c r="M7001" s="53"/>
      <c r="N7001" s="53"/>
    </row>
    <row r="7002" spans="2:14" x14ac:dyDescent="0.25">
      <c r="B7002" s="175"/>
      <c r="C7002" s="53"/>
      <c r="D7002" s="53"/>
      <c r="E7002" s="53"/>
      <c r="F7002" s="53"/>
      <c r="G7002" s="54"/>
      <c r="H7002" s="53"/>
      <c r="I7002" s="59"/>
      <c r="J7002" s="53"/>
      <c r="K7002" s="53"/>
      <c r="L7002" s="53"/>
      <c r="M7002" s="53"/>
      <c r="N7002" s="53"/>
    </row>
    <row r="7003" spans="2:14" x14ac:dyDescent="0.25">
      <c r="B7003" s="175"/>
      <c r="C7003" s="53"/>
      <c r="D7003" s="53"/>
      <c r="E7003" s="53"/>
      <c r="F7003" s="53"/>
      <c r="G7003" s="54"/>
      <c r="H7003" s="53"/>
      <c r="I7003" s="59"/>
      <c r="J7003" s="53"/>
      <c r="K7003" s="53"/>
      <c r="L7003" s="53"/>
      <c r="M7003" s="53"/>
      <c r="N7003" s="53"/>
    </row>
    <row r="7004" spans="2:14" x14ac:dyDescent="0.25">
      <c r="B7004" s="175"/>
      <c r="C7004" s="53"/>
      <c r="D7004" s="53"/>
      <c r="E7004" s="53"/>
      <c r="F7004" s="53"/>
      <c r="G7004" s="54"/>
      <c r="H7004" s="53"/>
      <c r="I7004" s="59"/>
      <c r="J7004" s="53"/>
      <c r="K7004" s="53"/>
      <c r="L7004" s="53"/>
      <c r="M7004" s="53"/>
      <c r="N7004" s="53"/>
    </row>
    <row r="7005" spans="2:14" x14ac:dyDescent="0.25">
      <c r="B7005" s="175"/>
      <c r="C7005" s="53"/>
      <c r="D7005" s="53"/>
      <c r="E7005" s="53"/>
      <c r="F7005" s="53"/>
      <c r="G7005" s="54"/>
      <c r="H7005" s="53"/>
      <c r="I7005" s="59"/>
      <c r="J7005" s="53"/>
      <c r="K7005" s="53"/>
      <c r="L7005" s="53"/>
      <c r="M7005" s="53"/>
      <c r="N7005" s="53"/>
    </row>
    <row r="7006" spans="2:14" x14ac:dyDescent="0.25">
      <c r="B7006" s="175"/>
      <c r="C7006" s="53"/>
      <c r="D7006" s="53"/>
      <c r="E7006" s="53"/>
      <c r="F7006" s="53"/>
      <c r="G7006" s="54"/>
      <c r="H7006" s="53"/>
      <c r="I7006" s="59"/>
      <c r="J7006" s="53"/>
      <c r="K7006" s="53"/>
      <c r="L7006" s="53"/>
      <c r="M7006" s="53"/>
      <c r="N7006" s="53"/>
    </row>
    <row r="7007" spans="2:14" x14ac:dyDescent="0.25">
      <c r="B7007" s="175"/>
      <c r="C7007" s="53"/>
      <c r="D7007" s="53"/>
      <c r="E7007" s="53"/>
      <c r="F7007" s="53"/>
      <c r="G7007" s="54"/>
      <c r="H7007" s="53"/>
      <c r="I7007" s="59"/>
      <c r="J7007" s="53"/>
      <c r="K7007" s="53"/>
      <c r="L7007" s="53"/>
      <c r="M7007" s="53"/>
      <c r="N7007" s="53"/>
    </row>
    <row r="7008" spans="2:14" x14ac:dyDescent="0.25">
      <c r="B7008" s="175"/>
      <c r="C7008" s="53"/>
      <c r="D7008" s="53"/>
      <c r="E7008" s="53"/>
      <c r="F7008" s="53"/>
      <c r="G7008" s="54"/>
      <c r="H7008" s="53"/>
      <c r="I7008" s="59"/>
      <c r="J7008" s="53"/>
      <c r="K7008" s="53"/>
      <c r="L7008" s="53"/>
      <c r="M7008" s="53"/>
      <c r="N7008" s="53"/>
    </row>
    <row r="7009" spans="2:14" x14ac:dyDescent="0.25">
      <c r="B7009" s="175"/>
      <c r="C7009" s="53"/>
      <c r="D7009" s="53"/>
      <c r="E7009" s="53"/>
      <c r="F7009" s="53"/>
      <c r="G7009" s="54"/>
      <c r="H7009" s="53"/>
      <c r="I7009" s="59"/>
      <c r="J7009" s="53"/>
      <c r="K7009" s="53"/>
      <c r="L7009" s="53"/>
      <c r="M7009" s="53"/>
      <c r="N7009" s="53"/>
    </row>
    <row r="7010" spans="2:14" x14ac:dyDescent="0.25">
      <c r="B7010" s="175"/>
      <c r="C7010" s="53"/>
      <c r="D7010" s="53"/>
      <c r="E7010" s="53"/>
      <c r="F7010" s="53"/>
      <c r="G7010" s="54"/>
      <c r="H7010" s="53"/>
      <c r="I7010" s="59"/>
      <c r="J7010" s="53"/>
      <c r="K7010" s="53"/>
      <c r="L7010" s="53"/>
      <c r="M7010" s="53"/>
      <c r="N7010" s="53"/>
    </row>
    <row r="7011" spans="2:14" x14ac:dyDescent="0.25">
      <c r="B7011" s="175"/>
      <c r="C7011" s="53"/>
      <c r="D7011" s="53"/>
      <c r="E7011" s="53"/>
      <c r="F7011" s="53"/>
      <c r="G7011" s="54"/>
      <c r="H7011" s="53"/>
      <c r="I7011" s="59"/>
      <c r="J7011" s="53"/>
      <c r="K7011" s="53"/>
      <c r="L7011" s="53"/>
      <c r="M7011" s="53"/>
      <c r="N7011" s="53"/>
    </row>
    <row r="7012" spans="2:14" x14ac:dyDescent="0.25">
      <c r="B7012" s="175"/>
      <c r="C7012" s="53"/>
      <c r="D7012" s="53"/>
      <c r="E7012" s="53"/>
      <c r="F7012" s="53"/>
      <c r="G7012" s="54"/>
      <c r="H7012" s="53"/>
      <c r="I7012" s="59"/>
      <c r="J7012" s="53"/>
      <c r="K7012" s="53"/>
      <c r="L7012" s="53"/>
      <c r="M7012" s="53"/>
      <c r="N7012" s="53"/>
    </row>
    <row r="7013" spans="2:14" x14ac:dyDescent="0.25">
      <c r="B7013" s="175"/>
      <c r="C7013" s="53"/>
      <c r="D7013" s="53"/>
      <c r="E7013" s="53"/>
      <c r="F7013" s="53"/>
      <c r="G7013" s="54"/>
      <c r="H7013" s="53"/>
      <c r="I7013" s="59"/>
      <c r="J7013" s="53"/>
      <c r="K7013" s="53"/>
      <c r="L7013" s="53"/>
      <c r="M7013" s="53"/>
      <c r="N7013" s="53"/>
    </row>
    <row r="7014" spans="2:14" x14ac:dyDescent="0.25">
      <c r="B7014" s="175"/>
      <c r="C7014" s="53"/>
      <c r="D7014" s="53"/>
      <c r="E7014" s="53"/>
      <c r="F7014" s="53"/>
      <c r="G7014" s="54"/>
      <c r="H7014" s="53"/>
      <c r="I7014" s="59"/>
      <c r="J7014" s="53"/>
      <c r="K7014" s="53"/>
      <c r="L7014" s="53"/>
      <c r="M7014" s="53"/>
      <c r="N7014" s="53"/>
    </row>
    <row r="7015" spans="2:14" x14ac:dyDescent="0.25">
      <c r="B7015" s="175"/>
      <c r="C7015" s="53"/>
      <c r="D7015" s="53"/>
      <c r="E7015" s="53"/>
      <c r="F7015" s="53"/>
      <c r="G7015" s="54"/>
      <c r="H7015" s="53"/>
      <c r="I7015" s="59"/>
      <c r="J7015" s="53"/>
      <c r="K7015" s="53"/>
      <c r="L7015" s="53"/>
      <c r="M7015" s="53"/>
      <c r="N7015" s="53"/>
    </row>
    <row r="7016" spans="2:14" x14ac:dyDescent="0.25">
      <c r="B7016" s="175"/>
      <c r="C7016" s="53"/>
      <c r="D7016" s="53"/>
      <c r="E7016" s="53"/>
      <c r="F7016" s="53"/>
      <c r="G7016" s="54"/>
      <c r="H7016" s="53"/>
      <c r="I7016" s="59"/>
      <c r="J7016" s="53"/>
      <c r="K7016" s="53"/>
      <c r="L7016" s="53"/>
      <c r="M7016" s="53"/>
      <c r="N7016" s="53"/>
    </row>
    <row r="7017" spans="2:14" x14ac:dyDescent="0.25">
      <c r="B7017" s="175"/>
      <c r="C7017" s="53"/>
      <c r="D7017" s="53"/>
      <c r="E7017" s="53"/>
      <c r="F7017" s="53"/>
      <c r="G7017" s="54"/>
      <c r="H7017" s="53"/>
      <c r="I7017" s="59"/>
      <c r="J7017" s="53"/>
      <c r="K7017" s="53"/>
      <c r="L7017" s="53"/>
      <c r="M7017" s="53"/>
      <c r="N7017" s="53"/>
    </row>
    <row r="7018" spans="2:14" x14ac:dyDescent="0.25">
      <c r="B7018" s="175"/>
      <c r="C7018" s="53"/>
      <c r="D7018" s="53"/>
      <c r="E7018" s="53"/>
      <c r="F7018" s="53"/>
      <c r="G7018" s="54"/>
      <c r="H7018" s="53"/>
      <c r="I7018" s="59"/>
      <c r="J7018" s="53"/>
      <c r="K7018" s="53"/>
      <c r="L7018" s="53"/>
      <c r="M7018" s="53"/>
      <c r="N7018" s="53"/>
    </row>
    <row r="7019" spans="2:14" x14ac:dyDescent="0.25">
      <c r="B7019" s="175"/>
      <c r="C7019" s="53"/>
      <c r="D7019" s="53"/>
      <c r="E7019" s="53"/>
      <c r="F7019" s="53"/>
      <c r="G7019" s="54"/>
      <c r="H7019" s="53"/>
      <c r="I7019" s="59"/>
      <c r="J7019" s="53"/>
      <c r="K7019" s="53"/>
      <c r="L7019" s="53"/>
      <c r="M7019" s="53"/>
      <c r="N7019" s="53"/>
    </row>
    <row r="7020" spans="2:14" x14ac:dyDescent="0.25">
      <c r="B7020" s="175"/>
      <c r="C7020" s="53"/>
      <c r="D7020" s="53"/>
      <c r="E7020" s="53"/>
      <c r="F7020" s="53"/>
      <c r="G7020" s="54"/>
      <c r="H7020" s="53"/>
      <c r="I7020" s="59"/>
      <c r="J7020" s="53"/>
      <c r="K7020" s="53"/>
      <c r="L7020" s="53"/>
      <c r="M7020" s="53"/>
      <c r="N7020" s="53"/>
    </row>
    <row r="7021" spans="2:14" x14ac:dyDescent="0.25">
      <c r="B7021" s="175"/>
      <c r="C7021" s="53"/>
      <c r="D7021" s="53"/>
      <c r="E7021" s="53"/>
      <c r="F7021" s="53"/>
      <c r="G7021" s="54"/>
      <c r="H7021" s="53"/>
      <c r="I7021" s="59"/>
      <c r="J7021" s="53"/>
      <c r="K7021" s="53"/>
      <c r="L7021" s="53"/>
      <c r="M7021" s="53"/>
      <c r="N7021" s="53"/>
    </row>
    <row r="7022" spans="2:14" x14ac:dyDescent="0.25">
      <c r="B7022" s="175"/>
      <c r="C7022" s="53"/>
      <c r="D7022" s="53"/>
      <c r="E7022" s="53"/>
      <c r="F7022" s="53"/>
      <c r="G7022" s="54"/>
      <c r="H7022" s="53"/>
      <c r="I7022" s="59"/>
      <c r="J7022" s="53"/>
      <c r="K7022" s="53"/>
      <c r="L7022" s="53"/>
      <c r="M7022" s="53"/>
      <c r="N7022" s="53"/>
    </row>
    <row r="7023" spans="2:14" x14ac:dyDescent="0.25">
      <c r="B7023" s="175"/>
      <c r="C7023" s="53"/>
      <c r="D7023" s="53"/>
      <c r="E7023" s="53"/>
      <c r="F7023" s="53"/>
      <c r="G7023" s="54"/>
      <c r="H7023" s="53"/>
      <c r="I7023" s="59"/>
      <c r="J7023" s="53"/>
      <c r="K7023" s="53"/>
      <c r="L7023" s="53"/>
      <c r="M7023" s="53"/>
      <c r="N7023" s="53"/>
    </row>
    <row r="7024" spans="2:14" x14ac:dyDescent="0.25">
      <c r="B7024" s="175"/>
      <c r="C7024" s="53"/>
      <c r="D7024" s="53"/>
      <c r="E7024" s="53"/>
      <c r="F7024" s="53"/>
      <c r="G7024" s="54"/>
      <c r="H7024" s="53"/>
      <c r="I7024" s="59"/>
      <c r="J7024" s="53"/>
      <c r="K7024" s="53"/>
      <c r="L7024" s="53"/>
      <c r="M7024" s="53"/>
      <c r="N7024" s="53"/>
    </row>
    <row r="7025" spans="2:14" x14ac:dyDescent="0.25">
      <c r="B7025" s="175"/>
      <c r="C7025" s="53"/>
      <c r="D7025" s="53"/>
      <c r="E7025" s="53"/>
      <c r="F7025" s="53"/>
      <c r="G7025" s="54"/>
      <c r="H7025" s="53"/>
      <c r="I7025" s="59"/>
      <c r="J7025" s="53"/>
      <c r="K7025" s="53"/>
      <c r="L7025" s="53"/>
      <c r="M7025" s="53"/>
      <c r="N7025" s="53"/>
    </row>
    <row r="7026" spans="2:14" x14ac:dyDescent="0.25">
      <c r="B7026" s="175"/>
      <c r="C7026" s="53"/>
      <c r="D7026" s="53"/>
      <c r="E7026" s="53"/>
      <c r="F7026" s="53"/>
      <c r="G7026" s="54"/>
      <c r="H7026" s="53"/>
      <c r="I7026" s="59"/>
      <c r="J7026" s="53"/>
      <c r="K7026" s="53"/>
      <c r="L7026" s="53"/>
      <c r="M7026" s="53"/>
      <c r="N7026" s="53"/>
    </row>
    <row r="7027" spans="2:14" x14ac:dyDescent="0.25">
      <c r="B7027" s="175"/>
      <c r="C7027" s="53"/>
      <c r="D7027" s="53"/>
      <c r="E7027" s="53"/>
      <c r="F7027" s="53"/>
      <c r="G7027" s="54"/>
      <c r="H7027" s="53"/>
      <c r="I7027" s="59"/>
      <c r="J7027" s="53"/>
      <c r="K7027" s="53"/>
      <c r="L7027" s="53"/>
      <c r="M7027" s="53"/>
      <c r="N7027" s="53"/>
    </row>
    <row r="7028" spans="2:14" x14ac:dyDescent="0.25">
      <c r="B7028" s="175"/>
      <c r="C7028" s="53"/>
      <c r="D7028" s="53"/>
      <c r="E7028" s="53"/>
      <c r="F7028" s="53"/>
      <c r="G7028" s="54"/>
      <c r="H7028" s="53"/>
      <c r="I7028" s="59"/>
      <c r="J7028" s="53"/>
      <c r="K7028" s="53"/>
      <c r="L7028" s="53"/>
      <c r="M7028" s="53"/>
      <c r="N7028" s="53"/>
    </row>
    <row r="7029" spans="2:14" x14ac:dyDescent="0.25">
      <c r="B7029" s="175"/>
      <c r="C7029" s="53"/>
      <c r="D7029" s="53"/>
      <c r="E7029" s="53"/>
      <c r="F7029" s="53"/>
      <c r="G7029" s="54"/>
      <c r="H7029" s="53"/>
      <c r="I7029" s="59"/>
      <c r="J7029" s="53"/>
      <c r="K7029" s="53"/>
      <c r="L7029" s="53"/>
      <c r="M7029" s="53"/>
      <c r="N7029" s="53"/>
    </row>
    <row r="7030" spans="2:14" x14ac:dyDescent="0.25">
      <c r="B7030" s="175"/>
      <c r="C7030" s="53"/>
      <c r="D7030" s="53"/>
      <c r="E7030" s="53"/>
      <c r="F7030" s="53"/>
      <c r="G7030" s="54"/>
      <c r="H7030" s="53"/>
      <c r="I7030" s="59"/>
      <c r="J7030" s="53"/>
      <c r="K7030" s="53"/>
      <c r="L7030" s="53"/>
      <c r="M7030" s="53"/>
      <c r="N7030" s="53"/>
    </row>
    <row r="7031" spans="2:14" x14ac:dyDescent="0.25">
      <c r="B7031" s="175"/>
      <c r="C7031" s="53"/>
      <c r="D7031" s="53"/>
      <c r="E7031" s="53"/>
      <c r="F7031" s="53"/>
      <c r="G7031" s="54"/>
      <c r="H7031" s="53"/>
      <c r="I7031" s="59"/>
      <c r="J7031" s="53"/>
      <c r="K7031" s="53"/>
      <c r="L7031" s="53"/>
      <c r="M7031" s="53"/>
      <c r="N7031" s="53"/>
    </row>
    <row r="7032" spans="2:14" x14ac:dyDescent="0.25">
      <c r="B7032" s="175"/>
      <c r="C7032" s="53"/>
      <c r="D7032" s="53"/>
      <c r="E7032" s="53"/>
      <c r="F7032" s="53"/>
      <c r="G7032" s="54"/>
      <c r="H7032" s="53"/>
      <c r="I7032" s="59"/>
      <c r="J7032" s="53"/>
      <c r="K7032" s="53"/>
      <c r="L7032" s="53"/>
      <c r="M7032" s="53"/>
      <c r="N7032" s="53"/>
    </row>
    <row r="7033" spans="2:14" x14ac:dyDescent="0.25">
      <c r="B7033" s="175"/>
      <c r="C7033" s="53"/>
      <c r="D7033" s="53"/>
      <c r="E7033" s="53"/>
      <c r="F7033" s="53"/>
      <c r="G7033" s="54"/>
      <c r="H7033" s="53"/>
      <c r="I7033" s="59"/>
      <c r="J7033" s="53"/>
      <c r="K7033" s="53"/>
      <c r="L7033" s="53"/>
      <c r="M7033" s="53"/>
      <c r="N7033" s="53"/>
    </row>
    <row r="7034" spans="2:14" x14ac:dyDescent="0.25">
      <c r="B7034" s="175"/>
      <c r="C7034" s="53"/>
      <c r="D7034" s="53"/>
      <c r="E7034" s="53"/>
      <c r="F7034" s="53"/>
      <c r="G7034" s="54"/>
      <c r="H7034" s="53"/>
      <c r="I7034" s="59"/>
      <c r="J7034" s="53"/>
      <c r="K7034" s="53"/>
      <c r="L7034" s="53"/>
      <c r="M7034" s="53"/>
      <c r="N7034" s="53"/>
    </row>
    <row r="7035" spans="2:14" x14ac:dyDescent="0.25">
      <c r="B7035" s="175"/>
      <c r="C7035" s="53"/>
      <c r="D7035" s="53"/>
      <c r="E7035" s="53"/>
      <c r="F7035" s="53"/>
      <c r="G7035" s="54"/>
      <c r="H7035" s="53"/>
      <c r="I7035" s="59"/>
      <c r="J7035" s="53"/>
      <c r="K7035" s="53"/>
      <c r="L7035" s="53"/>
      <c r="M7035" s="53"/>
      <c r="N7035" s="53"/>
    </row>
    <row r="7036" spans="2:14" x14ac:dyDescent="0.25">
      <c r="B7036" s="175"/>
      <c r="C7036" s="53"/>
      <c r="D7036" s="53"/>
      <c r="E7036" s="53"/>
      <c r="F7036" s="53"/>
      <c r="G7036" s="54"/>
      <c r="H7036" s="53"/>
      <c r="I7036" s="59"/>
      <c r="J7036" s="53"/>
      <c r="K7036" s="53"/>
      <c r="L7036" s="53"/>
      <c r="M7036" s="53"/>
      <c r="N7036" s="53"/>
    </row>
    <row r="7037" spans="2:14" x14ac:dyDescent="0.25">
      <c r="B7037" s="175"/>
      <c r="C7037" s="53"/>
      <c r="D7037" s="53"/>
      <c r="E7037" s="53"/>
      <c r="F7037" s="53"/>
      <c r="G7037" s="54"/>
      <c r="H7037" s="53"/>
      <c r="I7037" s="59"/>
      <c r="J7037" s="53"/>
      <c r="K7037" s="53"/>
      <c r="L7037" s="53"/>
      <c r="M7037" s="53"/>
      <c r="N7037" s="53"/>
    </row>
    <row r="7038" spans="2:14" x14ac:dyDescent="0.25">
      <c r="B7038" s="175"/>
      <c r="C7038" s="53"/>
      <c r="D7038" s="53"/>
      <c r="E7038" s="53"/>
      <c r="F7038" s="53"/>
      <c r="G7038" s="54"/>
      <c r="H7038" s="53"/>
      <c r="I7038" s="59"/>
      <c r="J7038" s="53"/>
      <c r="K7038" s="53"/>
      <c r="L7038" s="53"/>
      <c r="M7038" s="53"/>
      <c r="N7038" s="53"/>
    </row>
    <row r="7039" spans="2:14" x14ac:dyDescent="0.25">
      <c r="B7039" s="175"/>
      <c r="C7039" s="53"/>
      <c r="D7039" s="53"/>
      <c r="E7039" s="53"/>
      <c r="F7039" s="53"/>
      <c r="G7039" s="54"/>
      <c r="H7039" s="53"/>
      <c r="I7039" s="59"/>
      <c r="J7039" s="53"/>
      <c r="K7039" s="53"/>
      <c r="L7039" s="53"/>
      <c r="M7039" s="53"/>
      <c r="N7039" s="53"/>
    </row>
    <row r="7040" spans="2:14" x14ac:dyDescent="0.25">
      <c r="B7040" s="175"/>
      <c r="C7040" s="53"/>
      <c r="D7040" s="53"/>
      <c r="E7040" s="53"/>
      <c r="F7040" s="53"/>
      <c r="G7040" s="54"/>
      <c r="H7040" s="53"/>
      <c r="I7040" s="59"/>
      <c r="J7040" s="53"/>
      <c r="K7040" s="53"/>
      <c r="L7040" s="53"/>
      <c r="M7040" s="53"/>
      <c r="N7040" s="53"/>
    </row>
    <row r="7041" spans="2:14" x14ac:dyDescent="0.25">
      <c r="B7041" s="175"/>
      <c r="C7041" s="53"/>
      <c r="D7041" s="53"/>
      <c r="E7041" s="53"/>
      <c r="F7041" s="53"/>
      <c r="G7041" s="54"/>
      <c r="H7041" s="53"/>
      <c r="I7041" s="59"/>
      <c r="J7041" s="53"/>
      <c r="K7041" s="53"/>
      <c r="L7041" s="53"/>
      <c r="M7041" s="53"/>
      <c r="N7041" s="53"/>
    </row>
    <row r="7042" spans="2:14" x14ac:dyDescent="0.25">
      <c r="B7042" s="175"/>
      <c r="C7042" s="53"/>
      <c r="D7042" s="53"/>
      <c r="E7042" s="53"/>
      <c r="F7042" s="53"/>
      <c r="G7042" s="54"/>
      <c r="H7042" s="53"/>
      <c r="I7042" s="59"/>
      <c r="J7042" s="53"/>
      <c r="K7042" s="53"/>
      <c r="L7042" s="53"/>
      <c r="M7042" s="53"/>
      <c r="N7042" s="53"/>
    </row>
    <row r="7043" spans="2:14" x14ac:dyDescent="0.25">
      <c r="B7043" s="175"/>
      <c r="C7043" s="53"/>
      <c r="D7043" s="53"/>
      <c r="E7043" s="53"/>
      <c r="F7043" s="53"/>
      <c r="G7043" s="54"/>
      <c r="H7043" s="53"/>
      <c r="I7043" s="59"/>
      <c r="J7043" s="53"/>
      <c r="K7043" s="53"/>
      <c r="L7043" s="53"/>
      <c r="M7043" s="53"/>
      <c r="N7043" s="53"/>
    </row>
    <row r="7044" spans="2:14" x14ac:dyDescent="0.25">
      <c r="B7044" s="175"/>
      <c r="C7044" s="53"/>
      <c r="D7044" s="53"/>
      <c r="E7044" s="53"/>
      <c r="F7044" s="53"/>
      <c r="G7044" s="54"/>
      <c r="H7044" s="53"/>
      <c r="I7044" s="59"/>
      <c r="J7044" s="53"/>
      <c r="K7044" s="53"/>
      <c r="L7044" s="53"/>
      <c r="M7044" s="53"/>
      <c r="N7044" s="53"/>
    </row>
    <row r="7045" spans="2:14" x14ac:dyDescent="0.25">
      <c r="B7045" s="175"/>
      <c r="C7045" s="53"/>
      <c r="D7045" s="53"/>
      <c r="E7045" s="53"/>
      <c r="F7045" s="53"/>
      <c r="G7045" s="54"/>
      <c r="H7045" s="53"/>
      <c r="I7045" s="59"/>
      <c r="J7045" s="53"/>
      <c r="K7045" s="53"/>
      <c r="L7045" s="53"/>
      <c r="M7045" s="53"/>
      <c r="N7045" s="53"/>
    </row>
    <row r="7046" spans="2:14" x14ac:dyDescent="0.25">
      <c r="B7046" s="175"/>
      <c r="C7046" s="53"/>
      <c r="D7046" s="53"/>
      <c r="E7046" s="53"/>
      <c r="F7046" s="53"/>
      <c r="G7046" s="54"/>
      <c r="H7046" s="53"/>
      <c r="I7046" s="59"/>
      <c r="J7046" s="53"/>
      <c r="K7046" s="53"/>
      <c r="L7046" s="53"/>
      <c r="M7046" s="53"/>
      <c r="N7046" s="53"/>
    </row>
    <row r="7047" spans="2:14" x14ac:dyDescent="0.25">
      <c r="B7047" s="175"/>
      <c r="C7047" s="53"/>
      <c r="D7047" s="53"/>
      <c r="E7047" s="53"/>
      <c r="F7047" s="53"/>
      <c r="G7047" s="54"/>
      <c r="H7047" s="53"/>
      <c r="I7047" s="59"/>
      <c r="J7047" s="53"/>
      <c r="K7047" s="53"/>
      <c r="L7047" s="53"/>
      <c r="M7047" s="53"/>
      <c r="N7047" s="53"/>
    </row>
    <row r="7048" spans="2:14" x14ac:dyDescent="0.25">
      <c r="B7048" s="175"/>
      <c r="C7048" s="53"/>
      <c r="D7048" s="53"/>
      <c r="E7048" s="53"/>
      <c r="F7048" s="53"/>
      <c r="G7048" s="54"/>
      <c r="H7048" s="53"/>
      <c r="I7048" s="59"/>
      <c r="J7048" s="53"/>
      <c r="K7048" s="53"/>
      <c r="L7048" s="53"/>
      <c r="M7048" s="53"/>
      <c r="N7048" s="53"/>
    </row>
    <row r="7049" spans="2:14" x14ac:dyDescent="0.25">
      <c r="B7049" s="175"/>
      <c r="C7049" s="53"/>
      <c r="D7049" s="53"/>
      <c r="E7049" s="53"/>
      <c r="F7049" s="53"/>
      <c r="G7049" s="54"/>
      <c r="H7049" s="53"/>
      <c r="I7049" s="59"/>
      <c r="J7049" s="53"/>
      <c r="K7049" s="53"/>
      <c r="L7049" s="53"/>
      <c r="M7049" s="53"/>
      <c r="N7049" s="53"/>
    </row>
    <row r="7050" spans="2:14" x14ac:dyDescent="0.25">
      <c r="B7050" s="175"/>
      <c r="C7050" s="53"/>
      <c r="D7050" s="53"/>
      <c r="E7050" s="53"/>
      <c r="F7050" s="53"/>
      <c r="G7050" s="54"/>
      <c r="H7050" s="53"/>
      <c r="I7050" s="59"/>
      <c r="J7050" s="53"/>
      <c r="K7050" s="53"/>
      <c r="L7050" s="53"/>
      <c r="M7050" s="53"/>
      <c r="N7050" s="53"/>
    </row>
    <row r="7051" spans="2:14" x14ac:dyDescent="0.25">
      <c r="B7051" s="175"/>
      <c r="C7051" s="53"/>
      <c r="D7051" s="53"/>
      <c r="E7051" s="53"/>
      <c r="F7051" s="53"/>
      <c r="G7051" s="54"/>
      <c r="H7051" s="53"/>
      <c r="I7051" s="59"/>
      <c r="J7051" s="53"/>
      <c r="K7051" s="53"/>
      <c r="L7051" s="53"/>
      <c r="M7051" s="53"/>
      <c r="N7051" s="53"/>
    </row>
    <row r="7052" spans="2:14" x14ac:dyDescent="0.25">
      <c r="B7052" s="175"/>
      <c r="C7052" s="53"/>
      <c r="D7052" s="53"/>
      <c r="E7052" s="53"/>
      <c r="F7052" s="53"/>
      <c r="G7052" s="54"/>
      <c r="H7052" s="53"/>
      <c r="I7052" s="59"/>
      <c r="J7052" s="53"/>
      <c r="K7052" s="53"/>
      <c r="L7052" s="53"/>
      <c r="M7052" s="53"/>
      <c r="N7052" s="53"/>
    </row>
    <row r="7053" spans="2:14" x14ac:dyDescent="0.25">
      <c r="B7053" s="175"/>
      <c r="C7053" s="53"/>
      <c r="D7053" s="53"/>
      <c r="E7053" s="53"/>
      <c r="F7053" s="53"/>
      <c r="G7053" s="54"/>
      <c r="H7053" s="53"/>
      <c r="I7053" s="59"/>
      <c r="J7053" s="53"/>
      <c r="K7053" s="53"/>
      <c r="L7053" s="53"/>
      <c r="M7053" s="53"/>
      <c r="N7053" s="53"/>
    </row>
    <row r="7054" spans="2:14" x14ac:dyDescent="0.25">
      <c r="B7054" s="175"/>
      <c r="C7054" s="53"/>
      <c r="D7054" s="53"/>
      <c r="E7054" s="53"/>
      <c r="F7054" s="53"/>
      <c r="G7054" s="54"/>
      <c r="H7054" s="53"/>
      <c r="I7054" s="59"/>
      <c r="J7054" s="53"/>
      <c r="K7054" s="53"/>
      <c r="L7054" s="53"/>
      <c r="M7054" s="53"/>
      <c r="N7054" s="53"/>
    </row>
    <row r="7055" spans="2:14" x14ac:dyDescent="0.25">
      <c r="B7055" s="175"/>
      <c r="C7055" s="53"/>
      <c r="D7055" s="53"/>
      <c r="E7055" s="53"/>
      <c r="F7055" s="53"/>
      <c r="G7055" s="54"/>
      <c r="H7055" s="53"/>
      <c r="I7055" s="59"/>
      <c r="J7055" s="53"/>
      <c r="K7055" s="53"/>
      <c r="L7055" s="53"/>
      <c r="M7055" s="53"/>
      <c r="N7055" s="53"/>
    </row>
    <row r="7056" spans="2:14" x14ac:dyDescent="0.25">
      <c r="B7056" s="175"/>
      <c r="C7056" s="53"/>
      <c r="D7056" s="53"/>
      <c r="E7056" s="53"/>
      <c r="F7056" s="53"/>
      <c r="G7056" s="54"/>
      <c r="H7056" s="53"/>
      <c r="I7056" s="59"/>
      <c r="J7056" s="53"/>
      <c r="K7056" s="53"/>
      <c r="L7056" s="53"/>
      <c r="M7056" s="53"/>
      <c r="N7056" s="53"/>
    </row>
    <row r="7057" spans="2:14" x14ac:dyDescent="0.25">
      <c r="B7057" s="175"/>
      <c r="C7057" s="53"/>
      <c r="D7057" s="53"/>
      <c r="E7057" s="53"/>
      <c r="F7057" s="53"/>
      <c r="G7057" s="54"/>
      <c r="H7057" s="53"/>
      <c r="I7057" s="59"/>
      <c r="J7057" s="53"/>
      <c r="K7057" s="53"/>
      <c r="L7057" s="53"/>
      <c r="M7057" s="53"/>
      <c r="N7057" s="53"/>
    </row>
    <row r="7058" spans="2:14" x14ac:dyDescent="0.25">
      <c r="B7058" s="175"/>
      <c r="C7058" s="53"/>
      <c r="D7058" s="53"/>
      <c r="E7058" s="53"/>
      <c r="F7058" s="53"/>
      <c r="G7058" s="54"/>
      <c r="H7058" s="53"/>
      <c r="I7058" s="59"/>
      <c r="J7058" s="53"/>
      <c r="K7058" s="53"/>
      <c r="L7058" s="53"/>
      <c r="M7058" s="53"/>
      <c r="N7058" s="53"/>
    </row>
    <row r="7059" spans="2:14" x14ac:dyDescent="0.25">
      <c r="B7059" s="175"/>
      <c r="C7059" s="53"/>
      <c r="D7059" s="53"/>
      <c r="E7059" s="53"/>
      <c r="F7059" s="53"/>
      <c r="G7059" s="54"/>
      <c r="H7059" s="53"/>
      <c r="I7059" s="59"/>
      <c r="J7059" s="53"/>
      <c r="K7059" s="53"/>
      <c r="L7059" s="53"/>
      <c r="M7059" s="53"/>
      <c r="N7059" s="53"/>
    </row>
    <row r="7060" spans="2:14" x14ac:dyDescent="0.25">
      <c r="B7060" s="175"/>
      <c r="C7060" s="53"/>
      <c r="D7060" s="53"/>
      <c r="E7060" s="53"/>
      <c r="F7060" s="53"/>
      <c r="G7060" s="54"/>
      <c r="H7060" s="53"/>
      <c r="I7060" s="59"/>
      <c r="J7060" s="53"/>
      <c r="K7060" s="53"/>
      <c r="L7060" s="53"/>
      <c r="M7060" s="53"/>
      <c r="N7060" s="53"/>
    </row>
    <row r="7061" spans="2:14" x14ac:dyDescent="0.25">
      <c r="B7061" s="175"/>
      <c r="C7061" s="53"/>
      <c r="D7061" s="53"/>
      <c r="E7061" s="53"/>
      <c r="F7061" s="53"/>
      <c r="G7061" s="54"/>
      <c r="H7061" s="53"/>
      <c r="I7061" s="59"/>
      <c r="J7061" s="53"/>
      <c r="K7061" s="53"/>
      <c r="L7061" s="53"/>
      <c r="M7061" s="53"/>
      <c r="N7061" s="53"/>
    </row>
    <row r="7062" spans="2:14" x14ac:dyDescent="0.25">
      <c r="B7062" s="175"/>
      <c r="C7062" s="53"/>
      <c r="D7062" s="53"/>
      <c r="E7062" s="53"/>
      <c r="F7062" s="53"/>
      <c r="G7062" s="54"/>
      <c r="H7062" s="53"/>
      <c r="I7062" s="59"/>
      <c r="J7062" s="53"/>
      <c r="K7062" s="53"/>
      <c r="L7062" s="53"/>
      <c r="M7062" s="53"/>
      <c r="N7062" s="53"/>
    </row>
    <row r="7063" spans="2:14" x14ac:dyDescent="0.25">
      <c r="B7063" s="175"/>
      <c r="C7063" s="53"/>
      <c r="D7063" s="53"/>
      <c r="E7063" s="53"/>
      <c r="F7063" s="53"/>
      <c r="G7063" s="54"/>
      <c r="H7063" s="53"/>
      <c r="I7063" s="59"/>
      <c r="J7063" s="53"/>
      <c r="K7063" s="53"/>
      <c r="L7063" s="53"/>
      <c r="M7063" s="53"/>
      <c r="N7063" s="53"/>
    </row>
    <row r="7064" spans="2:14" x14ac:dyDescent="0.25">
      <c r="B7064" s="175"/>
      <c r="C7064" s="53"/>
      <c r="D7064" s="53"/>
      <c r="E7064" s="53"/>
      <c r="F7064" s="53"/>
      <c r="G7064" s="54"/>
      <c r="H7064" s="53"/>
      <c r="I7064" s="59"/>
      <c r="J7064" s="53"/>
      <c r="K7064" s="53"/>
      <c r="L7064" s="53"/>
      <c r="M7064" s="53"/>
      <c r="N7064" s="53"/>
    </row>
    <row r="7065" spans="2:14" x14ac:dyDescent="0.25">
      <c r="B7065" s="175"/>
      <c r="C7065" s="53"/>
      <c r="D7065" s="53"/>
      <c r="E7065" s="53"/>
      <c r="F7065" s="53"/>
      <c r="G7065" s="54"/>
      <c r="H7065" s="53"/>
      <c r="I7065" s="59"/>
      <c r="J7065" s="53"/>
      <c r="K7065" s="53"/>
      <c r="L7065" s="53"/>
      <c r="M7065" s="53"/>
      <c r="N7065" s="53"/>
    </row>
    <row r="7066" spans="2:14" x14ac:dyDescent="0.25">
      <c r="B7066" s="175"/>
      <c r="C7066" s="53"/>
      <c r="D7066" s="53"/>
      <c r="E7066" s="53"/>
      <c r="F7066" s="53"/>
      <c r="G7066" s="54"/>
      <c r="H7066" s="53"/>
      <c r="I7066" s="59"/>
      <c r="J7066" s="53"/>
      <c r="K7066" s="53"/>
      <c r="L7066" s="53"/>
      <c r="M7066" s="53"/>
      <c r="N7066" s="53"/>
    </row>
    <row r="7067" spans="2:14" x14ac:dyDescent="0.25">
      <c r="B7067" s="175"/>
      <c r="C7067" s="53"/>
      <c r="D7067" s="53"/>
      <c r="E7067" s="53"/>
      <c r="F7067" s="53"/>
      <c r="G7067" s="54"/>
      <c r="H7067" s="53"/>
      <c r="I7067" s="59"/>
      <c r="J7067" s="53"/>
      <c r="K7067" s="53"/>
      <c r="L7067" s="53"/>
      <c r="M7067" s="53"/>
      <c r="N7067" s="53"/>
    </row>
    <row r="7068" spans="2:14" x14ac:dyDescent="0.25">
      <c r="B7068" s="175"/>
      <c r="C7068" s="53"/>
      <c r="D7068" s="53"/>
      <c r="E7068" s="53"/>
      <c r="F7068" s="53"/>
      <c r="G7068" s="54"/>
      <c r="H7068" s="53"/>
      <c r="I7068" s="59"/>
      <c r="J7068" s="53"/>
      <c r="K7068" s="53"/>
      <c r="L7068" s="53"/>
      <c r="M7068" s="53"/>
      <c r="N7068" s="53"/>
    </row>
    <row r="7069" spans="2:14" x14ac:dyDescent="0.25">
      <c r="B7069" s="175"/>
      <c r="C7069" s="53"/>
      <c r="D7069" s="53"/>
      <c r="E7069" s="53"/>
      <c r="F7069" s="53"/>
      <c r="G7069" s="54"/>
      <c r="H7069" s="53"/>
      <c r="I7069" s="59"/>
      <c r="J7069" s="53"/>
      <c r="K7069" s="53"/>
      <c r="L7069" s="53"/>
      <c r="M7069" s="53"/>
      <c r="N7069" s="53"/>
    </row>
    <row r="7070" spans="2:14" x14ac:dyDescent="0.25">
      <c r="B7070" s="175"/>
      <c r="C7070" s="53"/>
      <c r="D7070" s="53"/>
      <c r="E7070" s="53"/>
      <c r="F7070" s="53"/>
      <c r="G7070" s="54"/>
      <c r="H7070" s="53"/>
      <c r="I7070" s="59"/>
      <c r="J7070" s="53"/>
      <c r="K7070" s="53"/>
      <c r="L7070" s="53"/>
      <c r="M7070" s="53"/>
      <c r="N7070" s="53"/>
    </row>
    <row r="7071" spans="2:14" x14ac:dyDescent="0.25">
      <c r="B7071" s="175"/>
      <c r="C7071" s="53"/>
      <c r="D7071" s="53"/>
      <c r="E7071" s="53"/>
      <c r="F7071" s="53"/>
      <c r="G7071" s="54"/>
      <c r="H7071" s="53"/>
      <c r="I7071" s="59"/>
      <c r="J7071" s="53"/>
      <c r="K7071" s="53"/>
      <c r="L7071" s="53"/>
      <c r="M7071" s="53"/>
      <c r="N7071" s="53"/>
    </row>
    <row r="7072" spans="2:14" x14ac:dyDescent="0.25">
      <c r="B7072" s="175"/>
      <c r="C7072" s="53"/>
      <c r="D7072" s="53"/>
      <c r="E7072" s="53"/>
      <c r="F7072" s="53"/>
      <c r="G7072" s="54"/>
      <c r="H7072" s="53"/>
      <c r="I7072" s="59"/>
      <c r="J7072" s="53"/>
      <c r="K7072" s="53"/>
      <c r="L7072" s="53"/>
      <c r="M7072" s="53"/>
      <c r="N7072" s="53"/>
    </row>
    <row r="7073" spans="2:14" x14ac:dyDescent="0.25">
      <c r="B7073" s="175"/>
      <c r="C7073" s="53"/>
      <c r="D7073" s="53"/>
      <c r="E7073" s="53"/>
      <c r="F7073" s="53"/>
      <c r="G7073" s="54"/>
      <c r="H7073" s="53"/>
      <c r="I7073" s="59"/>
      <c r="J7073" s="53"/>
      <c r="K7073" s="53"/>
      <c r="L7073" s="53"/>
      <c r="M7073" s="53"/>
      <c r="N7073" s="53"/>
    </row>
    <row r="7074" spans="2:14" x14ac:dyDescent="0.25">
      <c r="B7074" s="175"/>
      <c r="C7074" s="53"/>
      <c r="D7074" s="53"/>
      <c r="E7074" s="53"/>
      <c r="F7074" s="53"/>
      <c r="G7074" s="54"/>
      <c r="H7074" s="53"/>
      <c r="I7074" s="59"/>
      <c r="J7074" s="53"/>
      <c r="K7074" s="53"/>
      <c r="L7074" s="53"/>
      <c r="M7074" s="53"/>
      <c r="N7074" s="53"/>
    </row>
    <row r="7075" spans="2:14" x14ac:dyDescent="0.25">
      <c r="B7075" s="175"/>
      <c r="C7075" s="53"/>
      <c r="D7075" s="53"/>
      <c r="E7075" s="53"/>
      <c r="F7075" s="53"/>
      <c r="G7075" s="54"/>
      <c r="H7075" s="53"/>
      <c r="I7075" s="59"/>
      <c r="J7075" s="53"/>
      <c r="K7075" s="53"/>
      <c r="L7075" s="53"/>
      <c r="M7075" s="53"/>
      <c r="N7075" s="53"/>
    </row>
    <row r="7076" spans="2:14" x14ac:dyDescent="0.25">
      <c r="B7076" s="175"/>
      <c r="C7076" s="53"/>
      <c r="D7076" s="53"/>
      <c r="E7076" s="53"/>
      <c r="F7076" s="53"/>
      <c r="G7076" s="54"/>
      <c r="H7076" s="53"/>
      <c r="I7076" s="59"/>
      <c r="J7076" s="53"/>
      <c r="K7076" s="53"/>
      <c r="L7076" s="53"/>
      <c r="M7076" s="53"/>
      <c r="N7076" s="53"/>
    </row>
    <row r="7077" spans="2:14" x14ac:dyDescent="0.25">
      <c r="B7077" s="175"/>
      <c r="C7077" s="53"/>
      <c r="D7077" s="53"/>
      <c r="E7077" s="53"/>
      <c r="F7077" s="53"/>
      <c r="G7077" s="54"/>
      <c r="H7077" s="53"/>
      <c r="I7077" s="59"/>
      <c r="J7077" s="53"/>
      <c r="K7077" s="53"/>
      <c r="L7077" s="53"/>
      <c r="M7077" s="53"/>
      <c r="N7077" s="53"/>
    </row>
    <row r="7078" spans="2:14" x14ac:dyDescent="0.25">
      <c r="B7078" s="175"/>
      <c r="C7078" s="53"/>
      <c r="D7078" s="53"/>
      <c r="E7078" s="53"/>
      <c r="F7078" s="53"/>
      <c r="G7078" s="54"/>
      <c r="H7078" s="53"/>
      <c r="I7078" s="59"/>
      <c r="J7078" s="53"/>
      <c r="K7078" s="53"/>
      <c r="L7078" s="53"/>
      <c r="M7078" s="53"/>
      <c r="N7078" s="53"/>
    </row>
    <row r="7079" spans="2:14" x14ac:dyDescent="0.25">
      <c r="B7079" s="175"/>
      <c r="C7079" s="53"/>
      <c r="D7079" s="53"/>
      <c r="E7079" s="53"/>
      <c r="F7079" s="53"/>
      <c r="G7079" s="54"/>
      <c r="H7079" s="53"/>
      <c r="I7079" s="59"/>
      <c r="J7079" s="53"/>
      <c r="K7079" s="53"/>
      <c r="L7079" s="53"/>
      <c r="M7079" s="53"/>
      <c r="N7079" s="53"/>
    </row>
    <row r="7080" spans="2:14" x14ac:dyDescent="0.25">
      <c r="B7080" s="175"/>
      <c r="C7080" s="53"/>
      <c r="D7080" s="53"/>
      <c r="E7080" s="53"/>
      <c r="F7080" s="53"/>
      <c r="G7080" s="54"/>
      <c r="H7080" s="53"/>
      <c r="I7080" s="59"/>
      <c r="J7080" s="53"/>
      <c r="K7080" s="53"/>
      <c r="L7080" s="53"/>
      <c r="M7080" s="53"/>
      <c r="N7080" s="53"/>
    </row>
    <row r="7081" spans="2:14" x14ac:dyDescent="0.25">
      <c r="B7081" s="175"/>
      <c r="C7081" s="53"/>
      <c r="D7081" s="53"/>
      <c r="E7081" s="53"/>
      <c r="F7081" s="53"/>
      <c r="G7081" s="54"/>
      <c r="H7081" s="53"/>
      <c r="I7081" s="59"/>
      <c r="J7081" s="53"/>
      <c r="K7081" s="53"/>
      <c r="L7081" s="53"/>
      <c r="M7081" s="53"/>
      <c r="N7081" s="53"/>
    </row>
    <row r="7082" spans="2:14" x14ac:dyDescent="0.25">
      <c r="B7082" s="175"/>
      <c r="C7082" s="53"/>
      <c r="D7082" s="53"/>
      <c r="E7082" s="53"/>
      <c r="F7082" s="53"/>
      <c r="G7082" s="54"/>
      <c r="H7082" s="53"/>
      <c r="I7082" s="59"/>
      <c r="J7082" s="53"/>
      <c r="K7082" s="53"/>
      <c r="L7082" s="53"/>
      <c r="M7082" s="53"/>
      <c r="N7082" s="53"/>
    </row>
    <row r="7083" spans="2:14" x14ac:dyDescent="0.25">
      <c r="B7083" s="175"/>
      <c r="C7083" s="53"/>
      <c r="D7083" s="53"/>
      <c r="E7083" s="53"/>
      <c r="F7083" s="53"/>
      <c r="G7083" s="54"/>
      <c r="H7083" s="53"/>
      <c r="I7083" s="59"/>
      <c r="J7083" s="53"/>
      <c r="K7083" s="53"/>
      <c r="L7083" s="53"/>
      <c r="M7083" s="53"/>
      <c r="N7083" s="53"/>
    </row>
    <row r="7084" spans="2:14" x14ac:dyDescent="0.25">
      <c r="B7084" s="175"/>
      <c r="C7084" s="53"/>
      <c r="D7084" s="53"/>
      <c r="E7084" s="53"/>
      <c r="F7084" s="53"/>
      <c r="G7084" s="54"/>
      <c r="H7084" s="53"/>
      <c r="I7084" s="59"/>
      <c r="J7084" s="53"/>
      <c r="K7084" s="53"/>
      <c r="L7084" s="53"/>
      <c r="M7084" s="53"/>
      <c r="N7084" s="53"/>
    </row>
    <row r="7085" spans="2:14" x14ac:dyDescent="0.25">
      <c r="B7085" s="175"/>
      <c r="C7085" s="53"/>
      <c r="D7085" s="53"/>
      <c r="E7085" s="53"/>
      <c r="F7085" s="53"/>
      <c r="G7085" s="54"/>
      <c r="H7085" s="53"/>
      <c r="I7085" s="59"/>
      <c r="J7085" s="53"/>
      <c r="K7085" s="53"/>
      <c r="L7085" s="53"/>
      <c r="M7085" s="53"/>
      <c r="N7085" s="53"/>
    </row>
    <row r="7086" spans="2:14" x14ac:dyDescent="0.25">
      <c r="B7086" s="175"/>
      <c r="C7086" s="53"/>
      <c r="D7086" s="53"/>
      <c r="E7086" s="53"/>
      <c r="F7086" s="53"/>
      <c r="G7086" s="54"/>
      <c r="H7086" s="53"/>
      <c r="I7086" s="59"/>
      <c r="J7086" s="53"/>
      <c r="K7086" s="53"/>
      <c r="L7086" s="53"/>
      <c r="M7086" s="53"/>
      <c r="N7086" s="53"/>
    </row>
    <row r="7087" spans="2:14" x14ac:dyDescent="0.25">
      <c r="B7087" s="175"/>
      <c r="C7087" s="53"/>
      <c r="D7087" s="53"/>
      <c r="E7087" s="53"/>
      <c r="F7087" s="53"/>
      <c r="G7087" s="54"/>
      <c r="H7087" s="53"/>
      <c r="I7087" s="59"/>
      <c r="J7087" s="53"/>
      <c r="K7087" s="53"/>
      <c r="L7087" s="53"/>
      <c r="M7087" s="53"/>
      <c r="N7087" s="53"/>
    </row>
    <row r="7088" spans="2:14" x14ac:dyDescent="0.25">
      <c r="B7088" s="175"/>
      <c r="C7088" s="53"/>
      <c r="D7088" s="53"/>
      <c r="E7088" s="53"/>
      <c r="F7088" s="53"/>
      <c r="G7088" s="54"/>
      <c r="H7088" s="53"/>
      <c r="I7088" s="59"/>
      <c r="J7088" s="53"/>
      <c r="K7088" s="53"/>
      <c r="L7088" s="53"/>
      <c r="M7088" s="53"/>
      <c r="N7088" s="53"/>
    </row>
    <row r="7089" spans="2:14" x14ac:dyDescent="0.25">
      <c r="B7089" s="175"/>
      <c r="C7089" s="53"/>
      <c r="D7089" s="53"/>
      <c r="E7089" s="53"/>
      <c r="F7089" s="53"/>
      <c r="G7089" s="54"/>
      <c r="H7089" s="53"/>
      <c r="I7089" s="59"/>
      <c r="J7089" s="53"/>
      <c r="K7089" s="53"/>
      <c r="L7089" s="53"/>
      <c r="M7089" s="53"/>
      <c r="N7089" s="53"/>
    </row>
    <row r="7090" spans="2:14" x14ac:dyDescent="0.25">
      <c r="B7090" s="175"/>
      <c r="C7090" s="53"/>
      <c r="D7090" s="53"/>
      <c r="E7090" s="53"/>
      <c r="F7090" s="53"/>
      <c r="G7090" s="54"/>
      <c r="H7090" s="53"/>
      <c r="I7090" s="59"/>
      <c r="J7090" s="53"/>
      <c r="K7090" s="53"/>
      <c r="L7090" s="53"/>
      <c r="M7090" s="53"/>
      <c r="N7090" s="53"/>
    </row>
    <row r="7091" spans="2:14" x14ac:dyDescent="0.25">
      <c r="B7091" s="175"/>
      <c r="C7091" s="53"/>
      <c r="D7091" s="53"/>
      <c r="E7091" s="53"/>
      <c r="F7091" s="53"/>
      <c r="G7091" s="54"/>
      <c r="H7091" s="53"/>
      <c r="I7091" s="59"/>
      <c r="J7091" s="53"/>
      <c r="K7091" s="53"/>
      <c r="L7091" s="53"/>
      <c r="M7091" s="53"/>
      <c r="N7091" s="53"/>
    </row>
    <row r="7092" spans="2:14" x14ac:dyDescent="0.25">
      <c r="B7092" s="175"/>
      <c r="C7092" s="53"/>
      <c r="D7092" s="53"/>
      <c r="E7092" s="53"/>
      <c r="F7092" s="53"/>
      <c r="G7092" s="54"/>
      <c r="H7092" s="53"/>
      <c r="I7092" s="59"/>
      <c r="J7092" s="53"/>
      <c r="K7092" s="53"/>
      <c r="L7092" s="53"/>
      <c r="M7092" s="53"/>
      <c r="N7092" s="53"/>
    </row>
    <row r="7093" spans="2:14" x14ac:dyDescent="0.25">
      <c r="B7093" s="175"/>
      <c r="C7093" s="53"/>
      <c r="D7093" s="53"/>
      <c r="E7093" s="53"/>
      <c r="F7093" s="53"/>
      <c r="G7093" s="54"/>
      <c r="H7093" s="53"/>
      <c r="I7093" s="59"/>
      <c r="J7093" s="53"/>
      <c r="K7093" s="53"/>
      <c r="L7093" s="53"/>
      <c r="M7093" s="53"/>
      <c r="N7093" s="53"/>
    </row>
    <row r="7094" spans="2:14" x14ac:dyDescent="0.25">
      <c r="B7094" s="175"/>
      <c r="C7094" s="53"/>
      <c r="D7094" s="53"/>
      <c r="E7094" s="53"/>
      <c r="F7094" s="53"/>
      <c r="G7094" s="54"/>
      <c r="H7094" s="53"/>
      <c r="I7094" s="59"/>
      <c r="J7094" s="53"/>
      <c r="K7094" s="53"/>
      <c r="L7094" s="53"/>
      <c r="M7094" s="53"/>
      <c r="N7094" s="53"/>
    </row>
    <row r="7095" spans="2:14" x14ac:dyDescent="0.25">
      <c r="B7095" s="175"/>
      <c r="C7095" s="53"/>
      <c r="D7095" s="53"/>
      <c r="E7095" s="53"/>
      <c r="F7095" s="53"/>
      <c r="G7095" s="54"/>
      <c r="H7095" s="53"/>
      <c r="I7095" s="59"/>
      <c r="J7095" s="53"/>
      <c r="K7095" s="53"/>
      <c r="L7095" s="53"/>
      <c r="M7095" s="53"/>
      <c r="N7095" s="53"/>
    </row>
    <row r="7096" spans="2:14" x14ac:dyDescent="0.25">
      <c r="B7096" s="175"/>
      <c r="C7096" s="53"/>
      <c r="D7096" s="53"/>
      <c r="E7096" s="53"/>
      <c r="F7096" s="53"/>
      <c r="G7096" s="54"/>
      <c r="H7096" s="53"/>
      <c r="I7096" s="59"/>
      <c r="J7096" s="53"/>
      <c r="K7096" s="53"/>
      <c r="L7096" s="53"/>
      <c r="M7096" s="53"/>
      <c r="N7096" s="53"/>
    </row>
    <row r="7097" spans="2:14" x14ac:dyDescent="0.25">
      <c r="B7097" s="175"/>
      <c r="C7097" s="53"/>
      <c r="D7097" s="53"/>
      <c r="E7097" s="53"/>
      <c r="F7097" s="53"/>
      <c r="G7097" s="54"/>
      <c r="H7097" s="53"/>
      <c r="I7097" s="59"/>
      <c r="J7097" s="53"/>
      <c r="K7097" s="53"/>
      <c r="L7097" s="53"/>
      <c r="M7097" s="53"/>
      <c r="N7097" s="53"/>
    </row>
    <row r="7098" spans="2:14" x14ac:dyDescent="0.25">
      <c r="B7098" s="175"/>
      <c r="C7098" s="53"/>
      <c r="D7098" s="53"/>
      <c r="E7098" s="53"/>
      <c r="F7098" s="53"/>
      <c r="G7098" s="54"/>
      <c r="H7098" s="53"/>
      <c r="I7098" s="59"/>
      <c r="J7098" s="53"/>
      <c r="K7098" s="53"/>
      <c r="L7098" s="53"/>
      <c r="M7098" s="53"/>
      <c r="N7098" s="53"/>
    </row>
    <row r="7099" spans="2:14" x14ac:dyDescent="0.25">
      <c r="B7099" s="175"/>
      <c r="C7099" s="53"/>
      <c r="D7099" s="53"/>
      <c r="E7099" s="53"/>
      <c r="F7099" s="53"/>
      <c r="G7099" s="54"/>
      <c r="H7099" s="53"/>
      <c r="I7099" s="59"/>
      <c r="J7099" s="53"/>
      <c r="K7099" s="53"/>
      <c r="L7099" s="53"/>
      <c r="M7099" s="53"/>
      <c r="N7099" s="53"/>
    </row>
    <row r="7100" spans="2:14" x14ac:dyDescent="0.25">
      <c r="B7100" s="175"/>
      <c r="C7100" s="53"/>
      <c r="D7100" s="53"/>
      <c r="E7100" s="53"/>
      <c r="F7100" s="53"/>
      <c r="G7100" s="54"/>
      <c r="H7100" s="53"/>
      <c r="I7100" s="59"/>
      <c r="J7100" s="53"/>
      <c r="K7100" s="53"/>
      <c r="L7100" s="53"/>
      <c r="M7100" s="53"/>
      <c r="N7100" s="53"/>
    </row>
    <row r="7101" spans="2:14" x14ac:dyDescent="0.25">
      <c r="B7101" s="175"/>
      <c r="C7101" s="53"/>
      <c r="D7101" s="53"/>
      <c r="E7101" s="53"/>
      <c r="F7101" s="53"/>
      <c r="G7101" s="54"/>
      <c r="H7101" s="53"/>
      <c r="I7101" s="59"/>
      <c r="J7101" s="53"/>
      <c r="K7101" s="53"/>
      <c r="L7101" s="53"/>
      <c r="M7101" s="53"/>
      <c r="N7101" s="53"/>
    </row>
    <row r="7102" spans="2:14" x14ac:dyDescent="0.25">
      <c r="B7102" s="175"/>
      <c r="C7102" s="53"/>
      <c r="D7102" s="53"/>
      <c r="E7102" s="53"/>
      <c r="F7102" s="53"/>
      <c r="G7102" s="54"/>
      <c r="H7102" s="53"/>
      <c r="I7102" s="59"/>
      <c r="J7102" s="53"/>
      <c r="K7102" s="53"/>
      <c r="L7102" s="53"/>
      <c r="M7102" s="53"/>
      <c r="N7102" s="53"/>
    </row>
    <row r="7103" spans="2:14" x14ac:dyDescent="0.25">
      <c r="B7103" s="175"/>
      <c r="C7103" s="53"/>
      <c r="D7103" s="53"/>
      <c r="E7103" s="53"/>
      <c r="F7103" s="53"/>
      <c r="G7103" s="54"/>
      <c r="H7103" s="53"/>
      <c r="I7103" s="59"/>
      <c r="J7103" s="53"/>
      <c r="K7103" s="53"/>
      <c r="L7103" s="53"/>
      <c r="M7103" s="53"/>
      <c r="N7103" s="53"/>
    </row>
    <row r="7104" spans="2:14" x14ac:dyDescent="0.25">
      <c r="B7104" s="175"/>
      <c r="C7104" s="53"/>
      <c r="D7104" s="53"/>
      <c r="E7104" s="53"/>
      <c r="F7104" s="53"/>
      <c r="G7104" s="54"/>
      <c r="H7104" s="53"/>
      <c r="I7104" s="59"/>
      <c r="J7104" s="53"/>
      <c r="K7104" s="53"/>
      <c r="L7104" s="53"/>
      <c r="M7104" s="53"/>
      <c r="N7104" s="53"/>
    </row>
    <row r="7105" spans="2:14" x14ac:dyDescent="0.25">
      <c r="B7105" s="175"/>
      <c r="C7105" s="53"/>
      <c r="D7105" s="53"/>
      <c r="E7105" s="53"/>
      <c r="F7105" s="53"/>
      <c r="G7105" s="54"/>
      <c r="H7105" s="53"/>
      <c r="I7105" s="59"/>
      <c r="J7105" s="53"/>
      <c r="K7105" s="53"/>
      <c r="L7105" s="53"/>
      <c r="M7105" s="53"/>
      <c r="N7105" s="53"/>
    </row>
    <row r="7106" spans="2:14" x14ac:dyDescent="0.25">
      <c r="B7106" s="175"/>
      <c r="C7106" s="53"/>
      <c r="D7106" s="53"/>
      <c r="E7106" s="53"/>
      <c r="F7106" s="53"/>
      <c r="G7106" s="54"/>
      <c r="H7106" s="53"/>
      <c r="I7106" s="59"/>
      <c r="J7106" s="53"/>
      <c r="K7106" s="53"/>
      <c r="L7106" s="53"/>
      <c r="M7106" s="53"/>
      <c r="N7106" s="53"/>
    </row>
    <row r="7107" spans="2:14" x14ac:dyDescent="0.25">
      <c r="B7107" s="175"/>
      <c r="C7107" s="53"/>
      <c r="D7107" s="53"/>
      <c r="E7107" s="53"/>
      <c r="F7107" s="53"/>
      <c r="G7107" s="54"/>
      <c r="H7107" s="53"/>
      <c r="I7107" s="59"/>
      <c r="J7107" s="53"/>
      <c r="K7107" s="53"/>
      <c r="L7107" s="53"/>
      <c r="M7107" s="53"/>
      <c r="N7107" s="53"/>
    </row>
    <row r="7108" spans="2:14" x14ac:dyDescent="0.25">
      <c r="B7108" s="175"/>
      <c r="C7108" s="53"/>
      <c r="D7108" s="53"/>
      <c r="E7108" s="53"/>
      <c r="F7108" s="53"/>
      <c r="G7108" s="54"/>
      <c r="H7108" s="53"/>
      <c r="I7108" s="59"/>
      <c r="J7108" s="53"/>
      <c r="K7108" s="53"/>
      <c r="L7108" s="53"/>
      <c r="M7108" s="53"/>
      <c r="N7108" s="53"/>
    </row>
    <row r="7109" spans="2:14" x14ac:dyDescent="0.25">
      <c r="B7109" s="175"/>
      <c r="C7109" s="53"/>
      <c r="D7109" s="53"/>
      <c r="E7109" s="53"/>
      <c r="F7109" s="53"/>
      <c r="G7109" s="54"/>
      <c r="H7109" s="53"/>
      <c r="I7109" s="59"/>
      <c r="J7109" s="53"/>
      <c r="K7109" s="53"/>
      <c r="L7109" s="53"/>
      <c r="M7109" s="53"/>
      <c r="N7109" s="53"/>
    </row>
    <row r="7110" spans="2:14" x14ac:dyDescent="0.25">
      <c r="B7110" s="175"/>
      <c r="C7110" s="53"/>
      <c r="D7110" s="53"/>
      <c r="E7110" s="53"/>
      <c r="F7110" s="53"/>
      <c r="G7110" s="54"/>
      <c r="H7110" s="53"/>
      <c r="I7110" s="59"/>
      <c r="J7110" s="53"/>
      <c r="K7110" s="53"/>
      <c r="L7110" s="53"/>
      <c r="M7110" s="53"/>
      <c r="N7110" s="53"/>
    </row>
    <row r="7111" spans="2:14" x14ac:dyDescent="0.25">
      <c r="B7111" s="175"/>
      <c r="C7111" s="53"/>
      <c r="D7111" s="53"/>
      <c r="E7111" s="53"/>
      <c r="F7111" s="53"/>
      <c r="G7111" s="54"/>
      <c r="H7111" s="53"/>
      <c r="I7111" s="59"/>
      <c r="J7111" s="53"/>
      <c r="K7111" s="53"/>
      <c r="L7111" s="53"/>
      <c r="M7111" s="53"/>
      <c r="N7111" s="53"/>
    </row>
    <row r="7112" spans="2:14" x14ac:dyDescent="0.25">
      <c r="B7112" s="175"/>
      <c r="C7112" s="53"/>
      <c r="D7112" s="53"/>
      <c r="E7112" s="53"/>
      <c r="F7112" s="53"/>
      <c r="G7112" s="54"/>
      <c r="H7112" s="53"/>
      <c r="I7112" s="59"/>
      <c r="J7112" s="53"/>
      <c r="K7112" s="53"/>
      <c r="L7112" s="53"/>
      <c r="M7112" s="53"/>
      <c r="N7112" s="53"/>
    </row>
    <row r="7113" spans="2:14" x14ac:dyDescent="0.25">
      <c r="B7113" s="175"/>
      <c r="C7113" s="53"/>
      <c r="D7113" s="53"/>
      <c r="E7113" s="53"/>
      <c r="F7113" s="53"/>
      <c r="G7113" s="54"/>
      <c r="H7113" s="53"/>
      <c r="I7113" s="59"/>
      <c r="J7113" s="53"/>
      <c r="K7113" s="53"/>
      <c r="L7113" s="53"/>
      <c r="M7113" s="53"/>
      <c r="N7113" s="53"/>
    </row>
    <row r="7114" spans="2:14" x14ac:dyDescent="0.25">
      <c r="B7114" s="175"/>
      <c r="C7114" s="53"/>
      <c r="D7114" s="53"/>
      <c r="E7114" s="53"/>
      <c r="F7114" s="53"/>
      <c r="G7114" s="54"/>
      <c r="H7114" s="53"/>
      <c r="I7114" s="59"/>
      <c r="J7114" s="53"/>
      <c r="K7114" s="53"/>
      <c r="L7114" s="53"/>
      <c r="M7114" s="53"/>
      <c r="N7114" s="53"/>
    </row>
    <row r="7115" spans="2:14" x14ac:dyDescent="0.25">
      <c r="B7115" s="175"/>
      <c r="C7115" s="53"/>
      <c r="D7115" s="53"/>
      <c r="E7115" s="53"/>
      <c r="F7115" s="53"/>
      <c r="G7115" s="54"/>
      <c r="H7115" s="53"/>
      <c r="I7115" s="59"/>
      <c r="J7115" s="53"/>
      <c r="K7115" s="53"/>
      <c r="L7115" s="53"/>
      <c r="M7115" s="53"/>
      <c r="N7115" s="53"/>
    </row>
    <row r="7116" spans="2:14" x14ac:dyDescent="0.25">
      <c r="B7116" s="175"/>
      <c r="C7116" s="53"/>
      <c r="D7116" s="53"/>
      <c r="E7116" s="53"/>
      <c r="F7116" s="53"/>
      <c r="G7116" s="54"/>
      <c r="H7116" s="53"/>
      <c r="I7116" s="59"/>
      <c r="J7116" s="53"/>
      <c r="K7116" s="53"/>
      <c r="L7116" s="53"/>
      <c r="M7116" s="53"/>
      <c r="N7116" s="53"/>
    </row>
    <row r="7117" spans="2:14" x14ac:dyDescent="0.25">
      <c r="B7117" s="175"/>
      <c r="C7117" s="53"/>
      <c r="D7117" s="53"/>
      <c r="E7117" s="53"/>
      <c r="F7117" s="53"/>
      <c r="G7117" s="54"/>
      <c r="H7117" s="53"/>
      <c r="I7117" s="59"/>
      <c r="J7117" s="53"/>
      <c r="K7117" s="53"/>
      <c r="L7117" s="53"/>
      <c r="M7117" s="53"/>
      <c r="N7117" s="53"/>
    </row>
    <row r="7118" spans="2:14" x14ac:dyDescent="0.25">
      <c r="B7118" s="175"/>
      <c r="C7118" s="53"/>
      <c r="D7118" s="53"/>
      <c r="E7118" s="53"/>
      <c r="F7118" s="53"/>
      <c r="G7118" s="54"/>
      <c r="H7118" s="53"/>
      <c r="I7118" s="59"/>
      <c r="J7118" s="53"/>
      <c r="K7118" s="53"/>
      <c r="L7118" s="53"/>
      <c r="M7118" s="53"/>
      <c r="N7118" s="53"/>
    </row>
    <row r="7119" spans="2:14" x14ac:dyDescent="0.25">
      <c r="B7119" s="175"/>
      <c r="C7119" s="53"/>
      <c r="D7119" s="53"/>
      <c r="E7119" s="53"/>
      <c r="F7119" s="53"/>
      <c r="G7119" s="54"/>
      <c r="H7119" s="53"/>
      <c r="I7119" s="59"/>
      <c r="J7119" s="53"/>
      <c r="K7119" s="53"/>
      <c r="L7119" s="53"/>
      <c r="M7119" s="53"/>
      <c r="N7119" s="53"/>
    </row>
    <row r="7120" spans="2:14" x14ac:dyDescent="0.25">
      <c r="B7120" s="175"/>
      <c r="C7120" s="53"/>
      <c r="D7120" s="53"/>
      <c r="E7120" s="53"/>
      <c r="F7120" s="53"/>
      <c r="G7120" s="54"/>
      <c r="H7120" s="53"/>
      <c r="I7120" s="59"/>
      <c r="J7120" s="53"/>
      <c r="K7120" s="53"/>
      <c r="L7120" s="53"/>
      <c r="M7120" s="53"/>
      <c r="N7120" s="53"/>
    </row>
    <row r="7121" spans="2:14" x14ac:dyDescent="0.25">
      <c r="B7121" s="175"/>
      <c r="C7121" s="53"/>
      <c r="D7121" s="53"/>
      <c r="E7121" s="53"/>
      <c r="F7121" s="53"/>
      <c r="G7121" s="54"/>
      <c r="H7121" s="53"/>
      <c r="I7121" s="59"/>
      <c r="J7121" s="53"/>
      <c r="K7121" s="53"/>
      <c r="L7121" s="53"/>
      <c r="M7121" s="53"/>
      <c r="N7121" s="53"/>
    </row>
    <row r="7122" spans="2:14" x14ac:dyDescent="0.25">
      <c r="B7122" s="175"/>
      <c r="C7122" s="53"/>
      <c r="D7122" s="53"/>
      <c r="E7122" s="53"/>
      <c r="F7122" s="53"/>
      <c r="G7122" s="54"/>
      <c r="H7122" s="53"/>
      <c r="I7122" s="59"/>
      <c r="J7122" s="53"/>
      <c r="K7122" s="53"/>
      <c r="L7122" s="53"/>
      <c r="M7122" s="53"/>
      <c r="N7122" s="53"/>
    </row>
    <row r="7123" spans="2:14" x14ac:dyDescent="0.25">
      <c r="B7123" s="175"/>
      <c r="C7123" s="53"/>
      <c r="D7123" s="53"/>
      <c r="E7123" s="53"/>
      <c r="F7123" s="53"/>
      <c r="G7123" s="54"/>
      <c r="H7123" s="53"/>
      <c r="I7123" s="59"/>
      <c r="J7123" s="53"/>
      <c r="K7123" s="53"/>
      <c r="L7123" s="53"/>
      <c r="M7123" s="53"/>
      <c r="N7123" s="53"/>
    </row>
    <row r="7124" spans="2:14" x14ac:dyDescent="0.25">
      <c r="B7124" s="175"/>
      <c r="C7124" s="53"/>
      <c r="D7124" s="53"/>
      <c r="E7124" s="53"/>
      <c r="F7124" s="53"/>
      <c r="G7124" s="54"/>
      <c r="H7124" s="53"/>
      <c r="I7124" s="59"/>
      <c r="J7124" s="53"/>
      <c r="K7124" s="53"/>
      <c r="L7124" s="53"/>
      <c r="M7124" s="53"/>
      <c r="N7124" s="53"/>
    </row>
    <row r="7125" spans="2:14" x14ac:dyDescent="0.25">
      <c r="B7125" s="175"/>
      <c r="C7125" s="53"/>
      <c r="D7125" s="53"/>
      <c r="E7125" s="53"/>
      <c r="F7125" s="53"/>
      <c r="G7125" s="54"/>
      <c r="H7125" s="53"/>
      <c r="I7125" s="59"/>
      <c r="J7125" s="53"/>
      <c r="K7125" s="53"/>
      <c r="L7125" s="53"/>
      <c r="M7125" s="53"/>
      <c r="N7125" s="53"/>
    </row>
    <row r="7126" spans="2:14" x14ac:dyDescent="0.25">
      <c r="B7126" s="175"/>
      <c r="C7126" s="53"/>
      <c r="D7126" s="53"/>
      <c r="E7126" s="53"/>
      <c r="F7126" s="53"/>
      <c r="G7126" s="54"/>
      <c r="H7126" s="53"/>
      <c r="I7126" s="59"/>
      <c r="J7126" s="53"/>
      <c r="K7126" s="53"/>
      <c r="L7126" s="53"/>
      <c r="M7126" s="53"/>
      <c r="N7126" s="53"/>
    </row>
    <row r="7127" spans="2:14" x14ac:dyDescent="0.25">
      <c r="B7127" s="175"/>
      <c r="C7127" s="53"/>
      <c r="D7127" s="53"/>
      <c r="E7127" s="53"/>
      <c r="F7127" s="53"/>
      <c r="G7127" s="54"/>
      <c r="H7127" s="53"/>
      <c r="I7127" s="59"/>
      <c r="J7127" s="53"/>
      <c r="K7127" s="53"/>
      <c r="L7127" s="53"/>
      <c r="M7127" s="53"/>
      <c r="N7127" s="53"/>
    </row>
    <row r="7128" spans="2:14" x14ac:dyDescent="0.25">
      <c r="B7128" s="175"/>
      <c r="C7128" s="53"/>
      <c r="D7128" s="53"/>
      <c r="E7128" s="53"/>
      <c r="F7128" s="53"/>
      <c r="G7128" s="54"/>
      <c r="H7128" s="53"/>
      <c r="I7128" s="59"/>
      <c r="J7128" s="53"/>
      <c r="K7128" s="53"/>
      <c r="L7128" s="53"/>
      <c r="M7128" s="53"/>
      <c r="N7128" s="53"/>
    </row>
    <row r="7129" spans="2:14" x14ac:dyDescent="0.25">
      <c r="B7129" s="175"/>
      <c r="C7129" s="53"/>
      <c r="D7129" s="53"/>
      <c r="E7129" s="53"/>
      <c r="F7129" s="53"/>
      <c r="G7129" s="54"/>
      <c r="H7129" s="53"/>
      <c r="I7129" s="59"/>
      <c r="J7129" s="53"/>
      <c r="K7129" s="53"/>
      <c r="L7129" s="53"/>
      <c r="M7129" s="53"/>
      <c r="N7129" s="53"/>
    </row>
    <row r="7130" spans="2:14" x14ac:dyDescent="0.25">
      <c r="B7130" s="175"/>
      <c r="C7130" s="53"/>
      <c r="D7130" s="53"/>
      <c r="E7130" s="53"/>
      <c r="F7130" s="53"/>
      <c r="G7130" s="54"/>
      <c r="H7130" s="53"/>
      <c r="I7130" s="59"/>
      <c r="J7130" s="53"/>
      <c r="K7130" s="53"/>
      <c r="L7130" s="53"/>
      <c r="M7130" s="53"/>
      <c r="N7130" s="53"/>
    </row>
    <row r="7131" spans="2:14" x14ac:dyDescent="0.25">
      <c r="B7131" s="175"/>
      <c r="C7131" s="53"/>
      <c r="D7131" s="53"/>
      <c r="E7131" s="53"/>
      <c r="F7131" s="53"/>
      <c r="G7131" s="54"/>
      <c r="H7131" s="53"/>
      <c r="I7131" s="59"/>
      <c r="J7131" s="53"/>
      <c r="K7131" s="53"/>
      <c r="L7131" s="53"/>
      <c r="M7131" s="53"/>
      <c r="N7131" s="53"/>
    </row>
    <row r="7132" spans="2:14" x14ac:dyDescent="0.25">
      <c r="B7132" s="175"/>
      <c r="C7132" s="53"/>
      <c r="D7132" s="53"/>
      <c r="E7132" s="53"/>
      <c r="F7132" s="53"/>
      <c r="G7132" s="54"/>
      <c r="H7132" s="53"/>
      <c r="I7132" s="59"/>
      <c r="J7132" s="53"/>
      <c r="K7132" s="53"/>
      <c r="L7132" s="53"/>
      <c r="M7132" s="53"/>
      <c r="N7132" s="53"/>
    </row>
    <row r="7133" spans="2:14" x14ac:dyDescent="0.25">
      <c r="B7133" s="175"/>
      <c r="C7133" s="53"/>
      <c r="D7133" s="53"/>
      <c r="E7133" s="53"/>
      <c r="F7133" s="53"/>
      <c r="G7133" s="54"/>
      <c r="H7133" s="53"/>
      <c r="I7133" s="59"/>
      <c r="J7133" s="53"/>
      <c r="K7133" s="53"/>
      <c r="L7133" s="53"/>
      <c r="M7133" s="53"/>
      <c r="N7133" s="53"/>
    </row>
    <row r="7134" spans="2:14" x14ac:dyDescent="0.25">
      <c r="B7134" s="175"/>
      <c r="C7134" s="53"/>
      <c r="D7134" s="53"/>
      <c r="E7134" s="53"/>
      <c r="F7134" s="53"/>
      <c r="G7134" s="54"/>
      <c r="H7134" s="53"/>
      <c r="I7134" s="59"/>
      <c r="J7134" s="53"/>
      <c r="K7134" s="53"/>
      <c r="L7134" s="53"/>
      <c r="M7134" s="53"/>
      <c r="N7134" s="53"/>
    </row>
    <row r="7135" spans="2:14" x14ac:dyDescent="0.25">
      <c r="B7135" s="175"/>
      <c r="C7135" s="53"/>
      <c r="D7135" s="53"/>
      <c r="E7135" s="53"/>
      <c r="F7135" s="53"/>
      <c r="G7135" s="54"/>
      <c r="H7135" s="53"/>
      <c r="I7135" s="59"/>
      <c r="J7135" s="53"/>
      <c r="K7135" s="53"/>
      <c r="L7135" s="53"/>
      <c r="M7135" s="53"/>
      <c r="N7135" s="53"/>
    </row>
    <row r="7136" spans="2:14" x14ac:dyDescent="0.25">
      <c r="B7136" s="175"/>
      <c r="C7136" s="53"/>
      <c r="D7136" s="53"/>
      <c r="E7136" s="53"/>
      <c r="F7136" s="53"/>
      <c r="G7136" s="54"/>
      <c r="H7136" s="53"/>
      <c r="I7136" s="59"/>
      <c r="J7136" s="53"/>
      <c r="K7136" s="53"/>
      <c r="L7136" s="53"/>
      <c r="M7136" s="53"/>
      <c r="N7136" s="53"/>
    </row>
    <row r="7137" spans="2:14" x14ac:dyDescent="0.25">
      <c r="B7137" s="175"/>
      <c r="C7137" s="53"/>
      <c r="D7137" s="53"/>
      <c r="E7137" s="53"/>
      <c r="F7137" s="53"/>
      <c r="G7137" s="54"/>
      <c r="H7137" s="53"/>
      <c r="I7137" s="59"/>
      <c r="J7137" s="53"/>
      <c r="K7137" s="53"/>
      <c r="L7137" s="53"/>
      <c r="M7137" s="53"/>
      <c r="N7137" s="53"/>
    </row>
    <row r="7138" spans="2:14" x14ac:dyDescent="0.25">
      <c r="B7138" s="175"/>
      <c r="C7138" s="53"/>
      <c r="D7138" s="53"/>
      <c r="E7138" s="53"/>
      <c r="F7138" s="53"/>
      <c r="G7138" s="54"/>
      <c r="H7138" s="53"/>
      <c r="I7138" s="59"/>
      <c r="J7138" s="53"/>
      <c r="K7138" s="53"/>
      <c r="L7138" s="53"/>
      <c r="M7138" s="53"/>
      <c r="N7138" s="53"/>
    </row>
    <row r="7139" spans="2:14" x14ac:dyDescent="0.25">
      <c r="B7139" s="175"/>
      <c r="C7139" s="53"/>
      <c r="D7139" s="53"/>
      <c r="E7139" s="53"/>
      <c r="F7139" s="53"/>
      <c r="G7139" s="54"/>
      <c r="H7139" s="53"/>
      <c r="I7139" s="59"/>
      <c r="J7139" s="53"/>
      <c r="K7139" s="53"/>
      <c r="L7139" s="53"/>
      <c r="M7139" s="53"/>
      <c r="N7139" s="53"/>
    </row>
    <row r="7140" spans="2:14" x14ac:dyDescent="0.25">
      <c r="B7140" s="175"/>
      <c r="C7140" s="53"/>
      <c r="D7140" s="53"/>
      <c r="E7140" s="53"/>
      <c r="F7140" s="53"/>
      <c r="G7140" s="54"/>
      <c r="H7140" s="53"/>
      <c r="I7140" s="59"/>
      <c r="J7140" s="53"/>
      <c r="K7140" s="53"/>
      <c r="L7140" s="53"/>
      <c r="M7140" s="53"/>
      <c r="N7140" s="53"/>
    </row>
    <row r="7141" spans="2:14" x14ac:dyDescent="0.25">
      <c r="B7141" s="175"/>
      <c r="C7141" s="53"/>
      <c r="D7141" s="53"/>
      <c r="E7141" s="53"/>
      <c r="F7141" s="53"/>
      <c r="G7141" s="54"/>
      <c r="H7141" s="53"/>
      <c r="I7141" s="59"/>
      <c r="J7141" s="53"/>
      <c r="K7141" s="53"/>
      <c r="L7141" s="53"/>
      <c r="M7141" s="53"/>
      <c r="N7141" s="53"/>
    </row>
    <row r="7142" spans="2:14" x14ac:dyDescent="0.25">
      <c r="B7142" s="175"/>
      <c r="C7142" s="53"/>
      <c r="D7142" s="53"/>
      <c r="E7142" s="53"/>
      <c r="F7142" s="53"/>
      <c r="G7142" s="54"/>
      <c r="H7142" s="53"/>
      <c r="I7142" s="59"/>
      <c r="J7142" s="53"/>
      <c r="K7142" s="53"/>
      <c r="L7142" s="53"/>
      <c r="M7142" s="53"/>
      <c r="N7142" s="53"/>
    </row>
    <row r="7143" spans="2:14" x14ac:dyDescent="0.25">
      <c r="B7143" s="175"/>
      <c r="C7143" s="53"/>
      <c r="D7143" s="53"/>
      <c r="E7143" s="53"/>
      <c r="F7143" s="53"/>
      <c r="G7143" s="54"/>
      <c r="H7143" s="53"/>
      <c r="I7143" s="59"/>
      <c r="J7143" s="53"/>
      <c r="K7143" s="53"/>
      <c r="L7143" s="53"/>
      <c r="M7143" s="53"/>
      <c r="N7143" s="53"/>
    </row>
    <row r="7144" spans="2:14" x14ac:dyDescent="0.25">
      <c r="B7144" s="175"/>
      <c r="C7144" s="53"/>
      <c r="D7144" s="53"/>
      <c r="E7144" s="53"/>
      <c r="F7144" s="53"/>
      <c r="G7144" s="54"/>
      <c r="H7144" s="53"/>
      <c r="I7144" s="59"/>
      <c r="J7144" s="53"/>
      <c r="K7144" s="53"/>
      <c r="L7144" s="53"/>
      <c r="M7144" s="53"/>
      <c r="N7144" s="53"/>
    </row>
    <row r="7145" spans="2:14" x14ac:dyDescent="0.25">
      <c r="B7145" s="175"/>
      <c r="C7145" s="53"/>
      <c r="D7145" s="53"/>
      <c r="E7145" s="53"/>
      <c r="F7145" s="53"/>
      <c r="G7145" s="54"/>
      <c r="H7145" s="53"/>
      <c r="I7145" s="59"/>
      <c r="J7145" s="53"/>
      <c r="K7145" s="53"/>
      <c r="L7145" s="53"/>
      <c r="M7145" s="53"/>
      <c r="N7145" s="53"/>
    </row>
    <row r="7146" spans="2:14" x14ac:dyDescent="0.25">
      <c r="B7146" s="175"/>
      <c r="C7146" s="53"/>
      <c r="D7146" s="53"/>
      <c r="E7146" s="53"/>
      <c r="F7146" s="53"/>
      <c r="G7146" s="54"/>
      <c r="H7146" s="53"/>
      <c r="I7146" s="59"/>
      <c r="J7146" s="53"/>
      <c r="K7146" s="53"/>
      <c r="L7146" s="53"/>
      <c r="M7146" s="53"/>
      <c r="N7146" s="53"/>
    </row>
    <row r="7147" spans="2:14" x14ac:dyDescent="0.25">
      <c r="B7147" s="175"/>
      <c r="C7147" s="53"/>
      <c r="D7147" s="53"/>
      <c r="E7147" s="53"/>
      <c r="F7147" s="53"/>
      <c r="G7147" s="54"/>
      <c r="H7147" s="53"/>
      <c r="I7147" s="59"/>
      <c r="J7147" s="53"/>
      <c r="K7147" s="53"/>
      <c r="L7147" s="53"/>
      <c r="M7147" s="53"/>
      <c r="N7147" s="53"/>
    </row>
    <row r="7148" spans="2:14" x14ac:dyDescent="0.25">
      <c r="B7148" s="175"/>
      <c r="C7148" s="53"/>
      <c r="D7148" s="53"/>
      <c r="E7148" s="53"/>
      <c r="F7148" s="53"/>
      <c r="G7148" s="54"/>
      <c r="H7148" s="53"/>
      <c r="I7148" s="59"/>
      <c r="J7148" s="53"/>
      <c r="K7148" s="53"/>
      <c r="L7148" s="53"/>
      <c r="M7148" s="53"/>
      <c r="N7148" s="53"/>
    </row>
    <row r="7149" spans="2:14" x14ac:dyDescent="0.25">
      <c r="B7149" s="175"/>
      <c r="C7149" s="53"/>
      <c r="D7149" s="53"/>
      <c r="E7149" s="53"/>
      <c r="F7149" s="53"/>
      <c r="G7149" s="54"/>
      <c r="H7149" s="53"/>
      <c r="I7149" s="59"/>
      <c r="J7149" s="53"/>
      <c r="K7149" s="53"/>
      <c r="L7149" s="53"/>
      <c r="M7149" s="53"/>
      <c r="N7149" s="53"/>
    </row>
    <row r="7150" spans="2:14" x14ac:dyDescent="0.25">
      <c r="B7150" s="175"/>
      <c r="C7150" s="53"/>
      <c r="D7150" s="53"/>
      <c r="E7150" s="53"/>
      <c r="F7150" s="53"/>
      <c r="G7150" s="54"/>
      <c r="H7150" s="53"/>
      <c r="I7150" s="59"/>
      <c r="J7150" s="53"/>
      <c r="K7150" s="53"/>
      <c r="L7150" s="53"/>
      <c r="M7150" s="53"/>
      <c r="N7150" s="53"/>
    </row>
    <row r="7151" spans="2:14" x14ac:dyDescent="0.25">
      <c r="B7151" s="175"/>
      <c r="C7151" s="53"/>
      <c r="D7151" s="53"/>
      <c r="E7151" s="53"/>
      <c r="F7151" s="53"/>
      <c r="G7151" s="54"/>
      <c r="H7151" s="53"/>
      <c r="I7151" s="59"/>
      <c r="J7151" s="53"/>
      <c r="K7151" s="53"/>
      <c r="L7151" s="53"/>
      <c r="M7151" s="53"/>
      <c r="N7151" s="53"/>
    </row>
    <row r="7152" spans="2:14" x14ac:dyDescent="0.25">
      <c r="B7152" s="175"/>
      <c r="C7152" s="53"/>
      <c r="D7152" s="53"/>
      <c r="E7152" s="53"/>
      <c r="F7152" s="53"/>
      <c r="G7152" s="54"/>
      <c r="H7152" s="53"/>
      <c r="I7152" s="59"/>
      <c r="J7152" s="53"/>
      <c r="K7152" s="53"/>
      <c r="L7152" s="53"/>
      <c r="M7152" s="53"/>
      <c r="N7152" s="53"/>
    </row>
    <row r="7153" spans="2:14" x14ac:dyDescent="0.25">
      <c r="B7153" s="175"/>
      <c r="C7153" s="53"/>
      <c r="D7153" s="53"/>
      <c r="E7153" s="53"/>
      <c r="F7153" s="53"/>
      <c r="G7153" s="54"/>
      <c r="H7153" s="53"/>
      <c r="I7153" s="59"/>
      <c r="J7153" s="53"/>
      <c r="K7153" s="53"/>
      <c r="L7153" s="53"/>
      <c r="M7153" s="53"/>
      <c r="N7153" s="53"/>
    </row>
    <row r="7154" spans="2:14" x14ac:dyDescent="0.25">
      <c r="B7154" s="175"/>
      <c r="C7154" s="53"/>
      <c r="D7154" s="53"/>
      <c r="E7154" s="53"/>
      <c r="F7154" s="53"/>
      <c r="G7154" s="54"/>
      <c r="H7154" s="53"/>
      <c r="I7154" s="59"/>
      <c r="J7154" s="53"/>
      <c r="K7154" s="53"/>
      <c r="L7154" s="53"/>
      <c r="M7154" s="53"/>
      <c r="N7154" s="53"/>
    </row>
    <row r="7155" spans="2:14" x14ac:dyDescent="0.25">
      <c r="B7155" s="175"/>
      <c r="C7155" s="53"/>
      <c r="D7155" s="53"/>
      <c r="E7155" s="53"/>
      <c r="F7155" s="53"/>
      <c r="G7155" s="54"/>
      <c r="H7155" s="53"/>
      <c r="I7155" s="59"/>
      <c r="J7155" s="53"/>
      <c r="K7155" s="53"/>
      <c r="L7155" s="53"/>
      <c r="M7155" s="53"/>
      <c r="N7155" s="53"/>
    </row>
    <row r="7156" spans="2:14" x14ac:dyDescent="0.25">
      <c r="B7156" s="175"/>
      <c r="C7156" s="53"/>
      <c r="D7156" s="53"/>
      <c r="E7156" s="53"/>
      <c r="F7156" s="53"/>
      <c r="G7156" s="54"/>
      <c r="H7156" s="53"/>
      <c r="I7156" s="59"/>
      <c r="J7156" s="53"/>
      <c r="K7156" s="53"/>
      <c r="L7156" s="53"/>
      <c r="M7156" s="53"/>
      <c r="N7156" s="53"/>
    </row>
    <row r="7157" spans="2:14" x14ac:dyDescent="0.25">
      <c r="B7157" s="175"/>
      <c r="C7157" s="53"/>
      <c r="D7157" s="53"/>
      <c r="E7157" s="53"/>
      <c r="F7157" s="53"/>
      <c r="G7157" s="54"/>
      <c r="H7157" s="53"/>
      <c r="I7157" s="59"/>
      <c r="J7157" s="53"/>
      <c r="K7157" s="53"/>
      <c r="L7157" s="53"/>
      <c r="M7157" s="53"/>
      <c r="N7157" s="53"/>
    </row>
    <row r="7158" spans="2:14" x14ac:dyDescent="0.25">
      <c r="B7158" s="175"/>
      <c r="C7158" s="53"/>
      <c r="D7158" s="53"/>
      <c r="E7158" s="53"/>
      <c r="F7158" s="53"/>
      <c r="G7158" s="54"/>
      <c r="H7158" s="53"/>
      <c r="I7158" s="59"/>
      <c r="J7158" s="53"/>
      <c r="K7158" s="53"/>
      <c r="L7158" s="53"/>
      <c r="M7158" s="53"/>
      <c r="N7158" s="53"/>
    </row>
    <row r="7159" spans="2:14" x14ac:dyDescent="0.25">
      <c r="B7159" s="175"/>
      <c r="C7159" s="53"/>
      <c r="D7159" s="53"/>
      <c r="E7159" s="53"/>
      <c r="F7159" s="53"/>
      <c r="G7159" s="54"/>
      <c r="H7159" s="53"/>
      <c r="I7159" s="59"/>
      <c r="J7159" s="53"/>
      <c r="K7159" s="53"/>
      <c r="L7159" s="53"/>
      <c r="M7159" s="53"/>
      <c r="N7159" s="53"/>
    </row>
    <row r="7160" spans="2:14" x14ac:dyDescent="0.25">
      <c r="B7160" s="175"/>
      <c r="C7160" s="53"/>
      <c r="D7160" s="53"/>
      <c r="E7160" s="53"/>
      <c r="F7160" s="53"/>
      <c r="G7160" s="54"/>
      <c r="H7160" s="53"/>
      <c r="I7160" s="59"/>
      <c r="J7160" s="53"/>
      <c r="K7160" s="53"/>
      <c r="L7160" s="53"/>
      <c r="M7160" s="53"/>
      <c r="N7160" s="53"/>
    </row>
    <row r="7161" spans="2:14" x14ac:dyDescent="0.25">
      <c r="B7161" s="175"/>
      <c r="C7161" s="53"/>
      <c r="D7161" s="53"/>
      <c r="E7161" s="53"/>
      <c r="F7161" s="53"/>
      <c r="G7161" s="54"/>
      <c r="H7161" s="53"/>
      <c r="I7161" s="59"/>
      <c r="J7161" s="53"/>
      <c r="K7161" s="53"/>
      <c r="L7161" s="53"/>
      <c r="M7161" s="53"/>
      <c r="N7161" s="53"/>
    </row>
    <row r="7162" spans="2:14" x14ac:dyDescent="0.25">
      <c r="B7162" s="175"/>
      <c r="C7162" s="53"/>
      <c r="D7162" s="53"/>
      <c r="E7162" s="53"/>
      <c r="F7162" s="53"/>
      <c r="G7162" s="54"/>
      <c r="H7162" s="53"/>
      <c r="I7162" s="59"/>
      <c r="J7162" s="53"/>
      <c r="K7162" s="53"/>
      <c r="L7162" s="53"/>
      <c r="M7162" s="53"/>
      <c r="N7162" s="53"/>
    </row>
    <row r="7163" spans="2:14" x14ac:dyDescent="0.25">
      <c r="B7163" s="175"/>
      <c r="C7163" s="53"/>
      <c r="D7163" s="53"/>
      <c r="E7163" s="53"/>
      <c r="F7163" s="53"/>
      <c r="G7163" s="54"/>
      <c r="H7163" s="53"/>
      <c r="I7163" s="59"/>
      <c r="J7163" s="53"/>
      <c r="K7163" s="53"/>
      <c r="L7163" s="53"/>
      <c r="M7163" s="53"/>
      <c r="N7163" s="53"/>
    </row>
    <row r="7164" spans="2:14" x14ac:dyDescent="0.25">
      <c r="B7164" s="175"/>
      <c r="C7164" s="53"/>
      <c r="D7164" s="53"/>
      <c r="E7164" s="53"/>
      <c r="F7164" s="53"/>
      <c r="G7164" s="54"/>
      <c r="H7164" s="53"/>
      <c r="I7164" s="59"/>
      <c r="J7164" s="53"/>
      <c r="K7164" s="53"/>
      <c r="L7164" s="53"/>
      <c r="M7164" s="53"/>
      <c r="N7164" s="53"/>
    </row>
    <row r="7165" spans="2:14" x14ac:dyDescent="0.25">
      <c r="B7165" s="175"/>
      <c r="C7165" s="53"/>
      <c r="D7165" s="53"/>
      <c r="E7165" s="53"/>
      <c r="F7165" s="53"/>
      <c r="G7165" s="54"/>
      <c r="H7165" s="53"/>
      <c r="I7165" s="59"/>
      <c r="J7165" s="53"/>
      <c r="K7165" s="53"/>
      <c r="L7165" s="53"/>
      <c r="M7165" s="53"/>
      <c r="N7165" s="53"/>
    </row>
    <row r="7166" spans="2:14" x14ac:dyDescent="0.25">
      <c r="B7166" s="175"/>
      <c r="C7166" s="53"/>
      <c r="D7166" s="53"/>
      <c r="E7166" s="53"/>
      <c r="F7166" s="53"/>
      <c r="G7166" s="54"/>
      <c r="H7166" s="53"/>
      <c r="I7166" s="59"/>
      <c r="J7166" s="53"/>
      <c r="K7166" s="53"/>
      <c r="L7166" s="53"/>
      <c r="M7166" s="53"/>
      <c r="N7166" s="53"/>
    </row>
    <row r="7167" spans="2:14" x14ac:dyDescent="0.25">
      <c r="B7167" s="175"/>
      <c r="C7167" s="53"/>
      <c r="D7167" s="53"/>
      <c r="E7167" s="53"/>
      <c r="F7167" s="53"/>
      <c r="G7167" s="54"/>
      <c r="H7167" s="53"/>
      <c r="I7167" s="59"/>
      <c r="J7167" s="53"/>
      <c r="K7167" s="53"/>
      <c r="L7167" s="53"/>
      <c r="M7167" s="53"/>
      <c r="N7167" s="53"/>
    </row>
    <row r="7168" spans="2:14" x14ac:dyDescent="0.25">
      <c r="B7168" s="175"/>
      <c r="C7168" s="53"/>
      <c r="D7168" s="53"/>
      <c r="E7168" s="53"/>
      <c r="F7168" s="53"/>
      <c r="G7168" s="54"/>
      <c r="H7168" s="53"/>
      <c r="I7168" s="59"/>
      <c r="J7168" s="53"/>
      <c r="K7168" s="53"/>
      <c r="L7168" s="53"/>
      <c r="M7168" s="53"/>
      <c r="N7168" s="53"/>
    </row>
    <row r="7169" spans="2:14" x14ac:dyDescent="0.25">
      <c r="B7169" s="175"/>
      <c r="C7169" s="53"/>
      <c r="D7169" s="53"/>
      <c r="E7169" s="53"/>
      <c r="F7169" s="53"/>
      <c r="G7169" s="54"/>
      <c r="H7169" s="53"/>
      <c r="I7169" s="59"/>
      <c r="J7169" s="53"/>
      <c r="K7169" s="53"/>
      <c r="L7169" s="53"/>
      <c r="M7169" s="53"/>
      <c r="N7169" s="53"/>
    </row>
    <row r="7170" spans="2:14" x14ac:dyDescent="0.25">
      <c r="B7170" s="175"/>
      <c r="C7170" s="53"/>
      <c r="D7170" s="53"/>
      <c r="E7170" s="53"/>
      <c r="F7170" s="53"/>
      <c r="G7170" s="54"/>
      <c r="H7170" s="53"/>
      <c r="I7170" s="59"/>
      <c r="J7170" s="53"/>
      <c r="K7170" s="53"/>
      <c r="L7170" s="53"/>
      <c r="M7170" s="53"/>
      <c r="N7170" s="53"/>
    </row>
    <row r="7171" spans="2:14" x14ac:dyDescent="0.25">
      <c r="B7171" s="175"/>
      <c r="C7171" s="53"/>
      <c r="D7171" s="53"/>
      <c r="E7171" s="53"/>
      <c r="F7171" s="53"/>
      <c r="G7171" s="54"/>
      <c r="H7171" s="53"/>
      <c r="I7171" s="59"/>
      <c r="J7171" s="53"/>
      <c r="K7171" s="53"/>
      <c r="L7171" s="53"/>
      <c r="M7171" s="53"/>
      <c r="N7171" s="53"/>
    </row>
    <row r="7172" spans="2:14" x14ac:dyDescent="0.25">
      <c r="B7172" s="175"/>
      <c r="C7172" s="53"/>
      <c r="D7172" s="53"/>
      <c r="E7172" s="53"/>
      <c r="F7172" s="53"/>
      <c r="G7172" s="54"/>
      <c r="H7172" s="53"/>
      <c r="I7172" s="59"/>
      <c r="J7172" s="53"/>
      <c r="K7172" s="53"/>
      <c r="L7172" s="53"/>
      <c r="M7172" s="53"/>
      <c r="N7172" s="53"/>
    </row>
    <row r="7173" spans="2:14" x14ac:dyDescent="0.25">
      <c r="B7173" s="175"/>
      <c r="C7173" s="53"/>
      <c r="D7173" s="53"/>
      <c r="E7173" s="53"/>
      <c r="F7173" s="53"/>
      <c r="G7173" s="54"/>
      <c r="H7173" s="53"/>
      <c r="I7173" s="59"/>
      <c r="J7173" s="53"/>
      <c r="K7173" s="53"/>
      <c r="L7173" s="53"/>
      <c r="M7173" s="53"/>
      <c r="N7173" s="53"/>
    </row>
    <row r="7174" spans="2:14" x14ac:dyDescent="0.25">
      <c r="B7174" s="175"/>
      <c r="C7174" s="53"/>
      <c r="D7174" s="53"/>
      <c r="E7174" s="53"/>
      <c r="F7174" s="53"/>
      <c r="G7174" s="54"/>
      <c r="H7174" s="53"/>
      <c r="I7174" s="59"/>
      <c r="J7174" s="53"/>
      <c r="K7174" s="53"/>
      <c r="L7174" s="53"/>
      <c r="M7174" s="53"/>
      <c r="N7174" s="53"/>
    </row>
    <row r="7175" spans="2:14" x14ac:dyDescent="0.25">
      <c r="B7175" s="175"/>
      <c r="C7175" s="53"/>
      <c r="D7175" s="53"/>
      <c r="E7175" s="53"/>
      <c r="F7175" s="53"/>
      <c r="G7175" s="54"/>
      <c r="H7175" s="53"/>
      <c r="I7175" s="59"/>
      <c r="J7175" s="53"/>
      <c r="K7175" s="53"/>
      <c r="L7175" s="53"/>
      <c r="M7175" s="53"/>
      <c r="N7175" s="53"/>
    </row>
    <row r="7176" spans="2:14" x14ac:dyDescent="0.25">
      <c r="B7176" s="175"/>
      <c r="C7176" s="53"/>
      <c r="D7176" s="53"/>
      <c r="E7176" s="53"/>
      <c r="F7176" s="53"/>
      <c r="G7176" s="54"/>
      <c r="H7176" s="53"/>
      <c r="I7176" s="59"/>
      <c r="J7176" s="53"/>
      <c r="K7176" s="53"/>
      <c r="L7176" s="53"/>
      <c r="M7176" s="53"/>
      <c r="N7176" s="53"/>
    </row>
    <row r="7177" spans="2:14" x14ac:dyDescent="0.25">
      <c r="B7177" s="175"/>
      <c r="C7177" s="53"/>
      <c r="D7177" s="53"/>
      <c r="E7177" s="53"/>
      <c r="F7177" s="53"/>
      <c r="G7177" s="54"/>
      <c r="H7177" s="53"/>
      <c r="I7177" s="59"/>
      <c r="J7177" s="53"/>
      <c r="K7177" s="53"/>
      <c r="L7177" s="53"/>
      <c r="M7177" s="53"/>
      <c r="N7177" s="53"/>
    </row>
    <row r="7178" spans="2:14" x14ac:dyDescent="0.25">
      <c r="B7178" s="175"/>
      <c r="C7178" s="53"/>
      <c r="D7178" s="53"/>
      <c r="E7178" s="53"/>
      <c r="F7178" s="53"/>
      <c r="G7178" s="54"/>
      <c r="H7178" s="53"/>
      <c r="I7178" s="59"/>
      <c r="J7178" s="53"/>
      <c r="K7178" s="53"/>
      <c r="L7178" s="53"/>
      <c r="M7178" s="53"/>
      <c r="N7178" s="53"/>
    </row>
    <row r="7179" spans="2:14" x14ac:dyDescent="0.25">
      <c r="B7179" s="175"/>
      <c r="C7179" s="53"/>
      <c r="D7179" s="53"/>
      <c r="E7179" s="53"/>
      <c r="F7179" s="53"/>
      <c r="G7179" s="54"/>
      <c r="H7179" s="53"/>
      <c r="I7179" s="59"/>
      <c r="J7179" s="53"/>
      <c r="K7179" s="53"/>
      <c r="L7179" s="53"/>
      <c r="M7179" s="53"/>
      <c r="N7179" s="53"/>
    </row>
    <row r="7180" spans="2:14" x14ac:dyDescent="0.25">
      <c r="B7180" s="175"/>
      <c r="C7180" s="53"/>
      <c r="D7180" s="53"/>
      <c r="E7180" s="53"/>
      <c r="F7180" s="53"/>
      <c r="G7180" s="54"/>
      <c r="H7180" s="53"/>
      <c r="I7180" s="59"/>
      <c r="J7180" s="53"/>
      <c r="K7180" s="53"/>
      <c r="L7180" s="53"/>
      <c r="M7180" s="53"/>
      <c r="N7180" s="53"/>
    </row>
    <row r="7181" spans="2:14" x14ac:dyDescent="0.25">
      <c r="B7181" s="175"/>
      <c r="C7181" s="53"/>
      <c r="D7181" s="53"/>
      <c r="E7181" s="53"/>
      <c r="F7181" s="53"/>
      <c r="G7181" s="54"/>
      <c r="H7181" s="53"/>
      <c r="I7181" s="59"/>
      <c r="J7181" s="53"/>
      <c r="K7181" s="53"/>
      <c r="L7181" s="53"/>
      <c r="M7181" s="53"/>
      <c r="N7181" s="53"/>
    </row>
    <row r="7182" spans="2:14" x14ac:dyDescent="0.25">
      <c r="B7182" s="175"/>
      <c r="C7182" s="53"/>
      <c r="D7182" s="53"/>
      <c r="E7182" s="53"/>
      <c r="F7182" s="53"/>
      <c r="G7182" s="54"/>
      <c r="H7182" s="53"/>
      <c r="I7182" s="59"/>
      <c r="J7182" s="53"/>
      <c r="K7182" s="53"/>
      <c r="L7182" s="53"/>
      <c r="M7182" s="53"/>
      <c r="N7182" s="53"/>
    </row>
    <row r="7183" spans="2:14" x14ac:dyDescent="0.25">
      <c r="B7183" s="175"/>
      <c r="C7183" s="53"/>
      <c r="D7183" s="53"/>
      <c r="E7183" s="53"/>
      <c r="F7183" s="53"/>
      <c r="G7183" s="54"/>
      <c r="H7183" s="53"/>
      <c r="I7183" s="59"/>
      <c r="J7183" s="53"/>
      <c r="K7183" s="53"/>
      <c r="L7183" s="53"/>
      <c r="M7183" s="53"/>
      <c r="N7183" s="53"/>
    </row>
    <row r="7184" spans="2:14" x14ac:dyDescent="0.25">
      <c r="B7184" s="175"/>
      <c r="C7184" s="53"/>
      <c r="D7184" s="53"/>
      <c r="E7184" s="53"/>
      <c r="F7184" s="53"/>
      <c r="G7184" s="54"/>
      <c r="H7184" s="53"/>
      <c r="I7184" s="59"/>
      <c r="J7184" s="53"/>
      <c r="K7184" s="53"/>
      <c r="L7184" s="53"/>
      <c r="M7184" s="53"/>
      <c r="N7184" s="53"/>
    </row>
    <row r="7185" spans="2:14" x14ac:dyDescent="0.25">
      <c r="B7185" s="175"/>
      <c r="C7185" s="53"/>
      <c r="D7185" s="53"/>
      <c r="E7185" s="53"/>
      <c r="F7185" s="53"/>
      <c r="G7185" s="54"/>
      <c r="H7185" s="53"/>
      <c r="I7185" s="59"/>
      <c r="J7185" s="53"/>
      <c r="K7185" s="53"/>
      <c r="L7185" s="53"/>
      <c r="M7185" s="53"/>
      <c r="N7185" s="53"/>
    </row>
    <row r="7186" spans="2:14" x14ac:dyDescent="0.25">
      <c r="B7186" s="175"/>
      <c r="C7186" s="53"/>
      <c r="D7186" s="53"/>
      <c r="E7186" s="53"/>
      <c r="F7186" s="53"/>
      <c r="G7186" s="54"/>
      <c r="H7186" s="53"/>
      <c r="I7186" s="59"/>
      <c r="J7186" s="53"/>
      <c r="K7186" s="53"/>
      <c r="L7186" s="53"/>
      <c r="M7186" s="53"/>
      <c r="N7186" s="53"/>
    </row>
    <row r="7187" spans="2:14" x14ac:dyDescent="0.25">
      <c r="B7187" s="175"/>
      <c r="C7187" s="53"/>
      <c r="D7187" s="53"/>
      <c r="E7187" s="53"/>
      <c r="F7187" s="53"/>
      <c r="G7187" s="54"/>
      <c r="H7187" s="53"/>
      <c r="I7187" s="59"/>
      <c r="J7187" s="53"/>
      <c r="K7187" s="53"/>
      <c r="L7187" s="53"/>
      <c r="M7187" s="53"/>
      <c r="N7187" s="53"/>
    </row>
    <row r="7188" spans="2:14" x14ac:dyDescent="0.25">
      <c r="B7188" s="175"/>
      <c r="C7188" s="53"/>
      <c r="D7188" s="53"/>
      <c r="E7188" s="53"/>
      <c r="F7188" s="53"/>
      <c r="G7188" s="54"/>
      <c r="H7188" s="53"/>
      <c r="I7188" s="59"/>
      <c r="J7188" s="53"/>
      <c r="K7188" s="53"/>
      <c r="L7188" s="53"/>
      <c r="M7188" s="53"/>
      <c r="N7188" s="53"/>
    </row>
    <row r="7189" spans="2:14" x14ac:dyDescent="0.25">
      <c r="B7189" s="175"/>
      <c r="C7189" s="53"/>
      <c r="D7189" s="53"/>
      <c r="E7189" s="53"/>
      <c r="F7189" s="53"/>
      <c r="G7189" s="54"/>
      <c r="H7189" s="53"/>
      <c r="I7189" s="59"/>
      <c r="J7189" s="53"/>
      <c r="K7189" s="53"/>
      <c r="L7189" s="53"/>
      <c r="M7189" s="53"/>
      <c r="N7189" s="53"/>
    </row>
    <row r="7190" spans="2:14" x14ac:dyDescent="0.25">
      <c r="B7190" s="175"/>
      <c r="C7190" s="53"/>
      <c r="D7190" s="53"/>
      <c r="E7190" s="53"/>
      <c r="F7190" s="53"/>
      <c r="G7190" s="54"/>
      <c r="H7190" s="53"/>
      <c r="I7190" s="59"/>
      <c r="J7190" s="53"/>
      <c r="K7190" s="53"/>
      <c r="L7190" s="53"/>
      <c r="M7190" s="53"/>
      <c r="N7190" s="53"/>
    </row>
    <row r="7191" spans="2:14" x14ac:dyDescent="0.25">
      <c r="B7191" s="175"/>
      <c r="C7191" s="53"/>
      <c r="D7191" s="53"/>
      <c r="E7191" s="53"/>
      <c r="F7191" s="53"/>
      <c r="G7191" s="54"/>
      <c r="H7191" s="53"/>
      <c r="I7191" s="59"/>
      <c r="J7191" s="53"/>
      <c r="K7191" s="53"/>
      <c r="L7191" s="53"/>
      <c r="M7191" s="53"/>
      <c r="N7191" s="53"/>
    </row>
    <row r="7192" spans="2:14" x14ac:dyDescent="0.25">
      <c r="B7192" s="175"/>
      <c r="C7192" s="53"/>
      <c r="D7192" s="53"/>
      <c r="E7192" s="53"/>
      <c r="F7192" s="53"/>
      <c r="G7192" s="54"/>
      <c r="H7192" s="53"/>
      <c r="I7192" s="59"/>
      <c r="J7192" s="53"/>
      <c r="K7192" s="53"/>
      <c r="L7192" s="53"/>
      <c r="M7192" s="53"/>
      <c r="N7192" s="53"/>
    </row>
    <row r="7193" spans="2:14" x14ac:dyDescent="0.25">
      <c r="B7193" s="175"/>
      <c r="C7193" s="53"/>
      <c r="D7193" s="53"/>
      <c r="E7193" s="53"/>
      <c r="F7193" s="53"/>
      <c r="G7193" s="54"/>
      <c r="H7193" s="53"/>
      <c r="I7193" s="59"/>
      <c r="J7193" s="53"/>
      <c r="K7193" s="53"/>
      <c r="L7193" s="53"/>
      <c r="M7193" s="53"/>
      <c r="N7193" s="53"/>
    </row>
    <row r="7194" spans="2:14" x14ac:dyDescent="0.25">
      <c r="B7194" s="175"/>
      <c r="C7194" s="53"/>
      <c r="D7194" s="53"/>
      <c r="E7194" s="53"/>
      <c r="F7194" s="53"/>
      <c r="G7194" s="54"/>
      <c r="H7194" s="53"/>
      <c r="I7194" s="59"/>
      <c r="J7194" s="53"/>
      <c r="K7194" s="53"/>
      <c r="L7194" s="53"/>
      <c r="M7194" s="53"/>
      <c r="N7194" s="53"/>
    </row>
    <row r="7195" spans="2:14" x14ac:dyDescent="0.25">
      <c r="B7195" s="175"/>
      <c r="C7195" s="53"/>
      <c r="D7195" s="53"/>
      <c r="E7195" s="53"/>
      <c r="F7195" s="53"/>
      <c r="G7195" s="54"/>
      <c r="H7195" s="53"/>
      <c r="I7195" s="59"/>
      <c r="J7195" s="53"/>
      <c r="K7195" s="53"/>
      <c r="L7195" s="53"/>
      <c r="M7195" s="53"/>
      <c r="N7195" s="53"/>
    </row>
    <row r="7196" spans="2:14" x14ac:dyDescent="0.25">
      <c r="B7196" s="175"/>
      <c r="C7196" s="53"/>
      <c r="D7196" s="53"/>
      <c r="E7196" s="53"/>
      <c r="F7196" s="53"/>
      <c r="G7196" s="54"/>
      <c r="H7196" s="53"/>
      <c r="I7196" s="59"/>
      <c r="J7196" s="53"/>
      <c r="K7196" s="53"/>
      <c r="L7196" s="53"/>
      <c r="M7196" s="53"/>
      <c r="N7196" s="53"/>
    </row>
    <row r="7197" spans="2:14" x14ac:dyDescent="0.25">
      <c r="B7197" s="175"/>
      <c r="C7197" s="53"/>
      <c r="D7197" s="53"/>
      <c r="E7197" s="53"/>
      <c r="F7197" s="53"/>
      <c r="G7197" s="54"/>
      <c r="H7197" s="53"/>
      <c r="I7197" s="59"/>
      <c r="J7197" s="53"/>
      <c r="K7197" s="53"/>
      <c r="L7197" s="53"/>
      <c r="M7197" s="53"/>
      <c r="N7197" s="53"/>
    </row>
    <row r="7198" spans="2:14" x14ac:dyDescent="0.25">
      <c r="B7198" s="175"/>
      <c r="C7198" s="53"/>
      <c r="D7198" s="53"/>
      <c r="E7198" s="53"/>
      <c r="F7198" s="53"/>
      <c r="G7198" s="54"/>
      <c r="H7198" s="53"/>
      <c r="I7198" s="59"/>
      <c r="J7198" s="53"/>
      <c r="K7198" s="53"/>
      <c r="L7198" s="53"/>
      <c r="M7198" s="53"/>
      <c r="N7198" s="53"/>
    </row>
    <row r="7199" spans="2:14" x14ac:dyDescent="0.25">
      <c r="B7199" s="175"/>
      <c r="C7199" s="53"/>
      <c r="D7199" s="53"/>
      <c r="E7199" s="53"/>
      <c r="F7199" s="53"/>
      <c r="G7199" s="54"/>
      <c r="H7199" s="53"/>
      <c r="I7199" s="59"/>
      <c r="J7199" s="53"/>
      <c r="K7199" s="53"/>
      <c r="L7199" s="53"/>
      <c r="M7199" s="53"/>
      <c r="N7199" s="53"/>
    </row>
    <row r="7200" spans="2:14" x14ac:dyDescent="0.25">
      <c r="B7200" s="175"/>
      <c r="C7200" s="53"/>
      <c r="D7200" s="53"/>
      <c r="E7200" s="53"/>
      <c r="F7200" s="53"/>
      <c r="G7200" s="54"/>
      <c r="H7200" s="53"/>
      <c r="I7200" s="59"/>
      <c r="J7200" s="53"/>
      <c r="K7200" s="53"/>
      <c r="L7200" s="53"/>
      <c r="M7200" s="53"/>
      <c r="N7200" s="53"/>
    </row>
    <row r="7201" spans="2:14" x14ac:dyDescent="0.25">
      <c r="B7201" s="175"/>
      <c r="C7201" s="53"/>
      <c r="D7201" s="53"/>
      <c r="E7201" s="53"/>
      <c r="F7201" s="53"/>
      <c r="G7201" s="54"/>
      <c r="H7201" s="53"/>
      <c r="I7201" s="59"/>
      <c r="J7201" s="53"/>
      <c r="K7201" s="53"/>
      <c r="L7201" s="53"/>
      <c r="M7201" s="53"/>
      <c r="N7201" s="53"/>
    </row>
    <row r="7202" spans="2:14" x14ac:dyDescent="0.25">
      <c r="B7202" s="175"/>
      <c r="C7202" s="53"/>
      <c r="D7202" s="53"/>
      <c r="E7202" s="53"/>
      <c r="F7202" s="53"/>
      <c r="G7202" s="54"/>
      <c r="H7202" s="53"/>
      <c r="I7202" s="59"/>
      <c r="J7202" s="53"/>
      <c r="K7202" s="53"/>
      <c r="L7202" s="53"/>
      <c r="M7202" s="53"/>
      <c r="N7202" s="53"/>
    </row>
    <row r="7203" spans="2:14" x14ac:dyDescent="0.25">
      <c r="B7203" s="175"/>
      <c r="C7203" s="53"/>
      <c r="D7203" s="53"/>
      <c r="E7203" s="53"/>
      <c r="F7203" s="53"/>
      <c r="G7203" s="54"/>
      <c r="H7203" s="53"/>
      <c r="I7203" s="59"/>
      <c r="J7203" s="53"/>
      <c r="K7203" s="53"/>
      <c r="L7203" s="53"/>
      <c r="M7203" s="53"/>
      <c r="N7203" s="53"/>
    </row>
    <row r="7204" spans="2:14" x14ac:dyDescent="0.25">
      <c r="B7204" s="175"/>
      <c r="C7204" s="53"/>
      <c r="D7204" s="53"/>
      <c r="E7204" s="53"/>
      <c r="F7204" s="53"/>
      <c r="G7204" s="54"/>
      <c r="H7204" s="53"/>
      <c r="I7204" s="59"/>
      <c r="J7204" s="53"/>
      <c r="K7204" s="53"/>
      <c r="L7204" s="53"/>
      <c r="M7204" s="53"/>
      <c r="N7204" s="53"/>
    </row>
    <row r="7205" spans="2:14" x14ac:dyDescent="0.25">
      <c r="B7205" s="175"/>
      <c r="C7205" s="53"/>
      <c r="D7205" s="53"/>
      <c r="E7205" s="53"/>
      <c r="F7205" s="53"/>
      <c r="G7205" s="54"/>
      <c r="H7205" s="53"/>
      <c r="I7205" s="59"/>
      <c r="J7205" s="53"/>
      <c r="K7205" s="53"/>
      <c r="L7205" s="53"/>
      <c r="M7205" s="53"/>
      <c r="N7205" s="53"/>
    </row>
    <row r="7206" spans="2:14" x14ac:dyDescent="0.25">
      <c r="B7206" s="175"/>
      <c r="C7206" s="53"/>
      <c r="D7206" s="53"/>
      <c r="E7206" s="53"/>
      <c r="F7206" s="53"/>
      <c r="G7206" s="54"/>
      <c r="H7206" s="53"/>
      <c r="I7206" s="59"/>
      <c r="J7206" s="53"/>
      <c r="K7206" s="53"/>
      <c r="L7206" s="53"/>
      <c r="M7206" s="53"/>
      <c r="N7206" s="53"/>
    </row>
    <row r="7207" spans="2:14" x14ac:dyDescent="0.25">
      <c r="B7207" s="175"/>
      <c r="C7207" s="53"/>
      <c r="D7207" s="53"/>
      <c r="E7207" s="53"/>
      <c r="F7207" s="53"/>
      <c r="G7207" s="54"/>
      <c r="H7207" s="53"/>
      <c r="I7207" s="59"/>
      <c r="J7207" s="53"/>
      <c r="K7207" s="53"/>
      <c r="L7207" s="53"/>
      <c r="M7207" s="53"/>
      <c r="N7207" s="53"/>
    </row>
    <row r="7208" spans="2:14" x14ac:dyDescent="0.25">
      <c r="B7208" s="175"/>
      <c r="C7208" s="53"/>
      <c r="D7208" s="53"/>
      <c r="E7208" s="53"/>
      <c r="F7208" s="53"/>
      <c r="G7208" s="54"/>
      <c r="H7208" s="53"/>
      <c r="I7208" s="59"/>
      <c r="J7208" s="53"/>
      <c r="K7208" s="53"/>
      <c r="L7208" s="53"/>
      <c r="M7208" s="53"/>
      <c r="N7208" s="53"/>
    </row>
    <row r="7209" spans="2:14" x14ac:dyDescent="0.25">
      <c r="B7209" s="175"/>
      <c r="C7209" s="53"/>
      <c r="D7209" s="53"/>
      <c r="E7209" s="53"/>
      <c r="F7209" s="53"/>
      <c r="G7209" s="54"/>
      <c r="H7209" s="53"/>
      <c r="I7209" s="59"/>
      <c r="J7209" s="53"/>
      <c r="K7209" s="53"/>
      <c r="L7209" s="53"/>
      <c r="M7209" s="53"/>
      <c r="N7209" s="53"/>
    </row>
    <row r="7210" spans="2:14" x14ac:dyDescent="0.25">
      <c r="B7210" s="175"/>
      <c r="C7210" s="53"/>
      <c r="D7210" s="53"/>
      <c r="E7210" s="53"/>
      <c r="F7210" s="53"/>
      <c r="G7210" s="54"/>
      <c r="H7210" s="53"/>
      <c r="I7210" s="59"/>
      <c r="J7210" s="53"/>
      <c r="K7210" s="53"/>
      <c r="L7210" s="53"/>
      <c r="M7210" s="53"/>
      <c r="N7210" s="53"/>
    </row>
    <row r="7211" spans="2:14" x14ac:dyDescent="0.25">
      <c r="B7211" s="175"/>
      <c r="C7211" s="53"/>
      <c r="D7211" s="53"/>
      <c r="E7211" s="53"/>
      <c r="F7211" s="53"/>
      <c r="G7211" s="54"/>
      <c r="H7211" s="53"/>
      <c r="I7211" s="59"/>
      <c r="J7211" s="53"/>
      <c r="K7211" s="53"/>
      <c r="L7211" s="53"/>
      <c r="M7211" s="53"/>
      <c r="N7211" s="53"/>
    </row>
    <row r="7212" spans="2:14" x14ac:dyDescent="0.25">
      <c r="B7212" s="175"/>
      <c r="C7212" s="53"/>
      <c r="D7212" s="53"/>
      <c r="E7212" s="53"/>
      <c r="F7212" s="53"/>
      <c r="G7212" s="54"/>
      <c r="H7212" s="53"/>
      <c r="I7212" s="59"/>
      <c r="J7212" s="53"/>
      <c r="K7212" s="53"/>
      <c r="L7212" s="53"/>
      <c r="M7212" s="53"/>
      <c r="N7212" s="53"/>
    </row>
    <row r="7213" spans="2:14" x14ac:dyDescent="0.25">
      <c r="B7213" s="175"/>
      <c r="C7213" s="53"/>
      <c r="D7213" s="53"/>
      <c r="E7213" s="53"/>
      <c r="F7213" s="53"/>
      <c r="G7213" s="54"/>
      <c r="H7213" s="53"/>
      <c r="I7213" s="59"/>
      <c r="J7213" s="53"/>
      <c r="K7213" s="53"/>
      <c r="L7213" s="53"/>
      <c r="M7213" s="53"/>
      <c r="N7213" s="53"/>
    </row>
    <row r="7214" spans="2:14" x14ac:dyDescent="0.25">
      <c r="B7214" s="175"/>
      <c r="C7214" s="53"/>
      <c r="D7214" s="53"/>
      <c r="E7214" s="53"/>
      <c r="F7214" s="53"/>
      <c r="G7214" s="54"/>
      <c r="H7214" s="53"/>
      <c r="I7214" s="59"/>
      <c r="J7214" s="53"/>
      <c r="K7214" s="53"/>
      <c r="L7214" s="53"/>
      <c r="M7214" s="53"/>
      <c r="N7214" s="53"/>
    </row>
    <row r="7215" spans="2:14" x14ac:dyDescent="0.25">
      <c r="B7215" s="175"/>
      <c r="C7215" s="53"/>
      <c r="D7215" s="53"/>
      <c r="E7215" s="53"/>
      <c r="F7215" s="53"/>
      <c r="G7215" s="54"/>
      <c r="H7215" s="53"/>
      <c r="I7215" s="59"/>
      <c r="J7215" s="53"/>
      <c r="K7215" s="53"/>
      <c r="L7215" s="53"/>
      <c r="M7215" s="53"/>
      <c r="N7215" s="53"/>
    </row>
    <row r="7216" spans="2:14" x14ac:dyDescent="0.25">
      <c r="B7216" s="175"/>
      <c r="C7216" s="53"/>
      <c r="D7216" s="53"/>
      <c r="E7216" s="53"/>
      <c r="F7216" s="53"/>
      <c r="G7216" s="54"/>
      <c r="H7216" s="53"/>
      <c r="I7216" s="59"/>
      <c r="J7216" s="53"/>
      <c r="K7216" s="53"/>
      <c r="L7216" s="53"/>
      <c r="M7216" s="53"/>
      <c r="N7216" s="53"/>
    </row>
    <row r="7217" spans="2:14" x14ac:dyDescent="0.25">
      <c r="B7217" s="175"/>
      <c r="C7217" s="53"/>
      <c r="D7217" s="53"/>
      <c r="E7217" s="53"/>
      <c r="F7217" s="53"/>
      <c r="G7217" s="54"/>
      <c r="H7217" s="53"/>
      <c r="I7217" s="59"/>
      <c r="J7217" s="53"/>
      <c r="K7217" s="53"/>
      <c r="L7217" s="53"/>
      <c r="M7217" s="53"/>
      <c r="N7217" s="53"/>
    </row>
    <row r="7218" spans="2:14" x14ac:dyDescent="0.25">
      <c r="B7218" s="175"/>
      <c r="C7218" s="53"/>
      <c r="D7218" s="53"/>
      <c r="E7218" s="53"/>
      <c r="F7218" s="53"/>
      <c r="G7218" s="54"/>
      <c r="H7218" s="53"/>
      <c r="I7218" s="59"/>
      <c r="J7218" s="53"/>
      <c r="K7218" s="53"/>
      <c r="L7218" s="53"/>
      <c r="M7218" s="53"/>
      <c r="N7218" s="53"/>
    </row>
    <row r="7219" spans="2:14" x14ac:dyDescent="0.25">
      <c r="B7219" s="175"/>
      <c r="C7219" s="53"/>
      <c r="D7219" s="53"/>
      <c r="E7219" s="53"/>
      <c r="F7219" s="53"/>
      <c r="G7219" s="54"/>
      <c r="H7219" s="53"/>
      <c r="I7219" s="59"/>
      <c r="J7219" s="53"/>
      <c r="K7219" s="53"/>
      <c r="L7219" s="53"/>
      <c r="M7219" s="53"/>
      <c r="N7219" s="53"/>
    </row>
    <row r="7220" spans="2:14" x14ac:dyDescent="0.25">
      <c r="B7220" s="175"/>
      <c r="C7220" s="53"/>
      <c r="D7220" s="53"/>
      <c r="E7220" s="53"/>
      <c r="F7220" s="53"/>
      <c r="G7220" s="54"/>
      <c r="H7220" s="53"/>
      <c r="I7220" s="59"/>
      <c r="J7220" s="53"/>
      <c r="K7220" s="53"/>
      <c r="L7220" s="53"/>
      <c r="M7220" s="53"/>
      <c r="N7220" s="53"/>
    </row>
    <row r="7221" spans="2:14" x14ac:dyDescent="0.25">
      <c r="B7221" s="175"/>
      <c r="C7221" s="53"/>
      <c r="D7221" s="53"/>
      <c r="E7221" s="53"/>
      <c r="F7221" s="53"/>
      <c r="G7221" s="54"/>
      <c r="H7221" s="53"/>
      <c r="I7221" s="59"/>
      <c r="J7221" s="53"/>
      <c r="K7221" s="53"/>
      <c r="L7221" s="53"/>
      <c r="M7221" s="53"/>
      <c r="N7221" s="53"/>
    </row>
    <row r="7222" spans="2:14" x14ac:dyDescent="0.25">
      <c r="B7222" s="175"/>
      <c r="C7222" s="53"/>
      <c r="D7222" s="53"/>
      <c r="E7222" s="53"/>
      <c r="F7222" s="53"/>
      <c r="G7222" s="54"/>
      <c r="H7222" s="53"/>
      <c r="I7222" s="59"/>
      <c r="J7222" s="53"/>
      <c r="K7222" s="53"/>
      <c r="L7222" s="53"/>
      <c r="M7222" s="53"/>
      <c r="N7222" s="53"/>
    </row>
    <row r="7223" spans="2:14" x14ac:dyDescent="0.25">
      <c r="B7223" s="175"/>
      <c r="C7223" s="53"/>
      <c r="D7223" s="53"/>
      <c r="E7223" s="53"/>
      <c r="F7223" s="53"/>
      <c r="G7223" s="54"/>
      <c r="H7223" s="53"/>
      <c r="I7223" s="59"/>
      <c r="J7223" s="53"/>
      <c r="K7223" s="53"/>
      <c r="L7223" s="53"/>
      <c r="M7223" s="53"/>
      <c r="N7223" s="53"/>
    </row>
    <row r="7224" spans="2:14" x14ac:dyDescent="0.25">
      <c r="B7224" s="175"/>
      <c r="C7224" s="53"/>
      <c r="D7224" s="53"/>
      <c r="E7224" s="53"/>
      <c r="F7224" s="53"/>
      <c r="G7224" s="54"/>
      <c r="H7224" s="53"/>
      <c r="I7224" s="59"/>
      <c r="J7224" s="53"/>
      <c r="K7224" s="53"/>
      <c r="L7224" s="53"/>
      <c r="M7224" s="53"/>
      <c r="N7224" s="53"/>
    </row>
    <row r="7225" spans="2:14" x14ac:dyDescent="0.25">
      <c r="B7225" s="175"/>
      <c r="C7225" s="53"/>
      <c r="D7225" s="53"/>
      <c r="E7225" s="53"/>
      <c r="F7225" s="53"/>
      <c r="G7225" s="54"/>
      <c r="H7225" s="53"/>
      <c r="I7225" s="59"/>
      <c r="J7225" s="53"/>
      <c r="K7225" s="53"/>
      <c r="L7225" s="53"/>
      <c r="M7225" s="53"/>
      <c r="N7225" s="53"/>
    </row>
    <row r="7226" spans="2:14" x14ac:dyDescent="0.25">
      <c r="B7226" s="175"/>
      <c r="C7226" s="53"/>
      <c r="D7226" s="53"/>
      <c r="E7226" s="53"/>
      <c r="F7226" s="53"/>
      <c r="G7226" s="54"/>
      <c r="H7226" s="53"/>
      <c r="I7226" s="59"/>
      <c r="J7226" s="53"/>
      <c r="K7226" s="53"/>
      <c r="L7226" s="53"/>
      <c r="M7226" s="53"/>
      <c r="N7226" s="53"/>
    </row>
    <row r="7227" spans="2:14" x14ac:dyDescent="0.25">
      <c r="B7227" s="175"/>
      <c r="C7227" s="53"/>
      <c r="D7227" s="53"/>
      <c r="E7227" s="53"/>
      <c r="F7227" s="53"/>
      <c r="G7227" s="54"/>
      <c r="H7227" s="53"/>
      <c r="I7227" s="59"/>
      <c r="J7227" s="53"/>
      <c r="K7227" s="53"/>
      <c r="L7227" s="53"/>
      <c r="M7227" s="53"/>
      <c r="N7227" s="53"/>
    </row>
    <row r="7228" spans="2:14" x14ac:dyDescent="0.25">
      <c r="B7228" s="175"/>
      <c r="C7228" s="53"/>
      <c r="D7228" s="53"/>
      <c r="E7228" s="53"/>
      <c r="F7228" s="53"/>
      <c r="G7228" s="54"/>
      <c r="H7228" s="53"/>
      <c r="I7228" s="59"/>
      <c r="J7228" s="53"/>
      <c r="K7228" s="53"/>
      <c r="L7228" s="53"/>
      <c r="M7228" s="53"/>
      <c r="N7228" s="53"/>
    </row>
    <row r="7229" spans="2:14" x14ac:dyDescent="0.25">
      <c r="B7229" s="175"/>
      <c r="C7229" s="53"/>
      <c r="D7229" s="53"/>
      <c r="E7229" s="53"/>
      <c r="F7229" s="53"/>
      <c r="G7229" s="54"/>
      <c r="H7229" s="53"/>
      <c r="I7229" s="59"/>
      <c r="J7229" s="53"/>
      <c r="K7229" s="53"/>
      <c r="L7229" s="53"/>
      <c r="M7229" s="53"/>
      <c r="N7229" s="53"/>
    </row>
    <row r="7230" spans="2:14" x14ac:dyDescent="0.25">
      <c r="B7230" s="175"/>
      <c r="C7230" s="53"/>
      <c r="D7230" s="53"/>
      <c r="E7230" s="53"/>
      <c r="F7230" s="53"/>
      <c r="G7230" s="54"/>
      <c r="H7230" s="53"/>
      <c r="I7230" s="59"/>
      <c r="J7230" s="53"/>
      <c r="K7230" s="53"/>
      <c r="L7230" s="53"/>
      <c r="M7230" s="53"/>
      <c r="N7230" s="53"/>
    </row>
    <row r="7231" spans="2:14" x14ac:dyDescent="0.25">
      <c r="B7231" s="175"/>
      <c r="C7231" s="53"/>
      <c r="D7231" s="53"/>
      <c r="E7231" s="53"/>
      <c r="F7231" s="53"/>
      <c r="G7231" s="54"/>
      <c r="H7231" s="53"/>
      <c r="I7231" s="59"/>
      <c r="J7231" s="53"/>
      <c r="K7231" s="53"/>
      <c r="L7231" s="53"/>
      <c r="M7231" s="53"/>
      <c r="N7231" s="53"/>
    </row>
    <row r="7232" spans="2:14" x14ac:dyDescent="0.25">
      <c r="B7232" s="175"/>
      <c r="C7232" s="53"/>
      <c r="D7232" s="53"/>
      <c r="E7232" s="53"/>
      <c r="F7232" s="53"/>
      <c r="G7232" s="54"/>
      <c r="H7232" s="53"/>
      <c r="I7232" s="59"/>
      <c r="J7232" s="53"/>
      <c r="K7232" s="53"/>
      <c r="L7232" s="53"/>
      <c r="M7232" s="53"/>
      <c r="N7232" s="53"/>
    </row>
    <row r="7233" spans="2:14" x14ac:dyDescent="0.25">
      <c r="B7233" s="175"/>
      <c r="C7233" s="53"/>
      <c r="D7233" s="53"/>
      <c r="E7233" s="53"/>
      <c r="F7233" s="53"/>
      <c r="G7233" s="54"/>
      <c r="H7233" s="53"/>
      <c r="I7233" s="59"/>
      <c r="J7233" s="53"/>
      <c r="K7233" s="53"/>
      <c r="L7233" s="53"/>
      <c r="M7233" s="53"/>
      <c r="N7233" s="53"/>
    </row>
    <row r="7234" spans="2:14" x14ac:dyDescent="0.25">
      <c r="B7234" s="175"/>
      <c r="C7234" s="53"/>
      <c r="D7234" s="53"/>
      <c r="E7234" s="53"/>
      <c r="F7234" s="53"/>
      <c r="G7234" s="54"/>
      <c r="H7234" s="53"/>
      <c r="I7234" s="59"/>
      <c r="J7234" s="53"/>
      <c r="K7234" s="53"/>
      <c r="L7234" s="53"/>
      <c r="M7234" s="53"/>
      <c r="N7234" s="53"/>
    </row>
    <row r="7235" spans="2:14" x14ac:dyDescent="0.25">
      <c r="B7235" s="175"/>
      <c r="C7235" s="53"/>
      <c r="D7235" s="53"/>
      <c r="E7235" s="53"/>
      <c r="F7235" s="53"/>
      <c r="G7235" s="54"/>
      <c r="H7235" s="53"/>
      <c r="I7235" s="59"/>
      <c r="J7235" s="53"/>
      <c r="K7235" s="53"/>
      <c r="L7235" s="53"/>
      <c r="M7235" s="53"/>
      <c r="N7235" s="53"/>
    </row>
    <row r="7236" spans="2:14" x14ac:dyDescent="0.25">
      <c r="B7236" s="175"/>
      <c r="C7236" s="53"/>
      <c r="D7236" s="53"/>
      <c r="E7236" s="53"/>
      <c r="F7236" s="53"/>
      <c r="G7236" s="54"/>
      <c r="H7236" s="53"/>
      <c r="I7236" s="59"/>
      <c r="J7236" s="53"/>
      <c r="K7236" s="53"/>
      <c r="L7236" s="53"/>
      <c r="M7236" s="53"/>
      <c r="N7236" s="53"/>
    </row>
    <row r="7237" spans="2:14" x14ac:dyDescent="0.25">
      <c r="B7237" s="175"/>
      <c r="C7237" s="53"/>
      <c r="D7237" s="53"/>
      <c r="E7237" s="53"/>
      <c r="F7237" s="53"/>
      <c r="G7237" s="54"/>
      <c r="H7237" s="53"/>
      <c r="I7237" s="59"/>
      <c r="J7237" s="53"/>
      <c r="K7237" s="53"/>
      <c r="L7237" s="53"/>
      <c r="M7237" s="53"/>
      <c r="N7237" s="53"/>
    </row>
    <row r="7238" spans="2:14" x14ac:dyDescent="0.25">
      <c r="B7238" s="175"/>
      <c r="C7238" s="53"/>
      <c r="D7238" s="53"/>
      <c r="E7238" s="53"/>
      <c r="F7238" s="53"/>
      <c r="G7238" s="54"/>
      <c r="H7238" s="53"/>
      <c r="I7238" s="59"/>
      <c r="J7238" s="53"/>
      <c r="K7238" s="53"/>
      <c r="L7238" s="53"/>
      <c r="M7238" s="53"/>
      <c r="N7238" s="53"/>
    </row>
    <row r="7239" spans="2:14" x14ac:dyDescent="0.25">
      <c r="B7239" s="175"/>
      <c r="C7239" s="53"/>
      <c r="D7239" s="53"/>
      <c r="E7239" s="53"/>
      <c r="F7239" s="53"/>
      <c r="G7239" s="54"/>
      <c r="H7239" s="53"/>
      <c r="I7239" s="59"/>
      <c r="J7239" s="53"/>
      <c r="K7239" s="53"/>
      <c r="L7239" s="53"/>
      <c r="M7239" s="53"/>
      <c r="N7239" s="53"/>
    </row>
    <row r="7240" spans="2:14" x14ac:dyDescent="0.25">
      <c r="B7240" s="175"/>
      <c r="C7240" s="53"/>
      <c r="D7240" s="53"/>
      <c r="E7240" s="53"/>
      <c r="F7240" s="53"/>
      <c r="G7240" s="54"/>
      <c r="H7240" s="53"/>
      <c r="I7240" s="59"/>
      <c r="J7240" s="53"/>
      <c r="K7240" s="53"/>
      <c r="L7240" s="53"/>
      <c r="M7240" s="53"/>
      <c r="N7240" s="53"/>
    </row>
    <row r="7241" spans="2:14" x14ac:dyDescent="0.25">
      <c r="B7241" s="175"/>
      <c r="C7241" s="53"/>
      <c r="D7241" s="53"/>
      <c r="E7241" s="53"/>
      <c r="F7241" s="53"/>
      <c r="G7241" s="54"/>
      <c r="H7241" s="53"/>
      <c r="I7241" s="59"/>
      <c r="J7241" s="53"/>
      <c r="K7241" s="53"/>
      <c r="L7241" s="53"/>
      <c r="M7241" s="53"/>
      <c r="N7241" s="53"/>
    </row>
    <row r="7242" spans="2:14" x14ac:dyDescent="0.25">
      <c r="B7242" s="175"/>
      <c r="C7242" s="53"/>
      <c r="D7242" s="53"/>
      <c r="E7242" s="53"/>
      <c r="F7242" s="53"/>
      <c r="G7242" s="54"/>
      <c r="H7242" s="53"/>
      <c r="I7242" s="59"/>
      <c r="J7242" s="53"/>
      <c r="K7242" s="53"/>
      <c r="L7242" s="53"/>
      <c r="M7242" s="53"/>
      <c r="N7242" s="53"/>
    </row>
    <row r="7243" spans="2:14" x14ac:dyDescent="0.25">
      <c r="B7243" s="175"/>
      <c r="C7243" s="53"/>
      <c r="D7243" s="53"/>
      <c r="E7243" s="53"/>
      <c r="F7243" s="53"/>
      <c r="G7243" s="54"/>
      <c r="H7243" s="53"/>
      <c r="I7243" s="59"/>
      <c r="J7243" s="53"/>
      <c r="K7243" s="53"/>
      <c r="L7243" s="53"/>
      <c r="M7243" s="53"/>
      <c r="N7243" s="53"/>
    </row>
    <row r="7244" spans="2:14" x14ac:dyDescent="0.25">
      <c r="B7244" s="175"/>
      <c r="C7244" s="53"/>
      <c r="D7244" s="53"/>
      <c r="E7244" s="53"/>
      <c r="F7244" s="53"/>
      <c r="G7244" s="54"/>
      <c r="H7244" s="53"/>
      <c r="I7244" s="59"/>
      <c r="J7244" s="53"/>
      <c r="K7244" s="53"/>
      <c r="L7244" s="53"/>
      <c r="M7244" s="53"/>
      <c r="N7244" s="53"/>
    </row>
    <row r="7245" spans="2:14" x14ac:dyDescent="0.25">
      <c r="B7245" s="175"/>
      <c r="C7245" s="53"/>
      <c r="D7245" s="53"/>
      <c r="E7245" s="53"/>
      <c r="F7245" s="53"/>
      <c r="G7245" s="54"/>
      <c r="H7245" s="53"/>
      <c r="I7245" s="59"/>
      <c r="J7245" s="53"/>
      <c r="K7245" s="53"/>
      <c r="L7245" s="53"/>
      <c r="M7245" s="53"/>
      <c r="N7245" s="53"/>
    </row>
    <row r="7246" spans="2:14" x14ac:dyDescent="0.25">
      <c r="B7246" s="175"/>
      <c r="C7246" s="53"/>
      <c r="D7246" s="53"/>
      <c r="E7246" s="53"/>
      <c r="F7246" s="53"/>
      <c r="G7246" s="54"/>
      <c r="H7246" s="53"/>
      <c r="I7246" s="59"/>
      <c r="J7246" s="53"/>
      <c r="K7246" s="53"/>
      <c r="L7246" s="53"/>
      <c r="M7246" s="53"/>
      <c r="N7246" s="53"/>
    </row>
    <row r="7247" spans="2:14" x14ac:dyDescent="0.25">
      <c r="B7247" s="175"/>
      <c r="C7247" s="53"/>
      <c r="D7247" s="53"/>
      <c r="E7247" s="53"/>
      <c r="F7247" s="53"/>
      <c r="G7247" s="54"/>
      <c r="H7247" s="53"/>
      <c r="I7247" s="59"/>
      <c r="J7247" s="53"/>
      <c r="K7247" s="53"/>
      <c r="L7247" s="53"/>
      <c r="M7247" s="53"/>
      <c r="N7247" s="53"/>
    </row>
    <row r="7248" spans="2:14" x14ac:dyDescent="0.25">
      <c r="B7248" s="175"/>
      <c r="C7248" s="53"/>
      <c r="D7248" s="53"/>
      <c r="E7248" s="53"/>
      <c r="F7248" s="53"/>
      <c r="G7248" s="54"/>
      <c r="H7248" s="53"/>
      <c r="I7248" s="59"/>
      <c r="J7248" s="53"/>
      <c r="K7248" s="53"/>
      <c r="L7248" s="53"/>
      <c r="M7248" s="53"/>
      <c r="N7248" s="53"/>
    </row>
    <row r="7249" spans="2:14" x14ac:dyDescent="0.25">
      <c r="B7249" s="175"/>
      <c r="C7249" s="53"/>
      <c r="D7249" s="53"/>
      <c r="E7249" s="53"/>
      <c r="F7249" s="53"/>
      <c r="G7249" s="54"/>
      <c r="H7249" s="53"/>
      <c r="I7249" s="59"/>
      <c r="J7249" s="53"/>
      <c r="K7249" s="53"/>
      <c r="L7249" s="53"/>
      <c r="M7249" s="53"/>
      <c r="N7249" s="53"/>
    </row>
    <row r="7250" spans="2:14" x14ac:dyDescent="0.25">
      <c r="B7250" s="175"/>
      <c r="C7250" s="53"/>
      <c r="D7250" s="53"/>
      <c r="E7250" s="53"/>
      <c r="F7250" s="53"/>
      <c r="G7250" s="54"/>
      <c r="H7250" s="53"/>
      <c r="I7250" s="59"/>
      <c r="J7250" s="53"/>
      <c r="K7250" s="53"/>
      <c r="L7250" s="53"/>
      <c r="M7250" s="53"/>
      <c r="N7250" s="53"/>
    </row>
    <row r="7251" spans="2:14" x14ac:dyDescent="0.25">
      <c r="B7251" s="175"/>
      <c r="C7251" s="53"/>
      <c r="D7251" s="53"/>
      <c r="E7251" s="53"/>
      <c r="F7251" s="53"/>
      <c r="G7251" s="54"/>
      <c r="H7251" s="53"/>
      <c r="I7251" s="59"/>
      <c r="J7251" s="53"/>
      <c r="K7251" s="53"/>
      <c r="L7251" s="53"/>
      <c r="M7251" s="53"/>
      <c r="N7251" s="53"/>
    </row>
    <row r="7252" spans="2:14" x14ac:dyDescent="0.25">
      <c r="B7252" s="175"/>
      <c r="C7252" s="53"/>
      <c r="D7252" s="53"/>
      <c r="E7252" s="53"/>
      <c r="F7252" s="53"/>
      <c r="G7252" s="54"/>
      <c r="H7252" s="53"/>
      <c r="I7252" s="59"/>
      <c r="J7252" s="53"/>
      <c r="K7252" s="53"/>
      <c r="L7252" s="53"/>
      <c r="M7252" s="53"/>
      <c r="N7252" s="53"/>
    </row>
    <row r="7253" spans="2:14" x14ac:dyDescent="0.25">
      <c r="B7253" s="175"/>
      <c r="C7253" s="53"/>
      <c r="D7253" s="53"/>
      <c r="E7253" s="53"/>
      <c r="F7253" s="53"/>
      <c r="G7253" s="54"/>
      <c r="H7253" s="53"/>
      <c r="I7253" s="59"/>
      <c r="J7253" s="53"/>
      <c r="K7253" s="53"/>
      <c r="L7253" s="53"/>
      <c r="M7253" s="53"/>
      <c r="N7253" s="53"/>
    </row>
    <row r="7254" spans="2:14" x14ac:dyDescent="0.25">
      <c r="B7254" s="175"/>
      <c r="C7254" s="53"/>
      <c r="D7254" s="53"/>
      <c r="E7254" s="53"/>
      <c r="F7254" s="53"/>
      <c r="G7254" s="54"/>
      <c r="H7254" s="53"/>
      <c r="I7254" s="59"/>
      <c r="J7254" s="53"/>
      <c r="K7254" s="53"/>
      <c r="L7254" s="53"/>
      <c r="M7254" s="53"/>
      <c r="N7254" s="53"/>
    </row>
    <row r="7255" spans="2:14" x14ac:dyDescent="0.25">
      <c r="B7255" s="175"/>
      <c r="C7255" s="53"/>
      <c r="D7255" s="53"/>
      <c r="E7255" s="53"/>
      <c r="F7255" s="53"/>
      <c r="G7255" s="54"/>
      <c r="H7255" s="53"/>
      <c r="I7255" s="59"/>
      <c r="J7255" s="53"/>
      <c r="K7255" s="53"/>
      <c r="L7255" s="53"/>
      <c r="M7255" s="53"/>
      <c r="N7255" s="53"/>
    </row>
    <row r="7256" spans="2:14" x14ac:dyDescent="0.25">
      <c r="B7256" s="175"/>
      <c r="C7256" s="53"/>
      <c r="D7256" s="53"/>
      <c r="E7256" s="53"/>
      <c r="F7256" s="53"/>
      <c r="G7256" s="54"/>
      <c r="H7256" s="53"/>
      <c r="I7256" s="59"/>
      <c r="J7256" s="53"/>
      <c r="K7256" s="53"/>
      <c r="L7256" s="53"/>
      <c r="M7256" s="53"/>
      <c r="N7256" s="53"/>
    </row>
    <row r="7257" spans="2:14" x14ac:dyDescent="0.25">
      <c r="B7257" s="175"/>
      <c r="C7257" s="53"/>
      <c r="D7257" s="53"/>
      <c r="E7257" s="53"/>
      <c r="F7257" s="53"/>
      <c r="G7257" s="54"/>
      <c r="H7257" s="53"/>
      <c r="I7257" s="59"/>
      <c r="J7257" s="53"/>
      <c r="K7257" s="53"/>
      <c r="L7257" s="53"/>
      <c r="M7257" s="53"/>
      <c r="N7257" s="53"/>
    </row>
    <row r="7258" spans="2:14" x14ac:dyDescent="0.25">
      <c r="B7258" s="175"/>
      <c r="C7258" s="53"/>
      <c r="D7258" s="53"/>
      <c r="E7258" s="53"/>
      <c r="F7258" s="53"/>
      <c r="G7258" s="54"/>
      <c r="H7258" s="53"/>
      <c r="I7258" s="59"/>
      <c r="J7258" s="53"/>
      <c r="K7258" s="53"/>
      <c r="L7258" s="53"/>
      <c r="M7258" s="53"/>
      <c r="N7258" s="53"/>
    </row>
    <row r="7259" spans="2:14" x14ac:dyDescent="0.25">
      <c r="B7259" s="175"/>
      <c r="C7259" s="53"/>
      <c r="D7259" s="53"/>
      <c r="E7259" s="53"/>
      <c r="F7259" s="53"/>
      <c r="G7259" s="54"/>
      <c r="H7259" s="53"/>
      <c r="I7259" s="59"/>
      <c r="J7259" s="53"/>
      <c r="K7259" s="53"/>
      <c r="L7259" s="53"/>
      <c r="M7259" s="53"/>
      <c r="N7259" s="53"/>
    </row>
    <row r="7260" spans="2:14" x14ac:dyDescent="0.25">
      <c r="B7260" s="175"/>
      <c r="C7260" s="53"/>
      <c r="D7260" s="53"/>
      <c r="E7260" s="53"/>
      <c r="F7260" s="53"/>
      <c r="G7260" s="54"/>
      <c r="H7260" s="53"/>
      <c r="I7260" s="59"/>
      <c r="J7260" s="53"/>
      <c r="K7260" s="53"/>
      <c r="L7260" s="53"/>
      <c r="M7260" s="53"/>
      <c r="N7260" s="53"/>
    </row>
    <row r="7261" spans="2:14" x14ac:dyDescent="0.25">
      <c r="B7261" s="175"/>
      <c r="C7261" s="53"/>
      <c r="D7261" s="53"/>
      <c r="E7261" s="53"/>
      <c r="F7261" s="53"/>
      <c r="G7261" s="54"/>
      <c r="H7261" s="53"/>
      <c r="I7261" s="59"/>
      <c r="J7261" s="53"/>
      <c r="K7261" s="53"/>
      <c r="L7261" s="53"/>
      <c r="M7261" s="53"/>
      <c r="N7261" s="53"/>
    </row>
    <row r="7262" spans="2:14" x14ac:dyDescent="0.25">
      <c r="B7262" s="175"/>
      <c r="C7262" s="53"/>
      <c r="D7262" s="53"/>
      <c r="E7262" s="53"/>
      <c r="F7262" s="53"/>
      <c r="G7262" s="54"/>
      <c r="H7262" s="53"/>
      <c r="I7262" s="59"/>
      <c r="J7262" s="53"/>
      <c r="K7262" s="53"/>
      <c r="L7262" s="53"/>
      <c r="M7262" s="53"/>
      <c r="N7262" s="53"/>
    </row>
    <row r="7263" spans="2:14" x14ac:dyDescent="0.25">
      <c r="B7263" s="175"/>
      <c r="C7263" s="53"/>
      <c r="D7263" s="53"/>
      <c r="E7263" s="53"/>
      <c r="F7263" s="53"/>
      <c r="G7263" s="54"/>
      <c r="H7263" s="53"/>
      <c r="I7263" s="59"/>
      <c r="J7263" s="53"/>
      <c r="K7263" s="53"/>
      <c r="L7263" s="53"/>
      <c r="M7263" s="53"/>
      <c r="N7263" s="53"/>
    </row>
    <row r="7264" spans="2:14" x14ac:dyDescent="0.25">
      <c r="B7264" s="175"/>
      <c r="C7264" s="53"/>
      <c r="D7264" s="53"/>
      <c r="E7264" s="53"/>
      <c r="F7264" s="53"/>
      <c r="G7264" s="54"/>
      <c r="H7264" s="53"/>
      <c r="I7264" s="59"/>
      <c r="J7264" s="53"/>
      <c r="K7264" s="53"/>
      <c r="L7264" s="53"/>
      <c r="M7264" s="53"/>
      <c r="N7264" s="53"/>
    </row>
    <row r="7265" spans="2:14" x14ac:dyDescent="0.25">
      <c r="B7265" s="175"/>
      <c r="C7265" s="53"/>
      <c r="D7265" s="53"/>
      <c r="E7265" s="53"/>
      <c r="F7265" s="53"/>
      <c r="G7265" s="54"/>
      <c r="H7265" s="53"/>
      <c r="I7265" s="59"/>
      <c r="J7265" s="53"/>
      <c r="K7265" s="53"/>
      <c r="L7265" s="53"/>
      <c r="M7265" s="53"/>
      <c r="N7265" s="53"/>
    </row>
    <row r="7266" spans="2:14" x14ac:dyDescent="0.25">
      <c r="B7266" s="175"/>
      <c r="C7266" s="53"/>
      <c r="D7266" s="53"/>
      <c r="E7266" s="53"/>
      <c r="F7266" s="53"/>
      <c r="G7266" s="54"/>
      <c r="H7266" s="53"/>
      <c r="I7266" s="59"/>
      <c r="J7266" s="53"/>
      <c r="K7266" s="53"/>
      <c r="L7266" s="53"/>
      <c r="M7266" s="53"/>
      <c r="N7266" s="53"/>
    </row>
    <row r="7267" spans="2:14" x14ac:dyDescent="0.25">
      <c r="B7267" s="175"/>
      <c r="C7267" s="53"/>
      <c r="D7267" s="53"/>
      <c r="E7267" s="53"/>
      <c r="F7267" s="53"/>
      <c r="G7267" s="54"/>
      <c r="H7267" s="53"/>
      <c r="I7267" s="59"/>
      <c r="J7267" s="53"/>
      <c r="K7267" s="53"/>
      <c r="L7267" s="53"/>
      <c r="M7267" s="53"/>
      <c r="N7267" s="53"/>
    </row>
    <row r="7268" spans="2:14" x14ac:dyDescent="0.25">
      <c r="B7268" s="175"/>
      <c r="C7268" s="53"/>
      <c r="D7268" s="53"/>
      <c r="E7268" s="53"/>
      <c r="F7268" s="53"/>
      <c r="G7268" s="54"/>
      <c r="H7268" s="53"/>
      <c r="I7268" s="59"/>
      <c r="J7268" s="53"/>
      <c r="K7268" s="53"/>
      <c r="L7268" s="53"/>
      <c r="M7268" s="53"/>
      <c r="N7268" s="53"/>
    </row>
    <row r="7269" spans="2:14" x14ac:dyDescent="0.25">
      <c r="B7269" s="175"/>
      <c r="C7269" s="53"/>
      <c r="D7269" s="53"/>
      <c r="E7269" s="53"/>
      <c r="F7269" s="53"/>
      <c r="G7269" s="54"/>
      <c r="H7269" s="53"/>
      <c r="I7269" s="59"/>
      <c r="J7269" s="53"/>
      <c r="K7269" s="53"/>
      <c r="L7269" s="53"/>
      <c r="M7269" s="53"/>
      <c r="N7269" s="53"/>
    </row>
    <row r="7270" spans="2:14" x14ac:dyDescent="0.25">
      <c r="B7270" s="175"/>
      <c r="C7270" s="53"/>
      <c r="D7270" s="53"/>
      <c r="E7270" s="53"/>
      <c r="F7270" s="53"/>
      <c r="G7270" s="54"/>
      <c r="H7270" s="53"/>
      <c r="I7270" s="59"/>
      <c r="J7270" s="53"/>
      <c r="K7270" s="53"/>
      <c r="L7270" s="53"/>
      <c r="M7270" s="53"/>
      <c r="N7270" s="53"/>
    </row>
    <row r="7271" spans="2:14" x14ac:dyDescent="0.25">
      <c r="B7271" s="175"/>
      <c r="C7271" s="53"/>
      <c r="D7271" s="53"/>
      <c r="E7271" s="53"/>
      <c r="F7271" s="53"/>
      <c r="G7271" s="54"/>
      <c r="H7271" s="53"/>
      <c r="I7271" s="59"/>
      <c r="J7271" s="53"/>
      <c r="K7271" s="53"/>
      <c r="L7271" s="53"/>
      <c r="M7271" s="53"/>
      <c r="N7271" s="53"/>
    </row>
    <row r="7272" spans="2:14" x14ac:dyDescent="0.25">
      <c r="B7272" s="175"/>
      <c r="C7272" s="53"/>
      <c r="D7272" s="53"/>
      <c r="E7272" s="53"/>
      <c r="F7272" s="53"/>
      <c r="G7272" s="54"/>
      <c r="H7272" s="53"/>
      <c r="I7272" s="59"/>
      <c r="J7272" s="53"/>
      <c r="K7272" s="53"/>
      <c r="L7272" s="53"/>
      <c r="M7272" s="53"/>
      <c r="N7272" s="53"/>
    </row>
    <row r="7273" spans="2:14" x14ac:dyDescent="0.25">
      <c r="B7273" s="175"/>
      <c r="C7273" s="53"/>
      <c r="D7273" s="53"/>
      <c r="E7273" s="53"/>
      <c r="F7273" s="53"/>
      <c r="G7273" s="54"/>
      <c r="H7273" s="53"/>
      <c r="I7273" s="59"/>
      <c r="J7273" s="53"/>
      <c r="K7273" s="53"/>
      <c r="L7273" s="53"/>
      <c r="M7273" s="53"/>
      <c r="N7273" s="53"/>
    </row>
    <row r="7274" spans="2:14" x14ac:dyDescent="0.25">
      <c r="B7274" s="175"/>
      <c r="C7274" s="53"/>
      <c r="D7274" s="53"/>
      <c r="E7274" s="53"/>
      <c r="F7274" s="53"/>
      <c r="G7274" s="54"/>
      <c r="H7274" s="53"/>
      <c r="I7274" s="59"/>
      <c r="J7274" s="53"/>
      <c r="K7274" s="53"/>
      <c r="L7274" s="53"/>
      <c r="M7274" s="53"/>
      <c r="N7274" s="53"/>
    </row>
    <row r="7275" spans="2:14" x14ac:dyDescent="0.25">
      <c r="B7275" s="175"/>
      <c r="C7275" s="53"/>
      <c r="D7275" s="53"/>
      <c r="E7275" s="53"/>
      <c r="F7275" s="53"/>
      <c r="G7275" s="54"/>
      <c r="H7275" s="53"/>
      <c r="I7275" s="59"/>
      <c r="J7275" s="53"/>
      <c r="K7275" s="53"/>
      <c r="L7275" s="53"/>
      <c r="M7275" s="53"/>
      <c r="N7275" s="53"/>
    </row>
    <row r="7276" spans="2:14" x14ac:dyDescent="0.25">
      <c r="B7276" s="175"/>
      <c r="C7276" s="53"/>
      <c r="D7276" s="53"/>
      <c r="E7276" s="53"/>
      <c r="F7276" s="53"/>
      <c r="G7276" s="54"/>
      <c r="H7276" s="53"/>
      <c r="I7276" s="59"/>
      <c r="J7276" s="53"/>
      <c r="K7276" s="53"/>
      <c r="L7276" s="53"/>
      <c r="M7276" s="53"/>
      <c r="N7276" s="53"/>
    </row>
    <row r="7277" spans="2:14" x14ac:dyDescent="0.25">
      <c r="B7277" s="175"/>
      <c r="C7277" s="53"/>
      <c r="D7277" s="53"/>
      <c r="E7277" s="53"/>
      <c r="F7277" s="53"/>
      <c r="G7277" s="54"/>
      <c r="H7277" s="53"/>
      <c r="I7277" s="59"/>
      <c r="J7277" s="53"/>
      <c r="K7277" s="53"/>
      <c r="L7277" s="53"/>
      <c r="M7277" s="53"/>
      <c r="N7277" s="53"/>
    </row>
    <row r="7278" spans="2:14" x14ac:dyDescent="0.25">
      <c r="B7278" s="175"/>
      <c r="C7278" s="53"/>
      <c r="D7278" s="53"/>
      <c r="E7278" s="53"/>
      <c r="F7278" s="53"/>
      <c r="G7278" s="54"/>
      <c r="H7278" s="53"/>
      <c r="I7278" s="59"/>
      <c r="J7278" s="53"/>
      <c r="K7278" s="53"/>
      <c r="L7278" s="53"/>
      <c r="M7278" s="53"/>
      <c r="N7278" s="53"/>
    </row>
    <row r="7279" spans="2:14" x14ac:dyDescent="0.25">
      <c r="B7279" s="175"/>
      <c r="C7279" s="53"/>
      <c r="D7279" s="53"/>
      <c r="E7279" s="53"/>
      <c r="F7279" s="53"/>
      <c r="G7279" s="54"/>
      <c r="H7279" s="53"/>
      <c r="I7279" s="59"/>
      <c r="J7279" s="53"/>
      <c r="K7279" s="53"/>
      <c r="L7279" s="53"/>
      <c r="M7279" s="53"/>
      <c r="N7279" s="53"/>
    </row>
    <row r="7280" spans="2:14" x14ac:dyDescent="0.25">
      <c r="B7280" s="175"/>
      <c r="C7280" s="53"/>
      <c r="D7280" s="53"/>
      <c r="E7280" s="53"/>
      <c r="F7280" s="53"/>
      <c r="G7280" s="54"/>
      <c r="H7280" s="53"/>
      <c r="I7280" s="59"/>
      <c r="J7280" s="53"/>
      <c r="K7280" s="53"/>
      <c r="L7280" s="53"/>
      <c r="M7280" s="53"/>
      <c r="N7280" s="53"/>
    </row>
    <row r="7281" spans="2:14" x14ac:dyDescent="0.25">
      <c r="B7281" s="175"/>
      <c r="C7281" s="53"/>
      <c r="D7281" s="53"/>
      <c r="E7281" s="53"/>
      <c r="F7281" s="53"/>
      <c r="G7281" s="54"/>
      <c r="H7281" s="53"/>
      <c r="I7281" s="59"/>
      <c r="J7281" s="53"/>
      <c r="K7281" s="53"/>
      <c r="L7281" s="53"/>
      <c r="M7281" s="53"/>
      <c r="N7281" s="53"/>
    </row>
    <row r="7282" spans="2:14" x14ac:dyDescent="0.25">
      <c r="B7282" s="175"/>
      <c r="C7282" s="53"/>
      <c r="D7282" s="53"/>
      <c r="E7282" s="53"/>
      <c r="F7282" s="53"/>
      <c r="G7282" s="54"/>
      <c r="H7282" s="53"/>
      <c r="I7282" s="59"/>
      <c r="J7282" s="53"/>
      <c r="K7282" s="53"/>
      <c r="L7282" s="53"/>
      <c r="M7282" s="53"/>
      <c r="N7282" s="53"/>
    </row>
    <row r="7283" spans="2:14" x14ac:dyDescent="0.25">
      <c r="B7283" s="175"/>
      <c r="C7283" s="53"/>
      <c r="D7283" s="53"/>
      <c r="E7283" s="53"/>
      <c r="F7283" s="53"/>
      <c r="G7283" s="54"/>
      <c r="H7283" s="53"/>
      <c r="I7283" s="59"/>
      <c r="J7283" s="53"/>
      <c r="K7283" s="53"/>
      <c r="L7283" s="53"/>
      <c r="M7283" s="53"/>
      <c r="N7283" s="53"/>
    </row>
    <row r="7284" spans="2:14" x14ac:dyDescent="0.25">
      <c r="B7284" s="175"/>
      <c r="C7284" s="53"/>
      <c r="D7284" s="53"/>
      <c r="E7284" s="53"/>
      <c r="F7284" s="53"/>
      <c r="G7284" s="54"/>
      <c r="H7284" s="53"/>
      <c r="I7284" s="59"/>
      <c r="J7284" s="53"/>
      <c r="K7284" s="53"/>
      <c r="L7284" s="53"/>
      <c r="M7284" s="53"/>
      <c r="N7284" s="53"/>
    </row>
    <row r="7285" spans="2:14" x14ac:dyDescent="0.25">
      <c r="B7285" s="175"/>
      <c r="C7285" s="53"/>
      <c r="D7285" s="53"/>
      <c r="E7285" s="53"/>
      <c r="F7285" s="53"/>
      <c r="G7285" s="54"/>
      <c r="H7285" s="53"/>
      <c r="I7285" s="59"/>
      <c r="J7285" s="53"/>
      <c r="K7285" s="53"/>
      <c r="L7285" s="53"/>
      <c r="M7285" s="53"/>
      <c r="N7285" s="53"/>
    </row>
    <row r="7286" spans="2:14" x14ac:dyDescent="0.25">
      <c r="B7286" s="175"/>
      <c r="C7286" s="53"/>
      <c r="D7286" s="53"/>
      <c r="E7286" s="53"/>
      <c r="F7286" s="53"/>
      <c r="G7286" s="54"/>
      <c r="H7286" s="53"/>
      <c r="I7286" s="59"/>
      <c r="J7286" s="53"/>
      <c r="K7286" s="53"/>
      <c r="L7286" s="53"/>
      <c r="M7286" s="53"/>
      <c r="N7286" s="53"/>
    </row>
    <row r="7287" spans="2:14" x14ac:dyDescent="0.25">
      <c r="B7287" s="175"/>
      <c r="C7287" s="53"/>
      <c r="D7287" s="53"/>
      <c r="E7287" s="53"/>
      <c r="F7287" s="53"/>
      <c r="G7287" s="54"/>
      <c r="H7287" s="53"/>
      <c r="I7287" s="59"/>
      <c r="J7287" s="53"/>
      <c r="K7287" s="53"/>
      <c r="L7287" s="53"/>
      <c r="M7287" s="53"/>
      <c r="N7287" s="53"/>
    </row>
    <row r="7288" spans="2:14" x14ac:dyDescent="0.25">
      <c r="B7288" s="175"/>
      <c r="C7288" s="53"/>
      <c r="D7288" s="53"/>
      <c r="E7288" s="53"/>
      <c r="F7288" s="53"/>
      <c r="G7288" s="54"/>
      <c r="H7288" s="53"/>
      <c r="I7288" s="59"/>
      <c r="J7288" s="53"/>
      <c r="K7288" s="53"/>
      <c r="L7288" s="53"/>
      <c r="M7288" s="53"/>
      <c r="N7288" s="53"/>
    </row>
    <row r="7289" spans="2:14" x14ac:dyDescent="0.25">
      <c r="B7289" s="175"/>
      <c r="C7289" s="53"/>
      <c r="D7289" s="53"/>
      <c r="E7289" s="53"/>
      <c r="F7289" s="53"/>
      <c r="G7289" s="54"/>
      <c r="H7289" s="53"/>
      <c r="I7289" s="59"/>
      <c r="J7289" s="53"/>
      <c r="K7289" s="53"/>
      <c r="L7289" s="53"/>
      <c r="M7289" s="53"/>
      <c r="N7289" s="53"/>
    </row>
    <row r="7290" spans="2:14" x14ac:dyDescent="0.25">
      <c r="B7290" s="175"/>
      <c r="C7290" s="53"/>
      <c r="D7290" s="53"/>
      <c r="E7290" s="53"/>
      <c r="F7290" s="53"/>
      <c r="G7290" s="54"/>
      <c r="H7290" s="53"/>
      <c r="I7290" s="59"/>
      <c r="J7290" s="53"/>
      <c r="K7290" s="53"/>
      <c r="L7290" s="53"/>
      <c r="M7290" s="53"/>
      <c r="N7290" s="53"/>
    </row>
    <row r="7291" spans="2:14" x14ac:dyDescent="0.25">
      <c r="B7291" s="175"/>
      <c r="C7291" s="53"/>
      <c r="D7291" s="53"/>
      <c r="E7291" s="53"/>
      <c r="F7291" s="53"/>
      <c r="G7291" s="54"/>
      <c r="H7291" s="53"/>
      <c r="I7291" s="59"/>
      <c r="J7291" s="53"/>
      <c r="K7291" s="53"/>
      <c r="L7291" s="53"/>
      <c r="M7291" s="53"/>
      <c r="N7291" s="53"/>
    </row>
    <row r="7292" spans="2:14" x14ac:dyDescent="0.25">
      <c r="B7292" s="175"/>
      <c r="C7292" s="53"/>
      <c r="D7292" s="53"/>
      <c r="E7292" s="53"/>
      <c r="F7292" s="53"/>
      <c r="G7292" s="54"/>
      <c r="H7292" s="53"/>
      <c r="I7292" s="59"/>
      <c r="J7292" s="53"/>
      <c r="K7292" s="53"/>
      <c r="L7292" s="53"/>
      <c r="M7292" s="53"/>
      <c r="N7292" s="53"/>
    </row>
    <row r="7293" spans="2:14" x14ac:dyDescent="0.25">
      <c r="B7293" s="175"/>
      <c r="C7293" s="53"/>
      <c r="D7293" s="53"/>
      <c r="E7293" s="53"/>
      <c r="F7293" s="53"/>
      <c r="G7293" s="54"/>
      <c r="H7293" s="53"/>
      <c r="I7293" s="59"/>
      <c r="J7293" s="53"/>
      <c r="K7293" s="53"/>
      <c r="L7293" s="53"/>
      <c r="M7293" s="53"/>
      <c r="N7293" s="53"/>
    </row>
    <row r="7294" spans="2:14" x14ac:dyDescent="0.25">
      <c r="B7294" s="175"/>
      <c r="C7294" s="53"/>
      <c r="D7294" s="53"/>
      <c r="E7294" s="53"/>
      <c r="F7294" s="53"/>
      <c r="G7294" s="54"/>
      <c r="H7294" s="53"/>
      <c r="I7294" s="59"/>
      <c r="J7294" s="53"/>
      <c r="K7294" s="53"/>
      <c r="L7294" s="53"/>
      <c r="M7294" s="53"/>
      <c r="N7294" s="53"/>
    </row>
    <row r="7295" spans="2:14" x14ac:dyDescent="0.25">
      <c r="B7295" s="175"/>
      <c r="C7295" s="53"/>
      <c r="D7295" s="53"/>
      <c r="E7295" s="53"/>
      <c r="F7295" s="53"/>
      <c r="G7295" s="54"/>
      <c r="H7295" s="53"/>
      <c r="I7295" s="59"/>
      <c r="J7295" s="53"/>
      <c r="K7295" s="53"/>
      <c r="L7295" s="53"/>
      <c r="M7295" s="53"/>
      <c r="N7295" s="53"/>
    </row>
    <row r="7296" spans="2:14" x14ac:dyDescent="0.25">
      <c r="B7296" s="175"/>
      <c r="C7296" s="53"/>
      <c r="D7296" s="53"/>
      <c r="E7296" s="53"/>
      <c r="F7296" s="53"/>
      <c r="G7296" s="54"/>
      <c r="H7296" s="53"/>
      <c r="I7296" s="59"/>
      <c r="J7296" s="53"/>
      <c r="K7296" s="53"/>
      <c r="L7296" s="53"/>
      <c r="M7296" s="53"/>
      <c r="N7296" s="53"/>
    </row>
    <row r="7297" spans="2:14" x14ac:dyDescent="0.25">
      <c r="B7297" s="175"/>
      <c r="C7297" s="53"/>
      <c r="D7297" s="53"/>
      <c r="E7297" s="53"/>
      <c r="F7297" s="53"/>
      <c r="G7297" s="54"/>
      <c r="H7297" s="53"/>
      <c r="I7297" s="59"/>
      <c r="J7297" s="53"/>
      <c r="K7297" s="53"/>
      <c r="L7297" s="53"/>
      <c r="M7297" s="53"/>
      <c r="N7297" s="53"/>
    </row>
    <row r="7298" spans="2:14" x14ac:dyDescent="0.25">
      <c r="B7298" s="175"/>
      <c r="C7298" s="53"/>
      <c r="D7298" s="53"/>
      <c r="E7298" s="53"/>
      <c r="F7298" s="53"/>
      <c r="G7298" s="54"/>
      <c r="H7298" s="53"/>
      <c r="I7298" s="59"/>
      <c r="J7298" s="53"/>
      <c r="K7298" s="53"/>
      <c r="L7298" s="53"/>
      <c r="M7298" s="53"/>
      <c r="N7298" s="53"/>
    </row>
    <row r="7299" spans="2:14" x14ac:dyDescent="0.25">
      <c r="B7299" s="175"/>
      <c r="C7299" s="53"/>
      <c r="D7299" s="53"/>
      <c r="E7299" s="53"/>
      <c r="F7299" s="53"/>
      <c r="G7299" s="54"/>
      <c r="H7299" s="53"/>
      <c r="I7299" s="59"/>
      <c r="J7299" s="53"/>
      <c r="K7299" s="53"/>
      <c r="L7299" s="53"/>
      <c r="M7299" s="53"/>
      <c r="N7299" s="53"/>
    </row>
    <row r="7300" spans="2:14" x14ac:dyDescent="0.25">
      <c r="B7300" s="175"/>
      <c r="C7300" s="53"/>
      <c r="D7300" s="53"/>
      <c r="E7300" s="53"/>
      <c r="F7300" s="53"/>
      <c r="G7300" s="54"/>
      <c r="H7300" s="53"/>
      <c r="I7300" s="59"/>
      <c r="J7300" s="53"/>
      <c r="K7300" s="53"/>
      <c r="L7300" s="53"/>
      <c r="M7300" s="53"/>
      <c r="N7300" s="53"/>
    </row>
    <row r="7301" spans="2:14" x14ac:dyDescent="0.25">
      <c r="B7301" s="175"/>
      <c r="C7301" s="53"/>
      <c r="D7301" s="53"/>
      <c r="E7301" s="53"/>
      <c r="F7301" s="53"/>
      <c r="G7301" s="54"/>
      <c r="H7301" s="53"/>
      <c r="I7301" s="59"/>
      <c r="J7301" s="53"/>
      <c r="K7301" s="53"/>
      <c r="L7301" s="53"/>
      <c r="M7301" s="53"/>
      <c r="N7301" s="53"/>
    </row>
    <row r="7302" spans="2:14" x14ac:dyDescent="0.25">
      <c r="B7302" s="175"/>
      <c r="C7302" s="53"/>
      <c r="D7302" s="53"/>
      <c r="E7302" s="53"/>
      <c r="F7302" s="53"/>
      <c r="G7302" s="54"/>
      <c r="H7302" s="53"/>
      <c r="I7302" s="59"/>
      <c r="J7302" s="53"/>
      <c r="K7302" s="53"/>
      <c r="L7302" s="53"/>
      <c r="M7302" s="53"/>
      <c r="N7302" s="53"/>
    </row>
    <row r="7303" spans="2:14" x14ac:dyDescent="0.25">
      <c r="B7303" s="175"/>
      <c r="C7303" s="53"/>
      <c r="D7303" s="53"/>
      <c r="E7303" s="53"/>
      <c r="F7303" s="53"/>
      <c r="G7303" s="54"/>
      <c r="H7303" s="53"/>
      <c r="I7303" s="59"/>
      <c r="J7303" s="53"/>
      <c r="K7303" s="53"/>
      <c r="L7303" s="53"/>
      <c r="M7303" s="53"/>
      <c r="N7303" s="53"/>
    </row>
    <row r="7304" spans="2:14" x14ac:dyDescent="0.25">
      <c r="B7304" s="175"/>
      <c r="C7304" s="53"/>
      <c r="D7304" s="53"/>
      <c r="E7304" s="53"/>
      <c r="F7304" s="53"/>
      <c r="G7304" s="54"/>
      <c r="H7304" s="53"/>
      <c r="I7304" s="59"/>
      <c r="J7304" s="53"/>
      <c r="K7304" s="53"/>
      <c r="L7304" s="53"/>
      <c r="M7304" s="53"/>
      <c r="N7304" s="53"/>
    </row>
    <row r="7305" spans="2:14" x14ac:dyDescent="0.25">
      <c r="B7305" s="175"/>
      <c r="C7305" s="53"/>
      <c r="D7305" s="53"/>
      <c r="E7305" s="53"/>
      <c r="F7305" s="53"/>
      <c r="G7305" s="54"/>
      <c r="H7305" s="53"/>
      <c r="I7305" s="59"/>
      <c r="J7305" s="53"/>
      <c r="K7305" s="53"/>
      <c r="L7305" s="53"/>
      <c r="M7305" s="53"/>
      <c r="N7305" s="53"/>
    </row>
    <row r="7306" spans="2:14" x14ac:dyDescent="0.25">
      <c r="B7306" s="175"/>
      <c r="C7306" s="53"/>
      <c r="D7306" s="53"/>
      <c r="E7306" s="53"/>
      <c r="F7306" s="53"/>
      <c r="G7306" s="54"/>
      <c r="H7306" s="53"/>
      <c r="I7306" s="59"/>
      <c r="J7306" s="53"/>
      <c r="K7306" s="53"/>
      <c r="L7306" s="53"/>
      <c r="M7306" s="53"/>
      <c r="N7306" s="53"/>
    </row>
    <row r="7307" spans="2:14" x14ac:dyDescent="0.25">
      <c r="B7307" s="175"/>
      <c r="C7307" s="53"/>
      <c r="D7307" s="53"/>
      <c r="E7307" s="53"/>
      <c r="F7307" s="53"/>
      <c r="G7307" s="54"/>
      <c r="H7307" s="53"/>
      <c r="I7307" s="59"/>
      <c r="J7307" s="53"/>
      <c r="K7307" s="53"/>
      <c r="L7307" s="53"/>
      <c r="M7307" s="53"/>
      <c r="N7307" s="53"/>
    </row>
    <row r="7308" spans="2:14" x14ac:dyDescent="0.25">
      <c r="B7308" s="175"/>
      <c r="C7308" s="53"/>
      <c r="D7308" s="53"/>
      <c r="E7308" s="53"/>
      <c r="F7308" s="53"/>
      <c r="G7308" s="54"/>
      <c r="H7308" s="53"/>
      <c r="I7308" s="59"/>
      <c r="J7308" s="53"/>
      <c r="K7308" s="53"/>
      <c r="L7308" s="53"/>
      <c r="M7308" s="53"/>
      <c r="N7308" s="53"/>
    </row>
    <row r="7309" spans="2:14" x14ac:dyDescent="0.25">
      <c r="B7309" s="175"/>
      <c r="C7309" s="53"/>
      <c r="D7309" s="53"/>
      <c r="E7309" s="53"/>
      <c r="F7309" s="53"/>
      <c r="G7309" s="54"/>
      <c r="H7309" s="53"/>
      <c r="I7309" s="59"/>
      <c r="J7309" s="53"/>
      <c r="K7309" s="53"/>
      <c r="L7309" s="53"/>
      <c r="M7309" s="53"/>
      <c r="N7309" s="53"/>
    </row>
    <row r="7310" spans="2:14" x14ac:dyDescent="0.25">
      <c r="B7310" s="175"/>
      <c r="C7310" s="53"/>
      <c r="D7310" s="53"/>
      <c r="E7310" s="53"/>
      <c r="F7310" s="53"/>
      <c r="G7310" s="54"/>
      <c r="H7310" s="53"/>
      <c r="I7310" s="59"/>
      <c r="J7310" s="53"/>
      <c r="K7310" s="53"/>
      <c r="L7310" s="53"/>
      <c r="M7310" s="53"/>
      <c r="N7310" s="53"/>
    </row>
    <row r="7311" spans="2:14" x14ac:dyDescent="0.25">
      <c r="B7311" s="175"/>
      <c r="C7311" s="53"/>
      <c r="D7311" s="53"/>
      <c r="E7311" s="53"/>
      <c r="F7311" s="53"/>
      <c r="G7311" s="54"/>
      <c r="H7311" s="53"/>
      <c r="I7311" s="59"/>
      <c r="J7311" s="53"/>
      <c r="K7311" s="53"/>
      <c r="L7311" s="53"/>
      <c r="M7311" s="53"/>
      <c r="N7311" s="53"/>
    </row>
    <row r="7312" spans="2:14" x14ac:dyDescent="0.25">
      <c r="B7312" s="175"/>
      <c r="C7312" s="53"/>
      <c r="D7312" s="53"/>
      <c r="E7312" s="53"/>
      <c r="F7312" s="53"/>
      <c r="G7312" s="54"/>
      <c r="H7312" s="53"/>
      <c r="I7312" s="59"/>
      <c r="J7312" s="53"/>
      <c r="K7312" s="53"/>
      <c r="L7312" s="53"/>
      <c r="M7312" s="53"/>
      <c r="N7312" s="53"/>
    </row>
    <row r="7313" spans="2:14" x14ac:dyDescent="0.25">
      <c r="B7313" s="175"/>
      <c r="C7313" s="53"/>
      <c r="D7313" s="53"/>
      <c r="E7313" s="53"/>
      <c r="F7313" s="53"/>
      <c r="G7313" s="54"/>
      <c r="H7313" s="53"/>
      <c r="I7313" s="59"/>
      <c r="J7313" s="53"/>
      <c r="K7313" s="53"/>
      <c r="L7313" s="53"/>
      <c r="M7313" s="53"/>
      <c r="N7313" s="53"/>
    </row>
    <row r="7314" spans="2:14" x14ac:dyDescent="0.25">
      <c r="B7314" s="175"/>
      <c r="C7314" s="53"/>
      <c r="D7314" s="53"/>
      <c r="E7314" s="53"/>
      <c r="F7314" s="53"/>
      <c r="G7314" s="54"/>
      <c r="H7314" s="53"/>
      <c r="I7314" s="59"/>
      <c r="J7314" s="53"/>
      <c r="K7314" s="53"/>
      <c r="L7314" s="53"/>
      <c r="M7314" s="53"/>
      <c r="N7314" s="53"/>
    </row>
    <row r="7315" spans="2:14" x14ac:dyDescent="0.25">
      <c r="B7315" s="175"/>
      <c r="C7315" s="53"/>
      <c r="D7315" s="53"/>
      <c r="E7315" s="53"/>
      <c r="F7315" s="53"/>
      <c r="G7315" s="54"/>
      <c r="H7315" s="53"/>
      <c r="I7315" s="59"/>
      <c r="J7315" s="53"/>
      <c r="K7315" s="53"/>
      <c r="L7315" s="53"/>
      <c r="M7315" s="53"/>
      <c r="N7315" s="53"/>
    </row>
    <row r="7316" spans="2:14" x14ac:dyDescent="0.25">
      <c r="B7316" s="175"/>
      <c r="C7316" s="53"/>
      <c r="D7316" s="53"/>
      <c r="E7316" s="53"/>
      <c r="F7316" s="53"/>
      <c r="G7316" s="54"/>
      <c r="H7316" s="53"/>
      <c r="I7316" s="59"/>
      <c r="J7316" s="53"/>
      <c r="K7316" s="53"/>
      <c r="L7316" s="53"/>
      <c r="M7316" s="53"/>
      <c r="N7316" s="53"/>
    </row>
    <row r="7317" spans="2:14" x14ac:dyDescent="0.25">
      <c r="B7317" s="175"/>
      <c r="C7317" s="53"/>
      <c r="D7317" s="53"/>
      <c r="E7317" s="53"/>
      <c r="F7317" s="53"/>
      <c r="G7317" s="54"/>
      <c r="H7317" s="53"/>
      <c r="I7317" s="59"/>
      <c r="J7317" s="53"/>
      <c r="K7317" s="53"/>
      <c r="L7317" s="53"/>
      <c r="M7317" s="53"/>
      <c r="N7317" s="53"/>
    </row>
    <row r="7318" spans="2:14" x14ac:dyDescent="0.25">
      <c r="B7318" s="175"/>
      <c r="C7318" s="53"/>
      <c r="D7318" s="53"/>
      <c r="E7318" s="53"/>
      <c r="F7318" s="53"/>
      <c r="G7318" s="54"/>
      <c r="H7318" s="53"/>
      <c r="I7318" s="59"/>
      <c r="J7318" s="53"/>
      <c r="K7318" s="53"/>
      <c r="L7318" s="53"/>
      <c r="M7318" s="53"/>
      <c r="N7318" s="53"/>
    </row>
    <row r="7319" spans="2:14" x14ac:dyDescent="0.25">
      <c r="B7319" s="175"/>
      <c r="C7319" s="53"/>
      <c r="D7319" s="53"/>
      <c r="E7319" s="53"/>
      <c r="F7319" s="53"/>
      <c r="G7319" s="54"/>
      <c r="H7319" s="53"/>
      <c r="I7319" s="59"/>
      <c r="J7319" s="53"/>
      <c r="K7319" s="53"/>
      <c r="L7319" s="53"/>
      <c r="M7319" s="53"/>
      <c r="N7319" s="53"/>
    </row>
    <row r="7320" spans="2:14" x14ac:dyDescent="0.25">
      <c r="B7320" s="175"/>
      <c r="C7320" s="53"/>
      <c r="D7320" s="53"/>
      <c r="E7320" s="53"/>
      <c r="F7320" s="53"/>
      <c r="G7320" s="54"/>
      <c r="H7320" s="53"/>
      <c r="I7320" s="59"/>
      <c r="J7320" s="53"/>
      <c r="K7320" s="53"/>
      <c r="L7320" s="53"/>
      <c r="M7320" s="53"/>
      <c r="N7320" s="53"/>
    </row>
    <row r="7321" spans="2:14" x14ac:dyDescent="0.25">
      <c r="B7321" s="175"/>
      <c r="C7321" s="53"/>
      <c r="D7321" s="53"/>
      <c r="E7321" s="53"/>
      <c r="F7321" s="53"/>
      <c r="G7321" s="54"/>
      <c r="H7321" s="53"/>
      <c r="I7321" s="59"/>
      <c r="J7321" s="53"/>
      <c r="K7321" s="53"/>
      <c r="L7321" s="53"/>
      <c r="M7321" s="53"/>
      <c r="N7321" s="53"/>
    </row>
    <row r="7322" spans="2:14" x14ac:dyDescent="0.25">
      <c r="B7322" s="175"/>
      <c r="C7322" s="53"/>
      <c r="D7322" s="53"/>
      <c r="E7322" s="53"/>
      <c r="F7322" s="53"/>
      <c r="G7322" s="54"/>
      <c r="H7322" s="53"/>
      <c r="I7322" s="59"/>
      <c r="J7322" s="53"/>
      <c r="K7322" s="53"/>
      <c r="L7322" s="53"/>
      <c r="M7322" s="53"/>
      <c r="N7322" s="53"/>
    </row>
    <row r="7323" spans="2:14" x14ac:dyDescent="0.25">
      <c r="B7323" s="175"/>
      <c r="C7323" s="53"/>
      <c r="D7323" s="53"/>
      <c r="E7323" s="53"/>
      <c r="F7323" s="53"/>
      <c r="G7323" s="54"/>
      <c r="H7323" s="53"/>
      <c r="I7323" s="59"/>
      <c r="J7323" s="53"/>
      <c r="K7323" s="53"/>
      <c r="L7323" s="53"/>
      <c r="M7323" s="53"/>
      <c r="N7323" s="53"/>
    </row>
    <row r="7324" spans="2:14" x14ac:dyDescent="0.25">
      <c r="B7324" s="175"/>
      <c r="C7324" s="53"/>
      <c r="D7324" s="53"/>
      <c r="E7324" s="53"/>
      <c r="F7324" s="53"/>
      <c r="G7324" s="54"/>
      <c r="H7324" s="53"/>
      <c r="I7324" s="59"/>
      <c r="J7324" s="53"/>
      <c r="K7324" s="53"/>
      <c r="L7324" s="53"/>
      <c r="M7324" s="53"/>
      <c r="N7324" s="53"/>
    </row>
    <row r="7325" spans="2:14" x14ac:dyDescent="0.25">
      <c r="B7325" s="175"/>
      <c r="C7325" s="53"/>
      <c r="D7325" s="53"/>
      <c r="E7325" s="53"/>
      <c r="F7325" s="53"/>
      <c r="G7325" s="54"/>
      <c r="H7325" s="53"/>
      <c r="I7325" s="59"/>
      <c r="J7325" s="53"/>
      <c r="K7325" s="53"/>
      <c r="L7325" s="53"/>
      <c r="M7325" s="53"/>
      <c r="N7325" s="53"/>
    </row>
    <row r="7326" spans="2:14" x14ac:dyDescent="0.25">
      <c r="B7326" s="175"/>
      <c r="C7326" s="53"/>
      <c r="D7326" s="53"/>
      <c r="E7326" s="53"/>
      <c r="F7326" s="53"/>
      <c r="G7326" s="54"/>
      <c r="H7326" s="53"/>
      <c r="I7326" s="59"/>
      <c r="J7326" s="53"/>
      <c r="K7326" s="53"/>
      <c r="L7326" s="53"/>
      <c r="M7326" s="53"/>
      <c r="N7326" s="53"/>
    </row>
    <row r="7327" spans="2:14" x14ac:dyDescent="0.25">
      <c r="B7327" s="175"/>
      <c r="C7327" s="53"/>
      <c r="D7327" s="53"/>
      <c r="E7327" s="53"/>
      <c r="F7327" s="53"/>
      <c r="G7327" s="54"/>
      <c r="H7327" s="53"/>
      <c r="I7327" s="59"/>
      <c r="J7327" s="53"/>
      <c r="K7327" s="53"/>
      <c r="L7327" s="53"/>
      <c r="M7327" s="53"/>
      <c r="N7327" s="53"/>
    </row>
    <row r="7328" spans="2:14" x14ac:dyDescent="0.25">
      <c r="B7328" s="175"/>
      <c r="C7328" s="53"/>
      <c r="D7328" s="53"/>
      <c r="E7328" s="53"/>
      <c r="F7328" s="53"/>
      <c r="G7328" s="54"/>
      <c r="H7328" s="53"/>
      <c r="I7328" s="59"/>
      <c r="J7328" s="53"/>
      <c r="K7328" s="53"/>
      <c r="L7328" s="53"/>
      <c r="M7328" s="53"/>
      <c r="N7328" s="53"/>
    </row>
    <row r="7329" spans="2:14" x14ac:dyDescent="0.25">
      <c r="B7329" s="175"/>
      <c r="C7329" s="53"/>
      <c r="D7329" s="53"/>
      <c r="E7329" s="53"/>
      <c r="F7329" s="53"/>
      <c r="G7329" s="54"/>
      <c r="H7329" s="53"/>
      <c r="I7329" s="59"/>
      <c r="J7329" s="53"/>
      <c r="K7329" s="53"/>
      <c r="L7329" s="53"/>
      <c r="M7329" s="53"/>
      <c r="N7329" s="53"/>
    </row>
    <row r="7330" spans="2:14" x14ac:dyDescent="0.25">
      <c r="B7330" s="175"/>
      <c r="C7330" s="53"/>
      <c r="D7330" s="53"/>
      <c r="E7330" s="53"/>
      <c r="F7330" s="53"/>
      <c r="G7330" s="54"/>
      <c r="H7330" s="53"/>
      <c r="I7330" s="59"/>
      <c r="J7330" s="53"/>
      <c r="K7330" s="53"/>
      <c r="L7330" s="53"/>
      <c r="M7330" s="53"/>
      <c r="N7330" s="53"/>
    </row>
    <row r="7331" spans="2:14" x14ac:dyDescent="0.25">
      <c r="B7331" s="175"/>
      <c r="C7331" s="53"/>
      <c r="D7331" s="53"/>
      <c r="E7331" s="53"/>
      <c r="F7331" s="53"/>
      <c r="G7331" s="54"/>
      <c r="H7331" s="53"/>
      <c r="I7331" s="59"/>
      <c r="J7331" s="53"/>
      <c r="K7331" s="53"/>
      <c r="L7331" s="53"/>
      <c r="M7331" s="53"/>
      <c r="N7331" s="53"/>
    </row>
    <row r="7332" spans="2:14" x14ac:dyDescent="0.25">
      <c r="B7332" s="175"/>
      <c r="C7332" s="53"/>
      <c r="D7332" s="53"/>
      <c r="E7332" s="53"/>
      <c r="F7332" s="53"/>
      <c r="G7332" s="54"/>
      <c r="H7332" s="53"/>
      <c r="I7332" s="59"/>
      <c r="J7332" s="53"/>
      <c r="K7332" s="53"/>
      <c r="L7332" s="53"/>
      <c r="M7332" s="53"/>
      <c r="N7332" s="53"/>
    </row>
    <row r="7333" spans="2:14" x14ac:dyDescent="0.25">
      <c r="B7333" s="175"/>
      <c r="C7333" s="53"/>
      <c r="D7333" s="53"/>
      <c r="E7333" s="53"/>
      <c r="F7333" s="53"/>
      <c r="G7333" s="54"/>
      <c r="H7333" s="53"/>
      <c r="I7333" s="59"/>
      <c r="J7333" s="53"/>
      <c r="K7333" s="53"/>
      <c r="L7333" s="53"/>
      <c r="M7333" s="53"/>
      <c r="N7333" s="53"/>
    </row>
    <row r="7334" spans="2:14" x14ac:dyDescent="0.25">
      <c r="B7334" s="175"/>
      <c r="C7334" s="53"/>
      <c r="D7334" s="53"/>
      <c r="E7334" s="53"/>
      <c r="F7334" s="53"/>
      <c r="G7334" s="54"/>
      <c r="H7334" s="53"/>
      <c r="I7334" s="59"/>
      <c r="J7334" s="53"/>
      <c r="K7334" s="53"/>
      <c r="L7334" s="53"/>
      <c r="M7334" s="53"/>
      <c r="N7334" s="53"/>
    </row>
    <row r="7335" spans="2:14" x14ac:dyDescent="0.25">
      <c r="B7335" s="175"/>
      <c r="C7335" s="53"/>
      <c r="D7335" s="53"/>
      <c r="E7335" s="53"/>
      <c r="F7335" s="53"/>
      <c r="G7335" s="54"/>
      <c r="H7335" s="53"/>
      <c r="I7335" s="59"/>
      <c r="J7335" s="53"/>
      <c r="K7335" s="53"/>
      <c r="L7335" s="53"/>
      <c r="M7335" s="53"/>
      <c r="N7335" s="53"/>
    </row>
    <row r="7336" spans="2:14" x14ac:dyDescent="0.25">
      <c r="B7336" s="175"/>
      <c r="C7336" s="53"/>
      <c r="D7336" s="53"/>
      <c r="E7336" s="53"/>
      <c r="F7336" s="53"/>
      <c r="G7336" s="54"/>
      <c r="H7336" s="53"/>
      <c r="I7336" s="59"/>
      <c r="J7336" s="53"/>
      <c r="K7336" s="53"/>
      <c r="L7336" s="53"/>
      <c r="M7336" s="53"/>
      <c r="N7336" s="53"/>
    </row>
    <row r="7337" spans="2:14" x14ac:dyDescent="0.25">
      <c r="B7337" s="175"/>
      <c r="C7337" s="53"/>
      <c r="D7337" s="53"/>
      <c r="E7337" s="53"/>
      <c r="F7337" s="53"/>
      <c r="G7337" s="54"/>
      <c r="H7337" s="53"/>
      <c r="I7337" s="59"/>
      <c r="J7337" s="53"/>
      <c r="K7337" s="53"/>
      <c r="L7337" s="53"/>
      <c r="M7337" s="53"/>
      <c r="N7337" s="53"/>
    </row>
    <row r="7338" spans="2:14" x14ac:dyDescent="0.25">
      <c r="B7338" s="175"/>
      <c r="C7338" s="53"/>
      <c r="D7338" s="53"/>
      <c r="E7338" s="53"/>
      <c r="F7338" s="53"/>
      <c r="G7338" s="54"/>
      <c r="H7338" s="53"/>
      <c r="I7338" s="59"/>
      <c r="J7338" s="53"/>
      <c r="K7338" s="53"/>
      <c r="L7338" s="53"/>
      <c r="M7338" s="53"/>
      <c r="N7338" s="53"/>
    </row>
    <row r="7339" spans="2:14" x14ac:dyDescent="0.25">
      <c r="B7339" s="175"/>
      <c r="C7339" s="53"/>
      <c r="D7339" s="53"/>
      <c r="E7339" s="53"/>
      <c r="F7339" s="53"/>
      <c r="G7339" s="54"/>
      <c r="H7339" s="53"/>
      <c r="I7339" s="59"/>
      <c r="J7339" s="53"/>
      <c r="K7339" s="53"/>
      <c r="L7339" s="53"/>
      <c r="M7339" s="53"/>
      <c r="N7339" s="53"/>
    </row>
    <row r="7340" spans="2:14" x14ac:dyDescent="0.25">
      <c r="B7340" s="175"/>
      <c r="C7340" s="53"/>
      <c r="D7340" s="53"/>
      <c r="E7340" s="53"/>
      <c r="F7340" s="53"/>
      <c r="G7340" s="54"/>
      <c r="H7340" s="53"/>
      <c r="I7340" s="59"/>
      <c r="J7340" s="53"/>
      <c r="K7340" s="53"/>
      <c r="L7340" s="53"/>
      <c r="M7340" s="53"/>
      <c r="N7340" s="53"/>
    </row>
    <row r="7341" spans="2:14" x14ac:dyDescent="0.25">
      <c r="B7341" s="175"/>
      <c r="C7341" s="53"/>
      <c r="D7341" s="53"/>
      <c r="E7341" s="53"/>
      <c r="F7341" s="53"/>
      <c r="G7341" s="54"/>
      <c r="H7341" s="53"/>
      <c r="I7341" s="59"/>
      <c r="J7341" s="53"/>
      <c r="K7341" s="53"/>
      <c r="L7341" s="53"/>
      <c r="M7341" s="53"/>
      <c r="N7341" s="53"/>
    </row>
    <row r="7342" spans="2:14" x14ac:dyDescent="0.25">
      <c r="B7342" s="175"/>
      <c r="C7342" s="53"/>
      <c r="D7342" s="53"/>
      <c r="E7342" s="53"/>
      <c r="F7342" s="53"/>
      <c r="G7342" s="54"/>
      <c r="H7342" s="53"/>
      <c r="I7342" s="59"/>
      <c r="J7342" s="53"/>
      <c r="K7342" s="53"/>
      <c r="L7342" s="53"/>
      <c r="M7342" s="53"/>
      <c r="N7342" s="53"/>
    </row>
    <row r="7343" spans="2:14" x14ac:dyDescent="0.25">
      <c r="B7343" s="175"/>
      <c r="C7343" s="53"/>
      <c r="D7343" s="53"/>
      <c r="E7343" s="53"/>
      <c r="F7343" s="53"/>
      <c r="G7343" s="54"/>
      <c r="H7343" s="53"/>
      <c r="I7343" s="59"/>
      <c r="J7343" s="53"/>
      <c r="K7343" s="53"/>
      <c r="L7343" s="53"/>
      <c r="M7343" s="53"/>
      <c r="N7343" s="53"/>
    </row>
    <row r="7344" spans="2:14" x14ac:dyDescent="0.25">
      <c r="B7344" s="175"/>
      <c r="C7344" s="53"/>
      <c r="D7344" s="53"/>
      <c r="E7344" s="53"/>
      <c r="F7344" s="53"/>
      <c r="G7344" s="54"/>
      <c r="H7344" s="53"/>
      <c r="I7344" s="59"/>
      <c r="J7344" s="53"/>
      <c r="K7344" s="53"/>
      <c r="L7344" s="53"/>
      <c r="M7344" s="53"/>
      <c r="N7344" s="53"/>
    </row>
    <row r="7345" spans="2:14" x14ac:dyDescent="0.25">
      <c r="B7345" s="175"/>
      <c r="C7345" s="53"/>
      <c r="D7345" s="53"/>
      <c r="E7345" s="53"/>
      <c r="F7345" s="53"/>
      <c r="G7345" s="54"/>
      <c r="H7345" s="53"/>
      <c r="I7345" s="59"/>
      <c r="J7345" s="53"/>
      <c r="K7345" s="53"/>
      <c r="L7345" s="53"/>
      <c r="M7345" s="53"/>
      <c r="N7345" s="53"/>
    </row>
    <row r="7346" spans="2:14" x14ac:dyDescent="0.25">
      <c r="B7346" s="175"/>
      <c r="C7346" s="53"/>
      <c r="D7346" s="53"/>
      <c r="E7346" s="53"/>
      <c r="F7346" s="53"/>
      <c r="G7346" s="54"/>
      <c r="H7346" s="53"/>
      <c r="I7346" s="59"/>
      <c r="J7346" s="53"/>
      <c r="K7346" s="53"/>
      <c r="L7346" s="53"/>
      <c r="M7346" s="53"/>
      <c r="N7346" s="53"/>
    </row>
    <row r="7347" spans="2:14" x14ac:dyDescent="0.25">
      <c r="B7347" s="175"/>
      <c r="C7347" s="53"/>
      <c r="D7347" s="53"/>
      <c r="E7347" s="53"/>
      <c r="F7347" s="53"/>
      <c r="G7347" s="54"/>
      <c r="H7347" s="53"/>
      <c r="I7347" s="59"/>
      <c r="J7347" s="53"/>
      <c r="K7347" s="53"/>
      <c r="L7347" s="53"/>
      <c r="M7347" s="53"/>
      <c r="N7347" s="53"/>
    </row>
    <row r="7348" spans="2:14" x14ac:dyDescent="0.25">
      <c r="B7348" s="175"/>
      <c r="C7348" s="53"/>
      <c r="D7348" s="53"/>
      <c r="E7348" s="53"/>
      <c r="F7348" s="53"/>
      <c r="G7348" s="54"/>
      <c r="H7348" s="53"/>
      <c r="I7348" s="59"/>
      <c r="J7348" s="53"/>
      <c r="K7348" s="53"/>
      <c r="L7348" s="53"/>
      <c r="M7348" s="53"/>
      <c r="N7348" s="53"/>
    </row>
    <row r="7349" spans="2:14" x14ac:dyDescent="0.25">
      <c r="B7349" s="175"/>
      <c r="C7349" s="53"/>
      <c r="D7349" s="53"/>
      <c r="E7349" s="53"/>
      <c r="F7349" s="53"/>
      <c r="G7349" s="54"/>
      <c r="H7349" s="53"/>
      <c r="I7349" s="59"/>
      <c r="J7349" s="53"/>
      <c r="K7349" s="53"/>
      <c r="L7349" s="53"/>
      <c r="M7349" s="53"/>
      <c r="N7349" s="53"/>
    </row>
    <row r="7350" spans="2:14" x14ac:dyDescent="0.25">
      <c r="B7350" s="175"/>
      <c r="C7350" s="53"/>
      <c r="D7350" s="53"/>
      <c r="E7350" s="53"/>
      <c r="F7350" s="53"/>
      <c r="G7350" s="54"/>
      <c r="H7350" s="53"/>
      <c r="I7350" s="59"/>
      <c r="J7350" s="53"/>
      <c r="K7350" s="53"/>
      <c r="L7350" s="53"/>
      <c r="M7350" s="53"/>
      <c r="N7350" s="53"/>
    </row>
    <row r="7351" spans="2:14" x14ac:dyDescent="0.25">
      <c r="B7351" s="175"/>
      <c r="C7351" s="53"/>
      <c r="D7351" s="53"/>
      <c r="E7351" s="53"/>
      <c r="F7351" s="53"/>
      <c r="G7351" s="54"/>
      <c r="H7351" s="53"/>
      <c r="I7351" s="59"/>
      <c r="J7351" s="53"/>
      <c r="K7351" s="53"/>
      <c r="L7351" s="53"/>
      <c r="M7351" s="53"/>
      <c r="N7351" s="53"/>
    </row>
    <row r="7352" spans="2:14" x14ac:dyDescent="0.25">
      <c r="B7352" s="175"/>
      <c r="C7352" s="53"/>
      <c r="D7352" s="53"/>
      <c r="E7352" s="53"/>
      <c r="F7352" s="53"/>
      <c r="G7352" s="54"/>
      <c r="H7352" s="53"/>
      <c r="I7352" s="59"/>
      <c r="J7352" s="53"/>
      <c r="K7352" s="53"/>
      <c r="L7352" s="53"/>
      <c r="M7352" s="53"/>
      <c r="N7352" s="53"/>
    </row>
    <row r="7353" spans="2:14" x14ac:dyDescent="0.25">
      <c r="B7353" s="175"/>
      <c r="C7353" s="53"/>
      <c r="D7353" s="53"/>
      <c r="E7353" s="53"/>
      <c r="F7353" s="53"/>
      <c r="G7353" s="54"/>
      <c r="H7353" s="53"/>
      <c r="I7353" s="59"/>
      <c r="J7353" s="53"/>
      <c r="K7353" s="53"/>
      <c r="L7353" s="53"/>
      <c r="M7353" s="53"/>
      <c r="N7353" s="53"/>
    </row>
    <row r="7354" spans="2:14" x14ac:dyDescent="0.25">
      <c r="B7354" s="175"/>
      <c r="C7354" s="53"/>
      <c r="D7354" s="53"/>
      <c r="E7354" s="53"/>
      <c r="F7354" s="53"/>
      <c r="G7354" s="54"/>
      <c r="H7354" s="53"/>
      <c r="I7354" s="59"/>
      <c r="J7354" s="53"/>
      <c r="K7354" s="53"/>
      <c r="L7354" s="53"/>
      <c r="M7354" s="53"/>
      <c r="N7354" s="53"/>
    </row>
    <row r="7355" spans="2:14" x14ac:dyDescent="0.25">
      <c r="B7355" s="175"/>
      <c r="C7355" s="53"/>
      <c r="D7355" s="53"/>
      <c r="E7355" s="53"/>
      <c r="F7355" s="53"/>
      <c r="G7355" s="54"/>
      <c r="H7355" s="53"/>
      <c r="I7355" s="59"/>
      <c r="J7355" s="53"/>
      <c r="K7355" s="53"/>
      <c r="L7355" s="53"/>
      <c r="M7355" s="53"/>
      <c r="N7355" s="53"/>
    </row>
    <row r="7356" spans="2:14" x14ac:dyDescent="0.25">
      <c r="B7356" s="175"/>
      <c r="C7356" s="53"/>
      <c r="D7356" s="53"/>
      <c r="E7356" s="53"/>
      <c r="F7356" s="53"/>
      <c r="G7356" s="54"/>
      <c r="H7356" s="53"/>
      <c r="I7356" s="59"/>
      <c r="J7356" s="53"/>
      <c r="K7356" s="53"/>
      <c r="L7356" s="53"/>
      <c r="M7356" s="53"/>
      <c r="N7356" s="53"/>
    </row>
    <row r="7357" spans="2:14" x14ac:dyDescent="0.25">
      <c r="B7357" s="175"/>
      <c r="C7357" s="53"/>
      <c r="D7357" s="53"/>
      <c r="E7357" s="53"/>
      <c r="F7357" s="53"/>
      <c r="G7357" s="54"/>
      <c r="H7357" s="53"/>
      <c r="I7357" s="59"/>
      <c r="J7357" s="53"/>
      <c r="K7357" s="53"/>
      <c r="L7357" s="53"/>
      <c r="M7357" s="53"/>
      <c r="N7357" s="53"/>
    </row>
    <row r="7358" spans="2:14" x14ac:dyDescent="0.25">
      <c r="B7358" s="175"/>
      <c r="C7358" s="53"/>
      <c r="D7358" s="53"/>
      <c r="E7358" s="53"/>
      <c r="F7358" s="53"/>
      <c r="G7358" s="54"/>
      <c r="H7358" s="53"/>
      <c r="I7358" s="59"/>
      <c r="J7358" s="53"/>
      <c r="K7358" s="53"/>
      <c r="L7358" s="53"/>
      <c r="M7358" s="53"/>
      <c r="N7358" s="53"/>
    </row>
    <row r="7359" spans="2:14" x14ac:dyDescent="0.25">
      <c r="B7359" s="175"/>
      <c r="C7359" s="53"/>
      <c r="D7359" s="53"/>
      <c r="E7359" s="53"/>
      <c r="F7359" s="53"/>
      <c r="G7359" s="54"/>
      <c r="H7359" s="53"/>
      <c r="I7359" s="59"/>
      <c r="J7359" s="53"/>
      <c r="K7359" s="53"/>
      <c r="L7359" s="53"/>
      <c r="M7359" s="53"/>
      <c r="N7359" s="53"/>
    </row>
    <row r="7360" spans="2:14" x14ac:dyDescent="0.25">
      <c r="B7360" s="175"/>
      <c r="C7360" s="53"/>
      <c r="D7360" s="53"/>
      <c r="E7360" s="53"/>
      <c r="F7360" s="53"/>
      <c r="G7360" s="54"/>
      <c r="H7360" s="53"/>
      <c r="I7360" s="59"/>
      <c r="J7360" s="53"/>
      <c r="K7360" s="53"/>
      <c r="L7360" s="53"/>
      <c r="M7360" s="53"/>
      <c r="N7360" s="53"/>
    </row>
    <row r="7361" spans="2:14" x14ac:dyDescent="0.25">
      <c r="B7361" s="175"/>
      <c r="C7361" s="53"/>
      <c r="D7361" s="53"/>
      <c r="E7361" s="53"/>
      <c r="F7361" s="53"/>
      <c r="G7361" s="54"/>
      <c r="H7361" s="53"/>
      <c r="I7361" s="59"/>
      <c r="J7361" s="53"/>
      <c r="K7361" s="53"/>
      <c r="L7361" s="53"/>
      <c r="M7361" s="53"/>
      <c r="N7361" s="53"/>
    </row>
    <row r="7362" spans="2:14" x14ac:dyDescent="0.25">
      <c r="B7362" s="175"/>
      <c r="C7362" s="53"/>
      <c r="D7362" s="53"/>
      <c r="E7362" s="53"/>
      <c r="F7362" s="53"/>
      <c r="G7362" s="54"/>
      <c r="H7362" s="53"/>
      <c r="I7362" s="59"/>
      <c r="J7362" s="53"/>
      <c r="K7362" s="53"/>
      <c r="L7362" s="53"/>
      <c r="M7362" s="53"/>
      <c r="N7362" s="53"/>
    </row>
    <row r="7363" spans="2:14" x14ac:dyDescent="0.25">
      <c r="B7363" s="175"/>
      <c r="C7363" s="53"/>
      <c r="D7363" s="53"/>
      <c r="E7363" s="53"/>
      <c r="F7363" s="53"/>
      <c r="G7363" s="54"/>
      <c r="H7363" s="53"/>
      <c r="I7363" s="59"/>
      <c r="J7363" s="53"/>
      <c r="K7363" s="53"/>
      <c r="L7363" s="53"/>
      <c r="M7363" s="53"/>
      <c r="N7363" s="53"/>
    </row>
    <row r="7364" spans="2:14" x14ac:dyDescent="0.25">
      <c r="B7364" s="175"/>
      <c r="C7364" s="53"/>
      <c r="D7364" s="53"/>
      <c r="E7364" s="53"/>
      <c r="F7364" s="53"/>
      <c r="G7364" s="54"/>
      <c r="H7364" s="53"/>
      <c r="I7364" s="59"/>
      <c r="J7364" s="53"/>
      <c r="K7364" s="53"/>
      <c r="L7364" s="53"/>
      <c r="M7364" s="53"/>
      <c r="N7364" s="53"/>
    </row>
    <row r="7365" spans="2:14" x14ac:dyDescent="0.25">
      <c r="B7365" s="175"/>
      <c r="C7365" s="53"/>
      <c r="D7365" s="53"/>
      <c r="E7365" s="53"/>
      <c r="F7365" s="53"/>
      <c r="G7365" s="54"/>
      <c r="H7365" s="53"/>
      <c r="I7365" s="59"/>
      <c r="J7365" s="53"/>
      <c r="K7365" s="53"/>
      <c r="L7365" s="53"/>
      <c r="M7365" s="53"/>
      <c r="N7365" s="53"/>
    </row>
    <row r="7366" spans="2:14" x14ac:dyDescent="0.25">
      <c r="B7366" s="175"/>
      <c r="C7366" s="53"/>
      <c r="D7366" s="53"/>
      <c r="E7366" s="53"/>
      <c r="F7366" s="53"/>
      <c r="G7366" s="54"/>
      <c r="H7366" s="53"/>
      <c r="I7366" s="59"/>
      <c r="J7366" s="53"/>
      <c r="K7366" s="53"/>
      <c r="L7366" s="53"/>
      <c r="M7366" s="53"/>
      <c r="N7366" s="53"/>
    </row>
    <row r="7367" spans="2:14" x14ac:dyDescent="0.25">
      <c r="B7367" s="175"/>
      <c r="C7367" s="53"/>
      <c r="D7367" s="53"/>
      <c r="E7367" s="53"/>
      <c r="F7367" s="53"/>
      <c r="G7367" s="54"/>
      <c r="H7367" s="53"/>
      <c r="I7367" s="59"/>
      <c r="J7367" s="53"/>
      <c r="K7367" s="53"/>
      <c r="L7367" s="53"/>
      <c r="M7367" s="53"/>
      <c r="N7367" s="53"/>
    </row>
    <row r="7368" spans="2:14" x14ac:dyDescent="0.25">
      <c r="B7368" s="175"/>
      <c r="C7368" s="53"/>
      <c r="D7368" s="53"/>
      <c r="E7368" s="53"/>
      <c r="F7368" s="53"/>
      <c r="G7368" s="54"/>
      <c r="H7368" s="53"/>
      <c r="I7368" s="59"/>
      <c r="J7368" s="53"/>
      <c r="K7368" s="53"/>
      <c r="L7368" s="53"/>
      <c r="M7368" s="53"/>
      <c r="N7368" s="53"/>
    </row>
    <row r="7369" spans="2:14" x14ac:dyDescent="0.25">
      <c r="B7369" s="175"/>
      <c r="C7369" s="53"/>
      <c r="D7369" s="53"/>
      <c r="E7369" s="53"/>
      <c r="F7369" s="53"/>
      <c r="G7369" s="54"/>
      <c r="H7369" s="53"/>
      <c r="I7369" s="59"/>
      <c r="J7369" s="53"/>
      <c r="K7369" s="53"/>
      <c r="L7369" s="53"/>
      <c r="M7369" s="53"/>
      <c r="N7369" s="53"/>
    </row>
    <row r="7370" spans="2:14" x14ac:dyDescent="0.25">
      <c r="B7370" s="175"/>
      <c r="C7370" s="53"/>
      <c r="D7370" s="53"/>
      <c r="E7370" s="53"/>
      <c r="F7370" s="53"/>
      <c r="G7370" s="54"/>
      <c r="H7370" s="53"/>
      <c r="I7370" s="59"/>
      <c r="J7370" s="53"/>
      <c r="K7370" s="53"/>
      <c r="L7370" s="53"/>
      <c r="M7370" s="53"/>
      <c r="N7370" s="53"/>
    </row>
    <row r="7371" spans="2:14" x14ac:dyDescent="0.25">
      <c r="B7371" s="175"/>
      <c r="C7371" s="53"/>
      <c r="D7371" s="53"/>
      <c r="E7371" s="53"/>
      <c r="F7371" s="53"/>
      <c r="G7371" s="54"/>
      <c r="H7371" s="53"/>
      <c r="I7371" s="59"/>
      <c r="J7371" s="53"/>
      <c r="K7371" s="53"/>
      <c r="L7371" s="53"/>
      <c r="M7371" s="53"/>
      <c r="N7371" s="53"/>
    </row>
    <row r="7372" spans="2:14" x14ac:dyDescent="0.25">
      <c r="B7372" s="175"/>
      <c r="C7372" s="53"/>
      <c r="D7372" s="53"/>
      <c r="E7372" s="53"/>
      <c r="F7372" s="53"/>
      <c r="G7372" s="54"/>
      <c r="H7372" s="53"/>
      <c r="I7372" s="59"/>
      <c r="J7372" s="53"/>
      <c r="K7372" s="53"/>
      <c r="L7372" s="53"/>
      <c r="M7372" s="53"/>
      <c r="N7372" s="53"/>
    </row>
    <row r="7373" spans="2:14" x14ac:dyDescent="0.25">
      <c r="B7373" s="175"/>
      <c r="C7373" s="53"/>
      <c r="D7373" s="53"/>
      <c r="E7373" s="53"/>
      <c r="F7373" s="53"/>
      <c r="G7373" s="54"/>
      <c r="H7373" s="53"/>
      <c r="I7373" s="59"/>
      <c r="J7373" s="53"/>
      <c r="K7373" s="53"/>
      <c r="L7373" s="53"/>
      <c r="M7373" s="53"/>
      <c r="N7373" s="53"/>
    </row>
    <row r="7374" spans="2:14" x14ac:dyDescent="0.25">
      <c r="B7374" s="175"/>
      <c r="C7374" s="53"/>
      <c r="D7374" s="53"/>
      <c r="E7374" s="53"/>
      <c r="F7374" s="53"/>
      <c r="G7374" s="54"/>
      <c r="H7374" s="53"/>
      <c r="I7374" s="59"/>
      <c r="J7374" s="53"/>
      <c r="K7374" s="53"/>
      <c r="L7374" s="53"/>
      <c r="M7374" s="53"/>
      <c r="N7374" s="53"/>
    </row>
    <row r="7375" spans="2:14" x14ac:dyDescent="0.25">
      <c r="B7375" s="175"/>
      <c r="C7375" s="53"/>
      <c r="D7375" s="53"/>
      <c r="E7375" s="53"/>
      <c r="F7375" s="53"/>
      <c r="G7375" s="54"/>
      <c r="H7375" s="53"/>
      <c r="I7375" s="59"/>
      <c r="J7375" s="53"/>
      <c r="K7375" s="53"/>
      <c r="L7375" s="53"/>
      <c r="M7375" s="53"/>
      <c r="N7375" s="53"/>
    </row>
    <row r="7376" spans="2:14" x14ac:dyDescent="0.25">
      <c r="B7376" s="175"/>
      <c r="C7376" s="53"/>
      <c r="D7376" s="53"/>
      <c r="E7376" s="53"/>
      <c r="F7376" s="53"/>
      <c r="G7376" s="54"/>
      <c r="H7376" s="53"/>
      <c r="I7376" s="59"/>
      <c r="J7376" s="53"/>
      <c r="K7376" s="53"/>
      <c r="L7376" s="53"/>
      <c r="M7376" s="53"/>
      <c r="N7376" s="53"/>
    </row>
    <row r="7377" spans="2:14" x14ac:dyDescent="0.25">
      <c r="B7377" s="175"/>
      <c r="C7377" s="53"/>
      <c r="D7377" s="53"/>
      <c r="E7377" s="53"/>
      <c r="F7377" s="53"/>
      <c r="G7377" s="54"/>
      <c r="H7377" s="53"/>
      <c r="I7377" s="59"/>
      <c r="J7377" s="53"/>
      <c r="K7377" s="53"/>
      <c r="L7377" s="53"/>
      <c r="M7377" s="53"/>
      <c r="N7377" s="53"/>
    </row>
    <row r="7378" spans="2:14" x14ac:dyDescent="0.25">
      <c r="B7378" s="175"/>
      <c r="C7378" s="53"/>
      <c r="D7378" s="53"/>
      <c r="E7378" s="53"/>
      <c r="F7378" s="53"/>
      <c r="G7378" s="54"/>
      <c r="H7378" s="53"/>
      <c r="I7378" s="59"/>
      <c r="J7378" s="53"/>
      <c r="K7378" s="53"/>
      <c r="L7378" s="53"/>
      <c r="M7378" s="53"/>
      <c r="N7378" s="53"/>
    </row>
    <row r="7379" spans="2:14" x14ac:dyDescent="0.25">
      <c r="B7379" s="175"/>
      <c r="C7379" s="53"/>
      <c r="D7379" s="53"/>
      <c r="E7379" s="53"/>
      <c r="F7379" s="53"/>
      <c r="G7379" s="54"/>
      <c r="H7379" s="53"/>
      <c r="I7379" s="59"/>
      <c r="J7379" s="53"/>
      <c r="K7379" s="53"/>
      <c r="L7379" s="53"/>
      <c r="M7379" s="53"/>
      <c r="N7379" s="53"/>
    </row>
    <row r="7380" spans="2:14" x14ac:dyDescent="0.25">
      <c r="B7380" s="175"/>
      <c r="C7380" s="53"/>
      <c r="D7380" s="53"/>
      <c r="E7380" s="53"/>
      <c r="F7380" s="53"/>
      <c r="G7380" s="54"/>
      <c r="H7380" s="53"/>
      <c r="I7380" s="59"/>
      <c r="J7380" s="53"/>
      <c r="K7380" s="53"/>
      <c r="L7380" s="53"/>
      <c r="M7380" s="53"/>
      <c r="N7380" s="53"/>
    </row>
    <row r="7381" spans="2:14" x14ac:dyDescent="0.25">
      <c r="B7381" s="175"/>
      <c r="C7381" s="53"/>
      <c r="D7381" s="53"/>
      <c r="E7381" s="53"/>
      <c r="F7381" s="53"/>
      <c r="G7381" s="54"/>
      <c r="H7381" s="53"/>
      <c r="I7381" s="59"/>
      <c r="J7381" s="53"/>
      <c r="K7381" s="53"/>
      <c r="L7381" s="53"/>
      <c r="M7381" s="53"/>
      <c r="N7381" s="53"/>
    </row>
    <row r="7382" spans="2:14" x14ac:dyDescent="0.25">
      <c r="B7382" s="175"/>
      <c r="C7382" s="53"/>
      <c r="D7382" s="53"/>
      <c r="E7382" s="53"/>
      <c r="F7382" s="53"/>
      <c r="G7382" s="54"/>
      <c r="H7382" s="53"/>
      <c r="I7382" s="59"/>
      <c r="J7382" s="53"/>
      <c r="K7382" s="53"/>
      <c r="L7382" s="53"/>
      <c r="M7382" s="53"/>
      <c r="N7382" s="53"/>
    </row>
    <row r="7383" spans="2:14" x14ac:dyDescent="0.25">
      <c r="B7383" s="175"/>
      <c r="C7383" s="53"/>
      <c r="D7383" s="53"/>
      <c r="E7383" s="53"/>
      <c r="F7383" s="53"/>
      <c r="G7383" s="54"/>
      <c r="H7383" s="53"/>
      <c r="I7383" s="59"/>
      <c r="J7383" s="53"/>
      <c r="K7383" s="53"/>
      <c r="L7383" s="53"/>
      <c r="M7383" s="53"/>
      <c r="N7383" s="53"/>
    </row>
    <row r="7384" spans="2:14" x14ac:dyDescent="0.25">
      <c r="B7384" s="175"/>
      <c r="C7384" s="53"/>
      <c r="D7384" s="53"/>
      <c r="E7384" s="53"/>
      <c r="F7384" s="53"/>
      <c r="G7384" s="54"/>
      <c r="H7384" s="53"/>
      <c r="I7384" s="59"/>
      <c r="J7384" s="53"/>
      <c r="K7384" s="53"/>
      <c r="L7384" s="53"/>
      <c r="M7384" s="53"/>
      <c r="N7384" s="53"/>
    </row>
    <row r="7385" spans="2:14" x14ac:dyDescent="0.25">
      <c r="B7385" s="175"/>
      <c r="C7385" s="53"/>
      <c r="D7385" s="53"/>
      <c r="E7385" s="53"/>
      <c r="F7385" s="53"/>
      <c r="G7385" s="54"/>
      <c r="H7385" s="53"/>
      <c r="I7385" s="59"/>
      <c r="J7385" s="53"/>
      <c r="K7385" s="53"/>
      <c r="L7385" s="53"/>
      <c r="M7385" s="53"/>
      <c r="N7385" s="53"/>
    </row>
    <row r="7386" spans="2:14" x14ac:dyDescent="0.25">
      <c r="B7386" s="175"/>
      <c r="C7386" s="53"/>
      <c r="D7386" s="53"/>
      <c r="E7386" s="53"/>
      <c r="F7386" s="53"/>
      <c r="G7386" s="54"/>
      <c r="H7386" s="53"/>
      <c r="I7386" s="59"/>
      <c r="J7386" s="53"/>
      <c r="K7386" s="53"/>
      <c r="L7386" s="53"/>
      <c r="M7386" s="53"/>
      <c r="N7386" s="53"/>
    </row>
    <row r="7387" spans="2:14" x14ac:dyDescent="0.25">
      <c r="B7387" s="175"/>
      <c r="C7387" s="53"/>
      <c r="D7387" s="53"/>
      <c r="E7387" s="53"/>
      <c r="F7387" s="53"/>
      <c r="G7387" s="54"/>
      <c r="H7387" s="53"/>
      <c r="I7387" s="59"/>
      <c r="J7387" s="53"/>
      <c r="K7387" s="53"/>
      <c r="L7387" s="53"/>
      <c r="M7387" s="53"/>
      <c r="N7387" s="53"/>
    </row>
    <row r="7388" spans="2:14" x14ac:dyDescent="0.25">
      <c r="B7388" s="175"/>
      <c r="C7388" s="53"/>
      <c r="D7388" s="53"/>
      <c r="E7388" s="53"/>
      <c r="F7388" s="53"/>
      <c r="G7388" s="54"/>
      <c r="H7388" s="53"/>
      <c r="I7388" s="59"/>
      <c r="J7388" s="53"/>
      <c r="K7388" s="53"/>
      <c r="L7388" s="53"/>
      <c r="M7388" s="53"/>
      <c r="N7388" s="53"/>
    </row>
    <row r="7389" spans="2:14" x14ac:dyDescent="0.25">
      <c r="B7389" s="175"/>
      <c r="C7389" s="53"/>
      <c r="D7389" s="53"/>
      <c r="E7389" s="53"/>
      <c r="F7389" s="53"/>
      <c r="G7389" s="54"/>
      <c r="H7389" s="53"/>
      <c r="I7389" s="59"/>
      <c r="J7389" s="53"/>
      <c r="K7389" s="53"/>
      <c r="L7389" s="53"/>
      <c r="M7389" s="53"/>
      <c r="N7389" s="53"/>
    </row>
    <row r="7390" spans="2:14" x14ac:dyDescent="0.25">
      <c r="B7390" s="175"/>
      <c r="C7390" s="53"/>
      <c r="D7390" s="53"/>
      <c r="E7390" s="53"/>
      <c r="F7390" s="53"/>
      <c r="G7390" s="54"/>
      <c r="H7390" s="53"/>
      <c r="I7390" s="59"/>
      <c r="J7390" s="53"/>
      <c r="K7390" s="53"/>
      <c r="L7390" s="53"/>
      <c r="M7390" s="53"/>
      <c r="N7390" s="53"/>
    </row>
    <row r="7391" spans="2:14" x14ac:dyDescent="0.25">
      <c r="B7391" s="175"/>
      <c r="C7391" s="53"/>
      <c r="D7391" s="53"/>
      <c r="E7391" s="53"/>
      <c r="F7391" s="53"/>
      <c r="G7391" s="54"/>
      <c r="H7391" s="53"/>
      <c r="I7391" s="59"/>
      <c r="J7391" s="53"/>
      <c r="K7391" s="53"/>
      <c r="L7391" s="53"/>
      <c r="M7391" s="53"/>
      <c r="N7391" s="53"/>
    </row>
    <row r="7392" spans="2:14" x14ac:dyDescent="0.25">
      <c r="B7392" s="175"/>
      <c r="C7392" s="53"/>
      <c r="D7392" s="53"/>
      <c r="E7392" s="53"/>
      <c r="F7392" s="53"/>
      <c r="G7392" s="54"/>
      <c r="H7392" s="53"/>
      <c r="I7392" s="59"/>
      <c r="J7392" s="53"/>
      <c r="K7392" s="53"/>
      <c r="L7392" s="53"/>
      <c r="M7392" s="53"/>
      <c r="N7392" s="53"/>
    </row>
    <row r="7393" spans="2:14" x14ac:dyDescent="0.25">
      <c r="B7393" s="175"/>
      <c r="C7393" s="53"/>
      <c r="D7393" s="53"/>
      <c r="E7393" s="53"/>
      <c r="F7393" s="53"/>
      <c r="G7393" s="54"/>
      <c r="H7393" s="53"/>
      <c r="I7393" s="59"/>
      <c r="J7393" s="53"/>
      <c r="K7393" s="53"/>
      <c r="L7393" s="53"/>
      <c r="M7393" s="53"/>
      <c r="N7393" s="53"/>
    </row>
    <row r="7394" spans="2:14" x14ac:dyDescent="0.25">
      <c r="B7394" s="175"/>
      <c r="C7394" s="53"/>
      <c r="D7394" s="53"/>
      <c r="E7394" s="53"/>
      <c r="F7394" s="53"/>
      <c r="G7394" s="54"/>
      <c r="H7394" s="53"/>
      <c r="I7394" s="59"/>
      <c r="J7394" s="53"/>
      <c r="K7394" s="53"/>
      <c r="L7394" s="53"/>
      <c r="M7394" s="53"/>
      <c r="N7394" s="53"/>
    </row>
    <row r="7395" spans="2:14" x14ac:dyDescent="0.25">
      <c r="B7395" s="175"/>
      <c r="C7395" s="53"/>
      <c r="D7395" s="53"/>
      <c r="E7395" s="53"/>
      <c r="F7395" s="53"/>
      <c r="G7395" s="54"/>
      <c r="H7395" s="53"/>
      <c r="I7395" s="59"/>
      <c r="J7395" s="53"/>
      <c r="K7395" s="53"/>
      <c r="L7395" s="53"/>
      <c r="M7395" s="53"/>
      <c r="N7395" s="53"/>
    </row>
    <row r="7396" spans="2:14" x14ac:dyDescent="0.25">
      <c r="B7396" s="175"/>
      <c r="C7396" s="53"/>
      <c r="D7396" s="53"/>
      <c r="E7396" s="53"/>
      <c r="F7396" s="53"/>
      <c r="G7396" s="54"/>
      <c r="H7396" s="53"/>
      <c r="I7396" s="59"/>
      <c r="J7396" s="53"/>
      <c r="K7396" s="53"/>
      <c r="L7396" s="53"/>
      <c r="M7396" s="53"/>
      <c r="N7396" s="53"/>
    </row>
    <row r="7397" spans="2:14" x14ac:dyDescent="0.25">
      <c r="B7397" s="175"/>
      <c r="C7397" s="53"/>
      <c r="D7397" s="53"/>
      <c r="E7397" s="53"/>
      <c r="F7397" s="53"/>
      <c r="G7397" s="54"/>
      <c r="H7397" s="53"/>
      <c r="I7397" s="59"/>
      <c r="J7397" s="53"/>
      <c r="K7397" s="53"/>
      <c r="L7397" s="53"/>
      <c r="M7397" s="53"/>
      <c r="N7397" s="53"/>
    </row>
    <row r="7398" spans="2:14" x14ac:dyDescent="0.25">
      <c r="B7398" s="175"/>
      <c r="C7398" s="53"/>
      <c r="D7398" s="53"/>
      <c r="E7398" s="53"/>
      <c r="F7398" s="53"/>
      <c r="G7398" s="54"/>
      <c r="H7398" s="53"/>
      <c r="I7398" s="59"/>
      <c r="J7398" s="53"/>
      <c r="K7398" s="53"/>
      <c r="L7398" s="53"/>
      <c r="M7398" s="53"/>
      <c r="N7398" s="53"/>
    </row>
    <row r="7399" spans="2:14" x14ac:dyDescent="0.25">
      <c r="B7399" s="175"/>
      <c r="C7399" s="53"/>
      <c r="D7399" s="53"/>
      <c r="E7399" s="53"/>
      <c r="F7399" s="53"/>
      <c r="G7399" s="54"/>
      <c r="H7399" s="53"/>
      <c r="I7399" s="59"/>
      <c r="J7399" s="53"/>
      <c r="K7399" s="53"/>
      <c r="L7399" s="53"/>
      <c r="M7399" s="53"/>
      <c r="N7399" s="53"/>
    </row>
    <row r="7400" spans="2:14" x14ac:dyDescent="0.25">
      <c r="B7400" s="175"/>
      <c r="C7400" s="53"/>
      <c r="D7400" s="53"/>
      <c r="E7400" s="53"/>
      <c r="F7400" s="53"/>
      <c r="G7400" s="54"/>
      <c r="H7400" s="53"/>
      <c r="I7400" s="59"/>
      <c r="J7400" s="53"/>
      <c r="K7400" s="53"/>
      <c r="L7400" s="53"/>
      <c r="M7400" s="53"/>
      <c r="N7400" s="53"/>
    </row>
    <row r="7401" spans="2:14" x14ac:dyDescent="0.25">
      <c r="B7401" s="175"/>
      <c r="C7401" s="53"/>
      <c r="D7401" s="53"/>
      <c r="E7401" s="53"/>
      <c r="F7401" s="53"/>
      <c r="G7401" s="54"/>
      <c r="H7401" s="53"/>
      <c r="I7401" s="59"/>
      <c r="J7401" s="53"/>
      <c r="K7401" s="53"/>
      <c r="L7401" s="53"/>
      <c r="M7401" s="53"/>
      <c r="N7401" s="53"/>
    </row>
    <row r="7402" spans="2:14" x14ac:dyDescent="0.25">
      <c r="B7402" s="175"/>
      <c r="C7402" s="53"/>
      <c r="D7402" s="53"/>
      <c r="E7402" s="53"/>
      <c r="F7402" s="53"/>
      <c r="G7402" s="54"/>
      <c r="H7402" s="53"/>
      <c r="I7402" s="59"/>
      <c r="J7402" s="53"/>
      <c r="K7402" s="53"/>
      <c r="L7402" s="53"/>
      <c r="M7402" s="53"/>
      <c r="N7402" s="53"/>
    </row>
    <row r="7403" spans="2:14" x14ac:dyDescent="0.25">
      <c r="B7403" s="175"/>
      <c r="C7403" s="53"/>
      <c r="D7403" s="53"/>
      <c r="E7403" s="53"/>
      <c r="F7403" s="53"/>
      <c r="G7403" s="54"/>
      <c r="H7403" s="53"/>
      <c r="I7403" s="59"/>
      <c r="J7403" s="53"/>
      <c r="K7403" s="53"/>
      <c r="L7403" s="53"/>
      <c r="M7403" s="53"/>
      <c r="N7403" s="53"/>
    </row>
    <row r="7404" spans="2:14" x14ac:dyDescent="0.25">
      <c r="B7404" s="175"/>
      <c r="C7404" s="53"/>
      <c r="D7404" s="53"/>
      <c r="E7404" s="53"/>
      <c r="F7404" s="53"/>
      <c r="G7404" s="54"/>
      <c r="H7404" s="53"/>
      <c r="I7404" s="59"/>
      <c r="J7404" s="53"/>
      <c r="K7404" s="53"/>
      <c r="L7404" s="53"/>
      <c r="M7404" s="53"/>
      <c r="N7404" s="53"/>
    </row>
    <row r="7405" spans="2:14" x14ac:dyDescent="0.25">
      <c r="B7405" s="175"/>
      <c r="C7405" s="53"/>
      <c r="D7405" s="53"/>
      <c r="E7405" s="53"/>
      <c r="F7405" s="53"/>
      <c r="G7405" s="54"/>
      <c r="H7405" s="53"/>
      <c r="I7405" s="59"/>
      <c r="J7405" s="53"/>
      <c r="K7405" s="53"/>
      <c r="L7405" s="53"/>
      <c r="M7405" s="53"/>
      <c r="N7405" s="53"/>
    </row>
    <row r="7406" spans="2:14" x14ac:dyDescent="0.25">
      <c r="B7406" s="175"/>
      <c r="C7406" s="53"/>
      <c r="D7406" s="53"/>
      <c r="E7406" s="53"/>
      <c r="F7406" s="53"/>
      <c r="G7406" s="54"/>
      <c r="H7406" s="53"/>
      <c r="I7406" s="59"/>
      <c r="J7406" s="53"/>
      <c r="K7406" s="53"/>
      <c r="L7406" s="53"/>
      <c r="M7406" s="53"/>
      <c r="N7406" s="53"/>
    </row>
    <row r="7407" spans="2:14" x14ac:dyDescent="0.25">
      <c r="B7407" s="175"/>
      <c r="C7407" s="53"/>
      <c r="D7407" s="53"/>
      <c r="E7407" s="53"/>
      <c r="F7407" s="53"/>
      <c r="G7407" s="54"/>
      <c r="H7407" s="53"/>
      <c r="I7407" s="59"/>
      <c r="J7407" s="53"/>
      <c r="K7407" s="53"/>
      <c r="L7407" s="53"/>
      <c r="M7407" s="53"/>
      <c r="N7407" s="53"/>
    </row>
    <row r="7408" spans="2:14" x14ac:dyDescent="0.25">
      <c r="B7408" s="175"/>
      <c r="C7408" s="53"/>
      <c r="D7408" s="53"/>
      <c r="E7408" s="53"/>
      <c r="F7408" s="53"/>
      <c r="G7408" s="54"/>
      <c r="H7408" s="53"/>
      <c r="I7408" s="59"/>
      <c r="J7408" s="53"/>
      <c r="K7408" s="53"/>
      <c r="L7408" s="53"/>
      <c r="M7408" s="53"/>
      <c r="N7408" s="53"/>
    </row>
    <row r="7409" spans="2:14" x14ac:dyDescent="0.25">
      <c r="B7409" s="175"/>
      <c r="C7409" s="53"/>
      <c r="D7409" s="53"/>
      <c r="E7409" s="53"/>
      <c r="F7409" s="53"/>
      <c r="G7409" s="54"/>
      <c r="H7409" s="53"/>
      <c r="I7409" s="59"/>
      <c r="J7409" s="53"/>
      <c r="K7409" s="53"/>
      <c r="L7409" s="53"/>
      <c r="M7409" s="53"/>
      <c r="N7409" s="53"/>
    </row>
    <row r="7410" spans="2:14" x14ac:dyDescent="0.25">
      <c r="B7410" s="175"/>
      <c r="C7410" s="53"/>
      <c r="D7410" s="53"/>
      <c r="E7410" s="53"/>
      <c r="F7410" s="53"/>
      <c r="G7410" s="54"/>
      <c r="H7410" s="53"/>
      <c r="I7410" s="59"/>
      <c r="J7410" s="53"/>
      <c r="K7410" s="53"/>
      <c r="L7410" s="53"/>
      <c r="M7410" s="53"/>
      <c r="N7410" s="53"/>
    </row>
    <row r="7411" spans="2:14" x14ac:dyDescent="0.25">
      <c r="B7411" s="175"/>
      <c r="C7411" s="53"/>
      <c r="D7411" s="53"/>
      <c r="E7411" s="53"/>
      <c r="F7411" s="53"/>
      <c r="G7411" s="54"/>
      <c r="H7411" s="53"/>
      <c r="I7411" s="59"/>
      <c r="J7411" s="53"/>
      <c r="K7411" s="53"/>
      <c r="L7411" s="53"/>
      <c r="M7411" s="53"/>
      <c r="N7411" s="53"/>
    </row>
    <row r="7412" spans="2:14" x14ac:dyDescent="0.25">
      <c r="B7412" s="175"/>
      <c r="C7412" s="53"/>
      <c r="D7412" s="53"/>
      <c r="E7412" s="53"/>
      <c r="F7412" s="53"/>
      <c r="G7412" s="54"/>
      <c r="H7412" s="53"/>
      <c r="I7412" s="59"/>
      <c r="J7412" s="53"/>
      <c r="K7412" s="53"/>
      <c r="L7412" s="53"/>
      <c r="M7412" s="53"/>
      <c r="N7412" s="53"/>
    </row>
    <row r="7413" spans="2:14" x14ac:dyDescent="0.25">
      <c r="B7413" s="175"/>
      <c r="C7413" s="53"/>
      <c r="D7413" s="53"/>
      <c r="E7413" s="53"/>
      <c r="F7413" s="53"/>
      <c r="G7413" s="54"/>
      <c r="H7413" s="53"/>
      <c r="I7413" s="59"/>
      <c r="J7413" s="53"/>
      <c r="K7413" s="53"/>
      <c r="L7413" s="53"/>
      <c r="M7413" s="53"/>
      <c r="N7413" s="53"/>
    </row>
    <row r="7414" spans="2:14" x14ac:dyDescent="0.25">
      <c r="B7414" s="175"/>
      <c r="C7414" s="53"/>
      <c r="D7414" s="53"/>
      <c r="E7414" s="53"/>
      <c r="F7414" s="53"/>
      <c r="G7414" s="54"/>
      <c r="H7414" s="53"/>
      <c r="I7414" s="59"/>
      <c r="J7414" s="53"/>
      <c r="K7414" s="53"/>
      <c r="L7414" s="53"/>
      <c r="M7414" s="53"/>
      <c r="N7414" s="53"/>
    </row>
    <row r="7415" spans="2:14" x14ac:dyDescent="0.25">
      <c r="B7415" s="175"/>
      <c r="C7415" s="53"/>
      <c r="D7415" s="53"/>
      <c r="E7415" s="53"/>
      <c r="F7415" s="53"/>
      <c r="G7415" s="54"/>
      <c r="H7415" s="53"/>
      <c r="I7415" s="59"/>
      <c r="J7415" s="53"/>
      <c r="K7415" s="53"/>
      <c r="L7415" s="53"/>
      <c r="M7415" s="53"/>
      <c r="N7415" s="53"/>
    </row>
    <row r="7416" spans="2:14" x14ac:dyDescent="0.25">
      <c r="B7416" s="175"/>
      <c r="C7416" s="53"/>
      <c r="D7416" s="53"/>
      <c r="E7416" s="53"/>
      <c r="F7416" s="53"/>
      <c r="G7416" s="54"/>
      <c r="H7416" s="53"/>
      <c r="I7416" s="59"/>
      <c r="J7416" s="53"/>
      <c r="K7416" s="53"/>
      <c r="L7416" s="53"/>
      <c r="M7416" s="53"/>
      <c r="N7416" s="53"/>
    </row>
    <row r="7417" spans="2:14" x14ac:dyDescent="0.25">
      <c r="B7417" s="175"/>
      <c r="C7417" s="53"/>
      <c r="D7417" s="53"/>
      <c r="E7417" s="53"/>
      <c r="F7417" s="53"/>
      <c r="G7417" s="54"/>
      <c r="H7417" s="53"/>
      <c r="I7417" s="59"/>
      <c r="J7417" s="53"/>
      <c r="K7417" s="53"/>
      <c r="L7417" s="53"/>
      <c r="M7417" s="53"/>
      <c r="N7417" s="53"/>
    </row>
    <row r="7418" spans="2:14" x14ac:dyDescent="0.25">
      <c r="B7418" s="175"/>
      <c r="C7418" s="53"/>
      <c r="D7418" s="53"/>
      <c r="E7418" s="53"/>
      <c r="F7418" s="53"/>
      <c r="G7418" s="54"/>
      <c r="H7418" s="53"/>
      <c r="I7418" s="59"/>
      <c r="J7418" s="53"/>
      <c r="K7418" s="53"/>
      <c r="L7418" s="53"/>
      <c r="M7418" s="53"/>
      <c r="N7418" s="53"/>
    </row>
    <row r="7419" spans="2:14" x14ac:dyDescent="0.25">
      <c r="B7419" s="175"/>
      <c r="C7419" s="53"/>
      <c r="D7419" s="53"/>
      <c r="E7419" s="53"/>
      <c r="F7419" s="53"/>
      <c r="G7419" s="54"/>
      <c r="H7419" s="53"/>
      <c r="I7419" s="59"/>
      <c r="J7419" s="53"/>
      <c r="K7419" s="53"/>
      <c r="L7419" s="53"/>
      <c r="M7419" s="53"/>
      <c r="N7419" s="53"/>
    </row>
    <row r="7420" spans="2:14" x14ac:dyDescent="0.25">
      <c r="B7420" s="175"/>
      <c r="C7420" s="53"/>
      <c r="D7420" s="53"/>
      <c r="E7420" s="53"/>
      <c r="F7420" s="53"/>
      <c r="G7420" s="54"/>
      <c r="H7420" s="53"/>
      <c r="I7420" s="59"/>
      <c r="J7420" s="53"/>
      <c r="K7420" s="53"/>
      <c r="L7420" s="53"/>
      <c r="M7420" s="53"/>
      <c r="N7420" s="53"/>
    </row>
    <row r="7421" spans="2:14" x14ac:dyDescent="0.25">
      <c r="B7421" s="175"/>
      <c r="C7421" s="53"/>
      <c r="D7421" s="53"/>
      <c r="E7421" s="53"/>
      <c r="F7421" s="53"/>
      <c r="G7421" s="54"/>
      <c r="H7421" s="53"/>
      <c r="I7421" s="59"/>
      <c r="J7421" s="53"/>
      <c r="K7421" s="53"/>
      <c r="L7421" s="53"/>
      <c r="M7421" s="53"/>
      <c r="N7421" s="53"/>
    </row>
    <row r="7422" spans="2:14" x14ac:dyDescent="0.25">
      <c r="B7422" s="175"/>
      <c r="C7422" s="53"/>
      <c r="D7422" s="53"/>
      <c r="E7422" s="53"/>
      <c r="F7422" s="53"/>
      <c r="G7422" s="54"/>
      <c r="H7422" s="53"/>
      <c r="I7422" s="59"/>
      <c r="J7422" s="53"/>
      <c r="K7422" s="53"/>
      <c r="L7422" s="53"/>
      <c r="M7422" s="53"/>
      <c r="N7422" s="53"/>
    </row>
    <row r="7423" spans="2:14" x14ac:dyDescent="0.25">
      <c r="B7423" s="175"/>
      <c r="C7423" s="53"/>
      <c r="D7423" s="53"/>
      <c r="E7423" s="53"/>
      <c r="F7423" s="53"/>
      <c r="G7423" s="54"/>
      <c r="H7423" s="53"/>
      <c r="I7423" s="59"/>
      <c r="J7423" s="53"/>
      <c r="K7423" s="53"/>
      <c r="L7423" s="53"/>
      <c r="M7423" s="53"/>
      <c r="N7423" s="53"/>
    </row>
    <row r="7424" spans="2:14" x14ac:dyDescent="0.25">
      <c r="B7424" s="175"/>
      <c r="C7424" s="53"/>
      <c r="D7424" s="53"/>
      <c r="E7424" s="53"/>
      <c r="F7424" s="53"/>
      <c r="G7424" s="54"/>
      <c r="H7424" s="53"/>
      <c r="I7424" s="59"/>
      <c r="J7424" s="53"/>
      <c r="K7424" s="53"/>
      <c r="L7424" s="53"/>
      <c r="M7424" s="53"/>
      <c r="N7424" s="53"/>
    </row>
    <row r="7425" spans="2:14" x14ac:dyDescent="0.25">
      <c r="B7425" s="175"/>
      <c r="C7425" s="53"/>
      <c r="D7425" s="53"/>
      <c r="E7425" s="53"/>
      <c r="F7425" s="53"/>
      <c r="G7425" s="54"/>
      <c r="H7425" s="53"/>
      <c r="I7425" s="59"/>
      <c r="J7425" s="53"/>
      <c r="K7425" s="53"/>
      <c r="L7425" s="53"/>
      <c r="M7425" s="53"/>
      <c r="N7425" s="53"/>
    </row>
    <row r="7426" spans="2:14" x14ac:dyDescent="0.25">
      <c r="B7426" s="175"/>
      <c r="C7426" s="53"/>
      <c r="D7426" s="53"/>
      <c r="E7426" s="53"/>
      <c r="F7426" s="53"/>
      <c r="G7426" s="54"/>
      <c r="H7426" s="53"/>
      <c r="I7426" s="59"/>
      <c r="J7426" s="53"/>
      <c r="K7426" s="53"/>
      <c r="L7426" s="53"/>
      <c r="M7426" s="53"/>
      <c r="N7426" s="53"/>
    </row>
    <row r="7427" spans="2:14" x14ac:dyDescent="0.25">
      <c r="B7427" s="175"/>
      <c r="C7427" s="53"/>
      <c r="D7427" s="53"/>
      <c r="E7427" s="53"/>
      <c r="F7427" s="53"/>
      <c r="G7427" s="54"/>
      <c r="H7427" s="53"/>
      <c r="I7427" s="59"/>
      <c r="J7427" s="53"/>
      <c r="K7427" s="53"/>
      <c r="L7427" s="53"/>
      <c r="M7427" s="53"/>
      <c r="N7427" s="53"/>
    </row>
    <row r="7428" spans="2:14" x14ac:dyDescent="0.25">
      <c r="B7428" s="175"/>
      <c r="C7428" s="53"/>
      <c r="D7428" s="53"/>
      <c r="E7428" s="53"/>
      <c r="F7428" s="53"/>
      <c r="G7428" s="54"/>
      <c r="H7428" s="53"/>
      <c r="I7428" s="59"/>
      <c r="J7428" s="53"/>
      <c r="K7428" s="53"/>
      <c r="L7428" s="53"/>
      <c r="M7428" s="53"/>
      <c r="N7428" s="53"/>
    </row>
    <row r="7429" spans="2:14" x14ac:dyDescent="0.25">
      <c r="B7429" s="175"/>
      <c r="C7429" s="53"/>
      <c r="D7429" s="53"/>
      <c r="E7429" s="53"/>
      <c r="F7429" s="53"/>
      <c r="G7429" s="54"/>
      <c r="H7429" s="53"/>
      <c r="I7429" s="59"/>
      <c r="J7429" s="53"/>
      <c r="K7429" s="53"/>
      <c r="L7429" s="53"/>
      <c r="M7429" s="53"/>
      <c r="N7429" s="53"/>
    </row>
    <row r="7430" spans="2:14" x14ac:dyDescent="0.25">
      <c r="B7430" s="175"/>
      <c r="C7430" s="53"/>
      <c r="D7430" s="53"/>
      <c r="E7430" s="53"/>
      <c r="F7430" s="53"/>
      <c r="G7430" s="54"/>
      <c r="H7430" s="53"/>
      <c r="I7430" s="59"/>
      <c r="J7430" s="53"/>
      <c r="K7430" s="53"/>
      <c r="L7430" s="53"/>
      <c r="M7430" s="53"/>
      <c r="N7430" s="53"/>
    </row>
    <row r="7431" spans="2:14" x14ac:dyDescent="0.25">
      <c r="B7431" s="175"/>
      <c r="C7431" s="53"/>
      <c r="D7431" s="53"/>
      <c r="E7431" s="53"/>
      <c r="F7431" s="53"/>
      <c r="G7431" s="54"/>
      <c r="H7431" s="53"/>
      <c r="I7431" s="59"/>
      <c r="J7431" s="53"/>
      <c r="K7431" s="53"/>
      <c r="L7431" s="53"/>
      <c r="M7431" s="53"/>
      <c r="N7431" s="53"/>
    </row>
    <row r="7432" spans="2:14" x14ac:dyDescent="0.25">
      <c r="B7432" s="175"/>
      <c r="C7432" s="53"/>
      <c r="D7432" s="53"/>
      <c r="E7432" s="53"/>
      <c r="F7432" s="53"/>
      <c r="G7432" s="54"/>
      <c r="H7432" s="53"/>
      <c r="I7432" s="59"/>
      <c r="J7432" s="53"/>
      <c r="K7432" s="53"/>
      <c r="L7432" s="53"/>
      <c r="M7432" s="53"/>
      <c r="N7432" s="53"/>
    </row>
    <row r="7433" spans="2:14" x14ac:dyDescent="0.25">
      <c r="B7433" s="175"/>
      <c r="C7433" s="53"/>
      <c r="D7433" s="53"/>
      <c r="E7433" s="53"/>
      <c r="F7433" s="53"/>
      <c r="G7433" s="54"/>
      <c r="H7433" s="53"/>
      <c r="I7433" s="59"/>
      <c r="J7433" s="53"/>
      <c r="K7433" s="53"/>
      <c r="L7433" s="53"/>
      <c r="M7433" s="53"/>
      <c r="N7433" s="53"/>
    </row>
    <row r="7434" spans="2:14" x14ac:dyDescent="0.25">
      <c r="B7434" s="175"/>
      <c r="C7434" s="53"/>
      <c r="D7434" s="53"/>
      <c r="E7434" s="53"/>
      <c r="F7434" s="53"/>
      <c r="G7434" s="54"/>
      <c r="H7434" s="53"/>
      <c r="I7434" s="59"/>
      <c r="J7434" s="53"/>
      <c r="K7434" s="53"/>
      <c r="L7434" s="53"/>
      <c r="M7434" s="53"/>
      <c r="N7434" s="53"/>
    </row>
    <row r="7435" spans="2:14" x14ac:dyDescent="0.25">
      <c r="B7435" s="175"/>
      <c r="C7435" s="53"/>
      <c r="D7435" s="53"/>
      <c r="E7435" s="53"/>
      <c r="F7435" s="53"/>
      <c r="G7435" s="54"/>
      <c r="H7435" s="53"/>
      <c r="I7435" s="59"/>
      <c r="J7435" s="53"/>
      <c r="K7435" s="53"/>
      <c r="L7435" s="53"/>
      <c r="M7435" s="53"/>
      <c r="N7435" s="53"/>
    </row>
    <row r="7436" spans="2:14" x14ac:dyDescent="0.25">
      <c r="B7436" s="175"/>
      <c r="C7436" s="53"/>
      <c r="D7436" s="53"/>
      <c r="E7436" s="53"/>
      <c r="F7436" s="53"/>
      <c r="G7436" s="54"/>
      <c r="H7436" s="53"/>
      <c r="I7436" s="59"/>
      <c r="J7436" s="53"/>
      <c r="K7436" s="53"/>
      <c r="L7436" s="53"/>
      <c r="M7436" s="53"/>
      <c r="N7436" s="53"/>
    </row>
    <row r="7437" spans="2:14" x14ac:dyDescent="0.25">
      <c r="B7437" s="175"/>
      <c r="C7437" s="53"/>
      <c r="D7437" s="53"/>
      <c r="E7437" s="53"/>
      <c r="F7437" s="53"/>
      <c r="G7437" s="54"/>
      <c r="H7437" s="53"/>
      <c r="I7437" s="59"/>
      <c r="J7437" s="53"/>
      <c r="K7437" s="53"/>
      <c r="L7437" s="53"/>
      <c r="M7437" s="53"/>
      <c r="N7437" s="53"/>
    </row>
    <row r="7438" spans="2:14" x14ac:dyDescent="0.25">
      <c r="B7438" s="175"/>
      <c r="C7438" s="53"/>
      <c r="D7438" s="53"/>
      <c r="E7438" s="53"/>
      <c r="F7438" s="53"/>
      <c r="G7438" s="54"/>
      <c r="H7438" s="53"/>
      <c r="I7438" s="59"/>
      <c r="J7438" s="53"/>
      <c r="K7438" s="53"/>
      <c r="L7438" s="53"/>
      <c r="M7438" s="53"/>
      <c r="N7438" s="53"/>
    </row>
    <row r="7439" spans="2:14" x14ac:dyDescent="0.25">
      <c r="B7439" s="175"/>
      <c r="C7439" s="53"/>
      <c r="D7439" s="53"/>
      <c r="E7439" s="53"/>
      <c r="F7439" s="53"/>
      <c r="G7439" s="54"/>
      <c r="H7439" s="53"/>
      <c r="I7439" s="59"/>
      <c r="J7439" s="53"/>
      <c r="K7439" s="53"/>
      <c r="L7439" s="53"/>
      <c r="M7439" s="53"/>
      <c r="N7439" s="53"/>
    </row>
    <row r="7440" spans="2:14" x14ac:dyDescent="0.25">
      <c r="B7440" s="175"/>
      <c r="C7440" s="53"/>
      <c r="D7440" s="53"/>
      <c r="E7440" s="53"/>
      <c r="F7440" s="53"/>
      <c r="G7440" s="54"/>
      <c r="H7440" s="53"/>
      <c r="I7440" s="59"/>
      <c r="J7440" s="53"/>
      <c r="K7440" s="53"/>
      <c r="L7440" s="53"/>
      <c r="M7440" s="53"/>
      <c r="N7440" s="53"/>
    </row>
    <row r="7441" spans="2:14" x14ac:dyDescent="0.25">
      <c r="B7441" s="175"/>
      <c r="C7441" s="53"/>
      <c r="D7441" s="53"/>
      <c r="E7441" s="53"/>
      <c r="F7441" s="53"/>
      <c r="G7441" s="54"/>
      <c r="H7441" s="53"/>
      <c r="I7441" s="59"/>
      <c r="J7441" s="53"/>
      <c r="K7441" s="53"/>
      <c r="L7441" s="53"/>
      <c r="M7441" s="53"/>
      <c r="N7441" s="53"/>
    </row>
    <row r="7442" spans="2:14" x14ac:dyDescent="0.25">
      <c r="B7442" s="175"/>
      <c r="C7442" s="53"/>
      <c r="D7442" s="53"/>
      <c r="E7442" s="53"/>
      <c r="F7442" s="53"/>
      <c r="G7442" s="54"/>
      <c r="H7442" s="53"/>
      <c r="I7442" s="59"/>
      <c r="J7442" s="53"/>
      <c r="K7442" s="53"/>
      <c r="L7442" s="53"/>
      <c r="M7442" s="53"/>
      <c r="N7442" s="53"/>
    </row>
    <row r="7443" spans="2:14" x14ac:dyDescent="0.25">
      <c r="B7443" s="175"/>
      <c r="C7443" s="53"/>
      <c r="D7443" s="53"/>
      <c r="E7443" s="53"/>
      <c r="F7443" s="53"/>
      <c r="G7443" s="54"/>
      <c r="H7443" s="53"/>
      <c r="I7443" s="59"/>
      <c r="J7443" s="53"/>
      <c r="K7443" s="53"/>
      <c r="L7443" s="53"/>
      <c r="M7443" s="53"/>
      <c r="N7443" s="53"/>
    </row>
    <row r="7444" spans="2:14" x14ac:dyDescent="0.25">
      <c r="B7444" s="175"/>
      <c r="C7444" s="53"/>
      <c r="D7444" s="53"/>
      <c r="E7444" s="53"/>
      <c r="F7444" s="53"/>
      <c r="G7444" s="54"/>
      <c r="H7444" s="53"/>
      <c r="I7444" s="59"/>
      <c r="J7444" s="53"/>
      <c r="K7444" s="53"/>
      <c r="L7444" s="53"/>
      <c r="M7444" s="53"/>
      <c r="N7444" s="53"/>
    </row>
    <row r="7445" spans="2:14" x14ac:dyDescent="0.25">
      <c r="B7445" s="175"/>
      <c r="C7445" s="53"/>
      <c r="D7445" s="53"/>
      <c r="E7445" s="53"/>
      <c r="F7445" s="53"/>
      <c r="G7445" s="54"/>
      <c r="H7445" s="53"/>
      <c r="I7445" s="59"/>
      <c r="J7445" s="53"/>
      <c r="K7445" s="53"/>
      <c r="L7445" s="53"/>
      <c r="M7445" s="53"/>
      <c r="N7445" s="53"/>
    </row>
    <row r="7446" spans="2:14" x14ac:dyDescent="0.25">
      <c r="B7446" s="175"/>
      <c r="C7446" s="53"/>
      <c r="D7446" s="53"/>
      <c r="E7446" s="53"/>
      <c r="F7446" s="53"/>
      <c r="G7446" s="54"/>
      <c r="H7446" s="53"/>
      <c r="I7446" s="59"/>
      <c r="J7446" s="53"/>
      <c r="K7446" s="53"/>
      <c r="L7446" s="53"/>
      <c r="M7446" s="53"/>
      <c r="N7446" s="53"/>
    </row>
    <row r="7447" spans="2:14" x14ac:dyDescent="0.25">
      <c r="B7447" s="175"/>
      <c r="C7447" s="53"/>
      <c r="D7447" s="53"/>
      <c r="E7447" s="53"/>
      <c r="F7447" s="53"/>
      <c r="G7447" s="54"/>
      <c r="H7447" s="53"/>
      <c r="I7447" s="59"/>
      <c r="J7447" s="53"/>
      <c r="K7447" s="53"/>
      <c r="L7447" s="53"/>
      <c r="M7447" s="53"/>
      <c r="N7447" s="53"/>
    </row>
    <row r="7448" spans="2:14" x14ac:dyDescent="0.25">
      <c r="B7448" s="175"/>
      <c r="C7448" s="53"/>
      <c r="D7448" s="53"/>
      <c r="E7448" s="53"/>
      <c r="F7448" s="53"/>
      <c r="G7448" s="54"/>
      <c r="H7448" s="53"/>
      <c r="I7448" s="59"/>
      <c r="J7448" s="53"/>
      <c r="K7448" s="53"/>
      <c r="L7448" s="53"/>
      <c r="M7448" s="53"/>
      <c r="N7448" s="53"/>
    </row>
    <row r="7449" spans="2:14" x14ac:dyDescent="0.25">
      <c r="B7449" s="175"/>
      <c r="C7449" s="53"/>
      <c r="D7449" s="53"/>
      <c r="E7449" s="53"/>
      <c r="F7449" s="53"/>
      <c r="G7449" s="54"/>
      <c r="H7449" s="53"/>
      <c r="I7449" s="59"/>
      <c r="J7449" s="53"/>
      <c r="K7449" s="53"/>
      <c r="L7449" s="53"/>
      <c r="M7449" s="53"/>
      <c r="N7449" s="53"/>
    </row>
    <row r="7450" spans="2:14" x14ac:dyDescent="0.25">
      <c r="B7450" s="175"/>
      <c r="C7450" s="53"/>
      <c r="D7450" s="53"/>
      <c r="E7450" s="53"/>
      <c r="F7450" s="53"/>
      <c r="G7450" s="54"/>
      <c r="H7450" s="53"/>
      <c r="I7450" s="59"/>
      <c r="J7450" s="53"/>
      <c r="K7450" s="53"/>
      <c r="L7450" s="53"/>
      <c r="M7450" s="53"/>
      <c r="N7450" s="53"/>
    </row>
    <row r="7451" spans="2:14" x14ac:dyDescent="0.25">
      <c r="B7451" s="175"/>
      <c r="C7451" s="53"/>
      <c r="D7451" s="53"/>
      <c r="E7451" s="53"/>
      <c r="F7451" s="53"/>
      <c r="G7451" s="54"/>
      <c r="H7451" s="53"/>
      <c r="I7451" s="59"/>
      <c r="J7451" s="53"/>
      <c r="K7451" s="53"/>
      <c r="L7451" s="53"/>
      <c r="M7451" s="53"/>
      <c r="N7451" s="53"/>
    </row>
    <row r="7452" spans="2:14" x14ac:dyDescent="0.25">
      <c r="B7452" s="175"/>
      <c r="C7452" s="53"/>
      <c r="D7452" s="53"/>
      <c r="E7452" s="53"/>
      <c r="F7452" s="53"/>
      <c r="G7452" s="54"/>
      <c r="H7452" s="53"/>
      <c r="I7452" s="59"/>
      <c r="J7452" s="53"/>
      <c r="K7452" s="53"/>
      <c r="L7452" s="53"/>
      <c r="M7452" s="53"/>
      <c r="N7452" s="53"/>
    </row>
    <row r="7453" spans="2:14" x14ac:dyDescent="0.25">
      <c r="B7453" s="175"/>
      <c r="C7453" s="53"/>
      <c r="D7453" s="53"/>
      <c r="E7453" s="53"/>
      <c r="F7453" s="53"/>
      <c r="G7453" s="54"/>
      <c r="H7453" s="53"/>
      <c r="I7453" s="59"/>
      <c r="J7453" s="53"/>
      <c r="K7453" s="53"/>
      <c r="L7453" s="53"/>
      <c r="M7453" s="53"/>
      <c r="N7453" s="53"/>
    </row>
    <row r="7454" spans="2:14" x14ac:dyDescent="0.25">
      <c r="B7454" s="175"/>
      <c r="C7454" s="53"/>
      <c r="D7454" s="53"/>
      <c r="E7454" s="53"/>
      <c r="F7454" s="53"/>
      <c r="G7454" s="54"/>
      <c r="H7454" s="53"/>
      <c r="I7454" s="59"/>
      <c r="J7454" s="53"/>
      <c r="K7454" s="53"/>
      <c r="L7454" s="53"/>
      <c r="M7454" s="53"/>
      <c r="N7454" s="53"/>
    </row>
    <row r="7455" spans="2:14" x14ac:dyDescent="0.25">
      <c r="B7455" s="175"/>
      <c r="C7455" s="53"/>
      <c r="D7455" s="53"/>
      <c r="E7455" s="53"/>
      <c r="F7455" s="53"/>
      <c r="G7455" s="54"/>
      <c r="H7455" s="53"/>
      <c r="I7455" s="59"/>
      <c r="J7455" s="53"/>
      <c r="K7455" s="53"/>
      <c r="L7455" s="53"/>
      <c r="M7455" s="53"/>
      <c r="N7455" s="53"/>
    </row>
    <row r="7456" spans="2:14" x14ac:dyDescent="0.25">
      <c r="B7456" s="175"/>
      <c r="C7456" s="53"/>
      <c r="D7456" s="53"/>
      <c r="E7456" s="53"/>
      <c r="F7456" s="53"/>
      <c r="G7456" s="54"/>
      <c r="H7456" s="53"/>
      <c r="I7456" s="59"/>
      <c r="J7456" s="53"/>
      <c r="K7456" s="53"/>
      <c r="L7456" s="53"/>
      <c r="M7456" s="53"/>
      <c r="N7456" s="53"/>
    </row>
    <row r="7457" spans="2:14" x14ac:dyDescent="0.25">
      <c r="B7457" s="175"/>
      <c r="C7457" s="53"/>
      <c r="D7457" s="53"/>
      <c r="E7457" s="53"/>
      <c r="F7457" s="53"/>
      <c r="G7457" s="54"/>
      <c r="H7457" s="53"/>
      <c r="I7457" s="59"/>
      <c r="J7457" s="53"/>
      <c r="K7457" s="53"/>
      <c r="L7457" s="53"/>
      <c r="M7457" s="53"/>
      <c r="N7457" s="53"/>
    </row>
    <row r="7458" spans="2:14" x14ac:dyDescent="0.25">
      <c r="B7458" s="175"/>
      <c r="C7458" s="53"/>
      <c r="D7458" s="53"/>
      <c r="E7458" s="53"/>
      <c r="F7458" s="53"/>
      <c r="G7458" s="54"/>
      <c r="H7458" s="53"/>
      <c r="I7458" s="59"/>
      <c r="J7458" s="53"/>
      <c r="K7458" s="53"/>
      <c r="L7458" s="53"/>
      <c r="M7458" s="53"/>
      <c r="N7458" s="53"/>
    </row>
    <row r="7459" spans="2:14" x14ac:dyDescent="0.25">
      <c r="B7459" s="175"/>
      <c r="C7459" s="53"/>
      <c r="D7459" s="53"/>
      <c r="E7459" s="53"/>
      <c r="F7459" s="53"/>
      <c r="G7459" s="54"/>
      <c r="H7459" s="53"/>
      <c r="I7459" s="59"/>
      <c r="J7459" s="53"/>
      <c r="K7459" s="53"/>
      <c r="L7459" s="53"/>
      <c r="M7459" s="53"/>
      <c r="N7459" s="53"/>
    </row>
    <row r="7460" spans="2:14" x14ac:dyDescent="0.25">
      <c r="B7460" s="175"/>
      <c r="C7460" s="53"/>
      <c r="D7460" s="53"/>
      <c r="E7460" s="53"/>
      <c r="F7460" s="53"/>
      <c r="G7460" s="54"/>
      <c r="H7460" s="53"/>
      <c r="I7460" s="59"/>
      <c r="J7460" s="53"/>
      <c r="K7460" s="53"/>
      <c r="L7460" s="53"/>
      <c r="M7460" s="53"/>
      <c r="N7460" s="53"/>
    </row>
    <row r="7461" spans="2:14" x14ac:dyDescent="0.25">
      <c r="B7461" s="175"/>
      <c r="C7461" s="53"/>
      <c r="D7461" s="53"/>
      <c r="E7461" s="53"/>
      <c r="F7461" s="53"/>
      <c r="G7461" s="54"/>
      <c r="H7461" s="53"/>
      <c r="I7461" s="59"/>
      <c r="J7461" s="53"/>
      <c r="K7461" s="53"/>
      <c r="L7461" s="53"/>
      <c r="M7461" s="53"/>
      <c r="N7461" s="53"/>
    </row>
    <row r="7462" spans="2:14" x14ac:dyDescent="0.25">
      <c r="B7462" s="175"/>
      <c r="C7462" s="53"/>
      <c r="D7462" s="53"/>
      <c r="E7462" s="53"/>
      <c r="F7462" s="53"/>
      <c r="G7462" s="54"/>
      <c r="H7462" s="53"/>
      <c r="I7462" s="59"/>
      <c r="J7462" s="53"/>
      <c r="K7462" s="53"/>
      <c r="L7462" s="53"/>
      <c r="M7462" s="53"/>
      <c r="N7462" s="53"/>
    </row>
    <row r="7463" spans="2:14" x14ac:dyDescent="0.25">
      <c r="B7463" s="175"/>
      <c r="C7463" s="53"/>
      <c r="D7463" s="53"/>
      <c r="E7463" s="53"/>
      <c r="F7463" s="53"/>
      <c r="G7463" s="54"/>
      <c r="H7463" s="53"/>
      <c r="I7463" s="59"/>
      <c r="J7463" s="53"/>
      <c r="K7463" s="53"/>
      <c r="L7463" s="53"/>
      <c r="M7463" s="53"/>
      <c r="N7463" s="53"/>
    </row>
    <row r="7464" spans="2:14" x14ac:dyDescent="0.25">
      <c r="B7464" s="175"/>
      <c r="C7464" s="53"/>
      <c r="D7464" s="53"/>
      <c r="E7464" s="53"/>
      <c r="F7464" s="53"/>
      <c r="G7464" s="54"/>
      <c r="H7464" s="53"/>
      <c r="I7464" s="59"/>
      <c r="J7464" s="53"/>
      <c r="K7464" s="53"/>
      <c r="L7464" s="53"/>
      <c r="M7464" s="53"/>
      <c r="N7464" s="53"/>
    </row>
    <row r="7465" spans="2:14" x14ac:dyDescent="0.25">
      <c r="B7465" s="175"/>
      <c r="C7465" s="53"/>
      <c r="D7465" s="53"/>
      <c r="E7465" s="53"/>
      <c r="F7465" s="53"/>
      <c r="G7465" s="54"/>
      <c r="H7465" s="53"/>
      <c r="I7465" s="59"/>
      <c r="J7465" s="53"/>
      <c r="K7465" s="53"/>
      <c r="L7465" s="53"/>
      <c r="M7465" s="53"/>
      <c r="N7465" s="53"/>
    </row>
    <row r="7466" spans="2:14" x14ac:dyDescent="0.25">
      <c r="B7466" s="175"/>
      <c r="C7466" s="53"/>
      <c r="D7466" s="53"/>
      <c r="E7466" s="53"/>
      <c r="F7466" s="53"/>
      <c r="G7466" s="54"/>
      <c r="H7466" s="53"/>
      <c r="I7466" s="59"/>
      <c r="J7466" s="53"/>
      <c r="K7466" s="53"/>
      <c r="L7466" s="53"/>
      <c r="M7466" s="53"/>
      <c r="N7466" s="53"/>
    </row>
    <row r="7467" spans="2:14" x14ac:dyDescent="0.25">
      <c r="B7467" s="175"/>
      <c r="C7467" s="53"/>
      <c r="D7467" s="53"/>
      <c r="E7467" s="53"/>
      <c r="F7467" s="53"/>
      <c r="G7467" s="54"/>
      <c r="H7467" s="53"/>
      <c r="I7467" s="59"/>
      <c r="J7467" s="53"/>
      <c r="K7467" s="53"/>
      <c r="L7467" s="53"/>
      <c r="M7467" s="53"/>
      <c r="N7467" s="53"/>
    </row>
    <row r="7468" spans="2:14" x14ac:dyDescent="0.25">
      <c r="B7468" s="175"/>
      <c r="C7468" s="53"/>
      <c r="D7468" s="53"/>
      <c r="E7468" s="53"/>
      <c r="F7468" s="53"/>
      <c r="G7468" s="54"/>
      <c r="H7468" s="53"/>
      <c r="I7468" s="59"/>
      <c r="J7468" s="53"/>
      <c r="K7468" s="53"/>
      <c r="L7468" s="53"/>
      <c r="M7468" s="53"/>
      <c r="N7468" s="53"/>
    </row>
    <row r="7469" spans="2:14" x14ac:dyDescent="0.25">
      <c r="B7469" s="175"/>
      <c r="C7469" s="53"/>
      <c r="D7469" s="53"/>
      <c r="E7469" s="53"/>
      <c r="F7469" s="53"/>
      <c r="G7469" s="54"/>
      <c r="H7469" s="53"/>
      <c r="I7469" s="59"/>
      <c r="J7469" s="53"/>
      <c r="K7469" s="53"/>
      <c r="L7469" s="53"/>
      <c r="M7469" s="53"/>
      <c r="N7469" s="53"/>
    </row>
    <row r="7470" spans="2:14" x14ac:dyDescent="0.25">
      <c r="B7470" s="175"/>
      <c r="C7470" s="53"/>
      <c r="D7470" s="53"/>
      <c r="E7470" s="53"/>
      <c r="F7470" s="53"/>
      <c r="G7470" s="54"/>
      <c r="H7470" s="53"/>
      <c r="I7470" s="59"/>
      <c r="J7470" s="53"/>
      <c r="K7470" s="53"/>
      <c r="L7470" s="53"/>
      <c r="M7470" s="53"/>
      <c r="N7470" s="53"/>
    </row>
    <row r="7471" spans="2:14" x14ac:dyDescent="0.25">
      <c r="B7471" s="175"/>
      <c r="C7471" s="53"/>
      <c r="D7471" s="53"/>
      <c r="E7471" s="53"/>
      <c r="F7471" s="53"/>
      <c r="G7471" s="54"/>
      <c r="H7471" s="53"/>
      <c r="I7471" s="59"/>
      <c r="J7471" s="53"/>
      <c r="K7471" s="53"/>
      <c r="L7471" s="53"/>
      <c r="M7471" s="53"/>
      <c r="N7471" s="53"/>
    </row>
    <row r="7472" spans="2:14" x14ac:dyDescent="0.25">
      <c r="B7472" s="175"/>
      <c r="C7472" s="53"/>
      <c r="D7472" s="53"/>
      <c r="E7472" s="53"/>
      <c r="F7472" s="53"/>
      <c r="G7472" s="54"/>
      <c r="H7472" s="53"/>
      <c r="I7472" s="59"/>
      <c r="J7472" s="53"/>
      <c r="K7472" s="53"/>
      <c r="L7472" s="53"/>
      <c r="M7472" s="53"/>
      <c r="N7472" s="53"/>
    </row>
    <row r="7473" spans="2:14" x14ac:dyDescent="0.25">
      <c r="B7473" s="175"/>
      <c r="C7473" s="53"/>
      <c r="D7473" s="53"/>
      <c r="E7473" s="53"/>
      <c r="F7473" s="53"/>
      <c r="G7473" s="54"/>
      <c r="H7473" s="53"/>
      <c r="I7473" s="59"/>
      <c r="J7473" s="53"/>
      <c r="K7473" s="53"/>
      <c r="L7473" s="53"/>
      <c r="M7473" s="53"/>
      <c r="N7473" s="53"/>
    </row>
    <row r="7474" spans="2:14" x14ac:dyDescent="0.25">
      <c r="B7474" s="175"/>
      <c r="C7474" s="53"/>
      <c r="D7474" s="53"/>
      <c r="E7474" s="53"/>
      <c r="F7474" s="53"/>
      <c r="G7474" s="54"/>
      <c r="H7474" s="53"/>
      <c r="I7474" s="59"/>
      <c r="J7474" s="53"/>
      <c r="K7474" s="53"/>
      <c r="L7474" s="53"/>
      <c r="M7474" s="53"/>
      <c r="N7474" s="53"/>
    </row>
    <row r="7475" spans="2:14" x14ac:dyDescent="0.25">
      <c r="B7475" s="175"/>
      <c r="C7475" s="53"/>
      <c r="D7475" s="53"/>
      <c r="E7475" s="53"/>
      <c r="F7475" s="53"/>
      <c r="G7475" s="54"/>
      <c r="H7475" s="53"/>
      <c r="I7475" s="59"/>
      <c r="J7475" s="53"/>
      <c r="K7475" s="53"/>
      <c r="L7475" s="53"/>
      <c r="M7475" s="53"/>
      <c r="N7475" s="53"/>
    </row>
    <row r="7476" spans="2:14" x14ac:dyDescent="0.25">
      <c r="B7476" s="175"/>
      <c r="C7476" s="53"/>
      <c r="D7476" s="53"/>
      <c r="E7476" s="53"/>
      <c r="F7476" s="53"/>
      <c r="G7476" s="54"/>
      <c r="H7476" s="53"/>
      <c r="I7476" s="59"/>
      <c r="J7476" s="53"/>
      <c r="K7476" s="53"/>
      <c r="L7476" s="53"/>
      <c r="M7476" s="53"/>
      <c r="N7476" s="53"/>
    </row>
    <row r="7477" spans="2:14" x14ac:dyDescent="0.25">
      <c r="B7477" s="175"/>
      <c r="C7477" s="53"/>
      <c r="D7477" s="53"/>
      <c r="E7477" s="53"/>
      <c r="F7477" s="53"/>
      <c r="G7477" s="54"/>
      <c r="H7477" s="53"/>
      <c r="I7477" s="59"/>
      <c r="J7477" s="53"/>
      <c r="K7477" s="53"/>
      <c r="L7477" s="53"/>
      <c r="M7477" s="53"/>
      <c r="N7477" s="53"/>
    </row>
    <row r="7478" spans="2:14" x14ac:dyDescent="0.25">
      <c r="B7478" s="175"/>
      <c r="C7478" s="53"/>
      <c r="D7478" s="53"/>
      <c r="E7478" s="53"/>
      <c r="F7478" s="53"/>
      <c r="G7478" s="54"/>
      <c r="H7478" s="53"/>
      <c r="I7478" s="59"/>
      <c r="J7478" s="53"/>
      <c r="K7478" s="53"/>
      <c r="L7478" s="53"/>
      <c r="M7478" s="53"/>
      <c r="N7478" s="53"/>
    </row>
    <row r="7479" spans="2:14" x14ac:dyDescent="0.25">
      <c r="B7479" s="175"/>
      <c r="C7479" s="53"/>
      <c r="D7479" s="53"/>
      <c r="E7479" s="53"/>
      <c r="F7479" s="53"/>
      <c r="G7479" s="54"/>
      <c r="H7479" s="53"/>
      <c r="I7479" s="59"/>
      <c r="J7479" s="53"/>
      <c r="K7479" s="53"/>
      <c r="L7479" s="53"/>
      <c r="M7479" s="53"/>
      <c r="N7479" s="53"/>
    </row>
    <row r="7480" spans="2:14" x14ac:dyDescent="0.25">
      <c r="B7480" s="175"/>
      <c r="C7480" s="53"/>
      <c r="D7480" s="53"/>
      <c r="E7480" s="53"/>
      <c r="F7480" s="53"/>
      <c r="G7480" s="54"/>
      <c r="H7480" s="53"/>
      <c r="I7480" s="59"/>
      <c r="J7480" s="53"/>
      <c r="K7480" s="53"/>
      <c r="L7480" s="53"/>
      <c r="M7480" s="53"/>
      <c r="N7480" s="53"/>
    </row>
    <row r="7481" spans="2:14" x14ac:dyDescent="0.25">
      <c r="B7481" s="175"/>
      <c r="C7481" s="53"/>
      <c r="D7481" s="53"/>
      <c r="E7481" s="53"/>
      <c r="F7481" s="53"/>
      <c r="G7481" s="54"/>
      <c r="H7481" s="53"/>
      <c r="I7481" s="59"/>
      <c r="J7481" s="53"/>
      <c r="K7481" s="53"/>
      <c r="L7481" s="53"/>
      <c r="M7481" s="53"/>
      <c r="N7481" s="53"/>
    </row>
    <row r="7482" spans="2:14" x14ac:dyDescent="0.25">
      <c r="B7482" s="175"/>
      <c r="C7482" s="53"/>
      <c r="D7482" s="53"/>
      <c r="E7482" s="53"/>
      <c r="F7482" s="53"/>
      <c r="G7482" s="54"/>
      <c r="H7482" s="53"/>
      <c r="I7482" s="59"/>
      <c r="J7482" s="53"/>
      <c r="K7482" s="53"/>
      <c r="L7482" s="53"/>
      <c r="M7482" s="53"/>
      <c r="N7482" s="53"/>
    </row>
    <row r="7483" spans="2:14" x14ac:dyDescent="0.25">
      <c r="B7483" s="175"/>
      <c r="C7483" s="53"/>
      <c r="D7483" s="53"/>
      <c r="E7483" s="53"/>
      <c r="F7483" s="53"/>
      <c r="G7483" s="54"/>
      <c r="H7483" s="53"/>
      <c r="I7483" s="59"/>
      <c r="J7483" s="53"/>
      <c r="K7483" s="53"/>
      <c r="L7483" s="53"/>
      <c r="M7483" s="53"/>
      <c r="N7483" s="53"/>
    </row>
    <row r="7484" spans="2:14" x14ac:dyDescent="0.25">
      <c r="B7484" s="175"/>
      <c r="C7484" s="53"/>
      <c r="D7484" s="53"/>
      <c r="E7484" s="53"/>
      <c r="F7484" s="53"/>
      <c r="G7484" s="54"/>
      <c r="H7484" s="53"/>
      <c r="I7484" s="59"/>
      <c r="J7484" s="53"/>
      <c r="K7484" s="53"/>
      <c r="L7484" s="53"/>
      <c r="M7484" s="53"/>
      <c r="N7484" s="53"/>
    </row>
    <row r="7485" spans="2:14" x14ac:dyDescent="0.25">
      <c r="B7485" s="175"/>
      <c r="C7485" s="53"/>
      <c r="D7485" s="53"/>
      <c r="E7485" s="53"/>
      <c r="F7485" s="53"/>
      <c r="G7485" s="54"/>
      <c r="H7485" s="53"/>
      <c r="I7485" s="59"/>
      <c r="J7485" s="53"/>
      <c r="K7485" s="53"/>
      <c r="L7485" s="53"/>
      <c r="M7485" s="53"/>
      <c r="N7485" s="53"/>
    </row>
    <row r="7486" spans="2:14" x14ac:dyDescent="0.25">
      <c r="B7486" s="175"/>
      <c r="C7486" s="53"/>
      <c r="D7486" s="53"/>
      <c r="E7486" s="53"/>
      <c r="F7486" s="53"/>
      <c r="G7486" s="54"/>
      <c r="H7486" s="53"/>
      <c r="I7486" s="59"/>
      <c r="J7486" s="53"/>
      <c r="K7486" s="53"/>
      <c r="L7486" s="53"/>
      <c r="M7486" s="53"/>
      <c r="N7486" s="53"/>
    </row>
    <row r="7487" spans="2:14" x14ac:dyDescent="0.25">
      <c r="B7487" s="175"/>
      <c r="C7487" s="53"/>
      <c r="D7487" s="53"/>
      <c r="E7487" s="53"/>
      <c r="F7487" s="53"/>
      <c r="G7487" s="54"/>
      <c r="H7487" s="53"/>
      <c r="I7487" s="59"/>
      <c r="J7487" s="53"/>
      <c r="K7487" s="53"/>
      <c r="L7487" s="53"/>
      <c r="M7487" s="53"/>
      <c r="N7487" s="53"/>
    </row>
    <row r="7488" spans="2:14" x14ac:dyDescent="0.25">
      <c r="B7488" s="175"/>
      <c r="C7488" s="53"/>
      <c r="D7488" s="53"/>
      <c r="E7488" s="53"/>
      <c r="F7488" s="53"/>
      <c r="G7488" s="54"/>
      <c r="H7488" s="53"/>
      <c r="I7488" s="59"/>
      <c r="J7488" s="53"/>
      <c r="K7488" s="53"/>
      <c r="L7488" s="53"/>
      <c r="M7488" s="53"/>
      <c r="N7488" s="53"/>
    </row>
    <row r="7489" spans="2:14" x14ac:dyDescent="0.25">
      <c r="B7489" s="175"/>
      <c r="C7489" s="53"/>
      <c r="D7489" s="53"/>
      <c r="E7489" s="53"/>
      <c r="F7489" s="53"/>
      <c r="G7489" s="54"/>
      <c r="H7489" s="53"/>
      <c r="I7489" s="59"/>
      <c r="J7489" s="53"/>
      <c r="K7489" s="53"/>
      <c r="L7489" s="53"/>
      <c r="M7489" s="53"/>
      <c r="N7489" s="53"/>
    </row>
    <row r="7490" spans="2:14" x14ac:dyDescent="0.25">
      <c r="B7490" s="175"/>
      <c r="C7490" s="53"/>
      <c r="D7490" s="53"/>
      <c r="E7490" s="53"/>
      <c r="F7490" s="53"/>
      <c r="G7490" s="54"/>
      <c r="H7490" s="53"/>
      <c r="I7490" s="59"/>
      <c r="J7490" s="53"/>
      <c r="K7490" s="53"/>
      <c r="L7490" s="53"/>
      <c r="M7490" s="53"/>
      <c r="N7490" s="53"/>
    </row>
    <row r="7491" spans="2:14" x14ac:dyDescent="0.25">
      <c r="B7491" s="175"/>
      <c r="C7491" s="53"/>
      <c r="D7491" s="53"/>
      <c r="E7491" s="53"/>
      <c r="F7491" s="53"/>
      <c r="G7491" s="54"/>
      <c r="H7491" s="53"/>
      <c r="I7491" s="59"/>
      <c r="J7491" s="53"/>
      <c r="K7491" s="53"/>
      <c r="L7491" s="53"/>
      <c r="M7491" s="53"/>
      <c r="N7491" s="53"/>
    </row>
    <row r="7492" spans="2:14" x14ac:dyDescent="0.25">
      <c r="B7492" s="175"/>
      <c r="C7492" s="53"/>
      <c r="D7492" s="53"/>
      <c r="E7492" s="53"/>
      <c r="F7492" s="53"/>
      <c r="G7492" s="54"/>
      <c r="H7492" s="53"/>
      <c r="I7492" s="59"/>
      <c r="J7492" s="53"/>
      <c r="K7492" s="53"/>
      <c r="L7492" s="53"/>
      <c r="M7492" s="53"/>
      <c r="N7492" s="53"/>
    </row>
    <row r="7493" spans="2:14" x14ac:dyDescent="0.25">
      <c r="B7493" s="175"/>
      <c r="C7493" s="53"/>
      <c r="D7493" s="53"/>
      <c r="E7493" s="53"/>
      <c r="F7493" s="53"/>
      <c r="G7493" s="54"/>
      <c r="H7493" s="53"/>
      <c r="I7493" s="59"/>
      <c r="J7493" s="53"/>
      <c r="K7493" s="53"/>
      <c r="L7493" s="53"/>
      <c r="M7493" s="53"/>
      <c r="N7493" s="53"/>
    </row>
    <row r="7494" spans="2:14" x14ac:dyDescent="0.25">
      <c r="B7494" s="175"/>
      <c r="C7494" s="53"/>
      <c r="D7494" s="53"/>
      <c r="E7494" s="53"/>
      <c r="F7494" s="53"/>
      <c r="G7494" s="54"/>
      <c r="H7494" s="53"/>
      <c r="I7494" s="59"/>
      <c r="J7494" s="53"/>
      <c r="K7494" s="53"/>
      <c r="L7494" s="53"/>
      <c r="M7494" s="53"/>
      <c r="N7494" s="53"/>
    </row>
    <row r="7495" spans="2:14" x14ac:dyDescent="0.25">
      <c r="B7495" s="175"/>
      <c r="C7495" s="53"/>
      <c r="D7495" s="53"/>
      <c r="E7495" s="53"/>
      <c r="F7495" s="53"/>
      <c r="G7495" s="54"/>
      <c r="H7495" s="53"/>
      <c r="I7495" s="59"/>
      <c r="J7495" s="53"/>
      <c r="K7495" s="53"/>
      <c r="L7495" s="53"/>
      <c r="M7495" s="53"/>
      <c r="N7495" s="53"/>
    </row>
    <row r="7496" spans="2:14" x14ac:dyDescent="0.25">
      <c r="B7496" s="175"/>
      <c r="C7496" s="53"/>
      <c r="D7496" s="53"/>
      <c r="E7496" s="53"/>
      <c r="F7496" s="53"/>
      <c r="G7496" s="54"/>
      <c r="H7496" s="53"/>
      <c r="I7496" s="59"/>
      <c r="J7496" s="53"/>
      <c r="K7496" s="53"/>
      <c r="L7496" s="53"/>
      <c r="M7496" s="53"/>
      <c r="N7496" s="53"/>
    </row>
    <row r="7497" spans="2:14" x14ac:dyDescent="0.25">
      <c r="B7497" s="175"/>
      <c r="C7497" s="53"/>
      <c r="D7497" s="53"/>
      <c r="E7497" s="53"/>
      <c r="F7497" s="53"/>
      <c r="G7497" s="54"/>
      <c r="H7497" s="53"/>
      <c r="I7497" s="59"/>
      <c r="J7497" s="53"/>
      <c r="K7497" s="53"/>
      <c r="L7497" s="53"/>
      <c r="M7497" s="53"/>
      <c r="N7497" s="53"/>
    </row>
    <row r="7498" spans="2:14" x14ac:dyDescent="0.25">
      <c r="B7498" s="175"/>
      <c r="C7498" s="53"/>
      <c r="D7498" s="53"/>
      <c r="E7498" s="53"/>
      <c r="F7498" s="53"/>
      <c r="G7498" s="54"/>
      <c r="H7498" s="53"/>
      <c r="I7498" s="59"/>
      <c r="J7498" s="53"/>
      <c r="K7498" s="53"/>
      <c r="L7498" s="53"/>
      <c r="M7498" s="53"/>
      <c r="N7498" s="53"/>
    </row>
    <row r="7499" spans="2:14" x14ac:dyDescent="0.25">
      <c r="B7499" s="175"/>
      <c r="C7499" s="53"/>
      <c r="D7499" s="53"/>
      <c r="E7499" s="53"/>
      <c r="F7499" s="53"/>
      <c r="G7499" s="54"/>
      <c r="H7499" s="53"/>
      <c r="I7499" s="59"/>
      <c r="J7499" s="53"/>
      <c r="K7499" s="53"/>
      <c r="L7499" s="53"/>
      <c r="M7499" s="53"/>
      <c r="N7499" s="53"/>
    </row>
    <row r="7500" spans="2:14" x14ac:dyDescent="0.25">
      <c r="B7500" s="175"/>
      <c r="C7500" s="53"/>
      <c r="D7500" s="53"/>
      <c r="E7500" s="53"/>
      <c r="F7500" s="53"/>
      <c r="G7500" s="54"/>
      <c r="H7500" s="53"/>
      <c r="I7500" s="59"/>
      <c r="J7500" s="53"/>
      <c r="K7500" s="53"/>
      <c r="L7500" s="53"/>
      <c r="M7500" s="53"/>
      <c r="N7500" s="53"/>
    </row>
    <row r="7501" spans="2:14" x14ac:dyDescent="0.25">
      <c r="B7501" s="175"/>
      <c r="C7501" s="53"/>
      <c r="D7501" s="53"/>
      <c r="E7501" s="53"/>
      <c r="F7501" s="53"/>
      <c r="G7501" s="54"/>
      <c r="H7501" s="53"/>
      <c r="I7501" s="59"/>
      <c r="J7501" s="53"/>
      <c r="K7501" s="53"/>
      <c r="L7501" s="53"/>
      <c r="M7501" s="53"/>
      <c r="N7501" s="53"/>
    </row>
    <row r="7502" spans="2:14" x14ac:dyDescent="0.25">
      <c r="B7502" s="175"/>
      <c r="C7502" s="53"/>
      <c r="D7502" s="53"/>
      <c r="E7502" s="53"/>
      <c r="F7502" s="53"/>
      <c r="G7502" s="54"/>
      <c r="H7502" s="53"/>
      <c r="I7502" s="59"/>
      <c r="J7502" s="53"/>
      <c r="K7502" s="53"/>
      <c r="L7502" s="53"/>
      <c r="M7502" s="53"/>
      <c r="N7502" s="53"/>
    </row>
    <row r="7503" spans="2:14" x14ac:dyDescent="0.25">
      <c r="B7503" s="175"/>
      <c r="C7503" s="53"/>
      <c r="D7503" s="53"/>
      <c r="E7503" s="53"/>
      <c r="F7503" s="53"/>
      <c r="G7503" s="54"/>
      <c r="H7503" s="53"/>
      <c r="I7503" s="59"/>
      <c r="J7503" s="53"/>
      <c r="K7503" s="53"/>
      <c r="L7503" s="53"/>
      <c r="M7503" s="53"/>
      <c r="N7503" s="53"/>
    </row>
    <row r="7504" spans="2:14" x14ac:dyDescent="0.25">
      <c r="B7504" s="175"/>
      <c r="C7504" s="53"/>
      <c r="D7504" s="53"/>
      <c r="E7504" s="53"/>
      <c r="F7504" s="53"/>
      <c r="G7504" s="54"/>
      <c r="H7504" s="53"/>
      <c r="I7504" s="59"/>
      <c r="J7504" s="53"/>
      <c r="K7504" s="53"/>
      <c r="L7504" s="53"/>
      <c r="M7504" s="53"/>
      <c r="N7504" s="53"/>
    </row>
    <row r="7505" spans="2:14" x14ac:dyDescent="0.25">
      <c r="B7505" s="175"/>
      <c r="C7505" s="53"/>
      <c r="D7505" s="53"/>
      <c r="E7505" s="53"/>
      <c r="F7505" s="53"/>
      <c r="G7505" s="54"/>
      <c r="H7505" s="53"/>
      <c r="I7505" s="59"/>
      <c r="J7505" s="53"/>
      <c r="K7505" s="53"/>
      <c r="L7505" s="53"/>
      <c r="M7505" s="53"/>
      <c r="N7505" s="53"/>
    </row>
    <row r="7506" spans="2:14" x14ac:dyDescent="0.25">
      <c r="B7506" s="175"/>
      <c r="C7506" s="53"/>
      <c r="D7506" s="53"/>
      <c r="E7506" s="53"/>
      <c r="F7506" s="53"/>
      <c r="G7506" s="54"/>
      <c r="H7506" s="53"/>
      <c r="I7506" s="59"/>
      <c r="J7506" s="53"/>
      <c r="K7506" s="53"/>
      <c r="L7506" s="53"/>
      <c r="M7506" s="53"/>
      <c r="N7506" s="53"/>
    </row>
    <row r="7507" spans="2:14" x14ac:dyDescent="0.25">
      <c r="B7507" s="175"/>
      <c r="C7507" s="53"/>
      <c r="D7507" s="53"/>
      <c r="E7507" s="53"/>
      <c r="F7507" s="53"/>
      <c r="G7507" s="54"/>
      <c r="H7507" s="53"/>
      <c r="I7507" s="59"/>
      <c r="J7507" s="53"/>
      <c r="K7507" s="53"/>
      <c r="L7507" s="53"/>
      <c r="M7507" s="53"/>
      <c r="N7507" s="53"/>
    </row>
    <row r="7508" spans="2:14" x14ac:dyDescent="0.25">
      <c r="B7508" s="175"/>
      <c r="C7508" s="53"/>
      <c r="D7508" s="53"/>
      <c r="E7508" s="53"/>
      <c r="F7508" s="53"/>
      <c r="G7508" s="54"/>
      <c r="H7508" s="53"/>
      <c r="I7508" s="59"/>
      <c r="J7508" s="53"/>
      <c r="K7508" s="53"/>
      <c r="L7508" s="53"/>
      <c r="M7508" s="53"/>
      <c r="N7508" s="53"/>
    </row>
    <row r="7509" spans="2:14" x14ac:dyDescent="0.25">
      <c r="B7509" s="175"/>
      <c r="C7509" s="53"/>
      <c r="D7509" s="53"/>
      <c r="E7509" s="53"/>
      <c r="F7509" s="53"/>
      <c r="G7509" s="54"/>
      <c r="H7509" s="53"/>
      <c r="I7509" s="59"/>
      <c r="J7509" s="53"/>
      <c r="K7509" s="53"/>
      <c r="L7509" s="53"/>
      <c r="M7509" s="53"/>
      <c r="N7509" s="53"/>
    </row>
    <row r="7510" spans="2:14" x14ac:dyDescent="0.25">
      <c r="B7510" s="175"/>
      <c r="C7510" s="53"/>
      <c r="D7510" s="53"/>
      <c r="E7510" s="53"/>
      <c r="F7510" s="53"/>
      <c r="G7510" s="54"/>
      <c r="H7510" s="53"/>
      <c r="I7510" s="59"/>
      <c r="J7510" s="53"/>
      <c r="K7510" s="53"/>
      <c r="L7510" s="53"/>
      <c r="M7510" s="53"/>
      <c r="N7510" s="53"/>
    </row>
    <row r="7511" spans="2:14" x14ac:dyDescent="0.25">
      <c r="B7511" s="175"/>
      <c r="C7511" s="53"/>
      <c r="D7511" s="53"/>
      <c r="E7511" s="53"/>
      <c r="F7511" s="53"/>
      <c r="G7511" s="54"/>
      <c r="H7511" s="53"/>
      <c r="I7511" s="59"/>
      <c r="J7511" s="53"/>
      <c r="K7511" s="53"/>
      <c r="L7511" s="53"/>
      <c r="M7511" s="53"/>
      <c r="N7511" s="53"/>
    </row>
    <row r="7512" spans="2:14" x14ac:dyDescent="0.25">
      <c r="B7512" s="175"/>
      <c r="C7512" s="53"/>
      <c r="D7512" s="53"/>
      <c r="E7512" s="53"/>
      <c r="F7512" s="53"/>
      <c r="G7512" s="54"/>
      <c r="H7512" s="53"/>
      <c r="I7512" s="59"/>
      <c r="J7512" s="53"/>
      <c r="K7512" s="53"/>
      <c r="L7512" s="53"/>
      <c r="M7512" s="53"/>
      <c r="N7512" s="53"/>
    </row>
    <row r="7513" spans="2:14" x14ac:dyDescent="0.25">
      <c r="B7513" s="175"/>
      <c r="C7513" s="53"/>
      <c r="D7513" s="53"/>
      <c r="E7513" s="53"/>
      <c r="F7513" s="53"/>
      <c r="G7513" s="54"/>
      <c r="H7513" s="53"/>
      <c r="I7513" s="59"/>
      <c r="J7513" s="53"/>
      <c r="K7513" s="53"/>
      <c r="L7513" s="53"/>
      <c r="M7513" s="53"/>
      <c r="N7513" s="53"/>
    </row>
    <row r="7514" spans="2:14" x14ac:dyDescent="0.25">
      <c r="B7514" s="175"/>
      <c r="C7514" s="53"/>
      <c r="D7514" s="53"/>
      <c r="E7514" s="53"/>
      <c r="F7514" s="53"/>
      <c r="G7514" s="54"/>
      <c r="H7514" s="53"/>
      <c r="I7514" s="59"/>
      <c r="J7514" s="53"/>
      <c r="K7514" s="53"/>
      <c r="L7514" s="53"/>
      <c r="M7514" s="53"/>
      <c r="N7514" s="53"/>
    </row>
    <row r="7515" spans="2:14" x14ac:dyDescent="0.25">
      <c r="B7515" s="175"/>
      <c r="C7515" s="53"/>
      <c r="D7515" s="53"/>
      <c r="E7515" s="53"/>
      <c r="F7515" s="53"/>
      <c r="G7515" s="54"/>
      <c r="H7515" s="53"/>
      <c r="I7515" s="59"/>
      <c r="J7515" s="53"/>
      <c r="K7515" s="53"/>
      <c r="L7515" s="53"/>
      <c r="M7515" s="53"/>
      <c r="N7515" s="53"/>
    </row>
    <row r="7516" spans="2:14" x14ac:dyDescent="0.25">
      <c r="B7516" s="175"/>
      <c r="C7516" s="53"/>
      <c r="D7516" s="53"/>
      <c r="E7516" s="53"/>
      <c r="F7516" s="53"/>
      <c r="G7516" s="54"/>
      <c r="H7516" s="53"/>
      <c r="I7516" s="59"/>
      <c r="J7516" s="53"/>
      <c r="K7516" s="53"/>
      <c r="L7516" s="53"/>
      <c r="M7516" s="53"/>
      <c r="N7516" s="53"/>
    </row>
    <row r="7517" spans="2:14" x14ac:dyDescent="0.25">
      <c r="B7517" s="175"/>
      <c r="C7517" s="53"/>
      <c r="D7517" s="53"/>
      <c r="E7517" s="53"/>
      <c r="F7517" s="53"/>
      <c r="G7517" s="54"/>
      <c r="H7517" s="53"/>
      <c r="I7517" s="59"/>
      <c r="J7517" s="53"/>
      <c r="K7517" s="53"/>
      <c r="L7517" s="53"/>
      <c r="M7517" s="53"/>
      <c r="N7517" s="53"/>
    </row>
    <row r="7518" spans="2:14" x14ac:dyDescent="0.25">
      <c r="B7518" s="175"/>
      <c r="C7518" s="53"/>
      <c r="D7518" s="53"/>
      <c r="E7518" s="53"/>
      <c r="F7518" s="53"/>
      <c r="G7518" s="54"/>
      <c r="H7518" s="53"/>
      <c r="I7518" s="59"/>
      <c r="J7518" s="53"/>
      <c r="K7518" s="53"/>
      <c r="L7518" s="53"/>
      <c r="M7518" s="53"/>
      <c r="N7518" s="53"/>
    </row>
    <row r="7519" spans="2:14" x14ac:dyDescent="0.25">
      <c r="B7519" s="175"/>
      <c r="C7519" s="53"/>
      <c r="D7519" s="53"/>
      <c r="E7519" s="53"/>
      <c r="F7519" s="53"/>
      <c r="G7519" s="54"/>
      <c r="H7519" s="53"/>
      <c r="I7519" s="59"/>
      <c r="J7519" s="53"/>
      <c r="K7519" s="53"/>
      <c r="L7519" s="53"/>
      <c r="M7519" s="53"/>
      <c r="N7519" s="53"/>
    </row>
    <row r="7520" spans="2:14" x14ac:dyDescent="0.25">
      <c r="B7520" s="175"/>
      <c r="C7520" s="53"/>
      <c r="D7520" s="53"/>
      <c r="E7520" s="53"/>
      <c r="F7520" s="53"/>
      <c r="G7520" s="54"/>
      <c r="H7520" s="53"/>
      <c r="I7520" s="59"/>
      <c r="J7520" s="53"/>
      <c r="K7520" s="53"/>
      <c r="L7520" s="53"/>
      <c r="M7520" s="53"/>
      <c r="N7520" s="53"/>
    </row>
    <row r="7521" spans="2:14" x14ac:dyDescent="0.25">
      <c r="B7521" s="175"/>
      <c r="C7521" s="53"/>
      <c r="D7521" s="53"/>
      <c r="E7521" s="53"/>
      <c r="F7521" s="53"/>
      <c r="G7521" s="54"/>
      <c r="H7521" s="53"/>
      <c r="I7521" s="59"/>
      <c r="J7521" s="53"/>
      <c r="K7521" s="53"/>
      <c r="L7521" s="53"/>
      <c r="M7521" s="53"/>
      <c r="N7521" s="53"/>
    </row>
    <row r="7522" spans="2:14" x14ac:dyDescent="0.25">
      <c r="B7522" s="175"/>
      <c r="C7522" s="53"/>
      <c r="D7522" s="53"/>
      <c r="E7522" s="53"/>
      <c r="F7522" s="53"/>
      <c r="G7522" s="54"/>
      <c r="H7522" s="53"/>
      <c r="I7522" s="59"/>
      <c r="J7522" s="53"/>
      <c r="K7522" s="53"/>
      <c r="L7522" s="53"/>
      <c r="M7522" s="53"/>
      <c r="N7522" s="53"/>
    </row>
    <row r="7523" spans="2:14" x14ac:dyDescent="0.25">
      <c r="B7523" s="175"/>
      <c r="C7523" s="53"/>
      <c r="D7523" s="53"/>
      <c r="E7523" s="53"/>
      <c r="F7523" s="53"/>
      <c r="G7523" s="54"/>
      <c r="H7523" s="53"/>
      <c r="I7523" s="59"/>
      <c r="J7523" s="53"/>
      <c r="K7523" s="53"/>
      <c r="L7523" s="53"/>
      <c r="M7523" s="53"/>
      <c r="N7523" s="53"/>
    </row>
    <row r="7524" spans="2:14" x14ac:dyDescent="0.25">
      <c r="B7524" s="175"/>
      <c r="C7524" s="53"/>
      <c r="D7524" s="53"/>
      <c r="E7524" s="53"/>
      <c r="F7524" s="53"/>
      <c r="G7524" s="54"/>
      <c r="H7524" s="53"/>
      <c r="I7524" s="59"/>
      <c r="J7524" s="53"/>
      <c r="K7524" s="53"/>
      <c r="L7524" s="53"/>
      <c r="M7524" s="53"/>
      <c r="N7524" s="53"/>
    </row>
    <row r="7525" spans="2:14" x14ac:dyDescent="0.25">
      <c r="B7525" s="175"/>
      <c r="C7525" s="53"/>
      <c r="D7525" s="53"/>
      <c r="E7525" s="53"/>
      <c r="F7525" s="53"/>
      <c r="G7525" s="54"/>
      <c r="H7525" s="53"/>
      <c r="I7525" s="59"/>
      <c r="J7525" s="53"/>
      <c r="K7525" s="53"/>
      <c r="L7525" s="53"/>
      <c r="M7525" s="53"/>
      <c r="N7525" s="53"/>
    </row>
    <row r="7526" spans="2:14" x14ac:dyDescent="0.25">
      <c r="B7526" s="175"/>
      <c r="C7526" s="53"/>
      <c r="D7526" s="53"/>
      <c r="E7526" s="53"/>
      <c r="F7526" s="53"/>
      <c r="G7526" s="54"/>
      <c r="H7526" s="53"/>
      <c r="I7526" s="59"/>
      <c r="J7526" s="53"/>
      <c r="K7526" s="53"/>
      <c r="L7526" s="53"/>
      <c r="M7526" s="53"/>
      <c r="N7526" s="53"/>
    </row>
    <row r="7527" spans="2:14" x14ac:dyDescent="0.25">
      <c r="B7527" s="175"/>
      <c r="C7527" s="53"/>
      <c r="D7527" s="53"/>
      <c r="E7527" s="53"/>
      <c r="F7527" s="53"/>
      <c r="G7527" s="54"/>
      <c r="H7527" s="53"/>
      <c r="I7527" s="59"/>
      <c r="J7527" s="53"/>
      <c r="K7527" s="53"/>
      <c r="L7527" s="53"/>
      <c r="M7527" s="53"/>
      <c r="N7527" s="53"/>
    </row>
    <row r="7528" spans="2:14" x14ac:dyDescent="0.25">
      <c r="B7528" s="175"/>
      <c r="C7528" s="53"/>
      <c r="D7528" s="53"/>
      <c r="E7528" s="53"/>
      <c r="F7528" s="53"/>
      <c r="G7528" s="54"/>
      <c r="H7528" s="53"/>
      <c r="I7528" s="59"/>
      <c r="J7528" s="53"/>
      <c r="K7528" s="53"/>
      <c r="L7528" s="53"/>
      <c r="M7528" s="53"/>
      <c r="N7528" s="53"/>
    </row>
    <row r="7529" spans="2:14" x14ac:dyDescent="0.25">
      <c r="B7529" s="175"/>
      <c r="C7529" s="53"/>
      <c r="D7529" s="53"/>
      <c r="E7529" s="53"/>
      <c r="F7529" s="53"/>
      <c r="G7529" s="54"/>
      <c r="H7529" s="53"/>
      <c r="I7529" s="59"/>
      <c r="J7529" s="53"/>
      <c r="K7529" s="53"/>
      <c r="L7529" s="53"/>
      <c r="M7529" s="53"/>
      <c r="N7529" s="53"/>
    </row>
    <row r="7530" spans="2:14" x14ac:dyDescent="0.25">
      <c r="B7530" s="175"/>
      <c r="C7530" s="53"/>
      <c r="D7530" s="53"/>
      <c r="E7530" s="53"/>
      <c r="F7530" s="53"/>
      <c r="G7530" s="54"/>
      <c r="H7530" s="53"/>
      <c r="I7530" s="59"/>
      <c r="J7530" s="53"/>
      <c r="K7530" s="53"/>
      <c r="L7530" s="53"/>
      <c r="M7530" s="53"/>
      <c r="N7530" s="53"/>
    </row>
    <row r="7531" spans="2:14" x14ac:dyDescent="0.25">
      <c r="B7531" s="175"/>
      <c r="C7531" s="53"/>
      <c r="D7531" s="53"/>
      <c r="E7531" s="53"/>
      <c r="F7531" s="53"/>
      <c r="G7531" s="54"/>
      <c r="H7531" s="53"/>
      <c r="I7531" s="59"/>
      <c r="J7531" s="53"/>
      <c r="K7531" s="53"/>
      <c r="L7531" s="53"/>
      <c r="M7531" s="53"/>
      <c r="N7531" s="53"/>
    </row>
    <row r="7532" spans="2:14" x14ac:dyDescent="0.25">
      <c r="B7532" s="175"/>
      <c r="C7532" s="53"/>
      <c r="D7532" s="53"/>
      <c r="E7532" s="53"/>
      <c r="F7532" s="53"/>
      <c r="G7532" s="54"/>
      <c r="H7532" s="53"/>
      <c r="I7532" s="59"/>
      <c r="J7532" s="53"/>
      <c r="K7532" s="53"/>
      <c r="L7532" s="53"/>
      <c r="M7532" s="53"/>
      <c r="N7532" s="53"/>
    </row>
    <row r="7533" spans="2:14" x14ac:dyDescent="0.25">
      <c r="B7533" s="175"/>
      <c r="C7533" s="53"/>
      <c r="D7533" s="53"/>
      <c r="E7533" s="53"/>
      <c r="F7533" s="53"/>
      <c r="G7533" s="54"/>
      <c r="H7533" s="53"/>
      <c r="I7533" s="59"/>
      <c r="J7533" s="53"/>
      <c r="K7533" s="53"/>
      <c r="L7533" s="53"/>
      <c r="M7533" s="53"/>
      <c r="N7533" s="53"/>
    </row>
    <row r="7534" spans="2:14" x14ac:dyDescent="0.25">
      <c r="B7534" s="175"/>
      <c r="C7534" s="53"/>
      <c r="D7534" s="53"/>
      <c r="E7534" s="53"/>
      <c r="F7534" s="53"/>
      <c r="G7534" s="54"/>
      <c r="H7534" s="53"/>
      <c r="I7534" s="59"/>
      <c r="J7534" s="53"/>
      <c r="K7534" s="53"/>
      <c r="L7534" s="53"/>
      <c r="M7534" s="53"/>
      <c r="N7534" s="53"/>
    </row>
    <row r="7535" spans="2:14" x14ac:dyDescent="0.25">
      <c r="B7535" s="175"/>
      <c r="C7535" s="53"/>
      <c r="D7535" s="53"/>
      <c r="E7535" s="53"/>
      <c r="F7535" s="53"/>
      <c r="G7535" s="54"/>
      <c r="H7535" s="53"/>
      <c r="I7535" s="59"/>
      <c r="J7535" s="53"/>
      <c r="K7535" s="53"/>
      <c r="L7535" s="53"/>
      <c r="M7535" s="53"/>
      <c r="N7535" s="53"/>
    </row>
    <row r="7536" spans="2:14" x14ac:dyDescent="0.25">
      <c r="B7536" s="175"/>
      <c r="C7536" s="53"/>
      <c r="D7536" s="53"/>
      <c r="E7536" s="53"/>
      <c r="F7536" s="53"/>
      <c r="G7536" s="54"/>
      <c r="H7536" s="53"/>
      <c r="I7536" s="59"/>
      <c r="J7536" s="53"/>
      <c r="K7536" s="53"/>
      <c r="L7536" s="53"/>
      <c r="M7536" s="53"/>
      <c r="N7536" s="53"/>
    </row>
    <row r="7537" spans="2:14" x14ac:dyDescent="0.25">
      <c r="B7537" s="175"/>
      <c r="C7537" s="53"/>
      <c r="D7537" s="53"/>
      <c r="E7537" s="53"/>
      <c r="F7537" s="53"/>
      <c r="G7537" s="54"/>
      <c r="H7537" s="53"/>
      <c r="I7537" s="59"/>
      <c r="J7537" s="53"/>
      <c r="K7537" s="53"/>
      <c r="L7537" s="53"/>
      <c r="M7537" s="53"/>
      <c r="N7537" s="53"/>
    </row>
    <row r="7538" spans="2:14" x14ac:dyDescent="0.25">
      <c r="B7538" s="175"/>
      <c r="C7538" s="53"/>
      <c r="D7538" s="53"/>
      <c r="E7538" s="53"/>
      <c r="F7538" s="53"/>
      <c r="G7538" s="54"/>
      <c r="H7538" s="53"/>
      <c r="I7538" s="59"/>
      <c r="J7538" s="53"/>
      <c r="K7538" s="53"/>
      <c r="L7538" s="53"/>
      <c r="M7538" s="53"/>
      <c r="N7538" s="53"/>
    </row>
    <row r="7539" spans="2:14" x14ac:dyDescent="0.25">
      <c r="B7539" s="175"/>
      <c r="C7539" s="53"/>
      <c r="D7539" s="53"/>
      <c r="E7539" s="53"/>
      <c r="F7539" s="53"/>
      <c r="G7539" s="54"/>
      <c r="H7539" s="53"/>
      <c r="I7539" s="59"/>
      <c r="J7539" s="53"/>
      <c r="K7539" s="53"/>
      <c r="L7539" s="53"/>
      <c r="M7539" s="53"/>
      <c r="N7539" s="53"/>
    </row>
    <row r="7540" spans="2:14" x14ac:dyDescent="0.25">
      <c r="B7540" s="175"/>
      <c r="C7540" s="53"/>
      <c r="D7540" s="53"/>
      <c r="E7540" s="53"/>
      <c r="F7540" s="53"/>
      <c r="G7540" s="54"/>
      <c r="H7540" s="53"/>
      <c r="I7540" s="59"/>
      <c r="J7540" s="53"/>
      <c r="K7540" s="53"/>
      <c r="L7540" s="53"/>
      <c r="M7540" s="53"/>
      <c r="N7540" s="53"/>
    </row>
    <row r="7541" spans="2:14" x14ac:dyDescent="0.25">
      <c r="B7541" s="175"/>
      <c r="C7541" s="53"/>
      <c r="D7541" s="53"/>
      <c r="E7541" s="53"/>
      <c r="F7541" s="53"/>
      <c r="G7541" s="54"/>
      <c r="H7541" s="53"/>
      <c r="I7541" s="59"/>
      <c r="J7541" s="53"/>
      <c r="K7541" s="53"/>
      <c r="L7541" s="53"/>
      <c r="M7541" s="53"/>
      <c r="N7541" s="53"/>
    </row>
    <row r="7542" spans="2:14" x14ac:dyDescent="0.25">
      <c r="B7542" s="175"/>
      <c r="C7542" s="53"/>
      <c r="D7542" s="53"/>
      <c r="E7542" s="53"/>
      <c r="F7542" s="53"/>
      <c r="G7542" s="54"/>
      <c r="H7542" s="53"/>
      <c r="I7542" s="59"/>
      <c r="J7542" s="53"/>
      <c r="K7542" s="53"/>
      <c r="L7542" s="53"/>
      <c r="M7542" s="53"/>
      <c r="N7542" s="53"/>
    </row>
    <row r="7543" spans="2:14" x14ac:dyDescent="0.25">
      <c r="B7543" s="175"/>
      <c r="C7543" s="53"/>
      <c r="D7543" s="53"/>
      <c r="E7543" s="53"/>
      <c r="F7543" s="53"/>
      <c r="G7543" s="54"/>
      <c r="H7543" s="53"/>
      <c r="I7543" s="59"/>
      <c r="J7543" s="53"/>
      <c r="K7543" s="53"/>
      <c r="L7543" s="53"/>
      <c r="M7543" s="53"/>
      <c r="N7543" s="53"/>
    </row>
    <row r="7544" spans="2:14" x14ac:dyDescent="0.25">
      <c r="B7544" s="175"/>
      <c r="C7544" s="53"/>
      <c r="D7544" s="53"/>
      <c r="E7544" s="53"/>
      <c r="F7544" s="53"/>
      <c r="G7544" s="54"/>
      <c r="H7544" s="53"/>
      <c r="I7544" s="59"/>
      <c r="J7544" s="53"/>
      <c r="K7544" s="53"/>
      <c r="L7544" s="53"/>
      <c r="M7544" s="53"/>
      <c r="N7544" s="53"/>
    </row>
    <row r="7545" spans="2:14" x14ac:dyDescent="0.25">
      <c r="B7545" s="175"/>
      <c r="C7545" s="53"/>
      <c r="D7545" s="53"/>
      <c r="E7545" s="53"/>
      <c r="F7545" s="53"/>
      <c r="G7545" s="54"/>
      <c r="H7545" s="53"/>
      <c r="I7545" s="59"/>
      <c r="J7545" s="53"/>
      <c r="K7545" s="53"/>
      <c r="L7545" s="53"/>
      <c r="M7545" s="53"/>
      <c r="N7545" s="53"/>
    </row>
    <row r="7546" spans="2:14" x14ac:dyDescent="0.25">
      <c r="B7546" s="175"/>
      <c r="C7546" s="53"/>
      <c r="D7546" s="53"/>
      <c r="E7546" s="53"/>
      <c r="F7546" s="53"/>
      <c r="G7546" s="54"/>
      <c r="H7546" s="53"/>
      <c r="I7546" s="59"/>
      <c r="J7546" s="53"/>
      <c r="K7546" s="53"/>
      <c r="L7546" s="53"/>
      <c r="M7546" s="53"/>
      <c r="N7546" s="53"/>
    </row>
    <row r="7547" spans="2:14" x14ac:dyDescent="0.25">
      <c r="B7547" s="175"/>
      <c r="C7547" s="53"/>
      <c r="D7547" s="53"/>
      <c r="E7547" s="53"/>
      <c r="F7547" s="53"/>
      <c r="G7547" s="54"/>
      <c r="H7547" s="53"/>
      <c r="I7547" s="59"/>
      <c r="J7547" s="53"/>
      <c r="K7547" s="53"/>
      <c r="L7547" s="53"/>
      <c r="M7547" s="53"/>
      <c r="N7547" s="53"/>
    </row>
    <row r="7548" spans="2:14" x14ac:dyDescent="0.25">
      <c r="B7548" s="175"/>
      <c r="C7548" s="53"/>
      <c r="D7548" s="53"/>
      <c r="E7548" s="53"/>
      <c r="F7548" s="53"/>
      <c r="G7548" s="54"/>
      <c r="H7548" s="53"/>
      <c r="I7548" s="59"/>
      <c r="J7548" s="53"/>
      <c r="K7548" s="53"/>
      <c r="L7548" s="53"/>
      <c r="M7548" s="53"/>
      <c r="N7548" s="53"/>
    </row>
    <row r="7549" spans="2:14" x14ac:dyDescent="0.25">
      <c r="B7549" s="175"/>
      <c r="C7549" s="53"/>
      <c r="D7549" s="53"/>
      <c r="E7549" s="53"/>
      <c r="F7549" s="53"/>
      <c r="G7549" s="54"/>
      <c r="H7549" s="53"/>
      <c r="I7549" s="59"/>
      <c r="J7549" s="53"/>
      <c r="K7549" s="53"/>
      <c r="L7549" s="53"/>
      <c r="M7549" s="53"/>
      <c r="N7549" s="53"/>
    </row>
    <row r="7550" spans="2:14" x14ac:dyDescent="0.25">
      <c r="B7550" s="175"/>
      <c r="C7550" s="53"/>
      <c r="D7550" s="53"/>
      <c r="E7550" s="53"/>
      <c r="F7550" s="53"/>
      <c r="G7550" s="54"/>
      <c r="H7550" s="53"/>
      <c r="I7550" s="59"/>
      <c r="J7550" s="53"/>
      <c r="K7550" s="53"/>
      <c r="L7550" s="53"/>
      <c r="M7550" s="53"/>
      <c r="N7550" s="53"/>
    </row>
    <row r="7551" spans="2:14" x14ac:dyDescent="0.25">
      <c r="B7551" s="175"/>
      <c r="C7551" s="53"/>
      <c r="D7551" s="53"/>
      <c r="E7551" s="53"/>
      <c r="F7551" s="53"/>
      <c r="G7551" s="54"/>
      <c r="H7551" s="53"/>
      <c r="I7551" s="59"/>
      <c r="J7551" s="53"/>
      <c r="K7551" s="53"/>
      <c r="L7551" s="53"/>
      <c r="M7551" s="53"/>
      <c r="N7551" s="53"/>
    </row>
    <row r="7552" spans="2:14" x14ac:dyDescent="0.25">
      <c r="B7552" s="175"/>
      <c r="C7552" s="53"/>
      <c r="D7552" s="53"/>
      <c r="E7552" s="53"/>
      <c r="F7552" s="53"/>
      <c r="G7552" s="54"/>
      <c r="H7552" s="53"/>
      <c r="I7552" s="59"/>
      <c r="J7552" s="53"/>
      <c r="K7552" s="53"/>
      <c r="L7552" s="53"/>
      <c r="M7552" s="53"/>
      <c r="N7552" s="53"/>
    </row>
    <row r="7553" spans="2:14" x14ac:dyDescent="0.25">
      <c r="B7553" s="175"/>
      <c r="C7553" s="53"/>
      <c r="D7553" s="53"/>
      <c r="E7553" s="53"/>
      <c r="F7553" s="53"/>
      <c r="G7553" s="54"/>
      <c r="H7553" s="53"/>
      <c r="I7553" s="59"/>
      <c r="J7553" s="53"/>
      <c r="K7553" s="53"/>
      <c r="L7553" s="53"/>
      <c r="M7553" s="53"/>
      <c r="N7553" s="53"/>
    </row>
    <row r="7554" spans="2:14" x14ac:dyDescent="0.25">
      <c r="B7554" s="175"/>
      <c r="C7554" s="53"/>
      <c r="D7554" s="53"/>
      <c r="E7554" s="53"/>
      <c r="F7554" s="53"/>
      <c r="G7554" s="54"/>
      <c r="H7554" s="53"/>
      <c r="I7554" s="59"/>
      <c r="J7554" s="53"/>
      <c r="K7554" s="53"/>
      <c r="L7554" s="53"/>
      <c r="M7554" s="53"/>
      <c r="N7554" s="53"/>
    </row>
    <row r="7555" spans="2:14" x14ac:dyDescent="0.25">
      <c r="B7555" s="175"/>
      <c r="C7555" s="53"/>
      <c r="D7555" s="53"/>
      <c r="E7555" s="53"/>
      <c r="F7555" s="53"/>
      <c r="G7555" s="54"/>
      <c r="H7555" s="53"/>
      <c r="I7555" s="59"/>
      <c r="J7555" s="53"/>
      <c r="K7555" s="53"/>
      <c r="L7555" s="53"/>
      <c r="M7555" s="53"/>
      <c r="N7555" s="53"/>
    </row>
    <row r="7556" spans="2:14" x14ac:dyDescent="0.25">
      <c r="B7556" s="175"/>
      <c r="C7556" s="53"/>
      <c r="D7556" s="53"/>
      <c r="E7556" s="53"/>
      <c r="F7556" s="53"/>
      <c r="G7556" s="54"/>
      <c r="H7556" s="53"/>
      <c r="I7556" s="59"/>
      <c r="J7556" s="53"/>
      <c r="K7556" s="53"/>
      <c r="L7556" s="53"/>
      <c r="M7556" s="53"/>
      <c r="N7556" s="53"/>
    </row>
    <row r="7557" spans="2:14" x14ac:dyDescent="0.25">
      <c r="B7557" s="175"/>
      <c r="C7557" s="53"/>
      <c r="D7557" s="53"/>
      <c r="E7557" s="53"/>
      <c r="F7557" s="53"/>
      <c r="G7557" s="54"/>
      <c r="H7557" s="53"/>
      <c r="I7557" s="59"/>
      <c r="J7557" s="53"/>
      <c r="K7557" s="53"/>
      <c r="L7557" s="53"/>
      <c r="M7557" s="53"/>
      <c r="N7557" s="53"/>
    </row>
    <row r="7558" spans="2:14" x14ac:dyDescent="0.25">
      <c r="B7558" s="175"/>
      <c r="C7558" s="53"/>
      <c r="D7558" s="53"/>
      <c r="E7558" s="53"/>
      <c r="F7558" s="53"/>
      <c r="G7558" s="54"/>
      <c r="H7558" s="53"/>
      <c r="I7558" s="59"/>
      <c r="J7558" s="53"/>
      <c r="K7558" s="53"/>
      <c r="L7558" s="53"/>
      <c r="M7558" s="53"/>
      <c r="N7558" s="53"/>
    </row>
    <row r="7559" spans="2:14" x14ac:dyDescent="0.25">
      <c r="B7559" s="175"/>
      <c r="C7559" s="53"/>
      <c r="D7559" s="53"/>
      <c r="E7559" s="53"/>
      <c r="F7559" s="53"/>
      <c r="G7559" s="54"/>
      <c r="H7559" s="53"/>
      <c r="I7559" s="59"/>
      <c r="J7559" s="53"/>
      <c r="K7559" s="53"/>
      <c r="L7559" s="53"/>
      <c r="M7559" s="53"/>
      <c r="N7559" s="53"/>
    </row>
    <row r="7560" spans="2:14" x14ac:dyDescent="0.25">
      <c r="B7560" s="175"/>
      <c r="C7560" s="53"/>
      <c r="D7560" s="53"/>
      <c r="E7560" s="53"/>
      <c r="F7560" s="53"/>
      <c r="G7560" s="54"/>
      <c r="H7560" s="53"/>
      <c r="I7560" s="59"/>
      <c r="J7560" s="53"/>
      <c r="K7560" s="53"/>
      <c r="L7560" s="53"/>
      <c r="M7560" s="53"/>
      <c r="N7560" s="53"/>
    </row>
    <row r="7561" spans="2:14" x14ac:dyDescent="0.25">
      <c r="B7561" s="175"/>
      <c r="C7561" s="53"/>
      <c r="D7561" s="53"/>
      <c r="E7561" s="53"/>
      <c r="F7561" s="53"/>
      <c r="G7561" s="54"/>
      <c r="H7561" s="53"/>
      <c r="I7561" s="59"/>
      <c r="J7561" s="53"/>
      <c r="K7561" s="53"/>
      <c r="L7561" s="53"/>
      <c r="M7561" s="53"/>
      <c r="N7561" s="53"/>
    </row>
    <row r="7562" spans="2:14" x14ac:dyDescent="0.25">
      <c r="B7562" s="175"/>
      <c r="C7562" s="53"/>
      <c r="D7562" s="53"/>
      <c r="E7562" s="53"/>
      <c r="F7562" s="53"/>
      <c r="G7562" s="54"/>
      <c r="H7562" s="53"/>
      <c r="I7562" s="59"/>
      <c r="J7562" s="53"/>
      <c r="K7562" s="53"/>
      <c r="L7562" s="53"/>
      <c r="M7562" s="53"/>
      <c r="N7562" s="53"/>
    </row>
    <row r="7563" spans="2:14" x14ac:dyDescent="0.25">
      <c r="B7563" s="175"/>
      <c r="C7563" s="53"/>
      <c r="D7563" s="53"/>
      <c r="E7563" s="53"/>
      <c r="F7563" s="53"/>
      <c r="G7563" s="54"/>
      <c r="H7563" s="53"/>
      <c r="I7563" s="59"/>
      <c r="J7563" s="53"/>
      <c r="K7563" s="53"/>
      <c r="L7563" s="53"/>
      <c r="M7563" s="53"/>
      <c r="N7563" s="53"/>
    </row>
    <row r="7564" spans="2:14" x14ac:dyDescent="0.25">
      <c r="B7564" s="175"/>
      <c r="C7564" s="53"/>
      <c r="D7564" s="53"/>
      <c r="E7564" s="53"/>
      <c r="F7564" s="53"/>
      <c r="G7564" s="54"/>
      <c r="H7564" s="53"/>
      <c r="I7564" s="59"/>
      <c r="J7564" s="53"/>
      <c r="K7564" s="53"/>
      <c r="L7564" s="53"/>
      <c r="M7564" s="53"/>
      <c r="N7564" s="53"/>
    </row>
    <row r="7565" spans="2:14" x14ac:dyDescent="0.25">
      <c r="B7565" s="175"/>
      <c r="C7565" s="53"/>
      <c r="D7565" s="53"/>
      <c r="E7565" s="53"/>
      <c r="F7565" s="53"/>
      <c r="G7565" s="54"/>
      <c r="H7565" s="53"/>
      <c r="I7565" s="59"/>
      <c r="J7565" s="53"/>
      <c r="K7565" s="53"/>
      <c r="L7565" s="53"/>
      <c r="M7565" s="53"/>
      <c r="N7565" s="53"/>
    </row>
    <row r="7566" spans="2:14" x14ac:dyDescent="0.25">
      <c r="B7566" s="175"/>
      <c r="C7566" s="53"/>
      <c r="D7566" s="53"/>
      <c r="E7566" s="53"/>
      <c r="F7566" s="53"/>
      <c r="G7566" s="54"/>
      <c r="H7566" s="53"/>
      <c r="I7566" s="59"/>
      <c r="J7566" s="53"/>
      <c r="K7566" s="53"/>
      <c r="L7566" s="53"/>
      <c r="M7566" s="53"/>
      <c r="N7566" s="53"/>
    </row>
    <row r="7567" spans="2:14" x14ac:dyDescent="0.25">
      <c r="B7567" s="175"/>
      <c r="C7567" s="53"/>
      <c r="D7567" s="53"/>
      <c r="E7567" s="53"/>
      <c r="F7567" s="53"/>
      <c r="G7567" s="54"/>
      <c r="H7567" s="53"/>
      <c r="I7567" s="59"/>
      <c r="J7567" s="53"/>
      <c r="K7567" s="53"/>
      <c r="L7567" s="53"/>
      <c r="M7567" s="53"/>
      <c r="N7567" s="53"/>
    </row>
    <row r="7568" spans="2:14" x14ac:dyDescent="0.25">
      <c r="B7568" s="175"/>
      <c r="C7568" s="53"/>
      <c r="D7568" s="53"/>
      <c r="E7568" s="53"/>
      <c r="F7568" s="53"/>
      <c r="G7568" s="54"/>
      <c r="H7568" s="53"/>
      <c r="I7568" s="59"/>
      <c r="J7568" s="53"/>
      <c r="K7568" s="53"/>
      <c r="L7568" s="53"/>
      <c r="M7568" s="53"/>
      <c r="N7568" s="53"/>
    </row>
    <row r="7569" spans="2:14" x14ac:dyDescent="0.25">
      <c r="B7569" s="175"/>
      <c r="C7569" s="53"/>
      <c r="D7569" s="53"/>
      <c r="E7569" s="53"/>
      <c r="F7569" s="53"/>
      <c r="G7569" s="54"/>
      <c r="H7569" s="53"/>
      <c r="I7569" s="59"/>
      <c r="J7569" s="53"/>
      <c r="K7569" s="53"/>
      <c r="L7569" s="53"/>
      <c r="M7569" s="53"/>
      <c r="N7569" s="53"/>
    </row>
    <row r="7570" spans="2:14" x14ac:dyDescent="0.25">
      <c r="B7570" s="175"/>
      <c r="C7570" s="53"/>
      <c r="D7570" s="53"/>
      <c r="E7570" s="53"/>
      <c r="F7570" s="53"/>
      <c r="G7570" s="54"/>
      <c r="H7570" s="53"/>
      <c r="I7570" s="59"/>
      <c r="J7570" s="53"/>
      <c r="K7570" s="53"/>
      <c r="L7570" s="53"/>
      <c r="M7570" s="53"/>
      <c r="N7570" s="53"/>
    </row>
    <row r="7571" spans="2:14" x14ac:dyDescent="0.25">
      <c r="B7571" s="175"/>
      <c r="C7571" s="53"/>
      <c r="D7571" s="53"/>
      <c r="E7571" s="53"/>
      <c r="F7571" s="53"/>
      <c r="G7571" s="54"/>
      <c r="H7571" s="53"/>
      <c r="I7571" s="59"/>
      <c r="J7571" s="53"/>
      <c r="K7571" s="53"/>
      <c r="L7571" s="53"/>
      <c r="M7571" s="53"/>
      <c r="N7571" s="53"/>
    </row>
    <row r="7572" spans="2:14" x14ac:dyDescent="0.25">
      <c r="B7572" s="175"/>
      <c r="C7572" s="53"/>
      <c r="D7572" s="53"/>
      <c r="E7572" s="53"/>
      <c r="F7572" s="53"/>
      <c r="G7572" s="54"/>
      <c r="H7572" s="53"/>
      <c r="I7572" s="59"/>
      <c r="J7572" s="53"/>
      <c r="K7572" s="53"/>
      <c r="L7572" s="53"/>
      <c r="M7572" s="53"/>
      <c r="N7572" s="53"/>
    </row>
    <row r="7573" spans="2:14" x14ac:dyDescent="0.25">
      <c r="B7573" s="175"/>
      <c r="C7573" s="53"/>
      <c r="D7573" s="53"/>
      <c r="E7573" s="53"/>
      <c r="F7573" s="53"/>
      <c r="G7573" s="54"/>
      <c r="H7573" s="53"/>
      <c r="I7573" s="59"/>
      <c r="J7573" s="53"/>
      <c r="K7573" s="53"/>
      <c r="L7573" s="53"/>
      <c r="M7573" s="53"/>
      <c r="N7573" s="53"/>
    </row>
    <row r="7574" spans="2:14" x14ac:dyDescent="0.25">
      <c r="B7574" s="175"/>
      <c r="C7574" s="53"/>
      <c r="D7574" s="53"/>
      <c r="E7574" s="53"/>
      <c r="F7574" s="53"/>
      <c r="G7574" s="54"/>
      <c r="H7574" s="53"/>
      <c r="I7574" s="59"/>
      <c r="J7574" s="53"/>
      <c r="K7574" s="53"/>
      <c r="L7574" s="53"/>
      <c r="M7574" s="53"/>
      <c r="N7574" s="53"/>
    </row>
    <row r="7575" spans="2:14" x14ac:dyDescent="0.25">
      <c r="B7575" s="175"/>
      <c r="C7575" s="53"/>
      <c r="D7575" s="53"/>
      <c r="E7575" s="53"/>
      <c r="F7575" s="53"/>
      <c r="G7575" s="54"/>
      <c r="H7575" s="53"/>
      <c r="I7575" s="59"/>
      <c r="J7575" s="53"/>
      <c r="K7575" s="53"/>
      <c r="L7575" s="53"/>
      <c r="M7575" s="53"/>
      <c r="N7575" s="53"/>
    </row>
    <row r="7576" spans="2:14" x14ac:dyDescent="0.25">
      <c r="B7576" s="175"/>
      <c r="C7576" s="53"/>
      <c r="D7576" s="53"/>
      <c r="E7576" s="53"/>
      <c r="F7576" s="53"/>
      <c r="G7576" s="54"/>
      <c r="H7576" s="53"/>
      <c r="I7576" s="59"/>
      <c r="J7576" s="53"/>
      <c r="K7576" s="53"/>
      <c r="L7576" s="53"/>
      <c r="M7576" s="53"/>
      <c r="N7576" s="53"/>
    </row>
    <row r="7577" spans="2:14" x14ac:dyDescent="0.25">
      <c r="B7577" s="175"/>
      <c r="C7577" s="53"/>
      <c r="D7577" s="53"/>
      <c r="E7577" s="53"/>
      <c r="F7577" s="53"/>
      <c r="G7577" s="54"/>
      <c r="H7577" s="53"/>
      <c r="I7577" s="59"/>
      <c r="J7577" s="53"/>
      <c r="K7577" s="53"/>
      <c r="L7577" s="53"/>
      <c r="M7577" s="53"/>
      <c r="N7577" s="53"/>
    </row>
    <row r="7578" spans="2:14" x14ac:dyDescent="0.25">
      <c r="B7578" s="175"/>
      <c r="C7578" s="53"/>
      <c r="D7578" s="53"/>
      <c r="E7578" s="53"/>
      <c r="F7578" s="53"/>
      <c r="G7578" s="54"/>
      <c r="H7578" s="53"/>
      <c r="I7578" s="59"/>
      <c r="J7578" s="53"/>
      <c r="K7578" s="53"/>
      <c r="L7578" s="53"/>
      <c r="M7578" s="53"/>
      <c r="N7578" s="53"/>
    </row>
    <row r="7579" spans="2:14" x14ac:dyDescent="0.25">
      <c r="B7579" s="175"/>
      <c r="C7579" s="53"/>
      <c r="D7579" s="53"/>
      <c r="E7579" s="53"/>
      <c r="F7579" s="53"/>
      <c r="G7579" s="54"/>
      <c r="H7579" s="53"/>
      <c r="I7579" s="59"/>
      <c r="J7579" s="53"/>
      <c r="K7579" s="53"/>
      <c r="L7579" s="53"/>
      <c r="M7579" s="53"/>
      <c r="N7579" s="53"/>
    </row>
    <row r="7580" spans="2:14" x14ac:dyDescent="0.25">
      <c r="B7580" s="175"/>
      <c r="C7580" s="53"/>
      <c r="D7580" s="53"/>
      <c r="E7580" s="53"/>
      <c r="F7580" s="53"/>
      <c r="G7580" s="54"/>
      <c r="H7580" s="53"/>
      <c r="I7580" s="59"/>
      <c r="J7580" s="53"/>
      <c r="K7580" s="53"/>
      <c r="L7580" s="53"/>
      <c r="M7580" s="53"/>
      <c r="N7580" s="53"/>
    </row>
    <row r="7581" spans="2:14" x14ac:dyDescent="0.25">
      <c r="B7581" s="175"/>
      <c r="C7581" s="53"/>
      <c r="D7581" s="53"/>
      <c r="E7581" s="53"/>
      <c r="F7581" s="53"/>
      <c r="G7581" s="54"/>
      <c r="H7581" s="53"/>
      <c r="I7581" s="59"/>
      <c r="J7581" s="53"/>
      <c r="K7581" s="53"/>
      <c r="L7581" s="53"/>
      <c r="M7581" s="53"/>
      <c r="N7581" s="53"/>
    </row>
    <row r="7582" spans="2:14" x14ac:dyDescent="0.25">
      <c r="B7582" s="175"/>
      <c r="C7582" s="53"/>
      <c r="D7582" s="53"/>
      <c r="E7582" s="53"/>
      <c r="F7582" s="53"/>
      <c r="G7582" s="54"/>
      <c r="H7582" s="53"/>
      <c r="I7582" s="59"/>
      <c r="J7582" s="53"/>
      <c r="K7582" s="53"/>
      <c r="L7582" s="53"/>
      <c r="M7582" s="53"/>
      <c r="N7582" s="53"/>
    </row>
    <row r="7583" spans="2:14" x14ac:dyDescent="0.25">
      <c r="B7583" s="175"/>
      <c r="C7583" s="53"/>
      <c r="D7583" s="53"/>
      <c r="E7583" s="53"/>
      <c r="F7583" s="53"/>
      <c r="G7583" s="54"/>
      <c r="H7583" s="53"/>
      <c r="I7583" s="59"/>
      <c r="J7583" s="53"/>
      <c r="K7583" s="53"/>
      <c r="L7583" s="53"/>
      <c r="M7583" s="53"/>
      <c r="N7583" s="53"/>
    </row>
    <row r="7584" spans="2:14" x14ac:dyDescent="0.25">
      <c r="B7584" s="175"/>
      <c r="C7584" s="53"/>
      <c r="D7584" s="53"/>
      <c r="E7584" s="53"/>
      <c r="F7584" s="53"/>
      <c r="G7584" s="54"/>
      <c r="H7584" s="53"/>
      <c r="I7584" s="59"/>
      <c r="J7584" s="53"/>
      <c r="K7584" s="53"/>
      <c r="L7584" s="53"/>
      <c r="M7584" s="53"/>
      <c r="N7584" s="53"/>
    </row>
    <row r="7585" spans="2:14" x14ac:dyDescent="0.25">
      <c r="B7585" s="175"/>
      <c r="C7585" s="53"/>
      <c r="D7585" s="53"/>
      <c r="E7585" s="53"/>
      <c r="F7585" s="53"/>
      <c r="G7585" s="54"/>
      <c r="H7585" s="53"/>
      <c r="I7585" s="59"/>
      <c r="J7585" s="53"/>
      <c r="K7585" s="53"/>
      <c r="L7585" s="53"/>
      <c r="M7585" s="53"/>
      <c r="N7585" s="53"/>
    </row>
    <row r="7586" spans="2:14" x14ac:dyDescent="0.25">
      <c r="B7586" s="175"/>
      <c r="C7586" s="53"/>
      <c r="D7586" s="53"/>
      <c r="E7586" s="53"/>
      <c r="F7586" s="53"/>
      <c r="G7586" s="54"/>
      <c r="H7586" s="53"/>
      <c r="I7586" s="59"/>
      <c r="J7586" s="53"/>
      <c r="K7586" s="53"/>
      <c r="L7586" s="53"/>
      <c r="M7586" s="53"/>
      <c r="N7586" s="53"/>
    </row>
    <row r="7587" spans="2:14" x14ac:dyDescent="0.25">
      <c r="B7587" s="175"/>
      <c r="C7587" s="53"/>
      <c r="D7587" s="53"/>
      <c r="E7587" s="53"/>
      <c r="F7587" s="53"/>
      <c r="G7587" s="54"/>
      <c r="H7587" s="53"/>
      <c r="I7587" s="59"/>
      <c r="J7587" s="53"/>
      <c r="K7587" s="53"/>
      <c r="L7587" s="53"/>
      <c r="M7587" s="53"/>
      <c r="N7587" s="53"/>
    </row>
    <row r="7588" spans="2:14" x14ac:dyDescent="0.25">
      <c r="B7588" s="175"/>
      <c r="C7588" s="53"/>
      <c r="D7588" s="53"/>
      <c r="E7588" s="53"/>
      <c r="F7588" s="53"/>
      <c r="G7588" s="54"/>
      <c r="H7588" s="53"/>
      <c r="I7588" s="59"/>
      <c r="J7588" s="53"/>
      <c r="K7588" s="53"/>
      <c r="L7588" s="53"/>
      <c r="M7588" s="53"/>
      <c r="N7588" s="53"/>
    </row>
    <row r="7589" spans="2:14" x14ac:dyDescent="0.25">
      <c r="B7589" s="175"/>
      <c r="C7589" s="53"/>
      <c r="D7589" s="53"/>
      <c r="E7589" s="53"/>
      <c r="F7589" s="53"/>
      <c r="G7589" s="54"/>
      <c r="H7589" s="53"/>
      <c r="I7589" s="59"/>
      <c r="J7589" s="53"/>
      <c r="K7589" s="53"/>
      <c r="L7589" s="53"/>
      <c r="M7589" s="53"/>
      <c r="N7589" s="53"/>
    </row>
    <row r="7590" spans="2:14" x14ac:dyDescent="0.25">
      <c r="B7590" s="175"/>
      <c r="C7590" s="53"/>
      <c r="D7590" s="53"/>
      <c r="E7590" s="53"/>
      <c r="F7590" s="53"/>
      <c r="G7590" s="54"/>
      <c r="H7590" s="53"/>
      <c r="I7590" s="59"/>
      <c r="J7590" s="53"/>
      <c r="K7590" s="53"/>
      <c r="L7590" s="53"/>
      <c r="M7590" s="53"/>
      <c r="N7590" s="53"/>
    </row>
    <row r="7591" spans="2:14" x14ac:dyDescent="0.25">
      <c r="B7591" s="175"/>
      <c r="C7591" s="53"/>
      <c r="D7591" s="53"/>
      <c r="E7591" s="53"/>
      <c r="F7591" s="53"/>
      <c r="G7591" s="54"/>
      <c r="H7591" s="53"/>
      <c r="I7591" s="59"/>
      <c r="J7591" s="53"/>
      <c r="K7591" s="53"/>
      <c r="L7591" s="53"/>
      <c r="M7591" s="53"/>
      <c r="N7591" s="53"/>
    </row>
    <row r="7592" spans="2:14" x14ac:dyDescent="0.25">
      <c r="B7592" s="175"/>
      <c r="C7592" s="53"/>
      <c r="D7592" s="53"/>
      <c r="E7592" s="53"/>
      <c r="F7592" s="53"/>
      <c r="G7592" s="54"/>
      <c r="H7592" s="53"/>
      <c r="I7592" s="59"/>
      <c r="J7592" s="53"/>
      <c r="K7592" s="53"/>
      <c r="L7592" s="53"/>
      <c r="M7592" s="53"/>
      <c r="N7592" s="53"/>
    </row>
    <row r="7593" spans="2:14" x14ac:dyDescent="0.25">
      <c r="B7593" s="175"/>
      <c r="C7593" s="53"/>
      <c r="D7593" s="53"/>
      <c r="E7593" s="53"/>
      <c r="F7593" s="53"/>
      <c r="G7593" s="54"/>
      <c r="H7593" s="53"/>
      <c r="I7593" s="59"/>
      <c r="J7593" s="53"/>
      <c r="K7593" s="53"/>
      <c r="L7593" s="53"/>
      <c r="M7593" s="53"/>
      <c r="N7593" s="53"/>
    </row>
    <row r="7594" spans="2:14" x14ac:dyDescent="0.25">
      <c r="B7594" s="175"/>
      <c r="C7594" s="53"/>
      <c r="D7594" s="53"/>
      <c r="E7594" s="53"/>
      <c r="F7594" s="53"/>
      <c r="G7594" s="54"/>
      <c r="H7594" s="53"/>
      <c r="I7594" s="59"/>
      <c r="J7594" s="53"/>
      <c r="K7594" s="53"/>
      <c r="L7594" s="53"/>
      <c r="M7594" s="53"/>
      <c r="N7594" s="53"/>
    </row>
    <row r="7595" spans="2:14" x14ac:dyDescent="0.25">
      <c r="B7595" s="175"/>
      <c r="C7595" s="53"/>
      <c r="D7595" s="53"/>
      <c r="E7595" s="53"/>
      <c r="F7595" s="53"/>
      <c r="G7595" s="54"/>
      <c r="H7595" s="53"/>
      <c r="I7595" s="59"/>
      <c r="J7595" s="53"/>
      <c r="K7595" s="53"/>
      <c r="L7595" s="53"/>
      <c r="M7595" s="53"/>
      <c r="N7595" s="53"/>
    </row>
    <row r="7596" spans="2:14" x14ac:dyDescent="0.25">
      <c r="B7596" s="175"/>
      <c r="C7596" s="53"/>
      <c r="D7596" s="53"/>
      <c r="E7596" s="53"/>
      <c r="F7596" s="53"/>
      <c r="G7596" s="54"/>
      <c r="H7596" s="53"/>
      <c r="I7596" s="59"/>
      <c r="J7596" s="53"/>
      <c r="K7596" s="53"/>
      <c r="L7596" s="53"/>
      <c r="M7596" s="53"/>
      <c r="N7596" s="53"/>
    </row>
    <row r="7597" spans="2:14" x14ac:dyDescent="0.25">
      <c r="B7597" s="175"/>
      <c r="C7597" s="53"/>
      <c r="D7597" s="53"/>
      <c r="E7597" s="53"/>
      <c r="F7597" s="53"/>
      <c r="G7597" s="54"/>
      <c r="H7597" s="53"/>
      <c r="I7597" s="59"/>
      <c r="J7597" s="53"/>
      <c r="K7597" s="53"/>
      <c r="L7597" s="53"/>
      <c r="M7597" s="53"/>
      <c r="N7597" s="53"/>
    </row>
    <row r="7598" spans="2:14" x14ac:dyDescent="0.25">
      <c r="B7598" s="175"/>
      <c r="C7598" s="53"/>
      <c r="D7598" s="53"/>
      <c r="E7598" s="53"/>
      <c r="F7598" s="53"/>
      <c r="G7598" s="54"/>
      <c r="H7598" s="53"/>
      <c r="I7598" s="59"/>
      <c r="J7598" s="53"/>
      <c r="K7598" s="53"/>
      <c r="L7598" s="53"/>
      <c r="M7598" s="53"/>
      <c r="N7598" s="53"/>
    </row>
    <row r="7599" spans="2:14" x14ac:dyDescent="0.25">
      <c r="B7599" s="175"/>
      <c r="C7599" s="53"/>
      <c r="D7599" s="53"/>
      <c r="E7599" s="53"/>
      <c r="F7599" s="53"/>
      <c r="G7599" s="54"/>
      <c r="H7599" s="53"/>
      <c r="I7599" s="59"/>
      <c r="J7599" s="53"/>
      <c r="K7599" s="53"/>
      <c r="L7599" s="53"/>
      <c r="M7599" s="53"/>
      <c r="N7599" s="53"/>
    </row>
    <row r="7600" spans="2:14" x14ac:dyDescent="0.25">
      <c r="B7600" s="175"/>
      <c r="C7600" s="53"/>
      <c r="D7600" s="53"/>
      <c r="E7600" s="53"/>
      <c r="F7600" s="53"/>
      <c r="G7600" s="54"/>
      <c r="H7600" s="53"/>
      <c r="I7600" s="59"/>
      <c r="J7600" s="53"/>
      <c r="K7600" s="53"/>
      <c r="L7600" s="53"/>
      <c r="M7600" s="53"/>
      <c r="N7600" s="53"/>
    </row>
    <row r="7601" spans="2:14" x14ac:dyDescent="0.25">
      <c r="B7601" s="175"/>
      <c r="C7601" s="53"/>
      <c r="D7601" s="53"/>
      <c r="E7601" s="53"/>
      <c r="F7601" s="53"/>
      <c r="G7601" s="54"/>
      <c r="H7601" s="53"/>
      <c r="I7601" s="59"/>
      <c r="J7601" s="53"/>
      <c r="K7601" s="53"/>
      <c r="L7601" s="53"/>
      <c r="M7601" s="53"/>
      <c r="N7601" s="53"/>
    </row>
    <row r="7602" spans="2:14" x14ac:dyDescent="0.25">
      <c r="B7602" s="175"/>
      <c r="C7602" s="53"/>
      <c r="D7602" s="53"/>
      <c r="E7602" s="53"/>
      <c r="F7602" s="53"/>
      <c r="G7602" s="54"/>
      <c r="H7602" s="53"/>
      <c r="I7602" s="59"/>
      <c r="J7602" s="53"/>
      <c r="K7602" s="53"/>
      <c r="L7602" s="53"/>
      <c r="M7602" s="53"/>
      <c r="N7602" s="53"/>
    </row>
    <row r="7603" spans="2:14" x14ac:dyDescent="0.25">
      <c r="B7603" s="175"/>
      <c r="C7603" s="53"/>
      <c r="D7603" s="53"/>
      <c r="E7603" s="53"/>
      <c r="F7603" s="53"/>
      <c r="G7603" s="54"/>
      <c r="H7603" s="53"/>
      <c r="I7603" s="59"/>
      <c r="J7603" s="53"/>
      <c r="K7603" s="53"/>
      <c r="L7603" s="53"/>
      <c r="M7603" s="53"/>
      <c r="N7603" s="53"/>
    </row>
    <row r="7604" spans="2:14" x14ac:dyDescent="0.25">
      <c r="B7604" s="175"/>
      <c r="C7604" s="53"/>
      <c r="D7604" s="53"/>
      <c r="E7604" s="53"/>
      <c r="F7604" s="53"/>
      <c r="G7604" s="54"/>
      <c r="H7604" s="53"/>
      <c r="I7604" s="59"/>
      <c r="J7604" s="53"/>
      <c r="K7604" s="53"/>
      <c r="L7604" s="53"/>
      <c r="M7604" s="53"/>
      <c r="N7604" s="53"/>
    </row>
    <row r="7605" spans="2:14" x14ac:dyDescent="0.25">
      <c r="B7605" s="175"/>
      <c r="C7605" s="53"/>
      <c r="D7605" s="53"/>
      <c r="E7605" s="53"/>
      <c r="F7605" s="53"/>
      <c r="G7605" s="54"/>
      <c r="H7605" s="53"/>
      <c r="I7605" s="59"/>
      <c r="J7605" s="53"/>
      <c r="K7605" s="53"/>
      <c r="L7605" s="53"/>
      <c r="M7605" s="53"/>
      <c r="N7605" s="53"/>
    </row>
    <row r="7606" spans="2:14" x14ac:dyDescent="0.25">
      <c r="B7606" s="175"/>
      <c r="C7606" s="53"/>
      <c r="D7606" s="53"/>
      <c r="E7606" s="53"/>
      <c r="F7606" s="53"/>
      <c r="G7606" s="54"/>
      <c r="H7606" s="53"/>
      <c r="I7606" s="59"/>
      <c r="J7606" s="53"/>
      <c r="K7606" s="53"/>
      <c r="L7606" s="53"/>
      <c r="M7606" s="53"/>
      <c r="N7606" s="53"/>
    </row>
    <row r="7607" spans="2:14" x14ac:dyDescent="0.25">
      <c r="B7607" s="175"/>
      <c r="C7607" s="53"/>
      <c r="D7607" s="53"/>
      <c r="E7607" s="53"/>
      <c r="F7607" s="53"/>
      <c r="G7607" s="54"/>
      <c r="H7607" s="53"/>
      <c r="I7607" s="59"/>
      <c r="J7607" s="53"/>
      <c r="K7607" s="53"/>
      <c r="L7607" s="53"/>
      <c r="M7607" s="53"/>
      <c r="N7607" s="53"/>
    </row>
    <row r="7608" spans="2:14" x14ac:dyDescent="0.25">
      <c r="B7608" s="175"/>
      <c r="C7608" s="53"/>
      <c r="D7608" s="53"/>
      <c r="E7608" s="53"/>
      <c r="F7608" s="53"/>
      <c r="G7608" s="54"/>
      <c r="H7608" s="53"/>
      <c r="I7608" s="59"/>
      <c r="J7608" s="53"/>
      <c r="K7608" s="53"/>
      <c r="L7608" s="53"/>
      <c r="M7608" s="53"/>
      <c r="N7608" s="53"/>
    </row>
    <row r="7609" spans="2:14" x14ac:dyDescent="0.25">
      <c r="B7609" s="175"/>
      <c r="C7609" s="53"/>
      <c r="D7609" s="53"/>
      <c r="E7609" s="53"/>
      <c r="F7609" s="53"/>
      <c r="G7609" s="54"/>
      <c r="H7609" s="53"/>
      <c r="I7609" s="59"/>
      <c r="J7609" s="53"/>
      <c r="K7609" s="53"/>
      <c r="L7609" s="53"/>
      <c r="M7609" s="53"/>
      <c r="N7609" s="53"/>
    </row>
    <row r="7610" spans="2:14" x14ac:dyDescent="0.25">
      <c r="B7610" s="175"/>
      <c r="C7610" s="53"/>
      <c r="D7610" s="53"/>
      <c r="E7610" s="53"/>
      <c r="F7610" s="53"/>
      <c r="G7610" s="54"/>
      <c r="H7610" s="53"/>
      <c r="I7610" s="59"/>
      <c r="J7610" s="53"/>
      <c r="K7610" s="53"/>
      <c r="L7610" s="53"/>
      <c r="M7610" s="53"/>
      <c r="N7610" s="53"/>
    </row>
    <row r="7611" spans="2:14" x14ac:dyDescent="0.25">
      <c r="B7611" s="175"/>
      <c r="C7611" s="53"/>
      <c r="D7611" s="53"/>
      <c r="E7611" s="53"/>
      <c r="F7611" s="53"/>
      <c r="G7611" s="54"/>
      <c r="H7611" s="53"/>
      <c r="I7611" s="59"/>
      <c r="J7611" s="53"/>
      <c r="K7611" s="53"/>
      <c r="L7611" s="53"/>
      <c r="M7611" s="53"/>
      <c r="N7611" s="53"/>
    </row>
    <row r="7612" spans="2:14" x14ac:dyDescent="0.25">
      <c r="B7612" s="175"/>
      <c r="C7612" s="53"/>
      <c r="D7612" s="53"/>
      <c r="E7612" s="53"/>
      <c r="F7612" s="53"/>
      <c r="G7612" s="54"/>
      <c r="H7612" s="53"/>
      <c r="I7612" s="59"/>
      <c r="J7612" s="53"/>
      <c r="K7612" s="53"/>
      <c r="L7612" s="53"/>
      <c r="M7612" s="53"/>
      <c r="N7612" s="53"/>
    </row>
    <row r="7613" spans="2:14" x14ac:dyDescent="0.25">
      <c r="B7613" s="175"/>
      <c r="C7613" s="53"/>
      <c r="D7613" s="53"/>
      <c r="E7613" s="53"/>
      <c r="F7613" s="53"/>
      <c r="G7613" s="54"/>
      <c r="H7613" s="53"/>
      <c r="I7613" s="59"/>
      <c r="J7613" s="53"/>
      <c r="K7613" s="53"/>
      <c r="L7613" s="53"/>
      <c r="M7613" s="53"/>
      <c r="N7613" s="53"/>
    </row>
    <row r="7614" spans="2:14" x14ac:dyDescent="0.25">
      <c r="B7614" s="175"/>
      <c r="C7614" s="53"/>
      <c r="D7614" s="53"/>
      <c r="E7614" s="53"/>
      <c r="F7614" s="53"/>
      <c r="G7614" s="54"/>
      <c r="H7614" s="53"/>
      <c r="I7614" s="59"/>
      <c r="J7614" s="53"/>
      <c r="K7614" s="53"/>
      <c r="L7614" s="53"/>
      <c r="M7614" s="53"/>
      <c r="N7614" s="53"/>
    </row>
    <row r="7615" spans="2:14" x14ac:dyDescent="0.25">
      <c r="B7615" s="175"/>
      <c r="C7615" s="53"/>
      <c r="D7615" s="53"/>
      <c r="E7615" s="53"/>
      <c r="F7615" s="53"/>
      <c r="G7615" s="54"/>
      <c r="H7615" s="53"/>
      <c r="I7615" s="59"/>
      <c r="J7615" s="53"/>
      <c r="K7615" s="53"/>
      <c r="L7615" s="53"/>
      <c r="M7615" s="53"/>
      <c r="N7615" s="53"/>
    </row>
    <row r="7616" spans="2:14" x14ac:dyDescent="0.25">
      <c r="B7616" s="175"/>
      <c r="C7616" s="53"/>
      <c r="D7616" s="53"/>
      <c r="E7616" s="53"/>
      <c r="F7616" s="53"/>
      <c r="G7616" s="54"/>
      <c r="H7616" s="53"/>
      <c r="I7616" s="59"/>
      <c r="J7616" s="53"/>
      <c r="K7616" s="53"/>
      <c r="L7616" s="53"/>
      <c r="M7616" s="53"/>
      <c r="N7616" s="53"/>
    </row>
    <row r="7617" spans="2:14" x14ac:dyDescent="0.25">
      <c r="B7617" s="175"/>
      <c r="C7617" s="53"/>
      <c r="D7617" s="53"/>
      <c r="E7617" s="53"/>
      <c r="F7617" s="53"/>
      <c r="G7617" s="54"/>
      <c r="H7617" s="53"/>
      <c r="I7617" s="59"/>
      <c r="J7617" s="53"/>
      <c r="K7617" s="53"/>
      <c r="L7617" s="53"/>
      <c r="M7617" s="53"/>
      <c r="N7617" s="53"/>
    </row>
    <row r="7618" spans="2:14" x14ac:dyDescent="0.25">
      <c r="B7618" s="175"/>
      <c r="C7618" s="53"/>
      <c r="D7618" s="53"/>
      <c r="E7618" s="53"/>
      <c r="F7618" s="53"/>
      <c r="G7618" s="54"/>
      <c r="H7618" s="53"/>
      <c r="I7618" s="59"/>
      <c r="J7618" s="53"/>
      <c r="K7618" s="53"/>
      <c r="L7618" s="53"/>
      <c r="M7618" s="53"/>
      <c r="N7618" s="53"/>
    </row>
    <row r="7619" spans="2:14" x14ac:dyDescent="0.25">
      <c r="B7619" s="175"/>
      <c r="C7619" s="53"/>
      <c r="D7619" s="53"/>
      <c r="E7619" s="53"/>
      <c r="F7619" s="53"/>
      <c r="G7619" s="54"/>
      <c r="H7619" s="53"/>
      <c r="I7619" s="59"/>
      <c r="J7619" s="53"/>
      <c r="K7619" s="53"/>
      <c r="L7619" s="53"/>
      <c r="M7619" s="53"/>
      <c r="N7619" s="53"/>
    </row>
    <row r="7620" spans="2:14" x14ac:dyDescent="0.25">
      <c r="B7620" s="175"/>
      <c r="C7620" s="53"/>
      <c r="D7620" s="53"/>
      <c r="E7620" s="53"/>
      <c r="F7620" s="53"/>
      <c r="G7620" s="54"/>
      <c r="H7620" s="53"/>
      <c r="I7620" s="59"/>
      <c r="J7620" s="53"/>
      <c r="K7620" s="53"/>
      <c r="L7620" s="53"/>
      <c r="M7620" s="53"/>
      <c r="N7620" s="53"/>
    </row>
    <row r="7621" spans="2:14" x14ac:dyDescent="0.25">
      <c r="B7621" s="175"/>
      <c r="C7621" s="53"/>
      <c r="D7621" s="53"/>
      <c r="E7621" s="53"/>
      <c r="F7621" s="53"/>
      <c r="G7621" s="54"/>
      <c r="H7621" s="53"/>
      <c r="I7621" s="59"/>
      <c r="J7621" s="53"/>
      <c r="K7621" s="53"/>
      <c r="L7621" s="53"/>
      <c r="M7621" s="53"/>
      <c r="N7621" s="53"/>
    </row>
    <row r="7622" spans="2:14" x14ac:dyDescent="0.25">
      <c r="B7622" s="175"/>
      <c r="C7622" s="53"/>
      <c r="D7622" s="53"/>
      <c r="E7622" s="53"/>
      <c r="F7622" s="53"/>
      <c r="G7622" s="54"/>
      <c r="H7622" s="53"/>
      <c r="I7622" s="59"/>
      <c r="J7622" s="53"/>
      <c r="K7622" s="53"/>
      <c r="L7622" s="53"/>
      <c r="M7622" s="53"/>
      <c r="N7622" s="53"/>
    </row>
    <row r="7623" spans="2:14" x14ac:dyDescent="0.25">
      <c r="B7623" s="175"/>
      <c r="C7623" s="53"/>
      <c r="D7623" s="53"/>
      <c r="E7623" s="53"/>
      <c r="F7623" s="53"/>
      <c r="G7623" s="54"/>
      <c r="H7623" s="53"/>
      <c r="I7623" s="59"/>
      <c r="J7623" s="53"/>
      <c r="K7623" s="53"/>
      <c r="L7623" s="53"/>
      <c r="M7623" s="53"/>
      <c r="N7623" s="53"/>
    </row>
    <row r="7624" spans="2:14" x14ac:dyDescent="0.25">
      <c r="B7624" s="175"/>
      <c r="C7624" s="53"/>
      <c r="D7624" s="53"/>
      <c r="E7624" s="53"/>
      <c r="F7624" s="53"/>
      <c r="G7624" s="54"/>
      <c r="H7624" s="53"/>
      <c r="I7624" s="59"/>
      <c r="J7624" s="53"/>
      <c r="K7624" s="53"/>
      <c r="L7624" s="53"/>
      <c r="M7624" s="53"/>
      <c r="N7624" s="53"/>
    </row>
    <row r="7625" spans="2:14" x14ac:dyDescent="0.25">
      <c r="B7625" s="175"/>
      <c r="C7625" s="53"/>
      <c r="D7625" s="53"/>
      <c r="E7625" s="53"/>
      <c r="F7625" s="53"/>
      <c r="G7625" s="54"/>
      <c r="H7625" s="53"/>
      <c r="I7625" s="59"/>
      <c r="J7625" s="53"/>
      <c r="K7625" s="53"/>
      <c r="L7625" s="53"/>
      <c r="M7625" s="53"/>
      <c r="N7625" s="53"/>
    </row>
    <row r="7626" spans="2:14" x14ac:dyDescent="0.25">
      <c r="B7626" s="175"/>
      <c r="C7626" s="53"/>
      <c r="D7626" s="53"/>
      <c r="E7626" s="53"/>
      <c r="F7626" s="53"/>
      <c r="G7626" s="54"/>
      <c r="H7626" s="53"/>
      <c r="I7626" s="59"/>
      <c r="J7626" s="53"/>
      <c r="K7626" s="53"/>
      <c r="L7626" s="53"/>
      <c r="M7626" s="53"/>
      <c r="N7626" s="53"/>
    </row>
    <row r="7627" spans="2:14" x14ac:dyDescent="0.25">
      <c r="B7627" s="175"/>
      <c r="C7627" s="53"/>
      <c r="D7627" s="53"/>
      <c r="E7627" s="53"/>
      <c r="F7627" s="53"/>
      <c r="G7627" s="54"/>
      <c r="H7627" s="53"/>
      <c r="I7627" s="59"/>
      <c r="J7627" s="53"/>
      <c r="K7627" s="53"/>
      <c r="L7627" s="53"/>
      <c r="M7627" s="53"/>
      <c r="N7627" s="53"/>
    </row>
    <row r="7628" spans="2:14" x14ac:dyDescent="0.25">
      <c r="B7628" s="175"/>
      <c r="C7628" s="53"/>
      <c r="D7628" s="53"/>
      <c r="E7628" s="53"/>
      <c r="F7628" s="53"/>
      <c r="G7628" s="54"/>
      <c r="H7628" s="53"/>
      <c r="I7628" s="59"/>
      <c r="J7628" s="53"/>
      <c r="K7628" s="53"/>
      <c r="L7628" s="53"/>
      <c r="M7628" s="53"/>
      <c r="N7628" s="53"/>
    </row>
    <row r="7629" spans="2:14" x14ac:dyDescent="0.25">
      <c r="B7629" s="175"/>
      <c r="C7629" s="53"/>
      <c r="D7629" s="53"/>
      <c r="E7629" s="53"/>
      <c r="F7629" s="53"/>
      <c r="G7629" s="54"/>
      <c r="H7629" s="53"/>
      <c r="I7629" s="59"/>
      <c r="J7629" s="53"/>
      <c r="K7629" s="53"/>
      <c r="L7629" s="53"/>
      <c r="M7629" s="53"/>
      <c r="N7629" s="53"/>
    </row>
    <row r="7630" spans="2:14" x14ac:dyDescent="0.25">
      <c r="B7630" s="175"/>
      <c r="C7630" s="53"/>
      <c r="D7630" s="53"/>
      <c r="E7630" s="53"/>
      <c r="F7630" s="53"/>
      <c r="G7630" s="54"/>
      <c r="H7630" s="53"/>
      <c r="I7630" s="59"/>
      <c r="J7630" s="53"/>
      <c r="K7630" s="53"/>
      <c r="L7630" s="53"/>
      <c r="M7630" s="53"/>
      <c r="N7630" s="53"/>
    </row>
    <row r="7631" spans="2:14" x14ac:dyDescent="0.25">
      <c r="B7631" s="175"/>
      <c r="C7631" s="53"/>
      <c r="D7631" s="53"/>
      <c r="E7631" s="53"/>
      <c r="F7631" s="53"/>
      <c r="G7631" s="54"/>
      <c r="H7631" s="53"/>
      <c r="I7631" s="59"/>
      <c r="J7631" s="53"/>
      <c r="K7631" s="53"/>
      <c r="L7631" s="53"/>
      <c r="M7631" s="53"/>
      <c r="N7631" s="53"/>
    </row>
    <row r="7632" spans="2:14" x14ac:dyDescent="0.25">
      <c r="B7632" s="175"/>
      <c r="C7632" s="53"/>
      <c r="D7632" s="53"/>
      <c r="E7632" s="53"/>
      <c r="F7632" s="53"/>
      <c r="G7632" s="54"/>
      <c r="H7632" s="53"/>
      <c r="I7632" s="59"/>
      <c r="J7632" s="53"/>
      <c r="K7632" s="53"/>
      <c r="L7632" s="53"/>
      <c r="M7632" s="53"/>
      <c r="N7632" s="53"/>
    </row>
    <row r="7633" spans="2:14" x14ac:dyDescent="0.25">
      <c r="B7633" s="175"/>
      <c r="C7633" s="53"/>
      <c r="D7633" s="53"/>
      <c r="E7633" s="53"/>
      <c r="F7633" s="53"/>
      <c r="G7633" s="54"/>
      <c r="H7633" s="53"/>
      <c r="I7633" s="59"/>
      <c r="J7633" s="53"/>
      <c r="K7633" s="53"/>
      <c r="L7633" s="53"/>
      <c r="M7633" s="53"/>
      <c r="N7633" s="53"/>
    </row>
    <row r="7634" spans="2:14" x14ac:dyDescent="0.25">
      <c r="B7634" s="175"/>
      <c r="C7634" s="53"/>
      <c r="D7634" s="53"/>
      <c r="E7634" s="53"/>
      <c r="F7634" s="53"/>
      <c r="G7634" s="54"/>
      <c r="H7634" s="53"/>
      <c r="I7634" s="59"/>
      <c r="J7634" s="53"/>
      <c r="K7634" s="53"/>
      <c r="L7634" s="53"/>
      <c r="M7634" s="53"/>
      <c r="N7634" s="53"/>
    </row>
    <row r="7635" spans="2:14" x14ac:dyDescent="0.25">
      <c r="B7635" s="175"/>
      <c r="C7635" s="53"/>
      <c r="D7635" s="53"/>
      <c r="E7635" s="53"/>
      <c r="F7635" s="53"/>
      <c r="G7635" s="54"/>
      <c r="H7635" s="53"/>
      <c r="I7635" s="59"/>
      <c r="J7635" s="53"/>
      <c r="K7635" s="53"/>
      <c r="L7635" s="53"/>
      <c r="M7635" s="53"/>
      <c r="N7635" s="53"/>
    </row>
    <row r="7636" spans="2:14" x14ac:dyDescent="0.25">
      <c r="B7636" s="175"/>
      <c r="C7636" s="53"/>
      <c r="D7636" s="53"/>
      <c r="E7636" s="53"/>
      <c r="F7636" s="53"/>
      <c r="G7636" s="54"/>
      <c r="H7636" s="53"/>
      <c r="I7636" s="59"/>
      <c r="J7636" s="53"/>
      <c r="K7636" s="53"/>
      <c r="L7636" s="53"/>
      <c r="M7636" s="53"/>
      <c r="N7636" s="53"/>
    </row>
    <row r="7637" spans="2:14" x14ac:dyDescent="0.25">
      <c r="B7637" s="175"/>
      <c r="C7637" s="53"/>
      <c r="D7637" s="53"/>
      <c r="E7637" s="53"/>
      <c r="F7637" s="53"/>
      <c r="G7637" s="54"/>
      <c r="H7637" s="53"/>
      <c r="I7637" s="59"/>
      <c r="J7637" s="53"/>
      <c r="K7637" s="53"/>
      <c r="L7637" s="53"/>
      <c r="M7637" s="53"/>
      <c r="N7637" s="53"/>
    </row>
    <row r="7638" spans="2:14" x14ac:dyDescent="0.25">
      <c r="B7638" s="175"/>
      <c r="C7638" s="53"/>
      <c r="D7638" s="53"/>
      <c r="E7638" s="53"/>
      <c r="F7638" s="53"/>
      <c r="G7638" s="54"/>
      <c r="H7638" s="53"/>
      <c r="I7638" s="59"/>
      <c r="J7638" s="53"/>
      <c r="K7638" s="53"/>
      <c r="L7638" s="53"/>
      <c r="M7638" s="53"/>
      <c r="N7638" s="53"/>
    </row>
    <row r="7639" spans="2:14" x14ac:dyDescent="0.25">
      <c r="B7639" s="175"/>
      <c r="C7639" s="53"/>
      <c r="D7639" s="53"/>
      <c r="E7639" s="53"/>
      <c r="F7639" s="53"/>
      <c r="G7639" s="54"/>
      <c r="H7639" s="53"/>
      <c r="I7639" s="59"/>
      <c r="J7639" s="53"/>
      <c r="K7639" s="53"/>
      <c r="L7639" s="53"/>
      <c r="M7639" s="53"/>
      <c r="N7639" s="53"/>
    </row>
    <row r="7640" spans="2:14" x14ac:dyDescent="0.25">
      <c r="B7640" s="175"/>
      <c r="C7640" s="53"/>
      <c r="D7640" s="53"/>
      <c r="E7640" s="53"/>
      <c r="F7640" s="53"/>
      <c r="G7640" s="54"/>
      <c r="H7640" s="53"/>
      <c r="I7640" s="59"/>
      <c r="J7640" s="53"/>
      <c r="K7640" s="53"/>
      <c r="L7640" s="53"/>
      <c r="M7640" s="53"/>
      <c r="N7640" s="53"/>
    </row>
    <row r="7641" spans="2:14" x14ac:dyDescent="0.25">
      <c r="B7641" s="175"/>
      <c r="C7641" s="53"/>
      <c r="D7641" s="53"/>
      <c r="E7641" s="53"/>
      <c r="F7641" s="53"/>
      <c r="G7641" s="54"/>
      <c r="H7641" s="53"/>
      <c r="I7641" s="59"/>
      <c r="J7641" s="53"/>
      <c r="K7641" s="53"/>
      <c r="L7641" s="53"/>
      <c r="M7641" s="53"/>
      <c r="N7641" s="53"/>
    </row>
    <row r="7642" spans="2:14" x14ac:dyDescent="0.25">
      <c r="B7642" s="175"/>
      <c r="C7642" s="53"/>
      <c r="D7642" s="53"/>
      <c r="E7642" s="53"/>
      <c r="F7642" s="53"/>
      <c r="G7642" s="54"/>
      <c r="H7642" s="53"/>
      <c r="I7642" s="59"/>
      <c r="J7642" s="53"/>
      <c r="K7642" s="53"/>
      <c r="L7642" s="53"/>
      <c r="M7642" s="53"/>
      <c r="N7642" s="53"/>
    </row>
    <row r="7643" spans="2:14" x14ac:dyDescent="0.25">
      <c r="B7643" s="175"/>
      <c r="C7643" s="53"/>
      <c r="D7643" s="53"/>
      <c r="E7643" s="53"/>
      <c r="F7643" s="53"/>
      <c r="G7643" s="54"/>
      <c r="H7643" s="53"/>
      <c r="I7643" s="59"/>
      <c r="J7643" s="53"/>
      <c r="K7643" s="53"/>
      <c r="L7643" s="53"/>
      <c r="M7643" s="53"/>
      <c r="N7643" s="53"/>
    </row>
    <row r="7644" spans="2:14" x14ac:dyDescent="0.25">
      <c r="B7644" s="175"/>
      <c r="C7644" s="53"/>
      <c r="D7644" s="53"/>
      <c r="E7644" s="53"/>
      <c r="F7644" s="53"/>
      <c r="G7644" s="54"/>
      <c r="H7644" s="53"/>
      <c r="I7644" s="59"/>
      <c r="J7644" s="53"/>
      <c r="K7644" s="53"/>
      <c r="L7644" s="53"/>
      <c r="M7644" s="53"/>
      <c r="N7644" s="53"/>
    </row>
    <row r="7645" spans="2:14" x14ac:dyDescent="0.25">
      <c r="B7645" s="175"/>
      <c r="C7645" s="53"/>
      <c r="D7645" s="53"/>
      <c r="E7645" s="53"/>
      <c r="F7645" s="53"/>
      <c r="G7645" s="54"/>
      <c r="H7645" s="53"/>
      <c r="I7645" s="59"/>
      <c r="J7645" s="53"/>
      <c r="K7645" s="53"/>
      <c r="L7645" s="53"/>
      <c r="M7645" s="53"/>
      <c r="N7645" s="53"/>
    </row>
    <row r="7646" spans="2:14" x14ac:dyDescent="0.25">
      <c r="B7646" s="175"/>
      <c r="C7646" s="53"/>
      <c r="D7646" s="53"/>
      <c r="E7646" s="53"/>
      <c r="F7646" s="53"/>
      <c r="G7646" s="54"/>
      <c r="H7646" s="53"/>
      <c r="I7646" s="59"/>
      <c r="J7646" s="53"/>
      <c r="K7646" s="53"/>
      <c r="L7646" s="53"/>
      <c r="M7646" s="53"/>
      <c r="N7646" s="53"/>
    </row>
    <row r="7647" spans="2:14" x14ac:dyDescent="0.25">
      <c r="B7647" s="175"/>
      <c r="C7647" s="53"/>
      <c r="D7647" s="53"/>
      <c r="E7647" s="53"/>
      <c r="F7647" s="53"/>
      <c r="G7647" s="54"/>
      <c r="H7647" s="53"/>
      <c r="I7647" s="59"/>
      <c r="J7647" s="53"/>
      <c r="K7647" s="53"/>
      <c r="L7647" s="53"/>
      <c r="M7647" s="53"/>
      <c r="N7647" s="53"/>
    </row>
    <row r="7648" spans="2:14" x14ac:dyDescent="0.25">
      <c r="B7648" s="175"/>
      <c r="C7648" s="53"/>
      <c r="D7648" s="53"/>
      <c r="E7648" s="53"/>
      <c r="F7648" s="53"/>
      <c r="G7648" s="54"/>
      <c r="H7648" s="53"/>
      <c r="I7648" s="59"/>
      <c r="J7648" s="53"/>
      <c r="K7648" s="53"/>
      <c r="L7648" s="53"/>
      <c r="M7648" s="53"/>
      <c r="N7648" s="53"/>
    </row>
    <row r="7649" spans="2:14" x14ac:dyDescent="0.25">
      <c r="B7649" s="175"/>
      <c r="C7649" s="53"/>
      <c r="D7649" s="53"/>
      <c r="E7649" s="53"/>
      <c r="F7649" s="53"/>
      <c r="G7649" s="54"/>
      <c r="H7649" s="53"/>
      <c r="I7649" s="59"/>
      <c r="J7649" s="53"/>
      <c r="K7649" s="53"/>
      <c r="L7649" s="53"/>
      <c r="M7649" s="53"/>
      <c r="N7649" s="53"/>
    </row>
    <row r="7650" spans="2:14" x14ac:dyDescent="0.25">
      <c r="B7650" s="175"/>
      <c r="C7650" s="53"/>
      <c r="D7650" s="53"/>
      <c r="E7650" s="53"/>
      <c r="F7650" s="53"/>
      <c r="G7650" s="54"/>
      <c r="H7650" s="53"/>
      <c r="I7650" s="59"/>
      <c r="J7650" s="53"/>
      <c r="K7650" s="53"/>
      <c r="L7650" s="53"/>
      <c r="M7650" s="53"/>
      <c r="N7650" s="53"/>
    </row>
    <row r="7651" spans="2:14" x14ac:dyDescent="0.25">
      <c r="B7651" s="175"/>
      <c r="C7651" s="53"/>
      <c r="D7651" s="53"/>
      <c r="E7651" s="53"/>
      <c r="F7651" s="53"/>
      <c r="G7651" s="54"/>
      <c r="H7651" s="53"/>
      <c r="I7651" s="59"/>
      <c r="J7651" s="53"/>
      <c r="K7651" s="53"/>
      <c r="L7651" s="53"/>
      <c r="M7651" s="53"/>
      <c r="N7651" s="53"/>
    </row>
    <row r="7652" spans="2:14" x14ac:dyDescent="0.25">
      <c r="B7652" s="175"/>
      <c r="C7652" s="53"/>
      <c r="D7652" s="53"/>
      <c r="E7652" s="53"/>
      <c r="F7652" s="53"/>
      <c r="G7652" s="54"/>
      <c r="H7652" s="53"/>
      <c r="I7652" s="59"/>
      <c r="J7652" s="53"/>
      <c r="K7652" s="53"/>
      <c r="L7652" s="53"/>
      <c r="M7652" s="53"/>
      <c r="N7652" s="53"/>
    </row>
    <row r="7653" spans="2:14" x14ac:dyDescent="0.25">
      <c r="B7653" s="175"/>
      <c r="C7653" s="53"/>
      <c r="D7653" s="53"/>
      <c r="E7653" s="53"/>
      <c r="F7653" s="53"/>
      <c r="G7653" s="54"/>
      <c r="H7653" s="53"/>
      <c r="I7653" s="59"/>
      <c r="J7653" s="53"/>
      <c r="K7653" s="53"/>
      <c r="L7653" s="53"/>
      <c r="M7653" s="53"/>
      <c r="N7653" s="53"/>
    </row>
    <row r="7654" spans="2:14" x14ac:dyDescent="0.25">
      <c r="B7654" s="175"/>
      <c r="C7654" s="53"/>
      <c r="D7654" s="53"/>
      <c r="E7654" s="53"/>
      <c r="F7654" s="53"/>
      <c r="G7654" s="54"/>
      <c r="H7654" s="53"/>
      <c r="I7654" s="59"/>
      <c r="J7654" s="53"/>
      <c r="K7654" s="53"/>
      <c r="L7654" s="53"/>
      <c r="M7654" s="53"/>
      <c r="N7654" s="53"/>
    </row>
    <row r="7655" spans="2:14" x14ac:dyDescent="0.25">
      <c r="B7655" s="175"/>
      <c r="C7655" s="53"/>
      <c r="D7655" s="53"/>
      <c r="E7655" s="53"/>
      <c r="F7655" s="53"/>
      <c r="G7655" s="54"/>
      <c r="H7655" s="53"/>
      <c r="I7655" s="59"/>
      <c r="J7655" s="53"/>
      <c r="K7655" s="53"/>
      <c r="L7655" s="53"/>
      <c r="M7655" s="53"/>
      <c r="N7655" s="53"/>
    </row>
    <row r="7656" spans="2:14" x14ac:dyDescent="0.25">
      <c r="B7656" s="175"/>
      <c r="C7656" s="53"/>
      <c r="D7656" s="53"/>
      <c r="E7656" s="53"/>
      <c r="F7656" s="53"/>
      <c r="G7656" s="54"/>
      <c r="H7656" s="53"/>
      <c r="I7656" s="59"/>
      <c r="J7656" s="53"/>
      <c r="K7656" s="53"/>
      <c r="L7656" s="53"/>
      <c r="M7656" s="53"/>
      <c r="N7656" s="53"/>
    </row>
    <row r="7657" spans="2:14" x14ac:dyDescent="0.25">
      <c r="B7657" s="175"/>
      <c r="C7657" s="53"/>
      <c r="D7657" s="53"/>
      <c r="E7657" s="53"/>
      <c r="F7657" s="53"/>
      <c r="G7657" s="54"/>
      <c r="H7657" s="53"/>
      <c r="I7657" s="59"/>
      <c r="J7657" s="53"/>
      <c r="K7657" s="53"/>
      <c r="L7657" s="53"/>
      <c r="M7657" s="53"/>
      <c r="N7657" s="53"/>
    </row>
    <row r="7658" spans="2:14" x14ac:dyDescent="0.25">
      <c r="B7658" s="175"/>
      <c r="C7658" s="53"/>
      <c r="D7658" s="53"/>
      <c r="E7658" s="53"/>
      <c r="F7658" s="53"/>
      <c r="G7658" s="54"/>
      <c r="H7658" s="53"/>
      <c r="I7658" s="59"/>
      <c r="J7658" s="53"/>
      <c r="K7658" s="53"/>
      <c r="L7658" s="53"/>
      <c r="M7658" s="53"/>
      <c r="N7658" s="53"/>
    </row>
    <row r="7659" spans="2:14" x14ac:dyDescent="0.25">
      <c r="B7659" s="175"/>
      <c r="C7659" s="53"/>
      <c r="D7659" s="53"/>
      <c r="E7659" s="53"/>
      <c r="F7659" s="53"/>
      <c r="G7659" s="54"/>
      <c r="H7659" s="53"/>
      <c r="I7659" s="59"/>
      <c r="J7659" s="53"/>
      <c r="K7659" s="53"/>
      <c r="L7659" s="53"/>
      <c r="M7659" s="53"/>
      <c r="N7659" s="53"/>
    </row>
    <row r="7660" spans="2:14" x14ac:dyDescent="0.25">
      <c r="B7660" s="175"/>
      <c r="C7660" s="53"/>
      <c r="D7660" s="53"/>
      <c r="E7660" s="53"/>
      <c r="F7660" s="53"/>
      <c r="G7660" s="54"/>
      <c r="H7660" s="53"/>
      <c r="I7660" s="59"/>
      <c r="J7660" s="53"/>
      <c r="K7660" s="53"/>
      <c r="L7660" s="53"/>
      <c r="M7660" s="53"/>
      <c r="N7660" s="53"/>
    </row>
    <row r="7661" spans="2:14" x14ac:dyDescent="0.25">
      <c r="B7661" s="175"/>
      <c r="C7661" s="53"/>
      <c r="D7661" s="53"/>
      <c r="E7661" s="53"/>
      <c r="F7661" s="53"/>
      <c r="G7661" s="54"/>
      <c r="H7661" s="53"/>
      <c r="I7661" s="59"/>
      <c r="J7661" s="53"/>
      <c r="K7661" s="53"/>
      <c r="L7661" s="53"/>
      <c r="M7661" s="53"/>
      <c r="N7661" s="53"/>
    </row>
    <row r="7662" spans="2:14" x14ac:dyDescent="0.25">
      <c r="B7662" s="175"/>
      <c r="C7662" s="53"/>
      <c r="D7662" s="53"/>
      <c r="E7662" s="53"/>
      <c r="F7662" s="53"/>
      <c r="G7662" s="54"/>
      <c r="H7662" s="53"/>
      <c r="I7662" s="59"/>
      <c r="J7662" s="53"/>
      <c r="K7662" s="53"/>
      <c r="L7662" s="53"/>
      <c r="M7662" s="53"/>
      <c r="N7662" s="53"/>
    </row>
    <row r="7663" spans="2:14" x14ac:dyDescent="0.25">
      <c r="B7663" s="175"/>
      <c r="C7663" s="53"/>
      <c r="D7663" s="53"/>
      <c r="E7663" s="53"/>
      <c r="F7663" s="53"/>
      <c r="G7663" s="54"/>
      <c r="H7663" s="53"/>
      <c r="I7663" s="59"/>
      <c r="J7663" s="53"/>
      <c r="K7663" s="53"/>
      <c r="L7663" s="53"/>
      <c r="M7663" s="53"/>
      <c r="N7663" s="53"/>
    </row>
    <row r="7664" spans="2:14" x14ac:dyDescent="0.25">
      <c r="B7664" s="175"/>
      <c r="C7664" s="53"/>
      <c r="D7664" s="53"/>
      <c r="E7664" s="53"/>
      <c r="F7664" s="53"/>
      <c r="G7664" s="54"/>
      <c r="H7664" s="53"/>
      <c r="I7664" s="59"/>
      <c r="J7664" s="53"/>
      <c r="K7664" s="53"/>
      <c r="L7664" s="53"/>
      <c r="M7664" s="53"/>
      <c r="N7664" s="53"/>
    </row>
    <row r="7665" spans="2:14" x14ac:dyDescent="0.25">
      <c r="B7665" s="175"/>
      <c r="C7665" s="53"/>
      <c r="D7665" s="53"/>
      <c r="E7665" s="53"/>
      <c r="F7665" s="53"/>
      <c r="G7665" s="54"/>
      <c r="H7665" s="53"/>
      <c r="I7665" s="59"/>
      <c r="J7665" s="53"/>
      <c r="K7665" s="53"/>
      <c r="L7665" s="53"/>
      <c r="M7665" s="53"/>
      <c r="N7665" s="53"/>
    </row>
    <row r="7666" spans="2:14" x14ac:dyDescent="0.25">
      <c r="B7666" s="175"/>
      <c r="C7666" s="53"/>
      <c r="D7666" s="53"/>
      <c r="E7666" s="53"/>
      <c r="F7666" s="53"/>
      <c r="G7666" s="54"/>
      <c r="H7666" s="53"/>
      <c r="I7666" s="59"/>
      <c r="J7666" s="53"/>
      <c r="K7666" s="53"/>
      <c r="L7666" s="53"/>
      <c r="M7666" s="53"/>
      <c r="N7666" s="53"/>
    </row>
    <row r="7667" spans="2:14" x14ac:dyDescent="0.25">
      <c r="B7667" s="175"/>
      <c r="C7667" s="53"/>
      <c r="D7667" s="53"/>
      <c r="E7667" s="53"/>
      <c r="F7667" s="53"/>
      <c r="G7667" s="54"/>
      <c r="H7667" s="53"/>
      <c r="I7667" s="59"/>
      <c r="J7667" s="53"/>
      <c r="K7667" s="53"/>
      <c r="L7667" s="53"/>
      <c r="M7667" s="53"/>
      <c r="N7667" s="53"/>
    </row>
    <row r="7668" spans="2:14" x14ac:dyDescent="0.25">
      <c r="B7668" s="175"/>
      <c r="C7668" s="53"/>
      <c r="D7668" s="53"/>
      <c r="E7668" s="53"/>
      <c r="F7668" s="53"/>
      <c r="G7668" s="54"/>
      <c r="H7668" s="53"/>
      <c r="I7668" s="59"/>
      <c r="J7668" s="53"/>
      <c r="K7668" s="53"/>
      <c r="L7668" s="53"/>
      <c r="M7668" s="53"/>
      <c r="N7668" s="53"/>
    </row>
    <row r="7669" spans="2:14" x14ac:dyDescent="0.25">
      <c r="B7669" s="175"/>
      <c r="C7669" s="53"/>
      <c r="D7669" s="53"/>
      <c r="E7669" s="53"/>
      <c r="F7669" s="53"/>
      <c r="G7669" s="54"/>
      <c r="H7669" s="53"/>
      <c r="I7669" s="59"/>
      <c r="J7669" s="53"/>
      <c r="K7669" s="53"/>
      <c r="L7669" s="53"/>
      <c r="M7669" s="53"/>
      <c r="N7669" s="53"/>
    </row>
    <row r="7670" spans="2:14" x14ac:dyDescent="0.25">
      <c r="B7670" s="175"/>
      <c r="C7670" s="53"/>
      <c r="D7670" s="53"/>
      <c r="E7670" s="53"/>
      <c r="F7670" s="53"/>
      <c r="G7670" s="54"/>
      <c r="H7670" s="53"/>
      <c r="I7670" s="59"/>
      <c r="J7670" s="53"/>
      <c r="K7670" s="53"/>
      <c r="L7670" s="53"/>
      <c r="M7670" s="53"/>
      <c r="N7670" s="53"/>
    </row>
    <row r="7671" spans="2:14" x14ac:dyDescent="0.25">
      <c r="B7671" s="175"/>
      <c r="C7671" s="53"/>
      <c r="D7671" s="53"/>
      <c r="E7671" s="53"/>
      <c r="F7671" s="53"/>
      <c r="G7671" s="54"/>
      <c r="H7671" s="53"/>
      <c r="I7671" s="59"/>
      <c r="J7671" s="53"/>
      <c r="K7671" s="53"/>
      <c r="L7671" s="53"/>
      <c r="M7671" s="53"/>
      <c r="N7671" s="53"/>
    </row>
    <row r="7672" spans="2:14" x14ac:dyDescent="0.25">
      <c r="B7672" s="175"/>
      <c r="C7672" s="53"/>
      <c r="D7672" s="53"/>
      <c r="E7672" s="53"/>
      <c r="F7672" s="53"/>
      <c r="G7672" s="54"/>
      <c r="H7672" s="53"/>
      <c r="I7672" s="59"/>
      <c r="J7672" s="53"/>
      <c r="K7672" s="53"/>
      <c r="L7672" s="53"/>
      <c r="M7672" s="53"/>
      <c r="N7672" s="53"/>
    </row>
    <row r="7673" spans="2:14" x14ac:dyDescent="0.25">
      <c r="B7673" s="175"/>
      <c r="C7673" s="53"/>
      <c r="D7673" s="53"/>
      <c r="E7673" s="53"/>
      <c r="F7673" s="53"/>
      <c r="G7673" s="54"/>
      <c r="H7673" s="53"/>
      <c r="I7673" s="59"/>
      <c r="J7673" s="53"/>
      <c r="K7673" s="53"/>
      <c r="L7673" s="53"/>
      <c r="M7673" s="53"/>
      <c r="N7673" s="53"/>
    </row>
    <row r="7674" spans="2:14" x14ac:dyDescent="0.25">
      <c r="B7674" s="175"/>
      <c r="C7674" s="53"/>
      <c r="D7674" s="53"/>
      <c r="E7674" s="53"/>
      <c r="F7674" s="53"/>
      <c r="G7674" s="54"/>
      <c r="H7674" s="53"/>
      <c r="I7674" s="59"/>
      <c r="J7674" s="53"/>
      <c r="K7674" s="53"/>
      <c r="L7674" s="53"/>
      <c r="M7674" s="53"/>
      <c r="N7674" s="53"/>
    </row>
    <row r="7675" spans="2:14" x14ac:dyDescent="0.25">
      <c r="B7675" s="175"/>
      <c r="C7675" s="53"/>
      <c r="D7675" s="53"/>
      <c r="E7675" s="53"/>
      <c r="F7675" s="53"/>
      <c r="G7675" s="54"/>
      <c r="H7675" s="53"/>
      <c r="I7675" s="59"/>
      <c r="J7675" s="53"/>
      <c r="K7675" s="53"/>
      <c r="L7675" s="53"/>
      <c r="M7675" s="53"/>
      <c r="N7675" s="53"/>
    </row>
    <row r="7676" spans="2:14" x14ac:dyDescent="0.25">
      <c r="B7676" s="175"/>
      <c r="C7676" s="53"/>
      <c r="D7676" s="53"/>
      <c r="E7676" s="53"/>
      <c r="F7676" s="53"/>
      <c r="G7676" s="54"/>
      <c r="H7676" s="53"/>
      <c r="I7676" s="59"/>
      <c r="J7676" s="53"/>
      <c r="K7676" s="53"/>
      <c r="L7676" s="53"/>
      <c r="M7676" s="53"/>
      <c r="N7676" s="53"/>
    </row>
    <row r="7677" spans="2:14" x14ac:dyDescent="0.25">
      <c r="B7677" s="175"/>
      <c r="C7677" s="53"/>
      <c r="D7677" s="53"/>
      <c r="E7677" s="53"/>
      <c r="F7677" s="53"/>
      <c r="G7677" s="54"/>
      <c r="H7677" s="53"/>
      <c r="I7677" s="59"/>
      <c r="J7677" s="53"/>
      <c r="K7677" s="53"/>
      <c r="L7677" s="53"/>
      <c r="M7677" s="53"/>
      <c r="N7677" s="53"/>
    </row>
    <row r="7678" spans="2:14" x14ac:dyDescent="0.25">
      <c r="B7678" s="175"/>
      <c r="C7678" s="53"/>
      <c r="D7678" s="53"/>
      <c r="E7678" s="53"/>
      <c r="F7678" s="53"/>
      <c r="G7678" s="54"/>
      <c r="H7678" s="53"/>
      <c r="I7678" s="59"/>
      <c r="J7678" s="53"/>
      <c r="K7678" s="53"/>
      <c r="L7678" s="53"/>
      <c r="M7678" s="53"/>
      <c r="N7678" s="53"/>
    </row>
    <row r="7679" spans="2:14" x14ac:dyDescent="0.25">
      <c r="B7679" s="175"/>
      <c r="C7679" s="53"/>
      <c r="D7679" s="53"/>
      <c r="E7679" s="53"/>
      <c r="F7679" s="53"/>
      <c r="G7679" s="54"/>
      <c r="H7679" s="53"/>
      <c r="I7679" s="59"/>
      <c r="J7679" s="53"/>
      <c r="K7679" s="53"/>
      <c r="L7679" s="53"/>
      <c r="M7679" s="53"/>
      <c r="N7679" s="53"/>
    </row>
    <row r="7680" spans="2:14" x14ac:dyDescent="0.25">
      <c r="B7680" s="175"/>
      <c r="C7680" s="53"/>
      <c r="D7680" s="53"/>
      <c r="E7680" s="53"/>
      <c r="F7680" s="53"/>
      <c r="G7680" s="54"/>
      <c r="H7680" s="53"/>
      <c r="I7680" s="59"/>
      <c r="J7680" s="53"/>
      <c r="K7680" s="53"/>
      <c r="L7680" s="53"/>
      <c r="M7680" s="53"/>
      <c r="N7680" s="53"/>
    </row>
    <row r="7681" spans="2:14" x14ac:dyDescent="0.25">
      <c r="B7681" s="175"/>
      <c r="C7681" s="53"/>
      <c r="D7681" s="53"/>
      <c r="E7681" s="53"/>
      <c r="F7681" s="53"/>
      <c r="G7681" s="54"/>
      <c r="H7681" s="53"/>
      <c r="I7681" s="59"/>
      <c r="J7681" s="53"/>
      <c r="K7681" s="53"/>
      <c r="L7681" s="53"/>
      <c r="M7681" s="53"/>
      <c r="N7681" s="53"/>
    </row>
    <row r="7682" spans="2:14" x14ac:dyDescent="0.25">
      <c r="B7682" s="175"/>
      <c r="C7682" s="53"/>
      <c r="D7682" s="53"/>
      <c r="E7682" s="53"/>
      <c r="F7682" s="53"/>
      <c r="G7682" s="54"/>
      <c r="H7682" s="53"/>
      <c r="I7682" s="59"/>
      <c r="J7682" s="53"/>
      <c r="K7682" s="53"/>
      <c r="L7682" s="53"/>
      <c r="M7682" s="53"/>
      <c r="N7682" s="53"/>
    </row>
    <row r="7683" spans="2:14" x14ac:dyDescent="0.25">
      <c r="B7683" s="175"/>
      <c r="C7683" s="53"/>
      <c r="D7683" s="53"/>
      <c r="E7683" s="53"/>
      <c r="F7683" s="53"/>
      <c r="G7683" s="54"/>
      <c r="H7683" s="53"/>
      <c r="I7683" s="59"/>
      <c r="J7683" s="53"/>
      <c r="K7683" s="53"/>
      <c r="L7683" s="53"/>
      <c r="M7683" s="53"/>
      <c r="N7683" s="53"/>
    </row>
    <row r="7684" spans="2:14" x14ac:dyDescent="0.25">
      <c r="B7684" s="175"/>
      <c r="C7684" s="53"/>
      <c r="D7684" s="53"/>
      <c r="E7684" s="53"/>
      <c r="F7684" s="53"/>
      <c r="G7684" s="54"/>
      <c r="H7684" s="53"/>
      <c r="I7684" s="59"/>
      <c r="J7684" s="53"/>
      <c r="K7684" s="53"/>
      <c r="L7684" s="53"/>
      <c r="M7684" s="53"/>
      <c r="N7684" s="53"/>
    </row>
    <row r="7685" spans="2:14" x14ac:dyDescent="0.25">
      <c r="B7685" s="175"/>
      <c r="C7685" s="53"/>
      <c r="D7685" s="53"/>
      <c r="E7685" s="53"/>
      <c r="F7685" s="53"/>
      <c r="G7685" s="54"/>
      <c r="H7685" s="53"/>
      <c r="I7685" s="59"/>
      <c r="J7685" s="53"/>
      <c r="K7685" s="53"/>
      <c r="L7685" s="53"/>
      <c r="M7685" s="53"/>
      <c r="N7685" s="53"/>
    </row>
    <row r="7686" spans="2:14" x14ac:dyDescent="0.25">
      <c r="B7686" s="175"/>
      <c r="C7686" s="53"/>
      <c r="D7686" s="53"/>
      <c r="E7686" s="53"/>
      <c r="F7686" s="53"/>
      <c r="G7686" s="54"/>
      <c r="H7686" s="53"/>
      <c r="I7686" s="59"/>
      <c r="J7686" s="53"/>
      <c r="K7686" s="53"/>
      <c r="L7686" s="53"/>
      <c r="M7686" s="53"/>
      <c r="N7686" s="53"/>
    </row>
    <row r="7687" spans="2:14" x14ac:dyDescent="0.25">
      <c r="B7687" s="175"/>
      <c r="C7687" s="53"/>
      <c r="D7687" s="53"/>
      <c r="E7687" s="53"/>
      <c r="F7687" s="53"/>
      <c r="G7687" s="54"/>
      <c r="H7687" s="53"/>
      <c r="I7687" s="59"/>
      <c r="J7687" s="53"/>
      <c r="K7687" s="53"/>
      <c r="L7687" s="53"/>
      <c r="M7687" s="53"/>
      <c r="N7687" s="53"/>
    </row>
    <row r="7688" spans="2:14" x14ac:dyDescent="0.25">
      <c r="B7688" s="175"/>
      <c r="C7688" s="53"/>
      <c r="D7688" s="53"/>
      <c r="E7688" s="53"/>
      <c r="F7688" s="53"/>
      <c r="G7688" s="54"/>
      <c r="H7688" s="53"/>
      <c r="I7688" s="59"/>
      <c r="J7688" s="53"/>
      <c r="K7688" s="53"/>
      <c r="L7688" s="53"/>
      <c r="M7688" s="53"/>
      <c r="N7688" s="53"/>
    </row>
    <row r="7689" spans="2:14" x14ac:dyDescent="0.25">
      <c r="B7689" s="175"/>
      <c r="C7689" s="53"/>
      <c r="D7689" s="53"/>
      <c r="E7689" s="53"/>
      <c r="F7689" s="53"/>
      <c r="G7689" s="54"/>
      <c r="H7689" s="53"/>
      <c r="I7689" s="59"/>
      <c r="J7689" s="53"/>
      <c r="K7689" s="53"/>
      <c r="L7689" s="53"/>
      <c r="M7689" s="53"/>
      <c r="N7689" s="53"/>
    </row>
    <row r="7690" spans="2:14" x14ac:dyDescent="0.25">
      <c r="B7690" s="175"/>
      <c r="C7690" s="53"/>
      <c r="D7690" s="53"/>
      <c r="E7690" s="53"/>
      <c r="F7690" s="53"/>
      <c r="G7690" s="54"/>
      <c r="H7690" s="53"/>
      <c r="I7690" s="59"/>
      <c r="J7690" s="53"/>
      <c r="K7690" s="53"/>
      <c r="L7690" s="53"/>
      <c r="M7690" s="53"/>
      <c r="N7690" s="53"/>
    </row>
    <row r="7691" spans="2:14" x14ac:dyDescent="0.25">
      <c r="B7691" s="175"/>
      <c r="C7691" s="53"/>
      <c r="D7691" s="53"/>
      <c r="E7691" s="53"/>
      <c r="F7691" s="53"/>
      <c r="G7691" s="54"/>
      <c r="H7691" s="53"/>
      <c r="I7691" s="59"/>
      <c r="J7691" s="53"/>
      <c r="K7691" s="53"/>
      <c r="L7691" s="53"/>
      <c r="M7691" s="53"/>
      <c r="N7691" s="53"/>
    </row>
    <row r="7692" spans="2:14" x14ac:dyDescent="0.25">
      <c r="B7692" s="175"/>
      <c r="C7692" s="53"/>
      <c r="D7692" s="53"/>
      <c r="E7692" s="53"/>
      <c r="F7692" s="53"/>
      <c r="G7692" s="54"/>
      <c r="H7692" s="53"/>
      <c r="I7692" s="59"/>
      <c r="J7692" s="53"/>
      <c r="K7692" s="53"/>
      <c r="L7692" s="53"/>
      <c r="M7692" s="53"/>
      <c r="N7692" s="53"/>
    </row>
    <row r="7693" spans="2:14" x14ac:dyDescent="0.25">
      <c r="B7693" s="175"/>
      <c r="C7693" s="53"/>
      <c r="D7693" s="53"/>
      <c r="E7693" s="53"/>
      <c r="F7693" s="53"/>
      <c r="G7693" s="54"/>
      <c r="H7693" s="53"/>
      <c r="I7693" s="59"/>
      <c r="J7693" s="53"/>
      <c r="K7693" s="53"/>
      <c r="L7693" s="53"/>
      <c r="M7693" s="53"/>
      <c r="N7693" s="53"/>
    </row>
    <row r="7694" spans="2:14" x14ac:dyDescent="0.25">
      <c r="B7694" s="175"/>
      <c r="C7694" s="53"/>
      <c r="D7694" s="53"/>
      <c r="E7694" s="53"/>
      <c r="F7694" s="53"/>
      <c r="G7694" s="54"/>
      <c r="H7694" s="53"/>
      <c r="I7694" s="59"/>
      <c r="J7694" s="53"/>
      <c r="K7694" s="53"/>
      <c r="L7694" s="53"/>
      <c r="M7694" s="53"/>
      <c r="N7694" s="53"/>
    </row>
    <row r="7695" spans="2:14" x14ac:dyDescent="0.25">
      <c r="B7695" s="175"/>
      <c r="C7695" s="53"/>
      <c r="D7695" s="53"/>
      <c r="E7695" s="53"/>
      <c r="F7695" s="53"/>
      <c r="G7695" s="54"/>
      <c r="H7695" s="53"/>
      <c r="I7695" s="59"/>
      <c r="J7695" s="53"/>
      <c r="K7695" s="53"/>
      <c r="L7695" s="53"/>
      <c r="M7695" s="53"/>
      <c r="N7695" s="53"/>
    </row>
    <row r="7696" spans="2:14" x14ac:dyDescent="0.25">
      <c r="B7696" s="175"/>
      <c r="C7696" s="53"/>
      <c r="D7696" s="53"/>
      <c r="E7696" s="53"/>
      <c r="F7696" s="53"/>
      <c r="G7696" s="54"/>
      <c r="H7696" s="53"/>
      <c r="I7696" s="59"/>
      <c r="J7696" s="53"/>
      <c r="K7696" s="53"/>
      <c r="L7696" s="53"/>
      <c r="M7696" s="53"/>
      <c r="N7696" s="53"/>
    </row>
    <row r="7697" spans="2:14" x14ac:dyDescent="0.25">
      <c r="B7697" s="175"/>
      <c r="C7697" s="53"/>
      <c r="D7697" s="53"/>
      <c r="E7697" s="53"/>
      <c r="F7697" s="53"/>
      <c r="G7697" s="54"/>
      <c r="H7697" s="53"/>
      <c r="I7697" s="59"/>
      <c r="J7697" s="53"/>
      <c r="K7697" s="53"/>
      <c r="L7697" s="53"/>
      <c r="M7697" s="53"/>
      <c r="N7697" s="53"/>
    </row>
    <row r="7698" spans="2:14" x14ac:dyDescent="0.25">
      <c r="B7698" s="175"/>
      <c r="C7698" s="53"/>
      <c r="D7698" s="53"/>
      <c r="E7698" s="53"/>
      <c r="F7698" s="53"/>
      <c r="G7698" s="54"/>
      <c r="H7698" s="53"/>
      <c r="I7698" s="59"/>
      <c r="J7698" s="53"/>
      <c r="K7698" s="53"/>
      <c r="L7698" s="53"/>
      <c r="M7698" s="53"/>
      <c r="N7698" s="53"/>
    </row>
    <row r="7699" spans="2:14" x14ac:dyDescent="0.25">
      <c r="B7699" s="175"/>
      <c r="C7699" s="53"/>
      <c r="D7699" s="53"/>
      <c r="E7699" s="53"/>
      <c r="F7699" s="53"/>
      <c r="G7699" s="54"/>
      <c r="H7699" s="53"/>
      <c r="I7699" s="59"/>
      <c r="J7699" s="53"/>
      <c r="K7699" s="53"/>
      <c r="L7699" s="53"/>
      <c r="M7699" s="53"/>
      <c r="N7699" s="53"/>
    </row>
    <row r="7700" spans="2:14" x14ac:dyDescent="0.25">
      <c r="B7700" s="175"/>
      <c r="C7700" s="53"/>
      <c r="D7700" s="53"/>
      <c r="E7700" s="53"/>
      <c r="F7700" s="53"/>
      <c r="G7700" s="54"/>
      <c r="H7700" s="53"/>
      <c r="I7700" s="59"/>
      <c r="J7700" s="53"/>
      <c r="K7700" s="53"/>
      <c r="L7700" s="53"/>
      <c r="M7700" s="53"/>
      <c r="N7700" s="53"/>
    </row>
    <row r="7701" spans="2:14" x14ac:dyDescent="0.25">
      <c r="B7701" s="175"/>
      <c r="C7701" s="53"/>
      <c r="D7701" s="53"/>
      <c r="E7701" s="53"/>
      <c r="F7701" s="53"/>
      <c r="G7701" s="54"/>
      <c r="H7701" s="53"/>
      <c r="I7701" s="59"/>
      <c r="J7701" s="53"/>
      <c r="K7701" s="53"/>
      <c r="L7701" s="53"/>
      <c r="M7701" s="53"/>
      <c r="N7701" s="53"/>
    </row>
    <row r="7702" spans="2:14" x14ac:dyDescent="0.25">
      <c r="B7702" s="175"/>
      <c r="C7702" s="53"/>
      <c r="D7702" s="53"/>
      <c r="E7702" s="53"/>
      <c r="F7702" s="53"/>
      <c r="G7702" s="54"/>
      <c r="H7702" s="53"/>
      <c r="I7702" s="59"/>
      <c r="J7702" s="53"/>
      <c r="K7702" s="53"/>
      <c r="L7702" s="53"/>
      <c r="M7702" s="53"/>
      <c r="N7702" s="53"/>
    </row>
    <row r="7703" spans="2:14" x14ac:dyDescent="0.25">
      <c r="B7703" s="175"/>
      <c r="C7703" s="53"/>
      <c r="D7703" s="53"/>
      <c r="E7703" s="53"/>
      <c r="F7703" s="53"/>
      <c r="G7703" s="54"/>
      <c r="H7703" s="53"/>
      <c r="I7703" s="59"/>
      <c r="J7703" s="53"/>
      <c r="K7703" s="53"/>
      <c r="L7703" s="53"/>
      <c r="M7703" s="53"/>
      <c r="N7703" s="53"/>
    </row>
    <row r="7704" spans="2:14" x14ac:dyDescent="0.25">
      <c r="B7704" s="175"/>
      <c r="C7704" s="53"/>
      <c r="D7704" s="53"/>
      <c r="E7704" s="53"/>
      <c r="F7704" s="53"/>
      <c r="G7704" s="54"/>
      <c r="H7704" s="53"/>
      <c r="I7704" s="59"/>
      <c r="J7704" s="53"/>
      <c r="K7704" s="53"/>
      <c r="L7704" s="53"/>
      <c r="M7704" s="53"/>
      <c r="N7704" s="53"/>
    </row>
    <row r="7705" spans="2:14" x14ac:dyDescent="0.25">
      <c r="B7705" s="175"/>
      <c r="C7705" s="53"/>
      <c r="D7705" s="53"/>
      <c r="E7705" s="53"/>
      <c r="F7705" s="53"/>
      <c r="G7705" s="54"/>
      <c r="H7705" s="53"/>
      <c r="I7705" s="59"/>
      <c r="J7705" s="53"/>
      <c r="K7705" s="53"/>
      <c r="L7705" s="53"/>
      <c r="M7705" s="53"/>
      <c r="N7705" s="53"/>
    </row>
    <row r="7706" spans="2:14" x14ac:dyDescent="0.25">
      <c r="B7706" s="175"/>
      <c r="C7706" s="53"/>
      <c r="D7706" s="53"/>
      <c r="E7706" s="53"/>
      <c r="F7706" s="53"/>
      <c r="G7706" s="54"/>
      <c r="H7706" s="53"/>
      <c r="I7706" s="59"/>
      <c r="J7706" s="53"/>
      <c r="K7706" s="53"/>
      <c r="L7706" s="53"/>
      <c r="M7706" s="53"/>
      <c r="N7706" s="53"/>
    </row>
    <row r="7707" spans="2:14" x14ac:dyDescent="0.25">
      <c r="B7707" s="175"/>
      <c r="C7707" s="53"/>
      <c r="D7707" s="53"/>
      <c r="E7707" s="53"/>
      <c r="F7707" s="53"/>
      <c r="G7707" s="54"/>
      <c r="H7707" s="53"/>
      <c r="I7707" s="59"/>
      <c r="J7707" s="53"/>
      <c r="K7707" s="53"/>
      <c r="L7707" s="53"/>
      <c r="M7707" s="53"/>
      <c r="N7707" s="53"/>
    </row>
    <row r="7708" spans="2:14" x14ac:dyDescent="0.25">
      <c r="B7708" s="175"/>
      <c r="C7708" s="53"/>
      <c r="D7708" s="53"/>
      <c r="E7708" s="53"/>
      <c r="F7708" s="53"/>
      <c r="G7708" s="54"/>
      <c r="H7708" s="53"/>
      <c r="I7708" s="59"/>
      <c r="J7708" s="53"/>
      <c r="K7708" s="53"/>
      <c r="L7708" s="53"/>
      <c r="M7708" s="53"/>
      <c r="N7708" s="53"/>
    </row>
    <row r="7709" spans="2:14" x14ac:dyDescent="0.25">
      <c r="B7709" s="175"/>
      <c r="C7709" s="53"/>
      <c r="D7709" s="53"/>
      <c r="E7709" s="53"/>
      <c r="F7709" s="53"/>
      <c r="G7709" s="54"/>
      <c r="H7709" s="53"/>
      <c r="I7709" s="59"/>
      <c r="J7709" s="53"/>
      <c r="K7709" s="53"/>
      <c r="L7709" s="53"/>
      <c r="M7709" s="53"/>
      <c r="N7709" s="53"/>
    </row>
    <row r="7710" spans="2:14" x14ac:dyDescent="0.25">
      <c r="B7710" s="175"/>
      <c r="C7710" s="53"/>
      <c r="D7710" s="53"/>
      <c r="E7710" s="53"/>
      <c r="F7710" s="53"/>
      <c r="G7710" s="54"/>
      <c r="H7710" s="53"/>
      <c r="I7710" s="59"/>
      <c r="J7710" s="53"/>
      <c r="K7710" s="53"/>
      <c r="L7710" s="53"/>
      <c r="M7710" s="53"/>
      <c r="N7710" s="53"/>
    </row>
    <row r="7711" spans="2:14" x14ac:dyDescent="0.25">
      <c r="B7711" s="175"/>
      <c r="C7711" s="53"/>
      <c r="D7711" s="53"/>
      <c r="E7711" s="53"/>
      <c r="F7711" s="53"/>
      <c r="G7711" s="54"/>
      <c r="H7711" s="53"/>
      <c r="I7711" s="59"/>
      <c r="J7711" s="53"/>
      <c r="K7711" s="53"/>
      <c r="L7711" s="53"/>
      <c r="M7711" s="53"/>
      <c r="N7711" s="53"/>
    </row>
    <row r="7712" spans="2:14" x14ac:dyDescent="0.25">
      <c r="B7712" s="175"/>
      <c r="C7712" s="53"/>
      <c r="D7712" s="53"/>
      <c r="E7712" s="53"/>
      <c r="F7712" s="53"/>
      <c r="G7712" s="54"/>
      <c r="H7712" s="53"/>
      <c r="I7712" s="59"/>
      <c r="J7712" s="53"/>
      <c r="K7712" s="53"/>
      <c r="L7712" s="53"/>
      <c r="M7712" s="53"/>
      <c r="N7712" s="53"/>
    </row>
    <row r="7713" spans="2:14" x14ac:dyDescent="0.25">
      <c r="B7713" s="175"/>
      <c r="C7713" s="53"/>
      <c r="D7713" s="53"/>
      <c r="E7713" s="53"/>
      <c r="F7713" s="53"/>
      <c r="G7713" s="54"/>
      <c r="H7713" s="53"/>
      <c r="I7713" s="59"/>
      <c r="J7713" s="53"/>
      <c r="K7713" s="53"/>
      <c r="L7713" s="53"/>
      <c r="M7713" s="53"/>
      <c r="N7713" s="53"/>
    </row>
    <row r="7714" spans="2:14" x14ac:dyDescent="0.25">
      <c r="B7714" s="175"/>
      <c r="C7714" s="53"/>
      <c r="D7714" s="53"/>
      <c r="E7714" s="53"/>
      <c r="F7714" s="53"/>
      <c r="G7714" s="54"/>
      <c r="H7714" s="53"/>
      <c r="I7714" s="59"/>
      <c r="J7714" s="53"/>
      <c r="K7714" s="53"/>
      <c r="L7714" s="53"/>
      <c r="M7714" s="53"/>
      <c r="N7714" s="53"/>
    </row>
    <row r="7715" spans="2:14" x14ac:dyDescent="0.25">
      <c r="B7715" s="175"/>
      <c r="C7715" s="53"/>
      <c r="D7715" s="53"/>
      <c r="E7715" s="53"/>
      <c r="F7715" s="53"/>
      <c r="G7715" s="54"/>
      <c r="H7715" s="53"/>
      <c r="I7715" s="59"/>
      <c r="J7715" s="53"/>
      <c r="K7715" s="53"/>
      <c r="L7715" s="53"/>
      <c r="M7715" s="53"/>
      <c r="N7715" s="53"/>
    </row>
    <row r="7716" spans="2:14" x14ac:dyDescent="0.25">
      <c r="B7716" s="175"/>
      <c r="C7716" s="53"/>
      <c r="D7716" s="53"/>
      <c r="E7716" s="53"/>
      <c r="F7716" s="53"/>
      <c r="G7716" s="54"/>
      <c r="H7716" s="53"/>
      <c r="I7716" s="59"/>
      <c r="J7716" s="53"/>
      <c r="K7716" s="53"/>
      <c r="L7716" s="53"/>
      <c r="M7716" s="53"/>
      <c r="N7716" s="53"/>
    </row>
    <row r="7717" spans="2:14" x14ac:dyDescent="0.25">
      <c r="B7717" s="175"/>
      <c r="C7717" s="53"/>
      <c r="D7717" s="53"/>
      <c r="E7717" s="53"/>
      <c r="F7717" s="53"/>
      <c r="G7717" s="54"/>
      <c r="H7717" s="53"/>
      <c r="I7717" s="59"/>
      <c r="J7717" s="53"/>
      <c r="K7717" s="53"/>
      <c r="L7717" s="53"/>
      <c r="M7717" s="53"/>
      <c r="N7717" s="53"/>
    </row>
    <row r="7718" spans="2:14" x14ac:dyDescent="0.25">
      <c r="B7718" s="175"/>
      <c r="C7718" s="53"/>
      <c r="D7718" s="53"/>
      <c r="E7718" s="53"/>
      <c r="F7718" s="53"/>
      <c r="G7718" s="54"/>
      <c r="H7718" s="53"/>
      <c r="I7718" s="59"/>
      <c r="J7718" s="53"/>
      <c r="K7718" s="53"/>
      <c r="L7718" s="53"/>
      <c r="M7718" s="53"/>
      <c r="N7718" s="53"/>
    </row>
    <row r="7719" spans="2:14" x14ac:dyDescent="0.25">
      <c r="B7719" s="175"/>
      <c r="C7719" s="53"/>
      <c r="D7719" s="53"/>
      <c r="E7719" s="53"/>
      <c r="F7719" s="53"/>
      <c r="G7719" s="54"/>
      <c r="H7719" s="53"/>
      <c r="I7719" s="59"/>
      <c r="J7719" s="53"/>
      <c r="K7719" s="53"/>
      <c r="L7719" s="53"/>
      <c r="M7719" s="53"/>
      <c r="N7719" s="53"/>
    </row>
    <row r="7720" spans="2:14" x14ac:dyDescent="0.25">
      <c r="B7720" s="175"/>
      <c r="C7720" s="53"/>
      <c r="D7720" s="53"/>
      <c r="E7720" s="53"/>
      <c r="F7720" s="53"/>
      <c r="G7720" s="54"/>
      <c r="H7720" s="53"/>
      <c r="I7720" s="59"/>
      <c r="J7720" s="53"/>
      <c r="K7720" s="53"/>
      <c r="L7720" s="53"/>
      <c r="M7720" s="53"/>
      <c r="N7720" s="53"/>
    </row>
    <row r="7721" spans="2:14" x14ac:dyDescent="0.25">
      <c r="B7721" s="175"/>
      <c r="C7721" s="53"/>
      <c r="D7721" s="53"/>
      <c r="E7721" s="53"/>
      <c r="F7721" s="53"/>
      <c r="G7721" s="54"/>
      <c r="H7721" s="53"/>
      <c r="I7721" s="59"/>
      <c r="J7721" s="53"/>
      <c r="K7721" s="53"/>
      <c r="L7721" s="53"/>
      <c r="M7721" s="53"/>
      <c r="N7721" s="53"/>
    </row>
    <row r="7722" spans="2:14" x14ac:dyDescent="0.25">
      <c r="B7722" s="175"/>
      <c r="C7722" s="53"/>
      <c r="D7722" s="53"/>
      <c r="E7722" s="53"/>
      <c r="F7722" s="53"/>
      <c r="G7722" s="54"/>
      <c r="H7722" s="53"/>
      <c r="I7722" s="59"/>
      <c r="J7722" s="53"/>
      <c r="K7722" s="53"/>
      <c r="L7722" s="53"/>
      <c r="M7722" s="53"/>
      <c r="N7722" s="53"/>
    </row>
    <row r="7723" spans="2:14" x14ac:dyDescent="0.25">
      <c r="B7723" s="175"/>
      <c r="C7723" s="53"/>
      <c r="D7723" s="53"/>
      <c r="E7723" s="53"/>
      <c r="F7723" s="53"/>
      <c r="G7723" s="54"/>
      <c r="H7723" s="53"/>
      <c r="I7723" s="59"/>
      <c r="J7723" s="53"/>
      <c r="K7723" s="53"/>
      <c r="L7723" s="53"/>
      <c r="M7723" s="53"/>
      <c r="N7723" s="53"/>
    </row>
    <row r="7724" spans="2:14" x14ac:dyDescent="0.25">
      <c r="B7724" s="175"/>
      <c r="C7724" s="53"/>
      <c r="D7724" s="53"/>
      <c r="E7724" s="53"/>
      <c r="F7724" s="53"/>
      <c r="G7724" s="54"/>
      <c r="H7724" s="53"/>
      <c r="I7724" s="59"/>
      <c r="J7724" s="53"/>
      <c r="K7724" s="53"/>
      <c r="L7724" s="53"/>
      <c r="M7724" s="53"/>
      <c r="N7724" s="53"/>
    </row>
    <row r="7725" spans="2:14" x14ac:dyDescent="0.25">
      <c r="B7725" s="175"/>
      <c r="C7725" s="53"/>
      <c r="D7725" s="53"/>
      <c r="E7725" s="53"/>
      <c r="F7725" s="53"/>
      <c r="G7725" s="54"/>
      <c r="H7725" s="53"/>
      <c r="I7725" s="59"/>
      <c r="J7725" s="53"/>
      <c r="K7725" s="53"/>
      <c r="L7725" s="53"/>
      <c r="M7725" s="53"/>
      <c r="N7725" s="53"/>
    </row>
    <row r="7726" spans="2:14" x14ac:dyDescent="0.25">
      <c r="B7726" s="175"/>
      <c r="C7726" s="53"/>
      <c r="D7726" s="53"/>
      <c r="E7726" s="53"/>
      <c r="F7726" s="53"/>
      <c r="G7726" s="54"/>
      <c r="H7726" s="53"/>
      <c r="I7726" s="59"/>
      <c r="J7726" s="53"/>
      <c r="K7726" s="53"/>
      <c r="L7726" s="53"/>
      <c r="M7726" s="53"/>
      <c r="N7726" s="53"/>
    </row>
    <row r="7727" spans="2:14" x14ac:dyDescent="0.25">
      <c r="B7727" s="175"/>
      <c r="C7727" s="53"/>
      <c r="D7727" s="53"/>
      <c r="E7727" s="53"/>
      <c r="F7727" s="53"/>
      <c r="G7727" s="54"/>
      <c r="H7727" s="53"/>
      <c r="I7727" s="59"/>
      <c r="J7727" s="53"/>
      <c r="K7727" s="53"/>
      <c r="L7727" s="53"/>
      <c r="M7727" s="53"/>
      <c r="N7727" s="53"/>
    </row>
    <row r="7728" spans="2:14" x14ac:dyDescent="0.25">
      <c r="B7728" s="175"/>
      <c r="C7728" s="53"/>
      <c r="D7728" s="53"/>
      <c r="E7728" s="53"/>
      <c r="F7728" s="53"/>
      <c r="G7728" s="54"/>
      <c r="H7728" s="53"/>
      <c r="I7728" s="59"/>
      <c r="J7728" s="53"/>
      <c r="K7728" s="53"/>
      <c r="L7728" s="53"/>
      <c r="M7728" s="53"/>
      <c r="N7728" s="53"/>
    </row>
    <row r="7729" spans="2:14" x14ac:dyDescent="0.25">
      <c r="B7729" s="175"/>
      <c r="C7729" s="53"/>
      <c r="D7729" s="53"/>
      <c r="E7729" s="53"/>
      <c r="F7729" s="53"/>
      <c r="G7729" s="54"/>
      <c r="H7729" s="53"/>
      <c r="I7729" s="59"/>
      <c r="J7729" s="53"/>
      <c r="K7729" s="53"/>
      <c r="L7729" s="53"/>
      <c r="M7729" s="53"/>
      <c r="N7729" s="53"/>
    </row>
    <row r="7730" spans="2:14" x14ac:dyDescent="0.25">
      <c r="B7730" s="175"/>
      <c r="C7730" s="53"/>
      <c r="D7730" s="53"/>
      <c r="E7730" s="53"/>
      <c r="F7730" s="53"/>
      <c r="G7730" s="54"/>
      <c r="H7730" s="53"/>
      <c r="I7730" s="59"/>
      <c r="J7730" s="53"/>
      <c r="K7730" s="53"/>
      <c r="L7730" s="53"/>
      <c r="M7730" s="53"/>
      <c r="N7730" s="53"/>
    </row>
    <row r="7731" spans="2:14" x14ac:dyDescent="0.25">
      <c r="B7731" s="175"/>
      <c r="C7731" s="53"/>
      <c r="D7731" s="53"/>
      <c r="E7731" s="53"/>
      <c r="F7731" s="53"/>
      <c r="G7731" s="54"/>
      <c r="H7731" s="53"/>
      <c r="I7731" s="59"/>
      <c r="J7731" s="53"/>
      <c r="K7731" s="53"/>
      <c r="L7731" s="53"/>
      <c r="M7731" s="53"/>
      <c r="N7731" s="53"/>
    </row>
    <row r="7732" spans="2:14" x14ac:dyDescent="0.25">
      <c r="B7732" s="175"/>
      <c r="C7732" s="53"/>
      <c r="D7732" s="53"/>
      <c r="E7732" s="53"/>
      <c r="F7732" s="53"/>
      <c r="G7732" s="54"/>
      <c r="H7732" s="53"/>
      <c r="I7732" s="59"/>
      <c r="J7732" s="53"/>
      <c r="K7732" s="53"/>
      <c r="L7732" s="53"/>
      <c r="M7732" s="53"/>
      <c r="N7732" s="53"/>
    </row>
    <row r="7733" spans="2:14" x14ac:dyDescent="0.25">
      <c r="B7733" s="175"/>
      <c r="C7733" s="53"/>
      <c r="D7733" s="53"/>
      <c r="E7733" s="53"/>
      <c r="F7733" s="53"/>
      <c r="G7733" s="54"/>
      <c r="H7733" s="53"/>
      <c r="I7733" s="59"/>
      <c r="J7733" s="53"/>
      <c r="K7733" s="53"/>
      <c r="L7733" s="53"/>
      <c r="M7733" s="53"/>
      <c r="N7733" s="53"/>
    </row>
    <row r="7734" spans="2:14" x14ac:dyDescent="0.25">
      <c r="B7734" s="175"/>
      <c r="C7734" s="53"/>
      <c r="D7734" s="53"/>
      <c r="E7734" s="53"/>
      <c r="F7734" s="53"/>
      <c r="G7734" s="54"/>
      <c r="H7734" s="53"/>
      <c r="I7734" s="59"/>
      <c r="J7734" s="53"/>
      <c r="K7734" s="53"/>
      <c r="L7734" s="53"/>
      <c r="M7734" s="53"/>
      <c r="N7734" s="53"/>
    </row>
    <row r="7735" spans="2:14" x14ac:dyDescent="0.25">
      <c r="B7735" s="175"/>
      <c r="C7735" s="53"/>
      <c r="D7735" s="53"/>
      <c r="E7735" s="53"/>
      <c r="F7735" s="53"/>
      <c r="G7735" s="54"/>
      <c r="H7735" s="53"/>
      <c r="I7735" s="59"/>
      <c r="J7735" s="53"/>
      <c r="K7735" s="53"/>
      <c r="L7735" s="53"/>
      <c r="M7735" s="53"/>
      <c r="N7735" s="53"/>
    </row>
    <row r="7736" spans="2:14" x14ac:dyDescent="0.25">
      <c r="B7736" s="175"/>
      <c r="C7736" s="53"/>
      <c r="D7736" s="53"/>
      <c r="E7736" s="53"/>
      <c r="F7736" s="53"/>
      <c r="G7736" s="54"/>
      <c r="H7736" s="53"/>
      <c r="I7736" s="59"/>
      <c r="J7736" s="53"/>
      <c r="K7736" s="53"/>
      <c r="L7736" s="53"/>
      <c r="M7736" s="53"/>
      <c r="N7736" s="53"/>
    </row>
    <row r="7737" spans="2:14" x14ac:dyDescent="0.25">
      <c r="B7737" s="175"/>
      <c r="C7737" s="53"/>
      <c r="D7737" s="53"/>
      <c r="E7737" s="53"/>
      <c r="F7737" s="53"/>
      <c r="G7737" s="54"/>
      <c r="H7737" s="53"/>
      <c r="I7737" s="59"/>
      <c r="J7737" s="53"/>
      <c r="K7737" s="53"/>
      <c r="L7737" s="53"/>
      <c r="M7737" s="53"/>
      <c r="N7737" s="53"/>
    </row>
    <row r="7738" spans="2:14" x14ac:dyDescent="0.25">
      <c r="B7738" s="175"/>
      <c r="C7738" s="53"/>
      <c r="D7738" s="53"/>
      <c r="E7738" s="53"/>
      <c r="F7738" s="53"/>
      <c r="G7738" s="54"/>
      <c r="H7738" s="53"/>
      <c r="I7738" s="59"/>
      <c r="J7738" s="53"/>
      <c r="K7738" s="53"/>
      <c r="L7738" s="53"/>
      <c r="M7738" s="53"/>
      <c r="N7738" s="53"/>
    </row>
    <row r="7739" spans="2:14" x14ac:dyDescent="0.25">
      <c r="B7739" s="175"/>
      <c r="C7739" s="53"/>
      <c r="D7739" s="53"/>
      <c r="E7739" s="53"/>
      <c r="F7739" s="53"/>
      <c r="G7739" s="54"/>
      <c r="H7739" s="53"/>
      <c r="I7739" s="59"/>
      <c r="J7739" s="53"/>
      <c r="K7739" s="53"/>
      <c r="L7739" s="53"/>
      <c r="M7739" s="53"/>
      <c r="N7739" s="53"/>
    </row>
    <row r="7740" spans="2:14" x14ac:dyDescent="0.25">
      <c r="B7740" s="175"/>
      <c r="C7740" s="53"/>
      <c r="D7740" s="53"/>
      <c r="E7740" s="53"/>
      <c r="F7740" s="53"/>
      <c r="G7740" s="54"/>
      <c r="H7740" s="53"/>
      <c r="I7740" s="59"/>
      <c r="J7740" s="53"/>
      <c r="K7740" s="53"/>
      <c r="L7740" s="53"/>
      <c r="M7740" s="53"/>
      <c r="N7740" s="53"/>
    </row>
    <row r="7741" spans="2:14" x14ac:dyDescent="0.25">
      <c r="B7741" s="175"/>
      <c r="C7741" s="53"/>
      <c r="D7741" s="53"/>
      <c r="E7741" s="53"/>
      <c r="F7741" s="53"/>
      <c r="G7741" s="54"/>
      <c r="H7741" s="53"/>
      <c r="I7741" s="59"/>
      <c r="J7741" s="53"/>
      <c r="K7741" s="53"/>
      <c r="L7741" s="53"/>
      <c r="M7741" s="53"/>
      <c r="N7741" s="53"/>
    </row>
    <row r="7742" spans="2:14" x14ac:dyDescent="0.25">
      <c r="B7742" s="175"/>
      <c r="C7742" s="53"/>
      <c r="D7742" s="53"/>
      <c r="E7742" s="53"/>
      <c r="F7742" s="53"/>
      <c r="G7742" s="54"/>
      <c r="H7742" s="53"/>
      <c r="I7742" s="59"/>
      <c r="J7742" s="53"/>
      <c r="K7742" s="53"/>
      <c r="L7742" s="53"/>
      <c r="M7742" s="53"/>
      <c r="N7742" s="53"/>
    </row>
    <row r="7743" spans="2:14" x14ac:dyDescent="0.25">
      <c r="B7743" s="175"/>
      <c r="C7743" s="53"/>
      <c r="D7743" s="53"/>
      <c r="E7743" s="53"/>
      <c r="F7743" s="53"/>
      <c r="G7743" s="54"/>
      <c r="H7743" s="53"/>
      <c r="I7743" s="59"/>
      <c r="J7743" s="53"/>
      <c r="K7743" s="53"/>
      <c r="L7743" s="53"/>
      <c r="M7743" s="53"/>
      <c r="N7743" s="53"/>
    </row>
    <row r="7744" spans="2:14" x14ac:dyDescent="0.25">
      <c r="B7744" s="175"/>
      <c r="C7744" s="53"/>
      <c r="D7744" s="53"/>
      <c r="E7744" s="53"/>
      <c r="F7744" s="53"/>
      <c r="G7744" s="54"/>
      <c r="H7744" s="53"/>
      <c r="I7744" s="59"/>
      <c r="J7744" s="53"/>
      <c r="K7744" s="53"/>
      <c r="L7744" s="53"/>
      <c r="M7744" s="53"/>
      <c r="N7744" s="53"/>
    </row>
    <row r="7745" spans="2:14" x14ac:dyDescent="0.25">
      <c r="B7745" s="175"/>
      <c r="C7745" s="53"/>
      <c r="D7745" s="53"/>
      <c r="E7745" s="53"/>
      <c r="F7745" s="53"/>
      <c r="G7745" s="54"/>
      <c r="H7745" s="53"/>
      <c r="I7745" s="59"/>
      <c r="J7745" s="53"/>
      <c r="K7745" s="53"/>
      <c r="L7745" s="53"/>
      <c r="M7745" s="53"/>
      <c r="N7745" s="53"/>
    </row>
    <row r="7746" spans="2:14" x14ac:dyDescent="0.25">
      <c r="B7746" s="175"/>
      <c r="C7746" s="53"/>
      <c r="D7746" s="53"/>
      <c r="E7746" s="53"/>
      <c r="F7746" s="53"/>
      <c r="G7746" s="54"/>
      <c r="H7746" s="53"/>
      <c r="I7746" s="59"/>
      <c r="J7746" s="53"/>
      <c r="K7746" s="53"/>
      <c r="L7746" s="53"/>
      <c r="M7746" s="53"/>
      <c r="N7746" s="53"/>
    </row>
    <row r="7747" spans="2:14" x14ac:dyDescent="0.25">
      <c r="B7747" s="175"/>
      <c r="C7747" s="53"/>
      <c r="D7747" s="53"/>
      <c r="E7747" s="53"/>
      <c r="F7747" s="53"/>
      <c r="G7747" s="54"/>
      <c r="H7747" s="53"/>
      <c r="I7747" s="59"/>
      <c r="J7747" s="53"/>
      <c r="K7747" s="53"/>
      <c r="L7747" s="53"/>
      <c r="M7747" s="53"/>
      <c r="N7747" s="53"/>
    </row>
    <row r="7748" spans="2:14" x14ac:dyDescent="0.25">
      <c r="B7748" s="175"/>
      <c r="C7748" s="53"/>
      <c r="D7748" s="53"/>
      <c r="E7748" s="53"/>
      <c r="F7748" s="53"/>
      <c r="G7748" s="54"/>
      <c r="H7748" s="53"/>
      <c r="I7748" s="59"/>
      <c r="J7748" s="53"/>
      <c r="K7748" s="53"/>
      <c r="L7748" s="53"/>
      <c r="M7748" s="53"/>
      <c r="N7748" s="53"/>
    </row>
    <row r="7749" spans="2:14" x14ac:dyDescent="0.25">
      <c r="B7749" s="175"/>
      <c r="C7749" s="53"/>
      <c r="D7749" s="53"/>
      <c r="E7749" s="53"/>
      <c r="F7749" s="53"/>
      <c r="G7749" s="54"/>
      <c r="H7749" s="53"/>
      <c r="I7749" s="59"/>
      <c r="J7749" s="53"/>
      <c r="K7749" s="53"/>
      <c r="L7749" s="53"/>
      <c r="M7749" s="53"/>
      <c r="N7749" s="53"/>
    </row>
    <row r="7750" spans="2:14" x14ac:dyDescent="0.25">
      <c r="B7750" s="175"/>
      <c r="C7750" s="53"/>
      <c r="D7750" s="53"/>
      <c r="E7750" s="53"/>
      <c r="F7750" s="53"/>
      <c r="G7750" s="54"/>
      <c r="H7750" s="53"/>
      <c r="I7750" s="59"/>
      <c r="J7750" s="53"/>
      <c r="K7750" s="53"/>
      <c r="L7750" s="53"/>
      <c r="M7750" s="53"/>
      <c r="N7750" s="53"/>
    </row>
    <row r="7751" spans="2:14" x14ac:dyDescent="0.25">
      <c r="B7751" s="175"/>
      <c r="C7751" s="53"/>
      <c r="D7751" s="53"/>
      <c r="E7751" s="53"/>
      <c r="F7751" s="53"/>
      <c r="G7751" s="54"/>
      <c r="H7751" s="53"/>
      <c r="I7751" s="59"/>
      <c r="J7751" s="53"/>
      <c r="K7751" s="53"/>
      <c r="L7751" s="53"/>
      <c r="M7751" s="53"/>
      <c r="N7751" s="53"/>
    </row>
    <row r="7752" spans="2:14" x14ac:dyDescent="0.25">
      <c r="B7752" s="175"/>
      <c r="C7752" s="53"/>
      <c r="D7752" s="53"/>
      <c r="E7752" s="53"/>
      <c r="F7752" s="53"/>
      <c r="G7752" s="54"/>
      <c r="H7752" s="53"/>
      <c r="I7752" s="59"/>
      <c r="J7752" s="53"/>
      <c r="K7752" s="53"/>
      <c r="L7752" s="53"/>
      <c r="M7752" s="53"/>
      <c r="N7752" s="53"/>
    </row>
    <row r="7753" spans="2:14" x14ac:dyDescent="0.25">
      <c r="B7753" s="175"/>
      <c r="C7753" s="53"/>
      <c r="D7753" s="53"/>
      <c r="E7753" s="53"/>
      <c r="F7753" s="53"/>
      <c r="G7753" s="54"/>
      <c r="H7753" s="53"/>
      <c r="I7753" s="59"/>
      <c r="J7753" s="53"/>
      <c r="K7753" s="53"/>
      <c r="L7753" s="53"/>
      <c r="M7753" s="53"/>
      <c r="N7753" s="53"/>
    </row>
    <row r="7754" spans="2:14" x14ac:dyDescent="0.25">
      <c r="B7754" s="175"/>
      <c r="C7754" s="53"/>
      <c r="D7754" s="53"/>
      <c r="E7754" s="53"/>
      <c r="F7754" s="53"/>
      <c r="G7754" s="54"/>
      <c r="H7754" s="53"/>
      <c r="I7754" s="59"/>
      <c r="J7754" s="53"/>
      <c r="K7754" s="53"/>
      <c r="L7754" s="53"/>
      <c r="M7754" s="53"/>
      <c r="N7754" s="53"/>
    </row>
    <row r="7755" spans="2:14" x14ac:dyDescent="0.25">
      <c r="B7755" s="175"/>
      <c r="C7755" s="53"/>
      <c r="D7755" s="53"/>
      <c r="E7755" s="53"/>
      <c r="F7755" s="53"/>
      <c r="G7755" s="54"/>
      <c r="H7755" s="53"/>
      <c r="I7755" s="59"/>
      <c r="J7755" s="53"/>
      <c r="K7755" s="53"/>
      <c r="L7755" s="53"/>
      <c r="M7755" s="53"/>
      <c r="N7755" s="53"/>
    </row>
    <row r="7756" spans="2:14" x14ac:dyDescent="0.25">
      <c r="B7756" s="175"/>
      <c r="C7756" s="53"/>
      <c r="D7756" s="53"/>
      <c r="E7756" s="53"/>
      <c r="F7756" s="53"/>
      <c r="G7756" s="54"/>
      <c r="H7756" s="53"/>
      <c r="I7756" s="59"/>
      <c r="J7756" s="53"/>
      <c r="K7756" s="53"/>
      <c r="L7756" s="53"/>
      <c r="M7756" s="53"/>
      <c r="N7756" s="53"/>
    </row>
    <row r="7757" spans="2:14" x14ac:dyDescent="0.25">
      <c r="B7757" s="175"/>
      <c r="C7757" s="53"/>
      <c r="D7757" s="53"/>
      <c r="E7757" s="53"/>
      <c r="F7757" s="53"/>
      <c r="G7757" s="54"/>
      <c r="H7757" s="53"/>
      <c r="I7757" s="59"/>
      <c r="J7757" s="53"/>
      <c r="K7757" s="53"/>
      <c r="L7757" s="53"/>
      <c r="M7757" s="53"/>
      <c r="N7757" s="53"/>
    </row>
    <row r="7758" spans="2:14" x14ac:dyDescent="0.25">
      <c r="B7758" s="175"/>
      <c r="C7758" s="53"/>
      <c r="D7758" s="53"/>
      <c r="E7758" s="53"/>
      <c r="F7758" s="53"/>
      <c r="G7758" s="54"/>
      <c r="H7758" s="53"/>
      <c r="I7758" s="59"/>
      <c r="J7758" s="53"/>
      <c r="K7758" s="53"/>
      <c r="L7758" s="53"/>
      <c r="M7758" s="53"/>
      <c r="N7758" s="53"/>
    </row>
    <row r="7759" spans="2:14" x14ac:dyDescent="0.25">
      <c r="B7759" s="175"/>
      <c r="C7759" s="53"/>
      <c r="D7759" s="53"/>
      <c r="E7759" s="53"/>
      <c r="F7759" s="53"/>
      <c r="G7759" s="54"/>
      <c r="H7759" s="53"/>
      <c r="I7759" s="59"/>
      <c r="J7759" s="53"/>
      <c r="K7759" s="53"/>
      <c r="L7759" s="53"/>
      <c r="M7759" s="53"/>
      <c r="N7759" s="53"/>
    </row>
    <row r="7760" spans="2:14" x14ac:dyDescent="0.25">
      <c r="B7760" s="175"/>
      <c r="C7760" s="53"/>
      <c r="D7760" s="53"/>
      <c r="E7760" s="53"/>
      <c r="F7760" s="53"/>
      <c r="G7760" s="54"/>
      <c r="H7760" s="53"/>
      <c r="I7760" s="59"/>
      <c r="J7760" s="53"/>
      <c r="K7760" s="53"/>
      <c r="L7760" s="53"/>
      <c r="M7760" s="53"/>
      <c r="N7760" s="53"/>
    </row>
    <row r="7761" spans="2:14" x14ac:dyDescent="0.25">
      <c r="B7761" s="175"/>
      <c r="C7761" s="53"/>
      <c r="D7761" s="53"/>
      <c r="E7761" s="53"/>
      <c r="F7761" s="53"/>
      <c r="G7761" s="54"/>
      <c r="H7761" s="53"/>
      <c r="I7761" s="59"/>
      <c r="J7761" s="53"/>
      <c r="K7761" s="53"/>
      <c r="L7761" s="53"/>
      <c r="M7761" s="53"/>
      <c r="N7761" s="53"/>
    </row>
    <row r="7762" spans="2:14" x14ac:dyDescent="0.25">
      <c r="B7762" s="175"/>
      <c r="C7762" s="53"/>
      <c r="D7762" s="53"/>
      <c r="E7762" s="53"/>
      <c r="F7762" s="53"/>
      <c r="G7762" s="54"/>
      <c r="H7762" s="53"/>
      <c r="I7762" s="59"/>
      <c r="J7762" s="53"/>
      <c r="K7762" s="53"/>
      <c r="L7762" s="53"/>
      <c r="M7762" s="53"/>
      <c r="N7762" s="53"/>
    </row>
    <row r="7763" spans="2:14" x14ac:dyDescent="0.25">
      <c r="B7763" s="175"/>
      <c r="C7763" s="53"/>
      <c r="D7763" s="53"/>
      <c r="E7763" s="53"/>
      <c r="F7763" s="53"/>
      <c r="G7763" s="54"/>
      <c r="H7763" s="53"/>
      <c r="I7763" s="59"/>
      <c r="J7763" s="53"/>
      <c r="K7763" s="53"/>
      <c r="L7763" s="53"/>
      <c r="M7763" s="53"/>
      <c r="N7763" s="53"/>
    </row>
    <row r="7764" spans="2:14" x14ac:dyDescent="0.25">
      <c r="B7764" s="175"/>
      <c r="C7764" s="53"/>
      <c r="D7764" s="53"/>
      <c r="E7764" s="53"/>
      <c r="F7764" s="53"/>
      <c r="G7764" s="54"/>
      <c r="H7764" s="53"/>
      <c r="I7764" s="59"/>
      <c r="J7764" s="53"/>
      <c r="K7764" s="53"/>
      <c r="L7764" s="53"/>
      <c r="M7764" s="53"/>
      <c r="N7764" s="53"/>
    </row>
    <row r="7765" spans="2:14" x14ac:dyDescent="0.25">
      <c r="B7765" s="175"/>
      <c r="C7765" s="53"/>
      <c r="D7765" s="53"/>
      <c r="E7765" s="53"/>
      <c r="F7765" s="53"/>
      <c r="G7765" s="54"/>
      <c r="H7765" s="53"/>
      <c r="I7765" s="59"/>
      <c r="J7765" s="53"/>
      <c r="K7765" s="53"/>
      <c r="L7765" s="53"/>
      <c r="M7765" s="53"/>
      <c r="N7765" s="53"/>
    </row>
    <row r="7766" spans="2:14" x14ac:dyDescent="0.25">
      <c r="B7766" s="175"/>
      <c r="C7766" s="53"/>
      <c r="D7766" s="53"/>
      <c r="E7766" s="53"/>
      <c r="F7766" s="53"/>
      <c r="G7766" s="54"/>
      <c r="H7766" s="53"/>
      <c r="I7766" s="59"/>
      <c r="J7766" s="53"/>
      <c r="K7766" s="53"/>
      <c r="L7766" s="53"/>
      <c r="M7766" s="53"/>
      <c r="N7766" s="53"/>
    </row>
    <row r="7767" spans="2:14" x14ac:dyDescent="0.25">
      <c r="B7767" s="175"/>
      <c r="C7767" s="53"/>
      <c r="D7767" s="53"/>
      <c r="E7767" s="53"/>
      <c r="F7767" s="53"/>
      <c r="G7767" s="54"/>
      <c r="H7767" s="53"/>
      <c r="I7767" s="59"/>
      <c r="J7767" s="53"/>
      <c r="K7767" s="53"/>
      <c r="L7767" s="53"/>
      <c r="M7767" s="53"/>
      <c r="N7767" s="53"/>
    </row>
    <row r="7768" spans="2:14" x14ac:dyDescent="0.25">
      <c r="B7768" s="175"/>
      <c r="C7768" s="53"/>
      <c r="D7768" s="53"/>
      <c r="E7768" s="53"/>
      <c r="F7768" s="53"/>
      <c r="G7768" s="54"/>
      <c r="H7768" s="53"/>
      <c r="I7768" s="59"/>
      <c r="J7768" s="53"/>
      <c r="K7768" s="53"/>
      <c r="L7768" s="53"/>
      <c r="M7768" s="53"/>
      <c r="N7768" s="53"/>
    </row>
    <row r="7769" spans="2:14" x14ac:dyDescent="0.25">
      <c r="B7769" s="175"/>
      <c r="C7769" s="53"/>
      <c r="D7769" s="53"/>
      <c r="E7769" s="53"/>
      <c r="F7769" s="53"/>
      <c r="G7769" s="54"/>
      <c r="H7769" s="53"/>
      <c r="I7769" s="59"/>
      <c r="J7769" s="53"/>
      <c r="K7769" s="53"/>
      <c r="L7769" s="53"/>
      <c r="M7769" s="53"/>
      <c r="N7769" s="53"/>
    </row>
    <row r="7770" spans="2:14" x14ac:dyDescent="0.25">
      <c r="B7770" s="175"/>
      <c r="C7770" s="53"/>
      <c r="D7770" s="53"/>
      <c r="E7770" s="53"/>
      <c r="F7770" s="53"/>
      <c r="G7770" s="54"/>
      <c r="H7770" s="53"/>
      <c r="I7770" s="59"/>
      <c r="J7770" s="53"/>
      <c r="K7770" s="53"/>
      <c r="L7770" s="53"/>
      <c r="M7770" s="53"/>
      <c r="N7770" s="53"/>
    </row>
    <row r="7771" spans="2:14" x14ac:dyDescent="0.25">
      <c r="B7771" s="175"/>
      <c r="C7771" s="53"/>
      <c r="D7771" s="53"/>
      <c r="E7771" s="53"/>
      <c r="F7771" s="53"/>
      <c r="G7771" s="54"/>
      <c r="H7771" s="53"/>
      <c r="I7771" s="59"/>
      <c r="J7771" s="53"/>
      <c r="K7771" s="53"/>
      <c r="L7771" s="53"/>
      <c r="M7771" s="53"/>
      <c r="N7771" s="53"/>
    </row>
    <row r="7772" spans="2:14" x14ac:dyDescent="0.25">
      <c r="B7772" s="175"/>
      <c r="C7772" s="53"/>
      <c r="D7772" s="53"/>
      <c r="E7772" s="53"/>
      <c r="F7772" s="53"/>
      <c r="G7772" s="54"/>
      <c r="H7772" s="53"/>
      <c r="I7772" s="59"/>
      <c r="J7772" s="53"/>
      <c r="K7772" s="53"/>
      <c r="L7772" s="53"/>
      <c r="M7772" s="53"/>
      <c r="N7772" s="53"/>
    </row>
    <row r="7773" spans="2:14" x14ac:dyDescent="0.25">
      <c r="B7773" s="175"/>
      <c r="C7773" s="53"/>
      <c r="D7773" s="53"/>
      <c r="E7773" s="53"/>
      <c r="F7773" s="53"/>
      <c r="G7773" s="54"/>
      <c r="H7773" s="53"/>
      <c r="I7773" s="59"/>
      <c r="J7773" s="53"/>
      <c r="K7773" s="53"/>
      <c r="L7773" s="53"/>
      <c r="M7773" s="53"/>
      <c r="N7773" s="53"/>
    </row>
    <row r="7774" spans="2:14" x14ac:dyDescent="0.25">
      <c r="B7774" s="175"/>
      <c r="C7774" s="53"/>
      <c r="D7774" s="53"/>
      <c r="E7774" s="53"/>
      <c r="F7774" s="53"/>
      <c r="G7774" s="54"/>
      <c r="H7774" s="53"/>
      <c r="I7774" s="59"/>
      <c r="J7774" s="53"/>
      <c r="K7774" s="53"/>
      <c r="L7774" s="53"/>
      <c r="M7774" s="53"/>
      <c r="N7774" s="53"/>
    </row>
    <row r="7775" spans="2:14" x14ac:dyDescent="0.25">
      <c r="B7775" s="175"/>
      <c r="C7775" s="53"/>
      <c r="D7775" s="53"/>
      <c r="E7775" s="53"/>
      <c r="F7775" s="53"/>
      <c r="G7775" s="54"/>
      <c r="H7775" s="53"/>
      <c r="I7775" s="59"/>
      <c r="J7775" s="53"/>
      <c r="K7775" s="53"/>
      <c r="L7775" s="53"/>
      <c r="M7775" s="53"/>
      <c r="N7775" s="53"/>
    </row>
    <row r="7776" spans="2:14" x14ac:dyDescent="0.25">
      <c r="B7776" s="175"/>
      <c r="C7776" s="53"/>
      <c r="D7776" s="53"/>
      <c r="E7776" s="53"/>
      <c r="F7776" s="53"/>
      <c r="G7776" s="54"/>
      <c r="H7776" s="53"/>
      <c r="I7776" s="59"/>
      <c r="J7776" s="53"/>
      <c r="K7776" s="53"/>
      <c r="L7776" s="53"/>
      <c r="M7776" s="53"/>
      <c r="N7776" s="53"/>
    </row>
    <row r="7777" spans="2:14" x14ac:dyDescent="0.25">
      <c r="B7777" s="175"/>
      <c r="C7777" s="53"/>
      <c r="D7777" s="53"/>
      <c r="E7777" s="53"/>
      <c r="F7777" s="53"/>
      <c r="G7777" s="54"/>
      <c r="H7777" s="53"/>
      <c r="I7777" s="59"/>
      <c r="J7777" s="53"/>
      <c r="K7777" s="53"/>
      <c r="L7777" s="53"/>
      <c r="M7777" s="53"/>
      <c r="N7777" s="53"/>
    </row>
    <row r="7778" spans="2:14" x14ac:dyDescent="0.25">
      <c r="B7778" s="175"/>
      <c r="C7778" s="53"/>
      <c r="D7778" s="53"/>
      <c r="E7778" s="53"/>
      <c r="F7778" s="53"/>
      <c r="G7778" s="54"/>
      <c r="H7778" s="53"/>
      <c r="I7778" s="59"/>
      <c r="J7778" s="53"/>
      <c r="K7778" s="53"/>
      <c r="L7778" s="53"/>
      <c r="M7778" s="53"/>
      <c r="N7778" s="53"/>
    </row>
    <row r="7779" spans="2:14" x14ac:dyDescent="0.25">
      <c r="B7779" s="175"/>
      <c r="C7779" s="53"/>
      <c r="D7779" s="53"/>
      <c r="E7779" s="53"/>
      <c r="F7779" s="53"/>
      <c r="G7779" s="54"/>
      <c r="H7779" s="53"/>
      <c r="I7779" s="59"/>
      <c r="J7779" s="53"/>
      <c r="K7779" s="53"/>
      <c r="L7779" s="53"/>
      <c r="M7779" s="53"/>
      <c r="N7779" s="53"/>
    </row>
    <row r="7780" spans="2:14" x14ac:dyDescent="0.25">
      <c r="B7780" s="175"/>
      <c r="C7780" s="53"/>
      <c r="D7780" s="53"/>
      <c r="E7780" s="53"/>
      <c r="F7780" s="53"/>
      <c r="G7780" s="54"/>
      <c r="H7780" s="53"/>
      <c r="I7780" s="59"/>
      <c r="J7780" s="53"/>
      <c r="K7780" s="53"/>
      <c r="L7780" s="53"/>
      <c r="M7780" s="53"/>
      <c r="N7780" s="53"/>
    </row>
    <row r="7781" spans="2:14" x14ac:dyDescent="0.25">
      <c r="B7781" s="175"/>
      <c r="C7781" s="53"/>
      <c r="D7781" s="53"/>
      <c r="E7781" s="53"/>
      <c r="F7781" s="53"/>
      <c r="G7781" s="54"/>
      <c r="H7781" s="53"/>
      <c r="I7781" s="59"/>
      <c r="J7781" s="53"/>
      <c r="K7781" s="53"/>
      <c r="L7781" s="53"/>
      <c r="M7781" s="53"/>
      <c r="N7781" s="53"/>
    </row>
    <row r="7782" spans="2:14" x14ac:dyDescent="0.25">
      <c r="B7782" s="175"/>
      <c r="C7782" s="53"/>
      <c r="D7782" s="53"/>
      <c r="E7782" s="53"/>
      <c r="F7782" s="53"/>
      <c r="G7782" s="54"/>
      <c r="H7782" s="53"/>
      <c r="I7782" s="59"/>
      <c r="J7782" s="53"/>
      <c r="K7782" s="53"/>
      <c r="L7782" s="53"/>
      <c r="M7782" s="53"/>
      <c r="N7782" s="53"/>
    </row>
    <row r="7783" spans="2:14" x14ac:dyDescent="0.25">
      <c r="B7783" s="175"/>
      <c r="C7783" s="53"/>
      <c r="D7783" s="53"/>
      <c r="E7783" s="53"/>
      <c r="F7783" s="53"/>
      <c r="G7783" s="54"/>
      <c r="H7783" s="53"/>
      <c r="I7783" s="59"/>
      <c r="J7783" s="53"/>
      <c r="K7783" s="53"/>
      <c r="L7783" s="53"/>
      <c r="M7783" s="53"/>
      <c r="N7783" s="53"/>
    </row>
    <row r="7784" spans="2:14" x14ac:dyDescent="0.25">
      <c r="B7784" s="175"/>
      <c r="C7784" s="53"/>
      <c r="D7784" s="53"/>
      <c r="E7784" s="53"/>
      <c r="F7784" s="53"/>
      <c r="G7784" s="54"/>
      <c r="H7784" s="53"/>
      <c r="I7784" s="59"/>
      <c r="J7784" s="53"/>
      <c r="K7784" s="53"/>
      <c r="L7784" s="53"/>
      <c r="M7784" s="53"/>
      <c r="N7784" s="53"/>
    </row>
    <row r="7785" spans="2:14" x14ac:dyDescent="0.25">
      <c r="B7785" s="175"/>
      <c r="C7785" s="53"/>
      <c r="D7785" s="53"/>
      <c r="E7785" s="53"/>
      <c r="F7785" s="53"/>
      <c r="G7785" s="54"/>
      <c r="H7785" s="53"/>
      <c r="I7785" s="59"/>
      <c r="J7785" s="53"/>
      <c r="K7785" s="53"/>
      <c r="L7785" s="53"/>
      <c r="M7785" s="53"/>
      <c r="N7785" s="53"/>
    </row>
    <row r="7786" spans="2:14" x14ac:dyDescent="0.25">
      <c r="B7786" s="175"/>
      <c r="C7786" s="53"/>
      <c r="D7786" s="53"/>
      <c r="E7786" s="53"/>
      <c r="F7786" s="53"/>
      <c r="G7786" s="54"/>
      <c r="H7786" s="53"/>
      <c r="I7786" s="59"/>
      <c r="J7786" s="53"/>
      <c r="K7786" s="53"/>
      <c r="L7786" s="53"/>
      <c r="M7786" s="53"/>
      <c r="N7786" s="53"/>
    </row>
    <row r="7787" spans="2:14" x14ac:dyDescent="0.25">
      <c r="B7787" s="175"/>
      <c r="C7787" s="53"/>
      <c r="D7787" s="53"/>
      <c r="E7787" s="53"/>
      <c r="F7787" s="53"/>
      <c r="G7787" s="54"/>
      <c r="H7787" s="53"/>
      <c r="I7787" s="59"/>
      <c r="J7787" s="53"/>
      <c r="K7787" s="53"/>
      <c r="L7787" s="53"/>
      <c r="M7787" s="53"/>
      <c r="N7787" s="53"/>
    </row>
    <row r="7788" spans="2:14" x14ac:dyDescent="0.25">
      <c r="B7788" s="175"/>
      <c r="C7788" s="53"/>
      <c r="D7788" s="53"/>
      <c r="E7788" s="53"/>
      <c r="F7788" s="53"/>
      <c r="G7788" s="54"/>
      <c r="H7788" s="53"/>
      <c r="I7788" s="59"/>
      <c r="J7788" s="53"/>
      <c r="K7788" s="53"/>
      <c r="L7788" s="53"/>
      <c r="M7788" s="53"/>
      <c r="N7788" s="53"/>
    </row>
    <row r="7789" spans="2:14" x14ac:dyDescent="0.25">
      <c r="B7789" s="175"/>
      <c r="C7789" s="53"/>
      <c r="D7789" s="53"/>
      <c r="E7789" s="53"/>
      <c r="F7789" s="53"/>
      <c r="G7789" s="54"/>
      <c r="H7789" s="53"/>
      <c r="I7789" s="59"/>
      <c r="J7789" s="53"/>
      <c r="K7789" s="53"/>
      <c r="L7789" s="53"/>
      <c r="M7789" s="53"/>
      <c r="N7789" s="53"/>
    </row>
    <row r="7790" spans="2:14" x14ac:dyDescent="0.25">
      <c r="B7790" s="175"/>
      <c r="C7790" s="53"/>
      <c r="D7790" s="53"/>
      <c r="E7790" s="53"/>
      <c r="F7790" s="53"/>
      <c r="G7790" s="54"/>
      <c r="H7790" s="53"/>
      <c r="I7790" s="59"/>
      <c r="J7790" s="53"/>
      <c r="K7790" s="53"/>
      <c r="L7790" s="53"/>
      <c r="M7790" s="53"/>
      <c r="N7790" s="53"/>
    </row>
    <row r="7791" spans="2:14" x14ac:dyDescent="0.25">
      <c r="B7791" s="175"/>
      <c r="C7791" s="53"/>
      <c r="D7791" s="53"/>
      <c r="E7791" s="53"/>
      <c r="F7791" s="53"/>
      <c r="G7791" s="54"/>
      <c r="H7791" s="53"/>
      <c r="I7791" s="59"/>
      <c r="J7791" s="53"/>
      <c r="K7791" s="53"/>
      <c r="L7791" s="53"/>
      <c r="M7791" s="53"/>
      <c r="N7791" s="53"/>
    </row>
    <row r="7792" spans="2:14" x14ac:dyDescent="0.25">
      <c r="B7792" s="175"/>
      <c r="C7792" s="53"/>
      <c r="D7792" s="53"/>
      <c r="E7792" s="53"/>
      <c r="F7792" s="53"/>
      <c r="G7792" s="54"/>
      <c r="H7792" s="53"/>
      <c r="I7792" s="59"/>
      <c r="J7792" s="53"/>
      <c r="K7792" s="53"/>
      <c r="L7792" s="53"/>
      <c r="M7792" s="53"/>
      <c r="N7792" s="53"/>
    </row>
    <row r="7793" spans="2:14" x14ac:dyDescent="0.25">
      <c r="B7793" s="175"/>
      <c r="C7793" s="53"/>
      <c r="D7793" s="53"/>
      <c r="E7793" s="53"/>
      <c r="F7793" s="53"/>
      <c r="G7793" s="54"/>
      <c r="H7793" s="53"/>
      <c r="I7793" s="59"/>
      <c r="J7793" s="53"/>
      <c r="K7793" s="53"/>
      <c r="L7793" s="53"/>
      <c r="M7793" s="53"/>
      <c r="N7793" s="53"/>
    </row>
    <row r="7794" spans="2:14" x14ac:dyDescent="0.25">
      <c r="B7794" s="175"/>
      <c r="C7794" s="53"/>
      <c r="D7794" s="53"/>
      <c r="E7794" s="53"/>
      <c r="F7794" s="53"/>
      <c r="G7794" s="54"/>
      <c r="H7794" s="53"/>
      <c r="I7794" s="59"/>
      <c r="J7794" s="53"/>
      <c r="K7794" s="53"/>
      <c r="L7794" s="53"/>
      <c r="M7794" s="53"/>
      <c r="N7794" s="53"/>
    </row>
    <row r="7795" spans="2:14" x14ac:dyDescent="0.25">
      <c r="B7795" s="175"/>
      <c r="C7795" s="53"/>
      <c r="D7795" s="53"/>
      <c r="E7795" s="53"/>
      <c r="F7795" s="53"/>
      <c r="G7795" s="54"/>
      <c r="H7795" s="53"/>
      <c r="I7795" s="59"/>
      <c r="J7795" s="53"/>
      <c r="K7795" s="53"/>
      <c r="L7795" s="53"/>
      <c r="M7795" s="53"/>
      <c r="N7795" s="53"/>
    </row>
    <row r="7796" spans="2:14" x14ac:dyDescent="0.25">
      <c r="B7796" s="175"/>
      <c r="C7796" s="53"/>
      <c r="D7796" s="53"/>
      <c r="E7796" s="53"/>
      <c r="F7796" s="53"/>
      <c r="G7796" s="54"/>
      <c r="H7796" s="53"/>
      <c r="I7796" s="59"/>
      <c r="J7796" s="53"/>
      <c r="K7796" s="53"/>
      <c r="L7796" s="53"/>
      <c r="M7796" s="53"/>
      <c r="N7796" s="53"/>
    </row>
    <row r="7797" spans="2:14" x14ac:dyDescent="0.25">
      <c r="B7797" s="175"/>
      <c r="C7797" s="53"/>
      <c r="D7797" s="53"/>
      <c r="E7797" s="53"/>
      <c r="F7797" s="53"/>
      <c r="G7797" s="54"/>
      <c r="H7797" s="53"/>
      <c r="I7797" s="59"/>
      <c r="J7797" s="53"/>
      <c r="K7797" s="53"/>
      <c r="L7797" s="53"/>
      <c r="M7797" s="53"/>
      <c r="N7797" s="53"/>
    </row>
    <row r="7798" spans="2:14" x14ac:dyDescent="0.25">
      <c r="B7798" s="175"/>
      <c r="C7798" s="53"/>
      <c r="D7798" s="53"/>
      <c r="E7798" s="53"/>
      <c r="F7798" s="53"/>
      <c r="G7798" s="54"/>
      <c r="H7798" s="53"/>
      <c r="I7798" s="59"/>
      <c r="J7798" s="53"/>
      <c r="K7798" s="53"/>
      <c r="L7798" s="53"/>
      <c r="M7798" s="53"/>
      <c r="N7798" s="53"/>
    </row>
    <row r="7799" spans="2:14" x14ac:dyDescent="0.25">
      <c r="B7799" s="175"/>
      <c r="C7799" s="53"/>
      <c r="D7799" s="53"/>
      <c r="E7799" s="53"/>
      <c r="F7799" s="53"/>
      <c r="G7799" s="54"/>
      <c r="H7799" s="53"/>
      <c r="I7799" s="59"/>
      <c r="J7799" s="53"/>
      <c r="K7799" s="53"/>
      <c r="L7799" s="53"/>
      <c r="M7799" s="53"/>
      <c r="N7799" s="53"/>
    </row>
    <row r="7800" spans="2:14" x14ac:dyDescent="0.25">
      <c r="B7800" s="175"/>
      <c r="C7800" s="53"/>
      <c r="D7800" s="53"/>
      <c r="E7800" s="53"/>
      <c r="F7800" s="53"/>
      <c r="G7800" s="54"/>
      <c r="H7800" s="53"/>
      <c r="I7800" s="59"/>
      <c r="J7800" s="53"/>
      <c r="K7800" s="53"/>
      <c r="L7800" s="53"/>
      <c r="M7800" s="53"/>
      <c r="N7800" s="53"/>
    </row>
    <row r="7801" spans="2:14" x14ac:dyDescent="0.25">
      <c r="B7801" s="175"/>
      <c r="C7801" s="53"/>
      <c r="D7801" s="53"/>
      <c r="E7801" s="53"/>
      <c r="F7801" s="53"/>
      <c r="G7801" s="54"/>
      <c r="H7801" s="53"/>
      <c r="I7801" s="59"/>
      <c r="J7801" s="53"/>
      <c r="K7801" s="53"/>
      <c r="L7801" s="53"/>
      <c r="M7801" s="53"/>
      <c r="N7801" s="53"/>
    </row>
    <row r="7802" spans="2:14" x14ac:dyDescent="0.25">
      <c r="B7802" s="175"/>
      <c r="C7802" s="53"/>
      <c r="D7802" s="53"/>
      <c r="E7802" s="53"/>
      <c r="F7802" s="53"/>
      <c r="G7802" s="54"/>
      <c r="H7802" s="53"/>
      <c r="I7802" s="59"/>
      <c r="J7802" s="53"/>
      <c r="K7802" s="53"/>
      <c r="L7802" s="53"/>
      <c r="M7802" s="53"/>
      <c r="N7802" s="53"/>
    </row>
    <row r="7803" spans="2:14" x14ac:dyDescent="0.25">
      <c r="B7803" s="175"/>
      <c r="C7803" s="53"/>
      <c r="D7803" s="53"/>
      <c r="E7803" s="53"/>
      <c r="F7803" s="53"/>
      <c r="G7803" s="54"/>
      <c r="H7803" s="53"/>
      <c r="I7803" s="59"/>
      <c r="J7803" s="53"/>
      <c r="K7803" s="53"/>
      <c r="L7803" s="53"/>
      <c r="M7803" s="53"/>
      <c r="N7803" s="53"/>
    </row>
    <row r="7804" spans="2:14" x14ac:dyDescent="0.25">
      <c r="B7804" s="175"/>
      <c r="C7804" s="53"/>
      <c r="D7804" s="53"/>
      <c r="E7804" s="53"/>
      <c r="F7804" s="53"/>
      <c r="G7804" s="54"/>
      <c r="H7804" s="53"/>
      <c r="I7804" s="59"/>
      <c r="J7804" s="53"/>
      <c r="K7804" s="53"/>
      <c r="L7804" s="53"/>
      <c r="M7804" s="53"/>
      <c r="N7804" s="53"/>
    </row>
    <row r="7805" spans="2:14" x14ac:dyDescent="0.25">
      <c r="B7805" s="175"/>
      <c r="C7805" s="53"/>
      <c r="D7805" s="53"/>
      <c r="E7805" s="53"/>
      <c r="F7805" s="53"/>
      <c r="G7805" s="54"/>
      <c r="H7805" s="53"/>
      <c r="I7805" s="59"/>
      <c r="J7805" s="53"/>
      <c r="K7805" s="53"/>
      <c r="L7805" s="53"/>
      <c r="M7805" s="53"/>
      <c r="N7805" s="53"/>
    </row>
    <row r="7806" spans="2:14" x14ac:dyDescent="0.25">
      <c r="B7806" s="175"/>
      <c r="C7806" s="53"/>
      <c r="D7806" s="53"/>
      <c r="E7806" s="53"/>
      <c r="F7806" s="53"/>
      <c r="G7806" s="54"/>
      <c r="H7806" s="53"/>
      <c r="I7806" s="59"/>
      <c r="J7806" s="53"/>
      <c r="K7806" s="53"/>
      <c r="L7806" s="53"/>
      <c r="M7806" s="53"/>
      <c r="N7806" s="53"/>
    </row>
    <row r="7807" spans="2:14" x14ac:dyDescent="0.25">
      <c r="B7807" s="175"/>
      <c r="C7807" s="53"/>
      <c r="D7807" s="53"/>
      <c r="E7807" s="53"/>
      <c r="F7807" s="53"/>
      <c r="G7807" s="54"/>
      <c r="H7807" s="53"/>
      <c r="I7807" s="59"/>
      <c r="J7807" s="53"/>
      <c r="K7807" s="53"/>
      <c r="L7807" s="53"/>
      <c r="M7807" s="53"/>
      <c r="N7807" s="53"/>
    </row>
    <row r="7808" spans="2:14" x14ac:dyDescent="0.25">
      <c r="B7808" s="175"/>
      <c r="C7808" s="53"/>
      <c r="D7808" s="53"/>
      <c r="E7808" s="53"/>
      <c r="F7808" s="53"/>
      <c r="G7808" s="54"/>
      <c r="H7808" s="53"/>
      <c r="I7808" s="59"/>
      <c r="J7808" s="53"/>
      <c r="K7808" s="53"/>
      <c r="L7808" s="53"/>
      <c r="M7808" s="53"/>
      <c r="N7808" s="53"/>
    </row>
    <row r="7809" spans="2:14" x14ac:dyDescent="0.25">
      <c r="B7809" s="175"/>
      <c r="C7809" s="53"/>
      <c r="D7809" s="53"/>
      <c r="E7809" s="53"/>
      <c r="F7809" s="53"/>
      <c r="G7809" s="54"/>
      <c r="H7809" s="53"/>
      <c r="I7809" s="59"/>
      <c r="J7809" s="53"/>
      <c r="K7809" s="53"/>
      <c r="L7809" s="53"/>
      <c r="M7809" s="53"/>
      <c r="N7809" s="53"/>
    </row>
    <row r="7810" spans="2:14" x14ac:dyDescent="0.25">
      <c r="B7810" s="175"/>
      <c r="C7810" s="53"/>
      <c r="D7810" s="53"/>
      <c r="E7810" s="53"/>
      <c r="F7810" s="53"/>
      <c r="G7810" s="54"/>
      <c r="H7810" s="53"/>
      <c r="I7810" s="59"/>
      <c r="J7810" s="53"/>
      <c r="K7810" s="53"/>
      <c r="L7810" s="53"/>
      <c r="M7810" s="53"/>
      <c r="N7810" s="53"/>
    </row>
    <row r="7811" spans="2:14" x14ac:dyDescent="0.25">
      <c r="B7811" s="175"/>
      <c r="C7811" s="53"/>
      <c r="D7811" s="53"/>
      <c r="E7811" s="53"/>
      <c r="F7811" s="53"/>
      <c r="G7811" s="54"/>
      <c r="H7811" s="53"/>
      <c r="I7811" s="59"/>
      <c r="J7811" s="53"/>
      <c r="K7811" s="53"/>
      <c r="L7811" s="53"/>
      <c r="M7811" s="53"/>
      <c r="N7811" s="53"/>
    </row>
    <row r="7812" spans="2:14" x14ac:dyDescent="0.25">
      <c r="B7812" s="175"/>
      <c r="C7812" s="53"/>
      <c r="D7812" s="53"/>
      <c r="E7812" s="53"/>
      <c r="F7812" s="53"/>
      <c r="G7812" s="54"/>
      <c r="H7812" s="53"/>
      <c r="I7812" s="59"/>
      <c r="J7812" s="53"/>
      <c r="K7812" s="53"/>
      <c r="L7812" s="53"/>
      <c r="M7812" s="53"/>
      <c r="N7812" s="53"/>
    </row>
    <row r="7813" spans="2:14" x14ac:dyDescent="0.25">
      <c r="B7813" s="175"/>
      <c r="C7813" s="53"/>
      <c r="D7813" s="53"/>
      <c r="E7813" s="53"/>
      <c r="F7813" s="53"/>
      <c r="G7813" s="54"/>
      <c r="H7813" s="53"/>
      <c r="I7813" s="59"/>
      <c r="J7813" s="53"/>
      <c r="K7813" s="53"/>
      <c r="L7813" s="53"/>
      <c r="M7813" s="53"/>
      <c r="N7813" s="53"/>
    </row>
    <row r="7814" spans="2:14" x14ac:dyDescent="0.25">
      <c r="B7814" s="175"/>
      <c r="C7814" s="53"/>
      <c r="D7814" s="53"/>
      <c r="E7814" s="53"/>
      <c r="F7814" s="53"/>
      <c r="G7814" s="54"/>
      <c r="H7814" s="53"/>
      <c r="I7814" s="59"/>
      <c r="J7814" s="53"/>
      <c r="K7814" s="53"/>
      <c r="L7814" s="53"/>
      <c r="M7814" s="53"/>
      <c r="N7814" s="53"/>
    </row>
    <row r="7815" spans="2:14" x14ac:dyDescent="0.25">
      <c r="B7815" s="175"/>
      <c r="C7815" s="53"/>
      <c r="D7815" s="53"/>
      <c r="E7815" s="53"/>
      <c r="F7815" s="53"/>
      <c r="G7815" s="54"/>
      <c r="H7815" s="53"/>
      <c r="I7815" s="59"/>
      <c r="J7815" s="53"/>
      <c r="K7815" s="53"/>
      <c r="L7815" s="53"/>
      <c r="M7815" s="53"/>
      <c r="N7815" s="53"/>
    </row>
    <row r="7816" spans="2:14" x14ac:dyDescent="0.25">
      <c r="B7816" s="175"/>
      <c r="C7816" s="53"/>
      <c r="D7816" s="53"/>
      <c r="E7816" s="53"/>
      <c r="F7816" s="53"/>
      <c r="G7816" s="54"/>
      <c r="H7816" s="53"/>
      <c r="I7816" s="59"/>
      <c r="J7816" s="53"/>
      <c r="K7816" s="53"/>
      <c r="L7816" s="53"/>
      <c r="M7816" s="53"/>
      <c r="N7816" s="53"/>
    </row>
    <row r="7817" spans="2:14" x14ac:dyDescent="0.25">
      <c r="B7817" s="175"/>
      <c r="C7817" s="53"/>
      <c r="D7817" s="53"/>
      <c r="E7817" s="53"/>
      <c r="F7817" s="53"/>
      <c r="G7817" s="54"/>
      <c r="H7817" s="53"/>
      <c r="I7817" s="59"/>
      <c r="J7817" s="53"/>
      <c r="K7817" s="53"/>
      <c r="L7817" s="53"/>
      <c r="M7817" s="53"/>
      <c r="N7817" s="53"/>
    </row>
    <row r="7818" spans="2:14" x14ac:dyDescent="0.25">
      <c r="B7818" s="175"/>
      <c r="C7818" s="53"/>
      <c r="D7818" s="53"/>
      <c r="E7818" s="53"/>
      <c r="F7818" s="53"/>
      <c r="G7818" s="54"/>
      <c r="H7818" s="53"/>
      <c r="I7818" s="59"/>
      <c r="J7818" s="53"/>
      <c r="K7818" s="53"/>
      <c r="L7818" s="53"/>
      <c r="M7818" s="53"/>
      <c r="N7818" s="53"/>
    </row>
    <row r="7819" spans="2:14" x14ac:dyDescent="0.25">
      <c r="B7819" s="175"/>
      <c r="C7819" s="53"/>
      <c r="D7819" s="53"/>
      <c r="E7819" s="53"/>
      <c r="F7819" s="53"/>
      <c r="G7819" s="54"/>
      <c r="H7819" s="53"/>
      <c r="I7819" s="59"/>
      <c r="J7819" s="53"/>
      <c r="K7819" s="53"/>
      <c r="L7819" s="53"/>
      <c r="M7819" s="53"/>
      <c r="N7819" s="53"/>
    </row>
    <row r="7820" spans="2:14" x14ac:dyDescent="0.25">
      <c r="B7820" s="175"/>
      <c r="C7820" s="53"/>
      <c r="D7820" s="53"/>
      <c r="E7820" s="53"/>
      <c r="F7820" s="53"/>
      <c r="G7820" s="54"/>
      <c r="H7820" s="53"/>
      <c r="I7820" s="59"/>
      <c r="J7820" s="53"/>
      <c r="K7820" s="53"/>
      <c r="L7820" s="53"/>
      <c r="M7820" s="53"/>
      <c r="N7820" s="53"/>
    </row>
    <row r="7821" spans="2:14" x14ac:dyDescent="0.25">
      <c r="B7821" s="175"/>
      <c r="C7821" s="53"/>
      <c r="D7821" s="53"/>
      <c r="E7821" s="53"/>
      <c r="F7821" s="53"/>
      <c r="G7821" s="54"/>
      <c r="H7821" s="53"/>
      <c r="I7821" s="59"/>
      <c r="J7821" s="53"/>
      <c r="K7821" s="53"/>
      <c r="L7821" s="53"/>
      <c r="M7821" s="53"/>
      <c r="N7821" s="53"/>
    </row>
    <row r="7822" spans="2:14" x14ac:dyDescent="0.25">
      <c r="B7822" s="175"/>
      <c r="C7822" s="53"/>
      <c r="D7822" s="53"/>
      <c r="E7822" s="53"/>
      <c r="F7822" s="53"/>
      <c r="G7822" s="54"/>
      <c r="H7822" s="53"/>
      <c r="I7822" s="59"/>
      <c r="J7822" s="53"/>
      <c r="K7822" s="53"/>
      <c r="L7822" s="53"/>
      <c r="M7822" s="53"/>
      <c r="N7822" s="53"/>
    </row>
    <row r="7823" spans="2:14" x14ac:dyDescent="0.25">
      <c r="B7823" s="175"/>
      <c r="C7823" s="53"/>
      <c r="D7823" s="53"/>
      <c r="E7823" s="53"/>
      <c r="F7823" s="53"/>
      <c r="G7823" s="54"/>
      <c r="H7823" s="53"/>
      <c r="I7823" s="59"/>
      <c r="J7823" s="53"/>
      <c r="K7823" s="53"/>
      <c r="L7823" s="53"/>
      <c r="M7823" s="53"/>
      <c r="N7823" s="53"/>
    </row>
    <row r="7824" spans="2:14" x14ac:dyDescent="0.25">
      <c r="B7824" s="175"/>
      <c r="C7824" s="53"/>
      <c r="D7824" s="53"/>
      <c r="E7824" s="53"/>
      <c r="F7824" s="53"/>
      <c r="G7824" s="54"/>
      <c r="H7824" s="53"/>
      <c r="I7824" s="59"/>
      <c r="J7824" s="53"/>
      <c r="K7824" s="53"/>
      <c r="L7824" s="53"/>
      <c r="M7824" s="53"/>
      <c r="N7824" s="53"/>
    </row>
    <row r="7825" spans="2:14" x14ac:dyDescent="0.25">
      <c r="B7825" s="175"/>
      <c r="C7825" s="53"/>
      <c r="D7825" s="53"/>
      <c r="E7825" s="53"/>
      <c r="F7825" s="53"/>
      <c r="G7825" s="54"/>
      <c r="H7825" s="53"/>
      <c r="I7825" s="59"/>
      <c r="J7825" s="53"/>
      <c r="K7825" s="53"/>
      <c r="L7825" s="53"/>
      <c r="M7825" s="53"/>
      <c r="N7825" s="53"/>
    </row>
    <row r="7826" spans="2:14" x14ac:dyDescent="0.25">
      <c r="B7826" s="175"/>
      <c r="C7826" s="53"/>
      <c r="D7826" s="53"/>
      <c r="E7826" s="53"/>
      <c r="F7826" s="53"/>
      <c r="G7826" s="54"/>
      <c r="H7826" s="53"/>
      <c r="I7826" s="59"/>
      <c r="J7826" s="53"/>
      <c r="K7826" s="53"/>
      <c r="L7826" s="53"/>
      <c r="M7826" s="53"/>
      <c r="N7826" s="53"/>
    </row>
    <row r="7827" spans="2:14" x14ac:dyDescent="0.25">
      <c r="B7827" s="175"/>
      <c r="C7827" s="53"/>
      <c r="D7827" s="53"/>
      <c r="E7827" s="53"/>
      <c r="F7827" s="53"/>
      <c r="G7827" s="54"/>
      <c r="H7827" s="53"/>
      <c r="I7827" s="59"/>
      <c r="J7827" s="53"/>
      <c r="K7827" s="53"/>
      <c r="L7827" s="53"/>
      <c r="M7827" s="53"/>
      <c r="N7827" s="53"/>
    </row>
    <row r="7828" spans="2:14" x14ac:dyDescent="0.25">
      <c r="B7828" s="175"/>
      <c r="C7828" s="53"/>
      <c r="D7828" s="53"/>
      <c r="E7828" s="53"/>
      <c r="F7828" s="53"/>
      <c r="G7828" s="54"/>
      <c r="H7828" s="53"/>
      <c r="I7828" s="59"/>
      <c r="J7828" s="53"/>
      <c r="K7828" s="53"/>
      <c r="L7828" s="53"/>
      <c r="M7828" s="53"/>
      <c r="N7828" s="53"/>
    </row>
    <row r="7829" spans="2:14" x14ac:dyDescent="0.25">
      <c r="B7829" s="175"/>
      <c r="C7829" s="53"/>
      <c r="D7829" s="53"/>
      <c r="E7829" s="53"/>
      <c r="F7829" s="53"/>
      <c r="G7829" s="54"/>
      <c r="H7829" s="53"/>
      <c r="I7829" s="59"/>
      <c r="J7829" s="53"/>
      <c r="K7829" s="53"/>
      <c r="L7829" s="53"/>
      <c r="M7829" s="53"/>
      <c r="N7829" s="53"/>
    </row>
    <row r="7830" spans="2:14" x14ac:dyDescent="0.25">
      <c r="B7830" s="175"/>
      <c r="C7830" s="53"/>
      <c r="D7830" s="53"/>
      <c r="E7830" s="53"/>
      <c r="F7830" s="53"/>
      <c r="G7830" s="54"/>
      <c r="H7830" s="53"/>
      <c r="I7830" s="59"/>
      <c r="J7830" s="53"/>
      <c r="K7830" s="53"/>
      <c r="L7830" s="53"/>
      <c r="M7830" s="53"/>
      <c r="N7830" s="53"/>
    </row>
    <row r="7831" spans="2:14" x14ac:dyDescent="0.25">
      <c r="B7831" s="175"/>
      <c r="C7831" s="53"/>
      <c r="D7831" s="53"/>
      <c r="E7831" s="53"/>
      <c r="F7831" s="53"/>
      <c r="G7831" s="54"/>
      <c r="H7831" s="53"/>
      <c r="I7831" s="59"/>
      <c r="J7831" s="53"/>
      <c r="K7831" s="53"/>
      <c r="L7831" s="53"/>
      <c r="M7831" s="53"/>
      <c r="N7831" s="53"/>
    </row>
    <row r="7832" spans="2:14" x14ac:dyDescent="0.25">
      <c r="B7832" s="175"/>
      <c r="C7832" s="53"/>
      <c r="D7832" s="53"/>
      <c r="E7832" s="53"/>
      <c r="F7832" s="53"/>
      <c r="G7832" s="54"/>
      <c r="H7832" s="53"/>
      <c r="I7832" s="59"/>
      <c r="J7832" s="53"/>
      <c r="K7832" s="53"/>
      <c r="L7832" s="53"/>
      <c r="M7832" s="53"/>
      <c r="N7832" s="53"/>
    </row>
    <row r="7833" spans="2:14" x14ac:dyDescent="0.25">
      <c r="B7833" s="175"/>
      <c r="C7833" s="53"/>
      <c r="D7833" s="53"/>
      <c r="E7833" s="53"/>
      <c r="F7833" s="53"/>
      <c r="G7833" s="54"/>
      <c r="H7833" s="53"/>
      <c r="I7833" s="59"/>
      <c r="J7833" s="53"/>
      <c r="K7833" s="53"/>
      <c r="L7833" s="53"/>
      <c r="M7833" s="53"/>
      <c r="N7833" s="53"/>
    </row>
    <row r="7834" spans="2:14" x14ac:dyDescent="0.25">
      <c r="B7834" s="175"/>
      <c r="C7834" s="53"/>
      <c r="D7834" s="53"/>
      <c r="E7834" s="53"/>
      <c r="F7834" s="53"/>
      <c r="G7834" s="54"/>
      <c r="H7834" s="53"/>
      <c r="I7834" s="59"/>
      <c r="J7834" s="53"/>
      <c r="K7834" s="53"/>
      <c r="L7834" s="53"/>
      <c r="M7834" s="53"/>
      <c r="N7834" s="53"/>
    </row>
    <row r="7835" spans="2:14" x14ac:dyDescent="0.25">
      <c r="B7835" s="175"/>
      <c r="C7835" s="53"/>
      <c r="D7835" s="53"/>
      <c r="E7835" s="53"/>
      <c r="F7835" s="53"/>
      <c r="G7835" s="54"/>
      <c r="H7835" s="53"/>
      <c r="I7835" s="59"/>
      <c r="J7835" s="53"/>
      <c r="K7835" s="53"/>
      <c r="L7835" s="53"/>
      <c r="M7835" s="53"/>
      <c r="N7835" s="53"/>
    </row>
    <row r="7836" spans="2:14" x14ac:dyDescent="0.25">
      <c r="B7836" s="175"/>
      <c r="C7836" s="53"/>
      <c r="D7836" s="53"/>
      <c r="E7836" s="53"/>
      <c r="F7836" s="53"/>
      <c r="G7836" s="54"/>
      <c r="H7836" s="53"/>
      <c r="I7836" s="59"/>
      <c r="J7836" s="53"/>
      <c r="K7836" s="53"/>
      <c r="L7836" s="53"/>
      <c r="M7836" s="53"/>
      <c r="N7836" s="53"/>
    </row>
    <row r="7837" spans="2:14" x14ac:dyDescent="0.25">
      <c r="B7837" s="175"/>
      <c r="C7837" s="53"/>
      <c r="D7837" s="53"/>
      <c r="E7837" s="53"/>
      <c r="F7837" s="53"/>
      <c r="G7837" s="54"/>
      <c r="H7837" s="53"/>
      <c r="I7837" s="59"/>
      <c r="J7837" s="53"/>
      <c r="K7837" s="53"/>
      <c r="L7837" s="53"/>
      <c r="M7837" s="53"/>
      <c r="N7837" s="53"/>
    </row>
    <row r="7838" spans="2:14" x14ac:dyDescent="0.25">
      <c r="B7838" s="175"/>
      <c r="C7838" s="53"/>
      <c r="D7838" s="53"/>
      <c r="E7838" s="53"/>
      <c r="F7838" s="53"/>
      <c r="G7838" s="54"/>
      <c r="H7838" s="53"/>
      <c r="I7838" s="59"/>
      <c r="J7838" s="53"/>
      <c r="K7838" s="53"/>
      <c r="L7838" s="53"/>
      <c r="M7838" s="53"/>
      <c r="N7838" s="53"/>
    </row>
    <row r="7839" spans="2:14" x14ac:dyDescent="0.25">
      <c r="B7839" s="175"/>
      <c r="C7839" s="53"/>
      <c r="D7839" s="53"/>
      <c r="E7839" s="53"/>
      <c r="F7839" s="53"/>
      <c r="G7839" s="54"/>
      <c r="H7839" s="53"/>
      <c r="I7839" s="59"/>
      <c r="J7839" s="53"/>
      <c r="K7839" s="53"/>
      <c r="L7839" s="53"/>
      <c r="M7839" s="53"/>
      <c r="N7839" s="53"/>
    </row>
    <row r="7840" spans="2:14" x14ac:dyDescent="0.25">
      <c r="B7840" s="175"/>
      <c r="C7840" s="53"/>
      <c r="D7840" s="53"/>
      <c r="E7840" s="53"/>
      <c r="F7840" s="53"/>
      <c r="G7840" s="54"/>
      <c r="H7840" s="53"/>
      <c r="I7840" s="59"/>
      <c r="J7840" s="53"/>
      <c r="K7840" s="53"/>
      <c r="L7840" s="53"/>
      <c r="M7840" s="53"/>
      <c r="N7840" s="53"/>
    </row>
    <row r="7841" spans="2:14" x14ac:dyDescent="0.25">
      <c r="B7841" s="175"/>
      <c r="C7841" s="53"/>
      <c r="D7841" s="53"/>
      <c r="E7841" s="53"/>
      <c r="F7841" s="53"/>
      <c r="G7841" s="54"/>
      <c r="H7841" s="53"/>
      <c r="I7841" s="59"/>
      <c r="J7841" s="53"/>
      <c r="K7841" s="53"/>
      <c r="L7841" s="53"/>
      <c r="M7841" s="53"/>
      <c r="N7841" s="53"/>
    </row>
    <row r="7842" spans="2:14" x14ac:dyDescent="0.25">
      <c r="B7842" s="175"/>
      <c r="C7842" s="53"/>
      <c r="D7842" s="53"/>
      <c r="E7842" s="53"/>
      <c r="F7842" s="53"/>
      <c r="G7842" s="54"/>
      <c r="H7842" s="53"/>
      <c r="I7842" s="59"/>
      <c r="J7842" s="53"/>
      <c r="K7842" s="53"/>
      <c r="L7842" s="53"/>
      <c r="M7842" s="53"/>
      <c r="N7842" s="53"/>
    </row>
    <row r="7843" spans="2:14" x14ac:dyDescent="0.25">
      <c r="B7843" s="175"/>
      <c r="C7843" s="53"/>
      <c r="D7843" s="53"/>
      <c r="E7843" s="53"/>
      <c r="F7843" s="53"/>
      <c r="G7843" s="54"/>
      <c r="H7843" s="53"/>
      <c r="I7843" s="59"/>
      <c r="J7843" s="53"/>
      <c r="K7843" s="53"/>
      <c r="L7843" s="53"/>
      <c r="M7843" s="53"/>
      <c r="N7843" s="53"/>
    </row>
    <row r="7844" spans="2:14" x14ac:dyDescent="0.25">
      <c r="B7844" s="175"/>
      <c r="C7844" s="53"/>
      <c r="D7844" s="53"/>
      <c r="E7844" s="53"/>
      <c r="F7844" s="53"/>
      <c r="G7844" s="54"/>
      <c r="H7844" s="53"/>
      <c r="I7844" s="59"/>
      <c r="J7844" s="53"/>
      <c r="K7844" s="53"/>
      <c r="L7844" s="53"/>
      <c r="M7844" s="53"/>
      <c r="N7844" s="53"/>
    </row>
    <row r="7845" spans="2:14" x14ac:dyDescent="0.25">
      <c r="B7845" s="175"/>
      <c r="C7845" s="53"/>
      <c r="D7845" s="53"/>
      <c r="E7845" s="53"/>
      <c r="F7845" s="53"/>
      <c r="G7845" s="54"/>
      <c r="H7845" s="53"/>
      <c r="I7845" s="59"/>
      <c r="J7845" s="53"/>
      <c r="K7845" s="53"/>
      <c r="L7845" s="53"/>
      <c r="M7845" s="53"/>
      <c r="N7845" s="53"/>
    </row>
    <row r="7846" spans="2:14" x14ac:dyDescent="0.25">
      <c r="B7846" s="175"/>
      <c r="C7846" s="53"/>
      <c r="D7846" s="53"/>
      <c r="E7846" s="53"/>
      <c r="F7846" s="53"/>
      <c r="G7846" s="54"/>
      <c r="H7846" s="53"/>
      <c r="I7846" s="59"/>
      <c r="J7846" s="53"/>
      <c r="K7846" s="53"/>
      <c r="L7846" s="53"/>
      <c r="M7846" s="53"/>
      <c r="N7846" s="53"/>
    </row>
    <row r="7847" spans="2:14" x14ac:dyDescent="0.25">
      <c r="B7847" s="175"/>
      <c r="C7847" s="53"/>
      <c r="D7847" s="53"/>
      <c r="E7847" s="53"/>
      <c r="F7847" s="53"/>
      <c r="G7847" s="54"/>
      <c r="H7847" s="53"/>
      <c r="I7847" s="59"/>
      <c r="J7847" s="53"/>
      <c r="K7847" s="53"/>
      <c r="L7847" s="53"/>
      <c r="M7847" s="53"/>
      <c r="N7847" s="53"/>
    </row>
    <row r="7848" spans="2:14" x14ac:dyDescent="0.25">
      <c r="B7848" s="175"/>
      <c r="C7848" s="53"/>
      <c r="D7848" s="53"/>
      <c r="E7848" s="53"/>
      <c r="F7848" s="53"/>
      <c r="G7848" s="54"/>
      <c r="H7848" s="53"/>
      <c r="I7848" s="59"/>
      <c r="J7848" s="53"/>
      <c r="K7848" s="53"/>
      <c r="L7848" s="53"/>
      <c r="M7848" s="53"/>
      <c r="N7848" s="53"/>
    </row>
    <row r="7849" spans="2:14" x14ac:dyDescent="0.25">
      <c r="B7849" s="175"/>
      <c r="C7849" s="53"/>
      <c r="D7849" s="53"/>
      <c r="E7849" s="53"/>
      <c r="F7849" s="53"/>
      <c r="G7849" s="54"/>
      <c r="H7849" s="53"/>
      <c r="I7849" s="59"/>
      <c r="J7849" s="53"/>
      <c r="K7849" s="53"/>
      <c r="L7849" s="53"/>
      <c r="M7849" s="53"/>
      <c r="N7849" s="53"/>
    </row>
    <row r="7850" spans="2:14" x14ac:dyDescent="0.25">
      <c r="B7850" s="175"/>
      <c r="C7850" s="53"/>
      <c r="D7850" s="53"/>
      <c r="E7850" s="53"/>
      <c r="F7850" s="53"/>
      <c r="G7850" s="54"/>
      <c r="H7850" s="53"/>
      <c r="I7850" s="59"/>
      <c r="J7850" s="53"/>
      <c r="K7850" s="53"/>
      <c r="L7850" s="53"/>
      <c r="M7850" s="53"/>
      <c r="N7850" s="53"/>
    </row>
    <row r="7851" spans="2:14" x14ac:dyDescent="0.25">
      <c r="B7851" s="175"/>
      <c r="C7851" s="53"/>
      <c r="D7851" s="53"/>
      <c r="E7851" s="53"/>
      <c r="F7851" s="53"/>
      <c r="G7851" s="54"/>
      <c r="H7851" s="53"/>
      <c r="I7851" s="59"/>
      <c r="J7851" s="53"/>
      <c r="K7851" s="53"/>
      <c r="L7851" s="53"/>
      <c r="M7851" s="53"/>
      <c r="N7851" s="53"/>
    </row>
    <row r="7852" spans="2:14" x14ac:dyDescent="0.25">
      <c r="B7852" s="175"/>
      <c r="C7852" s="53"/>
      <c r="D7852" s="53"/>
      <c r="E7852" s="53"/>
      <c r="F7852" s="53"/>
      <c r="G7852" s="54"/>
      <c r="H7852" s="53"/>
      <c r="I7852" s="59"/>
      <c r="J7852" s="53"/>
      <c r="K7852" s="53"/>
      <c r="L7852" s="53"/>
      <c r="M7852" s="53"/>
      <c r="N7852" s="53"/>
    </row>
    <row r="7853" spans="2:14" x14ac:dyDescent="0.25">
      <c r="B7853" s="175"/>
      <c r="C7853" s="53"/>
      <c r="D7853" s="53"/>
      <c r="E7853" s="53"/>
      <c r="F7853" s="53"/>
      <c r="G7853" s="54"/>
      <c r="H7853" s="53"/>
      <c r="I7853" s="59"/>
      <c r="J7853" s="53"/>
      <c r="K7853" s="53"/>
      <c r="L7853" s="53"/>
      <c r="M7853" s="53"/>
      <c r="N7853" s="53"/>
    </row>
    <row r="7854" spans="2:14" x14ac:dyDescent="0.25">
      <c r="B7854" s="175"/>
      <c r="C7854" s="53"/>
      <c r="D7854" s="53"/>
      <c r="E7854" s="53"/>
      <c r="F7854" s="53"/>
      <c r="G7854" s="54"/>
      <c r="H7854" s="53"/>
      <c r="I7854" s="59"/>
      <c r="J7854" s="53"/>
      <c r="K7854" s="53"/>
      <c r="L7854" s="53"/>
      <c r="M7854" s="53"/>
      <c r="N7854" s="53"/>
    </row>
    <row r="7855" spans="2:14" x14ac:dyDescent="0.25">
      <c r="B7855" s="175"/>
      <c r="C7855" s="53"/>
      <c r="D7855" s="53"/>
      <c r="E7855" s="53"/>
      <c r="F7855" s="53"/>
      <c r="G7855" s="54"/>
      <c r="H7855" s="53"/>
      <c r="I7855" s="59"/>
      <c r="J7855" s="53"/>
      <c r="K7855" s="53"/>
      <c r="L7855" s="53"/>
      <c r="M7855" s="53"/>
      <c r="N7855" s="53"/>
    </row>
    <row r="7856" spans="2:14" x14ac:dyDescent="0.25">
      <c r="B7856" s="175"/>
      <c r="C7856" s="53"/>
      <c r="D7856" s="53"/>
      <c r="E7856" s="53"/>
      <c r="F7856" s="53"/>
      <c r="G7856" s="54"/>
      <c r="H7856" s="53"/>
      <c r="I7856" s="59"/>
      <c r="J7856" s="53"/>
      <c r="K7856" s="53"/>
      <c r="L7856" s="53"/>
      <c r="M7856" s="53"/>
      <c r="N7856" s="53"/>
    </row>
    <row r="7857" spans="2:14" x14ac:dyDescent="0.25">
      <c r="B7857" s="175"/>
      <c r="C7857" s="53"/>
      <c r="D7857" s="53"/>
      <c r="E7857" s="53"/>
      <c r="F7857" s="53"/>
      <c r="G7857" s="54"/>
      <c r="H7857" s="53"/>
      <c r="I7857" s="59"/>
      <c r="J7857" s="53"/>
      <c r="K7857" s="53"/>
      <c r="L7857" s="53"/>
      <c r="M7857" s="53"/>
      <c r="N7857" s="53"/>
    </row>
    <row r="7858" spans="2:14" x14ac:dyDescent="0.25">
      <c r="B7858" s="175"/>
      <c r="C7858" s="53"/>
      <c r="D7858" s="53"/>
      <c r="E7858" s="53"/>
      <c r="F7858" s="53"/>
      <c r="G7858" s="54"/>
      <c r="H7858" s="53"/>
      <c r="I7858" s="59"/>
      <c r="J7858" s="53"/>
      <c r="K7858" s="53"/>
      <c r="L7858" s="53"/>
      <c r="M7858" s="53"/>
      <c r="N7858" s="53"/>
    </row>
    <row r="7859" spans="2:14" x14ac:dyDescent="0.25">
      <c r="B7859" s="175"/>
      <c r="C7859" s="53"/>
      <c r="D7859" s="53"/>
      <c r="E7859" s="53"/>
      <c r="F7859" s="53"/>
      <c r="G7859" s="54"/>
      <c r="H7859" s="53"/>
      <c r="I7859" s="59"/>
      <c r="J7859" s="53"/>
      <c r="K7859" s="53"/>
      <c r="L7859" s="53"/>
      <c r="M7859" s="53"/>
      <c r="N7859" s="53"/>
    </row>
    <row r="7860" spans="2:14" x14ac:dyDescent="0.25">
      <c r="B7860" s="175"/>
      <c r="C7860" s="53"/>
      <c r="D7860" s="53"/>
      <c r="E7860" s="53"/>
      <c r="F7860" s="53"/>
      <c r="G7860" s="54"/>
      <c r="H7860" s="53"/>
      <c r="I7860" s="59"/>
      <c r="J7860" s="53"/>
      <c r="K7860" s="53"/>
      <c r="L7860" s="53"/>
      <c r="M7860" s="53"/>
      <c r="N7860" s="53"/>
    </row>
    <row r="7861" spans="2:14" x14ac:dyDescent="0.25">
      <c r="B7861" s="175"/>
      <c r="C7861" s="53"/>
      <c r="D7861" s="53"/>
      <c r="E7861" s="53"/>
      <c r="F7861" s="53"/>
      <c r="G7861" s="54"/>
      <c r="H7861" s="53"/>
      <c r="I7861" s="59"/>
      <c r="J7861" s="53"/>
      <c r="K7861" s="53"/>
      <c r="L7861" s="53"/>
      <c r="M7861" s="53"/>
      <c r="N7861" s="53"/>
    </row>
    <row r="7862" spans="2:14" x14ac:dyDescent="0.25">
      <c r="B7862" s="175"/>
      <c r="C7862" s="53"/>
      <c r="D7862" s="53"/>
      <c r="E7862" s="53"/>
      <c r="F7862" s="53"/>
      <c r="G7862" s="54"/>
      <c r="H7862" s="53"/>
      <c r="I7862" s="59"/>
      <c r="J7862" s="53"/>
      <c r="K7862" s="53"/>
      <c r="L7862" s="53"/>
      <c r="M7862" s="53"/>
      <c r="N7862" s="53"/>
    </row>
    <row r="7863" spans="2:14" x14ac:dyDescent="0.25">
      <c r="B7863" s="175"/>
      <c r="C7863" s="53"/>
      <c r="D7863" s="53"/>
      <c r="E7863" s="53"/>
      <c r="F7863" s="53"/>
      <c r="G7863" s="54"/>
      <c r="H7863" s="53"/>
      <c r="I7863" s="59"/>
      <c r="J7863" s="53"/>
      <c r="K7863" s="53"/>
      <c r="L7863" s="53"/>
      <c r="M7863" s="53"/>
      <c r="N7863" s="53"/>
    </row>
    <row r="7864" spans="2:14" x14ac:dyDescent="0.25">
      <c r="B7864" s="175"/>
      <c r="C7864" s="53"/>
      <c r="D7864" s="53"/>
      <c r="E7864" s="53"/>
      <c r="F7864" s="53"/>
      <c r="G7864" s="54"/>
      <c r="H7864" s="53"/>
      <c r="I7864" s="59"/>
      <c r="J7864" s="53"/>
      <c r="K7864" s="53"/>
      <c r="L7864" s="53"/>
      <c r="M7864" s="53"/>
      <c r="N7864" s="53"/>
    </row>
    <row r="7865" spans="2:14" x14ac:dyDescent="0.25">
      <c r="B7865" s="175"/>
      <c r="C7865" s="53"/>
      <c r="D7865" s="53"/>
      <c r="E7865" s="53"/>
      <c r="F7865" s="53"/>
      <c r="G7865" s="54"/>
      <c r="H7865" s="53"/>
      <c r="I7865" s="59"/>
      <c r="J7865" s="53"/>
      <c r="K7865" s="53"/>
      <c r="L7865" s="53"/>
      <c r="M7865" s="53"/>
      <c r="N7865" s="53"/>
    </row>
    <row r="7866" spans="2:14" x14ac:dyDescent="0.25">
      <c r="B7866" s="175"/>
      <c r="C7866" s="53"/>
      <c r="D7866" s="53"/>
      <c r="E7866" s="53"/>
      <c r="F7866" s="53"/>
      <c r="G7866" s="54"/>
      <c r="H7866" s="53"/>
      <c r="I7866" s="59"/>
      <c r="J7866" s="53"/>
      <c r="K7866" s="53"/>
      <c r="L7866" s="53"/>
      <c r="M7866" s="53"/>
      <c r="N7866" s="53"/>
    </row>
    <row r="7867" spans="2:14" x14ac:dyDescent="0.25">
      <c r="B7867" s="175"/>
      <c r="C7867" s="53"/>
      <c r="D7867" s="53"/>
      <c r="E7867" s="53"/>
      <c r="F7867" s="53"/>
      <c r="G7867" s="54"/>
      <c r="H7867" s="53"/>
      <c r="I7867" s="59"/>
      <c r="J7867" s="53"/>
      <c r="K7867" s="53"/>
      <c r="L7867" s="53"/>
      <c r="M7867" s="53"/>
      <c r="N7867" s="53"/>
    </row>
    <row r="7868" spans="2:14" x14ac:dyDescent="0.25">
      <c r="B7868" s="175"/>
      <c r="C7868" s="53"/>
      <c r="D7868" s="53"/>
      <c r="E7868" s="53"/>
      <c r="F7868" s="53"/>
      <c r="G7868" s="54"/>
      <c r="H7868" s="53"/>
      <c r="I7868" s="59"/>
      <c r="J7868" s="53"/>
      <c r="K7868" s="53"/>
      <c r="L7868" s="53"/>
      <c r="M7868" s="53"/>
      <c r="N7868" s="53"/>
    </row>
    <row r="7869" spans="2:14" x14ac:dyDescent="0.25">
      <c r="B7869" s="175"/>
      <c r="C7869" s="53"/>
      <c r="D7869" s="53"/>
      <c r="E7869" s="53"/>
      <c r="F7869" s="53"/>
      <c r="G7869" s="54"/>
      <c r="H7869" s="53"/>
      <c r="I7869" s="59"/>
      <c r="J7869" s="53"/>
      <c r="K7869" s="53"/>
      <c r="L7869" s="53"/>
      <c r="M7869" s="53"/>
      <c r="N7869" s="53"/>
    </row>
    <row r="7870" spans="2:14" x14ac:dyDescent="0.25">
      <c r="B7870" s="175"/>
      <c r="C7870" s="53"/>
      <c r="D7870" s="53"/>
      <c r="E7870" s="53"/>
      <c r="F7870" s="53"/>
      <c r="G7870" s="54"/>
      <c r="H7870" s="53"/>
      <c r="I7870" s="59"/>
      <c r="J7870" s="53"/>
      <c r="K7870" s="53"/>
      <c r="L7870" s="53"/>
      <c r="M7870" s="53"/>
      <c r="N7870" s="53"/>
    </row>
    <row r="7871" spans="2:14" x14ac:dyDescent="0.25">
      <c r="B7871" s="175"/>
      <c r="C7871" s="53"/>
      <c r="D7871" s="53"/>
      <c r="E7871" s="53"/>
      <c r="F7871" s="53"/>
      <c r="G7871" s="54"/>
      <c r="H7871" s="53"/>
      <c r="I7871" s="59"/>
      <c r="J7871" s="53"/>
      <c r="K7871" s="53"/>
      <c r="L7871" s="53"/>
      <c r="M7871" s="53"/>
      <c r="N7871" s="53"/>
    </row>
    <row r="7872" spans="2:14" x14ac:dyDescent="0.25">
      <c r="B7872" s="175"/>
      <c r="C7872" s="53"/>
      <c r="D7872" s="53"/>
      <c r="E7872" s="53"/>
      <c r="F7872" s="53"/>
      <c r="G7872" s="54"/>
      <c r="H7872" s="53"/>
      <c r="I7872" s="59"/>
      <c r="J7872" s="53"/>
      <c r="K7872" s="53"/>
      <c r="L7872" s="53"/>
      <c r="M7872" s="53"/>
      <c r="N7872" s="53"/>
    </row>
    <row r="7873" spans="2:14" x14ac:dyDescent="0.25">
      <c r="B7873" s="175"/>
      <c r="C7873" s="53"/>
      <c r="D7873" s="53"/>
      <c r="E7873" s="53"/>
      <c r="F7873" s="53"/>
      <c r="G7873" s="54"/>
      <c r="H7873" s="53"/>
      <c r="I7873" s="59"/>
      <c r="J7873" s="53"/>
      <c r="K7873" s="53"/>
      <c r="L7873" s="53"/>
      <c r="M7873" s="53"/>
      <c r="N7873" s="53"/>
    </row>
    <row r="7874" spans="2:14" x14ac:dyDescent="0.25">
      <c r="B7874" s="175"/>
      <c r="C7874" s="53"/>
      <c r="D7874" s="53"/>
      <c r="E7874" s="53"/>
      <c r="F7874" s="53"/>
      <c r="G7874" s="54"/>
      <c r="H7874" s="53"/>
      <c r="I7874" s="59"/>
      <c r="J7874" s="53"/>
      <c r="K7874" s="53"/>
      <c r="L7874" s="53"/>
      <c r="M7874" s="53"/>
      <c r="N7874" s="53"/>
    </row>
    <row r="7875" spans="2:14" x14ac:dyDescent="0.25">
      <c r="B7875" s="175"/>
      <c r="C7875" s="53"/>
      <c r="D7875" s="53"/>
      <c r="E7875" s="53"/>
      <c r="F7875" s="53"/>
      <c r="G7875" s="54"/>
      <c r="H7875" s="53"/>
      <c r="I7875" s="59"/>
      <c r="J7875" s="53"/>
      <c r="K7875" s="53"/>
      <c r="L7875" s="53"/>
      <c r="M7875" s="53"/>
      <c r="N7875" s="53"/>
    </row>
    <row r="7876" spans="2:14" x14ac:dyDescent="0.25">
      <c r="B7876" s="175"/>
      <c r="C7876" s="53"/>
      <c r="D7876" s="53"/>
      <c r="E7876" s="53"/>
      <c r="F7876" s="53"/>
      <c r="G7876" s="54"/>
      <c r="H7876" s="53"/>
      <c r="I7876" s="59"/>
      <c r="J7876" s="53"/>
      <c r="K7876" s="53"/>
      <c r="L7876" s="53"/>
      <c r="M7876" s="53"/>
      <c r="N7876" s="53"/>
    </row>
    <row r="7877" spans="2:14" x14ac:dyDescent="0.25">
      <c r="B7877" s="175"/>
      <c r="C7877" s="53"/>
      <c r="D7877" s="53"/>
      <c r="E7877" s="53"/>
      <c r="F7877" s="53"/>
      <c r="G7877" s="54"/>
      <c r="H7877" s="53"/>
      <c r="I7877" s="59"/>
      <c r="J7877" s="53"/>
      <c r="K7877" s="53"/>
      <c r="L7877" s="53"/>
      <c r="M7877" s="53"/>
      <c r="N7877" s="53"/>
    </row>
    <row r="7878" spans="2:14" x14ac:dyDescent="0.25">
      <c r="B7878" s="175"/>
      <c r="C7878" s="53"/>
      <c r="D7878" s="53"/>
      <c r="E7878" s="53"/>
      <c r="F7878" s="53"/>
      <c r="G7878" s="54"/>
      <c r="H7878" s="53"/>
      <c r="I7878" s="59"/>
      <c r="J7878" s="53"/>
      <c r="K7878" s="53"/>
      <c r="L7878" s="53"/>
      <c r="M7878" s="53"/>
      <c r="N7878" s="53"/>
    </row>
    <row r="7879" spans="2:14" x14ac:dyDescent="0.25">
      <c r="B7879" s="175"/>
      <c r="C7879" s="53"/>
      <c r="D7879" s="53"/>
      <c r="E7879" s="53"/>
      <c r="F7879" s="53"/>
      <c r="G7879" s="54"/>
      <c r="H7879" s="53"/>
      <c r="I7879" s="59"/>
      <c r="J7879" s="53"/>
      <c r="K7879" s="53"/>
      <c r="L7879" s="53"/>
      <c r="M7879" s="53"/>
      <c r="N7879" s="53"/>
    </row>
    <row r="7880" spans="2:14" x14ac:dyDescent="0.25">
      <c r="B7880" s="175"/>
      <c r="C7880" s="53"/>
      <c r="D7880" s="53"/>
      <c r="E7880" s="53"/>
      <c r="F7880" s="53"/>
      <c r="G7880" s="54"/>
      <c r="H7880" s="53"/>
      <c r="I7880" s="59"/>
      <c r="J7880" s="53"/>
      <c r="K7880" s="53"/>
      <c r="L7880" s="53"/>
      <c r="M7880" s="53"/>
      <c r="N7880" s="53"/>
    </row>
    <row r="7881" spans="2:14" x14ac:dyDescent="0.25">
      <c r="B7881" s="175"/>
      <c r="C7881" s="53"/>
      <c r="D7881" s="53"/>
      <c r="E7881" s="53"/>
      <c r="F7881" s="53"/>
      <c r="G7881" s="54"/>
      <c r="H7881" s="53"/>
      <c r="I7881" s="59"/>
      <c r="J7881" s="53"/>
      <c r="K7881" s="53"/>
      <c r="L7881" s="53"/>
      <c r="M7881" s="53"/>
      <c r="N7881" s="53"/>
    </row>
    <row r="7882" spans="2:14" x14ac:dyDescent="0.25">
      <c r="B7882" s="175"/>
      <c r="C7882" s="53"/>
      <c r="D7882" s="53"/>
      <c r="E7882" s="53"/>
      <c r="F7882" s="53"/>
      <c r="G7882" s="54"/>
      <c r="H7882" s="53"/>
      <c r="I7882" s="59"/>
      <c r="J7882" s="53"/>
      <c r="K7882" s="53"/>
      <c r="L7882" s="53"/>
      <c r="M7882" s="53"/>
      <c r="N7882" s="53"/>
    </row>
    <row r="7883" spans="2:14" x14ac:dyDescent="0.25">
      <c r="B7883" s="175"/>
      <c r="C7883" s="53"/>
      <c r="D7883" s="53"/>
      <c r="E7883" s="53"/>
      <c r="F7883" s="53"/>
      <c r="G7883" s="54"/>
      <c r="H7883" s="53"/>
      <c r="I7883" s="59"/>
      <c r="J7883" s="53"/>
      <c r="K7883" s="53"/>
      <c r="L7883" s="53"/>
      <c r="M7883" s="53"/>
      <c r="N7883" s="53"/>
    </row>
    <row r="7884" spans="2:14" x14ac:dyDescent="0.25">
      <c r="B7884" s="175"/>
      <c r="C7884" s="53"/>
      <c r="D7884" s="53"/>
      <c r="E7884" s="53"/>
      <c r="F7884" s="53"/>
      <c r="G7884" s="54"/>
      <c r="H7884" s="53"/>
      <c r="I7884" s="59"/>
      <c r="J7884" s="53"/>
      <c r="K7884" s="53"/>
      <c r="L7884" s="53"/>
      <c r="M7884" s="53"/>
      <c r="N7884" s="53"/>
    </row>
    <row r="7885" spans="2:14" x14ac:dyDescent="0.25">
      <c r="B7885" s="175"/>
      <c r="C7885" s="53"/>
      <c r="D7885" s="53"/>
      <c r="E7885" s="53"/>
      <c r="F7885" s="53"/>
      <c r="G7885" s="54"/>
      <c r="H7885" s="53"/>
      <c r="I7885" s="59"/>
      <c r="J7885" s="53"/>
      <c r="K7885" s="53"/>
      <c r="L7885" s="53"/>
      <c r="M7885" s="53"/>
      <c r="N7885" s="53"/>
    </row>
    <row r="7886" spans="2:14" x14ac:dyDescent="0.25">
      <c r="B7886" s="175"/>
      <c r="C7886" s="53"/>
      <c r="D7886" s="53"/>
      <c r="E7886" s="53"/>
      <c r="F7886" s="53"/>
      <c r="G7886" s="54"/>
      <c r="H7886" s="53"/>
      <c r="I7886" s="59"/>
      <c r="J7886" s="53"/>
      <c r="K7886" s="53"/>
      <c r="L7886" s="53"/>
      <c r="M7886" s="53"/>
      <c r="N7886" s="53"/>
    </row>
    <row r="7887" spans="2:14" x14ac:dyDescent="0.25">
      <c r="B7887" s="175"/>
      <c r="C7887" s="53"/>
      <c r="D7887" s="53"/>
      <c r="E7887" s="53"/>
      <c r="F7887" s="53"/>
      <c r="G7887" s="54"/>
      <c r="H7887" s="53"/>
      <c r="I7887" s="59"/>
      <c r="J7887" s="53"/>
      <c r="K7887" s="53"/>
      <c r="L7887" s="53"/>
      <c r="M7887" s="53"/>
      <c r="N7887" s="53"/>
    </row>
    <row r="7888" spans="2:14" x14ac:dyDescent="0.25">
      <c r="B7888" s="175"/>
      <c r="C7888" s="53"/>
      <c r="D7888" s="53"/>
      <c r="E7888" s="53"/>
      <c r="F7888" s="53"/>
      <c r="G7888" s="54"/>
      <c r="H7888" s="53"/>
      <c r="I7888" s="59"/>
      <c r="J7888" s="53"/>
      <c r="K7888" s="53"/>
      <c r="L7888" s="53"/>
      <c r="M7888" s="53"/>
      <c r="N7888" s="53"/>
    </row>
    <row r="7889" spans="2:14" x14ac:dyDescent="0.25">
      <c r="B7889" s="175"/>
      <c r="C7889" s="53"/>
      <c r="D7889" s="53"/>
      <c r="E7889" s="53"/>
      <c r="F7889" s="53"/>
      <c r="G7889" s="54"/>
      <c r="H7889" s="53"/>
      <c r="I7889" s="59"/>
      <c r="J7889" s="53"/>
      <c r="K7889" s="53"/>
      <c r="L7889" s="53"/>
      <c r="M7889" s="53"/>
      <c r="N7889" s="53"/>
    </row>
    <row r="7890" spans="2:14" x14ac:dyDescent="0.25">
      <c r="B7890" s="175"/>
      <c r="C7890" s="53"/>
      <c r="D7890" s="53"/>
      <c r="E7890" s="53"/>
      <c r="F7890" s="53"/>
      <c r="G7890" s="54"/>
      <c r="H7890" s="53"/>
      <c r="I7890" s="59"/>
      <c r="J7890" s="53"/>
      <c r="K7890" s="53"/>
      <c r="L7890" s="53"/>
      <c r="M7890" s="53"/>
      <c r="N7890" s="53"/>
    </row>
    <row r="7891" spans="2:14" x14ac:dyDescent="0.25">
      <c r="B7891" s="175"/>
      <c r="C7891" s="53"/>
      <c r="D7891" s="53"/>
      <c r="E7891" s="53"/>
      <c r="F7891" s="53"/>
      <c r="G7891" s="54"/>
      <c r="H7891" s="53"/>
      <c r="I7891" s="59"/>
      <c r="J7891" s="53"/>
      <c r="K7891" s="53"/>
      <c r="L7891" s="53"/>
      <c r="M7891" s="53"/>
      <c r="N7891" s="53"/>
    </row>
    <row r="7892" spans="2:14" x14ac:dyDescent="0.25">
      <c r="B7892" s="175"/>
      <c r="C7892" s="53"/>
      <c r="D7892" s="53"/>
      <c r="E7892" s="53"/>
      <c r="F7892" s="53"/>
      <c r="G7892" s="54"/>
      <c r="H7892" s="53"/>
      <c r="I7892" s="59"/>
      <c r="J7892" s="53"/>
      <c r="K7892" s="53"/>
      <c r="L7892" s="53"/>
      <c r="M7892" s="53"/>
      <c r="N7892" s="53"/>
    </row>
    <row r="7893" spans="2:14" x14ac:dyDescent="0.25">
      <c r="B7893" s="175"/>
      <c r="C7893" s="53"/>
      <c r="D7893" s="53"/>
      <c r="E7893" s="53"/>
      <c r="F7893" s="53"/>
      <c r="G7893" s="54"/>
      <c r="H7893" s="53"/>
      <c r="I7893" s="59"/>
      <c r="J7893" s="53"/>
      <c r="K7893" s="53"/>
      <c r="L7893" s="53"/>
      <c r="M7893" s="53"/>
      <c r="N7893" s="53"/>
    </row>
    <row r="7894" spans="2:14" x14ac:dyDescent="0.25">
      <c r="B7894" s="175"/>
      <c r="C7894" s="53"/>
      <c r="D7894" s="53"/>
      <c r="E7894" s="53"/>
      <c r="F7894" s="53"/>
      <c r="G7894" s="54"/>
      <c r="H7894" s="53"/>
      <c r="I7894" s="59"/>
      <c r="J7894" s="53"/>
      <c r="K7894" s="53"/>
      <c r="L7894" s="53"/>
      <c r="M7894" s="53"/>
      <c r="N7894" s="53"/>
    </row>
    <row r="7895" spans="2:14" x14ac:dyDescent="0.25">
      <c r="B7895" s="175"/>
      <c r="C7895" s="53"/>
      <c r="D7895" s="53"/>
      <c r="E7895" s="53"/>
      <c r="F7895" s="53"/>
      <c r="G7895" s="54"/>
      <c r="H7895" s="53"/>
      <c r="I7895" s="59"/>
      <c r="J7895" s="53"/>
      <c r="K7895" s="53"/>
      <c r="L7895" s="53"/>
      <c r="M7895" s="53"/>
      <c r="N7895" s="53"/>
    </row>
    <row r="7896" spans="2:14" x14ac:dyDescent="0.25">
      <c r="B7896" s="175"/>
      <c r="C7896" s="53"/>
      <c r="D7896" s="53"/>
      <c r="E7896" s="53"/>
      <c r="F7896" s="53"/>
      <c r="G7896" s="54"/>
      <c r="H7896" s="53"/>
      <c r="I7896" s="59"/>
      <c r="J7896" s="53"/>
      <c r="K7896" s="53"/>
      <c r="L7896" s="53"/>
      <c r="M7896" s="53"/>
      <c r="N7896" s="53"/>
    </row>
    <row r="7897" spans="2:14" x14ac:dyDescent="0.25">
      <c r="B7897" s="175"/>
      <c r="C7897" s="53"/>
      <c r="D7897" s="53"/>
      <c r="E7897" s="53"/>
      <c r="F7897" s="53"/>
      <c r="G7897" s="54"/>
      <c r="H7897" s="53"/>
      <c r="I7897" s="59"/>
      <c r="J7897" s="53"/>
      <c r="K7897" s="53"/>
      <c r="L7897" s="53"/>
      <c r="M7897" s="53"/>
      <c r="N7897" s="53"/>
    </row>
    <row r="7898" spans="2:14" x14ac:dyDescent="0.25">
      <c r="B7898" s="175"/>
      <c r="C7898" s="53"/>
      <c r="D7898" s="53"/>
      <c r="E7898" s="53"/>
      <c r="F7898" s="53"/>
      <c r="G7898" s="54"/>
      <c r="H7898" s="53"/>
      <c r="I7898" s="59"/>
      <c r="J7898" s="53"/>
      <c r="K7898" s="53"/>
      <c r="L7898" s="53"/>
      <c r="M7898" s="53"/>
      <c r="N7898" s="53"/>
    </row>
    <row r="7899" spans="2:14" x14ac:dyDescent="0.25">
      <c r="B7899" s="175"/>
      <c r="C7899" s="53"/>
      <c r="D7899" s="53"/>
      <c r="E7899" s="53"/>
      <c r="F7899" s="53"/>
      <c r="G7899" s="54"/>
      <c r="H7899" s="53"/>
      <c r="I7899" s="59"/>
      <c r="J7899" s="53"/>
      <c r="K7899" s="53"/>
      <c r="L7899" s="53"/>
      <c r="M7899" s="53"/>
      <c r="N7899" s="53"/>
    </row>
    <row r="7900" spans="2:14" x14ac:dyDescent="0.25">
      <c r="B7900" s="175"/>
      <c r="C7900" s="53"/>
      <c r="D7900" s="53"/>
      <c r="E7900" s="53"/>
      <c r="F7900" s="53"/>
      <c r="G7900" s="54"/>
      <c r="H7900" s="53"/>
      <c r="I7900" s="59"/>
      <c r="J7900" s="53"/>
      <c r="K7900" s="53"/>
      <c r="L7900" s="53"/>
      <c r="M7900" s="53"/>
      <c r="N7900" s="53"/>
    </row>
    <row r="7901" spans="2:14" x14ac:dyDescent="0.25">
      <c r="B7901" s="175"/>
      <c r="C7901" s="53"/>
      <c r="D7901" s="53"/>
      <c r="E7901" s="53"/>
      <c r="F7901" s="53"/>
      <c r="G7901" s="54"/>
      <c r="H7901" s="53"/>
      <c r="I7901" s="59"/>
      <c r="J7901" s="53"/>
      <c r="K7901" s="53"/>
      <c r="L7901" s="53"/>
      <c r="M7901" s="53"/>
      <c r="N7901" s="53"/>
    </row>
    <row r="7902" spans="2:14" x14ac:dyDescent="0.25">
      <c r="B7902" s="175"/>
      <c r="C7902" s="53"/>
      <c r="D7902" s="53"/>
      <c r="E7902" s="53"/>
      <c r="F7902" s="53"/>
      <c r="G7902" s="54"/>
      <c r="H7902" s="53"/>
      <c r="I7902" s="59"/>
      <c r="J7902" s="53"/>
      <c r="K7902" s="53"/>
      <c r="L7902" s="53"/>
      <c r="M7902" s="53"/>
      <c r="N7902" s="53"/>
    </row>
    <row r="7903" spans="2:14" x14ac:dyDescent="0.25">
      <c r="B7903" s="175"/>
      <c r="C7903" s="53"/>
      <c r="D7903" s="53"/>
      <c r="E7903" s="53"/>
      <c r="F7903" s="53"/>
      <c r="G7903" s="54"/>
      <c r="H7903" s="53"/>
      <c r="I7903" s="59"/>
      <c r="J7903" s="53"/>
      <c r="K7903" s="53"/>
      <c r="L7903" s="53"/>
      <c r="M7903" s="53"/>
      <c r="N7903" s="53"/>
    </row>
    <row r="7904" spans="2:14" x14ac:dyDescent="0.25">
      <c r="B7904" s="175"/>
      <c r="C7904" s="53"/>
      <c r="D7904" s="53"/>
      <c r="E7904" s="53"/>
      <c r="F7904" s="53"/>
      <c r="G7904" s="54"/>
      <c r="H7904" s="53"/>
      <c r="I7904" s="59"/>
      <c r="J7904" s="53"/>
      <c r="K7904" s="53"/>
      <c r="L7904" s="53"/>
      <c r="M7904" s="53"/>
      <c r="N7904" s="53"/>
    </row>
    <row r="7905" spans="2:14" x14ac:dyDescent="0.25">
      <c r="B7905" s="175"/>
      <c r="C7905" s="53"/>
      <c r="D7905" s="53"/>
      <c r="E7905" s="53"/>
      <c r="F7905" s="53"/>
      <c r="G7905" s="54"/>
      <c r="H7905" s="53"/>
      <c r="I7905" s="59"/>
      <c r="J7905" s="53"/>
      <c r="K7905" s="53"/>
      <c r="L7905" s="53"/>
      <c r="M7905" s="53"/>
      <c r="N7905" s="53"/>
    </row>
    <row r="7906" spans="2:14" x14ac:dyDescent="0.25">
      <c r="B7906" s="175"/>
      <c r="C7906" s="53"/>
      <c r="D7906" s="53"/>
      <c r="E7906" s="53"/>
      <c r="F7906" s="53"/>
      <c r="G7906" s="54"/>
      <c r="H7906" s="53"/>
      <c r="I7906" s="59"/>
      <c r="J7906" s="53"/>
      <c r="K7906" s="53"/>
      <c r="L7906" s="53"/>
      <c r="M7906" s="53"/>
      <c r="N7906" s="53"/>
    </row>
    <row r="7907" spans="2:14" x14ac:dyDescent="0.25">
      <c r="B7907" s="175"/>
      <c r="C7907" s="53"/>
      <c r="D7907" s="53"/>
      <c r="E7907" s="53"/>
      <c r="F7907" s="53"/>
      <c r="G7907" s="54"/>
      <c r="H7907" s="53"/>
      <c r="I7907" s="59"/>
      <c r="J7907" s="53"/>
      <c r="K7907" s="53"/>
      <c r="L7907" s="53"/>
      <c r="M7907" s="53"/>
      <c r="N7907" s="53"/>
    </row>
    <row r="7908" spans="2:14" x14ac:dyDescent="0.25">
      <c r="B7908" s="175"/>
      <c r="C7908" s="53"/>
      <c r="D7908" s="53"/>
      <c r="E7908" s="53"/>
      <c r="F7908" s="53"/>
      <c r="G7908" s="54"/>
      <c r="H7908" s="53"/>
      <c r="I7908" s="59"/>
      <c r="J7908" s="53"/>
      <c r="K7908" s="53"/>
      <c r="L7908" s="53"/>
      <c r="M7908" s="53"/>
      <c r="N7908" s="53"/>
    </row>
    <row r="7909" spans="2:14" x14ac:dyDescent="0.25">
      <c r="B7909" s="175"/>
      <c r="C7909" s="53"/>
      <c r="D7909" s="53"/>
      <c r="E7909" s="53"/>
      <c r="F7909" s="53"/>
      <c r="G7909" s="54"/>
      <c r="H7909" s="53"/>
      <c r="I7909" s="59"/>
      <c r="J7909" s="53"/>
      <c r="K7909" s="53"/>
      <c r="L7909" s="53"/>
      <c r="M7909" s="53"/>
      <c r="N7909" s="53"/>
    </row>
    <row r="7910" spans="2:14" x14ac:dyDescent="0.25">
      <c r="B7910" s="175"/>
      <c r="C7910" s="53"/>
      <c r="D7910" s="53"/>
      <c r="E7910" s="53"/>
      <c r="F7910" s="53"/>
      <c r="G7910" s="54"/>
      <c r="H7910" s="53"/>
      <c r="I7910" s="59"/>
      <c r="J7910" s="53"/>
      <c r="K7910" s="53"/>
      <c r="L7910" s="53"/>
      <c r="M7910" s="53"/>
      <c r="N7910" s="53"/>
    </row>
    <row r="7911" spans="2:14" x14ac:dyDescent="0.25">
      <c r="B7911" s="175"/>
      <c r="C7911" s="53"/>
      <c r="D7911" s="53"/>
      <c r="E7911" s="53"/>
      <c r="F7911" s="53"/>
      <c r="G7911" s="54"/>
      <c r="H7911" s="53"/>
      <c r="I7911" s="59"/>
      <c r="J7911" s="53"/>
      <c r="K7911" s="53"/>
      <c r="L7911" s="53"/>
      <c r="M7911" s="53"/>
      <c r="N7911" s="53"/>
    </row>
    <row r="7912" spans="2:14" x14ac:dyDescent="0.25">
      <c r="B7912" s="175"/>
      <c r="C7912" s="53"/>
      <c r="D7912" s="53"/>
      <c r="E7912" s="53"/>
      <c r="F7912" s="53"/>
      <c r="G7912" s="54"/>
      <c r="H7912" s="53"/>
      <c r="I7912" s="59"/>
      <c r="J7912" s="53"/>
      <c r="K7912" s="53"/>
      <c r="L7912" s="53"/>
      <c r="M7912" s="53"/>
      <c r="N7912" s="53"/>
    </row>
    <row r="7913" spans="2:14" x14ac:dyDescent="0.25">
      <c r="B7913" s="175"/>
      <c r="C7913" s="53"/>
      <c r="D7913" s="53"/>
      <c r="E7913" s="53"/>
      <c r="F7913" s="53"/>
      <c r="G7913" s="54"/>
      <c r="H7913" s="53"/>
      <c r="I7913" s="59"/>
      <c r="J7913" s="53"/>
      <c r="K7913" s="53"/>
      <c r="L7913" s="53"/>
      <c r="M7913" s="53"/>
      <c r="N7913" s="53"/>
    </row>
    <row r="7914" spans="2:14" x14ac:dyDescent="0.25">
      <c r="B7914" s="175"/>
      <c r="C7914" s="53"/>
      <c r="D7914" s="53"/>
      <c r="E7914" s="53"/>
      <c r="F7914" s="53"/>
      <c r="G7914" s="54"/>
      <c r="H7914" s="53"/>
      <c r="I7914" s="59"/>
      <c r="J7914" s="53"/>
      <c r="K7914" s="53"/>
      <c r="L7914" s="53"/>
      <c r="M7914" s="53"/>
      <c r="N7914" s="53"/>
    </row>
    <row r="7915" spans="2:14" x14ac:dyDescent="0.25">
      <c r="B7915" s="175"/>
      <c r="C7915" s="53"/>
      <c r="D7915" s="53"/>
      <c r="E7915" s="53"/>
      <c r="F7915" s="53"/>
      <c r="G7915" s="54"/>
      <c r="H7915" s="53"/>
      <c r="I7915" s="59"/>
      <c r="J7915" s="53"/>
      <c r="K7915" s="53"/>
      <c r="L7915" s="53"/>
      <c r="M7915" s="53"/>
      <c r="N7915" s="53"/>
    </row>
    <row r="7916" spans="2:14" x14ac:dyDescent="0.25">
      <c r="B7916" s="175"/>
      <c r="C7916" s="53"/>
      <c r="D7916" s="53"/>
      <c r="E7916" s="53"/>
      <c r="F7916" s="53"/>
      <c r="G7916" s="54"/>
      <c r="H7916" s="53"/>
      <c r="I7916" s="59"/>
      <c r="J7916" s="53"/>
      <c r="K7916" s="53"/>
      <c r="L7916" s="53"/>
      <c r="M7916" s="53"/>
      <c r="N7916" s="53"/>
    </row>
    <row r="7917" spans="2:14" x14ac:dyDescent="0.25">
      <c r="B7917" s="175"/>
      <c r="C7917" s="53"/>
      <c r="D7917" s="53"/>
      <c r="E7917" s="53"/>
      <c r="F7917" s="53"/>
      <c r="G7917" s="54"/>
      <c r="H7917" s="53"/>
      <c r="I7917" s="59"/>
      <c r="J7917" s="53"/>
      <c r="K7917" s="53"/>
      <c r="L7917" s="53"/>
      <c r="M7917" s="53"/>
      <c r="N7917" s="53"/>
    </row>
    <row r="7918" spans="2:14" x14ac:dyDescent="0.25">
      <c r="B7918" s="175"/>
      <c r="C7918" s="53"/>
      <c r="D7918" s="53"/>
      <c r="E7918" s="53"/>
      <c r="F7918" s="53"/>
      <c r="G7918" s="54"/>
      <c r="H7918" s="53"/>
      <c r="I7918" s="59"/>
      <c r="J7918" s="53"/>
      <c r="K7918" s="53"/>
      <c r="L7918" s="53"/>
      <c r="M7918" s="53"/>
      <c r="N7918" s="53"/>
    </row>
    <row r="7919" spans="2:14" x14ac:dyDescent="0.25">
      <c r="B7919" s="175"/>
      <c r="C7919" s="53"/>
      <c r="D7919" s="53"/>
      <c r="E7919" s="53"/>
      <c r="F7919" s="53"/>
      <c r="G7919" s="54"/>
      <c r="H7919" s="53"/>
      <c r="I7919" s="59"/>
      <c r="J7919" s="53"/>
      <c r="K7919" s="53"/>
      <c r="L7919" s="53"/>
      <c r="M7919" s="53"/>
      <c r="N7919" s="53"/>
    </row>
    <row r="7920" spans="2:14" x14ac:dyDescent="0.25">
      <c r="B7920" s="175"/>
      <c r="C7920" s="53"/>
      <c r="D7920" s="53"/>
      <c r="E7920" s="53"/>
      <c r="F7920" s="53"/>
      <c r="G7920" s="54"/>
      <c r="H7920" s="53"/>
      <c r="I7920" s="59"/>
      <c r="J7920" s="53"/>
      <c r="K7920" s="53"/>
      <c r="L7920" s="53"/>
      <c r="M7920" s="53"/>
      <c r="N7920" s="53"/>
    </row>
    <row r="7921" spans="2:14" x14ac:dyDescent="0.25">
      <c r="B7921" s="175"/>
      <c r="C7921" s="53"/>
      <c r="D7921" s="53"/>
      <c r="E7921" s="53"/>
      <c r="F7921" s="53"/>
      <c r="G7921" s="54"/>
      <c r="H7921" s="53"/>
      <c r="I7921" s="59"/>
      <c r="J7921" s="53"/>
      <c r="K7921" s="53"/>
      <c r="L7921" s="53"/>
      <c r="M7921" s="53"/>
      <c r="N7921" s="53"/>
    </row>
    <row r="7922" spans="2:14" x14ac:dyDescent="0.25">
      <c r="B7922" s="175"/>
      <c r="C7922" s="53"/>
      <c r="D7922" s="53"/>
      <c r="E7922" s="53"/>
      <c r="F7922" s="53"/>
      <c r="G7922" s="54"/>
      <c r="H7922" s="53"/>
      <c r="I7922" s="59"/>
      <c r="J7922" s="53"/>
      <c r="K7922" s="53"/>
      <c r="L7922" s="53"/>
      <c r="M7922" s="53"/>
      <c r="N7922" s="53"/>
    </row>
    <row r="7923" spans="2:14" x14ac:dyDescent="0.25">
      <c r="B7923" s="175"/>
      <c r="C7923" s="53"/>
      <c r="D7923" s="53"/>
      <c r="E7923" s="53"/>
      <c r="F7923" s="53"/>
      <c r="G7923" s="54"/>
      <c r="H7923" s="53"/>
      <c r="I7923" s="59"/>
      <c r="J7923" s="53"/>
      <c r="K7923" s="53"/>
      <c r="L7923" s="53"/>
      <c r="M7923" s="53"/>
      <c r="N7923" s="53"/>
    </row>
    <row r="7924" spans="2:14" x14ac:dyDescent="0.25">
      <c r="B7924" s="175"/>
      <c r="C7924" s="53"/>
      <c r="D7924" s="53"/>
      <c r="E7924" s="53"/>
      <c r="F7924" s="53"/>
      <c r="G7924" s="54"/>
      <c r="H7924" s="53"/>
      <c r="I7924" s="59"/>
      <c r="J7924" s="53"/>
      <c r="K7924" s="53"/>
      <c r="L7924" s="53"/>
      <c r="M7924" s="53"/>
      <c r="N7924" s="53"/>
    </row>
    <row r="7925" spans="2:14" x14ac:dyDescent="0.25">
      <c r="B7925" s="175"/>
      <c r="C7925" s="53"/>
      <c r="D7925" s="53"/>
      <c r="E7925" s="53"/>
      <c r="F7925" s="53"/>
      <c r="G7925" s="54"/>
      <c r="H7925" s="53"/>
      <c r="I7925" s="59"/>
      <c r="J7925" s="53"/>
      <c r="K7925" s="53"/>
      <c r="L7925" s="53"/>
      <c r="M7925" s="53"/>
      <c r="N7925" s="53"/>
    </row>
    <row r="7926" spans="2:14" x14ac:dyDescent="0.25">
      <c r="B7926" s="175"/>
      <c r="C7926" s="53"/>
      <c r="D7926" s="53"/>
      <c r="E7926" s="53"/>
      <c r="F7926" s="53"/>
      <c r="G7926" s="54"/>
      <c r="H7926" s="53"/>
      <c r="I7926" s="59"/>
      <c r="J7926" s="53"/>
      <c r="K7926" s="53"/>
      <c r="L7926" s="53"/>
      <c r="M7926" s="53"/>
      <c r="N7926" s="53"/>
    </row>
    <row r="7927" spans="2:14" x14ac:dyDescent="0.25">
      <c r="B7927" s="175"/>
      <c r="C7927" s="53"/>
      <c r="D7927" s="53"/>
      <c r="E7927" s="53"/>
      <c r="F7927" s="53"/>
      <c r="G7927" s="54"/>
      <c r="H7927" s="53"/>
      <c r="I7927" s="59"/>
      <c r="J7927" s="53"/>
      <c r="K7927" s="53"/>
      <c r="L7927" s="53"/>
      <c r="M7927" s="53"/>
      <c r="N7927" s="53"/>
    </row>
    <row r="7928" spans="2:14" x14ac:dyDescent="0.25">
      <c r="B7928" s="175"/>
      <c r="C7928" s="53"/>
      <c r="D7928" s="53"/>
      <c r="E7928" s="53"/>
      <c r="F7928" s="53"/>
      <c r="G7928" s="54"/>
      <c r="H7928" s="53"/>
      <c r="I7928" s="59"/>
      <c r="J7928" s="53"/>
      <c r="K7928" s="53"/>
      <c r="L7928" s="53"/>
      <c r="M7928" s="53"/>
      <c r="N7928" s="53"/>
    </row>
    <row r="7929" spans="2:14" x14ac:dyDescent="0.25">
      <c r="B7929" s="175"/>
      <c r="C7929" s="53"/>
      <c r="D7929" s="53"/>
      <c r="E7929" s="53"/>
      <c r="F7929" s="53"/>
      <c r="G7929" s="54"/>
      <c r="H7929" s="53"/>
      <c r="I7929" s="59"/>
      <c r="J7929" s="53"/>
      <c r="K7929" s="53"/>
      <c r="L7929" s="53"/>
      <c r="M7929" s="53"/>
      <c r="N7929" s="53"/>
    </row>
    <row r="7930" spans="2:14" x14ac:dyDescent="0.25">
      <c r="B7930" s="175"/>
      <c r="C7930" s="53"/>
      <c r="D7930" s="53"/>
      <c r="E7930" s="53"/>
      <c r="F7930" s="53"/>
      <c r="G7930" s="54"/>
      <c r="H7930" s="53"/>
      <c r="I7930" s="59"/>
      <c r="J7930" s="53"/>
      <c r="K7930" s="53"/>
      <c r="L7930" s="53"/>
      <c r="M7930" s="53"/>
      <c r="N7930" s="53"/>
    </row>
    <row r="7931" spans="2:14" x14ac:dyDescent="0.25">
      <c r="B7931" s="175"/>
      <c r="C7931" s="53"/>
      <c r="D7931" s="53"/>
      <c r="E7931" s="53"/>
      <c r="F7931" s="53"/>
      <c r="G7931" s="54"/>
      <c r="H7931" s="53"/>
      <c r="I7931" s="59"/>
      <c r="J7931" s="53"/>
      <c r="K7931" s="53"/>
      <c r="L7931" s="53"/>
      <c r="M7931" s="53"/>
      <c r="N7931" s="53"/>
    </row>
    <row r="7932" spans="2:14" x14ac:dyDescent="0.25">
      <c r="B7932" s="175"/>
      <c r="C7932" s="53"/>
      <c r="D7932" s="53"/>
      <c r="E7932" s="53"/>
      <c r="F7932" s="53"/>
      <c r="G7932" s="54"/>
      <c r="H7932" s="53"/>
      <c r="I7932" s="59"/>
      <c r="J7932" s="53"/>
      <c r="K7932" s="53"/>
      <c r="L7932" s="53"/>
      <c r="M7932" s="53"/>
      <c r="N7932" s="53"/>
    </row>
    <row r="7933" spans="2:14" x14ac:dyDescent="0.25">
      <c r="B7933" s="175"/>
      <c r="C7933" s="53"/>
      <c r="D7933" s="53"/>
      <c r="E7933" s="53"/>
      <c r="F7933" s="53"/>
      <c r="G7933" s="54"/>
      <c r="H7933" s="53"/>
      <c r="I7933" s="59"/>
      <c r="J7933" s="53"/>
      <c r="K7933" s="53"/>
      <c r="L7933" s="53"/>
      <c r="M7933" s="53"/>
      <c r="N7933" s="53"/>
    </row>
    <row r="7934" spans="2:14" x14ac:dyDescent="0.25">
      <c r="B7934" s="175"/>
      <c r="C7934" s="53"/>
      <c r="D7934" s="53"/>
      <c r="E7934" s="53"/>
      <c r="F7934" s="53"/>
      <c r="G7934" s="54"/>
      <c r="H7934" s="53"/>
      <c r="I7934" s="59"/>
      <c r="J7934" s="53"/>
      <c r="K7934" s="53"/>
      <c r="L7934" s="53"/>
      <c r="M7934" s="53"/>
      <c r="N7934" s="53"/>
    </row>
    <row r="7935" spans="2:14" x14ac:dyDescent="0.25">
      <c r="B7935" s="175"/>
      <c r="C7935" s="53"/>
      <c r="D7935" s="53"/>
      <c r="E7935" s="53"/>
      <c r="F7935" s="53"/>
      <c r="G7935" s="54"/>
      <c r="H7935" s="53"/>
      <c r="I7935" s="59"/>
      <c r="J7935" s="53"/>
      <c r="K7935" s="53"/>
      <c r="L7935" s="53"/>
      <c r="M7935" s="53"/>
      <c r="N7935" s="53"/>
    </row>
    <row r="7936" spans="2:14" x14ac:dyDescent="0.25">
      <c r="B7936" s="175"/>
      <c r="C7936" s="53"/>
      <c r="D7936" s="53"/>
      <c r="E7936" s="53"/>
      <c r="F7936" s="53"/>
      <c r="G7936" s="54"/>
      <c r="H7936" s="53"/>
      <c r="I7936" s="59"/>
      <c r="J7936" s="53"/>
      <c r="K7936" s="53"/>
      <c r="L7936" s="53"/>
      <c r="M7936" s="53"/>
      <c r="N7936" s="53"/>
    </row>
    <row r="7937" spans="2:14" x14ac:dyDescent="0.25">
      <c r="B7937" s="175"/>
      <c r="C7937" s="53"/>
      <c r="D7937" s="53"/>
      <c r="E7937" s="53"/>
      <c r="F7937" s="53"/>
      <c r="G7937" s="54"/>
      <c r="H7937" s="53"/>
      <c r="I7937" s="59"/>
      <c r="J7937" s="53"/>
      <c r="K7937" s="53"/>
      <c r="L7937" s="53"/>
      <c r="M7937" s="53"/>
      <c r="N7937" s="53"/>
    </row>
    <row r="7938" spans="2:14" x14ac:dyDescent="0.25">
      <c r="B7938" s="175"/>
      <c r="C7938" s="53"/>
      <c r="D7938" s="53"/>
      <c r="E7938" s="53"/>
      <c r="F7938" s="53"/>
      <c r="G7938" s="54"/>
      <c r="H7938" s="53"/>
      <c r="I7938" s="59"/>
      <c r="J7938" s="53"/>
      <c r="K7938" s="53"/>
      <c r="L7938" s="53"/>
      <c r="M7938" s="53"/>
      <c r="N7938" s="53"/>
    </row>
    <row r="7939" spans="2:14" x14ac:dyDescent="0.25">
      <c r="B7939" s="175"/>
      <c r="C7939" s="53"/>
      <c r="D7939" s="53"/>
      <c r="E7939" s="53"/>
      <c r="F7939" s="53"/>
      <c r="G7939" s="54"/>
      <c r="H7939" s="53"/>
      <c r="I7939" s="59"/>
      <c r="J7939" s="53"/>
      <c r="K7939" s="53"/>
      <c r="L7939" s="53"/>
      <c r="M7939" s="53"/>
      <c r="N7939" s="53"/>
    </row>
    <row r="7940" spans="2:14" x14ac:dyDescent="0.25">
      <c r="B7940" s="175"/>
      <c r="C7940" s="53"/>
      <c r="D7940" s="53"/>
      <c r="E7940" s="53"/>
      <c r="F7940" s="53"/>
      <c r="G7940" s="54"/>
      <c r="H7940" s="53"/>
      <c r="I7940" s="59"/>
      <c r="J7940" s="53"/>
      <c r="K7940" s="53"/>
      <c r="L7940" s="53"/>
      <c r="M7940" s="53"/>
      <c r="N7940" s="53"/>
    </row>
    <row r="7941" spans="2:14" x14ac:dyDescent="0.25">
      <c r="B7941" s="175"/>
      <c r="C7941" s="53"/>
      <c r="D7941" s="53"/>
      <c r="E7941" s="53"/>
      <c r="F7941" s="53"/>
      <c r="G7941" s="54"/>
      <c r="H7941" s="53"/>
      <c r="I7941" s="59"/>
      <c r="J7941" s="53"/>
      <c r="K7941" s="53"/>
      <c r="L7941" s="53"/>
      <c r="M7941" s="53"/>
      <c r="N7941" s="53"/>
    </row>
    <row r="7942" spans="2:14" x14ac:dyDescent="0.25">
      <c r="B7942" s="175"/>
      <c r="C7942" s="53"/>
      <c r="D7942" s="53"/>
      <c r="E7942" s="53"/>
      <c r="F7942" s="53"/>
      <c r="G7942" s="54"/>
      <c r="H7942" s="53"/>
      <c r="I7942" s="59"/>
      <c r="J7942" s="53"/>
      <c r="K7942" s="53"/>
      <c r="L7942" s="53"/>
      <c r="M7942" s="53"/>
      <c r="N7942" s="53"/>
    </row>
    <row r="7943" spans="2:14" x14ac:dyDescent="0.25">
      <c r="B7943" s="175"/>
      <c r="C7943" s="53"/>
      <c r="D7943" s="53"/>
      <c r="E7943" s="53"/>
      <c r="F7943" s="53"/>
      <c r="G7943" s="54"/>
      <c r="H7943" s="53"/>
      <c r="I7943" s="59"/>
      <c r="J7943" s="53"/>
      <c r="K7943" s="53"/>
      <c r="L7943" s="53"/>
      <c r="M7943" s="53"/>
      <c r="N7943" s="53"/>
    </row>
    <row r="7944" spans="2:14" x14ac:dyDescent="0.25">
      <c r="B7944" s="175"/>
      <c r="C7944" s="53"/>
      <c r="D7944" s="53"/>
      <c r="E7944" s="53"/>
      <c r="F7944" s="53"/>
      <c r="G7944" s="54"/>
      <c r="H7944" s="53"/>
      <c r="I7944" s="59"/>
      <c r="J7944" s="53"/>
      <c r="K7944" s="53"/>
      <c r="L7944" s="53"/>
      <c r="M7944" s="53"/>
      <c r="N7944" s="53"/>
    </row>
    <row r="7945" spans="2:14" x14ac:dyDescent="0.25">
      <c r="B7945" s="175"/>
      <c r="C7945" s="53"/>
      <c r="D7945" s="53"/>
      <c r="E7945" s="53"/>
      <c r="F7945" s="53"/>
      <c r="G7945" s="54"/>
      <c r="H7945" s="53"/>
      <c r="I7945" s="59"/>
      <c r="J7945" s="53"/>
      <c r="K7945" s="53"/>
      <c r="L7945" s="53"/>
      <c r="M7945" s="53"/>
      <c r="N7945" s="53"/>
    </row>
    <row r="7946" spans="2:14" x14ac:dyDescent="0.25">
      <c r="B7946" s="175"/>
      <c r="C7946" s="53"/>
      <c r="D7946" s="53"/>
      <c r="E7946" s="53"/>
      <c r="F7946" s="53"/>
      <c r="G7946" s="54"/>
      <c r="H7946" s="53"/>
      <c r="I7946" s="59"/>
      <c r="J7946" s="53"/>
      <c r="K7946" s="53"/>
      <c r="L7946" s="53"/>
      <c r="M7946" s="53"/>
      <c r="N7946" s="53"/>
    </row>
    <row r="7947" spans="2:14" x14ac:dyDescent="0.25">
      <c r="B7947" s="175"/>
      <c r="C7947" s="53"/>
      <c r="D7947" s="53"/>
      <c r="E7947" s="53"/>
      <c r="F7947" s="53"/>
      <c r="G7947" s="54"/>
      <c r="H7947" s="53"/>
      <c r="I7947" s="59"/>
      <c r="J7947" s="53"/>
      <c r="K7947" s="53"/>
      <c r="L7947" s="53"/>
      <c r="M7947" s="53"/>
      <c r="N7947" s="53"/>
    </row>
    <row r="7948" spans="2:14" x14ac:dyDescent="0.25">
      <c r="B7948" s="175"/>
      <c r="C7948" s="53"/>
      <c r="D7948" s="53"/>
      <c r="E7948" s="53"/>
      <c r="F7948" s="53"/>
      <c r="G7948" s="54"/>
      <c r="H7948" s="53"/>
      <c r="I7948" s="59"/>
      <c r="J7948" s="53"/>
      <c r="K7948" s="53"/>
      <c r="L7948" s="53"/>
      <c r="M7948" s="53"/>
      <c r="N7948" s="53"/>
    </row>
    <row r="7949" spans="2:14" x14ac:dyDescent="0.25">
      <c r="B7949" s="175"/>
      <c r="C7949" s="53"/>
      <c r="D7949" s="53"/>
      <c r="E7949" s="53"/>
      <c r="F7949" s="53"/>
      <c r="G7949" s="54"/>
      <c r="H7949" s="53"/>
      <c r="I7949" s="59"/>
      <c r="J7949" s="53"/>
      <c r="K7949" s="53"/>
      <c r="L7949" s="53"/>
      <c r="M7949" s="53"/>
      <c r="N7949" s="53"/>
    </row>
    <row r="7950" spans="2:14" x14ac:dyDescent="0.25">
      <c r="B7950" s="175"/>
      <c r="C7950" s="53"/>
      <c r="D7950" s="53"/>
      <c r="E7950" s="53"/>
      <c r="F7950" s="53"/>
      <c r="G7950" s="54"/>
      <c r="H7950" s="53"/>
      <c r="I7950" s="59"/>
      <c r="J7950" s="53"/>
      <c r="K7950" s="53"/>
      <c r="L7950" s="53"/>
      <c r="M7950" s="53"/>
      <c r="N7950" s="53"/>
    </row>
    <row r="7951" spans="2:14" x14ac:dyDescent="0.25">
      <c r="B7951" s="175"/>
      <c r="C7951" s="53"/>
      <c r="D7951" s="53"/>
      <c r="E7951" s="53"/>
      <c r="F7951" s="53"/>
      <c r="G7951" s="54"/>
      <c r="H7951" s="53"/>
      <c r="I7951" s="59"/>
      <c r="J7951" s="53"/>
      <c r="K7951" s="53"/>
      <c r="L7951" s="53"/>
      <c r="M7951" s="53"/>
      <c r="N7951" s="53"/>
    </row>
    <row r="7952" spans="2:14" x14ac:dyDescent="0.25">
      <c r="B7952" s="175"/>
      <c r="C7952" s="53"/>
      <c r="D7952" s="53"/>
      <c r="E7952" s="53"/>
      <c r="F7952" s="53"/>
      <c r="G7952" s="54"/>
      <c r="H7952" s="53"/>
      <c r="I7952" s="59"/>
      <c r="J7952" s="53"/>
      <c r="K7952" s="53"/>
      <c r="L7952" s="53"/>
      <c r="M7952" s="53"/>
      <c r="N7952" s="53"/>
    </row>
    <row r="7953" spans="2:14" x14ac:dyDescent="0.25">
      <c r="B7953" s="175"/>
      <c r="C7953" s="53"/>
      <c r="D7953" s="53"/>
      <c r="E7953" s="53"/>
      <c r="F7953" s="53"/>
      <c r="G7953" s="54"/>
      <c r="H7953" s="53"/>
      <c r="I7953" s="59"/>
      <c r="J7953" s="53"/>
      <c r="K7953" s="53"/>
      <c r="L7953" s="53"/>
      <c r="M7953" s="53"/>
      <c r="N7953" s="53"/>
    </row>
    <row r="7954" spans="2:14" x14ac:dyDescent="0.25">
      <c r="B7954" s="175"/>
      <c r="C7954" s="53"/>
      <c r="D7954" s="53"/>
      <c r="E7954" s="53"/>
      <c r="F7954" s="53"/>
      <c r="G7954" s="54"/>
      <c r="H7954" s="53"/>
      <c r="I7954" s="59"/>
      <c r="J7954" s="53"/>
      <c r="K7954" s="53"/>
      <c r="L7954" s="53"/>
      <c r="M7954" s="53"/>
      <c r="N7954" s="53"/>
    </row>
    <row r="7955" spans="2:14" x14ac:dyDescent="0.25">
      <c r="B7955" s="175"/>
      <c r="C7955" s="53"/>
      <c r="D7955" s="53"/>
      <c r="E7955" s="53"/>
      <c r="F7955" s="53"/>
      <c r="G7955" s="54"/>
      <c r="H7955" s="53"/>
      <c r="I7955" s="59"/>
      <c r="J7955" s="53"/>
      <c r="K7955" s="53"/>
      <c r="L7955" s="53"/>
      <c r="M7955" s="53"/>
      <c r="N7955" s="53"/>
    </row>
    <row r="7956" spans="2:14" x14ac:dyDescent="0.25">
      <c r="B7956" s="175"/>
      <c r="C7956" s="53"/>
      <c r="D7956" s="53"/>
      <c r="E7956" s="53"/>
      <c r="F7956" s="53"/>
      <c r="G7956" s="54"/>
      <c r="H7956" s="53"/>
      <c r="I7956" s="59"/>
      <c r="J7956" s="53"/>
      <c r="K7956" s="53"/>
      <c r="L7956" s="53"/>
      <c r="M7956" s="53"/>
      <c r="N7956" s="53"/>
    </row>
    <row r="7957" spans="2:14" x14ac:dyDescent="0.25">
      <c r="B7957" s="175"/>
      <c r="C7957" s="53"/>
      <c r="D7957" s="53"/>
      <c r="E7957" s="53"/>
      <c r="F7957" s="53"/>
      <c r="G7957" s="54"/>
      <c r="H7957" s="53"/>
      <c r="I7957" s="59"/>
      <c r="J7957" s="53"/>
      <c r="K7957" s="53"/>
      <c r="L7957" s="53"/>
      <c r="M7957" s="53"/>
      <c r="N7957" s="53"/>
    </row>
    <row r="7958" spans="2:14" x14ac:dyDescent="0.25">
      <c r="B7958" s="175"/>
      <c r="C7958" s="53"/>
      <c r="D7958" s="53"/>
      <c r="E7958" s="53"/>
      <c r="F7958" s="53"/>
      <c r="G7958" s="54"/>
      <c r="H7958" s="53"/>
      <c r="I7958" s="59"/>
      <c r="J7958" s="53"/>
      <c r="K7958" s="53"/>
      <c r="L7958" s="53"/>
      <c r="M7958" s="53"/>
      <c r="N7958" s="53"/>
    </row>
    <row r="7959" spans="2:14" x14ac:dyDescent="0.25">
      <c r="B7959" s="175"/>
      <c r="C7959" s="53"/>
      <c r="D7959" s="53"/>
      <c r="E7959" s="53"/>
      <c r="F7959" s="53"/>
      <c r="G7959" s="54"/>
      <c r="H7959" s="53"/>
      <c r="I7959" s="59"/>
      <c r="J7959" s="53"/>
      <c r="K7959" s="53"/>
      <c r="L7959" s="53"/>
      <c r="M7959" s="53"/>
      <c r="N7959" s="53"/>
    </row>
    <row r="7960" spans="2:14" x14ac:dyDescent="0.25">
      <c r="B7960" s="175"/>
      <c r="C7960" s="53"/>
      <c r="D7960" s="53"/>
      <c r="E7960" s="53"/>
      <c r="F7960" s="53"/>
      <c r="G7960" s="54"/>
      <c r="H7960" s="53"/>
      <c r="I7960" s="59"/>
      <c r="J7960" s="53"/>
      <c r="K7960" s="53"/>
      <c r="L7960" s="53"/>
      <c r="M7960" s="53"/>
      <c r="N7960" s="53"/>
    </row>
    <row r="7961" spans="2:14" x14ac:dyDescent="0.25">
      <c r="B7961" s="175"/>
      <c r="C7961" s="53"/>
      <c r="D7961" s="53"/>
      <c r="E7961" s="53"/>
      <c r="F7961" s="53"/>
      <c r="G7961" s="54"/>
      <c r="H7961" s="53"/>
      <c r="I7961" s="59"/>
      <c r="J7961" s="53"/>
      <c r="K7961" s="53"/>
      <c r="L7961" s="53"/>
      <c r="M7961" s="53"/>
      <c r="N7961" s="53"/>
    </row>
    <row r="7962" spans="2:14" x14ac:dyDescent="0.25">
      <c r="B7962" s="175"/>
      <c r="C7962" s="53"/>
      <c r="D7962" s="53"/>
      <c r="E7962" s="53"/>
      <c r="F7962" s="53"/>
      <c r="G7962" s="54"/>
      <c r="H7962" s="53"/>
      <c r="I7962" s="59"/>
      <c r="J7962" s="53"/>
      <c r="K7962" s="53"/>
      <c r="L7962" s="53"/>
      <c r="M7962" s="53"/>
      <c r="N7962" s="53"/>
    </row>
    <row r="7963" spans="2:14" x14ac:dyDescent="0.25">
      <c r="B7963" s="175"/>
      <c r="C7963" s="53"/>
      <c r="D7963" s="53"/>
      <c r="E7963" s="53"/>
      <c r="F7963" s="53"/>
      <c r="G7963" s="54"/>
      <c r="H7963" s="53"/>
      <c r="I7963" s="59"/>
      <c r="J7963" s="53"/>
      <c r="K7963" s="53"/>
      <c r="L7963" s="53"/>
      <c r="M7963" s="53"/>
      <c r="N7963" s="53"/>
    </row>
    <row r="7964" spans="2:14" x14ac:dyDescent="0.25">
      <c r="B7964" s="175"/>
      <c r="C7964" s="53"/>
      <c r="D7964" s="53"/>
      <c r="E7964" s="53"/>
      <c r="F7964" s="53"/>
      <c r="G7964" s="54"/>
      <c r="H7964" s="53"/>
      <c r="I7964" s="59"/>
      <c r="J7964" s="53"/>
      <c r="K7964" s="53"/>
      <c r="L7964" s="53"/>
      <c r="M7964" s="53"/>
      <c r="N7964" s="53"/>
    </row>
    <row r="7965" spans="2:14" x14ac:dyDescent="0.25">
      <c r="B7965" s="175"/>
      <c r="C7965" s="53"/>
      <c r="D7965" s="53"/>
      <c r="E7965" s="53"/>
      <c r="F7965" s="53"/>
      <c r="G7965" s="54"/>
      <c r="H7965" s="53"/>
      <c r="I7965" s="59"/>
      <c r="J7965" s="53"/>
      <c r="K7965" s="53"/>
      <c r="L7965" s="53"/>
      <c r="M7965" s="53"/>
      <c r="N7965" s="53"/>
    </row>
    <row r="7966" spans="2:14" x14ac:dyDescent="0.25">
      <c r="B7966" s="175"/>
      <c r="C7966" s="53"/>
      <c r="D7966" s="53"/>
      <c r="E7966" s="53"/>
      <c r="F7966" s="53"/>
      <c r="G7966" s="54"/>
      <c r="H7966" s="53"/>
      <c r="I7966" s="59"/>
      <c r="J7966" s="53"/>
      <c r="K7966" s="53"/>
      <c r="L7966" s="53"/>
      <c r="M7966" s="53"/>
      <c r="N7966" s="53"/>
    </row>
    <row r="7967" spans="2:14" x14ac:dyDescent="0.25">
      <c r="B7967" s="175"/>
      <c r="C7967" s="53"/>
      <c r="D7967" s="53"/>
      <c r="E7967" s="53"/>
      <c r="F7967" s="53"/>
      <c r="G7967" s="54"/>
      <c r="H7967" s="53"/>
      <c r="I7967" s="59"/>
      <c r="J7967" s="53"/>
      <c r="K7967" s="53"/>
      <c r="L7967" s="53"/>
      <c r="M7967" s="53"/>
      <c r="N7967" s="53"/>
    </row>
    <row r="7968" spans="2:14" x14ac:dyDescent="0.25">
      <c r="B7968" s="175"/>
      <c r="C7968" s="53"/>
      <c r="D7968" s="53"/>
      <c r="E7968" s="53"/>
      <c r="F7968" s="53"/>
      <c r="G7968" s="54"/>
      <c r="H7968" s="53"/>
      <c r="I7968" s="59"/>
      <c r="J7968" s="53"/>
      <c r="K7968" s="53"/>
      <c r="L7968" s="53"/>
      <c r="M7968" s="53"/>
      <c r="N7968" s="53"/>
    </row>
    <row r="7969" spans="2:14" x14ac:dyDescent="0.25">
      <c r="B7969" s="175"/>
      <c r="C7969" s="53"/>
      <c r="D7969" s="53"/>
      <c r="E7969" s="53"/>
      <c r="F7969" s="53"/>
      <c r="G7969" s="54"/>
      <c r="H7969" s="53"/>
      <c r="I7969" s="59"/>
      <c r="J7969" s="53"/>
      <c r="K7969" s="53"/>
      <c r="L7969" s="53"/>
      <c r="M7969" s="53"/>
      <c r="N7969" s="53"/>
    </row>
    <row r="7970" spans="2:14" x14ac:dyDescent="0.25">
      <c r="B7970" s="175"/>
      <c r="C7970" s="53"/>
      <c r="D7970" s="53"/>
      <c r="E7970" s="53"/>
      <c r="F7970" s="53"/>
      <c r="G7970" s="54"/>
      <c r="H7970" s="53"/>
      <c r="I7970" s="59"/>
      <c r="J7970" s="53"/>
      <c r="K7970" s="53"/>
      <c r="L7970" s="53"/>
      <c r="M7970" s="53"/>
      <c r="N7970" s="53"/>
    </row>
    <row r="7971" spans="2:14" x14ac:dyDescent="0.25">
      <c r="B7971" s="175"/>
      <c r="C7971" s="53"/>
      <c r="D7971" s="53"/>
      <c r="E7971" s="53"/>
      <c r="F7971" s="53"/>
      <c r="G7971" s="54"/>
      <c r="H7971" s="53"/>
      <c r="I7971" s="59"/>
      <c r="J7971" s="53"/>
      <c r="K7971" s="53"/>
      <c r="L7971" s="53"/>
      <c r="M7971" s="53"/>
      <c r="N7971" s="53"/>
    </row>
    <row r="7972" spans="2:14" x14ac:dyDescent="0.25">
      <c r="B7972" s="175"/>
      <c r="C7972" s="53"/>
      <c r="D7972" s="53"/>
      <c r="E7972" s="53"/>
      <c r="F7972" s="53"/>
      <c r="G7972" s="54"/>
      <c r="H7972" s="53"/>
      <c r="I7972" s="59"/>
      <c r="J7972" s="53"/>
      <c r="K7972" s="53"/>
      <c r="L7972" s="53"/>
      <c r="M7972" s="53"/>
      <c r="N7972" s="53"/>
    </row>
    <row r="7973" spans="2:14" x14ac:dyDescent="0.25">
      <c r="B7973" s="175"/>
      <c r="C7973" s="53"/>
      <c r="D7973" s="53"/>
      <c r="E7973" s="53"/>
      <c r="F7973" s="53"/>
      <c r="G7973" s="54"/>
      <c r="H7973" s="53"/>
      <c r="I7973" s="59"/>
      <c r="J7973" s="53"/>
      <c r="K7973" s="53"/>
      <c r="L7973" s="53"/>
      <c r="M7973" s="53"/>
      <c r="N7973" s="53"/>
    </row>
    <row r="7974" spans="2:14" x14ac:dyDescent="0.25">
      <c r="B7974" s="175"/>
      <c r="C7974" s="53"/>
      <c r="D7974" s="53"/>
      <c r="E7974" s="53"/>
      <c r="F7974" s="53"/>
      <c r="G7974" s="54"/>
      <c r="H7974" s="53"/>
      <c r="I7974" s="59"/>
      <c r="J7974" s="53"/>
      <c r="K7974" s="53"/>
      <c r="L7974" s="53"/>
      <c r="M7974" s="53"/>
      <c r="N7974" s="53"/>
    </row>
    <row r="7975" spans="2:14" x14ac:dyDescent="0.25">
      <c r="B7975" s="175"/>
      <c r="C7975" s="53"/>
      <c r="D7975" s="53"/>
      <c r="E7975" s="53"/>
      <c r="F7975" s="53"/>
      <c r="G7975" s="54"/>
      <c r="H7975" s="53"/>
      <c r="I7975" s="59"/>
      <c r="J7975" s="53"/>
      <c r="K7975" s="53"/>
      <c r="L7975" s="53"/>
      <c r="M7975" s="53"/>
      <c r="N7975" s="53"/>
    </row>
    <row r="7976" spans="2:14" x14ac:dyDescent="0.25">
      <c r="B7976" s="175"/>
      <c r="C7976" s="53"/>
      <c r="D7976" s="53"/>
      <c r="E7976" s="53"/>
      <c r="F7976" s="53"/>
      <c r="G7976" s="54"/>
      <c r="H7976" s="53"/>
      <c r="I7976" s="59"/>
      <c r="J7976" s="53"/>
      <c r="K7976" s="53"/>
      <c r="L7976" s="53"/>
      <c r="M7976" s="53"/>
      <c r="N7976" s="53"/>
    </row>
    <row r="7977" spans="2:14" x14ac:dyDescent="0.25">
      <c r="B7977" s="175"/>
      <c r="C7977" s="53"/>
      <c r="D7977" s="53"/>
      <c r="E7977" s="53"/>
      <c r="F7977" s="53"/>
      <c r="G7977" s="54"/>
      <c r="H7977" s="53"/>
      <c r="I7977" s="59"/>
      <c r="J7977" s="53"/>
      <c r="K7977" s="53"/>
      <c r="L7977" s="53"/>
      <c r="M7977" s="53"/>
      <c r="N7977" s="53"/>
    </row>
    <row r="7978" spans="2:14" x14ac:dyDescent="0.25">
      <c r="B7978" s="175"/>
      <c r="C7978" s="53"/>
      <c r="D7978" s="53"/>
      <c r="E7978" s="53"/>
      <c r="F7978" s="53"/>
      <c r="G7978" s="54"/>
      <c r="H7978" s="53"/>
      <c r="I7978" s="59"/>
      <c r="J7978" s="53"/>
      <c r="K7978" s="53"/>
      <c r="L7978" s="53"/>
      <c r="M7978" s="53"/>
      <c r="N7978" s="53"/>
    </row>
    <row r="7979" spans="2:14" x14ac:dyDescent="0.25">
      <c r="B7979" s="175"/>
      <c r="C7979" s="53"/>
      <c r="D7979" s="53"/>
      <c r="E7979" s="53"/>
      <c r="F7979" s="53"/>
      <c r="G7979" s="54"/>
      <c r="H7979" s="53"/>
      <c r="I7979" s="59"/>
      <c r="J7979" s="53"/>
      <c r="K7979" s="53"/>
      <c r="L7979" s="53"/>
      <c r="M7979" s="53"/>
      <c r="N7979" s="53"/>
    </row>
    <row r="7980" spans="2:14" x14ac:dyDescent="0.25">
      <c r="B7980" s="175"/>
      <c r="C7980" s="53"/>
      <c r="D7980" s="53"/>
      <c r="E7980" s="53"/>
      <c r="F7980" s="53"/>
      <c r="G7980" s="54"/>
      <c r="H7980" s="53"/>
      <c r="I7980" s="59"/>
      <c r="J7980" s="53"/>
      <c r="K7980" s="53"/>
      <c r="L7980" s="53"/>
      <c r="M7980" s="53"/>
      <c r="N7980" s="53"/>
    </row>
    <row r="7981" spans="2:14" x14ac:dyDescent="0.25">
      <c r="B7981" s="175"/>
      <c r="C7981" s="53"/>
      <c r="D7981" s="53"/>
      <c r="E7981" s="53"/>
      <c r="F7981" s="53"/>
      <c r="G7981" s="54"/>
      <c r="H7981" s="53"/>
      <c r="I7981" s="59"/>
      <c r="J7981" s="53"/>
      <c r="K7981" s="53"/>
      <c r="L7981" s="53"/>
      <c r="M7981" s="53"/>
      <c r="N7981" s="53"/>
    </row>
    <row r="7982" spans="2:14" x14ac:dyDescent="0.25">
      <c r="B7982" s="175"/>
      <c r="C7982" s="53"/>
      <c r="D7982" s="53"/>
      <c r="E7982" s="53"/>
      <c r="F7982" s="53"/>
      <c r="G7982" s="54"/>
      <c r="H7982" s="53"/>
      <c r="I7982" s="59"/>
      <c r="J7982" s="53"/>
      <c r="K7982" s="53"/>
      <c r="L7982" s="53"/>
      <c r="M7982" s="53"/>
      <c r="N7982" s="53"/>
    </row>
    <row r="7983" spans="2:14" x14ac:dyDescent="0.25">
      <c r="B7983" s="175"/>
      <c r="C7983" s="53"/>
      <c r="D7983" s="53"/>
      <c r="E7983" s="53"/>
      <c r="F7983" s="53"/>
      <c r="G7983" s="54"/>
      <c r="H7983" s="53"/>
      <c r="I7983" s="59"/>
      <c r="J7983" s="53"/>
      <c r="K7983" s="53"/>
      <c r="L7983" s="53"/>
      <c r="M7983" s="53"/>
      <c r="N7983" s="53"/>
    </row>
    <row r="7984" spans="2:14" x14ac:dyDescent="0.25">
      <c r="B7984" s="175"/>
      <c r="C7984" s="53"/>
      <c r="D7984" s="53"/>
      <c r="E7984" s="53"/>
      <c r="F7984" s="53"/>
      <c r="G7984" s="54"/>
      <c r="H7984" s="53"/>
      <c r="I7984" s="59"/>
      <c r="J7984" s="53"/>
      <c r="K7984" s="53"/>
      <c r="L7984" s="53"/>
      <c r="M7984" s="53"/>
      <c r="N7984" s="53"/>
    </row>
    <row r="7985" spans="2:14" x14ac:dyDescent="0.25">
      <c r="B7985" s="175"/>
      <c r="C7985" s="53"/>
      <c r="D7985" s="53"/>
      <c r="E7985" s="53"/>
      <c r="F7985" s="53"/>
      <c r="G7985" s="54"/>
      <c r="H7985" s="53"/>
      <c r="I7985" s="59"/>
      <c r="J7985" s="53"/>
      <c r="K7985" s="53"/>
      <c r="L7985" s="53"/>
      <c r="M7985" s="53"/>
      <c r="N7985" s="53"/>
    </row>
    <row r="7986" spans="2:14" x14ac:dyDescent="0.25">
      <c r="B7986" s="175"/>
      <c r="C7986" s="53"/>
      <c r="D7986" s="53"/>
      <c r="E7986" s="53"/>
      <c r="F7986" s="53"/>
      <c r="G7986" s="54"/>
      <c r="H7986" s="53"/>
      <c r="I7986" s="59"/>
      <c r="J7986" s="53"/>
      <c r="K7986" s="53"/>
      <c r="L7986" s="53"/>
      <c r="M7986" s="53"/>
      <c r="N7986" s="53"/>
    </row>
    <row r="7987" spans="2:14" x14ac:dyDescent="0.25">
      <c r="B7987" s="175"/>
      <c r="C7987" s="53"/>
      <c r="D7987" s="53"/>
      <c r="E7987" s="53"/>
      <c r="F7987" s="53"/>
      <c r="G7987" s="54"/>
      <c r="H7987" s="53"/>
      <c r="I7987" s="59"/>
      <c r="J7987" s="53"/>
      <c r="K7987" s="53"/>
      <c r="L7987" s="53"/>
      <c r="M7987" s="53"/>
      <c r="N7987" s="53"/>
    </row>
    <row r="7988" spans="2:14" x14ac:dyDescent="0.25">
      <c r="B7988" s="175"/>
      <c r="C7988" s="53"/>
      <c r="D7988" s="53"/>
      <c r="E7988" s="53"/>
      <c r="F7988" s="53"/>
      <c r="G7988" s="54"/>
      <c r="H7988" s="53"/>
      <c r="I7988" s="59"/>
      <c r="J7988" s="53"/>
      <c r="K7988" s="53"/>
      <c r="L7988" s="53"/>
      <c r="M7988" s="53"/>
      <c r="N7988" s="53"/>
    </row>
    <row r="7989" spans="2:14" x14ac:dyDescent="0.25">
      <c r="B7989" s="175"/>
      <c r="C7989" s="53"/>
      <c r="D7989" s="53"/>
      <c r="E7989" s="53"/>
      <c r="F7989" s="53"/>
      <c r="G7989" s="54"/>
      <c r="H7989" s="53"/>
      <c r="I7989" s="59"/>
      <c r="J7989" s="53"/>
      <c r="K7989" s="53"/>
      <c r="L7989" s="53"/>
      <c r="M7989" s="53"/>
      <c r="N7989" s="53"/>
    </row>
    <row r="7990" spans="2:14" x14ac:dyDescent="0.25">
      <c r="B7990" s="175"/>
      <c r="C7990" s="53"/>
      <c r="D7990" s="53"/>
      <c r="E7990" s="53"/>
      <c r="F7990" s="53"/>
      <c r="G7990" s="54"/>
      <c r="H7990" s="53"/>
      <c r="I7990" s="59"/>
      <c r="J7990" s="53"/>
      <c r="K7990" s="53"/>
      <c r="L7990" s="53"/>
      <c r="M7990" s="53"/>
      <c r="N7990" s="53"/>
    </row>
    <row r="7991" spans="2:14" x14ac:dyDescent="0.25">
      <c r="B7991" s="175"/>
      <c r="C7991" s="53"/>
      <c r="D7991" s="53"/>
      <c r="E7991" s="53"/>
      <c r="F7991" s="53"/>
      <c r="G7991" s="54"/>
      <c r="H7991" s="53"/>
      <c r="I7991" s="59"/>
      <c r="J7991" s="53"/>
      <c r="K7991" s="53"/>
      <c r="L7991" s="53"/>
      <c r="M7991" s="53"/>
      <c r="N7991" s="53"/>
    </row>
    <row r="7992" spans="2:14" x14ac:dyDescent="0.25">
      <c r="B7992" s="175"/>
      <c r="C7992" s="53"/>
      <c r="D7992" s="53"/>
      <c r="E7992" s="53"/>
      <c r="F7992" s="53"/>
      <c r="G7992" s="54"/>
      <c r="H7992" s="53"/>
      <c r="I7992" s="59"/>
      <c r="J7992" s="53"/>
      <c r="K7992" s="53"/>
      <c r="L7992" s="53"/>
      <c r="M7992" s="53"/>
      <c r="N7992" s="53"/>
    </row>
    <row r="7993" spans="2:14" x14ac:dyDescent="0.25">
      <c r="B7993" s="175"/>
      <c r="C7993" s="53"/>
      <c r="D7993" s="53"/>
      <c r="E7993" s="53"/>
      <c r="F7993" s="53"/>
      <c r="G7993" s="54"/>
      <c r="H7993" s="53"/>
      <c r="I7993" s="59"/>
      <c r="J7993" s="53"/>
      <c r="K7993" s="53"/>
      <c r="L7993" s="53"/>
      <c r="M7993" s="53"/>
      <c r="N7993" s="53"/>
    </row>
    <row r="7994" spans="2:14" x14ac:dyDescent="0.25">
      <c r="B7994" s="175"/>
      <c r="C7994" s="53"/>
      <c r="D7994" s="53"/>
      <c r="E7994" s="53"/>
      <c r="F7994" s="53"/>
      <c r="G7994" s="54"/>
      <c r="H7994" s="53"/>
      <c r="I7994" s="59"/>
      <c r="J7994" s="53"/>
      <c r="K7994" s="53"/>
      <c r="L7994" s="53"/>
      <c r="M7994" s="53"/>
      <c r="N7994" s="53"/>
    </row>
    <row r="7995" spans="2:14" x14ac:dyDescent="0.25">
      <c r="B7995" s="175"/>
      <c r="C7995" s="53"/>
      <c r="D7995" s="53"/>
      <c r="E7995" s="53"/>
      <c r="F7995" s="53"/>
      <c r="G7995" s="54"/>
      <c r="H7995" s="53"/>
      <c r="I7995" s="59"/>
      <c r="J7995" s="53"/>
      <c r="K7995" s="53"/>
      <c r="L7995" s="53"/>
      <c r="M7995" s="53"/>
      <c r="N7995" s="53"/>
    </row>
    <row r="7996" spans="2:14" x14ac:dyDescent="0.25">
      <c r="B7996" s="175"/>
      <c r="C7996" s="53"/>
      <c r="D7996" s="53"/>
      <c r="E7996" s="53"/>
      <c r="F7996" s="53"/>
      <c r="G7996" s="54"/>
      <c r="H7996" s="53"/>
      <c r="I7996" s="59"/>
      <c r="J7996" s="53"/>
      <c r="K7996" s="53"/>
      <c r="L7996" s="53"/>
      <c r="M7996" s="53"/>
      <c r="N7996" s="53"/>
    </row>
    <row r="7997" spans="2:14" x14ac:dyDescent="0.25">
      <c r="B7997" s="175"/>
      <c r="C7997" s="53"/>
      <c r="D7997" s="53"/>
      <c r="E7997" s="53"/>
      <c r="F7997" s="53"/>
      <c r="G7997" s="54"/>
      <c r="H7997" s="53"/>
      <c r="I7997" s="59"/>
      <c r="J7997" s="53"/>
      <c r="K7997" s="53"/>
      <c r="L7997" s="53"/>
      <c r="M7997" s="53"/>
      <c r="N7997" s="53"/>
    </row>
    <row r="7998" spans="2:14" x14ac:dyDescent="0.25">
      <c r="B7998" s="175"/>
      <c r="C7998" s="53"/>
      <c r="D7998" s="53"/>
      <c r="E7998" s="53"/>
      <c r="F7998" s="53"/>
      <c r="G7998" s="54"/>
      <c r="H7998" s="53"/>
      <c r="I7998" s="59"/>
      <c r="J7998" s="53"/>
      <c r="K7998" s="53"/>
      <c r="L7998" s="53"/>
      <c r="M7998" s="53"/>
      <c r="N7998" s="53"/>
    </row>
    <row r="7999" spans="2:14" x14ac:dyDescent="0.25">
      <c r="B7999" s="175"/>
      <c r="C7999" s="53"/>
      <c r="D7999" s="53"/>
      <c r="E7999" s="53"/>
      <c r="F7999" s="53"/>
      <c r="G7999" s="54"/>
      <c r="H7999" s="53"/>
      <c r="I7999" s="59"/>
      <c r="J7999" s="53"/>
      <c r="K7999" s="53"/>
      <c r="L7999" s="53"/>
      <c r="M7999" s="53"/>
      <c r="N7999" s="53"/>
    </row>
    <row r="8000" spans="2:14" x14ac:dyDescent="0.25">
      <c r="B8000" s="175"/>
      <c r="C8000" s="53"/>
      <c r="D8000" s="53"/>
      <c r="E8000" s="53"/>
      <c r="F8000" s="53"/>
      <c r="G8000" s="54"/>
      <c r="H8000" s="53"/>
      <c r="I8000" s="59"/>
      <c r="J8000" s="53"/>
      <c r="K8000" s="53"/>
      <c r="L8000" s="53"/>
      <c r="M8000" s="53"/>
      <c r="N8000" s="53"/>
    </row>
    <row r="8001" spans="2:14" x14ac:dyDescent="0.25">
      <c r="B8001" s="175"/>
      <c r="C8001" s="53"/>
      <c r="D8001" s="53"/>
      <c r="E8001" s="53"/>
      <c r="F8001" s="53"/>
      <c r="G8001" s="54"/>
      <c r="H8001" s="53"/>
      <c r="I8001" s="59"/>
      <c r="J8001" s="53"/>
      <c r="K8001" s="53"/>
      <c r="L8001" s="53"/>
      <c r="M8001" s="53"/>
      <c r="N8001" s="53"/>
    </row>
    <row r="8002" spans="2:14" x14ac:dyDescent="0.25">
      <c r="B8002" s="175"/>
      <c r="C8002" s="53"/>
      <c r="D8002" s="53"/>
      <c r="E8002" s="53"/>
      <c r="F8002" s="53"/>
      <c r="G8002" s="54"/>
      <c r="H8002" s="53"/>
      <c r="I8002" s="59"/>
      <c r="J8002" s="53"/>
      <c r="K8002" s="53"/>
      <c r="L8002" s="53"/>
      <c r="M8002" s="53"/>
      <c r="N8002" s="53"/>
    </row>
    <row r="8003" spans="2:14" x14ac:dyDescent="0.25">
      <c r="B8003" s="175"/>
      <c r="C8003" s="53"/>
      <c r="D8003" s="53"/>
      <c r="E8003" s="53"/>
      <c r="F8003" s="53"/>
      <c r="G8003" s="54"/>
      <c r="H8003" s="53"/>
      <c r="I8003" s="59"/>
      <c r="J8003" s="53"/>
      <c r="K8003" s="53"/>
      <c r="L8003" s="53"/>
      <c r="M8003" s="53"/>
      <c r="N8003" s="53"/>
    </row>
    <row r="8004" spans="2:14" x14ac:dyDescent="0.25">
      <c r="B8004" s="175"/>
      <c r="C8004" s="53"/>
      <c r="D8004" s="53"/>
      <c r="E8004" s="53"/>
      <c r="F8004" s="53"/>
      <c r="G8004" s="54"/>
      <c r="H8004" s="53"/>
      <c r="I8004" s="59"/>
      <c r="J8004" s="53"/>
      <c r="K8004" s="53"/>
      <c r="L8004" s="53"/>
      <c r="M8004" s="53"/>
      <c r="N8004" s="53"/>
    </row>
    <row r="8005" spans="2:14" x14ac:dyDescent="0.25">
      <c r="B8005" s="175"/>
      <c r="C8005" s="53"/>
      <c r="D8005" s="53"/>
      <c r="E8005" s="53"/>
      <c r="F8005" s="53"/>
      <c r="G8005" s="54"/>
      <c r="H8005" s="53"/>
      <c r="I8005" s="59"/>
      <c r="J8005" s="53"/>
      <c r="K8005" s="53"/>
      <c r="L8005" s="53"/>
      <c r="M8005" s="53"/>
      <c r="N8005" s="53"/>
    </row>
    <row r="8006" spans="2:14" x14ac:dyDescent="0.25">
      <c r="B8006" s="175"/>
      <c r="C8006" s="53"/>
      <c r="D8006" s="53"/>
      <c r="E8006" s="53"/>
      <c r="F8006" s="53"/>
      <c r="G8006" s="54"/>
      <c r="H8006" s="53"/>
      <c r="I8006" s="59"/>
      <c r="J8006" s="53"/>
      <c r="K8006" s="53"/>
      <c r="L8006" s="53"/>
      <c r="M8006" s="53"/>
      <c r="N8006" s="53"/>
    </row>
    <row r="8007" spans="2:14" x14ac:dyDescent="0.25">
      <c r="B8007" s="175"/>
      <c r="C8007" s="53"/>
      <c r="D8007" s="53"/>
      <c r="E8007" s="53"/>
      <c r="F8007" s="53"/>
      <c r="G8007" s="54"/>
      <c r="H8007" s="53"/>
      <c r="I8007" s="59"/>
      <c r="J8007" s="53"/>
      <c r="K8007" s="53"/>
      <c r="L8007" s="53"/>
      <c r="M8007" s="53"/>
      <c r="N8007" s="53"/>
    </row>
    <row r="8008" spans="2:14" x14ac:dyDescent="0.25">
      <c r="B8008" s="175"/>
      <c r="C8008" s="53"/>
      <c r="D8008" s="53"/>
      <c r="E8008" s="53"/>
      <c r="F8008" s="53"/>
      <c r="G8008" s="54"/>
      <c r="H8008" s="53"/>
      <c r="I8008" s="59"/>
      <c r="J8008" s="53"/>
      <c r="K8008" s="53"/>
      <c r="L8008" s="53"/>
      <c r="M8008" s="53"/>
      <c r="N8008" s="53"/>
    </row>
    <row r="8009" spans="2:14" x14ac:dyDescent="0.25">
      <c r="B8009" s="175"/>
      <c r="C8009" s="53"/>
      <c r="D8009" s="53"/>
      <c r="E8009" s="53"/>
      <c r="F8009" s="53"/>
      <c r="G8009" s="54"/>
      <c r="H8009" s="53"/>
      <c r="I8009" s="59"/>
      <c r="J8009" s="53"/>
      <c r="K8009" s="53"/>
      <c r="L8009" s="53"/>
      <c r="M8009" s="53"/>
      <c r="N8009" s="53"/>
    </row>
    <row r="8010" spans="2:14" x14ac:dyDescent="0.25">
      <c r="B8010" s="175"/>
      <c r="C8010" s="53"/>
      <c r="D8010" s="53"/>
      <c r="E8010" s="53"/>
      <c r="F8010" s="53"/>
      <c r="G8010" s="54"/>
      <c r="H8010" s="53"/>
      <c r="I8010" s="59"/>
      <c r="J8010" s="53"/>
      <c r="K8010" s="53"/>
      <c r="L8010" s="53"/>
      <c r="M8010" s="53"/>
      <c r="N8010" s="53"/>
    </row>
    <row r="8011" spans="2:14" x14ac:dyDescent="0.25">
      <c r="B8011" s="175"/>
      <c r="C8011" s="53"/>
      <c r="D8011" s="53"/>
      <c r="E8011" s="53"/>
      <c r="F8011" s="53"/>
      <c r="G8011" s="54"/>
      <c r="H8011" s="53"/>
      <c r="I8011" s="59"/>
      <c r="J8011" s="53"/>
      <c r="K8011" s="53"/>
      <c r="L8011" s="53"/>
      <c r="M8011" s="53"/>
      <c r="N8011" s="53"/>
    </row>
    <row r="8012" spans="2:14" x14ac:dyDescent="0.25">
      <c r="B8012" s="175"/>
      <c r="C8012" s="53"/>
      <c r="D8012" s="53"/>
      <c r="E8012" s="53"/>
      <c r="F8012" s="53"/>
      <c r="G8012" s="54"/>
      <c r="H8012" s="53"/>
      <c r="I8012" s="59"/>
      <c r="J8012" s="53"/>
      <c r="K8012" s="53"/>
      <c r="L8012" s="53"/>
      <c r="M8012" s="53"/>
      <c r="N8012" s="53"/>
    </row>
    <row r="8013" spans="2:14" x14ac:dyDescent="0.25">
      <c r="B8013" s="175"/>
      <c r="C8013" s="53"/>
      <c r="D8013" s="53"/>
      <c r="E8013" s="53"/>
      <c r="F8013" s="53"/>
      <c r="G8013" s="54"/>
      <c r="H8013" s="53"/>
      <c r="I8013" s="59"/>
      <c r="J8013" s="53"/>
      <c r="K8013" s="53"/>
      <c r="L8013" s="53"/>
      <c r="M8013" s="53"/>
      <c r="N8013" s="53"/>
    </row>
    <row r="8014" spans="2:14" x14ac:dyDescent="0.25">
      <c r="B8014" s="175"/>
      <c r="C8014" s="53"/>
      <c r="D8014" s="53"/>
      <c r="E8014" s="53"/>
      <c r="F8014" s="53"/>
      <c r="G8014" s="54"/>
      <c r="H8014" s="53"/>
      <c r="I8014" s="59"/>
      <c r="J8014" s="53"/>
      <c r="K8014" s="53"/>
      <c r="L8014" s="53"/>
      <c r="M8014" s="53"/>
      <c r="N8014" s="53"/>
    </row>
    <row r="8015" spans="2:14" x14ac:dyDescent="0.25">
      <c r="B8015" s="175"/>
      <c r="C8015" s="53"/>
      <c r="D8015" s="53"/>
      <c r="E8015" s="53"/>
      <c r="F8015" s="53"/>
      <c r="G8015" s="54"/>
      <c r="H8015" s="53"/>
      <c r="I8015" s="59"/>
      <c r="J8015" s="53"/>
      <c r="K8015" s="53"/>
      <c r="L8015" s="53"/>
      <c r="M8015" s="53"/>
      <c r="N8015" s="53"/>
    </row>
    <row r="8016" spans="2:14" x14ac:dyDescent="0.25">
      <c r="B8016" s="175"/>
      <c r="C8016" s="53"/>
      <c r="D8016" s="53"/>
      <c r="E8016" s="53"/>
      <c r="F8016" s="53"/>
      <c r="G8016" s="54"/>
      <c r="H8016" s="53"/>
      <c r="I8016" s="59"/>
      <c r="J8016" s="53"/>
      <c r="K8016" s="53"/>
      <c r="L8016" s="53"/>
      <c r="M8016" s="53"/>
      <c r="N8016" s="53"/>
    </row>
    <row r="8017" spans="2:14" x14ac:dyDescent="0.25">
      <c r="B8017" s="175"/>
      <c r="C8017" s="53"/>
      <c r="D8017" s="53"/>
      <c r="E8017" s="53"/>
      <c r="F8017" s="53"/>
      <c r="G8017" s="54"/>
      <c r="H8017" s="53"/>
      <c r="I8017" s="59"/>
      <c r="J8017" s="53"/>
      <c r="K8017" s="53"/>
      <c r="L8017" s="53"/>
      <c r="M8017" s="53"/>
      <c r="N8017" s="53"/>
    </row>
    <row r="8018" spans="2:14" x14ac:dyDescent="0.25">
      <c r="B8018" s="175"/>
      <c r="C8018" s="53"/>
      <c r="D8018" s="53"/>
      <c r="E8018" s="53"/>
      <c r="F8018" s="53"/>
      <c r="G8018" s="54"/>
      <c r="H8018" s="53"/>
      <c r="I8018" s="59"/>
      <c r="J8018" s="53"/>
      <c r="K8018" s="53"/>
      <c r="L8018" s="53"/>
      <c r="M8018" s="53"/>
      <c r="N8018" s="53"/>
    </row>
    <row r="8019" spans="2:14" x14ac:dyDescent="0.25">
      <c r="B8019" s="175"/>
      <c r="C8019" s="53"/>
      <c r="D8019" s="53"/>
      <c r="E8019" s="53"/>
      <c r="F8019" s="53"/>
      <c r="G8019" s="54"/>
      <c r="H8019" s="53"/>
      <c r="I8019" s="59"/>
      <c r="J8019" s="53"/>
      <c r="K8019" s="53"/>
      <c r="L8019" s="53"/>
      <c r="M8019" s="53"/>
      <c r="N8019" s="53"/>
    </row>
    <row r="8020" spans="2:14" x14ac:dyDescent="0.25">
      <c r="B8020" s="175"/>
      <c r="C8020" s="53"/>
      <c r="D8020" s="53"/>
      <c r="E8020" s="53"/>
      <c r="F8020" s="53"/>
      <c r="G8020" s="54"/>
      <c r="H8020" s="53"/>
      <c r="I8020" s="59"/>
      <c r="J8020" s="53"/>
      <c r="K8020" s="53"/>
      <c r="L8020" s="53"/>
      <c r="M8020" s="53"/>
      <c r="N8020" s="53"/>
    </row>
    <row r="8021" spans="2:14" x14ac:dyDescent="0.25">
      <c r="B8021" s="175"/>
      <c r="C8021" s="53"/>
      <c r="D8021" s="53"/>
      <c r="E8021" s="53"/>
      <c r="F8021" s="53"/>
      <c r="G8021" s="54"/>
      <c r="H8021" s="53"/>
      <c r="I8021" s="59"/>
      <c r="J8021" s="53"/>
      <c r="K8021" s="53"/>
      <c r="L8021" s="53"/>
      <c r="M8021" s="53"/>
      <c r="N8021" s="53"/>
    </row>
    <row r="8022" spans="2:14" x14ac:dyDescent="0.25">
      <c r="B8022" s="175"/>
      <c r="C8022" s="53"/>
      <c r="D8022" s="53"/>
      <c r="E8022" s="53"/>
      <c r="F8022" s="53"/>
      <c r="G8022" s="54"/>
      <c r="H8022" s="53"/>
      <c r="I8022" s="59"/>
      <c r="J8022" s="53"/>
      <c r="K8022" s="53"/>
      <c r="L8022" s="53"/>
      <c r="M8022" s="53"/>
      <c r="N8022" s="53"/>
    </row>
    <row r="8023" spans="2:14" x14ac:dyDescent="0.25">
      <c r="B8023" s="175"/>
      <c r="C8023" s="53"/>
      <c r="D8023" s="53"/>
      <c r="E8023" s="53"/>
      <c r="F8023" s="53"/>
      <c r="G8023" s="54"/>
      <c r="H8023" s="53"/>
      <c r="I8023" s="59"/>
      <c r="J8023" s="53"/>
      <c r="K8023" s="53"/>
      <c r="L8023" s="53"/>
      <c r="M8023" s="53"/>
      <c r="N8023" s="53"/>
    </row>
    <row r="8024" spans="2:14" x14ac:dyDescent="0.25">
      <c r="B8024" s="175"/>
      <c r="C8024" s="53"/>
      <c r="D8024" s="53"/>
      <c r="E8024" s="53"/>
      <c r="F8024" s="53"/>
      <c r="G8024" s="54"/>
      <c r="H8024" s="53"/>
      <c r="I8024" s="59"/>
      <c r="J8024" s="53"/>
      <c r="K8024" s="53"/>
      <c r="L8024" s="53"/>
      <c r="M8024" s="53"/>
      <c r="N8024" s="53"/>
    </row>
    <row r="8025" spans="2:14" x14ac:dyDescent="0.25">
      <c r="B8025" s="175"/>
      <c r="C8025" s="53"/>
      <c r="D8025" s="53"/>
      <c r="E8025" s="53"/>
      <c r="F8025" s="53"/>
      <c r="G8025" s="54"/>
      <c r="H8025" s="53"/>
      <c r="I8025" s="59"/>
      <c r="J8025" s="53"/>
      <c r="K8025" s="53"/>
      <c r="L8025" s="53"/>
      <c r="M8025" s="53"/>
      <c r="N8025" s="53"/>
    </row>
    <row r="8026" spans="2:14" x14ac:dyDescent="0.25">
      <c r="B8026" s="175"/>
      <c r="C8026" s="53"/>
      <c r="D8026" s="53"/>
      <c r="E8026" s="53"/>
      <c r="F8026" s="53"/>
      <c r="G8026" s="54"/>
      <c r="H8026" s="53"/>
      <c r="I8026" s="59"/>
      <c r="J8026" s="53"/>
      <c r="K8026" s="53"/>
      <c r="L8026" s="53"/>
      <c r="M8026" s="53"/>
      <c r="N8026" s="53"/>
    </row>
    <row r="8027" spans="2:14" x14ac:dyDescent="0.25">
      <c r="B8027" s="175"/>
      <c r="C8027" s="53"/>
      <c r="D8027" s="53"/>
      <c r="E8027" s="53"/>
      <c r="F8027" s="53"/>
      <c r="G8027" s="54"/>
      <c r="H8027" s="53"/>
      <c r="I8027" s="59"/>
      <c r="J8027" s="53"/>
      <c r="K8027" s="53"/>
      <c r="L8027" s="53"/>
      <c r="M8027" s="53"/>
      <c r="N8027" s="53"/>
    </row>
    <row r="8028" spans="2:14" x14ac:dyDescent="0.25">
      <c r="B8028" s="175"/>
      <c r="C8028" s="53"/>
      <c r="D8028" s="53"/>
      <c r="E8028" s="53"/>
      <c r="F8028" s="53"/>
      <c r="G8028" s="54"/>
      <c r="H8028" s="53"/>
      <c r="I8028" s="59"/>
      <c r="J8028" s="53"/>
      <c r="K8028" s="53"/>
      <c r="L8028" s="53"/>
      <c r="M8028" s="53"/>
      <c r="N8028" s="53"/>
    </row>
    <row r="8029" spans="2:14" x14ac:dyDescent="0.25">
      <c r="B8029" s="175"/>
      <c r="C8029" s="53"/>
      <c r="D8029" s="53"/>
      <c r="E8029" s="53"/>
      <c r="F8029" s="53"/>
      <c r="G8029" s="54"/>
      <c r="H8029" s="53"/>
      <c r="I8029" s="59"/>
      <c r="J8029" s="53"/>
      <c r="K8029" s="53"/>
      <c r="L8029" s="53"/>
      <c r="M8029" s="53"/>
      <c r="N8029" s="53"/>
    </row>
    <row r="8030" spans="2:14" x14ac:dyDescent="0.25">
      <c r="B8030" s="175"/>
      <c r="C8030" s="53"/>
      <c r="D8030" s="53"/>
      <c r="E8030" s="53"/>
      <c r="F8030" s="53"/>
      <c r="G8030" s="54"/>
      <c r="H8030" s="53"/>
      <c r="I8030" s="59"/>
      <c r="J8030" s="53"/>
      <c r="K8030" s="53"/>
      <c r="L8030" s="53"/>
      <c r="M8030" s="53"/>
      <c r="N8030" s="53"/>
    </row>
    <row r="8031" spans="2:14" x14ac:dyDescent="0.25">
      <c r="B8031" s="175"/>
      <c r="C8031" s="53"/>
      <c r="D8031" s="53"/>
      <c r="E8031" s="53"/>
      <c r="F8031" s="53"/>
      <c r="G8031" s="54"/>
      <c r="H8031" s="53"/>
      <c r="I8031" s="59"/>
      <c r="J8031" s="53"/>
      <c r="K8031" s="53"/>
      <c r="L8031" s="53"/>
      <c r="M8031" s="53"/>
      <c r="N8031" s="53"/>
    </row>
    <row r="8032" spans="2:14" x14ac:dyDescent="0.25">
      <c r="B8032" s="175"/>
      <c r="C8032" s="53"/>
      <c r="D8032" s="53"/>
      <c r="E8032" s="53"/>
      <c r="F8032" s="53"/>
      <c r="G8032" s="54"/>
      <c r="H8032" s="53"/>
      <c r="I8032" s="59"/>
      <c r="J8032" s="53"/>
      <c r="K8032" s="53"/>
      <c r="L8032" s="53"/>
      <c r="M8032" s="53"/>
      <c r="N8032" s="53"/>
    </row>
    <row r="8033" spans="2:14" x14ac:dyDescent="0.25">
      <c r="B8033" s="175"/>
      <c r="C8033" s="53"/>
      <c r="D8033" s="53"/>
      <c r="E8033" s="53"/>
      <c r="F8033" s="53"/>
      <c r="G8033" s="54"/>
      <c r="H8033" s="53"/>
      <c r="I8033" s="59"/>
      <c r="J8033" s="53"/>
      <c r="K8033" s="53"/>
      <c r="L8033" s="53"/>
      <c r="M8033" s="53"/>
      <c r="N8033" s="53"/>
    </row>
    <row r="8034" spans="2:14" x14ac:dyDescent="0.25">
      <c r="B8034" s="175"/>
      <c r="C8034" s="53"/>
      <c r="D8034" s="53"/>
      <c r="E8034" s="53"/>
      <c r="F8034" s="53"/>
      <c r="G8034" s="54"/>
      <c r="H8034" s="53"/>
      <c r="I8034" s="59"/>
      <c r="J8034" s="53"/>
      <c r="K8034" s="53"/>
      <c r="L8034" s="53"/>
      <c r="M8034" s="53"/>
      <c r="N8034" s="53"/>
    </row>
    <row r="8035" spans="2:14" x14ac:dyDescent="0.25">
      <c r="B8035" s="175"/>
      <c r="C8035" s="53"/>
      <c r="D8035" s="53"/>
      <c r="E8035" s="53"/>
      <c r="F8035" s="53"/>
      <c r="G8035" s="54"/>
      <c r="H8035" s="53"/>
      <c r="I8035" s="59"/>
      <c r="J8035" s="53"/>
      <c r="K8035" s="53"/>
      <c r="L8035" s="53"/>
      <c r="M8035" s="53"/>
      <c r="N8035" s="53"/>
    </row>
    <row r="8036" spans="2:14" x14ac:dyDescent="0.25">
      <c r="B8036" s="175"/>
      <c r="C8036" s="53"/>
      <c r="D8036" s="53"/>
      <c r="E8036" s="53"/>
      <c r="F8036" s="53"/>
      <c r="G8036" s="54"/>
      <c r="H8036" s="53"/>
      <c r="I8036" s="59"/>
      <c r="J8036" s="53"/>
      <c r="K8036" s="53"/>
      <c r="L8036" s="53"/>
      <c r="M8036" s="53"/>
      <c r="N8036" s="53"/>
    </row>
    <row r="8037" spans="2:14" x14ac:dyDescent="0.25">
      <c r="B8037" s="175"/>
      <c r="C8037" s="53"/>
      <c r="D8037" s="53"/>
      <c r="E8037" s="53"/>
      <c r="F8037" s="53"/>
      <c r="G8037" s="54"/>
      <c r="H8037" s="53"/>
      <c r="I8037" s="59"/>
      <c r="J8037" s="53"/>
      <c r="K8037" s="53"/>
      <c r="L8037" s="53"/>
      <c r="M8037" s="53"/>
      <c r="N8037" s="53"/>
    </row>
    <row r="8038" spans="2:14" x14ac:dyDescent="0.25">
      <c r="B8038" s="175"/>
      <c r="C8038" s="53"/>
      <c r="D8038" s="53"/>
      <c r="E8038" s="53"/>
      <c r="F8038" s="53"/>
      <c r="G8038" s="54"/>
      <c r="H8038" s="53"/>
      <c r="I8038" s="59"/>
      <c r="J8038" s="53"/>
      <c r="K8038" s="53"/>
      <c r="L8038" s="53"/>
      <c r="M8038" s="53"/>
      <c r="N8038" s="53"/>
    </row>
    <row r="8039" spans="2:14" x14ac:dyDescent="0.25">
      <c r="B8039" s="175"/>
      <c r="C8039" s="53"/>
      <c r="D8039" s="53"/>
      <c r="E8039" s="53"/>
      <c r="F8039" s="53"/>
      <c r="G8039" s="54"/>
      <c r="H8039" s="53"/>
      <c r="I8039" s="59"/>
      <c r="J8039" s="53"/>
      <c r="K8039" s="53"/>
      <c r="L8039" s="53"/>
      <c r="M8039" s="53"/>
      <c r="N8039" s="53"/>
    </row>
    <row r="8040" spans="2:14" x14ac:dyDescent="0.25">
      <c r="B8040" s="175"/>
      <c r="C8040" s="53"/>
      <c r="D8040" s="53"/>
      <c r="E8040" s="53"/>
      <c r="F8040" s="53"/>
      <c r="G8040" s="54"/>
      <c r="H8040" s="53"/>
      <c r="I8040" s="59"/>
      <c r="J8040" s="53"/>
      <c r="K8040" s="53"/>
      <c r="L8040" s="53"/>
      <c r="M8040" s="53"/>
      <c r="N8040" s="53"/>
    </row>
    <row r="8041" spans="2:14" x14ac:dyDescent="0.25">
      <c r="B8041" s="175"/>
      <c r="C8041" s="53"/>
      <c r="D8041" s="53"/>
      <c r="E8041" s="53"/>
      <c r="F8041" s="53"/>
      <c r="G8041" s="54"/>
      <c r="H8041" s="53"/>
      <c r="I8041" s="59"/>
      <c r="J8041" s="53"/>
      <c r="K8041" s="53"/>
      <c r="L8041" s="53"/>
      <c r="M8041" s="53"/>
      <c r="N8041" s="53"/>
    </row>
    <row r="8042" spans="2:14" x14ac:dyDescent="0.25">
      <c r="B8042" s="175"/>
      <c r="C8042" s="53"/>
      <c r="D8042" s="53"/>
      <c r="E8042" s="53"/>
      <c r="F8042" s="53"/>
      <c r="G8042" s="54"/>
      <c r="H8042" s="53"/>
      <c r="I8042" s="59"/>
      <c r="J8042" s="53"/>
      <c r="K8042" s="53"/>
      <c r="L8042" s="53"/>
      <c r="M8042" s="53"/>
      <c r="N8042" s="53"/>
    </row>
    <row r="8043" spans="2:14" x14ac:dyDescent="0.25">
      <c r="B8043" s="175"/>
      <c r="C8043" s="53"/>
      <c r="D8043" s="53"/>
      <c r="E8043" s="53"/>
      <c r="F8043" s="53"/>
      <c r="G8043" s="54"/>
      <c r="H8043" s="53"/>
      <c r="I8043" s="59"/>
      <c r="J8043" s="53"/>
      <c r="K8043" s="53"/>
      <c r="L8043" s="53"/>
      <c r="M8043" s="53"/>
      <c r="N8043" s="53"/>
    </row>
    <row r="8044" spans="2:14" x14ac:dyDescent="0.25">
      <c r="B8044" s="175"/>
      <c r="C8044" s="53"/>
      <c r="D8044" s="53"/>
      <c r="E8044" s="53"/>
      <c r="F8044" s="53"/>
      <c r="G8044" s="54"/>
      <c r="H8044" s="53"/>
      <c r="I8044" s="59"/>
      <c r="J8044" s="53"/>
      <c r="K8044" s="53"/>
      <c r="L8044" s="53"/>
      <c r="M8044" s="53"/>
      <c r="N8044" s="53"/>
    </row>
    <row r="8045" spans="2:14" x14ac:dyDescent="0.25">
      <c r="B8045" s="175"/>
      <c r="C8045" s="53"/>
      <c r="D8045" s="53"/>
      <c r="E8045" s="53"/>
      <c r="F8045" s="53"/>
      <c r="G8045" s="54"/>
      <c r="H8045" s="53"/>
      <c r="I8045" s="59"/>
      <c r="J8045" s="53"/>
      <c r="K8045" s="53"/>
      <c r="L8045" s="53"/>
      <c r="M8045" s="53"/>
      <c r="N8045" s="53"/>
    </row>
    <row r="8046" spans="2:14" x14ac:dyDescent="0.25">
      <c r="B8046" s="175"/>
      <c r="C8046" s="53"/>
      <c r="D8046" s="53"/>
      <c r="E8046" s="53"/>
      <c r="F8046" s="53"/>
      <c r="G8046" s="54"/>
      <c r="H8046" s="53"/>
      <c r="I8046" s="59"/>
      <c r="J8046" s="53"/>
      <c r="K8046" s="53"/>
      <c r="L8046" s="53"/>
      <c r="M8046" s="53"/>
      <c r="N8046" s="53"/>
    </row>
    <row r="8047" spans="2:14" x14ac:dyDescent="0.25">
      <c r="B8047" s="175"/>
      <c r="C8047" s="53"/>
      <c r="D8047" s="53"/>
      <c r="E8047" s="53"/>
      <c r="F8047" s="53"/>
      <c r="G8047" s="54"/>
      <c r="H8047" s="53"/>
      <c r="I8047" s="59"/>
      <c r="J8047" s="53"/>
      <c r="K8047" s="53"/>
      <c r="L8047" s="53"/>
      <c r="M8047" s="53"/>
      <c r="N8047" s="53"/>
    </row>
    <row r="8048" spans="2:14" x14ac:dyDescent="0.25">
      <c r="B8048" s="175"/>
      <c r="C8048" s="53"/>
      <c r="D8048" s="53"/>
      <c r="E8048" s="53"/>
      <c r="F8048" s="53"/>
      <c r="G8048" s="54"/>
      <c r="H8048" s="53"/>
      <c r="I8048" s="59"/>
      <c r="J8048" s="53"/>
      <c r="K8048" s="53"/>
      <c r="L8048" s="53"/>
      <c r="M8048" s="53"/>
      <c r="N8048" s="53"/>
    </row>
    <row r="8049" spans="2:14" x14ac:dyDescent="0.25">
      <c r="B8049" s="175"/>
      <c r="C8049" s="53"/>
      <c r="D8049" s="53"/>
      <c r="E8049" s="53"/>
      <c r="F8049" s="53"/>
      <c r="G8049" s="54"/>
      <c r="H8049" s="53"/>
      <c r="I8049" s="59"/>
      <c r="J8049" s="53"/>
      <c r="K8049" s="53"/>
      <c r="L8049" s="53"/>
      <c r="M8049" s="53"/>
      <c r="N8049" s="53"/>
    </row>
    <row r="8050" spans="2:14" x14ac:dyDescent="0.25">
      <c r="B8050" s="175"/>
      <c r="C8050" s="53"/>
      <c r="D8050" s="53"/>
      <c r="E8050" s="53"/>
      <c r="F8050" s="53"/>
      <c r="G8050" s="54"/>
      <c r="H8050" s="53"/>
      <c r="I8050" s="59"/>
      <c r="J8050" s="53"/>
      <c r="K8050" s="53"/>
      <c r="L8050" s="53"/>
      <c r="M8050" s="53"/>
      <c r="N8050" s="53"/>
    </row>
    <row r="8051" spans="2:14" x14ac:dyDescent="0.25">
      <c r="B8051" s="175"/>
      <c r="C8051" s="53"/>
      <c r="D8051" s="53"/>
      <c r="E8051" s="53"/>
      <c r="F8051" s="53"/>
      <c r="G8051" s="54"/>
      <c r="H8051" s="53"/>
      <c r="I8051" s="59"/>
      <c r="J8051" s="53"/>
      <c r="K8051" s="53"/>
      <c r="L8051" s="53"/>
      <c r="M8051" s="53"/>
      <c r="N8051" s="53"/>
    </row>
    <row r="8052" spans="2:14" x14ac:dyDescent="0.25">
      <c r="B8052" s="175"/>
      <c r="C8052" s="53"/>
      <c r="D8052" s="53"/>
      <c r="E8052" s="53"/>
      <c r="F8052" s="53"/>
      <c r="G8052" s="54"/>
      <c r="H8052" s="53"/>
      <c r="I8052" s="59"/>
      <c r="J8052" s="53"/>
      <c r="K8052" s="53"/>
      <c r="L8052" s="53"/>
      <c r="M8052" s="53"/>
      <c r="N8052" s="53"/>
    </row>
    <row r="8053" spans="2:14" x14ac:dyDescent="0.25">
      <c r="B8053" s="175"/>
      <c r="C8053" s="53"/>
      <c r="D8053" s="53"/>
      <c r="E8053" s="53"/>
      <c r="F8053" s="53"/>
      <c r="G8053" s="54"/>
      <c r="H8053" s="53"/>
      <c r="I8053" s="59"/>
      <c r="J8053" s="53"/>
      <c r="K8053" s="53"/>
      <c r="L8053" s="53"/>
      <c r="M8053" s="53"/>
      <c r="N8053" s="53"/>
    </row>
    <row r="8054" spans="2:14" x14ac:dyDescent="0.25">
      <c r="B8054" s="175"/>
      <c r="C8054" s="53"/>
      <c r="D8054" s="53"/>
      <c r="E8054" s="53"/>
      <c r="F8054" s="53"/>
      <c r="G8054" s="54"/>
      <c r="H8054" s="53"/>
      <c r="I8054" s="59"/>
      <c r="J8054" s="53"/>
      <c r="K8054" s="53"/>
      <c r="L8054" s="53"/>
      <c r="M8054" s="53"/>
      <c r="N8054" s="53"/>
    </row>
    <row r="8055" spans="2:14" x14ac:dyDescent="0.25">
      <c r="B8055" s="175"/>
      <c r="C8055" s="53"/>
      <c r="D8055" s="53"/>
      <c r="E8055" s="53"/>
      <c r="F8055" s="53"/>
      <c r="G8055" s="54"/>
      <c r="H8055" s="53"/>
      <c r="I8055" s="59"/>
      <c r="J8055" s="53"/>
      <c r="K8055" s="53"/>
      <c r="L8055" s="53"/>
      <c r="M8055" s="53"/>
      <c r="N8055" s="53"/>
    </row>
    <row r="8056" spans="2:14" x14ac:dyDescent="0.25">
      <c r="B8056" s="175"/>
      <c r="C8056" s="53"/>
      <c r="D8056" s="53"/>
      <c r="E8056" s="53"/>
      <c r="F8056" s="53"/>
      <c r="G8056" s="54"/>
      <c r="H8056" s="53"/>
      <c r="I8056" s="59"/>
      <c r="J8056" s="53"/>
      <c r="K8056" s="53"/>
      <c r="L8056" s="53"/>
      <c r="M8056" s="53"/>
      <c r="N8056" s="53"/>
    </row>
    <row r="8057" spans="2:14" x14ac:dyDescent="0.25">
      <c r="B8057" s="175"/>
      <c r="C8057" s="53"/>
      <c r="D8057" s="53"/>
      <c r="E8057" s="53"/>
      <c r="F8057" s="53"/>
      <c r="G8057" s="54"/>
      <c r="H8057" s="53"/>
      <c r="I8057" s="59"/>
      <c r="J8057" s="53"/>
      <c r="K8057" s="53"/>
      <c r="L8057" s="53"/>
      <c r="M8057" s="53"/>
      <c r="N8057" s="53"/>
    </row>
    <row r="8058" spans="2:14" x14ac:dyDescent="0.25">
      <c r="B8058" s="175"/>
      <c r="C8058" s="53"/>
      <c r="D8058" s="53"/>
      <c r="E8058" s="53"/>
      <c r="F8058" s="53"/>
      <c r="G8058" s="54"/>
      <c r="H8058" s="53"/>
      <c r="I8058" s="59"/>
      <c r="J8058" s="53"/>
      <c r="K8058" s="53"/>
      <c r="L8058" s="53"/>
      <c r="M8058" s="53"/>
      <c r="N8058" s="53"/>
    </row>
    <row r="8059" spans="2:14" x14ac:dyDescent="0.25">
      <c r="B8059" s="175"/>
      <c r="C8059" s="53"/>
      <c r="D8059" s="53"/>
      <c r="E8059" s="53"/>
      <c r="F8059" s="53"/>
      <c r="G8059" s="54"/>
      <c r="H8059" s="53"/>
      <c r="I8059" s="59"/>
      <c r="J8059" s="53"/>
      <c r="K8059" s="53"/>
      <c r="L8059" s="53"/>
      <c r="M8059" s="53"/>
      <c r="N8059" s="53"/>
    </row>
    <row r="8060" spans="2:14" x14ac:dyDescent="0.25">
      <c r="B8060" s="175"/>
      <c r="C8060" s="53"/>
      <c r="D8060" s="53"/>
      <c r="E8060" s="53"/>
      <c r="F8060" s="53"/>
      <c r="G8060" s="54"/>
      <c r="H8060" s="53"/>
      <c r="I8060" s="59"/>
      <c r="J8060" s="53"/>
      <c r="K8060" s="53"/>
      <c r="L8060" s="53"/>
      <c r="M8060" s="53"/>
      <c r="N8060" s="53"/>
    </row>
    <row r="8061" spans="2:14" x14ac:dyDescent="0.25">
      <c r="B8061" s="175"/>
      <c r="C8061" s="53"/>
      <c r="D8061" s="53"/>
      <c r="E8061" s="53"/>
      <c r="F8061" s="53"/>
      <c r="G8061" s="54"/>
      <c r="H8061" s="53"/>
      <c r="I8061" s="59"/>
      <c r="J8061" s="53"/>
      <c r="K8061" s="53"/>
      <c r="L8061" s="53"/>
      <c r="M8061" s="53"/>
      <c r="N8061" s="53"/>
    </row>
    <row r="8062" spans="2:14" x14ac:dyDescent="0.25">
      <c r="B8062" s="175"/>
      <c r="C8062" s="53"/>
      <c r="D8062" s="53"/>
      <c r="E8062" s="53"/>
      <c r="F8062" s="53"/>
      <c r="G8062" s="54"/>
      <c r="H8062" s="53"/>
      <c r="I8062" s="59"/>
      <c r="J8062" s="53"/>
      <c r="K8062" s="53"/>
      <c r="L8062" s="53"/>
      <c r="M8062" s="53"/>
      <c r="N8062" s="53"/>
    </row>
    <row r="8063" spans="2:14" x14ac:dyDescent="0.25">
      <c r="B8063" s="175"/>
      <c r="C8063" s="53"/>
      <c r="D8063" s="53"/>
      <c r="E8063" s="53"/>
      <c r="F8063" s="53"/>
      <c r="G8063" s="54"/>
      <c r="H8063" s="53"/>
      <c r="I8063" s="59"/>
      <c r="J8063" s="53"/>
      <c r="K8063" s="53"/>
      <c r="L8063" s="53"/>
      <c r="M8063" s="53"/>
      <c r="N8063" s="53"/>
    </row>
    <row r="8064" spans="2:14" x14ac:dyDescent="0.25">
      <c r="B8064" s="175"/>
      <c r="C8064" s="53"/>
      <c r="D8064" s="53"/>
      <c r="E8064" s="53"/>
      <c r="F8064" s="53"/>
      <c r="G8064" s="54"/>
      <c r="H8064" s="53"/>
      <c r="I8064" s="59"/>
      <c r="J8064" s="53"/>
      <c r="K8064" s="53"/>
      <c r="L8064" s="53"/>
      <c r="M8064" s="53"/>
      <c r="N8064" s="53"/>
    </row>
    <row r="8065" spans="2:14" x14ac:dyDescent="0.25">
      <c r="B8065" s="175"/>
      <c r="C8065" s="53"/>
      <c r="D8065" s="53"/>
      <c r="E8065" s="53"/>
      <c r="F8065" s="53"/>
      <c r="G8065" s="54"/>
      <c r="H8065" s="53"/>
      <c r="I8065" s="59"/>
      <c r="J8065" s="53"/>
      <c r="K8065" s="53"/>
      <c r="L8065" s="53"/>
      <c r="M8065" s="53"/>
      <c r="N8065" s="53"/>
    </row>
    <row r="8066" spans="2:14" x14ac:dyDescent="0.25">
      <c r="B8066" s="175"/>
      <c r="C8066" s="53"/>
      <c r="D8066" s="53"/>
      <c r="E8066" s="53"/>
      <c r="F8066" s="53"/>
      <c r="G8066" s="54"/>
      <c r="H8066" s="53"/>
      <c r="I8066" s="59"/>
      <c r="J8066" s="53"/>
      <c r="K8066" s="53"/>
      <c r="L8066" s="53"/>
      <c r="M8066" s="53"/>
      <c r="N8066" s="53"/>
    </row>
    <row r="8067" spans="2:14" x14ac:dyDescent="0.25">
      <c r="B8067" s="175"/>
      <c r="C8067" s="53"/>
      <c r="D8067" s="53"/>
      <c r="E8067" s="53"/>
      <c r="F8067" s="53"/>
      <c r="G8067" s="54"/>
      <c r="H8067" s="53"/>
      <c r="I8067" s="59"/>
      <c r="J8067" s="53"/>
      <c r="K8067" s="53"/>
      <c r="L8067" s="53"/>
      <c r="M8067" s="53"/>
      <c r="N8067" s="53"/>
    </row>
    <row r="8068" spans="2:14" x14ac:dyDescent="0.25">
      <c r="B8068" s="175"/>
      <c r="C8068" s="53"/>
      <c r="D8068" s="53"/>
      <c r="E8068" s="53"/>
      <c r="F8068" s="53"/>
      <c r="G8068" s="54"/>
      <c r="H8068" s="53"/>
      <c r="I8068" s="59"/>
      <c r="J8068" s="53"/>
      <c r="K8068" s="53"/>
      <c r="L8068" s="53"/>
      <c r="M8068" s="53"/>
      <c r="N8068" s="53"/>
    </row>
    <row r="8069" spans="2:14" x14ac:dyDescent="0.25">
      <c r="B8069" s="175"/>
      <c r="C8069" s="53"/>
      <c r="D8069" s="53"/>
      <c r="E8069" s="53"/>
      <c r="F8069" s="53"/>
      <c r="G8069" s="54"/>
      <c r="H8069" s="53"/>
      <c r="I8069" s="59"/>
      <c r="J8069" s="53"/>
      <c r="K8069" s="53"/>
      <c r="L8069" s="53"/>
      <c r="M8069" s="53"/>
      <c r="N8069" s="53"/>
    </row>
    <row r="8070" spans="2:14" x14ac:dyDescent="0.25">
      <c r="B8070" s="175"/>
      <c r="C8070" s="53"/>
      <c r="D8070" s="53"/>
      <c r="E8070" s="53"/>
      <c r="F8070" s="53"/>
      <c r="G8070" s="54"/>
      <c r="H8070" s="53"/>
      <c r="I8070" s="59"/>
      <c r="J8070" s="53"/>
      <c r="K8070" s="53"/>
      <c r="L8070" s="53"/>
      <c r="M8070" s="53"/>
      <c r="N8070" s="53"/>
    </row>
    <row r="8071" spans="2:14" x14ac:dyDescent="0.25">
      <c r="B8071" s="175"/>
      <c r="C8071" s="53"/>
      <c r="D8071" s="53"/>
      <c r="E8071" s="53"/>
      <c r="F8071" s="53"/>
      <c r="G8071" s="54"/>
      <c r="H8071" s="53"/>
      <c r="I8071" s="59"/>
      <c r="J8071" s="53"/>
      <c r="K8071" s="53"/>
      <c r="L8071" s="53"/>
      <c r="M8071" s="53"/>
      <c r="N8071" s="53"/>
    </row>
    <row r="8072" spans="2:14" x14ac:dyDescent="0.25">
      <c r="B8072" s="175"/>
      <c r="C8072" s="53"/>
      <c r="D8072" s="53"/>
      <c r="E8072" s="53"/>
      <c r="F8072" s="53"/>
      <c r="G8072" s="54"/>
      <c r="H8072" s="53"/>
      <c r="I8072" s="59"/>
      <c r="J8072" s="53"/>
      <c r="K8072" s="53"/>
      <c r="L8072" s="53"/>
      <c r="M8072" s="53"/>
      <c r="N8072" s="53"/>
    </row>
    <row r="8073" spans="2:14" x14ac:dyDescent="0.25">
      <c r="B8073" s="175"/>
      <c r="C8073" s="53"/>
      <c r="D8073" s="53"/>
      <c r="E8073" s="53"/>
      <c r="F8073" s="53"/>
      <c r="G8073" s="54"/>
      <c r="H8073" s="53"/>
      <c r="I8073" s="59"/>
      <c r="J8073" s="53"/>
      <c r="K8073" s="53"/>
      <c r="L8073" s="53"/>
      <c r="M8073" s="53"/>
      <c r="N8073" s="53"/>
    </row>
    <row r="8074" spans="2:14" x14ac:dyDescent="0.25">
      <c r="B8074" s="175"/>
      <c r="C8074" s="53"/>
      <c r="D8074" s="53"/>
      <c r="E8074" s="53"/>
      <c r="F8074" s="53"/>
      <c r="G8074" s="54"/>
      <c r="H8074" s="53"/>
      <c r="I8074" s="59"/>
      <c r="J8074" s="53"/>
      <c r="K8074" s="53"/>
      <c r="L8074" s="53"/>
      <c r="M8074" s="53"/>
      <c r="N8074" s="53"/>
    </row>
    <row r="8075" spans="2:14" x14ac:dyDescent="0.25">
      <c r="B8075" s="175"/>
      <c r="C8075" s="53"/>
      <c r="D8075" s="53"/>
      <c r="E8075" s="53"/>
      <c r="F8075" s="53"/>
      <c r="G8075" s="54"/>
      <c r="H8075" s="53"/>
      <c r="I8075" s="59"/>
      <c r="J8075" s="53"/>
      <c r="K8075" s="53"/>
      <c r="L8075" s="53"/>
      <c r="M8075" s="53"/>
      <c r="N8075" s="53"/>
    </row>
    <row r="8076" spans="2:14" x14ac:dyDescent="0.25">
      <c r="B8076" s="175"/>
      <c r="C8076" s="53"/>
      <c r="D8076" s="53"/>
      <c r="E8076" s="53"/>
      <c r="F8076" s="53"/>
      <c r="G8076" s="54"/>
      <c r="H8076" s="53"/>
      <c r="I8076" s="59"/>
      <c r="J8076" s="53"/>
      <c r="K8076" s="53"/>
      <c r="L8076" s="53"/>
      <c r="M8076" s="53"/>
      <c r="N8076" s="53"/>
    </row>
    <row r="8077" spans="2:14" x14ac:dyDescent="0.25">
      <c r="B8077" s="175"/>
      <c r="C8077" s="53"/>
      <c r="D8077" s="53"/>
      <c r="E8077" s="53"/>
      <c r="F8077" s="53"/>
      <c r="G8077" s="54"/>
      <c r="H8077" s="53"/>
      <c r="I8077" s="59"/>
      <c r="J8077" s="53"/>
      <c r="K8077" s="53"/>
      <c r="L8077" s="53"/>
      <c r="M8077" s="53"/>
      <c r="N8077" s="53"/>
    </row>
    <row r="8078" spans="2:14" x14ac:dyDescent="0.25">
      <c r="B8078" s="175"/>
      <c r="C8078" s="53"/>
      <c r="D8078" s="53"/>
      <c r="E8078" s="53"/>
      <c r="F8078" s="53"/>
      <c r="G8078" s="54"/>
      <c r="H8078" s="53"/>
      <c r="I8078" s="59"/>
      <c r="J8078" s="53"/>
      <c r="K8078" s="53"/>
      <c r="L8078" s="53"/>
      <c r="M8078" s="53"/>
      <c r="N8078" s="53"/>
    </row>
    <row r="8079" spans="2:14" x14ac:dyDescent="0.25">
      <c r="B8079" s="175"/>
      <c r="C8079" s="53"/>
      <c r="D8079" s="53"/>
      <c r="E8079" s="53"/>
      <c r="F8079" s="53"/>
      <c r="G8079" s="54"/>
      <c r="H8079" s="53"/>
      <c r="I8079" s="59"/>
      <c r="J8079" s="53"/>
      <c r="K8079" s="53"/>
      <c r="L8079" s="53"/>
      <c r="M8079" s="53"/>
      <c r="N8079" s="53"/>
    </row>
    <row r="8080" spans="2:14" x14ac:dyDescent="0.25">
      <c r="B8080" s="175"/>
      <c r="C8080" s="53"/>
      <c r="D8080" s="53"/>
      <c r="E8080" s="53"/>
      <c r="F8080" s="53"/>
      <c r="G8080" s="54"/>
      <c r="H8080" s="53"/>
      <c r="I8080" s="59"/>
      <c r="J8080" s="53"/>
      <c r="K8080" s="53"/>
      <c r="L8080" s="53"/>
      <c r="M8080" s="53"/>
      <c r="N8080" s="53"/>
    </row>
    <row r="8081" spans="2:14" x14ac:dyDescent="0.25">
      <c r="B8081" s="175"/>
      <c r="C8081" s="53"/>
      <c r="D8081" s="53"/>
      <c r="E8081" s="53"/>
      <c r="F8081" s="53"/>
      <c r="G8081" s="54"/>
      <c r="H8081" s="53"/>
      <c r="I8081" s="59"/>
      <c r="J8081" s="53"/>
      <c r="K8081" s="53"/>
      <c r="L8081" s="53"/>
      <c r="M8081" s="53"/>
      <c r="N8081" s="53"/>
    </row>
    <row r="8082" spans="2:14" x14ac:dyDescent="0.25">
      <c r="B8082" s="175"/>
      <c r="C8082" s="53"/>
      <c r="D8082" s="53"/>
      <c r="E8082" s="53"/>
      <c r="F8082" s="53"/>
      <c r="G8082" s="54"/>
      <c r="H8082" s="53"/>
      <c r="I8082" s="59"/>
      <c r="J8082" s="53"/>
      <c r="K8082" s="53"/>
      <c r="L8082" s="53"/>
      <c r="M8082" s="53"/>
      <c r="N8082" s="53"/>
    </row>
    <row r="8083" spans="2:14" x14ac:dyDescent="0.25">
      <c r="B8083" s="175"/>
      <c r="C8083" s="53"/>
      <c r="D8083" s="53"/>
      <c r="E8083" s="53"/>
      <c r="F8083" s="53"/>
      <c r="G8083" s="54"/>
      <c r="H8083" s="53"/>
      <c r="I8083" s="59"/>
      <c r="J8083" s="53"/>
      <c r="K8083" s="53"/>
      <c r="L8083" s="53"/>
      <c r="M8083" s="53"/>
      <c r="N8083" s="53"/>
    </row>
    <row r="8084" spans="2:14" x14ac:dyDescent="0.25">
      <c r="B8084" s="175"/>
      <c r="C8084" s="53"/>
      <c r="D8084" s="53"/>
      <c r="E8084" s="53"/>
      <c r="F8084" s="53"/>
      <c r="G8084" s="54"/>
      <c r="H8084" s="53"/>
      <c r="I8084" s="59"/>
      <c r="J8084" s="53"/>
      <c r="K8084" s="53"/>
      <c r="L8084" s="53"/>
      <c r="M8084" s="53"/>
      <c r="N8084" s="53"/>
    </row>
    <row r="8085" spans="2:14" x14ac:dyDescent="0.25">
      <c r="B8085" s="175"/>
      <c r="C8085" s="53"/>
      <c r="D8085" s="53"/>
      <c r="E8085" s="53"/>
      <c r="F8085" s="53"/>
      <c r="G8085" s="54"/>
      <c r="H8085" s="53"/>
      <c r="I8085" s="59"/>
      <c r="J8085" s="53"/>
      <c r="K8085" s="53"/>
      <c r="L8085" s="53"/>
      <c r="M8085" s="53"/>
      <c r="N8085" s="53"/>
    </row>
    <row r="8086" spans="2:14" x14ac:dyDescent="0.25">
      <c r="B8086" s="175"/>
      <c r="C8086" s="53"/>
      <c r="D8086" s="53"/>
      <c r="E8086" s="53"/>
      <c r="F8086" s="53"/>
      <c r="G8086" s="54"/>
      <c r="H8086" s="53"/>
      <c r="I8086" s="59"/>
      <c r="J8086" s="53"/>
      <c r="K8086" s="53"/>
      <c r="L8086" s="53"/>
      <c r="M8086" s="53"/>
      <c r="N8086" s="53"/>
    </row>
    <row r="8087" spans="2:14" x14ac:dyDescent="0.25">
      <c r="B8087" s="175"/>
      <c r="C8087" s="53"/>
      <c r="D8087" s="53"/>
      <c r="E8087" s="53"/>
      <c r="F8087" s="53"/>
      <c r="G8087" s="54"/>
      <c r="H8087" s="53"/>
      <c r="I8087" s="59"/>
      <c r="J8087" s="53"/>
      <c r="K8087" s="53"/>
      <c r="L8087" s="53"/>
      <c r="M8087" s="53"/>
      <c r="N8087" s="53"/>
    </row>
    <row r="8088" spans="2:14" x14ac:dyDescent="0.25">
      <c r="B8088" s="175"/>
      <c r="C8088" s="53"/>
      <c r="D8088" s="53"/>
      <c r="E8088" s="53"/>
      <c r="F8088" s="53"/>
      <c r="G8088" s="54"/>
      <c r="H8088" s="53"/>
      <c r="I8088" s="59"/>
      <c r="J8088" s="53"/>
      <c r="K8088" s="53"/>
      <c r="L8088" s="53"/>
      <c r="M8088" s="53"/>
      <c r="N8088" s="53"/>
    </row>
    <row r="8089" spans="2:14" x14ac:dyDescent="0.25">
      <c r="B8089" s="175"/>
      <c r="C8089" s="53"/>
      <c r="D8089" s="53"/>
      <c r="E8089" s="53"/>
      <c r="F8089" s="53"/>
      <c r="G8089" s="54"/>
      <c r="H8089" s="53"/>
      <c r="I8089" s="59"/>
      <c r="J8089" s="53"/>
      <c r="K8089" s="53"/>
      <c r="L8089" s="53"/>
      <c r="M8089" s="53"/>
      <c r="N8089" s="53"/>
    </row>
    <row r="8090" spans="2:14" x14ac:dyDescent="0.25">
      <c r="B8090" s="175"/>
      <c r="C8090" s="53"/>
      <c r="D8090" s="53"/>
      <c r="E8090" s="53"/>
      <c r="F8090" s="53"/>
      <c r="G8090" s="54"/>
      <c r="H8090" s="53"/>
      <c r="I8090" s="59"/>
      <c r="J8090" s="53"/>
      <c r="K8090" s="53"/>
      <c r="L8090" s="53"/>
      <c r="M8090" s="53"/>
      <c r="N8090" s="53"/>
    </row>
    <row r="8091" spans="2:14" x14ac:dyDescent="0.25">
      <c r="B8091" s="175"/>
      <c r="C8091" s="53"/>
      <c r="D8091" s="53"/>
      <c r="E8091" s="53"/>
      <c r="F8091" s="53"/>
      <c r="G8091" s="54"/>
      <c r="H8091" s="53"/>
      <c r="I8091" s="59"/>
      <c r="J8091" s="53"/>
      <c r="K8091" s="53"/>
      <c r="L8091" s="53"/>
      <c r="M8091" s="53"/>
      <c r="N8091" s="53"/>
    </row>
    <row r="8092" spans="2:14" x14ac:dyDescent="0.25">
      <c r="B8092" s="175"/>
      <c r="C8092" s="53"/>
      <c r="D8092" s="53"/>
      <c r="E8092" s="53"/>
      <c r="F8092" s="53"/>
      <c r="G8092" s="54"/>
      <c r="H8092" s="53"/>
      <c r="I8092" s="59"/>
      <c r="J8092" s="53"/>
      <c r="K8092" s="53"/>
      <c r="L8092" s="53"/>
      <c r="M8092" s="53"/>
      <c r="N8092" s="53"/>
    </row>
    <row r="8093" spans="2:14" x14ac:dyDescent="0.25">
      <c r="B8093" s="175"/>
      <c r="C8093" s="53"/>
      <c r="D8093" s="53"/>
      <c r="E8093" s="53"/>
      <c r="F8093" s="53"/>
      <c r="G8093" s="54"/>
      <c r="H8093" s="53"/>
      <c r="I8093" s="59"/>
      <c r="J8093" s="53"/>
      <c r="K8093" s="53"/>
      <c r="L8093" s="53"/>
      <c r="M8093" s="53"/>
      <c r="N8093" s="53"/>
    </row>
    <row r="8094" spans="2:14" x14ac:dyDescent="0.25">
      <c r="B8094" s="175"/>
      <c r="C8094" s="53"/>
      <c r="D8094" s="53"/>
      <c r="E8094" s="53"/>
      <c r="F8094" s="53"/>
      <c r="G8094" s="54"/>
      <c r="H8094" s="53"/>
      <c r="I8094" s="59"/>
      <c r="J8094" s="53"/>
      <c r="K8094" s="53"/>
      <c r="L8094" s="53"/>
      <c r="M8094" s="53"/>
      <c r="N8094" s="53"/>
    </row>
    <row r="8095" spans="2:14" x14ac:dyDescent="0.25">
      <c r="B8095" s="175"/>
      <c r="C8095" s="53"/>
      <c r="D8095" s="53"/>
      <c r="E8095" s="53"/>
      <c r="F8095" s="53"/>
      <c r="G8095" s="54"/>
      <c r="H8095" s="53"/>
      <c r="I8095" s="59"/>
      <c r="J8095" s="53"/>
      <c r="K8095" s="53"/>
      <c r="L8095" s="53"/>
      <c r="M8095" s="53"/>
      <c r="N8095" s="53"/>
    </row>
    <row r="8096" spans="2:14" x14ac:dyDescent="0.25">
      <c r="B8096" s="175"/>
      <c r="C8096" s="53"/>
      <c r="D8096" s="53"/>
      <c r="E8096" s="53"/>
      <c r="F8096" s="53"/>
      <c r="G8096" s="54"/>
      <c r="H8096" s="53"/>
      <c r="I8096" s="59"/>
      <c r="J8096" s="53"/>
      <c r="K8096" s="53"/>
      <c r="L8096" s="53"/>
      <c r="M8096" s="53"/>
      <c r="N8096" s="53"/>
    </row>
    <row r="8097" spans="2:14" x14ac:dyDescent="0.25">
      <c r="B8097" s="175"/>
      <c r="C8097" s="53"/>
      <c r="D8097" s="53"/>
      <c r="E8097" s="53"/>
      <c r="F8097" s="53"/>
      <c r="G8097" s="54"/>
      <c r="H8097" s="53"/>
      <c r="I8097" s="59"/>
      <c r="J8097" s="53"/>
      <c r="K8097" s="53"/>
      <c r="L8097" s="53"/>
      <c r="M8097" s="53"/>
      <c r="N8097" s="53"/>
    </row>
    <row r="8098" spans="2:14" x14ac:dyDescent="0.25">
      <c r="B8098" s="175"/>
      <c r="C8098" s="53"/>
      <c r="D8098" s="53"/>
      <c r="E8098" s="53"/>
      <c r="F8098" s="53"/>
      <c r="G8098" s="54"/>
      <c r="H8098" s="53"/>
      <c r="I8098" s="59"/>
      <c r="J8098" s="53"/>
      <c r="K8098" s="53"/>
      <c r="L8098" s="53"/>
      <c r="M8098" s="53"/>
      <c r="N8098" s="53"/>
    </row>
    <row r="8099" spans="2:14" x14ac:dyDescent="0.25">
      <c r="B8099" s="175"/>
      <c r="C8099" s="53"/>
      <c r="D8099" s="53"/>
      <c r="E8099" s="53"/>
      <c r="F8099" s="53"/>
      <c r="G8099" s="54"/>
      <c r="H8099" s="53"/>
      <c r="I8099" s="59"/>
      <c r="J8099" s="53"/>
      <c r="K8099" s="53"/>
      <c r="L8099" s="53"/>
      <c r="M8099" s="53"/>
      <c r="N8099" s="53"/>
    </row>
    <row r="8100" spans="2:14" x14ac:dyDescent="0.25">
      <c r="B8100" s="175"/>
      <c r="C8100" s="53"/>
      <c r="D8100" s="53"/>
      <c r="E8100" s="53"/>
      <c r="F8100" s="53"/>
      <c r="G8100" s="54"/>
      <c r="H8100" s="53"/>
      <c r="I8100" s="59"/>
      <c r="J8100" s="53"/>
      <c r="K8100" s="53"/>
      <c r="L8100" s="53"/>
      <c r="M8100" s="53"/>
      <c r="N8100" s="53"/>
    </row>
    <row r="8101" spans="2:14" x14ac:dyDescent="0.25">
      <c r="B8101" s="175"/>
      <c r="C8101" s="53"/>
      <c r="D8101" s="53"/>
      <c r="E8101" s="53"/>
      <c r="F8101" s="53"/>
      <c r="G8101" s="54"/>
      <c r="H8101" s="53"/>
      <c r="I8101" s="59"/>
      <c r="J8101" s="53"/>
      <c r="K8101" s="53"/>
      <c r="L8101" s="53"/>
      <c r="M8101" s="53"/>
      <c r="N8101" s="53"/>
    </row>
    <row r="8102" spans="2:14" x14ac:dyDescent="0.25">
      <c r="B8102" s="175"/>
      <c r="C8102" s="53"/>
      <c r="D8102" s="53"/>
      <c r="E8102" s="53"/>
      <c r="F8102" s="53"/>
      <c r="G8102" s="54"/>
      <c r="H8102" s="53"/>
      <c r="I8102" s="59"/>
      <c r="J8102" s="53"/>
      <c r="K8102" s="53"/>
      <c r="L8102" s="53"/>
      <c r="M8102" s="53"/>
      <c r="N8102" s="53"/>
    </row>
    <row r="8103" spans="2:14" x14ac:dyDescent="0.25">
      <c r="B8103" s="175"/>
      <c r="C8103" s="53"/>
      <c r="D8103" s="53"/>
      <c r="E8103" s="53"/>
      <c r="F8103" s="53"/>
      <c r="G8103" s="54"/>
      <c r="H8103" s="53"/>
      <c r="I8103" s="59"/>
      <c r="J8103" s="53"/>
      <c r="K8103" s="53"/>
      <c r="L8103" s="53"/>
      <c r="M8103" s="53"/>
      <c r="N8103" s="53"/>
    </row>
    <row r="8104" spans="2:14" x14ac:dyDescent="0.25">
      <c r="B8104" s="175"/>
      <c r="C8104" s="53"/>
      <c r="D8104" s="53"/>
      <c r="E8104" s="53"/>
      <c r="F8104" s="53"/>
      <c r="G8104" s="54"/>
      <c r="H8104" s="53"/>
      <c r="I8104" s="59"/>
      <c r="J8104" s="53"/>
      <c r="K8104" s="53"/>
      <c r="L8104" s="53"/>
      <c r="M8104" s="53"/>
      <c r="N8104" s="53"/>
    </row>
    <row r="8105" spans="2:14" x14ac:dyDescent="0.25">
      <c r="B8105" s="175"/>
      <c r="C8105" s="53"/>
      <c r="D8105" s="53"/>
      <c r="E8105" s="53"/>
      <c r="F8105" s="53"/>
      <c r="G8105" s="54"/>
      <c r="H8105" s="53"/>
      <c r="I8105" s="59"/>
      <c r="J8105" s="53"/>
      <c r="K8105" s="53"/>
      <c r="L8105" s="53"/>
      <c r="M8105" s="53"/>
      <c r="N8105" s="53"/>
    </row>
    <row r="8106" spans="2:14" x14ac:dyDescent="0.25">
      <c r="B8106" s="175"/>
      <c r="C8106" s="53"/>
      <c r="D8106" s="53"/>
      <c r="E8106" s="53"/>
      <c r="F8106" s="53"/>
      <c r="G8106" s="54"/>
      <c r="H8106" s="53"/>
      <c r="I8106" s="59"/>
      <c r="J8106" s="53"/>
      <c r="K8106" s="53"/>
      <c r="L8106" s="53"/>
      <c r="M8106" s="53"/>
      <c r="N8106" s="53"/>
    </row>
    <row r="8107" spans="2:14" x14ac:dyDescent="0.25">
      <c r="B8107" s="175"/>
      <c r="C8107" s="53"/>
      <c r="D8107" s="53"/>
      <c r="E8107" s="53"/>
      <c r="F8107" s="53"/>
      <c r="G8107" s="54"/>
      <c r="H8107" s="53"/>
      <c r="I8107" s="59"/>
      <c r="J8107" s="53"/>
      <c r="K8107" s="53"/>
      <c r="L8107" s="53"/>
      <c r="M8107" s="53"/>
      <c r="N8107" s="53"/>
    </row>
    <row r="8108" spans="2:14" x14ac:dyDescent="0.25">
      <c r="B8108" s="175"/>
      <c r="C8108" s="53"/>
      <c r="D8108" s="53"/>
      <c r="E8108" s="53"/>
      <c r="F8108" s="53"/>
      <c r="G8108" s="54"/>
      <c r="H8108" s="53"/>
      <c r="I8108" s="59"/>
      <c r="J8108" s="53"/>
      <c r="K8108" s="53"/>
      <c r="L8108" s="53"/>
      <c r="M8108" s="53"/>
      <c r="N8108" s="53"/>
    </row>
    <row r="8109" spans="2:14" x14ac:dyDescent="0.25">
      <c r="B8109" s="175"/>
      <c r="C8109" s="53"/>
      <c r="D8109" s="53"/>
      <c r="E8109" s="53"/>
      <c r="F8109" s="53"/>
      <c r="G8109" s="54"/>
      <c r="H8109" s="53"/>
      <c r="I8109" s="59"/>
      <c r="J8109" s="53"/>
      <c r="K8109" s="53"/>
      <c r="L8109" s="53"/>
      <c r="M8109" s="53"/>
      <c r="N8109" s="53"/>
    </row>
    <row r="8110" spans="2:14" x14ac:dyDescent="0.25">
      <c r="B8110" s="175"/>
      <c r="C8110" s="53"/>
      <c r="D8110" s="53"/>
      <c r="E8110" s="53"/>
      <c r="F8110" s="53"/>
      <c r="G8110" s="54"/>
      <c r="H8110" s="53"/>
      <c r="I8110" s="59"/>
      <c r="J8110" s="53"/>
      <c r="K8110" s="53"/>
      <c r="L8110" s="53"/>
      <c r="M8110" s="53"/>
      <c r="N8110" s="53"/>
    </row>
    <row r="8111" spans="2:14" x14ac:dyDescent="0.25">
      <c r="B8111" s="175"/>
      <c r="C8111" s="53"/>
      <c r="D8111" s="53"/>
      <c r="E8111" s="53"/>
      <c r="F8111" s="53"/>
      <c r="G8111" s="54"/>
      <c r="H8111" s="53"/>
      <c r="I8111" s="59"/>
      <c r="J8111" s="53"/>
      <c r="K8111" s="53"/>
      <c r="L8111" s="53"/>
      <c r="M8111" s="53"/>
      <c r="N8111" s="53"/>
    </row>
    <row r="8112" spans="2:14" x14ac:dyDescent="0.25">
      <c r="B8112" s="175"/>
      <c r="C8112" s="53"/>
      <c r="D8112" s="53"/>
      <c r="E8112" s="53"/>
      <c r="F8112" s="53"/>
      <c r="G8112" s="54"/>
      <c r="H8112" s="53"/>
      <c r="I8112" s="59"/>
      <c r="J8112" s="53"/>
      <c r="K8112" s="53"/>
      <c r="L8112" s="53"/>
      <c r="M8112" s="53"/>
      <c r="N8112" s="53"/>
    </row>
    <row r="8113" spans="2:14" x14ac:dyDescent="0.25">
      <c r="B8113" s="175"/>
      <c r="C8113" s="53"/>
      <c r="D8113" s="53"/>
      <c r="E8113" s="53"/>
      <c r="F8113" s="53"/>
      <c r="G8113" s="54"/>
      <c r="H8113" s="53"/>
      <c r="I8113" s="59"/>
      <c r="J8113" s="53"/>
      <c r="K8113" s="53"/>
      <c r="L8113" s="53"/>
      <c r="M8113" s="53"/>
      <c r="N8113" s="53"/>
    </row>
    <row r="8114" spans="2:14" x14ac:dyDescent="0.25">
      <c r="B8114" s="175"/>
      <c r="C8114" s="53"/>
      <c r="D8114" s="53"/>
      <c r="E8114" s="53"/>
      <c r="F8114" s="53"/>
      <c r="G8114" s="54"/>
      <c r="H8114" s="53"/>
      <c r="I8114" s="59"/>
      <c r="J8114" s="53"/>
      <c r="K8114" s="53"/>
      <c r="L8114" s="53"/>
      <c r="M8114" s="53"/>
      <c r="N8114" s="53"/>
    </row>
    <row r="8115" spans="2:14" x14ac:dyDescent="0.25">
      <c r="B8115" s="175"/>
      <c r="C8115" s="53"/>
      <c r="D8115" s="53"/>
      <c r="E8115" s="53"/>
      <c r="F8115" s="53"/>
      <c r="G8115" s="54"/>
      <c r="H8115" s="53"/>
      <c r="I8115" s="59"/>
      <c r="J8115" s="53"/>
      <c r="K8115" s="53"/>
      <c r="L8115" s="53"/>
      <c r="M8115" s="53"/>
      <c r="N8115" s="53"/>
    </row>
    <row r="8116" spans="2:14" x14ac:dyDescent="0.25">
      <c r="B8116" s="175"/>
      <c r="C8116" s="53"/>
      <c r="D8116" s="53"/>
      <c r="E8116" s="53"/>
      <c r="F8116" s="53"/>
      <c r="G8116" s="54"/>
      <c r="H8116" s="53"/>
      <c r="I8116" s="59"/>
      <c r="J8116" s="53"/>
      <c r="K8116" s="53"/>
      <c r="L8116" s="53"/>
      <c r="M8116" s="53"/>
      <c r="N8116" s="53"/>
    </row>
    <row r="8117" spans="2:14" x14ac:dyDescent="0.25">
      <c r="B8117" s="175"/>
      <c r="C8117" s="53"/>
      <c r="D8117" s="53"/>
      <c r="E8117" s="53"/>
      <c r="F8117" s="53"/>
      <c r="G8117" s="54"/>
      <c r="H8117" s="53"/>
      <c r="I8117" s="59"/>
      <c r="J8117" s="53"/>
      <c r="K8117" s="53"/>
      <c r="L8117" s="53"/>
      <c r="M8117" s="53"/>
      <c r="N8117" s="53"/>
    </row>
    <row r="8118" spans="2:14" x14ac:dyDescent="0.25">
      <c r="B8118" s="175"/>
      <c r="C8118" s="53"/>
      <c r="D8118" s="53"/>
      <c r="E8118" s="53"/>
      <c r="F8118" s="53"/>
      <c r="G8118" s="54"/>
      <c r="H8118" s="53"/>
      <c r="I8118" s="59"/>
      <c r="J8118" s="53"/>
      <c r="K8118" s="53"/>
      <c r="L8118" s="53"/>
      <c r="M8118" s="53"/>
      <c r="N8118" s="53"/>
    </row>
    <row r="8119" spans="2:14" x14ac:dyDescent="0.25">
      <c r="B8119" s="175"/>
      <c r="C8119" s="53"/>
      <c r="D8119" s="53"/>
      <c r="E8119" s="53"/>
      <c r="F8119" s="53"/>
      <c r="G8119" s="54"/>
      <c r="H8119" s="53"/>
      <c r="I8119" s="59"/>
      <c r="J8119" s="53"/>
      <c r="K8119" s="53"/>
      <c r="L8119" s="53"/>
      <c r="M8119" s="53"/>
      <c r="N8119" s="53"/>
    </row>
    <row r="8120" spans="2:14" x14ac:dyDescent="0.25">
      <c r="B8120" s="175"/>
      <c r="C8120" s="53"/>
      <c r="D8120" s="53"/>
      <c r="E8120" s="53"/>
      <c r="F8120" s="53"/>
      <c r="G8120" s="54"/>
      <c r="H8120" s="53"/>
      <c r="I8120" s="59"/>
      <c r="J8120" s="53"/>
      <c r="K8120" s="53"/>
      <c r="L8120" s="53"/>
      <c r="M8120" s="53"/>
      <c r="N8120" s="53"/>
    </row>
    <row r="8121" spans="2:14" x14ac:dyDescent="0.25">
      <c r="B8121" s="175"/>
      <c r="C8121" s="53"/>
      <c r="D8121" s="53"/>
      <c r="E8121" s="53"/>
      <c r="F8121" s="53"/>
      <c r="G8121" s="54"/>
      <c r="H8121" s="53"/>
      <c r="I8121" s="59"/>
      <c r="J8121" s="53"/>
      <c r="K8121" s="53"/>
      <c r="L8121" s="53"/>
      <c r="M8121" s="53"/>
      <c r="N8121" s="53"/>
    </row>
    <row r="8122" spans="2:14" x14ac:dyDescent="0.25">
      <c r="B8122" s="175"/>
      <c r="C8122" s="53"/>
      <c r="D8122" s="53"/>
      <c r="E8122" s="53"/>
      <c r="F8122" s="53"/>
      <c r="G8122" s="54"/>
      <c r="H8122" s="53"/>
      <c r="I8122" s="59"/>
      <c r="J8122" s="53"/>
      <c r="K8122" s="53"/>
      <c r="L8122" s="53"/>
      <c r="M8122" s="53"/>
      <c r="N8122" s="53"/>
    </row>
    <row r="8123" spans="2:14" x14ac:dyDescent="0.25">
      <c r="B8123" s="175"/>
      <c r="C8123" s="53"/>
      <c r="D8123" s="53"/>
      <c r="E8123" s="53"/>
      <c r="F8123" s="53"/>
      <c r="G8123" s="54"/>
      <c r="H8123" s="53"/>
      <c r="I8123" s="59"/>
      <c r="J8123" s="53"/>
      <c r="K8123" s="53"/>
      <c r="L8123" s="53"/>
      <c r="M8123" s="53"/>
      <c r="N8123" s="53"/>
    </row>
    <row r="8124" spans="2:14" x14ac:dyDescent="0.25">
      <c r="B8124" s="175"/>
      <c r="C8124" s="53"/>
      <c r="D8124" s="53"/>
      <c r="E8124" s="53"/>
      <c r="F8124" s="53"/>
      <c r="G8124" s="54"/>
      <c r="H8124" s="53"/>
      <c r="I8124" s="59"/>
      <c r="J8124" s="53"/>
      <c r="K8124" s="53"/>
      <c r="L8124" s="53"/>
      <c r="M8124" s="53"/>
      <c r="N8124" s="53"/>
    </row>
    <row r="8125" spans="2:14" x14ac:dyDescent="0.25">
      <c r="B8125" s="175"/>
      <c r="C8125" s="53"/>
      <c r="D8125" s="53"/>
      <c r="E8125" s="53"/>
      <c r="F8125" s="53"/>
      <c r="G8125" s="54"/>
      <c r="H8125" s="53"/>
      <c r="I8125" s="59"/>
      <c r="J8125" s="53"/>
      <c r="K8125" s="53"/>
      <c r="L8125" s="53"/>
      <c r="M8125" s="53"/>
      <c r="N8125" s="53"/>
    </row>
    <row r="8126" spans="2:14" x14ac:dyDescent="0.25">
      <c r="B8126" s="175"/>
      <c r="C8126" s="53"/>
      <c r="D8126" s="53"/>
      <c r="E8126" s="53"/>
      <c r="F8126" s="53"/>
      <c r="G8126" s="54"/>
      <c r="H8126" s="53"/>
      <c r="I8126" s="59"/>
      <c r="J8126" s="53"/>
      <c r="K8126" s="53"/>
      <c r="L8126" s="53"/>
      <c r="M8126" s="53"/>
      <c r="N8126" s="53"/>
    </row>
    <row r="8127" spans="2:14" x14ac:dyDescent="0.25">
      <c r="B8127" s="175"/>
      <c r="C8127" s="53"/>
      <c r="D8127" s="53"/>
      <c r="E8127" s="53"/>
      <c r="F8127" s="53"/>
      <c r="G8127" s="54"/>
      <c r="H8127" s="53"/>
      <c r="I8127" s="59"/>
      <c r="J8127" s="53"/>
      <c r="K8127" s="53"/>
      <c r="L8127" s="53"/>
      <c r="M8127" s="53"/>
      <c r="N8127" s="53"/>
    </row>
    <row r="8128" spans="2:14" x14ac:dyDescent="0.25">
      <c r="B8128" s="175"/>
      <c r="C8128" s="53"/>
      <c r="D8128" s="53"/>
      <c r="E8128" s="53"/>
      <c r="F8128" s="53"/>
      <c r="G8128" s="54"/>
      <c r="H8128" s="53"/>
      <c r="I8128" s="59"/>
      <c r="J8128" s="53"/>
      <c r="K8128" s="53"/>
      <c r="L8128" s="53"/>
      <c r="M8128" s="53"/>
      <c r="N8128" s="53"/>
    </row>
    <row r="8129" spans="2:14" x14ac:dyDescent="0.25">
      <c r="B8129" s="175"/>
      <c r="C8129" s="53"/>
      <c r="D8129" s="53"/>
      <c r="E8129" s="53"/>
      <c r="F8129" s="53"/>
      <c r="G8129" s="54"/>
      <c r="H8129" s="53"/>
      <c r="I8129" s="59"/>
      <c r="J8129" s="53"/>
      <c r="K8129" s="53"/>
      <c r="L8129" s="53"/>
      <c r="M8129" s="53"/>
      <c r="N8129" s="53"/>
    </row>
    <row r="8130" spans="2:14" x14ac:dyDescent="0.25">
      <c r="B8130" s="175"/>
      <c r="C8130" s="53"/>
      <c r="D8130" s="53"/>
      <c r="E8130" s="53"/>
      <c r="F8130" s="53"/>
      <c r="G8130" s="54"/>
      <c r="H8130" s="53"/>
      <c r="I8130" s="59"/>
      <c r="J8130" s="53"/>
      <c r="K8130" s="53"/>
      <c r="L8130" s="53"/>
      <c r="M8130" s="53"/>
      <c r="N8130" s="53"/>
    </row>
    <row r="8131" spans="2:14" x14ac:dyDescent="0.25">
      <c r="B8131" s="175"/>
      <c r="C8131" s="53"/>
      <c r="D8131" s="53"/>
      <c r="E8131" s="53"/>
      <c r="F8131" s="53"/>
      <c r="G8131" s="54"/>
      <c r="H8131" s="53"/>
      <c r="I8131" s="59"/>
      <c r="J8131" s="53"/>
      <c r="K8131" s="53"/>
      <c r="L8131" s="53"/>
      <c r="M8131" s="53"/>
      <c r="N8131" s="53"/>
    </row>
    <row r="8132" spans="2:14" x14ac:dyDescent="0.25">
      <c r="B8132" s="175"/>
      <c r="C8132" s="53"/>
      <c r="D8132" s="53"/>
      <c r="E8132" s="53"/>
      <c r="F8132" s="53"/>
      <c r="G8132" s="54"/>
      <c r="H8132" s="53"/>
      <c r="I8132" s="59"/>
      <c r="J8132" s="53"/>
      <c r="K8132" s="53"/>
      <c r="L8132" s="53"/>
      <c r="M8132" s="53"/>
      <c r="N8132" s="53"/>
    </row>
    <row r="8133" spans="2:14" x14ac:dyDescent="0.25">
      <c r="B8133" s="175"/>
      <c r="C8133" s="53"/>
      <c r="D8133" s="53"/>
      <c r="E8133" s="53"/>
      <c r="F8133" s="53"/>
      <c r="G8133" s="54"/>
      <c r="H8133" s="53"/>
      <c r="I8133" s="59"/>
      <c r="J8133" s="53"/>
      <c r="K8133" s="53"/>
      <c r="L8133" s="53"/>
      <c r="M8133" s="53"/>
      <c r="N8133" s="53"/>
    </row>
    <row r="8134" spans="2:14" x14ac:dyDescent="0.25">
      <c r="B8134" s="175"/>
      <c r="C8134" s="53"/>
      <c r="D8134" s="53"/>
      <c r="E8134" s="53"/>
      <c r="F8134" s="53"/>
      <c r="G8134" s="54"/>
      <c r="H8134" s="53"/>
      <c r="I8134" s="59"/>
      <c r="J8134" s="53"/>
      <c r="K8134" s="53"/>
      <c r="L8134" s="53"/>
      <c r="M8134" s="53"/>
      <c r="N8134" s="53"/>
    </row>
    <row r="8135" spans="2:14" x14ac:dyDescent="0.25">
      <c r="B8135" s="175"/>
      <c r="C8135" s="53"/>
      <c r="D8135" s="53"/>
      <c r="E8135" s="53"/>
      <c r="F8135" s="53"/>
      <c r="G8135" s="54"/>
      <c r="H8135" s="53"/>
      <c r="I8135" s="59"/>
      <c r="J8135" s="53"/>
      <c r="K8135" s="53"/>
      <c r="L8135" s="53"/>
      <c r="M8135" s="53"/>
      <c r="N8135" s="53"/>
    </row>
    <row r="8136" spans="2:14" x14ac:dyDescent="0.25">
      <c r="B8136" s="175"/>
      <c r="C8136" s="53"/>
      <c r="D8136" s="53"/>
      <c r="E8136" s="53"/>
      <c r="F8136" s="53"/>
      <c r="G8136" s="54"/>
      <c r="H8136" s="53"/>
      <c r="I8136" s="59"/>
      <c r="J8136" s="53"/>
      <c r="K8136" s="53"/>
      <c r="L8136" s="53"/>
      <c r="M8136" s="53"/>
      <c r="N8136" s="53"/>
    </row>
    <row r="8137" spans="2:14" x14ac:dyDescent="0.25">
      <c r="B8137" s="175"/>
      <c r="C8137" s="53"/>
      <c r="D8137" s="53"/>
      <c r="E8137" s="53"/>
      <c r="F8137" s="53"/>
      <c r="G8137" s="54"/>
      <c r="H8137" s="53"/>
      <c r="I8137" s="59"/>
      <c r="J8137" s="53"/>
      <c r="K8137" s="53"/>
      <c r="L8137" s="53"/>
      <c r="M8137" s="53"/>
      <c r="N8137" s="53"/>
    </row>
    <row r="8138" spans="2:14" x14ac:dyDescent="0.25">
      <c r="B8138" s="175"/>
      <c r="C8138" s="53"/>
      <c r="D8138" s="53"/>
      <c r="E8138" s="53"/>
      <c r="F8138" s="53"/>
      <c r="G8138" s="54"/>
      <c r="H8138" s="53"/>
      <c r="I8138" s="59"/>
      <c r="J8138" s="53"/>
      <c r="K8138" s="53"/>
      <c r="L8138" s="53"/>
      <c r="M8138" s="53"/>
      <c r="N8138" s="53"/>
    </row>
    <row r="8139" spans="2:14" x14ac:dyDescent="0.25">
      <c r="B8139" s="175"/>
      <c r="C8139" s="53"/>
      <c r="D8139" s="53"/>
      <c r="E8139" s="53"/>
      <c r="F8139" s="53"/>
      <c r="G8139" s="54"/>
      <c r="H8139" s="53"/>
      <c r="I8139" s="59"/>
      <c r="J8139" s="53"/>
      <c r="K8139" s="53"/>
      <c r="L8139" s="53"/>
      <c r="M8139" s="53"/>
      <c r="N8139" s="53"/>
    </row>
    <row r="8140" spans="2:14" x14ac:dyDescent="0.25">
      <c r="B8140" s="175"/>
      <c r="C8140" s="53"/>
      <c r="D8140" s="53"/>
      <c r="E8140" s="53"/>
      <c r="F8140" s="53"/>
      <c r="G8140" s="54"/>
      <c r="H8140" s="53"/>
      <c r="I8140" s="59"/>
      <c r="J8140" s="53"/>
      <c r="K8140" s="53"/>
      <c r="L8140" s="53"/>
      <c r="M8140" s="53"/>
      <c r="N8140" s="53"/>
    </row>
    <row r="8141" spans="2:14" x14ac:dyDescent="0.25">
      <c r="B8141" s="175"/>
      <c r="C8141" s="53"/>
      <c r="D8141" s="53"/>
      <c r="E8141" s="53"/>
      <c r="F8141" s="53"/>
      <c r="G8141" s="54"/>
      <c r="H8141" s="53"/>
      <c r="I8141" s="59"/>
      <c r="J8141" s="53"/>
      <c r="K8141" s="53"/>
      <c r="L8141" s="53"/>
      <c r="M8141" s="53"/>
      <c r="N8141" s="53"/>
    </row>
    <row r="8142" spans="2:14" x14ac:dyDescent="0.25">
      <c r="B8142" s="175"/>
      <c r="C8142" s="53"/>
      <c r="D8142" s="53"/>
      <c r="E8142" s="53"/>
      <c r="F8142" s="53"/>
      <c r="G8142" s="54"/>
      <c r="H8142" s="53"/>
      <c r="I8142" s="59"/>
      <c r="J8142" s="53"/>
      <c r="K8142" s="53"/>
      <c r="L8142" s="53"/>
      <c r="M8142" s="53"/>
      <c r="N8142" s="53"/>
    </row>
    <row r="8143" spans="2:14" x14ac:dyDescent="0.25">
      <c r="B8143" s="175"/>
      <c r="C8143" s="53"/>
      <c r="D8143" s="53"/>
      <c r="E8143" s="53"/>
      <c r="F8143" s="53"/>
      <c r="G8143" s="54"/>
      <c r="H8143" s="53"/>
      <c r="I8143" s="59"/>
      <c r="J8143" s="53"/>
      <c r="K8143" s="53"/>
      <c r="L8143" s="53"/>
      <c r="M8143" s="53"/>
      <c r="N8143" s="53"/>
    </row>
    <row r="8144" spans="2:14" x14ac:dyDescent="0.25">
      <c r="B8144" s="175"/>
      <c r="C8144" s="53"/>
      <c r="D8144" s="53"/>
      <c r="E8144" s="53"/>
      <c r="F8144" s="53"/>
      <c r="G8144" s="54"/>
      <c r="H8144" s="53"/>
      <c r="I8144" s="59"/>
      <c r="J8144" s="53"/>
      <c r="K8144" s="53"/>
      <c r="L8144" s="53"/>
      <c r="M8144" s="53"/>
      <c r="N8144" s="53"/>
    </row>
    <row r="8145" spans="2:14" x14ac:dyDescent="0.25">
      <c r="B8145" s="175"/>
      <c r="C8145" s="53"/>
      <c r="D8145" s="53"/>
      <c r="E8145" s="53"/>
      <c r="F8145" s="53"/>
      <c r="G8145" s="54"/>
      <c r="H8145" s="53"/>
      <c r="I8145" s="59"/>
      <c r="J8145" s="53"/>
      <c r="K8145" s="53"/>
      <c r="L8145" s="53"/>
      <c r="M8145" s="53"/>
      <c r="N8145" s="53"/>
    </row>
    <row r="8146" spans="2:14" x14ac:dyDescent="0.25">
      <c r="B8146" s="175"/>
      <c r="C8146" s="53"/>
      <c r="D8146" s="53"/>
      <c r="E8146" s="53"/>
      <c r="F8146" s="53"/>
      <c r="G8146" s="54"/>
      <c r="H8146" s="53"/>
      <c r="I8146" s="59"/>
      <c r="J8146" s="53"/>
      <c r="K8146" s="53"/>
      <c r="L8146" s="53"/>
      <c r="M8146" s="53"/>
      <c r="N8146" s="53"/>
    </row>
    <row r="8147" spans="2:14" x14ac:dyDescent="0.25">
      <c r="B8147" s="175"/>
      <c r="C8147" s="53"/>
      <c r="D8147" s="53"/>
      <c r="E8147" s="53"/>
      <c r="F8147" s="53"/>
      <c r="G8147" s="54"/>
      <c r="H8147" s="53"/>
      <c r="I8147" s="59"/>
      <c r="J8147" s="53"/>
      <c r="K8147" s="53"/>
      <c r="L8147" s="53"/>
      <c r="M8147" s="53"/>
      <c r="N8147" s="53"/>
    </row>
    <row r="8148" spans="2:14" x14ac:dyDescent="0.25">
      <c r="B8148" s="175"/>
      <c r="C8148" s="53"/>
      <c r="D8148" s="53"/>
      <c r="E8148" s="53"/>
      <c r="F8148" s="53"/>
      <c r="G8148" s="54"/>
      <c r="H8148" s="53"/>
      <c r="I8148" s="59"/>
      <c r="J8148" s="53"/>
      <c r="K8148" s="53"/>
      <c r="L8148" s="53"/>
      <c r="M8148" s="53"/>
      <c r="N8148" s="53"/>
    </row>
    <row r="8149" spans="2:14" x14ac:dyDescent="0.25">
      <c r="B8149" s="175"/>
      <c r="C8149" s="53"/>
      <c r="D8149" s="53"/>
      <c r="E8149" s="53"/>
      <c r="F8149" s="53"/>
      <c r="G8149" s="54"/>
      <c r="H8149" s="53"/>
      <c r="I8149" s="59"/>
      <c r="J8149" s="53"/>
      <c r="K8149" s="53"/>
      <c r="L8149" s="53"/>
      <c r="M8149" s="53"/>
      <c r="N8149" s="53"/>
    </row>
    <row r="8150" spans="2:14" x14ac:dyDescent="0.25">
      <c r="B8150" s="175"/>
      <c r="C8150" s="53"/>
      <c r="D8150" s="53"/>
      <c r="E8150" s="53"/>
      <c r="F8150" s="53"/>
      <c r="G8150" s="54"/>
      <c r="H8150" s="53"/>
      <c r="I8150" s="59"/>
      <c r="J8150" s="53"/>
      <c r="K8150" s="53"/>
      <c r="L8150" s="53"/>
      <c r="M8150" s="53"/>
      <c r="N8150" s="53"/>
    </row>
    <row r="8151" spans="2:14" x14ac:dyDescent="0.25">
      <c r="B8151" s="175"/>
      <c r="C8151" s="53"/>
      <c r="D8151" s="53"/>
      <c r="E8151" s="53"/>
      <c r="F8151" s="53"/>
      <c r="G8151" s="54"/>
      <c r="H8151" s="53"/>
      <c r="I8151" s="59"/>
      <c r="J8151" s="53"/>
      <c r="K8151" s="53"/>
      <c r="L8151" s="53"/>
      <c r="M8151" s="53"/>
      <c r="N8151" s="53"/>
    </row>
    <row r="8152" spans="2:14" x14ac:dyDescent="0.25">
      <c r="B8152" s="175"/>
      <c r="C8152" s="53"/>
      <c r="D8152" s="53"/>
      <c r="E8152" s="53"/>
      <c r="F8152" s="53"/>
      <c r="G8152" s="54"/>
      <c r="H8152" s="53"/>
      <c r="I8152" s="59"/>
      <c r="J8152" s="53"/>
      <c r="K8152" s="53"/>
      <c r="L8152" s="53"/>
      <c r="M8152" s="53"/>
      <c r="N8152" s="53"/>
    </row>
    <row r="8153" spans="2:14" x14ac:dyDescent="0.25">
      <c r="B8153" s="175"/>
      <c r="C8153" s="53"/>
      <c r="D8153" s="53"/>
      <c r="E8153" s="53"/>
      <c r="F8153" s="53"/>
      <c r="G8153" s="54"/>
      <c r="H8153" s="53"/>
      <c r="I8153" s="59"/>
      <c r="J8153" s="53"/>
      <c r="K8153" s="53"/>
      <c r="L8153" s="53"/>
      <c r="M8153" s="53"/>
      <c r="N8153" s="53"/>
    </row>
    <row r="8154" spans="2:14" x14ac:dyDescent="0.25">
      <c r="B8154" s="175"/>
      <c r="C8154" s="53"/>
      <c r="D8154" s="53"/>
      <c r="E8154" s="53"/>
      <c r="F8154" s="53"/>
      <c r="G8154" s="54"/>
      <c r="H8154" s="53"/>
      <c r="I8154" s="59"/>
      <c r="J8154" s="53"/>
      <c r="K8154" s="53"/>
      <c r="L8154" s="53"/>
      <c r="M8154" s="53"/>
      <c r="N8154" s="53"/>
    </row>
    <row r="8155" spans="2:14" x14ac:dyDescent="0.25">
      <c r="B8155" s="175"/>
      <c r="C8155" s="53"/>
      <c r="D8155" s="53"/>
      <c r="E8155" s="53"/>
      <c r="F8155" s="53"/>
      <c r="G8155" s="54"/>
      <c r="H8155" s="53"/>
      <c r="I8155" s="59"/>
      <c r="J8155" s="53"/>
      <c r="K8155" s="53"/>
      <c r="L8155" s="53"/>
      <c r="M8155" s="53"/>
      <c r="N8155" s="53"/>
    </row>
    <row r="8156" spans="2:14" x14ac:dyDescent="0.25">
      <c r="B8156" s="175"/>
      <c r="C8156" s="53"/>
      <c r="D8156" s="53"/>
      <c r="E8156" s="53"/>
      <c r="F8156" s="53"/>
      <c r="G8156" s="54"/>
      <c r="H8156" s="53"/>
      <c r="I8156" s="59"/>
      <c r="J8156" s="53"/>
      <c r="K8156" s="53"/>
      <c r="L8156" s="53"/>
      <c r="M8156" s="53"/>
      <c r="N8156" s="53"/>
    </row>
    <row r="8157" spans="2:14" x14ac:dyDescent="0.25">
      <c r="B8157" s="175"/>
      <c r="C8157" s="53"/>
      <c r="D8157" s="53"/>
      <c r="E8157" s="53"/>
      <c r="F8157" s="53"/>
      <c r="G8157" s="54"/>
      <c r="H8157" s="53"/>
      <c r="I8157" s="59"/>
      <c r="J8157" s="53"/>
      <c r="K8157" s="53"/>
      <c r="L8157" s="53"/>
      <c r="M8157" s="53"/>
      <c r="N8157" s="53"/>
    </row>
    <row r="8158" spans="2:14" x14ac:dyDescent="0.25">
      <c r="B8158" s="175"/>
      <c r="C8158" s="53"/>
      <c r="D8158" s="53"/>
      <c r="E8158" s="53"/>
      <c r="F8158" s="53"/>
      <c r="G8158" s="54"/>
      <c r="H8158" s="53"/>
      <c r="I8158" s="59"/>
      <c r="J8158" s="53"/>
      <c r="K8158" s="53"/>
      <c r="L8158" s="53"/>
      <c r="M8158" s="53"/>
      <c r="N8158" s="53"/>
    </row>
    <row r="8159" spans="2:14" x14ac:dyDescent="0.25">
      <c r="B8159" s="175"/>
      <c r="C8159" s="53"/>
      <c r="D8159" s="53"/>
      <c r="E8159" s="53"/>
      <c r="F8159" s="53"/>
      <c r="G8159" s="54"/>
      <c r="H8159" s="53"/>
      <c r="I8159" s="59"/>
      <c r="J8159" s="53"/>
      <c r="K8159" s="53"/>
      <c r="L8159" s="53"/>
      <c r="M8159" s="53"/>
      <c r="N8159" s="53"/>
    </row>
    <row r="8160" spans="2:14" x14ac:dyDescent="0.25">
      <c r="B8160" s="175"/>
      <c r="C8160" s="53"/>
      <c r="D8160" s="53"/>
      <c r="E8160" s="53"/>
      <c r="F8160" s="53"/>
      <c r="G8160" s="54"/>
      <c r="H8160" s="53"/>
      <c r="I8160" s="59"/>
      <c r="J8160" s="53"/>
      <c r="K8160" s="53"/>
      <c r="L8160" s="53"/>
      <c r="M8160" s="53"/>
      <c r="N8160" s="53"/>
    </row>
    <row r="8161" spans="2:14" x14ac:dyDescent="0.25">
      <c r="B8161" s="175"/>
      <c r="C8161" s="53"/>
      <c r="D8161" s="53"/>
      <c r="E8161" s="53"/>
      <c r="F8161" s="53"/>
      <c r="G8161" s="54"/>
      <c r="H8161" s="53"/>
      <c r="I8161" s="59"/>
      <c r="J8161" s="53"/>
      <c r="K8161" s="53"/>
      <c r="L8161" s="53"/>
      <c r="M8161" s="53"/>
      <c r="N8161" s="53"/>
    </row>
    <row r="8162" spans="2:14" x14ac:dyDescent="0.25">
      <c r="B8162" s="175"/>
      <c r="C8162" s="53"/>
      <c r="D8162" s="53"/>
      <c r="E8162" s="53"/>
      <c r="F8162" s="53"/>
      <c r="G8162" s="54"/>
      <c r="H8162" s="53"/>
      <c r="I8162" s="59"/>
      <c r="J8162" s="53"/>
      <c r="K8162" s="53"/>
      <c r="L8162" s="53"/>
      <c r="M8162" s="53"/>
      <c r="N8162" s="53"/>
    </row>
    <row r="8163" spans="2:14" x14ac:dyDescent="0.25">
      <c r="B8163" s="175"/>
      <c r="C8163" s="53"/>
      <c r="D8163" s="53"/>
      <c r="E8163" s="53"/>
      <c r="F8163" s="53"/>
      <c r="G8163" s="54"/>
      <c r="H8163" s="53"/>
      <c r="I8163" s="59"/>
      <c r="J8163" s="53"/>
      <c r="K8163" s="53"/>
      <c r="L8163" s="53"/>
      <c r="M8163" s="53"/>
      <c r="N8163" s="53"/>
    </row>
    <row r="8164" spans="2:14" x14ac:dyDescent="0.25">
      <c r="B8164" s="175"/>
      <c r="C8164" s="53"/>
      <c r="D8164" s="53"/>
      <c r="E8164" s="53"/>
      <c r="F8164" s="53"/>
      <c r="G8164" s="54"/>
      <c r="H8164" s="53"/>
      <c r="I8164" s="59"/>
      <c r="J8164" s="53"/>
      <c r="K8164" s="53"/>
      <c r="L8164" s="53"/>
      <c r="M8164" s="53"/>
      <c r="N8164" s="53"/>
    </row>
    <row r="8165" spans="2:14" x14ac:dyDescent="0.25">
      <c r="B8165" s="175"/>
      <c r="C8165" s="53"/>
      <c r="D8165" s="53"/>
      <c r="E8165" s="53"/>
      <c r="F8165" s="53"/>
      <c r="G8165" s="54"/>
      <c r="H8165" s="53"/>
      <c r="I8165" s="59"/>
      <c r="J8165" s="53"/>
      <c r="K8165" s="53"/>
      <c r="L8165" s="53"/>
      <c r="M8165" s="53"/>
      <c r="N8165" s="53"/>
    </row>
    <row r="8166" spans="2:14" x14ac:dyDescent="0.25">
      <c r="B8166" s="175"/>
      <c r="C8166" s="53"/>
      <c r="D8166" s="53"/>
      <c r="E8166" s="53"/>
      <c r="F8166" s="53"/>
      <c r="G8166" s="54"/>
      <c r="H8166" s="53"/>
      <c r="I8166" s="59"/>
      <c r="J8166" s="53"/>
      <c r="K8166" s="53"/>
      <c r="L8166" s="53"/>
      <c r="M8166" s="53"/>
      <c r="N8166" s="53"/>
    </row>
    <row r="8167" spans="2:14" x14ac:dyDescent="0.25">
      <c r="B8167" s="175"/>
      <c r="C8167" s="53"/>
      <c r="D8167" s="53"/>
      <c r="E8167" s="53"/>
      <c r="F8167" s="53"/>
      <c r="G8167" s="54"/>
      <c r="H8167" s="53"/>
      <c r="I8167" s="59"/>
      <c r="J8167" s="53"/>
      <c r="K8167" s="53"/>
      <c r="L8167" s="53"/>
      <c r="M8167" s="53"/>
      <c r="N8167" s="53"/>
    </row>
    <row r="8168" spans="2:14" x14ac:dyDescent="0.25">
      <c r="B8168" s="175"/>
      <c r="C8168" s="53"/>
      <c r="D8168" s="53"/>
      <c r="E8168" s="53"/>
      <c r="F8168" s="53"/>
      <c r="G8168" s="54"/>
      <c r="H8168" s="53"/>
      <c r="I8168" s="59"/>
      <c r="J8168" s="53"/>
      <c r="K8168" s="53"/>
      <c r="L8168" s="53"/>
      <c r="M8168" s="53"/>
      <c r="N8168" s="53"/>
    </row>
    <row r="8169" spans="2:14" x14ac:dyDescent="0.25">
      <c r="B8169" s="175"/>
      <c r="C8169" s="53"/>
      <c r="D8169" s="53"/>
      <c r="E8169" s="53"/>
      <c r="F8169" s="53"/>
      <c r="G8169" s="54"/>
      <c r="H8169" s="53"/>
      <c r="I8169" s="59"/>
      <c r="J8169" s="53"/>
      <c r="K8169" s="53"/>
      <c r="L8169" s="53"/>
      <c r="M8169" s="53"/>
      <c r="N8169" s="53"/>
    </row>
    <row r="8170" spans="2:14" x14ac:dyDescent="0.25">
      <c r="B8170" s="175"/>
      <c r="C8170" s="53"/>
      <c r="D8170" s="53"/>
      <c r="E8170" s="53"/>
      <c r="F8170" s="53"/>
      <c r="G8170" s="54"/>
      <c r="H8170" s="53"/>
      <c r="I8170" s="59"/>
      <c r="J8170" s="53"/>
      <c r="K8170" s="53"/>
      <c r="L8170" s="53"/>
      <c r="M8170" s="53"/>
      <c r="N8170" s="53"/>
    </row>
    <row r="8171" spans="2:14" x14ac:dyDescent="0.25">
      <c r="B8171" s="175"/>
      <c r="C8171" s="53"/>
      <c r="D8171" s="53"/>
      <c r="E8171" s="53"/>
      <c r="F8171" s="53"/>
      <c r="G8171" s="54"/>
      <c r="H8171" s="53"/>
      <c r="I8171" s="59"/>
      <c r="J8171" s="53"/>
      <c r="K8171" s="53"/>
      <c r="L8171" s="53"/>
      <c r="M8171" s="53"/>
      <c r="N8171" s="53"/>
    </row>
    <row r="8172" spans="2:14" x14ac:dyDescent="0.25">
      <c r="B8172" s="175"/>
      <c r="C8172" s="53"/>
      <c r="D8172" s="53"/>
      <c r="E8172" s="53"/>
      <c r="F8172" s="53"/>
      <c r="G8172" s="54"/>
      <c r="H8172" s="53"/>
      <c r="I8172" s="59"/>
      <c r="J8172" s="53"/>
      <c r="K8172" s="53"/>
      <c r="L8172" s="53"/>
      <c r="M8172" s="53"/>
      <c r="N8172" s="53"/>
    </row>
    <row r="8173" spans="2:14" x14ac:dyDescent="0.25">
      <c r="B8173" s="175"/>
      <c r="C8173" s="53"/>
      <c r="D8173" s="53"/>
      <c r="E8173" s="53"/>
      <c r="F8173" s="53"/>
      <c r="G8173" s="54"/>
      <c r="H8173" s="53"/>
      <c r="I8173" s="59"/>
      <c r="J8173" s="53"/>
      <c r="K8173" s="53"/>
      <c r="L8173" s="53"/>
      <c r="M8173" s="53"/>
      <c r="N8173" s="53"/>
    </row>
    <row r="8174" spans="2:14" x14ac:dyDescent="0.25">
      <c r="B8174" s="175"/>
      <c r="C8174" s="53"/>
      <c r="D8174" s="53"/>
      <c r="E8174" s="53"/>
      <c r="F8174" s="53"/>
      <c r="G8174" s="54"/>
      <c r="H8174" s="53"/>
      <c r="I8174" s="59"/>
      <c r="J8174" s="53"/>
      <c r="K8174" s="53"/>
      <c r="L8174" s="53"/>
      <c r="M8174" s="53"/>
      <c r="N8174" s="53"/>
    </row>
    <row r="8175" spans="2:14" x14ac:dyDescent="0.25">
      <c r="B8175" s="175"/>
      <c r="C8175" s="53"/>
      <c r="D8175" s="53"/>
      <c r="E8175" s="53"/>
      <c r="F8175" s="53"/>
      <c r="G8175" s="54"/>
      <c r="H8175" s="53"/>
      <c r="I8175" s="59"/>
      <c r="J8175" s="53"/>
      <c r="K8175" s="53"/>
      <c r="L8175" s="53"/>
      <c r="M8175" s="53"/>
      <c r="N8175" s="53"/>
    </row>
    <row r="8176" spans="2:14" x14ac:dyDescent="0.25">
      <c r="B8176" s="175"/>
      <c r="C8176" s="53"/>
      <c r="D8176" s="53"/>
      <c r="E8176" s="53"/>
      <c r="F8176" s="53"/>
      <c r="G8176" s="54"/>
      <c r="H8176" s="53"/>
      <c r="I8176" s="59"/>
      <c r="J8176" s="53"/>
      <c r="K8176" s="53"/>
      <c r="L8176" s="53"/>
      <c r="M8176" s="53"/>
      <c r="N8176" s="53"/>
    </row>
    <row r="8177" spans="2:14" x14ac:dyDescent="0.25">
      <c r="B8177" s="175"/>
      <c r="C8177" s="53"/>
      <c r="D8177" s="53"/>
      <c r="E8177" s="53"/>
      <c r="F8177" s="53"/>
      <c r="G8177" s="54"/>
      <c r="H8177" s="53"/>
      <c r="I8177" s="59"/>
      <c r="J8177" s="53"/>
      <c r="K8177" s="53"/>
      <c r="L8177" s="53"/>
      <c r="M8177" s="53"/>
      <c r="N8177" s="53"/>
    </row>
    <row r="8178" spans="2:14" x14ac:dyDescent="0.25">
      <c r="B8178" s="175"/>
      <c r="C8178" s="53"/>
      <c r="D8178" s="53"/>
      <c r="E8178" s="53"/>
      <c r="F8178" s="53"/>
      <c r="G8178" s="54"/>
      <c r="H8178" s="53"/>
      <c r="I8178" s="59"/>
      <c r="J8178" s="53"/>
      <c r="K8178" s="53"/>
      <c r="L8178" s="53"/>
      <c r="M8178" s="53"/>
      <c r="N8178" s="53"/>
    </row>
    <row r="8179" spans="2:14" x14ac:dyDescent="0.25">
      <c r="B8179" s="175"/>
      <c r="C8179" s="53"/>
      <c r="D8179" s="53"/>
      <c r="E8179" s="53"/>
      <c r="F8179" s="53"/>
      <c r="G8179" s="54"/>
      <c r="H8179" s="53"/>
      <c r="I8179" s="59"/>
      <c r="J8179" s="53"/>
      <c r="K8179" s="53"/>
      <c r="L8179" s="53"/>
      <c r="M8179" s="53"/>
      <c r="N8179" s="53"/>
    </row>
    <row r="8180" spans="2:14" x14ac:dyDescent="0.25">
      <c r="B8180" s="175"/>
      <c r="C8180" s="53"/>
      <c r="D8180" s="53"/>
      <c r="E8180" s="53"/>
      <c r="F8180" s="53"/>
      <c r="G8180" s="54"/>
      <c r="H8180" s="53"/>
      <c r="I8180" s="59"/>
      <c r="J8180" s="53"/>
      <c r="K8180" s="53"/>
      <c r="L8180" s="53"/>
      <c r="M8180" s="53"/>
      <c r="N8180" s="53"/>
    </row>
    <row r="8181" spans="2:14" x14ac:dyDescent="0.25">
      <c r="B8181" s="175"/>
      <c r="C8181" s="53"/>
      <c r="D8181" s="53"/>
      <c r="E8181" s="53"/>
      <c r="F8181" s="53"/>
      <c r="G8181" s="54"/>
      <c r="H8181" s="53"/>
      <c r="I8181" s="59"/>
      <c r="J8181" s="53"/>
      <c r="K8181" s="53"/>
      <c r="L8181" s="53"/>
      <c r="M8181" s="53"/>
      <c r="N8181" s="53"/>
    </row>
    <row r="8182" spans="2:14" x14ac:dyDescent="0.25">
      <c r="B8182" s="175"/>
      <c r="C8182" s="53"/>
      <c r="D8182" s="53"/>
      <c r="E8182" s="53"/>
      <c r="F8182" s="53"/>
      <c r="G8182" s="54"/>
      <c r="H8182" s="53"/>
      <c r="I8182" s="59"/>
      <c r="J8182" s="53"/>
      <c r="K8182" s="53"/>
      <c r="L8182" s="53"/>
      <c r="M8182" s="53"/>
      <c r="N8182" s="53"/>
    </row>
    <row r="8183" spans="2:14" x14ac:dyDescent="0.25">
      <c r="B8183" s="175"/>
      <c r="C8183" s="53"/>
      <c r="D8183" s="53"/>
      <c r="E8183" s="53"/>
      <c r="F8183" s="53"/>
      <c r="G8183" s="54"/>
      <c r="H8183" s="53"/>
      <c r="I8183" s="59"/>
      <c r="J8183" s="53"/>
      <c r="K8183" s="53"/>
      <c r="L8183" s="53"/>
      <c r="M8183" s="53"/>
      <c r="N8183" s="53"/>
    </row>
    <row r="8184" spans="2:14" x14ac:dyDescent="0.25">
      <c r="B8184" s="175"/>
      <c r="C8184" s="53"/>
      <c r="D8184" s="53"/>
      <c r="E8184" s="53"/>
      <c r="F8184" s="53"/>
      <c r="G8184" s="54"/>
      <c r="H8184" s="53"/>
      <c r="I8184" s="59"/>
      <c r="J8184" s="53"/>
      <c r="K8184" s="53"/>
      <c r="L8184" s="53"/>
      <c r="M8184" s="53"/>
      <c r="N8184" s="53"/>
    </row>
    <row r="8185" spans="2:14" x14ac:dyDescent="0.25">
      <c r="B8185" s="175"/>
      <c r="C8185" s="53"/>
      <c r="D8185" s="53"/>
      <c r="E8185" s="53"/>
      <c r="F8185" s="53"/>
      <c r="G8185" s="54"/>
      <c r="H8185" s="53"/>
      <c r="I8185" s="59"/>
      <c r="J8185" s="53"/>
      <c r="K8185" s="53"/>
      <c r="L8185" s="53"/>
      <c r="M8185" s="53"/>
      <c r="N8185" s="53"/>
    </row>
    <row r="8186" spans="2:14" x14ac:dyDescent="0.25">
      <c r="B8186" s="175"/>
      <c r="C8186" s="53"/>
      <c r="D8186" s="53"/>
      <c r="E8186" s="53"/>
      <c r="F8186" s="53"/>
      <c r="G8186" s="54"/>
      <c r="H8186" s="53"/>
      <c r="I8186" s="59"/>
      <c r="J8186" s="53"/>
      <c r="K8186" s="53"/>
      <c r="L8186" s="53"/>
      <c r="M8186" s="53"/>
      <c r="N8186" s="53"/>
    </row>
    <row r="8187" spans="2:14" x14ac:dyDescent="0.25">
      <c r="B8187" s="175"/>
      <c r="C8187" s="53"/>
      <c r="D8187" s="53"/>
      <c r="E8187" s="53"/>
      <c r="F8187" s="53"/>
      <c r="G8187" s="54"/>
      <c r="H8187" s="53"/>
      <c r="I8187" s="59"/>
      <c r="J8187" s="53"/>
      <c r="K8187" s="53"/>
      <c r="L8187" s="53"/>
      <c r="M8187" s="53"/>
      <c r="N8187" s="53"/>
    </row>
    <row r="8188" spans="2:14" x14ac:dyDescent="0.25">
      <c r="B8188" s="175"/>
      <c r="C8188" s="53"/>
      <c r="D8188" s="53"/>
      <c r="E8188" s="53"/>
      <c r="F8188" s="53"/>
      <c r="G8188" s="54"/>
      <c r="H8188" s="53"/>
      <c r="I8188" s="59"/>
      <c r="J8188" s="53"/>
      <c r="K8188" s="53"/>
      <c r="L8188" s="53"/>
      <c r="M8188" s="53"/>
      <c r="N8188" s="53"/>
    </row>
    <row r="8189" spans="2:14" x14ac:dyDescent="0.25">
      <c r="B8189" s="175"/>
      <c r="C8189" s="53"/>
      <c r="D8189" s="53"/>
      <c r="E8189" s="53"/>
      <c r="F8189" s="53"/>
      <c r="G8189" s="54"/>
      <c r="H8189" s="53"/>
      <c r="I8189" s="59"/>
      <c r="J8189" s="53"/>
      <c r="K8189" s="53"/>
      <c r="L8189" s="53"/>
      <c r="M8189" s="53"/>
      <c r="N8189" s="53"/>
    </row>
    <row r="8190" spans="2:14" x14ac:dyDescent="0.25">
      <c r="B8190" s="175"/>
      <c r="C8190" s="53"/>
      <c r="D8190" s="53"/>
      <c r="E8190" s="53"/>
      <c r="F8190" s="53"/>
      <c r="G8190" s="54"/>
      <c r="H8190" s="53"/>
      <c r="I8190" s="59"/>
      <c r="J8190" s="53"/>
      <c r="K8190" s="53"/>
      <c r="L8190" s="53"/>
      <c r="M8190" s="53"/>
      <c r="N8190" s="53"/>
    </row>
    <row r="8191" spans="2:14" x14ac:dyDescent="0.25">
      <c r="B8191" s="175"/>
      <c r="C8191" s="53"/>
      <c r="D8191" s="53"/>
      <c r="E8191" s="53"/>
      <c r="F8191" s="53"/>
      <c r="G8191" s="54"/>
      <c r="H8191" s="53"/>
      <c r="I8191" s="59"/>
      <c r="J8191" s="53"/>
      <c r="K8191" s="53"/>
      <c r="L8191" s="53"/>
      <c r="M8191" s="53"/>
      <c r="N8191" s="53"/>
    </row>
    <row r="8192" spans="2:14" x14ac:dyDescent="0.25">
      <c r="B8192" s="175"/>
      <c r="C8192" s="53"/>
      <c r="D8192" s="53"/>
      <c r="E8192" s="53"/>
      <c r="F8192" s="53"/>
      <c r="G8192" s="54"/>
      <c r="H8192" s="53"/>
      <c r="I8192" s="59"/>
      <c r="J8192" s="53"/>
      <c r="K8192" s="53"/>
      <c r="L8192" s="53"/>
      <c r="M8192" s="53"/>
      <c r="N8192" s="53"/>
    </row>
    <row r="8193" spans="2:14" x14ac:dyDescent="0.25">
      <c r="B8193" s="175"/>
      <c r="C8193" s="53"/>
      <c r="D8193" s="53"/>
      <c r="E8193" s="53"/>
      <c r="F8193" s="53"/>
      <c r="G8193" s="54"/>
      <c r="H8193" s="53"/>
      <c r="I8193" s="59"/>
      <c r="J8193" s="53"/>
      <c r="K8193" s="53"/>
      <c r="L8193" s="53"/>
      <c r="M8193" s="53"/>
      <c r="N8193" s="53"/>
    </row>
    <row r="8194" spans="2:14" x14ac:dyDescent="0.25">
      <c r="B8194" s="175"/>
      <c r="C8194" s="53"/>
      <c r="D8194" s="53"/>
      <c r="E8194" s="53"/>
      <c r="F8194" s="53"/>
      <c r="G8194" s="54"/>
      <c r="H8194" s="53"/>
      <c r="I8194" s="59"/>
      <c r="J8194" s="53"/>
      <c r="K8194" s="53"/>
      <c r="L8194" s="53"/>
      <c r="M8194" s="53"/>
      <c r="N8194" s="53"/>
    </row>
    <row r="8195" spans="2:14" x14ac:dyDescent="0.25">
      <c r="B8195" s="175"/>
      <c r="C8195" s="53"/>
      <c r="D8195" s="53"/>
      <c r="E8195" s="53"/>
      <c r="F8195" s="53"/>
      <c r="G8195" s="54"/>
      <c r="H8195" s="53"/>
      <c r="I8195" s="59"/>
      <c r="J8195" s="53"/>
      <c r="K8195" s="53"/>
      <c r="L8195" s="53"/>
      <c r="M8195" s="53"/>
      <c r="N8195" s="53"/>
    </row>
    <row r="8196" spans="2:14" x14ac:dyDescent="0.25">
      <c r="B8196" s="175"/>
      <c r="C8196" s="53"/>
      <c r="D8196" s="53"/>
      <c r="E8196" s="53"/>
      <c r="F8196" s="53"/>
      <c r="G8196" s="54"/>
      <c r="H8196" s="53"/>
      <c r="I8196" s="59"/>
      <c r="J8196" s="53"/>
      <c r="K8196" s="53"/>
      <c r="L8196" s="53"/>
      <c r="M8196" s="53"/>
      <c r="N8196" s="53"/>
    </row>
    <row r="8197" spans="2:14" x14ac:dyDescent="0.25">
      <c r="B8197" s="175"/>
      <c r="C8197" s="53"/>
      <c r="D8197" s="53"/>
      <c r="E8197" s="53"/>
      <c r="F8197" s="53"/>
      <c r="G8197" s="54"/>
      <c r="H8197" s="53"/>
      <c r="I8197" s="59"/>
      <c r="J8197" s="53"/>
      <c r="K8197" s="53"/>
      <c r="L8197" s="53"/>
      <c r="M8197" s="53"/>
      <c r="N8197" s="53"/>
    </row>
    <row r="8198" spans="2:14" x14ac:dyDescent="0.25">
      <c r="B8198" s="175"/>
      <c r="C8198" s="53"/>
      <c r="D8198" s="53"/>
      <c r="E8198" s="53"/>
      <c r="F8198" s="53"/>
      <c r="G8198" s="54"/>
      <c r="H8198" s="53"/>
      <c r="I8198" s="59"/>
      <c r="J8198" s="53"/>
      <c r="K8198" s="53"/>
      <c r="L8198" s="53"/>
      <c r="M8198" s="53"/>
      <c r="N8198" s="53"/>
    </row>
    <row r="8199" spans="2:14" x14ac:dyDescent="0.25">
      <c r="B8199" s="175"/>
      <c r="C8199" s="53"/>
      <c r="D8199" s="53"/>
      <c r="E8199" s="53"/>
      <c r="F8199" s="53"/>
      <c r="G8199" s="54"/>
      <c r="H8199" s="53"/>
      <c r="I8199" s="59"/>
      <c r="J8199" s="53"/>
      <c r="K8199" s="53"/>
      <c r="L8199" s="53"/>
      <c r="M8199" s="53"/>
      <c r="N8199" s="53"/>
    </row>
    <row r="8200" spans="2:14" x14ac:dyDescent="0.25">
      <c r="B8200" s="175"/>
      <c r="C8200" s="53"/>
      <c r="D8200" s="53"/>
      <c r="E8200" s="53"/>
      <c r="F8200" s="53"/>
      <c r="G8200" s="54"/>
      <c r="H8200" s="53"/>
      <c r="I8200" s="59"/>
      <c r="J8200" s="53"/>
      <c r="K8200" s="53"/>
      <c r="L8200" s="53"/>
      <c r="M8200" s="53"/>
      <c r="N8200" s="53"/>
    </row>
    <row r="8201" spans="2:14" x14ac:dyDescent="0.25">
      <c r="B8201" s="175"/>
      <c r="C8201" s="53"/>
      <c r="D8201" s="53"/>
      <c r="E8201" s="53"/>
      <c r="F8201" s="53"/>
      <c r="G8201" s="54"/>
      <c r="H8201" s="53"/>
      <c r="I8201" s="59"/>
      <c r="J8201" s="53"/>
      <c r="K8201" s="53"/>
      <c r="L8201" s="53"/>
      <c r="M8201" s="53"/>
      <c r="N8201" s="53"/>
    </row>
    <row r="8202" spans="2:14" x14ac:dyDescent="0.25">
      <c r="B8202" s="175"/>
      <c r="C8202" s="53"/>
      <c r="D8202" s="53"/>
      <c r="E8202" s="53"/>
      <c r="F8202" s="53"/>
      <c r="G8202" s="54"/>
      <c r="H8202" s="53"/>
      <c r="I8202" s="59"/>
      <c r="J8202" s="53"/>
      <c r="K8202" s="53"/>
      <c r="L8202" s="53"/>
      <c r="M8202" s="53"/>
      <c r="N8202" s="53"/>
    </row>
    <row r="8203" spans="2:14" x14ac:dyDescent="0.25">
      <c r="B8203" s="175"/>
      <c r="C8203" s="53"/>
      <c r="D8203" s="53"/>
      <c r="E8203" s="53"/>
      <c r="F8203" s="53"/>
      <c r="G8203" s="54"/>
      <c r="H8203" s="53"/>
      <c r="I8203" s="59"/>
      <c r="J8203" s="53"/>
      <c r="K8203" s="53"/>
      <c r="L8203" s="53"/>
      <c r="M8203" s="53"/>
      <c r="N8203" s="53"/>
    </row>
    <row r="8204" spans="2:14" x14ac:dyDescent="0.25">
      <c r="B8204" s="175"/>
      <c r="C8204" s="53"/>
      <c r="D8204" s="53"/>
      <c r="E8204" s="53"/>
      <c r="F8204" s="53"/>
      <c r="G8204" s="54"/>
      <c r="H8204" s="53"/>
      <c r="I8204" s="59"/>
      <c r="J8204" s="53"/>
      <c r="K8204" s="53"/>
      <c r="L8204" s="53"/>
      <c r="M8204" s="53"/>
      <c r="N8204" s="53"/>
    </row>
    <row r="8205" spans="2:14" x14ac:dyDescent="0.25">
      <c r="B8205" s="175"/>
      <c r="C8205" s="53"/>
      <c r="D8205" s="53"/>
      <c r="E8205" s="53"/>
      <c r="F8205" s="53"/>
      <c r="G8205" s="54"/>
      <c r="H8205" s="53"/>
      <c r="I8205" s="59"/>
      <c r="J8205" s="53"/>
      <c r="K8205" s="53"/>
      <c r="L8205" s="53"/>
      <c r="M8205" s="53"/>
      <c r="N8205" s="53"/>
    </row>
    <row r="8206" spans="2:14" x14ac:dyDescent="0.25">
      <c r="B8206" s="175"/>
      <c r="C8206" s="53"/>
      <c r="D8206" s="53"/>
      <c r="E8206" s="53"/>
      <c r="F8206" s="53"/>
      <c r="G8206" s="54"/>
      <c r="H8206" s="53"/>
      <c r="I8206" s="59"/>
      <c r="J8206" s="53"/>
      <c r="K8206" s="53"/>
      <c r="L8206" s="53"/>
      <c r="M8206" s="53"/>
      <c r="N8206" s="53"/>
    </row>
    <row r="8207" spans="2:14" x14ac:dyDescent="0.25">
      <c r="B8207" s="175"/>
      <c r="C8207" s="53"/>
      <c r="D8207" s="53"/>
      <c r="E8207" s="53"/>
      <c r="F8207" s="53"/>
      <c r="G8207" s="54"/>
      <c r="H8207" s="53"/>
      <c r="I8207" s="59"/>
      <c r="J8207" s="53"/>
      <c r="K8207" s="53"/>
      <c r="L8207" s="53"/>
      <c r="M8207" s="53"/>
      <c r="N8207" s="53"/>
    </row>
    <row r="8208" spans="2:14" x14ac:dyDescent="0.25">
      <c r="B8208" s="175"/>
      <c r="C8208" s="53"/>
      <c r="D8208" s="53"/>
      <c r="E8208" s="53"/>
      <c r="F8208" s="53"/>
      <c r="G8208" s="54"/>
      <c r="H8208" s="53"/>
      <c r="I8208" s="59"/>
      <c r="J8208" s="53"/>
      <c r="K8208" s="53"/>
      <c r="L8208" s="53"/>
      <c r="M8208" s="53"/>
      <c r="N8208" s="53"/>
    </row>
    <row r="8209" spans="2:14" x14ac:dyDescent="0.25">
      <c r="B8209" s="175"/>
      <c r="C8209" s="53"/>
      <c r="D8209" s="53"/>
      <c r="E8209" s="53"/>
      <c r="F8209" s="53"/>
      <c r="G8209" s="54"/>
      <c r="H8209" s="53"/>
      <c r="I8209" s="59"/>
      <c r="J8209" s="53"/>
      <c r="K8209" s="53"/>
      <c r="L8209" s="53"/>
      <c r="M8209" s="53"/>
      <c r="N8209" s="53"/>
    </row>
    <row r="8210" spans="2:14" x14ac:dyDescent="0.25">
      <c r="B8210" s="175"/>
      <c r="C8210" s="53"/>
      <c r="D8210" s="53"/>
      <c r="E8210" s="53"/>
      <c r="F8210" s="53"/>
      <c r="G8210" s="54"/>
      <c r="H8210" s="53"/>
      <c r="I8210" s="59"/>
      <c r="J8210" s="53"/>
      <c r="K8210" s="53"/>
      <c r="L8210" s="53"/>
      <c r="M8210" s="53"/>
      <c r="N8210" s="53"/>
    </row>
    <row r="8211" spans="2:14" x14ac:dyDescent="0.25">
      <c r="B8211" s="175"/>
      <c r="C8211" s="53"/>
      <c r="D8211" s="53"/>
      <c r="E8211" s="53"/>
      <c r="F8211" s="53"/>
      <c r="G8211" s="54"/>
      <c r="H8211" s="53"/>
      <c r="I8211" s="59"/>
      <c r="J8211" s="53"/>
      <c r="K8211" s="53"/>
      <c r="L8211" s="53"/>
      <c r="M8211" s="53"/>
      <c r="N8211" s="53"/>
    </row>
    <row r="8212" spans="2:14" x14ac:dyDescent="0.25">
      <c r="B8212" s="175"/>
      <c r="C8212" s="53"/>
      <c r="D8212" s="53"/>
      <c r="E8212" s="53"/>
      <c r="F8212" s="53"/>
      <c r="G8212" s="54"/>
      <c r="H8212" s="53"/>
      <c r="I8212" s="59"/>
      <c r="J8212" s="53"/>
      <c r="K8212" s="53"/>
      <c r="L8212" s="53"/>
      <c r="M8212" s="53"/>
      <c r="N8212" s="53"/>
    </row>
    <row r="8213" spans="2:14" x14ac:dyDescent="0.25">
      <c r="B8213" s="175"/>
      <c r="C8213" s="53"/>
      <c r="D8213" s="53"/>
      <c r="E8213" s="53"/>
      <c r="F8213" s="53"/>
      <c r="G8213" s="54"/>
      <c r="H8213" s="53"/>
      <c r="I8213" s="59"/>
      <c r="J8213" s="53"/>
      <c r="K8213" s="53"/>
      <c r="L8213" s="53"/>
      <c r="M8213" s="53"/>
      <c r="N8213" s="53"/>
    </row>
    <row r="8214" spans="2:14" x14ac:dyDescent="0.25">
      <c r="B8214" s="175"/>
      <c r="C8214" s="53"/>
      <c r="D8214" s="53"/>
      <c r="E8214" s="53"/>
      <c r="F8214" s="53"/>
      <c r="G8214" s="54"/>
      <c r="H8214" s="53"/>
      <c r="I8214" s="59"/>
      <c r="J8214" s="53"/>
      <c r="K8214" s="53"/>
      <c r="L8214" s="53"/>
      <c r="M8214" s="53"/>
      <c r="N8214" s="53"/>
    </row>
    <row r="8215" spans="2:14" x14ac:dyDescent="0.25">
      <c r="B8215" s="175"/>
      <c r="C8215" s="53"/>
      <c r="D8215" s="53"/>
      <c r="E8215" s="53"/>
      <c r="F8215" s="53"/>
      <c r="G8215" s="54"/>
      <c r="H8215" s="53"/>
      <c r="I8215" s="59"/>
      <c r="J8215" s="53"/>
      <c r="K8215" s="53"/>
      <c r="L8215" s="53"/>
      <c r="M8215" s="53"/>
      <c r="N8215" s="53"/>
    </row>
    <row r="8216" spans="2:14" x14ac:dyDescent="0.25">
      <c r="B8216" s="175"/>
      <c r="C8216" s="53"/>
      <c r="D8216" s="53"/>
      <c r="E8216" s="53"/>
      <c r="F8216" s="53"/>
      <c r="G8216" s="54"/>
      <c r="H8216" s="53"/>
      <c r="I8216" s="59"/>
      <c r="J8216" s="53"/>
      <c r="K8216" s="53"/>
      <c r="L8216" s="53"/>
      <c r="M8216" s="53"/>
      <c r="N8216" s="53"/>
    </row>
    <row r="8217" spans="2:14" x14ac:dyDescent="0.25">
      <c r="B8217" s="175"/>
      <c r="C8217" s="53"/>
      <c r="D8217" s="53"/>
      <c r="E8217" s="53"/>
      <c r="F8217" s="53"/>
      <c r="G8217" s="54"/>
      <c r="H8217" s="53"/>
      <c r="I8217" s="59"/>
      <c r="J8217" s="53"/>
      <c r="K8217" s="53"/>
      <c r="L8217" s="53"/>
      <c r="M8217" s="53"/>
      <c r="N8217" s="53"/>
    </row>
    <row r="8218" spans="2:14" x14ac:dyDescent="0.25">
      <c r="B8218" s="175"/>
      <c r="C8218" s="53"/>
      <c r="D8218" s="53"/>
      <c r="E8218" s="53"/>
      <c r="F8218" s="53"/>
      <c r="G8218" s="54"/>
      <c r="H8218" s="53"/>
      <c r="I8218" s="59"/>
      <c r="J8218" s="53"/>
      <c r="K8218" s="53"/>
      <c r="L8218" s="53"/>
      <c r="M8218" s="53"/>
      <c r="N8218" s="53"/>
    </row>
    <row r="8219" spans="2:14" x14ac:dyDescent="0.25">
      <c r="B8219" s="175"/>
      <c r="C8219" s="53"/>
      <c r="D8219" s="53"/>
      <c r="E8219" s="53"/>
      <c r="F8219" s="53"/>
      <c r="G8219" s="54"/>
      <c r="H8219" s="53"/>
      <c r="I8219" s="59"/>
      <c r="J8219" s="53"/>
      <c r="K8219" s="53"/>
      <c r="L8219" s="53"/>
      <c r="M8219" s="53"/>
      <c r="N8219" s="53"/>
    </row>
    <row r="8220" spans="2:14" x14ac:dyDescent="0.25">
      <c r="B8220" s="175"/>
      <c r="C8220" s="53"/>
      <c r="D8220" s="53"/>
      <c r="E8220" s="53"/>
      <c r="F8220" s="53"/>
      <c r="G8220" s="54"/>
      <c r="H8220" s="53"/>
      <c r="I8220" s="59"/>
      <c r="J8220" s="53"/>
      <c r="K8220" s="53"/>
      <c r="L8220" s="53"/>
      <c r="M8220" s="53"/>
      <c r="N8220" s="53"/>
    </row>
    <row r="8221" spans="2:14" x14ac:dyDescent="0.25">
      <c r="B8221" s="175"/>
      <c r="C8221" s="53"/>
      <c r="D8221" s="53"/>
      <c r="E8221" s="53"/>
      <c r="F8221" s="53"/>
      <c r="G8221" s="54"/>
      <c r="H8221" s="53"/>
      <c r="I8221" s="59"/>
      <c r="J8221" s="53"/>
      <c r="K8221" s="53"/>
      <c r="L8221" s="53"/>
      <c r="M8221" s="53"/>
      <c r="N8221" s="53"/>
    </row>
    <row r="8222" spans="2:14" x14ac:dyDescent="0.25">
      <c r="B8222" s="175"/>
      <c r="C8222" s="53"/>
      <c r="D8222" s="53"/>
      <c r="E8222" s="53"/>
      <c r="F8222" s="53"/>
      <c r="G8222" s="54"/>
      <c r="H8222" s="53"/>
      <c r="I8222" s="59"/>
      <c r="J8222" s="53"/>
      <c r="K8222" s="53"/>
      <c r="L8222" s="53"/>
      <c r="M8222" s="53"/>
      <c r="N8222" s="53"/>
    </row>
    <row r="8223" spans="2:14" x14ac:dyDescent="0.25">
      <c r="B8223" s="175"/>
      <c r="C8223" s="53"/>
      <c r="D8223" s="53"/>
      <c r="E8223" s="53"/>
      <c r="F8223" s="53"/>
      <c r="G8223" s="54"/>
      <c r="H8223" s="53"/>
      <c r="I8223" s="59"/>
      <c r="J8223" s="53"/>
      <c r="K8223" s="53"/>
      <c r="L8223" s="53"/>
      <c r="M8223" s="53"/>
      <c r="N8223" s="53"/>
    </row>
    <row r="8224" spans="2:14" x14ac:dyDescent="0.25">
      <c r="B8224" s="175"/>
      <c r="C8224" s="53"/>
      <c r="D8224" s="53"/>
      <c r="E8224" s="53"/>
      <c r="F8224" s="53"/>
      <c r="G8224" s="54"/>
      <c r="H8224" s="53"/>
      <c r="I8224" s="59"/>
      <c r="J8224" s="53"/>
      <c r="K8224" s="53"/>
      <c r="L8224" s="53"/>
      <c r="M8224" s="53"/>
      <c r="N8224" s="53"/>
    </row>
    <row r="8225" spans="2:14" x14ac:dyDescent="0.25">
      <c r="B8225" s="175"/>
      <c r="C8225" s="53"/>
      <c r="D8225" s="53"/>
      <c r="E8225" s="53"/>
      <c r="F8225" s="53"/>
      <c r="G8225" s="54"/>
      <c r="H8225" s="53"/>
      <c r="I8225" s="59"/>
      <c r="J8225" s="53"/>
      <c r="K8225" s="53"/>
      <c r="L8225" s="53"/>
      <c r="M8225" s="53"/>
      <c r="N8225" s="53"/>
    </row>
    <row r="8226" spans="2:14" x14ac:dyDescent="0.25">
      <c r="B8226" s="175"/>
      <c r="C8226" s="53"/>
      <c r="D8226" s="53"/>
      <c r="E8226" s="53"/>
      <c r="F8226" s="53"/>
      <c r="G8226" s="54"/>
      <c r="H8226" s="53"/>
      <c r="I8226" s="59"/>
      <c r="J8226" s="53"/>
      <c r="K8226" s="53"/>
      <c r="L8226" s="53"/>
      <c r="M8226" s="53"/>
      <c r="N8226" s="53"/>
    </row>
    <row r="8227" spans="2:14" x14ac:dyDescent="0.25">
      <c r="B8227" s="175"/>
      <c r="C8227" s="53"/>
      <c r="D8227" s="53"/>
      <c r="E8227" s="53"/>
      <c r="F8227" s="53"/>
      <c r="G8227" s="54"/>
      <c r="H8227" s="53"/>
      <c r="I8227" s="59"/>
      <c r="J8227" s="53"/>
      <c r="K8227" s="53"/>
      <c r="L8227" s="53"/>
      <c r="M8227" s="53"/>
      <c r="N8227" s="53"/>
    </row>
    <row r="8228" spans="2:14" x14ac:dyDescent="0.25">
      <c r="B8228" s="175"/>
      <c r="C8228" s="53"/>
      <c r="D8228" s="53"/>
      <c r="E8228" s="53"/>
      <c r="F8228" s="53"/>
      <c r="G8228" s="54"/>
      <c r="H8228" s="53"/>
      <c r="I8228" s="59"/>
      <c r="J8228" s="53"/>
      <c r="K8228" s="53"/>
      <c r="L8228" s="53"/>
      <c r="M8228" s="53"/>
      <c r="N8228" s="53"/>
    </row>
    <row r="8229" spans="2:14" x14ac:dyDescent="0.25">
      <c r="B8229" s="175"/>
      <c r="C8229" s="53"/>
      <c r="D8229" s="53"/>
      <c r="E8229" s="53"/>
      <c r="F8229" s="53"/>
      <c r="G8229" s="54"/>
      <c r="H8229" s="53"/>
      <c r="I8229" s="59"/>
      <c r="J8229" s="53"/>
      <c r="K8229" s="53"/>
      <c r="L8229" s="53"/>
      <c r="M8229" s="53"/>
      <c r="N8229" s="53"/>
    </row>
    <row r="8230" spans="2:14" x14ac:dyDescent="0.25">
      <c r="B8230" s="175"/>
      <c r="C8230" s="53"/>
      <c r="D8230" s="53"/>
      <c r="E8230" s="53"/>
      <c r="F8230" s="53"/>
      <c r="G8230" s="54"/>
      <c r="H8230" s="53"/>
      <c r="I8230" s="59"/>
      <c r="J8230" s="53"/>
      <c r="K8230" s="53"/>
      <c r="L8230" s="53"/>
      <c r="M8230" s="53"/>
      <c r="N8230" s="53"/>
    </row>
    <row r="8231" spans="2:14" x14ac:dyDescent="0.25">
      <c r="B8231" s="175"/>
      <c r="C8231" s="53"/>
      <c r="D8231" s="53"/>
      <c r="E8231" s="53"/>
      <c r="F8231" s="53"/>
      <c r="G8231" s="54"/>
      <c r="H8231" s="53"/>
      <c r="I8231" s="59"/>
      <c r="J8231" s="53"/>
      <c r="K8231" s="53"/>
      <c r="L8231" s="53"/>
      <c r="M8231" s="53"/>
      <c r="N8231" s="53"/>
    </row>
    <row r="8232" spans="2:14" x14ac:dyDescent="0.25">
      <c r="B8232" s="175"/>
      <c r="C8232" s="53"/>
      <c r="D8232" s="53"/>
      <c r="E8232" s="53"/>
      <c r="F8232" s="53"/>
      <c r="G8232" s="54"/>
      <c r="H8232" s="53"/>
      <c r="I8232" s="59"/>
      <c r="J8232" s="53"/>
      <c r="K8232" s="53"/>
      <c r="L8232" s="53"/>
      <c r="M8232" s="53"/>
      <c r="N8232" s="53"/>
    </row>
    <row r="8233" spans="2:14" x14ac:dyDescent="0.25">
      <c r="B8233" s="175"/>
      <c r="C8233" s="53"/>
      <c r="D8233" s="53"/>
      <c r="E8233" s="53"/>
      <c r="F8233" s="53"/>
      <c r="G8233" s="54"/>
      <c r="H8233" s="53"/>
      <c r="I8233" s="59"/>
      <c r="J8233" s="53"/>
      <c r="K8233" s="53"/>
      <c r="L8233" s="53"/>
      <c r="M8233" s="53"/>
      <c r="N8233" s="53"/>
    </row>
    <row r="8234" spans="2:14" x14ac:dyDescent="0.25">
      <c r="B8234" s="175"/>
      <c r="C8234" s="53"/>
      <c r="D8234" s="53"/>
      <c r="E8234" s="53"/>
      <c r="F8234" s="53"/>
      <c r="G8234" s="54"/>
      <c r="H8234" s="53"/>
      <c r="I8234" s="59"/>
      <c r="J8234" s="53"/>
      <c r="K8234" s="53"/>
      <c r="L8234" s="53"/>
      <c r="M8234" s="53"/>
      <c r="N8234" s="53"/>
    </row>
    <row r="8235" spans="2:14" x14ac:dyDescent="0.25">
      <c r="B8235" s="175"/>
      <c r="C8235" s="53"/>
      <c r="D8235" s="53"/>
      <c r="E8235" s="53"/>
      <c r="F8235" s="53"/>
      <c r="G8235" s="54"/>
      <c r="H8235" s="53"/>
      <c r="I8235" s="59"/>
      <c r="J8235" s="53"/>
      <c r="K8235" s="53"/>
      <c r="L8235" s="53"/>
      <c r="M8235" s="53"/>
      <c r="N8235" s="53"/>
    </row>
    <row r="8236" spans="2:14" x14ac:dyDescent="0.25">
      <c r="B8236" s="175"/>
      <c r="C8236" s="53"/>
      <c r="D8236" s="53"/>
      <c r="E8236" s="53"/>
      <c r="F8236" s="53"/>
      <c r="G8236" s="54"/>
      <c r="H8236" s="53"/>
      <c r="I8236" s="59"/>
      <c r="J8236" s="53"/>
      <c r="K8236" s="53"/>
      <c r="L8236" s="53"/>
      <c r="M8236" s="53"/>
      <c r="N8236" s="53"/>
    </row>
    <row r="8237" spans="2:14" x14ac:dyDescent="0.25">
      <c r="B8237" s="175"/>
      <c r="C8237" s="53"/>
      <c r="D8237" s="53"/>
      <c r="E8237" s="53"/>
      <c r="F8237" s="53"/>
      <c r="G8237" s="54"/>
      <c r="H8237" s="53"/>
      <c r="I8237" s="59"/>
      <c r="J8237" s="53"/>
      <c r="K8237" s="53"/>
      <c r="L8237" s="53"/>
      <c r="M8237" s="53"/>
      <c r="N8237" s="53"/>
    </row>
    <row r="8238" spans="2:14" x14ac:dyDescent="0.25">
      <c r="B8238" s="175"/>
      <c r="C8238" s="53"/>
      <c r="D8238" s="53"/>
      <c r="E8238" s="53"/>
      <c r="F8238" s="53"/>
      <c r="G8238" s="54"/>
      <c r="H8238" s="53"/>
      <c r="I8238" s="59"/>
      <c r="J8238" s="53"/>
      <c r="K8238" s="53"/>
      <c r="L8238" s="53"/>
      <c r="M8238" s="53"/>
      <c r="N8238" s="53"/>
    </row>
    <row r="8239" spans="2:14" x14ac:dyDescent="0.25">
      <c r="B8239" s="175"/>
      <c r="C8239" s="53"/>
      <c r="D8239" s="53"/>
      <c r="E8239" s="53"/>
      <c r="F8239" s="53"/>
      <c r="G8239" s="54"/>
      <c r="H8239" s="53"/>
      <c r="I8239" s="59"/>
      <c r="J8239" s="53"/>
      <c r="K8239" s="53"/>
      <c r="L8239" s="53"/>
      <c r="M8239" s="53"/>
      <c r="N8239" s="53"/>
    </row>
    <row r="8240" spans="2:14" x14ac:dyDescent="0.25">
      <c r="B8240" s="175"/>
      <c r="C8240" s="53"/>
      <c r="D8240" s="53"/>
      <c r="E8240" s="53"/>
      <c r="F8240" s="53"/>
      <c r="G8240" s="54"/>
      <c r="H8240" s="53"/>
      <c r="I8240" s="59"/>
      <c r="J8240" s="53"/>
      <c r="K8240" s="53"/>
      <c r="L8240" s="53"/>
      <c r="M8240" s="53"/>
      <c r="N8240" s="53"/>
    </row>
    <row r="8241" spans="2:14" x14ac:dyDescent="0.25">
      <c r="B8241" s="175"/>
      <c r="C8241" s="53"/>
      <c r="D8241" s="53"/>
      <c r="E8241" s="53"/>
      <c r="F8241" s="53"/>
      <c r="G8241" s="54"/>
      <c r="H8241" s="53"/>
      <c r="I8241" s="59"/>
      <c r="J8241" s="53"/>
      <c r="K8241" s="53"/>
      <c r="L8241" s="53"/>
      <c r="M8241" s="53"/>
      <c r="N8241" s="53"/>
    </row>
    <row r="8242" spans="2:14" x14ac:dyDescent="0.25">
      <c r="B8242" s="175"/>
      <c r="C8242" s="53"/>
      <c r="D8242" s="53"/>
      <c r="E8242" s="53"/>
      <c r="F8242" s="53"/>
      <c r="G8242" s="54"/>
      <c r="H8242" s="53"/>
      <c r="I8242" s="59"/>
      <c r="J8242" s="53"/>
      <c r="K8242" s="53"/>
      <c r="L8242" s="53"/>
      <c r="M8242" s="53"/>
      <c r="N8242" s="53"/>
    </row>
    <row r="8243" spans="2:14" x14ac:dyDescent="0.25">
      <c r="B8243" s="175"/>
      <c r="C8243" s="53"/>
      <c r="D8243" s="53"/>
      <c r="E8243" s="53"/>
      <c r="F8243" s="53"/>
      <c r="G8243" s="54"/>
      <c r="H8243" s="53"/>
      <c r="I8243" s="59"/>
      <c r="J8243" s="53"/>
      <c r="K8243" s="53"/>
      <c r="L8243" s="53"/>
      <c r="M8243" s="53"/>
      <c r="N8243" s="53"/>
    </row>
    <row r="8244" spans="2:14" x14ac:dyDescent="0.25">
      <c r="B8244" s="175"/>
      <c r="C8244" s="53"/>
      <c r="D8244" s="53"/>
      <c r="E8244" s="53"/>
      <c r="F8244" s="53"/>
      <c r="G8244" s="54"/>
      <c r="H8244" s="53"/>
      <c r="I8244" s="59"/>
      <c r="J8244" s="53"/>
      <c r="K8244" s="53"/>
      <c r="L8244" s="53"/>
      <c r="M8244" s="53"/>
      <c r="N8244" s="53"/>
    </row>
    <row r="8245" spans="2:14" x14ac:dyDescent="0.25">
      <c r="B8245" s="175"/>
      <c r="C8245" s="53"/>
      <c r="D8245" s="53"/>
      <c r="E8245" s="53"/>
      <c r="F8245" s="53"/>
      <c r="G8245" s="54"/>
      <c r="H8245" s="53"/>
      <c r="I8245" s="59"/>
      <c r="J8245" s="53"/>
      <c r="K8245" s="53"/>
      <c r="L8245" s="53"/>
      <c r="M8245" s="53"/>
      <c r="N8245" s="53"/>
    </row>
    <row r="8246" spans="2:14" x14ac:dyDescent="0.25">
      <c r="B8246" s="175"/>
      <c r="C8246" s="53"/>
      <c r="D8246" s="53"/>
      <c r="E8246" s="53"/>
      <c r="F8246" s="53"/>
      <c r="G8246" s="54"/>
      <c r="H8246" s="53"/>
      <c r="I8246" s="59"/>
      <c r="J8246" s="53"/>
      <c r="K8246" s="53"/>
      <c r="L8246" s="53"/>
      <c r="M8246" s="53"/>
      <c r="N8246" s="53"/>
    </row>
    <row r="8247" spans="2:14" x14ac:dyDescent="0.25">
      <c r="B8247" s="175"/>
      <c r="C8247" s="53"/>
      <c r="D8247" s="53"/>
      <c r="E8247" s="53"/>
      <c r="F8247" s="53"/>
      <c r="G8247" s="54"/>
      <c r="H8247" s="53"/>
      <c r="I8247" s="59"/>
      <c r="J8247" s="53"/>
      <c r="K8247" s="53"/>
      <c r="L8247" s="53"/>
      <c r="M8247" s="53"/>
      <c r="N8247" s="53"/>
    </row>
    <row r="8248" spans="2:14" x14ac:dyDescent="0.25">
      <c r="B8248" s="175"/>
      <c r="C8248" s="53"/>
      <c r="D8248" s="53"/>
      <c r="E8248" s="53"/>
      <c r="F8248" s="53"/>
      <c r="G8248" s="54"/>
      <c r="H8248" s="53"/>
      <c r="I8248" s="59"/>
      <c r="J8248" s="53"/>
      <c r="K8248" s="53"/>
      <c r="L8248" s="53"/>
      <c r="M8248" s="53"/>
      <c r="N8248" s="53"/>
    </row>
    <row r="8249" spans="2:14" x14ac:dyDescent="0.25">
      <c r="B8249" s="175"/>
      <c r="C8249" s="53"/>
      <c r="D8249" s="53"/>
      <c r="E8249" s="53"/>
      <c r="F8249" s="53"/>
      <c r="G8249" s="54"/>
      <c r="H8249" s="53"/>
      <c r="I8249" s="59"/>
      <c r="J8249" s="53"/>
      <c r="K8249" s="53"/>
      <c r="L8249" s="53"/>
      <c r="M8249" s="53"/>
      <c r="N8249" s="53"/>
    </row>
    <row r="8250" spans="2:14" x14ac:dyDescent="0.25">
      <c r="B8250" s="175"/>
      <c r="C8250" s="53"/>
      <c r="D8250" s="53"/>
      <c r="E8250" s="53"/>
      <c r="F8250" s="53"/>
      <c r="G8250" s="54"/>
      <c r="H8250" s="53"/>
      <c r="I8250" s="59"/>
      <c r="J8250" s="53"/>
      <c r="K8250" s="53"/>
      <c r="L8250" s="53"/>
      <c r="M8250" s="53"/>
      <c r="N8250" s="53"/>
    </row>
    <row r="8251" spans="2:14" x14ac:dyDescent="0.25">
      <c r="B8251" s="175"/>
      <c r="C8251" s="53"/>
      <c r="D8251" s="53"/>
      <c r="E8251" s="53"/>
      <c r="F8251" s="53"/>
      <c r="G8251" s="54"/>
      <c r="H8251" s="53"/>
      <c r="I8251" s="59"/>
      <c r="J8251" s="53"/>
      <c r="K8251" s="53"/>
      <c r="L8251" s="53"/>
      <c r="M8251" s="53"/>
      <c r="N8251" s="53"/>
    </row>
    <row r="8252" spans="2:14" x14ac:dyDescent="0.25">
      <c r="B8252" s="175"/>
      <c r="C8252" s="53"/>
      <c r="D8252" s="53"/>
      <c r="E8252" s="53"/>
      <c r="F8252" s="53"/>
      <c r="G8252" s="54"/>
      <c r="H8252" s="53"/>
      <c r="I8252" s="59"/>
      <c r="J8252" s="53"/>
      <c r="K8252" s="53"/>
      <c r="L8252" s="53"/>
      <c r="M8252" s="53"/>
      <c r="N8252" s="53"/>
    </row>
    <row r="8253" spans="2:14" x14ac:dyDescent="0.25">
      <c r="B8253" s="175"/>
      <c r="C8253" s="53"/>
      <c r="D8253" s="53"/>
      <c r="E8253" s="53"/>
      <c r="F8253" s="53"/>
      <c r="G8253" s="54"/>
      <c r="H8253" s="53"/>
      <c r="I8253" s="59"/>
      <c r="J8253" s="53"/>
      <c r="K8253" s="53"/>
      <c r="L8253" s="53"/>
      <c r="M8253" s="53"/>
      <c r="N8253" s="53"/>
    </row>
    <row r="8254" spans="2:14" x14ac:dyDescent="0.25">
      <c r="B8254" s="175"/>
      <c r="C8254" s="53"/>
      <c r="D8254" s="53"/>
      <c r="E8254" s="53"/>
      <c r="F8254" s="53"/>
      <c r="G8254" s="54"/>
      <c r="H8254" s="53"/>
      <c r="I8254" s="59"/>
      <c r="J8254" s="53"/>
      <c r="K8254" s="53"/>
      <c r="L8254" s="53"/>
      <c r="M8254" s="53"/>
      <c r="N8254" s="53"/>
    </row>
    <row r="8255" spans="2:14" x14ac:dyDescent="0.25">
      <c r="B8255" s="175"/>
      <c r="C8255" s="53"/>
      <c r="D8255" s="53"/>
      <c r="E8255" s="53"/>
      <c r="F8255" s="53"/>
      <c r="G8255" s="54"/>
      <c r="H8255" s="53"/>
      <c r="I8255" s="59"/>
      <c r="J8255" s="53"/>
      <c r="K8255" s="53"/>
      <c r="L8255" s="53"/>
      <c r="M8255" s="53"/>
      <c r="N8255" s="53"/>
    </row>
    <row r="8256" spans="2:14" x14ac:dyDescent="0.25">
      <c r="B8256" s="175"/>
      <c r="C8256" s="53"/>
      <c r="D8256" s="53"/>
      <c r="E8256" s="53"/>
      <c r="F8256" s="53"/>
      <c r="G8256" s="54"/>
      <c r="H8256" s="53"/>
      <c r="I8256" s="59"/>
      <c r="J8256" s="53"/>
      <c r="K8256" s="53"/>
      <c r="L8256" s="53"/>
      <c r="M8256" s="53"/>
      <c r="N8256" s="53"/>
    </row>
    <row r="8257" spans="2:14" x14ac:dyDescent="0.25">
      <c r="B8257" s="175"/>
      <c r="C8257" s="53"/>
      <c r="D8257" s="53"/>
      <c r="E8257" s="53"/>
      <c r="F8257" s="53"/>
      <c r="G8257" s="54"/>
      <c r="H8257" s="53"/>
      <c r="I8257" s="59"/>
      <c r="J8257" s="53"/>
      <c r="K8257" s="53"/>
      <c r="L8257" s="53"/>
      <c r="M8257" s="53"/>
      <c r="N8257" s="53"/>
    </row>
    <row r="8258" spans="2:14" x14ac:dyDescent="0.25">
      <c r="B8258" s="175"/>
      <c r="C8258" s="53"/>
      <c r="D8258" s="53"/>
      <c r="E8258" s="53"/>
      <c r="F8258" s="53"/>
      <c r="G8258" s="54"/>
      <c r="H8258" s="53"/>
      <c r="I8258" s="59"/>
      <c r="J8258" s="53"/>
      <c r="K8258" s="53"/>
      <c r="L8258" s="53"/>
      <c r="M8258" s="53"/>
      <c r="N8258" s="53"/>
    </row>
    <row r="8259" spans="2:14" x14ac:dyDescent="0.25">
      <c r="B8259" s="175"/>
      <c r="C8259" s="53"/>
      <c r="D8259" s="53"/>
      <c r="E8259" s="53"/>
      <c r="F8259" s="53"/>
      <c r="G8259" s="54"/>
      <c r="H8259" s="53"/>
      <c r="I8259" s="59"/>
      <c r="J8259" s="53"/>
      <c r="K8259" s="53"/>
      <c r="L8259" s="53"/>
      <c r="M8259" s="53"/>
      <c r="N8259" s="53"/>
    </row>
    <row r="8260" spans="2:14" x14ac:dyDescent="0.25">
      <c r="B8260" s="175"/>
      <c r="C8260" s="53"/>
      <c r="D8260" s="53"/>
      <c r="E8260" s="53"/>
      <c r="F8260" s="53"/>
      <c r="G8260" s="54"/>
      <c r="H8260" s="53"/>
      <c r="I8260" s="59"/>
      <c r="J8260" s="53"/>
      <c r="K8260" s="53"/>
      <c r="L8260" s="53"/>
      <c r="M8260" s="53"/>
      <c r="N8260" s="53"/>
    </row>
    <row r="8261" spans="2:14" x14ac:dyDescent="0.25">
      <c r="B8261" s="175"/>
      <c r="C8261" s="53"/>
      <c r="D8261" s="53"/>
      <c r="E8261" s="53"/>
      <c r="F8261" s="53"/>
      <c r="G8261" s="54"/>
      <c r="H8261" s="53"/>
      <c r="I8261" s="59"/>
      <c r="J8261" s="53"/>
      <c r="K8261" s="53"/>
      <c r="L8261" s="53"/>
      <c r="M8261" s="53"/>
      <c r="N8261" s="53"/>
    </row>
    <row r="8262" spans="2:14" x14ac:dyDescent="0.25">
      <c r="B8262" s="175"/>
      <c r="C8262" s="53"/>
      <c r="D8262" s="53"/>
      <c r="E8262" s="53"/>
      <c r="F8262" s="53"/>
      <c r="G8262" s="54"/>
      <c r="H8262" s="53"/>
      <c r="I8262" s="59"/>
      <c r="J8262" s="53"/>
      <c r="K8262" s="53"/>
      <c r="L8262" s="53"/>
      <c r="M8262" s="53"/>
      <c r="N8262" s="53"/>
    </row>
    <row r="8263" spans="2:14" x14ac:dyDescent="0.25">
      <c r="B8263" s="175"/>
      <c r="C8263" s="53"/>
      <c r="D8263" s="53"/>
      <c r="E8263" s="53"/>
      <c r="F8263" s="53"/>
      <c r="G8263" s="54"/>
      <c r="H8263" s="53"/>
      <c r="I8263" s="59"/>
      <c r="J8263" s="53"/>
      <c r="K8263" s="53"/>
      <c r="L8263" s="53"/>
      <c r="M8263" s="53"/>
      <c r="N8263" s="53"/>
    </row>
    <row r="8264" spans="2:14" x14ac:dyDescent="0.25">
      <c r="B8264" s="175"/>
      <c r="C8264" s="53"/>
      <c r="D8264" s="53"/>
      <c r="E8264" s="53"/>
      <c r="F8264" s="53"/>
      <c r="G8264" s="54"/>
      <c r="H8264" s="53"/>
      <c r="I8264" s="59"/>
      <c r="J8264" s="53"/>
      <c r="K8264" s="53"/>
      <c r="L8264" s="53"/>
      <c r="M8264" s="53"/>
      <c r="N8264" s="53"/>
    </row>
    <row r="8265" spans="2:14" x14ac:dyDescent="0.25">
      <c r="B8265" s="175"/>
      <c r="C8265" s="53"/>
      <c r="D8265" s="53"/>
      <c r="E8265" s="53"/>
      <c r="F8265" s="53"/>
      <c r="G8265" s="54"/>
      <c r="H8265" s="53"/>
      <c r="I8265" s="59"/>
      <c r="J8265" s="53"/>
      <c r="K8265" s="53"/>
      <c r="L8265" s="53"/>
      <c r="M8265" s="53"/>
      <c r="N8265" s="53"/>
    </row>
    <row r="8266" spans="2:14" x14ac:dyDescent="0.25">
      <c r="B8266" s="175"/>
      <c r="C8266" s="53"/>
      <c r="D8266" s="53"/>
      <c r="E8266" s="53"/>
      <c r="F8266" s="53"/>
      <c r="G8266" s="54"/>
      <c r="H8266" s="53"/>
      <c r="I8266" s="59"/>
      <c r="J8266" s="53"/>
      <c r="K8266" s="53"/>
      <c r="L8266" s="53"/>
      <c r="M8266" s="53"/>
      <c r="N8266" s="53"/>
    </row>
    <row r="8267" spans="2:14" x14ac:dyDescent="0.25">
      <c r="B8267" s="175"/>
      <c r="C8267" s="53"/>
      <c r="D8267" s="53"/>
      <c r="E8267" s="53"/>
      <c r="F8267" s="53"/>
      <c r="G8267" s="54"/>
      <c r="H8267" s="53"/>
      <c r="I8267" s="59"/>
      <c r="J8267" s="53"/>
      <c r="K8267" s="53"/>
      <c r="L8267" s="53"/>
      <c r="M8267" s="53"/>
      <c r="N8267" s="53"/>
    </row>
    <row r="8268" spans="2:14" x14ac:dyDescent="0.25">
      <c r="B8268" s="175"/>
      <c r="C8268" s="53"/>
      <c r="D8268" s="53"/>
      <c r="E8268" s="53"/>
      <c r="F8268" s="53"/>
      <c r="G8268" s="54"/>
      <c r="H8268" s="53"/>
      <c r="I8268" s="59"/>
      <c r="J8268" s="53"/>
      <c r="K8268" s="53"/>
      <c r="L8268" s="53"/>
      <c r="M8268" s="53"/>
      <c r="N8268" s="53"/>
    </row>
    <row r="8269" spans="2:14" x14ac:dyDescent="0.25">
      <c r="B8269" s="175"/>
      <c r="C8269" s="53"/>
      <c r="D8269" s="53"/>
      <c r="E8269" s="53"/>
      <c r="F8269" s="53"/>
      <c r="G8269" s="54"/>
      <c r="H8269" s="53"/>
      <c r="I8269" s="59"/>
      <c r="J8269" s="53"/>
      <c r="K8269" s="53"/>
      <c r="L8269" s="53"/>
      <c r="M8269" s="53"/>
      <c r="N8269" s="53"/>
    </row>
    <row r="8270" spans="2:14" x14ac:dyDescent="0.25">
      <c r="B8270" s="175"/>
      <c r="C8270" s="53"/>
      <c r="D8270" s="53"/>
      <c r="E8270" s="53"/>
      <c r="F8270" s="53"/>
      <c r="G8270" s="54"/>
      <c r="H8270" s="53"/>
      <c r="I8270" s="59"/>
      <c r="J8270" s="53"/>
      <c r="K8270" s="53"/>
      <c r="L8270" s="53"/>
      <c r="M8270" s="53"/>
      <c r="N8270" s="53"/>
    </row>
    <row r="8271" spans="2:14" x14ac:dyDescent="0.25">
      <c r="B8271" s="175"/>
      <c r="C8271" s="53"/>
      <c r="D8271" s="53"/>
      <c r="E8271" s="53"/>
      <c r="F8271" s="53"/>
      <c r="G8271" s="54"/>
      <c r="H8271" s="53"/>
      <c r="I8271" s="59"/>
      <c r="J8271" s="53"/>
      <c r="K8271" s="53"/>
      <c r="L8271" s="53"/>
      <c r="M8271" s="53"/>
      <c r="N8271" s="53"/>
    </row>
    <row r="8272" spans="2:14" x14ac:dyDescent="0.25">
      <c r="B8272" s="175"/>
      <c r="C8272" s="53"/>
      <c r="D8272" s="53"/>
      <c r="E8272" s="53"/>
      <c r="F8272" s="53"/>
      <c r="G8272" s="54"/>
      <c r="H8272" s="53"/>
      <c r="I8272" s="59"/>
      <c r="J8272" s="53"/>
      <c r="K8272" s="53"/>
      <c r="L8272" s="53"/>
      <c r="M8272" s="53"/>
      <c r="N8272" s="53"/>
    </row>
    <row r="8273" spans="2:14" x14ac:dyDescent="0.25">
      <c r="B8273" s="175"/>
      <c r="C8273" s="53"/>
      <c r="D8273" s="53"/>
      <c r="E8273" s="53"/>
      <c r="F8273" s="53"/>
      <c r="G8273" s="54"/>
      <c r="H8273" s="53"/>
      <c r="I8273" s="59"/>
      <c r="J8273" s="53"/>
      <c r="K8273" s="53"/>
      <c r="L8273" s="53"/>
      <c r="M8273" s="53"/>
      <c r="N8273" s="53"/>
    </row>
    <row r="8274" spans="2:14" x14ac:dyDescent="0.25">
      <c r="B8274" s="175"/>
      <c r="C8274" s="53"/>
      <c r="D8274" s="53"/>
      <c r="E8274" s="53"/>
      <c r="F8274" s="53"/>
      <c r="G8274" s="54"/>
      <c r="H8274" s="53"/>
      <c r="I8274" s="59"/>
      <c r="J8274" s="53"/>
      <c r="K8274" s="53"/>
      <c r="L8274" s="53"/>
      <c r="M8274" s="53"/>
      <c r="N8274" s="53"/>
    </row>
    <row r="8275" spans="2:14" x14ac:dyDescent="0.25">
      <c r="B8275" s="175"/>
      <c r="C8275" s="53"/>
      <c r="D8275" s="53"/>
      <c r="E8275" s="53"/>
      <c r="F8275" s="53"/>
      <c r="G8275" s="54"/>
      <c r="H8275" s="53"/>
      <c r="I8275" s="59"/>
      <c r="J8275" s="53"/>
      <c r="K8275" s="53"/>
      <c r="L8275" s="53"/>
      <c r="M8275" s="53"/>
      <c r="N8275" s="53"/>
    </row>
    <row r="8276" spans="2:14" x14ac:dyDescent="0.25">
      <c r="B8276" s="175"/>
      <c r="C8276" s="53"/>
      <c r="D8276" s="53"/>
      <c r="E8276" s="53"/>
      <c r="F8276" s="53"/>
      <c r="G8276" s="54"/>
      <c r="H8276" s="53"/>
      <c r="I8276" s="59"/>
      <c r="J8276" s="53"/>
      <c r="K8276" s="53"/>
      <c r="L8276" s="53"/>
      <c r="M8276" s="53"/>
      <c r="N8276" s="53"/>
    </row>
    <row r="8277" spans="2:14" x14ac:dyDescent="0.25">
      <c r="B8277" s="175"/>
      <c r="C8277" s="53"/>
      <c r="D8277" s="53"/>
      <c r="E8277" s="53"/>
      <c r="F8277" s="53"/>
      <c r="G8277" s="54"/>
      <c r="H8277" s="53"/>
      <c r="I8277" s="59"/>
      <c r="J8277" s="53"/>
      <c r="K8277" s="53"/>
      <c r="L8277" s="53"/>
      <c r="M8277" s="53"/>
      <c r="N8277" s="53"/>
    </row>
    <row r="8278" spans="2:14" x14ac:dyDescent="0.25">
      <c r="B8278" s="175"/>
      <c r="C8278" s="53"/>
      <c r="D8278" s="53"/>
      <c r="E8278" s="53"/>
      <c r="F8278" s="53"/>
      <c r="G8278" s="54"/>
      <c r="H8278" s="53"/>
      <c r="I8278" s="59"/>
      <c r="J8278" s="53"/>
      <c r="K8278" s="53"/>
      <c r="L8278" s="53"/>
      <c r="M8278" s="53"/>
      <c r="N8278" s="53"/>
    </row>
    <row r="8279" spans="2:14" x14ac:dyDescent="0.25">
      <c r="B8279" s="175"/>
      <c r="C8279" s="53"/>
      <c r="D8279" s="53"/>
      <c r="E8279" s="53"/>
      <c r="F8279" s="53"/>
      <c r="G8279" s="54"/>
      <c r="H8279" s="53"/>
      <c r="I8279" s="59"/>
      <c r="J8279" s="53"/>
      <c r="K8279" s="53"/>
      <c r="L8279" s="53"/>
      <c r="M8279" s="53"/>
      <c r="N8279" s="53"/>
    </row>
    <row r="8280" spans="2:14" x14ac:dyDescent="0.25">
      <c r="B8280" s="175"/>
      <c r="C8280" s="53"/>
      <c r="D8280" s="53"/>
      <c r="E8280" s="53"/>
      <c r="F8280" s="53"/>
      <c r="G8280" s="54"/>
      <c r="H8280" s="53"/>
      <c r="I8280" s="59"/>
      <c r="J8280" s="53"/>
      <c r="K8280" s="53"/>
      <c r="L8280" s="53"/>
      <c r="M8280" s="53"/>
      <c r="N8280" s="53"/>
    </row>
    <row r="8281" spans="2:14" x14ac:dyDescent="0.25">
      <c r="B8281" s="175"/>
      <c r="C8281" s="53"/>
      <c r="D8281" s="53"/>
      <c r="E8281" s="53"/>
      <c r="F8281" s="53"/>
      <c r="G8281" s="54"/>
      <c r="H8281" s="53"/>
      <c r="I8281" s="59"/>
      <c r="J8281" s="53"/>
      <c r="K8281" s="53"/>
      <c r="L8281" s="53"/>
      <c r="M8281" s="53"/>
      <c r="N8281" s="53"/>
    </row>
    <row r="8282" spans="2:14" x14ac:dyDescent="0.25">
      <c r="B8282" s="175"/>
      <c r="C8282" s="53"/>
      <c r="D8282" s="53"/>
      <c r="E8282" s="53"/>
      <c r="F8282" s="53"/>
      <c r="G8282" s="54"/>
      <c r="H8282" s="53"/>
      <c r="I8282" s="59"/>
      <c r="J8282" s="53"/>
      <c r="K8282" s="53"/>
      <c r="L8282" s="53"/>
      <c r="M8282" s="53"/>
      <c r="N8282" s="53"/>
    </row>
    <row r="8283" spans="2:14" x14ac:dyDescent="0.25">
      <c r="B8283" s="175"/>
      <c r="C8283" s="53"/>
      <c r="D8283" s="53"/>
      <c r="E8283" s="53"/>
      <c r="F8283" s="53"/>
      <c r="G8283" s="54"/>
      <c r="H8283" s="53"/>
      <c r="I8283" s="59"/>
      <c r="J8283" s="53"/>
      <c r="K8283" s="53"/>
      <c r="L8283" s="53"/>
      <c r="M8283" s="53"/>
      <c r="N8283" s="53"/>
    </row>
    <row r="8284" spans="2:14" x14ac:dyDescent="0.25">
      <c r="B8284" s="175"/>
      <c r="C8284" s="53"/>
      <c r="D8284" s="53"/>
      <c r="E8284" s="53"/>
      <c r="F8284" s="53"/>
      <c r="G8284" s="54"/>
      <c r="H8284" s="53"/>
      <c r="I8284" s="59"/>
      <c r="J8284" s="53"/>
      <c r="K8284" s="53"/>
      <c r="L8284" s="53"/>
      <c r="M8284" s="53"/>
      <c r="N8284" s="53"/>
    </row>
    <row r="8285" spans="2:14" x14ac:dyDescent="0.25">
      <c r="B8285" s="175"/>
      <c r="C8285" s="53"/>
      <c r="D8285" s="53"/>
      <c r="E8285" s="53"/>
      <c r="F8285" s="53"/>
      <c r="G8285" s="54"/>
      <c r="H8285" s="53"/>
      <c r="I8285" s="59"/>
      <c r="J8285" s="53"/>
      <c r="K8285" s="53"/>
      <c r="L8285" s="53"/>
      <c r="M8285" s="53"/>
      <c r="N8285" s="53"/>
    </row>
    <row r="8286" spans="2:14" x14ac:dyDescent="0.25">
      <c r="B8286" s="175"/>
      <c r="C8286" s="53"/>
      <c r="D8286" s="53"/>
      <c r="E8286" s="53"/>
      <c r="F8286" s="53"/>
      <c r="G8286" s="54"/>
      <c r="H8286" s="53"/>
      <c r="I8286" s="59"/>
      <c r="J8286" s="53"/>
      <c r="K8286" s="53"/>
      <c r="L8286" s="53"/>
      <c r="M8286" s="53"/>
      <c r="N8286" s="53"/>
    </row>
    <row r="8287" spans="2:14" x14ac:dyDescent="0.25">
      <c r="B8287" s="175"/>
      <c r="C8287" s="53"/>
      <c r="D8287" s="53"/>
      <c r="E8287" s="53"/>
      <c r="F8287" s="53"/>
      <c r="G8287" s="54"/>
      <c r="H8287" s="53"/>
      <c r="I8287" s="59"/>
      <c r="J8287" s="53"/>
      <c r="K8287" s="53"/>
      <c r="L8287" s="53"/>
      <c r="M8287" s="53"/>
      <c r="N8287" s="53"/>
    </row>
    <row r="8288" spans="2:14" x14ac:dyDescent="0.25">
      <c r="B8288" s="175"/>
      <c r="C8288" s="53"/>
      <c r="D8288" s="53"/>
      <c r="E8288" s="53"/>
      <c r="F8288" s="53"/>
      <c r="G8288" s="54"/>
      <c r="H8288" s="53"/>
      <c r="I8288" s="59"/>
      <c r="J8288" s="53"/>
      <c r="K8288" s="53"/>
      <c r="L8288" s="53"/>
      <c r="M8288" s="53"/>
      <c r="N8288" s="53"/>
    </row>
    <row r="8289" spans="2:14" x14ac:dyDescent="0.25">
      <c r="B8289" s="175"/>
      <c r="C8289" s="53"/>
      <c r="D8289" s="53"/>
      <c r="E8289" s="53"/>
      <c r="F8289" s="53"/>
      <c r="G8289" s="54"/>
      <c r="H8289" s="53"/>
      <c r="I8289" s="59"/>
      <c r="J8289" s="53"/>
      <c r="K8289" s="53"/>
      <c r="L8289" s="53"/>
      <c r="M8289" s="53"/>
      <c r="N8289" s="53"/>
    </row>
    <row r="8290" spans="2:14" x14ac:dyDescent="0.25">
      <c r="B8290" s="175"/>
      <c r="C8290" s="53"/>
      <c r="D8290" s="53"/>
      <c r="E8290" s="53"/>
      <c r="F8290" s="53"/>
      <c r="G8290" s="54"/>
      <c r="H8290" s="53"/>
      <c r="I8290" s="59"/>
      <c r="J8290" s="53"/>
      <c r="K8290" s="53"/>
      <c r="L8290" s="53"/>
      <c r="M8290" s="53"/>
      <c r="N8290" s="53"/>
    </row>
    <row r="8291" spans="2:14" x14ac:dyDescent="0.25">
      <c r="B8291" s="175"/>
      <c r="C8291" s="53"/>
      <c r="D8291" s="53"/>
      <c r="E8291" s="53"/>
      <c r="F8291" s="53"/>
      <c r="G8291" s="54"/>
      <c r="H8291" s="53"/>
      <c r="I8291" s="59"/>
      <c r="J8291" s="53"/>
      <c r="K8291" s="53"/>
      <c r="L8291" s="53"/>
      <c r="M8291" s="53"/>
      <c r="N8291" s="53"/>
    </row>
    <row r="8292" spans="2:14" x14ac:dyDescent="0.25">
      <c r="B8292" s="175"/>
      <c r="C8292" s="53"/>
      <c r="D8292" s="53"/>
      <c r="E8292" s="53"/>
      <c r="F8292" s="53"/>
      <c r="G8292" s="54"/>
      <c r="H8292" s="53"/>
      <c r="I8292" s="59"/>
      <c r="J8292" s="53"/>
      <c r="K8292" s="53"/>
      <c r="L8292" s="53"/>
      <c r="M8292" s="53"/>
      <c r="N8292" s="53"/>
    </row>
    <row r="8293" spans="2:14" x14ac:dyDescent="0.25">
      <c r="B8293" s="175"/>
      <c r="C8293" s="53"/>
      <c r="D8293" s="53"/>
      <c r="E8293" s="53"/>
      <c r="F8293" s="53"/>
      <c r="G8293" s="54"/>
      <c r="H8293" s="53"/>
      <c r="I8293" s="59"/>
      <c r="J8293" s="53"/>
      <c r="K8293" s="53"/>
      <c r="L8293" s="53"/>
      <c r="M8293" s="53"/>
      <c r="N8293" s="53"/>
    </row>
    <row r="8294" spans="2:14" x14ac:dyDescent="0.25">
      <c r="B8294" s="175"/>
      <c r="C8294" s="53"/>
      <c r="D8294" s="53"/>
      <c r="E8294" s="53"/>
      <c r="F8294" s="53"/>
      <c r="G8294" s="54"/>
      <c r="H8294" s="53"/>
      <c r="I8294" s="59"/>
      <c r="J8294" s="53"/>
      <c r="K8294" s="53"/>
      <c r="L8294" s="53"/>
      <c r="M8294" s="53"/>
      <c r="N8294" s="53"/>
    </row>
    <row r="8295" spans="2:14" x14ac:dyDescent="0.25">
      <c r="B8295" s="175"/>
      <c r="C8295" s="53"/>
      <c r="D8295" s="53"/>
      <c r="E8295" s="53"/>
      <c r="F8295" s="53"/>
      <c r="G8295" s="54"/>
      <c r="H8295" s="53"/>
      <c r="I8295" s="59"/>
      <c r="J8295" s="53"/>
      <c r="K8295" s="53"/>
      <c r="L8295" s="53"/>
      <c r="M8295" s="53"/>
      <c r="N8295" s="53"/>
    </row>
    <row r="8296" spans="2:14" x14ac:dyDescent="0.25">
      <c r="B8296" s="175"/>
      <c r="C8296" s="53"/>
      <c r="D8296" s="53"/>
      <c r="E8296" s="53"/>
      <c r="F8296" s="53"/>
      <c r="G8296" s="54"/>
      <c r="H8296" s="53"/>
      <c r="I8296" s="59"/>
      <c r="J8296" s="53"/>
      <c r="K8296" s="53"/>
      <c r="L8296" s="53"/>
      <c r="M8296" s="53"/>
      <c r="N8296" s="53"/>
    </row>
    <row r="8297" spans="2:14" x14ac:dyDescent="0.25">
      <c r="B8297" s="175"/>
      <c r="C8297" s="53"/>
      <c r="D8297" s="53"/>
      <c r="E8297" s="53"/>
      <c r="F8297" s="53"/>
      <c r="G8297" s="54"/>
      <c r="H8297" s="53"/>
      <c r="I8297" s="59"/>
      <c r="J8297" s="53"/>
      <c r="K8297" s="53"/>
      <c r="L8297" s="53"/>
      <c r="M8297" s="53"/>
      <c r="N8297" s="53"/>
    </row>
    <row r="8298" spans="2:14" x14ac:dyDescent="0.25">
      <c r="B8298" s="175"/>
      <c r="C8298" s="53"/>
      <c r="D8298" s="53"/>
      <c r="E8298" s="53"/>
      <c r="F8298" s="53"/>
      <c r="G8298" s="54"/>
      <c r="H8298" s="53"/>
      <c r="I8298" s="59"/>
      <c r="J8298" s="53"/>
      <c r="K8298" s="53"/>
      <c r="L8298" s="53"/>
      <c r="M8298" s="53"/>
      <c r="N8298" s="53"/>
    </row>
    <row r="8299" spans="2:14" x14ac:dyDescent="0.25">
      <c r="B8299" s="175"/>
      <c r="C8299" s="53"/>
      <c r="D8299" s="53"/>
      <c r="E8299" s="53"/>
      <c r="F8299" s="53"/>
      <c r="G8299" s="54"/>
      <c r="H8299" s="53"/>
      <c r="I8299" s="59"/>
      <c r="J8299" s="53"/>
      <c r="K8299" s="53"/>
      <c r="L8299" s="53"/>
      <c r="M8299" s="53"/>
      <c r="N8299" s="53"/>
    </row>
    <row r="8300" spans="2:14" x14ac:dyDescent="0.25">
      <c r="B8300" s="175"/>
      <c r="C8300" s="53"/>
      <c r="D8300" s="53"/>
      <c r="E8300" s="53"/>
      <c r="F8300" s="53"/>
      <c r="G8300" s="54"/>
      <c r="H8300" s="53"/>
      <c r="I8300" s="59"/>
      <c r="J8300" s="53"/>
      <c r="K8300" s="53"/>
      <c r="L8300" s="53"/>
      <c r="M8300" s="53"/>
      <c r="N8300" s="53"/>
    </row>
    <row r="8301" spans="2:14" x14ac:dyDescent="0.25">
      <c r="B8301" s="175"/>
      <c r="C8301" s="53"/>
      <c r="D8301" s="53"/>
      <c r="E8301" s="53"/>
      <c r="F8301" s="53"/>
      <c r="G8301" s="54"/>
      <c r="H8301" s="53"/>
      <c r="I8301" s="59"/>
      <c r="J8301" s="53"/>
      <c r="K8301" s="53"/>
      <c r="L8301" s="53"/>
      <c r="M8301" s="53"/>
      <c r="N8301" s="53"/>
    </row>
    <row r="8302" spans="2:14" x14ac:dyDescent="0.25">
      <c r="B8302" s="175"/>
      <c r="C8302" s="53"/>
      <c r="D8302" s="53"/>
      <c r="E8302" s="53"/>
      <c r="F8302" s="53"/>
      <c r="G8302" s="54"/>
      <c r="H8302" s="53"/>
      <c r="I8302" s="59"/>
      <c r="J8302" s="53"/>
      <c r="K8302" s="53"/>
      <c r="L8302" s="53"/>
      <c r="M8302" s="53"/>
      <c r="N8302" s="53"/>
    </row>
    <row r="8303" spans="2:14" x14ac:dyDescent="0.25">
      <c r="B8303" s="175"/>
      <c r="C8303" s="53"/>
      <c r="D8303" s="53"/>
      <c r="E8303" s="53"/>
      <c r="F8303" s="53"/>
      <c r="G8303" s="54"/>
      <c r="H8303" s="53"/>
      <c r="I8303" s="59"/>
      <c r="J8303" s="53"/>
      <c r="K8303" s="53"/>
      <c r="L8303" s="53"/>
      <c r="M8303" s="53"/>
      <c r="N8303" s="53"/>
    </row>
    <row r="8304" spans="2:14" x14ac:dyDescent="0.25">
      <c r="B8304" s="175"/>
      <c r="C8304" s="53"/>
      <c r="D8304" s="53"/>
      <c r="E8304" s="53"/>
      <c r="F8304" s="53"/>
      <c r="G8304" s="54"/>
      <c r="H8304" s="53"/>
      <c r="I8304" s="59"/>
      <c r="J8304" s="53"/>
      <c r="K8304" s="53"/>
      <c r="L8304" s="53"/>
      <c r="M8304" s="53"/>
      <c r="N8304" s="53"/>
    </row>
    <row r="8305" spans="2:14" x14ac:dyDescent="0.25">
      <c r="B8305" s="175"/>
      <c r="C8305" s="53"/>
      <c r="D8305" s="53"/>
      <c r="E8305" s="53"/>
      <c r="F8305" s="53"/>
      <c r="G8305" s="54"/>
      <c r="H8305" s="53"/>
      <c r="I8305" s="59"/>
      <c r="J8305" s="53"/>
      <c r="K8305" s="53"/>
      <c r="L8305" s="53"/>
      <c r="M8305" s="53"/>
      <c r="N8305" s="53"/>
    </row>
    <row r="8306" spans="2:14" x14ac:dyDescent="0.25">
      <c r="B8306" s="175"/>
      <c r="C8306" s="53"/>
      <c r="D8306" s="53"/>
      <c r="E8306" s="53"/>
      <c r="F8306" s="53"/>
      <c r="G8306" s="54"/>
      <c r="H8306" s="53"/>
      <c r="I8306" s="59"/>
      <c r="J8306" s="53"/>
      <c r="K8306" s="53"/>
      <c r="L8306" s="53"/>
      <c r="M8306" s="53"/>
      <c r="N8306" s="53"/>
    </row>
    <row r="8307" spans="2:14" x14ac:dyDescent="0.25">
      <c r="B8307" s="175"/>
      <c r="C8307" s="53"/>
      <c r="D8307" s="53"/>
      <c r="E8307" s="53"/>
      <c r="F8307" s="53"/>
      <c r="G8307" s="54"/>
      <c r="H8307" s="53"/>
      <c r="I8307" s="59"/>
      <c r="J8307" s="53"/>
      <c r="K8307" s="53"/>
      <c r="L8307" s="53"/>
      <c r="M8307" s="53"/>
      <c r="N8307" s="53"/>
    </row>
    <row r="8308" spans="2:14" x14ac:dyDescent="0.25">
      <c r="B8308" s="175"/>
      <c r="C8308" s="53"/>
      <c r="D8308" s="53"/>
      <c r="E8308" s="53"/>
      <c r="F8308" s="53"/>
      <c r="G8308" s="54"/>
      <c r="H8308" s="53"/>
      <c r="I8308" s="59"/>
      <c r="J8308" s="53"/>
      <c r="K8308" s="53"/>
      <c r="L8308" s="53"/>
      <c r="M8308" s="53"/>
      <c r="N8308" s="53"/>
    </row>
    <row r="8309" spans="2:14" x14ac:dyDescent="0.25">
      <c r="B8309" s="175"/>
      <c r="C8309" s="53"/>
      <c r="D8309" s="53"/>
      <c r="E8309" s="53"/>
      <c r="F8309" s="53"/>
      <c r="G8309" s="54"/>
      <c r="H8309" s="53"/>
      <c r="I8309" s="59"/>
      <c r="J8309" s="53"/>
      <c r="K8309" s="53"/>
      <c r="L8309" s="53"/>
      <c r="M8309" s="53"/>
      <c r="N8309" s="53"/>
    </row>
    <row r="8310" spans="2:14" x14ac:dyDescent="0.25">
      <c r="B8310" s="175"/>
      <c r="C8310" s="53"/>
      <c r="D8310" s="53"/>
      <c r="E8310" s="53"/>
      <c r="F8310" s="53"/>
      <c r="G8310" s="54"/>
      <c r="H8310" s="53"/>
      <c r="I8310" s="59"/>
      <c r="J8310" s="53"/>
      <c r="K8310" s="53"/>
      <c r="L8310" s="53"/>
      <c r="M8310" s="53"/>
      <c r="N8310" s="53"/>
    </row>
    <row r="8311" spans="2:14" x14ac:dyDescent="0.25">
      <c r="B8311" s="175"/>
      <c r="C8311" s="53"/>
      <c r="D8311" s="53"/>
      <c r="E8311" s="53"/>
      <c r="F8311" s="53"/>
      <c r="G8311" s="54"/>
      <c r="H8311" s="53"/>
      <c r="I8311" s="59"/>
      <c r="J8311" s="53"/>
      <c r="K8311" s="53"/>
      <c r="L8311" s="53"/>
      <c r="M8311" s="53"/>
      <c r="N8311" s="53"/>
    </row>
    <row r="8312" spans="2:14" x14ac:dyDescent="0.25">
      <c r="B8312" s="175"/>
      <c r="C8312" s="53"/>
      <c r="D8312" s="53"/>
      <c r="E8312" s="53"/>
      <c r="F8312" s="53"/>
      <c r="G8312" s="54"/>
      <c r="H8312" s="53"/>
      <c r="I8312" s="59"/>
      <c r="J8312" s="53"/>
      <c r="K8312" s="53"/>
      <c r="L8312" s="53"/>
      <c r="M8312" s="53"/>
      <c r="N8312" s="53"/>
    </row>
    <row r="8313" spans="2:14" x14ac:dyDescent="0.25">
      <c r="B8313" s="175"/>
      <c r="C8313" s="53"/>
      <c r="D8313" s="53"/>
      <c r="E8313" s="53"/>
      <c r="F8313" s="53"/>
      <c r="G8313" s="54"/>
      <c r="H8313" s="53"/>
      <c r="I8313" s="59"/>
      <c r="J8313" s="53"/>
      <c r="K8313" s="53"/>
      <c r="L8313" s="53"/>
      <c r="M8313" s="53"/>
      <c r="N8313" s="53"/>
    </row>
    <row r="8314" spans="2:14" x14ac:dyDescent="0.25">
      <c r="B8314" s="175"/>
      <c r="C8314" s="53"/>
      <c r="D8314" s="53"/>
      <c r="E8314" s="53"/>
      <c r="F8314" s="53"/>
      <c r="G8314" s="54"/>
      <c r="H8314" s="53"/>
      <c r="I8314" s="59"/>
      <c r="J8314" s="53"/>
      <c r="K8314" s="53"/>
      <c r="L8314" s="53"/>
      <c r="M8314" s="53"/>
      <c r="N8314" s="53"/>
    </row>
    <row r="8315" spans="2:14" x14ac:dyDescent="0.25">
      <c r="B8315" s="175"/>
      <c r="C8315" s="53"/>
      <c r="D8315" s="53"/>
      <c r="E8315" s="53"/>
      <c r="F8315" s="53"/>
      <c r="G8315" s="54"/>
      <c r="H8315" s="53"/>
      <c r="I8315" s="59"/>
      <c r="J8315" s="53"/>
      <c r="K8315" s="53"/>
      <c r="L8315" s="53"/>
      <c r="M8315" s="53"/>
      <c r="N8315" s="53"/>
    </row>
    <row r="8316" spans="2:14" x14ac:dyDescent="0.25">
      <c r="B8316" s="175"/>
      <c r="C8316" s="53"/>
      <c r="D8316" s="53"/>
      <c r="E8316" s="53"/>
      <c r="F8316" s="53"/>
      <c r="G8316" s="54"/>
      <c r="H8316" s="53"/>
      <c r="I8316" s="59"/>
      <c r="J8316" s="53"/>
      <c r="K8316" s="53"/>
      <c r="L8316" s="53"/>
      <c r="M8316" s="53"/>
      <c r="N8316" s="53"/>
    </row>
    <row r="8317" spans="2:14" x14ac:dyDescent="0.25">
      <c r="B8317" s="175"/>
      <c r="C8317" s="53"/>
      <c r="D8317" s="53"/>
      <c r="E8317" s="53"/>
      <c r="F8317" s="53"/>
      <c r="G8317" s="54"/>
      <c r="H8317" s="53"/>
      <c r="I8317" s="59"/>
      <c r="J8317" s="53"/>
      <c r="K8317" s="53"/>
      <c r="L8317" s="53"/>
      <c r="M8317" s="53"/>
      <c r="N8317" s="53"/>
    </row>
    <row r="8318" spans="2:14" x14ac:dyDescent="0.25">
      <c r="B8318" s="175"/>
      <c r="C8318" s="53"/>
      <c r="D8318" s="53"/>
      <c r="E8318" s="53"/>
      <c r="F8318" s="53"/>
      <c r="G8318" s="54"/>
      <c r="H8318" s="53"/>
      <c r="I8318" s="59"/>
      <c r="J8318" s="53"/>
      <c r="K8318" s="53"/>
      <c r="L8318" s="53"/>
      <c r="M8318" s="53"/>
      <c r="N8318" s="53"/>
    </row>
    <row r="8319" spans="2:14" x14ac:dyDescent="0.25">
      <c r="B8319" s="175"/>
      <c r="C8319" s="53"/>
      <c r="D8319" s="53"/>
      <c r="E8319" s="53"/>
      <c r="F8319" s="53"/>
      <c r="G8319" s="54"/>
      <c r="H8319" s="53"/>
      <c r="I8319" s="59"/>
      <c r="J8319" s="53"/>
      <c r="K8319" s="53"/>
      <c r="L8319" s="53"/>
      <c r="M8319" s="53"/>
      <c r="N8319" s="53"/>
    </row>
    <row r="8320" spans="2:14" x14ac:dyDescent="0.25">
      <c r="B8320" s="175"/>
      <c r="C8320" s="53"/>
      <c r="D8320" s="53"/>
      <c r="E8320" s="53"/>
      <c r="F8320" s="53"/>
      <c r="G8320" s="54"/>
      <c r="H8320" s="53"/>
      <c r="I8320" s="59"/>
      <c r="J8320" s="53"/>
      <c r="K8320" s="53"/>
      <c r="L8320" s="53"/>
      <c r="M8320" s="53"/>
      <c r="N8320" s="53"/>
    </row>
    <row r="8321" spans="2:14" x14ac:dyDescent="0.25">
      <c r="B8321" s="175"/>
      <c r="C8321" s="53"/>
      <c r="D8321" s="53"/>
      <c r="E8321" s="53"/>
      <c r="F8321" s="53"/>
      <c r="G8321" s="54"/>
      <c r="H8321" s="53"/>
      <c r="I8321" s="59"/>
      <c r="J8321" s="53"/>
      <c r="K8321" s="53"/>
      <c r="L8321" s="53"/>
      <c r="M8321" s="53"/>
      <c r="N8321" s="53"/>
    </row>
    <row r="8322" spans="2:14" x14ac:dyDescent="0.25">
      <c r="B8322" s="175"/>
      <c r="C8322" s="53"/>
      <c r="D8322" s="53"/>
      <c r="E8322" s="53"/>
      <c r="F8322" s="53"/>
      <c r="G8322" s="54"/>
      <c r="H8322" s="53"/>
      <c r="I8322" s="59"/>
      <c r="J8322" s="53"/>
      <c r="K8322" s="53"/>
      <c r="L8322" s="53"/>
      <c r="M8322" s="53"/>
      <c r="N8322" s="53"/>
    </row>
    <row r="8323" spans="2:14" x14ac:dyDescent="0.25">
      <c r="B8323" s="175"/>
      <c r="C8323" s="53"/>
      <c r="D8323" s="53"/>
      <c r="E8323" s="53"/>
      <c r="F8323" s="53"/>
      <c r="G8323" s="54"/>
      <c r="H8323" s="53"/>
      <c r="I8323" s="59"/>
      <c r="J8323" s="53"/>
      <c r="K8323" s="53"/>
      <c r="L8323" s="53"/>
      <c r="M8323" s="53"/>
      <c r="N8323" s="53"/>
    </row>
    <row r="8324" spans="2:14" x14ac:dyDescent="0.25">
      <c r="B8324" s="175"/>
      <c r="C8324" s="53"/>
      <c r="D8324" s="53"/>
      <c r="E8324" s="53"/>
      <c r="F8324" s="53"/>
      <c r="G8324" s="54"/>
      <c r="H8324" s="53"/>
      <c r="I8324" s="59"/>
      <c r="J8324" s="53"/>
      <c r="K8324" s="53"/>
      <c r="L8324" s="53"/>
      <c r="M8324" s="53"/>
      <c r="N8324" s="53"/>
    </row>
    <row r="8325" spans="2:14" x14ac:dyDescent="0.25">
      <c r="B8325" s="175"/>
      <c r="C8325" s="53"/>
      <c r="D8325" s="53"/>
      <c r="E8325" s="53"/>
      <c r="F8325" s="53"/>
      <c r="G8325" s="54"/>
      <c r="H8325" s="53"/>
      <c r="I8325" s="59"/>
      <c r="J8325" s="53"/>
      <c r="K8325" s="53"/>
      <c r="L8325" s="53"/>
      <c r="M8325" s="53"/>
      <c r="N8325" s="53"/>
    </row>
    <row r="8326" spans="2:14" x14ac:dyDescent="0.25">
      <c r="B8326" s="175"/>
      <c r="C8326" s="53"/>
      <c r="D8326" s="53"/>
      <c r="E8326" s="53"/>
      <c r="F8326" s="53"/>
      <c r="G8326" s="54"/>
      <c r="H8326" s="53"/>
      <c r="I8326" s="59"/>
      <c r="J8326" s="53"/>
      <c r="K8326" s="53"/>
      <c r="L8326" s="53"/>
      <c r="M8326" s="53"/>
      <c r="N8326" s="53"/>
    </row>
    <row r="8327" spans="2:14" x14ac:dyDescent="0.25">
      <c r="B8327" s="175"/>
      <c r="C8327" s="53"/>
      <c r="D8327" s="53"/>
      <c r="E8327" s="53"/>
      <c r="F8327" s="53"/>
      <c r="G8327" s="54"/>
      <c r="H8327" s="53"/>
      <c r="I8327" s="59"/>
      <c r="J8327" s="53"/>
      <c r="K8327" s="53"/>
      <c r="L8327" s="53"/>
      <c r="M8327" s="53"/>
      <c r="N8327" s="53"/>
    </row>
    <row r="8328" spans="2:14" x14ac:dyDescent="0.25">
      <c r="B8328" s="175"/>
      <c r="C8328" s="53"/>
      <c r="D8328" s="53"/>
      <c r="E8328" s="53"/>
      <c r="F8328" s="53"/>
      <c r="G8328" s="54"/>
      <c r="H8328" s="53"/>
      <c r="I8328" s="59"/>
      <c r="J8328" s="53"/>
      <c r="K8328" s="53"/>
      <c r="L8328" s="53"/>
      <c r="M8328" s="53"/>
      <c r="N8328" s="53"/>
    </row>
    <row r="8329" spans="2:14" x14ac:dyDescent="0.25">
      <c r="B8329" s="175"/>
      <c r="C8329" s="53"/>
      <c r="D8329" s="53"/>
      <c r="E8329" s="53"/>
      <c r="F8329" s="53"/>
      <c r="G8329" s="54"/>
      <c r="H8329" s="53"/>
      <c r="I8329" s="59"/>
      <c r="J8329" s="53"/>
      <c r="K8329" s="53"/>
      <c r="L8329" s="53"/>
      <c r="M8329" s="53"/>
      <c r="N8329" s="53"/>
    </row>
    <row r="8330" spans="2:14" x14ac:dyDescent="0.25">
      <c r="B8330" s="175"/>
      <c r="C8330" s="53"/>
      <c r="D8330" s="53"/>
      <c r="E8330" s="53"/>
      <c r="F8330" s="53"/>
      <c r="G8330" s="54"/>
      <c r="H8330" s="53"/>
      <c r="I8330" s="59"/>
      <c r="J8330" s="53"/>
      <c r="K8330" s="53"/>
      <c r="L8330" s="53"/>
      <c r="M8330" s="53"/>
      <c r="N8330" s="53"/>
    </row>
    <row r="8331" spans="2:14" x14ac:dyDescent="0.25">
      <c r="B8331" s="175"/>
      <c r="C8331" s="53"/>
      <c r="D8331" s="53"/>
      <c r="E8331" s="53"/>
      <c r="F8331" s="53"/>
      <c r="G8331" s="54"/>
      <c r="H8331" s="53"/>
      <c r="I8331" s="59"/>
      <c r="J8331" s="53"/>
      <c r="K8331" s="53"/>
      <c r="L8331" s="53"/>
      <c r="M8331" s="53"/>
      <c r="N8331" s="53"/>
    </row>
    <row r="8332" spans="2:14" x14ac:dyDescent="0.25">
      <c r="B8332" s="175"/>
      <c r="C8332" s="53"/>
      <c r="D8332" s="53"/>
      <c r="E8332" s="53"/>
      <c r="F8332" s="53"/>
      <c r="G8332" s="54"/>
      <c r="H8332" s="53"/>
      <c r="I8332" s="59"/>
      <c r="J8332" s="53"/>
      <c r="K8332" s="53"/>
      <c r="L8332" s="53"/>
      <c r="M8332" s="53"/>
      <c r="N8332" s="53"/>
    </row>
    <row r="8333" spans="2:14" x14ac:dyDescent="0.25">
      <c r="B8333" s="175"/>
      <c r="C8333" s="53"/>
      <c r="D8333" s="53"/>
      <c r="E8333" s="53"/>
      <c r="F8333" s="53"/>
      <c r="G8333" s="54"/>
      <c r="H8333" s="53"/>
      <c r="I8333" s="59"/>
      <c r="J8333" s="53"/>
      <c r="K8333" s="53"/>
      <c r="L8333" s="53"/>
      <c r="M8333" s="53"/>
      <c r="N8333" s="53"/>
    </row>
    <row r="8334" spans="2:14" x14ac:dyDescent="0.25">
      <c r="B8334" s="175"/>
      <c r="C8334" s="53"/>
      <c r="D8334" s="53"/>
      <c r="E8334" s="53"/>
      <c r="F8334" s="53"/>
      <c r="G8334" s="54"/>
      <c r="H8334" s="53"/>
      <c r="I8334" s="59"/>
      <c r="J8334" s="53"/>
      <c r="K8334" s="53"/>
      <c r="L8334" s="53"/>
      <c r="M8334" s="53"/>
      <c r="N8334" s="53"/>
    </row>
    <row r="8335" spans="2:14" x14ac:dyDescent="0.25">
      <c r="B8335" s="175"/>
      <c r="C8335" s="53"/>
      <c r="D8335" s="53"/>
      <c r="E8335" s="53"/>
      <c r="F8335" s="53"/>
      <c r="G8335" s="54"/>
      <c r="H8335" s="53"/>
      <c r="I8335" s="59"/>
      <c r="J8335" s="53"/>
      <c r="K8335" s="53"/>
      <c r="L8335" s="53"/>
      <c r="M8335" s="53"/>
      <c r="N8335" s="53"/>
    </row>
    <row r="8336" spans="2:14" x14ac:dyDescent="0.25">
      <c r="B8336" s="175"/>
      <c r="C8336" s="53"/>
      <c r="D8336" s="53"/>
      <c r="E8336" s="53"/>
      <c r="F8336" s="53"/>
      <c r="G8336" s="54"/>
      <c r="H8336" s="53"/>
      <c r="I8336" s="59"/>
      <c r="J8336" s="53"/>
      <c r="K8336" s="53"/>
      <c r="L8336" s="53"/>
      <c r="M8336" s="53"/>
      <c r="N8336" s="53"/>
    </row>
    <row r="8337" spans="2:14" x14ac:dyDescent="0.25">
      <c r="B8337" s="175"/>
      <c r="C8337" s="53"/>
      <c r="D8337" s="53"/>
      <c r="E8337" s="53"/>
      <c r="F8337" s="53"/>
      <c r="G8337" s="54"/>
      <c r="H8337" s="53"/>
      <c r="I8337" s="59"/>
      <c r="J8337" s="53"/>
      <c r="K8337" s="53"/>
      <c r="L8337" s="53"/>
      <c r="M8337" s="53"/>
      <c r="N8337" s="53"/>
    </row>
    <row r="8338" spans="2:14" x14ac:dyDescent="0.25">
      <c r="B8338" s="175"/>
      <c r="C8338" s="53"/>
      <c r="D8338" s="53"/>
      <c r="E8338" s="53"/>
      <c r="F8338" s="53"/>
      <c r="G8338" s="54"/>
      <c r="H8338" s="53"/>
      <c r="I8338" s="59"/>
      <c r="J8338" s="53"/>
      <c r="K8338" s="53"/>
      <c r="L8338" s="53"/>
      <c r="M8338" s="53"/>
      <c r="N8338" s="53"/>
    </row>
    <row r="8339" spans="2:14" x14ac:dyDescent="0.25">
      <c r="B8339" s="175"/>
      <c r="C8339" s="53"/>
      <c r="D8339" s="53"/>
      <c r="E8339" s="53"/>
      <c r="F8339" s="53"/>
      <c r="G8339" s="54"/>
      <c r="H8339" s="53"/>
      <c r="I8339" s="59"/>
      <c r="J8339" s="53"/>
      <c r="K8339" s="53"/>
      <c r="L8339" s="53"/>
      <c r="M8339" s="53"/>
      <c r="N8339" s="53"/>
    </row>
    <row r="8340" spans="2:14" x14ac:dyDescent="0.25">
      <c r="B8340" s="175"/>
      <c r="C8340" s="53"/>
      <c r="D8340" s="53"/>
      <c r="E8340" s="53"/>
      <c r="F8340" s="53"/>
      <c r="G8340" s="54"/>
      <c r="H8340" s="53"/>
      <c r="I8340" s="59"/>
      <c r="J8340" s="53"/>
      <c r="K8340" s="53"/>
      <c r="L8340" s="53"/>
      <c r="M8340" s="53"/>
      <c r="N8340" s="53"/>
    </row>
    <row r="8341" spans="2:14" x14ac:dyDescent="0.25">
      <c r="B8341" s="175"/>
      <c r="C8341" s="53"/>
      <c r="D8341" s="53"/>
      <c r="E8341" s="53"/>
      <c r="F8341" s="53"/>
      <c r="G8341" s="54"/>
      <c r="H8341" s="53"/>
      <c r="I8341" s="59"/>
      <c r="J8341" s="53"/>
      <c r="K8341" s="53"/>
      <c r="L8341" s="53"/>
      <c r="M8341" s="53"/>
      <c r="N8341" s="53"/>
    </row>
    <row r="8342" spans="2:14" x14ac:dyDescent="0.25">
      <c r="B8342" s="175"/>
      <c r="C8342" s="53"/>
      <c r="D8342" s="53"/>
      <c r="E8342" s="53"/>
      <c r="F8342" s="53"/>
      <c r="G8342" s="54"/>
      <c r="H8342" s="53"/>
      <c r="I8342" s="59"/>
      <c r="J8342" s="53"/>
      <c r="K8342" s="53"/>
      <c r="L8342" s="53"/>
      <c r="M8342" s="53"/>
      <c r="N8342" s="53"/>
    </row>
    <row r="8343" spans="2:14" x14ac:dyDescent="0.25">
      <c r="B8343" s="175"/>
      <c r="C8343" s="53"/>
      <c r="D8343" s="53"/>
      <c r="E8343" s="53"/>
      <c r="F8343" s="53"/>
      <c r="G8343" s="54"/>
      <c r="H8343" s="53"/>
      <c r="I8343" s="59"/>
      <c r="J8343" s="53"/>
      <c r="K8343" s="53"/>
      <c r="L8343" s="53"/>
      <c r="M8343" s="53"/>
      <c r="N8343" s="53"/>
    </row>
    <row r="8344" spans="2:14" x14ac:dyDescent="0.25">
      <c r="B8344" s="175"/>
      <c r="C8344" s="53"/>
      <c r="D8344" s="53"/>
      <c r="E8344" s="53"/>
      <c r="F8344" s="53"/>
      <c r="G8344" s="54"/>
      <c r="H8344" s="53"/>
      <c r="I8344" s="59"/>
      <c r="J8344" s="53"/>
      <c r="K8344" s="53"/>
      <c r="L8344" s="53"/>
      <c r="M8344" s="53"/>
      <c r="N8344" s="53"/>
    </row>
    <row r="8345" spans="2:14" x14ac:dyDescent="0.25">
      <c r="B8345" s="175"/>
      <c r="C8345" s="53"/>
      <c r="D8345" s="53"/>
      <c r="E8345" s="53"/>
      <c r="F8345" s="53"/>
      <c r="G8345" s="54"/>
      <c r="H8345" s="53"/>
      <c r="I8345" s="59"/>
      <c r="J8345" s="53"/>
      <c r="K8345" s="53"/>
      <c r="L8345" s="53"/>
      <c r="M8345" s="53"/>
      <c r="N8345" s="53"/>
    </row>
    <row r="8346" spans="2:14" x14ac:dyDescent="0.25">
      <c r="B8346" s="175"/>
      <c r="C8346" s="53"/>
      <c r="D8346" s="53"/>
      <c r="E8346" s="53"/>
      <c r="F8346" s="53"/>
      <c r="G8346" s="54"/>
      <c r="H8346" s="53"/>
      <c r="I8346" s="59"/>
      <c r="J8346" s="53"/>
      <c r="K8346" s="53"/>
      <c r="L8346" s="53"/>
      <c r="M8346" s="53"/>
      <c r="N8346" s="53"/>
    </row>
    <row r="8347" spans="2:14" x14ac:dyDescent="0.25">
      <c r="B8347" s="175"/>
      <c r="C8347" s="53"/>
      <c r="D8347" s="53"/>
      <c r="E8347" s="53"/>
      <c r="F8347" s="53"/>
      <c r="G8347" s="54"/>
      <c r="H8347" s="53"/>
      <c r="I8347" s="59"/>
      <c r="J8347" s="53"/>
      <c r="K8347" s="53"/>
      <c r="L8347" s="53"/>
      <c r="M8347" s="53"/>
      <c r="N8347" s="53"/>
    </row>
    <row r="8348" spans="2:14" x14ac:dyDescent="0.25">
      <c r="B8348" s="175"/>
      <c r="C8348" s="53"/>
      <c r="D8348" s="53"/>
      <c r="E8348" s="53"/>
      <c r="F8348" s="53"/>
      <c r="G8348" s="54"/>
      <c r="H8348" s="53"/>
      <c r="I8348" s="59"/>
      <c r="J8348" s="53"/>
      <c r="K8348" s="53"/>
      <c r="L8348" s="53"/>
      <c r="M8348" s="53"/>
      <c r="N8348" s="53"/>
    </row>
    <row r="8349" spans="2:14" x14ac:dyDescent="0.25">
      <c r="B8349" s="175"/>
      <c r="C8349" s="53"/>
      <c r="D8349" s="53"/>
      <c r="E8349" s="53"/>
      <c r="F8349" s="53"/>
      <c r="G8349" s="54"/>
      <c r="H8349" s="53"/>
      <c r="I8349" s="59"/>
      <c r="J8349" s="53"/>
      <c r="K8349" s="53"/>
      <c r="L8349" s="53"/>
      <c r="M8349" s="53"/>
      <c r="N8349" s="53"/>
    </row>
    <row r="8350" spans="2:14" x14ac:dyDescent="0.25">
      <c r="B8350" s="175"/>
      <c r="C8350" s="53"/>
      <c r="D8350" s="53"/>
      <c r="E8350" s="53"/>
      <c r="F8350" s="53"/>
      <c r="G8350" s="54"/>
      <c r="H8350" s="53"/>
      <c r="I8350" s="59"/>
      <c r="J8350" s="53"/>
      <c r="K8350" s="53"/>
      <c r="L8350" s="53"/>
      <c r="M8350" s="53"/>
      <c r="N8350" s="53"/>
    </row>
    <row r="8351" spans="2:14" x14ac:dyDescent="0.25">
      <c r="B8351" s="175"/>
      <c r="C8351" s="53"/>
      <c r="D8351" s="53"/>
      <c r="E8351" s="53"/>
      <c r="F8351" s="53"/>
      <c r="G8351" s="54"/>
      <c r="H8351" s="53"/>
      <c r="I8351" s="59"/>
      <c r="J8351" s="53"/>
      <c r="K8351" s="53"/>
      <c r="L8351" s="53"/>
      <c r="M8351" s="53"/>
      <c r="N8351" s="53"/>
    </row>
    <row r="8352" spans="2:14" x14ac:dyDescent="0.25">
      <c r="B8352" s="175"/>
      <c r="C8352" s="53"/>
      <c r="D8352" s="53"/>
      <c r="E8352" s="53"/>
      <c r="F8352" s="53"/>
      <c r="G8352" s="54"/>
      <c r="H8352" s="53"/>
      <c r="I8352" s="59"/>
      <c r="J8352" s="53"/>
      <c r="K8352" s="53"/>
      <c r="L8352" s="53"/>
      <c r="M8352" s="53"/>
      <c r="N8352" s="53"/>
    </row>
    <row r="8353" spans="2:14" x14ac:dyDescent="0.25">
      <c r="B8353" s="175"/>
      <c r="C8353" s="53"/>
      <c r="D8353" s="53"/>
      <c r="E8353" s="53"/>
      <c r="F8353" s="53"/>
      <c r="G8353" s="54"/>
      <c r="H8353" s="53"/>
      <c r="I8353" s="59"/>
      <c r="J8353" s="53"/>
      <c r="K8353" s="53"/>
      <c r="L8353" s="53"/>
      <c r="M8353" s="53"/>
      <c r="N8353" s="53"/>
    </row>
    <row r="8354" spans="2:14" x14ac:dyDescent="0.25">
      <c r="B8354" s="175"/>
      <c r="C8354" s="53"/>
      <c r="D8354" s="53"/>
      <c r="E8354" s="53"/>
      <c r="F8354" s="53"/>
      <c r="G8354" s="54"/>
      <c r="H8354" s="53"/>
      <c r="I8354" s="59"/>
      <c r="J8354" s="53"/>
      <c r="K8354" s="53"/>
      <c r="L8354" s="53"/>
      <c r="M8354" s="53"/>
      <c r="N8354" s="53"/>
    </row>
    <row r="8355" spans="2:14" x14ac:dyDescent="0.25">
      <c r="B8355" s="175"/>
      <c r="C8355" s="53"/>
      <c r="D8355" s="53"/>
      <c r="E8355" s="53"/>
      <c r="F8355" s="53"/>
      <c r="G8355" s="54"/>
      <c r="H8355" s="53"/>
      <c r="I8355" s="59"/>
      <c r="J8355" s="53"/>
      <c r="K8355" s="53"/>
      <c r="L8355" s="53"/>
      <c r="M8355" s="53"/>
      <c r="N8355" s="53"/>
    </row>
    <row r="8356" spans="2:14" x14ac:dyDescent="0.25">
      <c r="B8356" s="175"/>
      <c r="C8356" s="53"/>
      <c r="D8356" s="53"/>
      <c r="E8356" s="53"/>
      <c r="F8356" s="53"/>
      <c r="G8356" s="54"/>
      <c r="H8356" s="53"/>
      <c r="I8356" s="59"/>
      <c r="J8356" s="53"/>
      <c r="K8356" s="53"/>
      <c r="L8356" s="53"/>
      <c r="M8356" s="53"/>
      <c r="N8356" s="53"/>
    </row>
    <row r="8357" spans="2:14" x14ac:dyDescent="0.25">
      <c r="B8357" s="175"/>
      <c r="C8357" s="53"/>
      <c r="D8357" s="53"/>
      <c r="E8357" s="53"/>
      <c r="F8357" s="53"/>
      <c r="G8357" s="54"/>
      <c r="H8357" s="53"/>
      <c r="I8357" s="59"/>
      <c r="J8357" s="53"/>
      <c r="K8357" s="53"/>
      <c r="L8357" s="53"/>
      <c r="M8357" s="53"/>
      <c r="N8357" s="53"/>
    </row>
    <row r="8358" spans="2:14" x14ac:dyDescent="0.25">
      <c r="B8358" s="175"/>
      <c r="C8358" s="53"/>
      <c r="D8358" s="53"/>
      <c r="E8358" s="53"/>
      <c r="F8358" s="53"/>
      <c r="G8358" s="54"/>
      <c r="H8358" s="53"/>
      <c r="I8358" s="59"/>
      <c r="J8358" s="53"/>
      <c r="K8358" s="53"/>
      <c r="L8358" s="53"/>
      <c r="M8358" s="53"/>
      <c r="N8358" s="53"/>
    </row>
    <row r="8359" spans="2:14" x14ac:dyDescent="0.25">
      <c r="B8359" s="175"/>
      <c r="C8359" s="53"/>
      <c r="D8359" s="53"/>
      <c r="E8359" s="53"/>
      <c r="F8359" s="53"/>
      <c r="G8359" s="54"/>
      <c r="H8359" s="53"/>
      <c r="I8359" s="59"/>
      <c r="J8359" s="53"/>
      <c r="K8359" s="53"/>
      <c r="L8359" s="53"/>
      <c r="M8359" s="53"/>
      <c r="N8359" s="53"/>
    </row>
    <row r="8360" spans="2:14" x14ac:dyDescent="0.25">
      <c r="B8360" s="175"/>
      <c r="C8360" s="53"/>
      <c r="D8360" s="53"/>
      <c r="E8360" s="53"/>
      <c r="F8360" s="53"/>
      <c r="G8360" s="54"/>
      <c r="H8360" s="53"/>
      <c r="I8360" s="59"/>
      <c r="J8360" s="53"/>
      <c r="K8360" s="53"/>
      <c r="L8360" s="53"/>
      <c r="M8360" s="53"/>
      <c r="N8360" s="53"/>
    </row>
    <row r="8361" spans="2:14" x14ac:dyDescent="0.25">
      <c r="B8361" s="175"/>
      <c r="C8361" s="53"/>
      <c r="D8361" s="53"/>
      <c r="E8361" s="53"/>
      <c r="F8361" s="53"/>
      <c r="G8361" s="54"/>
      <c r="H8361" s="53"/>
      <c r="I8361" s="59"/>
      <c r="J8361" s="53"/>
      <c r="K8361" s="53"/>
      <c r="L8361" s="53"/>
      <c r="M8361" s="53"/>
      <c r="N8361" s="53"/>
    </row>
    <row r="8362" spans="2:14" x14ac:dyDescent="0.25">
      <c r="B8362" s="175"/>
      <c r="C8362" s="53"/>
      <c r="D8362" s="53"/>
      <c r="E8362" s="53"/>
      <c r="F8362" s="53"/>
      <c r="G8362" s="54"/>
      <c r="H8362" s="53"/>
      <c r="I8362" s="59"/>
      <c r="J8362" s="53"/>
      <c r="K8362" s="53"/>
      <c r="L8362" s="53"/>
      <c r="M8362" s="53"/>
      <c r="N8362" s="53"/>
    </row>
    <row r="8363" spans="2:14" x14ac:dyDescent="0.25">
      <c r="B8363" s="175"/>
      <c r="C8363" s="53"/>
      <c r="D8363" s="53"/>
      <c r="E8363" s="53"/>
      <c r="F8363" s="53"/>
      <c r="G8363" s="54"/>
      <c r="H8363" s="53"/>
      <c r="I8363" s="59"/>
      <c r="J8363" s="53"/>
      <c r="K8363" s="53"/>
      <c r="L8363" s="53"/>
      <c r="M8363" s="53"/>
      <c r="N8363" s="53"/>
    </row>
    <row r="8364" spans="2:14" x14ac:dyDescent="0.25">
      <c r="B8364" s="175"/>
      <c r="C8364" s="53"/>
      <c r="D8364" s="53"/>
      <c r="E8364" s="53"/>
      <c r="F8364" s="53"/>
      <c r="G8364" s="54"/>
      <c r="H8364" s="53"/>
      <c r="I8364" s="59"/>
      <c r="J8364" s="53"/>
      <c r="K8364" s="53"/>
      <c r="L8364" s="53"/>
      <c r="M8364" s="53"/>
      <c r="N8364" s="53"/>
    </row>
    <row r="8365" spans="2:14" x14ac:dyDescent="0.25">
      <c r="B8365" s="175"/>
      <c r="C8365" s="53"/>
      <c r="D8365" s="53"/>
      <c r="E8365" s="53"/>
      <c r="F8365" s="53"/>
      <c r="G8365" s="54"/>
      <c r="H8365" s="53"/>
      <c r="I8365" s="59"/>
      <c r="J8365" s="53"/>
      <c r="K8365" s="53"/>
      <c r="L8365" s="53"/>
      <c r="M8365" s="53"/>
      <c r="N8365" s="53"/>
    </row>
    <row r="8366" spans="2:14" x14ac:dyDescent="0.25">
      <c r="B8366" s="175"/>
      <c r="C8366" s="53"/>
      <c r="D8366" s="53"/>
      <c r="E8366" s="53"/>
      <c r="F8366" s="53"/>
      <c r="G8366" s="54"/>
      <c r="H8366" s="53"/>
      <c r="I8366" s="59"/>
      <c r="J8366" s="53"/>
      <c r="K8366" s="53"/>
      <c r="L8366" s="53"/>
      <c r="M8366" s="53"/>
      <c r="N8366" s="53"/>
    </row>
    <row r="8367" spans="2:14" x14ac:dyDescent="0.25">
      <c r="B8367" s="175"/>
      <c r="C8367" s="53"/>
      <c r="D8367" s="53"/>
      <c r="E8367" s="53"/>
      <c r="F8367" s="53"/>
      <c r="G8367" s="54"/>
      <c r="H8367" s="53"/>
      <c r="I8367" s="59"/>
      <c r="J8367" s="53"/>
      <c r="K8367" s="53"/>
      <c r="L8367" s="53"/>
      <c r="M8367" s="53"/>
      <c r="N8367" s="53"/>
    </row>
    <row r="8368" spans="2:14" x14ac:dyDescent="0.25">
      <c r="B8368" s="175"/>
      <c r="C8368" s="53"/>
      <c r="D8368" s="53"/>
      <c r="E8368" s="53"/>
      <c r="F8368" s="53"/>
      <c r="G8368" s="54"/>
      <c r="H8368" s="53"/>
      <c r="I8368" s="59"/>
      <c r="J8368" s="53"/>
      <c r="K8368" s="53"/>
      <c r="L8368" s="53"/>
      <c r="M8368" s="53"/>
      <c r="N8368" s="53"/>
    </row>
    <row r="8369" spans="2:14" x14ac:dyDescent="0.25">
      <c r="B8369" s="175"/>
      <c r="C8369" s="53"/>
      <c r="D8369" s="53"/>
      <c r="E8369" s="53"/>
      <c r="F8369" s="53"/>
      <c r="G8369" s="54"/>
      <c r="H8369" s="53"/>
      <c r="I8369" s="59"/>
      <c r="J8369" s="53"/>
      <c r="K8369" s="53"/>
      <c r="L8369" s="53"/>
      <c r="M8369" s="53"/>
      <c r="N8369" s="53"/>
    </row>
    <row r="8370" spans="2:14" x14ac:dyDescent="0.25">
      <c r="B8370" s="175"/>
      <c r="C8370" s="53"/>
      <c r="D8370" s="53"/>
      <c r="E8370" s="53"/>
      <c r="F8370" s="53"/>
      <c r="G8370" s="54"/>
      <c r="H8370" s="53"/>
      <c r="I8370" s="59"/>
      <c r="J8370" s="53"/>
      <c r="K8370" s="53"/>
      <c r="L8370" s="53"/>
      <c r="M8370" s="53"/>
      <c r="N8370" s="53"/>
    </row>
    <row r="8371" spans="2:14" x14ac:dyDescent="0.25">
      <c r="B8371" s="175"/>
      <c r="C8371" s="53"/>
      <c r="D8371" s="53"/>
      <c r="E8371" s="53"/>
      <c r="F8371" s="53"/>
      <c r="G8371" s="54"/>
      <c r="H8371" s="53"/>
      <c r="I8371" s="59"/>
      <c r="J8371" s="53"/>
      <c r="K8371" s="53"/>
      <c r="L8371" s="53"/>
      <c r="M8371" s="53"/>
      <c r="N8371" s="53"/>
    </row>
    <row r="8372" spans="2:14" x14ac:dyDescent="0.25">
      <c r="B8372" s="175"/>
      <c r="C8372" s="53"/>
      <c r="D8372" s="53"/>
      <c r="E8372" s="53"/>
      <c r="F8372" s="53"/>
      <c r="G8372" s="54"/>
      <c r="H8372" s="53"/>
      <c r="I8372" s="59"/>
      <c r="J8372" s="53"/>
      <c r="K8372" s="53"/>
      <c r="L8372" s="53"/>
      <c r="M8372" s="53"/>
      <c r="N8372" s="53"/>
    </row>
    <row r="8373" spans="2:14" x14ac:dyDescent="0.25">
      <c r="B8373" s="175"/>
      <c r="C8373" s="53"/>
      <c r="D8373" s="53"/>
      <c r="E8373" s="53"/>
      <c r="F8373" s="53"/>
      <c r="G8373" s="54"/>
      <c r="H8373" s="53"/>
      <c r="I8373" s="59"/>
      <c r="J8373" s="53"/>
      <c r="K8373" s="53"/>
      <c r="L8373" s="53"/>
      <c r="M8373" s="53"/>
      <c r="N8373" s="53"/>
    </row>
    <row r="8374" spans="2:14" x14ac:dyDescent="0.25">
      <c r="B8374" s="175"/>
      <c r="C8374" s="53"/>
      <c r="D8374" s="53"/>
      <c r="E8374" s="53"/>
      <c r="F8374" s="53"/>
      <c r="G8374" s="54"/>
      <c r="H8374" s="53"/>
      <c r="I8374" s="59"/>
      <c r="J8374" s="53"/>
      <c r="K8374" s="53"/>
      <c r="L8374" s="53"/>
      <c r="M8374" s="53"/>
      <c r="N8374" s="53"/>
    </row>
    <row r="8375" spans="2:14" x14ac:dyDescent="0.25">
      <c r="B8375" s="175"/>
      <c r="C8375" s="53"/>
      <c r="D8375" s="53"/>
      <c r="E8375" s="53"/>
      <c r="F8375" s="53"/>
      <c r="G8375" s="54"/>
      <c r="H8375" s="53"/>
      <c r="I8375" s="59"/>
      <c r="J8375" s="53"/>
      <c r="K8375" s="53"/>
      <c r="L8375" s="53"/>
      <c r="M8375" s="53"/>
      <c r="N8375" s="53"/>
    </row>
    <row r="8376" spans="2:14" x14ac:dyDescent="0.25">
      <c r="B8376" s="175"/>
      <c r="C8376" s="53"/>
      <c r="D8376" s="53"/>
      <c r="E8376" s="53"/>
      <c r="F8376" s="53"/>
      <c r="G8376" s="54"/>
      <c r="H8376" s="53"/>
      <c r="I8376" s="59"/>
      <c r="J8376" s="53"/>
      <c r="K8376" s="53"/>
      <c r="L8376" s="53"/>
      <c r="M8376" s="53"/>
      <c r="N8376" s="53"/>
    </row>
    <row r="8377" spans="2:14" x14ac:dyDescent="0.25">
      <c r="B8377" s="175"/>
      <c r="C8377" s="53"/>
      <c r="D8377" s="53"/>
      <c r="E8377" s="53"/>
      <c r="F8377" s="53"/>
      <c r="G8377" s="54"/>
      <c r="H8377" s="53"/>
      <c r="I8377" s="59"/>
      <c r="J8377" s="53"/>
      <c r="K8377" s="53"/>
      <c r="L8377" s="53"/>
      <c r="M8377" s="53"/>
      <c r="N8377" s="53"/>
    </row>
    <row r="8378" spans="2:14" x14ac:dyDescent="0.25">
      <c r="B8378" s="175"/>
      <c r="C8378" s="53"/>
      <c r="D8378" s="53"/>
      <c r="E8378" s="53"/>
      <c r="F8378" s="53"/>
      <c r="G8378" s="54"/>
      <c r="H8378" s="53"/>
      <c r="I8378" s="59"/>
      <c r="J8378" s="53"/>
      <c r="K8378" s="53"/>
      <c r="L8378" s="53"/>
      <c r="M8378" s="53"/>
      <c r="N8378" s="53"/>
    </row>
    <row r="8379" spans="2:14" x14ac:dyDescent="0.25">
      <c r="B8379" s="175"/>
      <c r="C8379" s="53"/>
      <c r="D8379" s="53"/>
      <c r="E8379" s="53"/>
      <c r="F8379" s="53"/>
      <c r="G8379" s="54"/>
      <c r="H8379" s="53"/>
      <c r="I8379" s="59"/>
      <c r="J8379" s="53"/>
      <c r="K8379" s="53"/>
      <c r="L8379" s="53"/>
      <c r="M8379" s="53"/>
      <c r="N8379" s="53"/>
    </row>
    <row r="8380" spans="2:14" x14ac:dyDescent="0.25">
      <c r="B8380" s="175"/>
      <c r="C8380" s="53"/>
      <c r="D8380" s="53"/>
      <c r="E8380" s="53"/>
      <c r="F8380" s="53"/>
      <c r="G8380" s="54"/>
      <c r="H8380" s="53"/>
      <c r="I8380" s="59"/>
      <c r="J8380" s="53"/>
      <c r="K8380" s="53"/>
      <c r="L8380" s="53"/>
      <c r="M8380" s="53"/>
      <c r="N8380" s="53"/>
    </row>
    <row r="8381" spans="2:14" x14ac:dyDescent="0.25">
      <c r="B8381" s="175"/>
      <c r="C8381" s="53"/>
      <c r="D8381" s="53"/>
      <c r="E8381" s="53"/>
      <c r="F8381" s="53"/>
      <c r="G8381" s="54"/>
      <c r="H8381" s="53"/>
      <c r="I8381" s="59"/>
      <c r="J8381" s="53"/>
      <c r="K8381" s="53"/>
      <c r="L8381" s="53"/>
      <c r="M8381" s="53"/>
      <c r="N8381" s="53"/>
    </row>
    <row r="8382" spans="2:14" x14ac:dyDescent="0.25">
      <c r="B8382" s="175"/>
      <c r="C8382" s="53"/>
      <c r="D8382" s="53"/>
      <c r="E8382" s="53"/>
      <c r="F8382" s="53"/>
      <c r="G8382" s="54"/>
      <c r="H8382" s="53"/>
      <c r="I8382" s="59"/>
      <c r="J8382" s="53"/>
      <c r="K8382" s="53"/>
      <c r="L8382" s="53"/>
      <c r="M8382" s="53"/>
      <c r="N8382" s="53"/>
    </row>
    <row r="8383" spans="2:14" x14ac:dyDescent="0.25">
      <c r="B8383" s="175"/>
      <c r="C8383" s="53"/>
      <c r="D8383" s="53"/>
      <c r="E8383" s="53"/>
      <c r="F8383" s="53"/>
      <c r="G8383" s="54"/>
      <c r="H8383" s="53"/>
      <c r="I8383" s="59"/>
      <c r="J8383" s="53"/>
      <c r="K8383" s="53"/>
      <c r="L8383" s="53"/>
      <c r="M8383" s="53"/>
      <c r="N8383" s="53"/>
    </row>
    <row r="8384" spans="2:14" x14ac:dyDescent="0.25">
      <c r="B8384" s="175"/>
      <c r="C8384" s="53"/>
      <c r="D8384" s="53"/>
      <c r="E8384" s="53"/>
      <c r="F8384" s="53"/>
      <c r="G8384" s="54"/>
      <c r="H8384" s="53"/>
      <c r="I8384" s="59"/>
      <c r="J8384" s="53"/>
      <c r="K8384" s="53"/>
      <c r="L8384" s="53"/>
      <c r="M8384" s="53"/>
      <c r="N8384" s="53"/>
    </row>
    <row r="8385" spans="2:14" x14ac:dyDescent="0.25">
      <c r="B8385" s="175"/>
      <c r="C8385" s="53"/>
      <c r="D8385" s="53"/>
      <c r="E8385" s="53"/>
      <c r="F8385" s="53"/>
      <c r="G8385" s="54"/>
      <c r="H8385" s="53"/>
      <c r="I8385" s="59"/>
      <c r="J8385" s="53"/>
      <c r="K8385" s="53"/>
      <c r="L8385" s="53"/>
      <c r="M8385" s="53"/>
      <c r="N8385" s="53"/>
    </row>
    <row r="8386" spans="2:14" x14ac:dyDescent="0.25">
      <c r="B8386" s="175"/>
      <c r="C8386" s="53"/>
      <c r="D8386" s="53"/>
      <c r="E8386" s="53"/>
      <c r="F8386" s="53"/>
      <c r="G8386" s="54"/>
      <c r="H8386" s="53"/>
      <c r="I8386" s="59"/>
      <c r="J8386" s="53"/>
      <c r="K8386" s="53"/>
      <c r="L8386" s="53"/>
      <c r="M8386" s="53"/>
      <c r="N8386" s="53"/>
    </row>
    <row r="8387" spans="2:14" x14ac:dyDescent="0.25">
      <c r="B8387" s="175"/>
      <c r="C8387" s="53"/>
      <c r="D8387" s="53"/>
      <c r="E8387" s="53"/>
      <c r="F8387" s="53"/>
      <c r="G8387" s="54"/>
      <c r="H8387" s="53"/>
      <c r="I8387" s="59"/>
      <c r="J8387" s="53"/>
      <c r="K8387" s="53"/>
      <c r="L8387" s="53"/>
      <c r="M8387" s="53"/>
      <c r="N8387" s="53"/>
    </row>
    <row r="8388" spans="2:14" x14ac:dyDescent="0.25">
      <c r="B8388" s="175"/>
      <c r="C8388" s="53"/>
      <c r="D8388" s="53"/>
      <c r="E8388" s="53"/>
      <c r="F8388" s="53"/>
      <c r="G8388" s="54"/>
      <c r="H8388" s="53"/>
      <c r="I8388" s="59"/>
      <c r="J8388" s="53"/>
      <c r="K8388" s="53"/>
      <c r="L8388" s="53"/>
      <c r="M8388" s="53"/>
      <c r="N8388" s="53"/>
    </row>
    <row r="8389" spans="2:14" x14ac:dyDescent="0.25">
      <c r="B8389" s="175"/>
      <c r="C8389" s="53"/>
      <c r="D8389" s="53"/>
      <c r="E8389" s="53"/>
      <c r="F8389" s="53"/>
      <c r="G8389" s="54"/>
      <c r="H8389" s="53"/>
      <c r="I8389" s="59"/>
      <c r="J8389" s="53"/>
      <c r="K8389" s="53"/>
      <c r="L8389" s="53"/>
      <c r="M8389" s="53"/>
      <c r="N8389" s="53"/>
    </row>
    <row r="8390" spans="2:14" x14ac:dyDescent="0.25">
      <c r="B8390" s="175"/>
      <c r="C8390" s="53"/>
      <c r="D8390" s="53"/>
      <c r="E8390" s="53"/>
      <c r="F8390" s="53"/>
      <c r="G8390" s="54"/>
      <c r="H8390" s="53"/>
      <c r="I8390" s="59"/>
      <c r="J8390" s="53"/>
      <c r="K8390" s="53"/>
      <c r="L8390" s="53"/>
      <c r="M8390" s="53"/>
      <c r="N8390" s="53"/>
    </row>
    <row r="8391" spans="2:14" x14ac:dyDescent="0.25">
      <c r="B8391" s="175"/>
      <c r="C8391" s="53"/>
      <c r="D8391" s="53"/>
      <c r="E8391" s="53"/>
      <c r="F8391" s="53"/>
      <c r="G8391" s="54"/>
      <c r="H8391" s="53"/>
      <c r="I8391" s="59"/>
      <c r="J8391" s="53"/>
      <c r="K8391" s="53"/>
      <c r="L8391" s="53"/>
      <c r="M8391" s="53"/>
      <c r="N8391" s="53"/>
    </row>
    <row r="8392" spans="2:14" x14ac:dyDescent="0.25">
      <c r="B8392" s="175"/>
      <c r="C8392" s="53"/>
      <c r="D8392" s="53"/>
      <c r="E8392" s="53"/>
      <c r="F8392" s="53"/>
      <c r="G8392" s="54"/>
      <c r="H8392" s="53"/>
      <c r="I8392" s="59"/>
      <c r="J8392" s="53"/>
      <c r="K8392" s="53"/>
      <c r="L8392" s="53"/>
      <c r="M8392" s="53"/>
      <c r="N8392" s="53"/>
    </row>
    <row r="8393" spans="2:14" x14ac:dyDescent="0.25">
      <c r="B8393" s="175"/>
      <c r="C8393" s="53"/>
      <c r="D8393" s="53"/>
      <c r="E8393" s="53"/>
      <c r="F8393" s="53"/>
      <c r="G8393" s="54"/>
      <c r="H8393" s="53"/>
      <c r="I8393" s="59"/>
      <c r="J8393" s="53"/>
      <c r="K8393" s="53"/>
      <c r="L8393" s="53"/>
      <c r="M8393" s="53"/>
      <c r="N8393" s="53"/>
    </row>
    <row r="8394" spans="2:14" x14ac:dyDescent="0.25">
      <c r="B8394" s="175"/>
      <c r="C8394" s="53"/>
      <c r="D8394" s="53"/>
      <c r="E8394" s="53"/>
      <c r="F8394" s="53"/>
      <c r="G8394" s="54"/>
      <c r="H8394" s="53"/>
      <c r="I8394" s="59"/>
      <c r="J8394" s="53"/>
      <c r="K8394" s="53"/>
      <c r="L8394" s="53"/>
      <c r="M8394" s="53"/>
      <c r="N8394" s="53"/>
    </row>
    <row r="8395" spans="2:14" x14ac:dyDescent="0.25">
      <c r="B8395" s="175"/>
      <c r="C8395" s="53"/>
      <c r="D8395" s="53"/>
      <c r="E8395" s="53"/>
      <c r="F8395" s="53"/>
      <c r="G8395" s="54"/>
      <c r="H8395" s="53"/>
      <c r="I8395" s="59"/>
      <c r="J8395" s="53"/>
      <c r="K8395" s="53"/>
      <c r="L8395" s="53"/>
      <c r="M8395" s="53"/>
      <c r="N8395" s="53"/>
    </row>
    <row r="8396" spans="2:14" x14ac:dyDescent="0.25">
      <c r="B8396" s="175"/>
      <c r="C8396" s="53"/>
      <c r="D8396" s="53"/>
      <c r="E8396" s="53"/>
      <c r="F8396" s="53"/>
      <c r="G8396" s="54"/>
      <c r="H8396" s="53"/>
      <c r="I8396" s="59"/>
      <c r="J8396" s="53"/>
      <c r="K8396" s="53"/>
      <c r="L8396" s="53"/>
      <c r="M8396" s="53"/>
      <c r="N8396" s="53"/>
    </row>
    <row r="8397" spans="2:14" x14ac:dyDescent="0.25">
      <c r="B8397" s="175"/>
      <c r="C8397" s="53"/>
      <c r="D8397" s="53"/>
      <c r="E8397" s="53"/>
      <c r="F8397" s="53"/>
      <c r="G8397" s="54"/>
      <c r="H8397" s="53"/>
      <c r="I8397" s="59"/>
      <c r="J8397" s="53"/>
      <c r="K8397" s="53"/>
      <c r="L8397" s="53"/>
      <c r="M8397" s="53"/>
      <c r="N8397" s="53"/>
    </row>
    <row r="8398" spans="2:14" x14ac:dyDescent="0.25">
      <c r="B8398" s="175"/>
      <c r="C8398" s="53"/>
      <c r="D8398" s="53"/>
      <c r="E8398" s="53"/>
      <c r="F8398" s="53"/>
      <c r="G8398" s="54"/>
      <c r="H8398" s="53"/>
      <c r="I8398" s="59"/>
      <c r="J8398" s="53"/>
      <c r="K8398" s="53"/>
      <c r="L8398" s="53"/>
      <c r="M8398" s="53"/>
      <c r="N8398" s="53"/>
    </row>
    <row r="8399" spans="2:14" x14ac:dyDescent="0.25">
      <c r="B8399" s="175"/>
      <c r="C8399" s="53"/>
      <c r="D8399" s="53"/>
      <c r="E8399" s="53"/>
      <c r="F8399" s="53"/>
      <c r="G8399" s="54"/>
      <c r="H8399" s="53"/>
      <c r="I8399" s="59"/>
      <c r="J8399" s="53"/>
      <c r="K8399" s="53"/>
      <c r="L8399" s="53"/>
      <c r="M8399" s="53"/>
      <c r="N8399" s="53"/>
    </row>
    <row r="8400" spans="2:14" x14ac:dyDescent="0.25">
      <c r="B8400" s="175"/>
      <c r="C8400" s="53"/>
      <c r="D8400" s="53"/>
      <c r="E8400" s="53"/>
      <c r="F8400" s="53"/>
      <c r="G8400" s="54"/>
      <c r="H8400" s="53"/>
      <c r="I8400" s="59"/>
      <c r="J8400" s="53"/>
      <c r="K8400" s="53"/>
      <c r="L8400" s="53"/>
      <c r="M8400" s="53"/>
      <c r="N8400" s="53"/>
    </row>
    <row r="8401" spans="2:14" x14ac:dyDescent="0.25">
      <c r="B8401" s="175"/>
      <c r="C8401" s="53"/>
      <c r="D8401" s="53"/>
      <c r="E8401" s="53"/>
      <c r="F8401" s="53"/>
      <c r="G8401" s="54"/>
      <c r="H8401" s="53"/>
      <c r="I8401" s="59"/>
      <c r="J8401" s="53"/>
      <c r="K8401" s="53"/>
      <c r="L8401" s="53"/>
      <c r="M8401" s="53"/>
      <c r="N8401" s="53"/>
    </row>
    <row r="8402" spans="2:14" x14ac:dyDescent="0.25">
      <c r="B8402" s="175"/>
      <c r="C8402" s="53"/>
      <c r="D8402" s="53"/>
      <c r="E8402" s="53"/>
      <c r="F8402" s="53"/>
      <c r="G8402" s="54"/>
      <c r="H8402" s="53"/>
      <c r="I8402" s="59"/>
      <c r="J8402" s="53"/>
      <c r="K8402" s="53"/>
      <c r="L8402" s="53"/>
      <c r="M8402" s="53"/>
      <c r="N8402" s="53"/>
    </row>
    <row r="8403" spans="2:14" x14ac:dyDescent="0.25">
      <c r="B8403" s="175"/>
      <c r="C8403" s="53"/>
      <c r="D8403" s="53"/>
      <c r="E8403" s="53"/>
      <c r="F8403" s="53"/>
      <c r="G8403" s="54"/>
      <c r="H8403" s="53"/>
      <c r="I8403" s="59"/>
      <c r="J8403" s="53"/>
      <c r="K8403" s="53"/>
      <c r="L8403" s="53"/>
      <c r="M8403" s="53"/>
      <c r="N8403" s="53"/>
    </row>
    <row r="8404" spans="2:14" x14ac:dyDescent="0.25">
      <c r="B8404" s="175"/>
      <c r="C8404" s="53"/>
      <c r="D8404" s="53"/>
      <c r="E8404" s="53"/>
      <c r="F8404" s="53"/>
      <c r="G8404" s="54"/>
      <c r="H8404" s="53"/>
      <c r="I8404" s="59"/>
      <c r="J8404" s="53"/>
      <c r="K8404" s="53"/>
      <c r="L8404" s="53"/>
      <c r="M8404" s="53"/>
      <c r="N8404" s="53"/>
    </row>
    <row r="8405" spans="2:14" x14ac:dyDescent="0.25">
      <c r="B8405" s="175"/>
      <c r="C8405" s="53"/>
      <c r="D8405" s="53"/>
      <c r="E8405" s="53"/>
      <c r="F8405" s="53"/>
      <c r="G8405" s="54"/>
      <c r="H8405" s="53"/>
      <c r="I8405" s="59"/>
      <c r="J8405" s="53"/>
      <c r="K8405" s="53"/>
      <c r="L8405" s="53"/>
      <c r="M8405" s="53"/>
      <c r="N8405" s="53"/>
    </row>
    <row r="8406" spans="2:14" x14ac:dyDescent="0.25">
      <c r="B8406" s="175"/>
      <c r="C8406" s="53"/>
      <c r="D8406" s="53"/>
      <c r="E8406" s="53"/>
      <c r="F8406" s="53"/>
      <c r="G8406" s="54"/>
      <c r="H8406" s="53"/>
      <c r="I8406" s="59"/>
      <c r="J8406" s="53"/>
      <c r="K8406" s="53"/>
      <c r="L8406" s="53"/>
      <c r="M8406" s="53"/>
      <c r="N8406" s="53"/>
    </row>
    <row r="8407" spans="2:14" x14ac:dyDescent="0.25">
      <c r="B8407" s="175"/>
      <c r="C8407" s="53"/>
      <c r="D8407" s="53"/>
      <c r="E8407" s="53"/>
      <c r="F8407" s="53"/>
      <c r="G8407" s="54"/>
      <c r="H8407" s="53"/>
      <c r="I8407" s="59"/>
      <c r="J8407" s="53"/>
      <c r="K8407" s="53"/>
      <c r="L8407" s="53"/>
      <c r="M8407" s="53"/>
      <c r="N8407" s="53"/>
    </row>
    <row r="8408" spans="2:14" x14ac:dyDescent="0.25">
      <c r="B8408" s="175"/>
      <c r="C8408" s="53"/>
      <c r="D8408" s="53"/>
      <c r="E8408" s="53"/>
      <c r="F8408" s="53"/>
      <c r="G8408" s="54"/>
      <c r="H8408" s="53"/>
      <c r="I8408" s="59"/>
      <c r="J8408" s="53"/>
      <c r="K8408" s="53"/>
      <c r="L8408" s="53"/>
      <c r="M8408" s="53"/>
      <c r="N8408" s="53"/>
    </row>
    <row r="8409" spans="2:14" x14ac:dyDescent="0.25">
      <c r="B8409" s="175"/>
      <c r="C8409" s="53"/>
      <c r="D8409" s="53"/>
      <c r="E8409" s="53"/>
      <c r="F8409" s="53"/>
      <c r="G8409" s="54"/>
      <c r="H8409" s="53"/>
      <c r="I8409" s="59"/>
      <c r="J8409" s="53"/>
      <c r="K8409" s="53"/>
      <c r="L8409" s="53"/>
      <c r="M8409" s="53"/>
      <c r="N8409" s="53"/>
    </row>
    <row r="8410" spans="2:14" x14ac:dyDescent="0.25">
      <c r="B8410" s="175"/>
      <c r="C8410" s="53"/>
      <c r="D8410" s="53"/>
      <c r="E8410" s="53"/>
      <c r="F8410" s="53"/>
      <c r="G8410" s="54"/>
      <c r="H8410" s="53"/>
      <c r="I8410" s="59"/>
      <c r="J8410" s="53"/>
      <c r="K8410" s="53"/>
      <c r="L8410" s="53"/>
      <c r="M8410" s="53"/>
      <c r="N8410" s="53"/>
    </row>
    <row r="8411" spans="2:14" x14ac:dyDescent="0.25">
      <c r="B8411" s="175"/>
      <c r="C8411" s="53"/>
      <c r="D8411" s="53"/>
      <c r="E8411" s="53"/>
      <c r="F8411" s="53"/>
      <c r="G8411" s="54"/>
      <c r="H8411" s="53"/>
      <c r="I8411" s="59"/>
      <c r="J8411" s="53"/>
      <c r="K8411" s="53"/>
      <c r="L8411" s="53"/>
      <c r="M8411" s="53"/>
      <c r="N8411" s="53"/>
    </row>
    <row r="8412" spans="2:14" x14ac:dyDescent="0.25">
      <c r="B8412" s="175"/>
      <c r="C8412" s="53"/>
      <c r="D8412" s="53"/>
      <c r="E8412" s="53"/>
      <c r="F8412" s="53"/>
      <c r="G8412" s="54"/>
      <c r="H8412" s="53"/>
      <c r="I8412" s="59"/>
      <c r="J8412" s="53"/>
      <c r="K8412" s="53"/>
      <c r="L8412" s="53"/>
      <c r="M8412" s="53"/>
      <c r="N8412" s="53"/>
    </row>
    <row r="8413" spans="2:14" x14ac:dyDescent="0.25">
      <c r="B8413" s="175"/>
      <c r="C8413" s="53"/>
      <c r="D8413" s="53"/>
      <c r="E8413" s="53"/>
      <c r="F8413" s="53"/>
      <c r="G8413" s="54"/>
      <c r="H8413" s="53"/>
      <c r="I8413" s="59"/>
      <c r="J8413" s="53"/>
      <c r="K8413" s="53"/>
      <c r="L8413" s="53"/>
      <c r="M8413" s="53"/>
      <c r="N8413" s="53"/>
    </row>
    <row r="8414" spans="2:14" x14ac:dyDescent="0.25">
      <c r="B8414" s="175"/>
      <c r="C8414" s="53"/>
      <c r="D8414" s="53"/>
      <c r="E8414" s="53"/>
      <c r="F8414" s="53"/>
      <c r="G8414" s="54"/>
      <c r="H8414" s="53"/>
      <c r="I8414" s="59"/>
      <c r="J8414" s="53"/>
      <c r="K8414" s="53"/>
      <c r="L8414" s="53"/>
      <c r="M8414" s="53"/>
      <c r="N8414" s="53"/>
    </row>
    <row r="8415" spans="2:14" x14ac:dyDescent="0.25">
      <c r="B8415" s="175"/>
      <c r="C8415" s="53"/>
      <c r="D8415" s="53"/>
      <c r="E8415" s="53"/>
      <c r="F8415" s="53"/>
      <c r="G8415" s="54"/>
      <c r="H8415" s="53"/>
      <c r="I8415" s="59"/>
      <c r="J8415" s="53"/>
      <c r="K8415" s="53"/>
      <c r="L8415" s="53"/>
      <c r="M8415" s="53"/>
      <c r="N8415" s="53"/>
    </row>
    <row r="8416" spans="2:14" x14ac:dyDescent="0.25">
      <c r="B8416" s="175"/>
      <c r="C8416" s="53"/>
      <c r="D8416" s="53"/>
      <c r="E8416" s="53"/>
      <c r="F8416" s="53"/>
      <c r="G8416" s="54"/>
      <c r="H8416" s="53"/>
      <c r="I8416" s="59"/>
      <c r="J8416" s="53"/>
      <c r="K8416" s="53"/>
      <c r="L8416" s="53"/>
      <c r="M8416" s="53"/>
      <c r="N8416" s="53"/>
    </row>
    <row r="8417" spans="2:14" x14ac:dyDescent="0.25">
      <c r="B8417" s="175"/>
      <c r="C8417" s="53"/>
      <c r="D8417" s="53"/>
      <c r="E8417" s="53"/>
      <c r="F8417" s="53"/>
      <c r="G8417" s="54"/>
      <c r="H8417" s="53"/>
      <c r="I8417" s="59"/>
      <c r="J8417" s="53"/>
      <c r="K8417" s="53"/>
      <c r="L8417" s="53"/>
      <c r="M8417" s="53"/>
      <c r="N8417" s="53"/>
    </row>
    <row r="8418" spans="2:14" x14ac:dyDescent="0.25">
      <c r="B8418" s="175"/>
      <c r="C8418" s="53"/>
      <c r="D8418" s="53"/>
      <c r="E8418" s="53"/>
      <c r="F8418" s="53"/>
      <c r="G8418" s="54"/>
      <c r="H8418" s="53"/>
      <c r="I8418" s="59"/>
      <c r="J8418" s="53"/>
      <c r="K8418" s="53"/>
      <c r="L8418" s="53"/>
      <c r="M8418" s="53"/>
      <c r="N8418" s="53"/>
    </row>
    <row r="8419" spans="2:14" x14ac:dyDescent="0.25">
      <c r="B8419" s="175"/>
      <c r="C8419" s="53"/>
      <c r="D8419" s="53"/>
      <c r="E8419" s="53"/>
      <c r="F8419" s="53"/>
      <c r="G8419" s="54"/>
      <c r="H8419" s="53"/>
      <c r="I8419" s="59"/>
      <c r="J8419" s="53"/>
      <c r="K8419" s="53"/>
      <c r="L8419" s="53"/>
      <c r="M8419" s="53"/>
      <c r="N8419" s="53"/>
    </row>
    <row r="8420" spans="2:14" x14ac:dyDescent="0.25">
      <c r="B8420" s="175"/>
      <c r="C8420" s="53"/>
      <c r="D8420" s="53"/>
      <c r="E8420" s="53"/>
      <c r="F8420" s="53"/>
      <c r="G8420" s="54"/>
      <c r="H8420" s="53"/>
      <c r="I8420" s="59"/>
      <c r="J8420" s="53"/>
      <c r="K8420" s="53"/>
      <c r="L8420" s="53"/>
      <c r="M8420" s="53"/>
      <c r="N8420" s="53"/>
    </row>
    <row r="8421" spans="2:14" x14ac:dyDescent="0.25">
      <c r="B8421" s="175"/>
      <c r="C8421" s="53"/>
      <c r="D8421" s="53"/>
      <c r="E8421" s="53"/>
      <c r="F8421" s="53"/>
      <c r="G8421" s="54"/>
      <c r="H8421" s="53"/>
      <c r="I8421" s="59"/>
      <c r="J8421" s="53"/>
      <c r="K8421" s="53"/>
      <c r="L8421" s="53"/>
      <c r="M8421" s="53"/>
      <c r="N8421" s="53"/>
    </row>
    <row r="8422" spans="2:14" x14ac:dyDescent="0.25">
      <c r="B8422" s="175"/>
      <c r="C8422" s="53"/>
      <c r="D8422" s="53"/>
      <c r="E8422" s="53"/>
      <c r="F8422" s="53"/>
      <c r="G8422" s="54"/>
      <c r="H8422" s="53"/>
      <c r="I8422" s="59"/>
      <c r="J8422" s="53"/>
      <c r="K8422" s="53"/>
      <c r="L8422" s="53"/>
      <c r="M8422" s="53"/>
      <c r="N8422" s="53"/>
    </row>
    <row r="8423" spans="2:14" x14ac:dyDescent="0.25">
      <c r="B8423" s="175"/>
      <c r="C8423" s="53"/>
      <c r="D8423" s="53"/>
      <c r="E8423" s="53"/>
      <c r="F8423" s="53"/>
      <c r="G8423" s="54"/>
      <c r="H8423" s="53"/>
      <c r="I8423" s="59"/>
      <c r="J8423" s="53"/>
      <c r="K8423" s="53"/>
      <c r="L8423" s="53"/>
      <c r="M8423" s="53"/>
      <c r="N8423" s="53"/>
    </row>
    <row r="8424" spans="2:14" x14ac:dyDescent="0.25">
      <c r="B8424" s="175"/>
      <c r="C8424" s="53"/>
      <c r="D8424" s="53"/>
      <c r="E8424" s="53"/>
      <c r="F8424" s="53"/>
      <c r="G8424" s="54"/>
      <c r="H8424" s="53"/>
      <c r="I8424" s="59"/>
      <c r="J8424" s="53"/>
      <c r="K8424" s="53"/>
      <c r="L8424" s="53"/>
      <c r="M8424" s="53"/>
      <c r="N8424" s="53"/>
    </row>
    <row r="8425" spans="2:14" x14ac:dyDescent="0.25">
      <c r="B8425" s="175"/>
      <c r="C8425" s="53"/>
      <c r="D8425" s="53"/>
      <c r="E8425" s="53"/>
      <c r="F8425" s="53"/>
      <c r="G8425" s="54"/>
      <c r="H8425" s="53"/>
      <c r="I8425" s="59"/>
      <c r="J8425" s="53"/>
      <c r="K8425" s="53"/>
      <c r="L8425" s="53"/>
      <c r="M8425" s="53"/>
      <c r="N8425" s="53"/>
    </row>
    <row r="8426" spans="2:14" x14ac:dyDescent="0.25">
      <c r="B8426" s="175"/>
      <c r="C8426" s="53"/>
      <c r="D8426" s="53"/>
      <c r="E8426" s="53"/>
      <c r="F8426" s="53"/>
      <c r="G8426" s="54"/>
      <c r="H8426" s="53"/>
      <c r="I8426" s="59"/>
      <c r="J8426" s="53"/>
      <c r="K8426" s="53"/>
      <c r="L8426" s="53"/>
      <c r="M8426" s="53"/>
      <c r="N8426" s="53"/>
    </row>
    <row r="8427" spans="2:14" x14ac:dyDescent="0.25">
      <c r="B8427" s="175"/>
      <c r="C8427" s="53"/>
      <c r="D8427" s="53"/>
      <c r="E8427" s="53"/>
      <c r="F8427" s="53"/>
      <c r="G8427" s="54"/>
      <c r="H8427" s="53"/>
      <c r="I8427" s="59"/>
      <c r="J8427" s="53"/>
      <c r="K8427" s="53"/>
      <c r="L8427" s="53"/>
      <c r="M8427" s="53"/>
      <c r="N8427" s="53"/>
    </row>
    <row r="8428" spans="2:14" x14ac:dyDescent="0.25">
      <c r="B8428" s="175"/>
      <c r="C8428" s="53"/>
      <c r="D8428" s="53"/>
      <c r="E8428" s="53"/>
      <c r="F8428" s="53"/>
      <c r="G8428" s="54"/>
      <c r="H8428" s="53"/>
      <c r="I8428" s="59"/>
      <c r="J8428" s="53"/>
      <c r="K8428" s="53"/>
      <c r="L8428" s="53"/>
      <c r="M8428" s="53"/>
      <c r="N8428" s="53"/>
    </row>
    <row r="8429" spans="2:14" x14ac:dyDescent="0.25">
      <c r="B8429" s="175"/>
      <c r="C8429" s="53"/>
      <c r="D8429" s="53"/>
      <c r="E8429" s="53"/>
      <c r="F8429" s="53"/>
      <c r="G8429" s="54"/>
      <c r="H8429" s="53"/>
      <c r="I8429" s="59"/>
      <c r="J8429" s="53"/>
      <c r="K8429" s="53"/>
      <c r="L8429" s="53"/>
      <c r="M8429" s="53"/>
      <c r="N8429" s="53"/>
    </row>
    <row r="8430" spans="2:14" x14ac:dyDescent="0.25">
      <c r="B8430" s="175"/>
      <c r="C8430" s="53"/>
      <c r="D8430" s="53"/>
      <c r="E8430" s="53"/>
      <c r="F8430" s="53"/>
      <c r="G8430" s="54"/>
      <c r="H8430" s="53"/>
      <c r="I8430" s="59"/>
      <c r="J8430" s="53"/>
      <c r="K8430" s="53"/>
      <c r="L8430" s="53"/>
      <c r="M8430" s="53"/>
      <c r="N8430" s="53"/>
    </row>
    <row r="8431" spans="2:14" x14ac:dyDescent="0.25">
      <c r="B8431" s="175"/>
      <c r="C8431" s="53"/>
      <c r="D8431" s="53"/>
      <c r="E8431" s="53"/>
      <c r="F8431" s="53"/>
      <c r="G8431" s="54"/>
      <c r="H8431" s="53"/>
      <c r="I8431" s="59"/>
      <c r="J8431" s="53"/>
      <c r="K8431" s="53"/>
      <c r="L8431" s="53"/>
      <c r="M8431" s="53"/>
      <c r="N8431" s="53"/>
    </row>
    <row r="8432" spans="2:14" x14ac:dyDescent="0.25">
      <c r="B8432" s="175"/>
      <c r="C8432" s="53"/>
      <c r="D8432" s="53"/>
      <c r="E8432" s="53"/>
      <c r="F8432" s="53"/>
      <c r="G8432" s="54"/>
      <c r="H8432" s="53"/>
      <c r="I8432" s="59"/>
      <c r="J8432" s="53"/>
      <c r="K8432" s="53"/>
      <c r="L8432" s="53"/>
      <c r="M8432" s="53"/>
      <c r="N8432" s="53"/>
    </row>
    <row r="8433" spans="2:14" x14ac:dyDescent="0.25">
      <c r="B8433" s="175"/>
      <c r="C8433" s="53"/>
      <c r="D8433" s="53"/>
      <c r="E8433" s="53"/>
      <c r="F8433" s="53"/>
      <c r="G8433" s="54"/>
      <c r="H8433" s="53"/>
      <c r="I8433" s="59"/>
      <c r="J8433" s="53"/>
      <c r="K8433" s="53"/>
      <c r="L8433" s="53"/>
      <c r="M8433" s="53"/>
      <c r="N8433" s="53"/>
    </row>
    <row r="8434" spans="2:14" x14ac:dyDescent="0.25">
      <c r="B8434" s="175"/>
      <c r="C8434" s="53"/>
      <c r="D8434" s="53"/>
      <c r="E8434" s="53"/>
      <c r="F8434" s="53"/>
      <c r="G8434" s="54"/>
      <c r="H8434" s="53"/>
      <c r="I8434" s="59"/>
      <c r="J8434" s="53"/>
      <c r="K8434" s="53"/>
      <c r="L8434" s="53"/>
      <c r="M8434" s="53"/>
      <c r="N8434" s="53"/>
    </row>
    <row r="8435" spans="2:14" x14ac:dyDescent="0.25">
      <c r="B8435" s="175"/>
      <c r="C8435" s="53"/>
      <c r="D8435" s="53"/>
      <c r="E8435" s="53"/>
      <c r="F8435" s="53"/>
      <c r="G8435" s="54"/>
      <c r="H8435" s="53"/>
      <c r="I8435" s="59"/>
      <c r="J8435" s="53"/>
      <c r="K8435" s="53"/>
      <c r="L8435" s="53"/>
      <c r="M8435" s="53"/>
      <c r="N8435" s="53"/>
    </row>
    <row r="8436" spans="2:14" x14ac:dyDescent="0.25">
      <c r="B8436" s="175"/>
      <c r="C8436" s="53"/>
      <c r="D8436" s="53"/>
      <c r="E8436" s="53"/>
      <c r="F8436" s="53"/>
      <c r="G8436" s="54"/>
      <c r="H8436" s="53"/>
      <c r="I8436" s="59"/>
      <c r="J8436" s="53"/>
      <c r="K8436" s="53"/>
      <c r="L8436" s="53"/>
      <c r="M8436" s="53"/>
      <c r="N8436" s="53"/>
    </row>
    <row r="8437" spans="2:14" x14ac:dyDescent="0.25">
      <c r="B8437" s="175"/>
      <c r="C8437" s="53"/>
      <c r="D8437" s="53"/>
      <c r="E8437" s="53"/>
      <c r="F8437" s="53"/>
      <c r="G8437" s="54"/>
      <c r="H8437" s="53"/>
      <c r="I8437" s="59"/>
      <c r="J8437" s="53"/>
      <c r="K8437" s="53"/>
      <c r="L8437" s="53"/>
      <c r="M8437" s="53"/>
      <c r="N8437" s="53"/>
    </row>
    <row r="8438" spans="2:14" x14ac:dyDescent="0.25">
      <c r="B8438" s="175"/>
      <c r="C8438" s="53"/>
      <c r="D8438" s="53"/>
      <c r="E8438" s="53"/>
      <c r="F8438" s="53"/>
      <c r="G8438" s="54"/>
      <c r="H8438" s="53"/>
      <c r="I8438" s="59"/>
      <c r="J8438" s="53"/>
      <c r="K8438" s="53"/>
      <c r="L8438" s="53"/>
      <c r="M8438" s="53"/>
      <c r="N8438" s="53"/>
    </row>
    <row r="8439" spans="2:14" x14ac:dyDescent="0.25">
      <c r="B8439" s="175"/>
      <c r="C8439" s="53"/>
      <c r="D8439" s="53"/>
      <c r="E8439" s="53"/>
      <c r="F8439" s="53"/>
      <c r="G8439" s="54"/>
      <c r="H8439" s="53"/>
      <c r="I8439" s="59"/>
      <c r="J8439" s="53"/>
      <c r="K8439" s="53"/>
      <c r="L8439" s="53"/>
      <c r="M8439" s="53"/>
      <c r="N8439" s="53"/>
    </row>
    <row r="8440" spans="2:14" x14ac:dyDescent="0.25">
      <c r="B8440" s="175"/>
      <c r="C8440" s="53"/>
      <c r="D8440" s="53"/>
      <c r="E8440" s="53"/>
      <c r="F8440" s="53"/>
      <c r="G8440" s="54"/>
      <c r="H8440" s="53"/>
      <c r="I8440" s="59"/>
      <c r="J8440" s="53"/>
      <c r="K8440" s="53"/>
      <c r="L8440" s="53"/>
      <c r="M8440" s="53"/>
      <c r="N8440" s="53"/>
    </row>
    <row r="8441" spans="2:14" x14ac:dyDescent="0.25">
      <c r="B8441" s="175"/>
      <c r="C8441" s="53"/>
      <c r="D8441" s="53"/>
      <c r="E8441" s="53"/>
      <c r="F8441" s="53"/>
      <c r="G8441" s="54"/>
      <c r="H8441" s="53"/>
      <c r="I8441" s="59"/>
      <c r="J8441" s="53"/>
      <c r="K8441" s="53"/>
      <c r="L8441" s="53"/>
      <c r="M8441" s="53"/>
      <c r="N8441" s="53"/>
    </row>
    <row r="8442" spans="2:14" x14ac:dyDescent="0.25">
      <c r="B8442" s="175"/>
      <c r="C8442" s="53"/>
      <c r="D8442" s="53"/>
      <c r="E8442" s="53"/>
      <c r="F8442" s="53"/>
      <c r="G8442" s="54"/>
      <c r="H8442" s="53"/>
      <c r="I8442" s="59"/>
      <c r="J8442" s="53"/>
      <c r="K8442" s="53"/>
      <c r="L8442" s="53"/>
      <c r="M8442" s="53"/>
      <c r="N8442" s="53"/>
    </row>
    <row r="8443" spans="2:14" x14ac:dyDescent="0.25">
      <c r="B8443" s="175"/>
      <c r="C8443" s="53"/>
      <c r="D8443" s="53"/>
      <c r="E8443" s="53"/>
      <c r="F8443" s="53"/>
      <c r="G8443" s="54"/>
      <c r="H8443" s="53"/>
      <c r="I8443" s="59"/>
      <c r="J8443" s="53"/>
      <c r="K8443" s="53"/>
      <c r="L8443" s="53"/>
      <c r="M8443" s="53"/>
      <c r="N8443" s="53"/>
    </row>
    <row r="8444" spans="2:14" x14ac:dyDescent="0.25">
      <c r="B8444" s="175"/>
      <c r="C8444" s="53"/>
      <c r="D8444" s="53"/>
      <c r="E8444" s="53"/>
      <c r="F8444" s="53"/>
      <c r="G8444" s="54"/>
      <c r="H8444" s="53"/>
      <c r="I8444" s="59"/>
      <c r="J8444" s="53"/>
      <c r="K8444" s="53"/>
      <c r="L8444" s="53"/>
      <c r="M8444" s="53"/>
      <c r="N8444" s="53"/>
    </row>
    <row r="8445" spans="2:14" x14ac:dyDescent="0.25">
      <c r="B8445" s="175"/>
      <c r="C8445" s="53"/>
      <c r="D8445" s="53"/>
      <c r="E8445" s="53"/>
      <c r="F8445" s="53"/>
      <c r="G8445" s="54"/>
      <c r="H8445" s="53"/>
      <c r="I8445" s="59"/>
      <c r="J8445" s="53"/>
      <c r="K8445" s="53"/>
      <c r="L8445" s="53"/>
      <c r="M8445" s="53"/>
      <c r="N8445" s="53"/>
    </row>
    <row r="8446" spans="2:14" x14ac:dyDescent="0.25">
      <c r="B8446" s="175"/>
      <c r="C8446" s="53"/>
      <c r="D8446" s="53"/>
      <c r="E8446" s="53"/>
      <c r="F8446" s="53"/>
      <c r="G8446" s="54"/>
      <c r="H8446" s="53"/>
      <c r="I8446" s="59"/>
      <c r="J8446" s="53"/>
      <c r="K8446" s="53"/>
      <c r="L8446" s="53"/>
      <c r="M8446" s="53"/>
      <c r="N8446" s="53"/>
    </row>
    <row r="8447" spans="2:14" x14ac:dyDescent="0.25">
      <c r="B8447" s="175"/>
      <c r="C8447" s="53"/>
      <c r="D8447" s="53"/>
      <c r="E8447" s="53"/>
      <c r="F8447" s="53"/>
      <c r="G8447" s="54"/>
      <c r="H8447" s="53"/>
      <c r="I8447" s="59"/>
      <c r="J8447" s="53"/>
      <c r="K8447" s="53"/>
      <c r="L8447" s="53"/>
      <c r="M8447" s="53"/>
      <c r="N8447" s="53"/>
    </row>
    <row r="8448" spans="2:14" x14ac:dyDescent="0.25">
      <c r="B8448" s="175"/>
      <c r="C8448" s="53"/>
      <c r="D8448" s="53"/>
      <c r="E8448" s="53"/>
      <c r="F8448" s="53"/>
      <c r="G8448" s="54"/>
      <c r="H8448" s="53"/>
      <c r="I8448" s="59"/>
      <c r="J8448" s="53"/>
      <c r="K8448" s="53"/>
      <c r="L8448" s="53"/>
      <c r="M8448" s="53"/>
      <c r="N8448" s="53"/>
    </row>
    <row r="8449" spans="2:14" x14ac:dyDescent="0.25">
      <c r="B8449" s="175"/>
      <c r="C8449" s="53"/>
      <c r="D8449" s="53"/>
      <c r="E8449" s="53"/>
      <c r="F8449" s="53"/>
      <c r="G8449" s="54"/>
      <c r="H8449" s="53"/>
      <c r="I8449" s="59"/>
      <c r="J8449" s="53"/>
      <c r="K8449" s="53"/>
      <c r="L8449" s="53"/>
      <c r="M8449" s="53"/>
      <c r="N8449" s="53"/>
    </row>
    <row r="8450" spans="2:14" x14ac:dyDescent="0.25">
      <c r="B8450" s="175"/>
      <c r="C8450" s="53"/>
      <c r="D8450" s="53"/>
      <c r="E8450" s="53"/>
      <c r="F8450" s="53"/>
      <c r="G8450" s="54"/>
      <c r="H8450" s="53"/>
      <c r="I8450" s="59"/>
      <c r="J8450" s="53"/>
      <c r="K8450" s="53"/>
      <c r="L8450" s="53"/>
      <c r="M8450" s="53"/>
      <c r="N8450" s="53"/>
    </row>
    <row r="8451" spans="2:14" x14ac:dyDescent="0.25">
      <c r="B8451" s="175"/>
      <c r="C8451" s="53"/>
      <c r="D8451" s="53"/>
      <c r="E8451" s="53"/>
      <c r="F8451" s="53"/>
      <c r="G8451" s="54"/>
      <c r="H8451" s="53"/>
      <c r="I8451" s="59"/>
      <c r="J8451" s="53"/>
      <c r="K8451" s="53"/>
      <c r="L8451" s="53"/>
      <c r="M8451" s="53"/>
      <c r="N8451" s="53"/>
    </row>
    <row r="8452" spans="2:14" x14ac:dyDescent="0.25">
      <c r="B8452" s="175"/>
      <c r="C8452" s="53"/>
      <c r="D8452" s="53"/>
      <c r="E8452" s="53"/>
      <c r="F8452" s="53"/>
      <c r="G8452" s="54"/>
      <c r="H8452" s="53"/>
      <c r="I8452" s="59"/>
      <c r="J8452" s="53"/>
      <c r="K8452" s="53"/>
      <c r="L8452" s="53"/>
      <c r="M8452" s="53"/>
      <c r="N8452" s="53"/>
    </row>
    <row r="8453" spans="2:14" x14ac:dyDescent="0.25">
      <c r="B8453" s="175"/>
      <c r="C8453" s="53"/>
      <c r="D8453" s="53"/>
      <c r="E8453" s="53"/>
      <c r="F8453" s="53"/>
      <c r="G8453" s="54"/>
      <c r="H8453" s="53"/>
      <c r="I8453" s="59"/>
      <c r="J8453" s="53"/>
      <c r="K8453" s="53"/>
      <c r="L8453" s="53"/>
      <c r="M8453" s="53"/>
      <c r="N8453" s="53"/>
    </row>
    <row r="8454" spans="2:14" x14ac:dyDescent="0.25">
      <c r="B8454" s="175"/>
      <c r="C8454" s="53"/>
      <c r="D8454" s="53"/>
      <c r="E8454" s="53"/>
      <c r="F8454" s="53"/>
      <c r="G8454" s="54"/>
      <c r="H8454" s="53"/>
      <c r="I8454" s="59"/>
      <c r="J8454" s="53"/>
      <c r="K8454" s="53"/>
      <c r="L8454" s="53"/>
      <c r="M8454" s="53"/>
      <c r="N8454" s="53"/>
    </row>
    <row r="8455" spans="2:14" x14ac:dyDescent="0.25">
      <c r="B8455" s="175"/>
      <c r="C8455" s="53"/>
      <c r="D8455" s="53"/>
      <c r="E8455" s="53"/>
      <c r="F8455" s="53"/>
      <c r="G8455" s="54"/>
      <c r="H8455" s="53"/>
      <c r="I8455" s="59"/>
      <c r="J8455" s="53"/>
      <c r="K8455" s="53"/>
      <c r="L8455" s="53"/>
      <c r="M8455" s="53"/>
      <c r="N8455" s="53"/>
    </row>
    <row r="8456" spans="2:14" x14ac:dyDescent="0.25">
      <c r="B8456" s="175"/>
      <c r="C8456" s="53"/>
      <c r="D8456" s="53"/>
      <c r="E8456" s="53"/>
      <c r="F8456" s="53"/>
      <c r="G8456" s="54"/>
      <c r="H8456" s="53"/>
      <c r="I8456" s="59"/>
      <c r="J8456" s="53"/>
      <c r="K8456" s="53"/>
      <c r="L8456" s="53"/>
      <c r="M8456" s="53"/>
      <c r="N8456" s="53"/>
    </row>
    <row r="8457" spans="2:14" x14ac:dyDescent="0.25">
      <c r="B8457" s="175"/>
      <c r="C8457" s="53"/>
      <c r="D8457" s="53"/>
      <c r="E8457" s="53"/>
      <c r="F8457" s="53"/>
      <c r="G8457" s="54"/>
      <c r="H8457" s="53"/>
      <c r="I8457" s="59"/>
      <c r="J8457" s="53"/>
      <c r="K8457" s="53"/>
      <c r="L8457" s="53"/>
      <c r="M8457" s="53"/>
      <c r="N8457" s="53"/>
    </row>
    <row r="8458" spans="2:14" x14ac:dyDescent="0.25">
      <c r="B8458" s="175"/>
      <c r="C8458" s="53"/>
      <c r="D8458" s="53"/>
      <c r="E8458" s="53"/>
      <c r="F8458" s="53"/>
      <c r="G8458" s="54"/>
      <c r="H8458" s="53"/>
      <c r="I8458" s="59"/>
      <c r="J8458" s="53"/>
      <c r="K8458" s="53"/>
      <c r="L8458" s="53"/>
      <c r="M8458" s="53"/>
      <c r="N8458" s="53"/>
    </row>
    <row r="8459" spans="2:14" x14ac:dyDescent="0.25">
      <c r="B8459" s="175"/>
      <c r="C8459" s="53"/>
      <c r="D8459" s="53"/>
      <c r="E8459" s="53"/>
      <c r="F8459" s="53"/>
      <c r="G8459" s="54"/>
      <c r="H8459" s="53"/>
      <c r="I8459" s="59"/>
      <c r="J8459" s="53"/>
      <c r="K8459" s="53"/>
      <c r="L8459" s="53"/>
      <c r="M8459" s="53"/>
      <c r="N8459" s="53"/>
    </row>
    <row r="8460" spans="2:14" x14ac:dyDescent="0.25">
      <c r="B8460" s="175"/>
      <c r="C8460" s="53"/>
      <c r="D8460" s="53"/>
      <c r="E8460" s="53"/>
      <c r="F8460" s="53"/>
      <c r="G8460" s="54"/>
      <c r="H8460" s="53"/>
      <c r="I8460" s="59"/>
      <c r="J8460" s="53"/>
      <c r="K8460" s="53"/>
      <c r="L8460" s="53"/>
      <c r="M8460" s="53"/>
      <c r="N8460" s="53"/>
    </row>
    <row r="8461" spans="2:14" x14ac:dyDescent="0.25">
      <c r="B8461" s="175"/>
      <c r="C8461" s="53"/>
      <c r="D8461" s="53"/>
      <c r="E8461" s="53"/>
      <c r="F8461" s="53"/>
      <c r="G8461" s="54"/>
      <c r="H8461" s="53"/>
      <c r="I8461" s="59"/>
      <c r="J8461" s="53"/>
      <c r="K8461" s="53"/>
      <c r="L8461" s="53"/>
      <c r="M8461" s="53"/>
      <c r="N8461" s="53"/>
    </row>
    <row r="8462" spans="2:14" x14ac:dyDescent="0.25">
      <c r="B8462" s="175"/>
      <c r="C8462" s="53"/>
      <c r="D8462" s="53"/>
      <c r="E8462" s="53"/>
      <c r="F8462" s="53"/>
      <c r="G8462" s="54"/>
      <c r="H8462" s="53"/>
      <c r="I8462" s="59"/>
      <c r="J8462" s="53"/>
      <c r="K8462" s="53"/>
      <c r="L8462" s="53"/>
      <c r="M8462" s="53"/>
      <c r="N8462" s="53"/>
    </row>
    <row r="8463" spans="2:14" x14ac:dyDescent="0.25">
      <c r="B8463" s="175"/>
      <c r="C8463" s="53"/>
      <c r="D8463" s="53"/>
      <c r="E8463" s="53"/>
      <c r="F8463" s="53"/>
      <c r="G8463" s="54"/>
      <c r="H8463" s="53"/>
      <c r="I8463" s="59"/>
      <c r="J8463" s="53"/>
      <c r="K8463" s="53"/>
      <c r="L8463" s="53"/>
      <c r="M8463" s="53"/>
      <c r="N8463" s="53"/>
    </row>
    <row r="8464" spans="2:14" x14ac:dyDescent="0.25">
      <c r="B8464" s="175"/>
      <c r="C8464" s="53"/>
      <c r="D8464" s="53"/>
      <c r="E8464" s="53"/>
      <c r="F8464" s="53"/>
      <c r="G8464" s="54"/>
      <c r="H8464" s="53"/>
      <c r="I8464" s="59"/>
      <c r="J8464" s="53"/>
      <c r="K8464" s="53"/>
      <c r="L8464" s="53"/>
      <c r="M8464" s="53"/>
      <c r="N8464" s="53"/>
    </row>
    <row r="8465" spans="2:14" x14ac:dyDescent="0.25">
      <c r="B8465" s="175"/>
      <c r="C8465" s="53"/>
      <c r="D8465" s="53"/>
      <c r="E8465" s="53"/>
      <c r="F8465" s="53"/>
      <c r="G8465" s="54"/>
      <c r="H8465" s="53"/>
      <c r="I8465" s="59"/>
      <c r="J8465" s="53"/>
      <c r="K8465" s="53"/>
      <c r="L8465" s="53"/>
      <c r="M8465" s="53"/>
      <c r="N8465" s="53"/>
    </row>
    <row r="8466" spans="2:14" x14ac:dyDescent="0.25">
      <c r="B8466" s="175"/>
      <c r="C8466" s="53"/>
      <c r="D8466" s="53"/>
      <c r="E8466" s="53"/>
      <c r="F8466" s="53"/>
      <c r="G8466" s="54"/>
      <c r="H8466" s="53"/>
      <c r="I8466" s="59"/>
      <c r="J8466" s="53"/>
      <c r="K8466" s="53"/>
      <c r="L8466" s="53"/>
      <c r="M8466" s="53"/>
      <c r="N8466" s="53"/>
    </row>
    <row r="8467" spans="2:14" x14ac:dyDescent="0.25">
      <c r="B8467" s="175"/>
      <c r="C8467" s="53"/>
      <c r="D8467" s="53"/>
      <c r="E8467" s="53"/>
      <c r="F8467" s="53"/>
      <c r="G8467" s="54"/>
      <c r="H8467" s="53"/>
      <c r="I8467" s="59"/>
      <c r="J8467" s="53"/>
      <c r="K8467" s="53"/>
      <c r="L8467" s="53"/>
      <c r="M8467" s="53"/>
      <c r="N8467" s="53"/>
    </row>
    <row r="8468" spans="2:14" x14ac:dyDescent="0.25">
      <c r="B8468" s="175"/>
      <c r="C8468" s="53"/>
      <c r="D8468" s="53"/>
      <c r="E8468" s="53"/>
      <c r="F8468" s="53"/>
      <c r="G8468" s="54"/>
      <c r="H8468" s="53"/>
      <c r="I8468" s="59"/>
      <c r="J8468" s="53"/>
      <c r="K8468" s="53"/>
      <c r="L8468" s="53"/>
      <c r="M8468" s="53"/>
      <c r="N8468" s="53"/>
    </row>
    <row r="8469" spans="2:14" x14ac:dyDescent="0.25">
      <c r="B8469" s="175"/>
      <c r="C8469" s="53"/>
      <c r="D8469" s="53"/>
      <c r="E8469" s="53"/>
      <c r="F8469" s="53"/>
      <c r="G8469" s="54"/>
      <c r="H8469" s="53"/>
      <c r="I8469" s="59"/>
      <c r="J8469" s="53"/>
      <c r="K8469" s="53"/>
      <c r="L8469" s="53"/>
      <c r="M8469" s="53"/>
      <c r="N8469" s="53"/>
    </row>
    <row r="8470" spans="2:14" x14ac:dyDescent="0.25">
      <c r="B8470" s="175"/>
      <c r="C8470" s="53"/>
      <c r="D8470" s="53"/>
      <c r="E8470" s="53"/>
      <c r="F8470" s="53"/>
      <c r="G8470" s="54"/>
      <c r="H8470" s="53"/>
      <c r="I8470" s="59"/>
      <c r="J8470" s="53"/>
      <c r="K8470" s="53"/>
      <c r="L8470" s="53"/>
      <c r="M8470" s="53"/>
      <c r="N8470" s="53"/>
    </row>
    <row r="8471" spans="2:14" x14ac:dyDescent="0.25">
      <c r="B8471" s="175"/>
      <c r="C8471" s="53"/>
      <c r="D8471" s="53"/>
      <c r="E8471" s="53"/>
      <c r="F8471" s="53"/>
      <c r="G8471" s="54"/>
      <c r="H8471" s="53"/>
      <c r="I8471" s="59"/>
      <c r="J8471" s="53"/>
      <c r="K8471" s="53"/>
      <c r="L8471" s="53"/>
      <c r="M8471" s="53"/>
      <c r="N8471" s="53"/>
    </row>
    <row r="8472" spans="2:14" x14ac:dyDescent="0.25">
      <c r="B8472" s="175"/>
      <c r="C8472" s="53"/>
      <c r="D8472" s="53"/>
      <c r="E8472" s="53"/>
      <c r="F8472" s="53"/>
      <c r="G8472" s="54"/>
      <c r="H8472" s="53"/>
      <c r="I8472" s="59"/>
      <c r="J8472" s="53"/>
      <c r="K8472" s="53"/>
      <c r="L8472" s="53"/>
      <c r="M8472" s="53"/>
      <c r="N8472" s="53"/>
    </row>
    <row r="8473" spans="2:14" x14ac:dyDescent="0.25">
      <c r="B8473" s="175"/>
      <c r="C8473" s="53"/>
      <c r="D8473" s="53"/>
      <c r="E8473" s="53"/>
      <c r="F8473" s="53"/>
      <c r="G8473" s="54"/>
      <c r="H8473" s="53"/>
      <c r="I8473" s="59"/>
      <c r="J8473" s="53"/>
      <c r="K8473" s="53"/>
      <c r="L8473" s="53"/>
      <c r="M8473" s="53"/>
      <c r="N8473" s="53"/>
    </row>
    <row r="8474" spans="2:14" x14ac:dyDescent="0.25">
      <c r="B8474" s="175"/>
      <c r="C8474" s="53"/>
      <c r="D8474" s="53"/>
      <c r="E8474" s="53"/>
      <c r="F8474" s="53"/>
      <c r="G8474" s="54"/>
      <c r="H8474" s="53"/>
      <c r="I8474" s="59"/>
      <c r="J8474" s="53"/>
      <c r="K8474" s="53"/>
      <c r="L8474" s="53"/>
      <c r="M8474" s="53"/>
      <c r="N8474" s="53"/>
    </row>
    <row r="8475" spans="2:14" x14ac:dyDescent="0.25">
      <c r="B8475" s="175"/>
      <c r="C8475" s="53"/>
      <c r="D8475" s="53"/>
      <c r="E8475" s="53"/>
      <c r="F8475" s="53"/>
      <c r="G8475" s="54"/>
      <c r="H8475" s="53"/>
      <c r="I8475" s="59"/>
      <c r="J8475" s="53"/>
      <c r="K8475" s="53"/>
      <c r="L8475" s="53"/>
      <c r="M8475" s="53"/>
      <c r="N8475" s="53"/>
    </row>
    <row r="8476" spans="2:14" x14ac:dyDescent="0.25">
      <c r="B8476" s="175"/>
      <c r="C8476" s="53"/>
      <c r="D8476" s="53"/>
      <c r="E8476" s="53"/>
      <c r="F8476" s="53"/>
      <c r="G8476" s="54"/>
      <c r="H8476" s="53"/>
      <c r="I8476" s="59"/>
      <c r="J8476" s="53"/>
      <c r="K8476" s="53"/>
      <c r="L8476" s="53"/>
      <c r="M8476" s="53"/>
      <c r="N8476" s="53"/>
    </row>
    <row r="8477" spans="2:14" x14ac:dyDescent="0.25">
      <c r="B8477" s="175"/>
      <c r="C8477" s="53"/>
      <c r="D8477" s="53"/>
      <c r="E8477" s="53"/>
      <c r="F8477" s="53"/>
      <c r="G8477" s="54"/>
      <c r="H8477" s="53"/>
      <c r="I8477" s="59"/>
      <c r="J8477" s="53"/>
      <c r="K8477" s="53"/>
      <c r="L8477" s="53"/>
      <c r="M8477" s="53"/>
      <c r="N8477" s="53"/>
    </row>
    <row r="8478" spans="2:14" x14ac:dyDescent="0.25">
      <c r="B8478" s="175"/>
      <c r="C8478" s="53"/>
      <c r="D8478" s="53"/>
      <c r="E8478" s="53"/>
      <c r="F8478" s="53"/>
      <c r="G8478" s="54"/>
      <c r="H8478" s="53"/>
      <c r="I8478" s="59"/>
      <c r="J8478" s="53"/>
      <c r="K8478" s="53"/>
      <c r="L8478" s="53"/>
      <c r="M8478" s="53"/>
      <c r="N8478" s="53"/>
    </row>
    <row r="8479" spans="2:14" x14ac:dyDescent="0.25">
      <c r="B8479" s="175"/>
      <c r="C8479" s="53"/>
      <c r="D8479" s="53"/>
      <c r="E8479" s="53"/>
      <c r="F8479" s="53"/>
      <c r="G8479" s="54"/>
      <c r="H8479" s="53"/>
      <c r="I8479" s="59"/>
      <c r="J8479" s="53"/>
      <c r="K8479" s="53"/>
      <c r="L8479" s="53"/>
      <c r="M8479" s="53"/>
      <c r="N8479" s="53"/>
    </row>
    <row r="8480" spans="2:14" x14ac:dyDescent="0.25">
      <c r="B8480" s="175"/>
      <c r="C8480" s="53"/>
      <c r="D8480" s="53"/>
      <c r="E8480" s="53"/>
      <c r="F8480" s="53"/>
      <c r="G8480" s="54"/>
      <c r="H8480" s="53"/>
      <c r="I8480" s="59"/>
      <c r="J8480" s="53"/>
      <c r="K8480" s="53"/>
      <c r="L8480" s="53"/>
      <c r="M8480" s="53"/>
      <c r="N8480" s="53"/>
    </row>
    <row r="8481" spans="2:14" x14ac:dyDescent="0.25">
      <c r="B8481" s="175"/>
      <c r="C8481" s="53"/>
      <c r="D8481" s="53"/>
      <c r="E8481" s="53"/>
      <c r="F8481" s="53"/>
      <c r="G8481" s="54"/>
      <c r="H8481" s="53"/>
      <c r="I8481" s="59"/>
      <c r="J8481" s="53"/>
      <c r="K8481" s="53"/>
      <c r="L8481" s="53"/>
      <c r="M8481" s="53"/>
      <c r="N8481" s="53"/>
    </row>
    <row r="8482" spans="2:14" x14ac:dyDescent="0.25">
      <c r="B8482" s="175"/>
      <c r="C8482" s="53"/>
      <c r="D8482" s="53"/>
      <c r="E8482" s="53"/>
      <c r="F8482" s="53"/>
      <c r="G8482" s="54"/>
      <c r="H8482" s="53"/>
      <c r="I8482" s="59"/>
      <c r="J8482" s="53"/>
      <c r="K8482" s="53"/>
      <c r="L8482" s="53"/>
      <c r="M8482" s="53"/>
      <c r="N8482" s="53"/>
    </row>
    <row r="8483" spans="2:14" x14ac:dyDescent="0.25">
      <c r="B8483" s="175"/>
      <c r="C8483" s="53"/>
      <c r="D8483" s="53"/>
      <c r="E8483" s="53"/>
      <c r="F8483" s="53"/>
      <c r="G8483" s="54"/>
      <c r="H8483" s="53"/>
      <c r="I8483" s="59"/>
      <c r="J8483" s="53"/>
      <c r="K8483" s="53"/>
      <c r="L8483" s="53"/>
      <c r="M8483" s="53"/>
      <c r="N8483" s="53"/>
    </row>
    <row r="8484" spans="2:14" x14ac:dyDescent="0.25">
      <c r="B8484" s="175"/>
      <c r="C8484" s="53"/>
      <c r="D8484" s="53"/>
      <c r="E8484" s="53"/>
      <c r="F8484" s="53"/>
      <c r="G8484" s="54"/>
      <c r="H8484" s="53"/>
      <c r="I8484" s="59"/>
      <c r="J8484" s="53"/>
      <c r="K8484" s="53"/>
      <c r="L8484" s="53"/>
      <c r="M8484" s="53"/>
      <c r="N8484" s="53"/>
    </row>
    <row r="8485" spans="2:14" x14ac:dyDescent="0.25">
      <c r="B8485" s="175"/>
      <c r="C8485" s="53"/>
      <c r="D8485" s="53"/>
      <c r="E8485" s="53"/>
      <c r="F8485" s="53"/>
      <c r="G8485" s="54"/>
      <c r="H8485" s="53"/>
      <c r="I8485" s="59"/>
      <c r="J8485" s="53"/>
      <c r="K8485" s="53"/>
      <c r="L8485" s="53"/>
      <c r="M8485" s="53"/>
      <c r="N8485" s="53"/>
    </row>
    <row r="8486" spans="2:14" x14ac:dyDescent="0.25">
      <c r="B8486" s="175"/>
      <c r="C8486" s="53"/>
      <c r="D8486" s="53"/>
      <c r="E8486" s="53"/>
      <c r="F8486" s="53"/>
      <c r="G8486" s="54"/>
      <c r="H8486" s="53"/>
      <c r="I8486" s="59"/>
      <c r="J8486" s="53"/>
      <c r="K8486" s="53"/>
      <c r="L8486" s="53"/>
      <c r="M8486" s="53"/>
      <c r="N8486" s="53"/>
    </row>
    <row r="8487" spans="2:14" x14ac:dyDescent="0.25">
      <c r="B8487" s="175"/>
      <c r="C8487" s="53"/>
      <c r="D8487" s="53"/>
      <c r="E8487" s="53"/>
      <c r="F8487" s="53"/>
      <c r="G8487" s="54"/>
      <c r="H8487" s="53"/>
      <c r="I8487" s="59"/>
      <c r="J8487" s="53"/>
      <c r="K8487" s="53"/>
      <c r="L8487" s="53"/>
      <c r="M8487" s="53"/>
      <c r="N8487" s="53"/>
    </row>
    <row r="8488" spans="2:14" x14ac:dyDescent="0.25">
      <c r="B8488" s="175"/>
      <c r="C8488" s="53"/>
      <c r="D8488" s="53"/>
      <c r="E8488" s="53"/>
      <c r="F8488" s="53"/>
      <c r="G8488" s="54"/>
      <c r="H8488" s="53"/>
      <c r="I8488" s="59"/>
      <c r="J8488" s="53"/>
      <c r="K8488" s="53"/>
      <c r="L8488" s="53"/>
      <c r="M8488" s="53"/>
      <c r="N8488" s="53"/>
    </row>
    <row r="8489" spans="2:14" x14ac:dyDescent="0.25">
      <c r="B8489" s="175"/>
      <c r="C8489" s="53"/>
      <c r="D8489" s="53"/>
      <c r="E8489" s="53"/>
      <c r="F8489" s="53"/>
      <c r="G8489" s="54"/>
      <c r="H8489" s="53"/>
      <c r="I8489" s="59"/>
      <c r="J8489" s="53"/>
      <c r="K8489" s="53"/>
      <c r="L8489" s="53"/>
      <c r="M8489" s="53"/>
      <c r="N8489" s="53"/>
    </row>
    <row r="8490" spans="2:14" x14ac:dyDescent="0.25">
      <c r="B8490" s="175"/>
      <c r="C8490" s="53"/>
      <c r="D8490" s="53"/>
      <c r="E8490" s="53"/>
      <c r="F8490" s="53"/>
      <c r="G8490" s="54"/>
      <c r="H8490" s="53"/>
      <c r="I8490" s="59"/>
      <c r="J8490" s="53"/>
      <c r="K8490" s="53"/>
      <c r="L8490" s="53"/>
      <c r="M8490" s="53"/>
      <c r="N8490" s="53"/>
    </row>
    <row r="8491" spans="2:14" x14ac:dyDescent="0.25">
      <c r="B8491" s="175"/>
      <c r="C8491" s="53"/>
      <c r="D8491" s="53"/>
      <c r="E8491" s="53"/>
      <c r="F8491" s="53"/>
      <c r="G8491" s="54"/>
      <c r="H8491" s="53"/>
      <c r="I8491" s="59"/>
      <c r="J8491" s="53"/>
      <c r="K8491" s="53"/>
      <c r="L8491" s="53"/>
      <c r="M8491" s="53"/>
      <c r="N8491" s="53"/>
    </row>
    <row r="8492" spans="2:14" x14ac:dyDescent="0.25">
      <c r="B8492" s="175"/>
      <c r="C8492" s="53"/>
      <c r="D8492" s="53"/>
      <c r="E8492" s="53"/>
      <c r="F8492" s="53"/>
      <c r="G8492" s="54"/>
      <c r="H8492" s="53"/>
      <c r="I8492" s="59"/>
      <c r="J8492" s="53"/>
      <c r="K8492" s="53"/>
      <c r="L8492" s="53"/>
      <c r="M8492" s="53"/>
      <c r="N8492" s="53"/>
    </row>
    <row r="8493" spans="2:14" x14ac:dyDescent="0.25">
      <c r="B8493" s="175"/>
      <c r="C8493" s="53"/>
      <c r="D8493" s="53"/>
      <c r="E8493" s="53"/>
      <c r="F8493" s="53"/>
      <c r="G8493" s="54"/>
      <c r="H8493" s="53"/>
      <c r="I8493" s="59"/>
      <c r="J8493" s="53"/>
      <c r="K8493" s="53"/>
      <c r="L8493" s="53"/>
      <c r="M8493" s="53"/>
      <c r="N8493" s="53"/>
    </row>
    <row r="8494" spans="2:14" x14ac:dyDescent="0.25">
      <c r="B8494" s="175"/>
      <c r="C8494" s="53"/>
      <c r="D8494" s="53"/>
      <c r="E8494" s="53"/>
      <c r="F8494" s="53"/>
      <c r="G8494" s="54"/>
      <c r="H8494" s="53"/>
      <c r="I8494" s="59"/>
      <c r="J8494" s="53"/>
      <c r="K8494" s="53"/>
      <c r="L8494" s="53"/>
      <c r="M8494" s="53"/>
      <c r="N8494" s="53"/>
    </row>
    <row r="8495" spans="2:14" x14ac:dyDescent="0.25">
      <c r="B8495" s="175"/>
      <c r="C8495" s="53"/>
      <c r="D8495" s="53"/>
      <c r="E8495" s="53"/>
      <c r="F8495" s="53"/>
      <c r="G8495" s="54"/>
      <c r="H8495" s="53"/>
      <c r="I8495" s="59"/>
      <c r="J8495" s="53"/>
      <c r="K8495" s="53"/>
      <c r="L8495" s="53"/>
      <c r="M8495" s="53"/>
      <c r="N8495" s="53"/>
    </row>
    <row r="8496" spans="2:14" x14ac:dyDescent="0.25">
      <c r="B8496" s="175"/>
      <c r="C8496" s="53"/>
      <c r="D8496" s="53"/>
      <c r="E8496" s="53"/>
      <c r="F8496" s="53"/>
      <c r="G8496" s="54"/>
      <c r="H8496" s="53"/>
      <c r="I8496" s="59"/>
      <c r="J8496" s="53"/>
      <c r="K8496" s="53"/>
      <c r="L8496" s="53"/>
      <c r="M8496" s="53"/>
      <c r="N8496" s="53"/>
    </row>
    <row r="8497" spans="2:14" x14ac:dyDescent="0.25">
      <c r="B8497" s="175"/>
      <c r="C8497" s="53"/>
      <c r="D8497" s="53"/>
      <c r="E8497" s="53"/>
      <c r="F8497" s="53"/>
      <c r="G8497" s="54"/>
      <c r="H8497" s="53"/>
      <c r="I8497" s="59"/>
      <c r="J8497" s="53"/>
      <c r="K8497" s="53"/>
      <c r="L8497" s="53"/>
      <c r="M8497" s="53"/>
      <c r="N8497" s="53"/>
    </row>
    <row r="8498" spans="2:14" x14ac:dyDescent="0.25">
      <c r="B8498" s="175"/>
      <c r="C8498" s="53"/>
      <c r="D8498" s="53"/>
      <c r="E8498" s="53"/>
      <c r="F8498" s="53"/>
      <c r="G8498" s="54"/>
      <c r="H8498" s="53"/>
      <c r="I8498" s="59"/>
      <c r="J8498" s="53"/>
      <c r="K8498" s="53"/>
      <c r="L8498" s="53"/>
      <c r="M8498" s="53"/>
      <c r="N8498" s="53"/>
    </row>
    <row r="8499" spans="2:14" x14ac:dyDescent="0.25">
      <c r="B8499" s="175"/>
      <c r="C8499" s="53"/>
      <c r="D8499" s="53"/>
      <c r="E8499" s="53"/>
      <c r="F8499" s="53"/>
      <c r="G8499" s="54"/>
      <c r="H8499" s="53"/>
      <c r="I8499" s="59"/>
      <c r="J8499" s="53"/>
      <c r="K8499" s="53"/>
      <c r="L8499" s="53"/>
      <c r="M8499" s="53"/>
      <c r="N8499" s="53"/>
    </row>
    <row r="8500" spans="2:14" x14ac:dyDescent="0.25">
      <c r="B8500" s="175"/>
      <c r="C8500" s="53"/>
      <c r="D8500" s="53"/>
      <c r="E8500" s="53"/>
      <c r="F8500" s="53"/>
      <c r="G8500" s="54"/>
      <c r="H8500" s="53"/>
      <c r="I8500" s="59"/>
      <c r="J8500" s="53"/>
      <c r="K8500" s="53"/>
      <c r="L8500" s="53"/>
      <c r="M8500" s="53"/>
      <c r="N8500" s="53"/>
    </row>
    <row r="8501" spans="2:14" x14ac:dyDescent="0.25">
      <c r="B8501" s="175"/>
      <c r="C8501" s="53"/>
      <c r="D8501" s="53"/>
      <c r="E8501" s="53"/>
      <c r="F8501" s="53"/>
      <c r="G8501" s="54"/>
      <c r="H8501" s="53"/>
      <c r="I8501" s="59"/>
      <c r="J8501" s="53"/>
      <c r="K8501" s="53"/>
      <c r="L8501" s="53"/>
      <c r="M8501" s="53"/>
      <c r="N8501" s="53"/>
    </row>
    <row r="8502" spans="2:14" x14ac:dyDescent="0.25">
      <c r="B8502" s="175"/>
      <c r="C8502" s="53"/>
      <c r="D8502" s="53"/>
      <c r="E8502" s="53"/>
      <c r="F8502" s="53"/>
      <c r="G8502" s="54"/>
      <c r="H8502" s="53"/>
      <c r="I8502" s="59"/>
      <c r="J8502" s="53"/>
      <c r="K8502" s="53"/>
      <c r="L8502" s="53"/>
      <c r="M8502" s="53"/>
      <c r="N8502" s="53"/>
    </row>
    <row r="8503" spans="2:14" x14ac:dyDescent="0.25">
      <c r="B8503" s="175"/>
      <c r="C8503" s="53"/>
      <c r="D8503" s="53"/>
      <c r="E8503" s="53"/>
      <c r="F8503" s="53"/>
      <c r="G8503" s="54"/>
      <c r="H8503" s="53"/>
      <c r="I8503" s="59"/>
      <c r="J8503" s="53"/>
      <c r="K8503" s="53"/>
      <c r="L8503" s="53"/>
      <c r="M8503" s="53"/>
      <c r="N8503" s="53"/>
    </row>
    <row r="8504" spans="2:14" x14ac:dyDescent="0.25">
      <c r="B8504" s="175"/>
      <c r="C8504" s="53"/>
      <c r="D8504" s="53"/>
      <c r="E8504" s="53"/>
      <c r="F8504" s="53"/>
      <c r="G8504" s="54"/>
      <c r="H8504" s="53"/>
      <c r="I8504" s="59"/>
      <c r="J8504" s="53"/>
      <c r="K8504" s="53"/>
      <c r="L8504" s="53"/>
      <c r="M8504" s="53"/>
      <c r="N8504" s="53"/>
    </row>
    <row r="8505" spans="2:14" x14ac:dyDescent="0.25">
      <c r="B8505" s="175"/>
      <c r="C8505" s="53"/>
      <c r="D8505" s="53"/>
      <c r="E8505" s="53"/>
      <c r="F8505" s="53"/>
      <c r="G8505" s="54"/>
      <c r="H8505" s="53"/>
      <c r="I8505" s="59"/>
      <c r="J8505" s="53"/>
      <c r="K8505" s="53"/>
      <c r="L8505" s="53"/>
      <c r="M8505" s="53"/>
      <c r="N8505" s="53"/>
    </row>
    <row r="8506" spans="2:14" x14ac:dyDescent="0.25">
      <c r="B8506" s="175"/>
      <c r="C8506" s="53"/>
      <c r="D8506" s="53"/>
      <c r="E8506" s="53"/>
      <c r="F8506" s="53"/>
      <c r="G8506" s="54"/>
      <c r="H8506" s="53"/>
      <c r="I8506" s="59"/>
      <c r="J8506" s="53"/>
      <c r="K8506" s="53"/>
      <c r="L8506" s="53"/>
      <c r="M8506" s="53"/>
      <c r="N8506" s="53"/>
    </row>
    <row r="8507" spans="2:14" x14ac:dyDescent="0.25">
      <c r="B8507" s="175"/>
      <c r="C8507" s="53"/>
      <c r="D8507" s="53"/>
      <c r="E8507" s="53"/>
      <c r="F8507" s="53"/>
      <c r="G8507" s="54"/>
      <c r="H8507" s="53"/>
      <c r="I8507" s="59"/>
      <c r="J8507" s="53"/>
      <c r="K8507" s="53"/>
      <c r="L8507" s="53"/>
      <c r="M8507" s="53"/>
      <c r="N8507" s="53"/>
    </row>
    <row r="8508" spans="2:14" x14ac:dyDescent="0.25">
      <c r="B8508" s="175"/>
      <c r="C8508" s="53"/>
      <c r="D8508" s="53"/>
      <c r="E8508" s="53"/>
      <c r="F8508" s="53"/>
      <c r="G8508" s="54"/>
      <c r="H8508" s="53"/>
      <c r="I8508" s="59"/>
      <c r="J8508" s="53"/>
      <c r="K8508" s="53"/>
      <c r="L8508" s="53"/>
      <c r="M8508" s="53"/>
      <c r="N8508" s="53"/>
    </row>
    <row r="8509" spans="2:14" x14ac:dyDescent="0.25">
      <c r="B8509" s="175"/>
      <c r="C8509" s="53"/>
      <c r="D8509" s="53"/>
      <c r="E8509" s="53"/>
      <c r="F8509" s="53"/>
      <c r="G8509" s="54"/>
      <c r="H8509" s="53"/>
      <c r="I8509" s="59"/>
      <c r="J8509" s="53"/>
      <c r="K8509" s="53"/>
      <c r="L8509" s="53"/>
      <c r="M8509" s="53"/>
      <c r="N8509" s="53"/>
    </row>
    <row r="8510" spans="2:14" x14ac:dyDescent="0.25">
      <c r="B8510" s="175"/>
      <c r="C8510" s="53"/>
      <c r="D8510" s="53"/>
      <c r="E8510" s="53"/>
      <c r="F8510" s="53"/>
      <c r="G8510" s="54"/>
      <c r="H8510" s="53"/>
      <c r="I8510" s="59"/>
      <c r="J8510" s="53"/>
      <c r="K8510" s="53"/>
      <c r="L8510" s="53"/>
      <c r="M8510" s="53"/>
      <c r="N8510" s="53"/>
    </row>
    <row r="8511" spans="2:14" x14ac:dyDescent="0.25">
      <c r="B8511" s="175"/>
      <c r="C8511" s="53"/>
      <c r="D8511" s="53"/>
      <c r="E8511" s="53"/>
      <c r="F8511" s="53"/>
      <c r="G8511" s="54"/>
      <c r="H8511" s="53"/>
      <c r="I8511" s="59"/>
      <c r="J8511" s="53"/>
      <c r="K8511" s="53"/>
      <c r="L8511" s="53"/>
      <c r="M8511" s="53"/>
      <c r="N8511" s="53"/>
    </row>
    <row r="8512" spans="2:14" x14ac:dyDescent="0.25">
      <c r="B8512" s="175"/>
      <c r="C8512" s="53"/>
      <c r="D8512" s="53"/>
      <c r="E8512" s="53"/>
      <c r="F8512" s="53"/>
      <c r="G8512" s="54"/>
      <c r="H8512" s="53"/>
      <c r="I8512" s="59"/>
      <c r="J8512" s="53"/>
      <c r="K8512" s="53"/>
      <c r="L8512" s="53"/>
      <c r="M8512" s="53"/>
      <c r="N8512" s="53"/>
    </row>
    <row r="8513" spans="2:14" x14ac:dyDescent="0.25">
      <c r="B8513" s="175"/>
      <c r="C8513" s="53"/>
      <c r="D8513" s="53"/>
      <c r="E8513" s="53"/>
      <c r="F8513" s="53"/>
      <c r="G8513" s="54"/>
      <c r="H8513" s="53"/>
      <c r="I8513" s="59"/>
      <c r="J8513" s="53"/>
      <c r="K8513" s="53"/>
      <c r="L8513" s="53"/>
      <c r="M8513" s="53"/>
      <c r="N8513" s="53"/>
    </row>
    <row r="8514" spans="2:14" x14ac:dyDescent="0.25">
      <c r="B8514" s="175"/>
      <c r="C8514" s="53"/>
      <c r="D8514" s="53"/>
      <c r="E8514" s="53"/>
      <c r="F8514" s="53"/>
      <c r="G8514" s="54"/>
      <c r="H8514" s="53"/>
      <c r="I8514" s="59"/>
      <c r="J8514" s="53"/>
      <c r="K8514" s="53"/>
      <c r="L8514" s="53"/>
      <c r="M8514" s="53"/>
      <c r="N8514" s="53"/>
    </row>
    <row r="8515" spans="2:14" x14ac:dyDescent="0.25">
      <c r="B8515" s="175"/>
      <c r="C8515" s="53"/>
      <c r="D8515" s="53"/>
      <c r="E8515" s="53"/>
      <c r="F8515" s="53"/>
      <c r="G8515" s="54"/>
      <c r="H8515" s="53"/>
      <c r="I8515" s="59"/>
      <c r="J8515" s="53"/>
      <c r="K8515" s="53"/>
      <c r="L8515" s="53"/>
      <c r="M8515" s="53"/>
      <c r="N8515" s="53"/>
    </row>
    <row r="8516" spans="2:14" x14ac:dyDescent="0.25">
      <c r="B8516" s="175"/>
      <c r="C8516" s="53"/>
      <c r="D8516" s="53"/>
      <c r="E8516" s="53"/>
      <c r="F8516" s="53"/>
      <c r="G8516" s="54"/>
      <c r="H8516" s="53"/>
      <c r="I8516" s="59"/>
      <c r="J8516" s="53"/>
      <c r="K8516" s="53"/>
      <c r="L8516" s="53"/>
      <c r="M8516" s="53"/>
      <c r="N8516" s="53"/>
    </row>
    <row r="8517" spans="2:14" x14ac:dyDescent="0.25">
      <c r="B8517" s="175"/>
      <c r="C8517" s="53"/>
      <c r="D8517" s="53"/>
      <c r="E8517" s="53"/>
      <c r="F8517" s="53"/>
      <c r="G8517" s="54"/>
      <c r="H8517" s="53"/>
      <c r="I8517" s="59"/>
      <c r="J8517" s="53"/>
      <c r="K8517" s="53"/>
      <c r="L8517" s="53"/>
      <c r="M8517" s="53"/>
      <c r="N8517" s="53"/>
    </row>
    <row r="8518" spans="2:14" x14ac:dyDescent="0.25">
      <c r="B8518" s="175"/>
      <c r="C8518" s="53"/>
      <c r="D8518" s="53"/>
      <c r="E8518" s="53"/>
      <c r="F8518" s="53"/>
      <c r="G8518" s="54"/>
      <c r="H8518" s="53"/>
      <c r="I8518" s="59"/>
      <c r="J8518" s="53"/>
      <c r="K8518" s="53"/>
      <c r="L8518" s="53"/>
      <c r="M8518" s="53"/>
      <c r="N8518" s="53"/>
    </row>
    <row r="8519" spans="2:14" x14ac:dyDescent="0.25">
      <c r="B8519" s="175"/>
      <c r="C8519" s="53"/>
      <c r="D8519" s="53"/>
      <c r="E8519" s="53"/>
      <c r="F8519" s="53"/>
      <c r="G8519" s="54"/>
      <c r="H8519" s="53"/>
      <c r="I8519" s="59"/>
      <c r="J8519" s="53"/>
      <c r="K8519" s="53"/>
      <c r="L8519" s="53"/>
      <c r="M8519" s="53"/>
      <c r="N8519" s="53"/>
    </row>
    <row r="8520" spans="2:14" x14ac:dyDescent="0.25">
      <c r="B8520" s="175"/>
      <c r="C8520" s="53"/>
      <c r="D8520" s="53"/>
      <c r="E8520" s="53"/>
      <c r="F8520" s="53"/>
      <c r="G8520" s="54"/>
      <c r="H8520" s="53"/>
      <c r="I8520" s="59"/>
      <c r="J8520" s="53"/>
      <c r="K8520" s="53"/>
      <c r="L8520" s="53"/>
      <c r="M8520" s="53"/>
      <c r="N8520" s="53"/>
    </row>
    <row r="8521" spans="2:14" x14ac:dyDescent="0.25">
      <c r="B8521" s="175"/>
      <c r="C8521" s="53"/>
      <c r="D8521" s="53"/>
      <c r="E8521" s="53"/>
      <c r="F8521" s="53"/>
      <c r="G8521" s="54"/>
      <c r="H8521" s="53"/>
      <c r="I8521" s="59"/>
      <c r="J8521" s="53"/>
      <c r="K8521" s="53"/>
      <c r="L8521" s="53"/>
      <c r="M8521" s="53"/>
      <c r="N8521" s="53"/>
    </row>
    <row r="8522" spans="2:14" x14ac:dyDescent="0.25">
      <c r="B8522" s="175"/>
      <c r="C8522" s="53"/>
      <c r="D8522" s="53"/>
      <c r="E8522" s="53"/>
      <c r="F8522" s="53"/>
      <c r="G8522" s="54"/>
      <c r="H8522" s="53"/>
      <c r="I8522" s="59"/>
      <c r="J8522" s="53"/>
      <c r="K8522" s="53"/>
      <c r="L8522" s="53"/>
      <c r="M8522" s="53"/>
      <c r="N8522" s="53"/>
    </row>
    <row r="8523" spans="2:14" x14ac:dyDescent="0.25">
      <c r="B8523" s="175"/>
      <c r="C8523" s="53"/>
      <c r="D8523" s="53"/>
      <c r="E8523" s="53"/>
      <c r="F8523" s="53"/>
      <c r="G8523" s="54"/>
      <c r="H8523" s="53"/>
      <c r="I8523" s="59"/>
      <c r="J8523" s="53"/>
      <c r="K8523" s="53"/>
      <c r="L8523" s="53"/>
      <c r="M8523" s="53"/>
      <c r="N8523" s="53"/>
    </row>
    <row r="8524" spans="2:14" x14ac:dyDescent="0.25">
      <c r="B8524" s="175"/>
      <c r="C8524" s="53"/>
      <c r="D8524" s="53"/>
      <c r="E8524" s="53"/>
      <c r="F8524" s="53"/>
      <c r="G8524" s="54"/>
      <c r="H8524" s="53"/>
      <c r="I8524" s="59"/>
      <c r="J8524" s="53"/>
      <c r="K8524" s="53"/>
      <c r="L8524" s="53"/>
      <c r="M8524" s="53"/>
      <c r="N8524" s="53"/>
    </row>
    <row r="8525" spans="2:14" x14ac:dyDescent="0.25">
      <c r="B8525" s="175"/>
      <c r="C8525" s="53"/>
      <c r="D8525" s="53"/>
      <c r="E8525" s="53"/>
      <c r="F8525" s="53"/>
      <c r="G8525" s="54"/>
      <c r="H8525" s="53"/>
      <c r="I8525" s="59"/>
      <c r="J8525" s="53"/>
      <c r="K8525" s="53"/>
      <c r="L8525" s="53"/>
      <c r="M8525" s="53"/>
      <c r="N8525" s="53"/>
    </row>
    <row r="8526" spans="2:14" x14ac:dyDescent="0.25">
      <c r="B8526" s="175"/>
      <c r="C8526" s="53"/>
      <c r="D8526" s="53"/>
      <c r="E8526" s="53"/>
      <c r="F8526" s="53"/>
      <c r="G8526" s="54"/>
      <c r="H8526" s="53"/>
      <c r="I8526" s="59"/>
      <c r="J8526" s="53"/>
      <c r="K8526" s="53"/>
      <c r="L8526" s="53"/>
      <c r="M8526" s="53"/>
      <c r="N8526" s="53"/>
    </row>
    <row r="8527" spans="2:14" x14ac:dyDescent="0.25">
      <c r="B8527" s="175"/>
      <c r="C8527" s="53"/>
      <c r="D8527" s="53"/>
      <c r="E8527" s="53"/>
      <c r="F8527" s="53"/>
      <c r="G8527" s="54"/>
      <c r="H8527" s="53"/>
      <c r="I8527" s="59"/>
      <c r="J8527" s="53"/>
      <c r="K8527" s="53"/>
      <c r="L8527" s="53"/>
      <c r="M8527" s="53"/>
      <c r="N8527" s="53"/>
    </row>
    <row r="8528" spans="2:14" x14ac:dyDescent="0.25">
      <c r="B8528" s="175"/>
      <c r="C8528" s="53"/>
      <c r="D8528" s="53"/>
      <c r="E8528" s="53"/>
      <c r="F8528" s="53"/>
      <c r="G8528" s="54"/>
      <c r="H8528" s="53"/>
      <c r="I8528" s="59"/>
      <c r="J8528" s="53"/>
      <c r="K8528" s="53"/>
      <c r="L8528" s="53"/>
      <c r="M8528" s="53"/>
      <c r="N8528" s="53"/>
    </row>
    <row r="8529" spans="2:14" x14ac:dyDescent="0.25">
      <c r="B8529" s="175"/>
      <c r="C8529" s="53"/>
      <c r="D8529" s="53"/>
      <c r="E8529" s="53"/>
      <c r="F8529" s="53"/>
      <c r="G8529" s="54"/>
      <c r="H8529" s="53"/>
      <c r="I8529" s="59"/>
      <c r="J8529" s="53"/>
      <c r="K8529" s="53"/>
      <c r="L8529" s="53"/>
      <c r="M8529" s="53"/>
      <c r="N8529" s="53"/>
    </row>
    <row r="8530" spans="2:14" x14ac:dyDescent="0.25">
      <c r="B8530" s="175"/>
      <c r="C8530" s="53"/>
      <c r="D8530" s="53"/>
      <c r="E8530" s="53"/>
      <c r="F8530" s="53"/>
      <c r="G8530" s="54"/>
      <c r="H8530" s="53"/>
      <c r="I8530" s="59"/>
      <c r="J8530" s="53"/>
      <c r="K8530" s="53"/>
      <c r="L8530" s="53"/>
      <c r="M8530" s="53"/>
      <c r="N8530" s="53"/>
    </row>
    <row r="8531" spans="2:14" x14ac:dyDescent="0.25">
      <c r="B8531" s="175"/>
      <c r="C8531" s="53"/>
      <c r="D8531" s="53"/>
      <c r="E8531" s="53"/>
      <c r="F8531" s="53"/>
      <c r="G8531" s="54"/>
      <c r="H8531" s="53"/>
      <c r="I8531" s="59"/>
      <c r="J8531" s="53"/>
      <c r="K8531" s="53"/>
      <c r="L8531" s="53"/>
      <c r="M8531" s="53"/>
      <c r="N8531" s="53"/>
    </row>
    <row r="8532" spans="2:14" x14ac:dyDescent="0.25">
      <c r="B8532" s="175"/>
      <c r="C8532" s="53"/>
      <c r="D8532" s="53"/>
      <c r="E8532" s="53"/>
      <c r="F8532" s="53"/>
      <c r="G8532" s="54"/>
      <c r="H8532" s="53"/>
      <c r="I8532" s="59"/>
      <c r="J8532" s="53"/>
      <c r="K8532" s="53"/>
      <c r="L8532" s="53"/>
      <c r="M8532" s="53"/>
      <c r="N8532" s="53"/>
    </row>
    <row r="8533" spans="2:14" x14ac:dyDescent="0.25">
      <c r="B8533" s="175"/>
      <c r="C8533" s="53"/>
      <c r="D8533" s="53"/>
      <c r="E8533" s="53"/>
      <c r="F8533" s="53"/>
      <c r="G8533" s="54"/>
      <c r="H8533" s="53"/>
      <c r="I8533" s="59"/>
      <c r="J8533" s="53"/>
      <c r="K8533" s="53"/>
      <c r="L8533" s="53"/>
      <c r="M8533" s="53"/>
      <c r="N8533" s="53"/>
    </row>
    <row r="8534" spans="2:14" x14ac:dyDescent="0.25">
      <c r="B8534" s="175"/>
      <c r="C8534" s="53"/>
      <c r="D8534" s="53"/>
      <c r="E8534" s="53"/>
      <c r="F8534" s="53"/>
      <c r="G8534" s="54"/>
      <c r="H8534" s="53"/>
      <c r="I8534" s="59"/>
      <c r="J8534" s="53"/>
      <c r="K8534" s="53"/>
      <c r="L8534" s="53"/>
      <c r="M8534" s="53"/>
      <c r="N8534" s="53"/>
    </row>
    <row r="8535" spans="2:14" x14ac:dyDescent="0.25">
      <c r="B8535" s="175"/>
      <c r="C8535" s="53"/>
      <c r="D8535" s="53"/>
      <c r="E8535" s="53"/>
      <c r="F8535" s="53"/>
      <c r="G8535" s="54"/>
      <c r="H8535" s="53"/>
      <c r="I8535" s="59"/>
      <c r="J8535" s="53"/>
      <c r="K8535" s="53"/>
      <c r="L8535" s="53"/>
      <c r="M8535" s="53"/>
      <c r="N8535" s="53"/>
    </row>
    <row r="8536" spans="2:14" x14ac:dyDescent="0.25">
      <c r="B8536" s="175"/>
      <c r="C8536" s="53"/>
      <c r="D8536" s="53"/>
      <c r="E8536" s="53"/>
      <c r="F8536" s="53"/>
      <c r="G8536" s="54"/>
      <c r="H8536" s="53"/>
      <c r="I8536" s="59"/>
      <c r="J8536" s="53"/>
      <c r="K8536" s="53"/>
      <c r="L8536" s="53"/>
      <c r="M8536" s="53"/>
      <c r="N8536" s="53"/>
    </row>
    <row r="8537" spans="2:14" x14ac:dyDescent="0.25">
      <c r="B8537" s="175"/>
      <c r="C8537" s="53"/>
      <c r="D8537" s="53"/>
      <c r="E8537" s="53"/>
      <c r="F8537" s="53"/>
      <c r="G8537" s="54"/>
      <c r="H8537" s="53"/>
      <c r="I8537" s="59"/>
      <c r="J8537" s="53"/>
      <c r="K8537" s="53"/>
      <c r="L8537" s="53"/>
      <c r="M8537" s="53"/>
      <c r="N8537" s="53"/>
    </row>
    <row r="8538" spans="2:14" x14ac:dyDescent="0.25">
      <c r="B8538" s="175"/>
      <c r="C8538" s="53"/>
      <c r="D8538" s="53"/>
      <c r="E8538" s="53"/>
      <c r="F8538" s="53"/>
      <c r="G8538" s="54"/>
      <c r="H8538" s="53"/>
      <c r="I8538" s="59"/>
      <c r="J8538" s="53"/>
      <c r="K8538" s="53"/>
      <c r="L8538" s="53"/>
      <c r="M8538" s="53"/>
      <c r="N8538" s="53"/>
    </row>
    <row r="8539" spans="2:14" x14ac:dyDescent="0.25">
      <c r="B8539" s="175"/>
      <c r="C8539" s="53"/>
      <c r="D8539" s="53"/>
      <c r="E8539" s="53"/>
      <c r="F8539" s="53"/>
      <c r="G8539" s="54"/>
      <c r="H8539" s="53"/>
      <c r="I8539" s="59"/>
      <c r="J8539" s="53"/>
      <c r="K8539" s="53"/>
      <c r="L8539" s="53"/>
      <c r="M8539" s="53"/>
      <c r="N8539" s="53"/>
    </row>
    <row r="8540" spans="2:14" x14ac:dyDescent="0.25">
      <c r="B8540" s="175"/>
      <c r="C8540" s="53"/>
      <c r="D8540" s="53"/>
      <c r="E8540" s="53"/>
      <c r="F8540" s="53"/>
      <c r="G8540" s="54"/>
      <c r="H8540" s="53"/>
      <c r="I8540" s="59"/>
      <c r="J8540" s="53"/>
      <c r="K8540" s="53"/>
      <c r="L8540" s="53"/>
      <c r="M8540" s="53"/>
      <c r="N8540" s="53"/>
    </row>
    <row r="8541" spans="2:14" x14ac:dyDescent="0.25">
      <c r="B8541" s="175"/>
      <c r="C8541" s="53"/>
      <c r="D8541" s="53"/>
      <c r="E8541" s="53"/>
      <c r="F8541" s="53"/>
      <c r="G8541" s="54"/>
      <c r="H8541" s="53"/>
      <c r="I8541" s="59"/>
      <c r="J8541" s="53"/>
      <c r="K8541" s="53"/>
      <c r="L8541" s="53"/>
      <c r="M8541" s="53"/>
      <c r="N8541" s="53"/>
    </row>
    <row r="8542" spans="2:14" x14ac:dyDescent="0.25">
      <c r="B8542" s="175"/>
      <c r="C8542" s="53"/>
      <c r="D8542" s="53"/>
      <c r="E8542" s="53"/>
      <c r="F8542" s="53"/>
      <c r="G8542" s="54"/>
      <c r="H8542" s="53"/>
      <c r="I8542" s="59"/>
      <c r="J8542" s="53"/>
      <c r="K8542" s="53"/>
      <c r="L8542" s="53"/>
      <c r="M8542" s="53"/>
      <c r="N8542" s="53"/>
    </row>
    <row r="8543" spans="2:14" x14ac:dyDescent="0.25">
      <c r="B8543" s="175"/>
      <c r="C8543" s="53"/>
      <c r="D8543" s="53"/>
      <c r="E8543" s="53"/>
      <c r="F8543" s="53"/>
      <c r="G8543" s="54"/>
      <c r="H8543" s="53"/>
      <c r="I8543" s="59"/>
      <c r="J8543" s="53"/>
      <c r="K8543" s="53"/>
      <c r="L8543" s="53"/>
      <c r="M8543" s="53"/>
      <c r="N8543" s="53"/>
    </row>
    <row r="8544" spans="2:14" x14ac:dyDescent="0.25">
      <c r="B8544" s="175"/>
      <c r="C8544" s="53"/>
      <c r="D8544" s="53"/>
      <c r="E8544" s="53"/>
      <c r="F8544" s="53"/>
      <c r="G8544" s="54"/>
      <c r="H8544" s="53"/>
      <c r="I8544" s="59"/>
      <c r="J8544" s="53"/>
      <c r="K8544" s="53"/>
      <c r="L8544" s="53"/>
      <c r="M8544" s="53"/>
      <c r="N8544" s="53"/>
    </row>
    <row r="8545" spans="2:14" x14ac:dyDescent="0.25">
      <c r="B8545" s="175"/>
      <c r="C8545" s="53"/>
      <c r="D8545" s="53"/>
      <c r="E8545" s="53"/>
      <c r="F8545" s="53"/>
      <c r="G8545" s="54"/>
      <c r="H8545" s="53"/>
      <c r="I8545" s="59"/>
      <c r="J8545" s="53"/>
      <c r="K8545" s="53"/>
      <c r="L8545" s="53"/>
      <c r="M8545" s="53"/>
      <c r="N8545" s="53"/>
    </row>
    <row r="8546" spans="2:14" x14ac:dyDescent="0.25">
      <c r="B8546" s="175"/>
      <c r="C8546" s="53"/>
      <c r="D8546" s="53"/>
      <c r="E8546" s="53"/>
      <c r="F8546" s="53"/>
      <c r="G8546" s="54"/>
      <c r="H8546" s="53"/>
      <c r="I8546" s="59"/>
      <c r="J8546" s="53"/>
      <c r="K8546" s="53"/>
      <c r="L8546" s="53"/>
      <c r="M8546" s="53"/>
      <c r="N8546" s="53"/>
    </row>
    <row r="8547" spans="2:14" x14ac:dyDescent="0.25">
      <c r="B8547" s="175"/>
      <c r="C8547" s="53"/>
      <c r="D8547" s="53"/>
      <c r="E8547" s="53"/>
      <c r="F8547" s="53"/>
      <c r="G8547" s="54"/>
      <c r="H8547" s="53"/>
      <c r="I8547" s="59"/>
      <c r="J8547" s="53"/>
      <c r="K8547" s="53"/>
      <c r="L8547" s="53"/>
      <c r="M8547" s="53"/>
      <c r="N8547" s="53"/>
    </row>
    <row r="8548" spans="2:14" x14ac:dyDescent="0.25">
      <c r="B8548" s="175"/>
      <c r="C8548" s="53"/>
      <c r="D8548" s="53"/>
      <c r="E8548" s="53"/>
      <c r="F8548" s="53"/>
      <c r="G8548" s="54"/>
      <c r="H8548" s="53"/>
      <c r="I8548" s="59"/>
      <c r="J8548" s="53"/>
      <c r="K8548" s="53"/>
      <c r="L8548" s="53"/>
      <c r="M8548" s="53"/>
      <c r="N8548" s="53"/>
    </row>
    <row r="8549" spans="2:14" x14ac:dyDescent="0.25">
      <c r="B8549" s="175"/>
      <c r="C8549" s="53"/>
      <c r="D8549" s="53"/>
      <c r="E8549" s="53"/>
      <c r="F8549" s="53"/>
      <c r="G8549" s="54"/>
      <c r="H8549" s="53"/>
      <c r="I8549" s="59"/>
      <c r="J8549" s="53"/>
      <c r="K8549" s="53"/>
      <c r="L8549" s="53"/>
      <c r="M8549" s="53"/>
      <c r="N8549" s="53"/>
    </row>
    <row r="8550" spans="2:14" x14ac:dyDescent="0.25">
      <c r="B8550" s="175"/>
      <c r="C8550" s="53"/>
      <c r="D8550" s="53"/>
      <c r="E8550" s="53"/>
      <c r="F8550" s="53"/>
      <c r="G8550" s="54"/>
      <c r="H8550" s="53"/>
      <c r="I8550" s="59"/>
      <c r="J8550" s="53"/>
      <c r="K8550" s="53"/>
      <c r="L8550" s="53"/>
      <c r="M8550" s="53"/>
      <c r="N8550" s="53"/>
    </row>
    <row r="8551" spans="2:14" x14ac:dyDescent="0.25">
      <c r="B8551" s="175"/>
      <c r="C8551" s="53"/>
      <c r="D8551" s="53"/>
      <c r="E8551" s="53"/>
      <c r="F8551" s="53"/>
      <c r="G8551" s="54"/>
      <c r="H8551" s="53"/>
      <c r="I8551" s="59"/>
      <c r="J8551" s="53"/>
      <c r="K8551" s="53"/>
      <c r="L8551" s="53"/>
      <c r="M8551" s="53"/>
      <c r="N8551" s="53"/>
    </row>
    <row r="8552" spans="2:14" x14ac:dyDescent="0.25">
      <c r="B8552" s="175"/>
      <c r="C8552" s="53"/>
      <c r="D8552" s="53"/>
      <c r="E8552" s="53"/>
      <c r="F8552" s="53"/>
      <c r="G8552" s="54"/>
      <c r="H8552" s="53"/>
      <c r="I8552" s="59"/>
      <c r="J8552" s="53"/>
      <c r="K8552" s="53"/>
      <c r="L8552" s="53"/>
      <c r="M8552" s="53"/>
      <c r="N8552" s="53"/>
    </row>
    <row r="8553" spans="2:14" x14ac:dyDescent="0.25">
      <c r="B8553" s="175"/>
      <c r="C8553" s="53"/>
      <c r="D8553" s="53"/>
      <c r="E8553" s="53"/>
      <c r="F8553" s="53"/>
      <c r="G8553" s="54"/>
      <c r="H8553" s="53"/>
      <c r="I8553" s="59"/>
      <c r="J8553" s="53"/>
      <c r="K8553" s="53"/>
      <c r="L8553" s="53"/>
      <c r="M8553" s="53"/>
      <c r="N8553" s="53"/>
    </row>
    <row r="8554" spans="2:14" x14ac:dyDescent="0.25">
      <c r="B8554" s="175"/>
      <c r="C8554" s="53"/>
      <c r="D8554" s="53"/>
      <c r="E8554" s="53"/>
      <c r="F8554" s="53"/>
      <c r="G8554" s="54"/>
      <c r="H8554" s="53"/>
      <c r="I8554" s="59"/>
      <c r="J8554" s="53"/>
      <c r="K8554" s="53"/>
      <c r="L8554" s="53"/>
      <c r="M8554" s="53"/>
      <c r="N8554" s="53"/>
    </row>
    <row r="8555" spans="2:14" x14ac:dyDescent="0.25">
      <c r="B8555" s="175"/>
      <c r="C8555" s="53"/>
      <c r="D8555" s="53"/>
      <c r="E8555" s="53"/>
      <c r="F8555" s="53"/>
      <c r="G8555" s="54"/>
      <c r="H8555" s="53"/>
      <c r="I8555" s="59"/>
      <c r="J8555" s="53"/>
      <c r="K8555" s="53"/>
      <c r="L8555" s="53"/>
      <c r="M8555" s="53"/>
      <c r="N8555" s="53"/>
    </row>
    <row r="8556" spans="2:14" x14ac:dyDescent="0.25">
      <c r="B8556" s="175"/>
      <c r="C8556" s="53"/>
      <c r="D8556" s="53"/>
      <c r="E8556" s="53"/>
      <c r="F8556" s="53"/>
      <c r="G8556" s="54"/>
      <c r="H8556" s="53"/>
      <c r="I8556" s="59"/>
      <c r="J8556" s="53"/>
      <c r="K8556" s="53"/>
      <c r="L8556" s="53"/>
      <c r="M8556" s="53"/>
      <c r="N8556" s="53"/>
    </row>
    <row r="8557" spans="2:14" x14ac:dyDescent="0.25">
      <c r="B8557" s="175"/>
      <c r="C8557" s="53"/>
      <c r="D8557" s="53"/>
      <c r="E8557" s="53"/>
      <c r="F8557" s="53"/>
      <c r="G8557" s="54"/>
      <c r="H8557" s="53"/>
      <c r="I8557" s="59"/>
      <c r="J8557" s="53"/>
      <c r="K8557" s="53"/>
      <c r="L8557" s="53"/>
      <c r="M8557" s="53"/>
      <c r="N8557" s="53"/>
    </row>
    <row r="8558" spans="2:14" x14ac:dyDescent="0.25">
      <c r="B8558" s="175"/>
      <c r="C8558" s="53"/>
      <c r="D8558" s="53"/>
      <c r="E8558" s="53"/>
      <c r="F8558" s="53"/>
      <c r="G8558" s="54"/>
      <c r="H8558" s="53"/>
      <c r="I8558" s="59"/>
      <c r="J8558" s="53"/>
      <c r="K8558" s="53"/>
      <c r="L8558" s="53"/>
      <c r="M8558" s="53"/>
      <c r="N8558" s="53"/>
    </row>
    <row r="8559" spans="2:14" x14ac:dyDescent="0.25">
      <c r="B8559" s="175"/>
      <c r="C8559" s="53"/>
      <c r="D8559" s="53"/>
      <c r="E8559" s="53"/>
      <c r="F8559" s="53"/>
      <c r="G8559" s="54"/>
      <c r="H8559" s="53"/>
      <c r="I8559" s="59"/>
      <c r="J8559" s="53"/>
      <c r="K8559" s="53"/>
      <c r="L8559" s="53"/>
      <c r="M8559" s="53"/>
      <c r="N8559" s="53"/>
    </row>
    <row r="8560" spans="2:14" x14ac:dyDescent="0.25">
      <c r="B8560" s="175"/>
      <c r="C8560" s="53"/>
      <c r="D8560" s="53"/>
      <c r="E8560" s="53"/>
      <c r="F8560" s="53"/>
      <c r="G8560" s="54"/>
      <c r="H8560" s="53"/>
      <c r="I8560" s="59"/>
      <c r="J8560" s="53"/>
      <c r="K8560" s="53"/>
      <c r="L8560" s="53"/>
      <c r="M8560" s="53"/>
      <c r="N8560" s="53"/>
    </row>
    <row r="8561" spans="2:14" x14ac:dyDescent="0.25">
      <c r="B8561" s="175"/>
      <c r="C8561" s="53"/>
      <c r="D8561" s="53"/>
      <c r="E8561" s="53"/>
      <c r="F8561" s="53"/>
      <c r="G8561" s="54"/>
      <c r="H8561" s="53"/>
      <c r="I8561" s="59"/>
      <c r="J8561" s="53"/>
      <c r="K8561" s="53"/>
      <c r="L8561" s="53"/>
      <c r="M8561" s="53"/>
      <c r="N8561" s="53"/>
    </row>
    <row r="8562" spans="2:14" x14ac:dyDescent="0.25">
      <c r="B8562" s="175"/>
      <c r="C8562" s="53"/>
      <c r="D8562" s="53"/>
      <c r="E8562" s="53"/>
      <c r="F8562" s="53"/>
      <c r="G8562" s="54"/>
      <c r="H8562" s="53"/>
      <c r="I8562" s="59"/>
      <c r="J8562" s="53"/>
      <c r="K8562" s="53"/>
      <c r="L8562" s="53"/>
      <c r="M8562" s="53"/>
      <c r="N8562" s="53"/>
    </row>
    <row r="8563" spans="2:14" x14ac:dyDescent="0.25">
      <c r="B8563" s="175"/>
      <c r="C8563" s="53"/>
      <c r="D8563" s="53"/>
      <c r="E8563" s="53"/>
      <c r="F8563" s="53"/>
      <c r="G8563" s="54"/>
      <c r="H8563" s="53"/>
      <c r="I8563" s="59"/>
      <c r="J8563" s="53"/>
      <c r="K8563" s="53"/>
      <c r="L8563" s="53"/>
      <c r="M8563" s="53"/>
      <c r="N8563" s="53"/>
    </row>
    <row r="8564" spans="2:14" x14ac:dyDescent="0.25">
      <c r="B8564" s="175"/>
      <c r="C8564" s="53"/>
      <c r="D8564" s="53"/>
      <c r="E8564" s="53"/>
      <c r="F8564" s="53"/>
      <c r="G8564" s="54"/>
      <c r="H8564" s="53"/>
      <c r="I8564" s="59"/>
      <c r="J8564" s="53"/>
      <c r="K8564" s="53"/>
      <c r="L8564" s="53"/>
      <c r="M8564" s="53"/>
      <c r="N8564" s="53"/>
    </row>
    <row r="8565" spans="2:14" x14ac:dyDescent="0.25">
      <c r="B8565" s="175"/>
      <c r="C8565" s="53"/>
      <c r="D8565" s="53"/>
      <c r="E8565" s="53"/>
      <c r="F8565" s="53"/>
      <c r="G8565" s="54"/>
      <c r="H8565" s="53"/>
      <c r="I8565" s="59"/>
      <c r="J8565" s="53"/>
      <c r="K8565" s="53"/>
      <c r="L8565" s="53"/>
      <c r="M8565" s="53"/>
      <c r="N8565" s="53"/>
    </row>
    <row r="8566" spans="2:14" x14ac:dyDescent="0.25">
      <c r="B8566" s="175"/>
      <c r="C8566" s="53"/>
      <c r="D8566" s="53"/>
      <c r="E8566" s="53"/>
      <c r="F8566" s="53"/>
      <c r="G8566" s="54"/>
      <c r="H8566" s="53"/>
      <c r="I8566" s="59"/>
      <c r="J8566" s="53"/>
      <c r="K8566" s="53"/>
      <c r="L8566" s="53"/>
      <c r="M8566" s="53"/>
      <c r="N8566" s="53"/>
    </row>
    <row r="8567" spans="2:14" x14ac:dyDescent="0.25">
      <c r="B8567" s="175"/>
      <c r="C8567" s="53"/>
      <c r="D8567" s="53"/>
      <c r="E8567" s="53"/>
      <c r="F8567" s="53"/>
      <c r="G8567" s="54"/>
      <c r="H8567" s="53"/>
      <c r="I8567" s="59"/>
      <c r="J8567" s="53"/>
      <c r="K8567" s="53"/>
      <c r="L8567" s="53"/>
      <c r="M8567" s="53"/>
      <c r="N8567" s="53"/>
    </row>
    <row r="8568" spans="2:14" x14ac:dyDescent="0.25">
      <c r="B8568" s="175"/>
      <c r="C8568" s="53"/>
      <c r="D8568" s="53"/>
      <c r="E8568" s="53"/>
      <c r="F8568" s="53"/>
      <c r="G8568" s="54"/>
      <c r="H8568" s="53"/>
      <c r="I8568" s="59"/>
      <c r="J8568" s="53"/>
      <c r="K8568" s="53"/>
      <c r="L8568" s="53"/>
      <c r="M8568" s="53"/>
      <c r="N8568" s="53"/>
    </row>
    <row r="8569" spans="2:14" x14ac:dyDescent="0.25">
      <c r="B8569" s="175"/>
      <c r="C8569" s="53"/>
      <c r="D8569" s="53"/>
      <c r="E8569" s="53"/>
      <c r="F8569" s="53"/>
      <c r="G8569" s="54"/>
      <c r="H8569" s="53"/>
      <c r="I8569" s="59"/>
      <c r="J8569" s="53"/>
      <c r="K8569" s="53"/>
      <c r="L8569" s="53"/>
      <c r="M8569" s="53"/>
      <c r="N8569" s="53"/>
    </row>
    <row r="8570" spans="2:14" x14ac:dyDescent="0.25">
      <c r="B8570" s="175"/>
      <c r="C8570" s="53"/>
      <c r="D8570" s="53"/>
      <c r="E8570" s="53"/>
      <c r="F8570" s="53"/>
      <c r="G8570" s="54"/>
      <c r="H8570" s="53"/>
      <c r="I8570" s="59"/>
      <c r="J8570" s="53"/>
      <c r="K8570" s="53"/>
      <c r="L8570" s="53"/>
      <c r="M8570" s="53"/>
      <c r="N8570" s="53"/>
    </row>
    <row r="8571" spans="2:14" x14ac:dyDescent="0.25">
      <c r="B8571" s="175"/>
      <c r="C8571" s="53"/>
      <c r="D8571" s="53"/>
      <c r="E8571" s="53"/>
      <c r="F8571" s="53"/>
      <c r="G8571" s="54"/>
      <c r="H8571" s="53"/>
      <c r="I8571" s="59"/>
      <c r="J8571" s="53"/>
      <c r="K8571" s="53"/>
      <c r="L8571" s="53"/>
      <c r="M8571" s="53"/>
      <c r="N8571" s="53"/>
    </row>
    <row r="8572" spans="2:14" x14ac:dyDescent="0.25">
      <c r="B8572" s="175"/>
      <c r="C8572" s="53"/>
      <c r="D8572" s="53"/>
      <c r="E8572" s="53"/>
      <c r="F8572" s="53"/>
      <c r="G8572" s="54"/>
      <c r="H8572" s="53"/>
      <c r="I8572" s="59"/>
      <c r="J8572" s="53"/>
      <c r="K8572" s="53"/>
      <c r="L8572" s="53"/>
      <c r="M8572" s="53"/>
      <c r="N8572" s="53"/>
    </row>
    <row r="8573" spans="2:14" x14ac:dyDescent="0.25">
      <c r="B8573" s="175"/>
      <c r="C8573" s="53"/>
      <c r="D8573" s="53"/>
      <c r="E8573" s="53"/>
      <c r="F8573" s="53"/>
      <c r="G8573" s="54"/>
      <c r="H8573" s="53"/>
      <c r="I8573" s="59"/>
      <c r="J8573" s="53"/>
      <c r="K8573" s="53"/>
      <c r="L8573" s="53"/>
      <c r="M8573" s="53"/>
      <c r="N8573" s="53"/>
    </row>
    <row r="8574" spans="2:14" x14ac:dyDescent="0.25">
      <c r="B8574" s="175"/>
      <c r="C8574" s="53"/>
      <c r="D8574" s="53"/>
      <c r="E8574" s="53"/>
      <c r="F8574" s="53"/>
      <c r="G8574" s="54"/>
      <c r="H8574" s="53"/>
      <c r="I8574" s="59"/>
      <c r="J8574" s="53"/>
      <c r="K8574" s="53"/>
      <c r="L8574" s="53"/>
      <c r="M8574" s="53"/>
      <c r="N8574" s="53"/>
    </row>
    <row r="8575" spans="2:14" x14ac:dyDescent="0.25">
      <c r="B8575" s="175"/>
      <c r="C8575" s="53"/>
      <c r="D8575" s="53"/>
      <c r="E8575" s="53"/>
      <c r="F8575" s="53"/>
      <c r="G8575" s="54"/>
      <c r="H8575" s="53"/>
      <c r="I8575" s="59"/>
      <c r="J8575" s="53"/>
      <c r="K8575" s="53"/>
      <c r="L8575" s="53"/>
      <c r="M8575" s="53"/>
      <c r="N8575" s="53"/>
    </row>
    <row r="8576" spans="2:14" x14ac:dyDescent="0.25">
      <c r="B8576" s="175"/>
      <c r="C8576" s="53"/>
      <c r="D8576" s="53"/>
      <c r="E8576" s="53"/>
      <c r="F8576" s="53"/>
      <c r="G8576" s="54"/>
      <c r="H8576" s="53"/>
      <c r="I8576" s="59"/>
      <c r="J8576" s="53"/>
      <c r="K8576" s="53"/>
      <c r="L8576" s="53"/>
      <c r="M8576" s="53"/>
      <c r="N8576" s="53"/>
    </row>
    <row r="8577" spans="2:14" x14ac:dyDescent="0.25">
      <c r="B8577" s="175"/>
      <c r="C8577" s="53"/>
      <c r="D8577" s="53"/>
      <c r="E8577" s="53"/>
      <c r="F8577" s="53"/>
      <c r="G8577" s="54"/>
      <c r="H8577" s="53"/>
      <c r="I8577" s="59"/>
      <c r="J8577" s="53"/>
      <c r="K8577" s="53"/>
      <c r="L8577" s="53"/>
      <c r="M8577" s="53"/>
      <c r="N8577" s="53"/>
    </row>
    <row r="8578" spans="2:14" x14ac:dyDescent="0.25">
      <c r="B8578" s="175"/>
      <c r="C8578" s="53"/>
      <c r="D8578" s="53"/>
      <c r="E8578" s="53"/>
      <c r="F8578" s="53"/>
      <c r="G8578" s="54"/>
      <c r="H8578" s="53"/>
      <c r="I8578" s="59"/>
      <c r="J8578" s="53"/>
      <c r="K8578" s="53"/>
      <c r="L8578" s="53"/>
      <c r="M8578" s="53"/>
      <c r="N8578" s="53"/>
    </row>
    <row r="8579" spans="2:14" x14ac:dyDescent="0.25">
      <c r="B8579" s="175"/>
      <c r="C8579" s="53"/>
      <c r="D8579" s="53"/>
      <c r="E8579" s="53"/>
      <c r="F8579" s="53"/>
      <c r="G8579" s="54"/>
      <c r="H8579" s="53"/>
      <c r="I8579" s="59"/>
      <c r="J8579" s="53"/>
      <c r="K8579" s="53"/>
      <c r="L8579" s="53"/>
      <c r="M8579" s="53"/>
      <c r="N8579" s="53"/>
    </row>
    <row r="8580" spans="2:14" x14ac:dyDescent="0.25">
      <c r="B8580" s="175"/>
      <c r="C8580" s="53"/>
      <c r="D8580" s="53"/>
      <c r="E8580" s="53"/>
      <c r="F8580" s="53"/>
      <c r="G8580" s="54"/>
      <c r="H8580" s="53"/>
      <c r="I8580" s="59"/>
      <c r="J8580" s="53"/>
      <c r="K8580" s="53"/>
      <c r="L8580" s="53"/>
      <c r="M8580" s="53"/>
      <c r="N8580" s="53"/>
    </row>
    <row r="8581" spans="2:14" x14ac:dyDescent="0.25">
      <c r="B8581" s="175"/>
      <c r="C8581" s="53"/>
      <c r="D8581" s="53"/>
      <c r="E8581" s="53"/>
      <c r="F8581" s="53"/>
      <c r="G8581" s="54"/>
      <c r="H8581" s="53"/>
      <c r="I8581" s="59"/>
      <c r="J8581" s="53"/>
      <c r="K8581" s="53"/>
      <c r="L8581" s="53"/>
      <c r="M8581" s="53"/>
      <c r="N8581" s="53"/>
    </row>
    <row r="8582" spans="2:14" x14ac:dyDescent="0.25">
      <c r="B8582" s="175"/>
      <c r="C8582" s="53"/>
      <c r="D8582" s="53"/>
      <c r="E8582" s="53"/>
      <c r="F8582" s="53"/>
      <c r="G8582" s="54"/>
      <c r="H8582" s="53"/>
      <c r="I8582" s="59"/>
      <c r="J8582" s="53"/>
      <c r="K8582" s="53"/>
      <c r="L8582" s="53"/>
      <c r="M8582" s="53"/>
      <c r="N8582" s="53"/>
    </row>
    <row r="8583" spans="2:14" x14ac:dyDescent="0.25">
      <c r="B8583" s="175"/>
      <c r="C8583" s="53"/>
      <c r="D8583" s="53"/>
      <c r="E8583" s="53"/>
      <c r="F8583" s="53"/>
      <c r="G8583" s="54"/>
      <c r="H8583" s="53"/>
      <c r="I8583" s="59"/>
      <c r="J8583" s="53"/>
      <c r="K8583" s="53"/>
      <c r="L8583" s="53"/>
      <c r="M8583" s="53"/>
      <c r="N8583" s="53"/>
    </row>
    <row r="8584" spans="2:14" x14ac:dyDescent="0.25">
      <c r="B8584" s="175"/>
      <c r="C8584" s="53"/>
      <c r="D8584" s="53"/>
      <c r="E8584" s="53"/>
      <c r="F8584" s="53"/>
      <c r="G8584" s="54"/>
      <c r="H8584" s="53"/>
      <c r="I8584" s="59"/>
      <c r="J8584" s="53"/>
      <c r="K8584" s="53"/>
      <c r="L8584" s="53"/>
      <c r="M8584" s="53"/>
      <c r="N8584" s="53"/>
    </row>
    <row r="8585" spans="2:14" x14ac:dyDescent="0.25">
      <c r="B8585" s="175"/>
      <c r="C8585" s="53"/>
      <c r="D8585" s="53"/>
      <c r="E8585" s="53"/>
      <c r="F8585" s="53"/>
      <c r="G8585" s="54"/>
      <c r="H8585" s="53"/>
      <c r="I8585" s="59"/>
      <c r="J8585" s="53"/>
      <c r="K8585" s="53"/>
      <c r="L8585" s="53"/>
      <c r="M8585" s="53"/>
      <c r="N8585" s="53"/>
    </row>
    <row r="8586" spans="2:14" x14ac:dyDescent="0.25">
      <c r="B8586" s="175"/>
      <c r="C8586" s="53"/>
      <c r="D8586" s="53"/>
      <c r="E8586" s="53"/>
      <c r="F8586" s="53"/>
      <c r="G8586" s="54"/>
      <c r="H8586" s="53"/>
      <c r="I8586" s="59"/>
      <c r="J8586" s="53"/>
      <c r="K8586" s="53"/>
      <c r="L8586" s="53"/>
      <c r="M8586" s="53"/>
      <c r="N8586" s="53"/>
    </row>
    <row r="8587" spans="2:14" x14ac:dyDescent="0.25">
      <c r="B8587" s="175"/>
      <c r="C8587" s="53"/>
      <c r="D8587" s="53"/>
      <c r="E8587" s="53"/>
      <c r="F8587" s="53"/>
      <c r="G8587" s="54"/>
      <c r="H8587" s="53"/>
      <c r="I8587" s="59"/>
      <c r="J8587" s="53"/>
      <c r="K8587" s="53"/>
      <c r="L8587" s="53"/>
      <c r="M8587" s="53"/>
      <c r="N8587" s="53"/>
    </row>
    <row r="8588" spans="2:14" x14ac:dyDescent="0.25">
      <c r="B8588" s="175"/>
      <c r="C8588" s="53"/>
      <c r="D8588" s="53"/>
      <c r="E8588" s="53"/>
      <c r="F8588" s="53"/>
      <c r="G8588" s="54"/>
      <c r="H8588" s="53"/>
      <c r="I8588" s="59"/>
      <c r="J8588" s="53"/>
      <c r="K8588" s="53"/>
      <c r="L8588" s="53"/>
      <c r="M8588" s="53"/>
      <c r="N8588" s="53"/>
    </row>
    <row r="8589" spans="2:14" x14ac:dyDescent="0.25">
      <c r="B8589" s="175"/>
      <c r="C8589" s="53"/>
      <c r="D8589" s="53"/>
      <c r="E8589" s="53"/>
      <c r="F8589" s="53"/>
      <c r="G8589" s="54"/>
      <c r="H8589" s="53"/>
      <c r="I8589" s="59"/>
      <c r="J8589" s="53"/>
      <c r="K8589" s="53"/>
      <c r="L8589" s="53"/>
      <c r="M8589" s="53"/>
      <c r="N8589" s="53"/>
    </row>
    <row r="8590" spans="2:14" x14ac:dyDescent="0.25">
      <c r="B8590" s="175"/>
      <c r="C8590" s="53"/>
      <c r="D8590" s="53"/>
      <c r="E8590" s="53"/>
      <c r="F8590" s="53"/>
      <c r="G8590" s="54"/>
      <c r="H8590" s="53"/>
      <c r="I8590" s="59"/>
      <c r="J8590" s="53"/>
      <c r="K8590" s="53"/>
      <c r="L8590" s="53"/>
      <c r="M8590" s="53"/>
      <c r="N8590" s="53"/>
    </row>
    <row r="8591" spans="2:14" x14ac:dyDescent="0.25">
      <c r="B8591" s="175"/>
      <c r="C8591" s="53"/>
      <c r="D8591" s="53"/>
      <c r="E8591" s="53"/>
      <c r="F8591" s="53"/>
      <c r="G8591" s="54"/>
      <c r="H8591" s="53"/>
      <c r="I8591" s="59"/>
      <c r="J8591" s="53"/>
      <c r="K8591" s="53"/>
      <c r="L8591" s="53"/>
      <c r="M8591" s="53"/>
      <c r="N8591" s="53"/>
    </row>
    <row r="8592" spans="2:14" x14ac:dyDescent="0.25">
      <c r="B8592" s="175"/>
      <c r="C8592" s="53"/>
      <c r="D8592" s="53"/>
      <c r="E8592" s="53"/>
      <c r="F8592" s="53"/>
      <c r="G8592" s="54"/>
      <c r="H8592" s="53"/>
      <c r="I8592" s="59"/>
      <c r="J8592" s="53"/>
      <c r="K8592" s="53"/>
      <c r="L8592" s="53"/>
      <c r="M8592" s="53"/>
      <c r="N8592" s="53"/>
    </row>
    <row r="8593" spans="2:14" x14ac:dyDescent="0.25">
      <c r="B8593" s="175"/>
      <c r="C8593" s="53"/>
      <c r="D8593" s="53"/>
      <c r="E8593" s="53"/>
      <c r="F8593" s="53"/>
      <c r="G8593" s="54"/>
      <c r="H8593" s="53"/>
      <c r="I8593" s="59"/>
      <c r="J8593" s="53"/>
      <c r="K8593" s="53"/>
      <c r="L8593" s="53"/>
      <c r="M8593" s="53"/>
      <c r="N8593" s="53"/>
    </row>
    <row r="8594" spans="2:14" x14ac:dyDescent="0.25">
      <c r="B8594" s="175"/>
      <c r="C8594" s="53"/>
      <c r="D8594" s="53"/>
      <c r="E8594" s="53"/>
      <c r="F8594" s="53"/>
      <c r="G8594" s="54"/>
      <c r="H8594" s="53"/>
      <c r="I8594" s="59"/>
      <c r="J8594" s="53"/>
      <c r="K8594" s="53"/>
      <c r="L8594" s="53"/>
      <c r="M8594" s="53"/>
      <c r="N8594" s="53"/>
    </row>
    <row r="8595" spans="2:14" x14ac:dyDescent="0.25">
      <c r="B8595" s="175"/>
      <c r="C8595" s="53"/>
      <c r="D8595" s="53"/>
      <c r="E8595" s="53"/>
      <c r="F8595" s="53"/>
      <c r="G8595" s="54"/>
      <c r="H8595" s="53"/>
      <c r="I8595" s="59"/>
      <c r="J8595" s="53"/>
      <c r="K8595" s="53"/>
      <c r="L8595" s="53"/>
      <c r="M8595" s="53"/>
      <c r="N8595" s="53"/>
    </row>
    <row r="8596" spans="2:14" x14ac:dyDescent="0.25">
      <c r="B8596" s="175"/>
      <c r="C8596" s="53"/>
      <c r="D8596" s="53"/>
      <c r="E8596" s="53"/>
      <c r="F8596" s="53"/>
      <c r="G8596" s="54"/>
      <c r="H8596" s="53"/>
      <c r="I8596" s="59"/>
      <c r="J8596" s="53"/>
      <c r="K8596" s="53"/>
      <c r="L8596" s="53"/>
      <c r="M8596" s="53"/>
      <c r="N8596" s="53"/>
    </row>
    <row r="8597" spans="2:14" x14ac:dyDescent="0.25">
      <c r="B8597" s="175"/>
      <c r="C8597" s="53"/>
      <c r="D8597" s="53"/>
      <c r="E8597" s="53"/>
      <c r="F8597" s="53"/>
      <c r="G8597" s="54"/>
      <c r="H8597" s="53"/>
      <c r="I8597" s="59"/>
      <c r="J8597" s="53"/>
      <c r="K8597" s="53"/>
      <c r="L8597" s="53"/>
      <c r="M8597" s="53"/>
      <c r="N8597" s="53"/>
    </row>
    <row r="8598" spans="2:14" x14ac:dyDescent="0.25">
      <c r="B8598" s="175"/>
      <c r="C8598" s="53"/>
      <c r="D8598" s="53"/>
      <c r="E8598" s="53"/>
      <c r="F8598" s="53"/>
      <c r="G8598" s="54"/>
      <c r="H8598" s="53"/>
      <c r="I8598" s="59"/>
      <c r="J8598" s="53"/>
      <c r="K8598" s="53"/>
      <c r="L8598" s="53"/>
      <c r="M8598" s="53"/>
      <c r="N8598" s="53"/>
    </row>
    <row r="8599" spans="2:14" x14ac:dyDescent="0.25">
      <c r="B8599" s="175"/>
      <c r="C8599" s="53"/>
      <c r="D8599" s="53"/>
      <c r="E8599" s="53"/>
      <c r="F8599" s="53"/>
      <c r="G8599" s="54"/>
      <c r="H8599" s="53"/>
      <c r="I8599" s="59"/>
      <c r="J8599" s="53"/>
      <c r="K8599" s="53"/>
      <c r="L8599" s="53"/>
      <c r="M8599" s="53"/>
      <c r="N8599" s="53"/>
    </row>
    <row r="8600" spans="2:14" x14ac:dyDescent="0.25">
      <c r="B8600" s="175"/>
      <c r="C8600" s="53"/>
      <c r="D8600" s="53"/>
      <c r="E8600" s="53"/>
      <c r="F8600" s="53"/>
      <c r="G8600" s="54"/>
      <c r="H8600" s="53"/>
      <c r="I8600" s="59"/>
      <c r="J8600" s="53"/>
      <c r="K8600" s="53"/>
      <c r="L8600" s="53"/>
      <c r="M8600" s="53"/>
      <c r="N8600" s="53"/>
    </row>
    <row r="8601" spans="2:14" x14ac:dyDescent="0.25">
      <c r="B8601" s="175"/>
      <c r="C8601" s="53"/>
      <c r="D8601" s="53"/>
      <c r="E8601" s="53"/>
      <c r="F8601" s="53"/>
      <c r="G8601" s="54"/>
      <c r="H8601" s="53"/>
      <c r="I8601" s="59"/>
      <c r="J8601" s="53"/>
      <c r="K8601" s="53"/>
      <c r="L8601" s="53"/>
      <c r="M8601" s="53"/>
      <c r="N8601" s="53"/>
    </row>
    <row r="8602" spans="2:14" x14ac:dyDescent="0.25">
      <c r="B8602" s="175"/>
      <c r="C8602" s="53"/>
      <c r="D8602" s="53"/>
      <c r="E8602" s="53"/>
      <c r="F8602" s="53"/>
      <c r="G8602" s="54"/>
      <c r="H8602" s="53"/>
      <c r="I8602" s="59"/>
      <c r="J8602" s="53"/>
      <c r="K8602" s="53"/>
      <c r="L8602" s="53"/>
      <c r="M8602" s="53"/>
      <c r="N8602" s="53"/>
    </row>
    <row r="8603" spans="2:14" x14ac:dyDescent="0.25">
      <c r="B8603" s="175"/>
      <c r="C8603" s="53"/>
      <c r="D8603" s="53"/>
      <c r="E8603" s="53"/>
      <c r="F8603" s="53"/>
      <c r="G8603" s="54"/>
      <c r="H8603" s="53"/>
      <c r="I8603" s="59"/>
      <c r="J8603" s="53"/>
      <c r="K8603" s="53"/>
      <c r="L8603" s="53"/>
      <c r="M8603" s="53"/>
      <c r="N8603" s="53"/>
    </row>
    <row r="8604" spans="2:14" x14ac:dyDescent="0.25">
      <c r="B8604" s="175"/>
      <c r="C8604" s="53"/>
      <c r="D8604" s="53"/>
      <c r="E8604" s="53"/>
      <c r="F8604" s="53"/>
      <c r="G8604" s="54"/>
      <c r="H8604" s="53"/>
      <c r="I8604" s="59"/>
      <c r="J8604" s="53"/>
      <c r="K8604" s="53"/>
      <c r="L8604" s="53"/>
      <c r="M8604" s="53"/>
      <c r="N8604" s="53"/>
    </row>
    <row r="8605" spans="2:14" x14ac:dyDescent="0.25">
      <c r="B8605" s="175"/>
      <c r="C8605" s="53"/>
      <c r="D8605" s="53"/>
      <c r="E8605" s="53"/>
      <c r="F8605" s="53"/>
      <c r="G8605" s="54"/>
      <c r="H8605" s="53"/>
      <c r="I8605" s="59"/>
      <c r="J8605" s="53"/>
      <c r="K8605" s="53"/>
      <c r="L8605" s="53"/>
      <c r="M8605" s="53"/>
      <c r="N8605" s="53"/>
    </row>
    <row r="8606" spans="2:14" x14ac:dyDescent="0.25">
      <c r="B8606" s="175"/>
      <c r="C8606" s="53"/>
      <c r="D8606" s="53"/>
      <c r="E8606" s="53"/>
      <c r="F8606" s="53"/>
      <c r="G8606" s="54"/>
      <c r="H8606" s="53"/>
      <c r="I8606" s="59"/>
      <c r="J8606" s="53"/>
      <c r="K8606" s="53"/>
      <c r="L8606" s="53"/>
      <c r="M8606" s="53"/>
      <c r="N8606" s="53"/>
    </row>
    <row r="8607" spans="2:14" x14ac:dyDescent="0.25">
      <c r="B8607" s="175"/>
      <c r="C8607" s="53"/>
      <c r="D8607" s="53"/>
      <c r="E8607" s="53"/>
      <c r="F8607" s="53"/>
      <c r="G8607" s="54"/>
      <c r="H8607" s="53"/>
      <c r="I8607" s="59"/>
      <c r="J8607" s="53"/>
      <c r="K8607" s="53"/>
      <c r="L8607" s="53"/>
      <c r="M8607" s="53"/>
      <c r="N8607" s="53"/>
    </row>
    <row r="8608" spans="2:14" x14ac:dyDescent="0.25">
      <c r="B8608" s="175"/>
      <c r="C8608" s="53"/>
      <c r="D8608" s="53"/>
      <c r="E8608" s="53"/>
      <c r="F8608" s="53"/>
      <c r="G8608" s="54"/>
      <c r="H8608" s="53"/>
      <c r="I8608" s="59"/>
      <c r="J8608" s="53"/>
      <c r="K8608" s="53"/>
      <c r="L8608" s="53"/>
      <c r="M8608" s="53"/>
      <c r="N8608" s="53"/>
    </row>
    <row r="8609" spans="2:14" x14ac:dyDescent="0.25">
      <c r="B8609" s="175"/>
      <c r="C8609" s="53"/>
      <c r="D8609" s="53"/>
      <c r="E8609" s="53"/>
      <c r="F8609" s="53"/>
      <c r="G8609" s="54"/>
      <c r="H8609" s="53"/>
      <c r="I8609" s="59"/>
      <c r="J8609" s="53"/>
      <c r="K8609" s="53"/>
      <c r="L8609" s="53"/>
      <c r="M8609" s="53"/>
      <c r="N8609" s="53"/>
    </row>
    <row r="8610" spans="2:14" x14ac:dyDescent="0.25">
      <c r="B8610" s="175"/>
      <c r="C8610" s="53"/>
      <c r="D8610" s="53"/>
      <c r="E8610" s="53"/>
      <c r="F8610" s="53"/>
      <c r="G8610" s="54"/>
      <c r="H8610" s="53"/>
      <c r="I8610" s="59"/>
      <c r="J8610" s="53"/>
      <c r="K8610" s="53"/>
      <c r="L8610" s="53"/>
      <c r="M8610" s="53"/>
      <c r="N8610" s="53"/>
    </row>
    <row r="8611" spans="2:14" x14ac:dyDescent="0.25">
      <c r="B8611" s="175"/>
      <c r="C8611" s="53"/>
      <c r="D8611" s="53"/>
      <c r="E8611" s="53"/>
      <c r="F8611" s="53"/>
      <c r="G8611" s="54"/>
      <c r="H8611" s="53"/>
      <c r="I8611" s="59"/>
      <c r="J8611" s="53"/>
      <c r="K8611" s="53"/>
      <c r="L8611" s="53"/>
      <c r="M8611" s="53"/>
      <c r="N8611" s="53"/>
    </row>
    <row r="8612" spans="2:14" x14ac:dyDescent="0.25">
      <c r="B8612" s="175"/>
      <c r="C8612" s="53"/>
      <c r="D8612" s="53"/>
      <c r="E8612" s="53"/>
      <c r="F8612" s="53"/>
      <c r="G8612" s="54"/>
      <c r="H8612" s="53"/>
      <c r="I8612" s="59"/>
      <c r="J8612" s="53"/>
      <c r="K8612" s="53"/>
      <c r="L8612" s="53"/>
      <c r="M8612" s="53"/>
      <c r="N8612" s="53"/>
    </row>
    <row r="8613" spans="2:14" x14ac:dyDescent="0.25">
      <c r="B8613" s="175"/>
      <c r="C8613" s="53"/>
      <c r="D8613" s="53"/>
      <c r="E8613" s="53"/>
      <c r="F8613" s="53"/>
      <c r="G8613" s="54"/>
      <c r="H8613" s="53"/>
      <c r="I8613" s="59"/>
      <c r="J8613" s="53"/>
      <c r="K8613" s="53"/>
      <c r="L8613" s="53"/>
      <c r="M8613" s="53"/>
      <c r="N8613" s="53"/>
    </row>
    <row r="8614" spans="2:14" x14ac:dyDescent="0.25">
      <c r="B8614" s="175"/>
      <c r="C8614" s="53"/>
      <c r="D8614" s="53"/>
      <c r="E8614" s="53"/>
      <c r="F8614" s="53"/>
      <c r="G8614" s="54"/>
      <c r="H8614" s="53"/>
      <c r="I8614" s="59"/>
      <c r="J8614" s="53"/>
      <c r="K8614" s="53"/>
      <c r="L8614" s="53"/>
      <c r="M8614" s="53"/>
      <c r="N8614" s="53"/>
    </row>
    <row r="8615" spans="2:14" x14ac:dyDescent="0.25">
      <c r="B8615" s="175"/>
      <c r="C8615" s="53"/>
      <c r="D8615" s="53"/>
      <c r="E8615" s="53"/>
      <c r="F8615" s="53"/>
      <c r="G8615" s="54"/>
      <c r="H8615" s="53"/>
      <c r="I8615" s="59"/>
      <c r="J8615" s="53"/>
      <c r="K8615" s="53"/>
      <c r="L8615" s="53"/>
      <c r="M8615" s="53"/>
      <c r="N8615" s="53"/>
    </row>
    <row r="8616" spans="2:14" x14ac:dyDescent="0.25">
      <c r="B8616" s="175"/>
      <c r="C8616" s="53"/>
      <c r="D8616" s="53"/>
      <c r="E8616" s="53"/>
      <c r="F8616" s="53"/>
      <c r="G8616" s="54"/>
      <c r="H8616" s="53"/>
      <c r="I8616" s="59"/>
      <c r="J8616" s="53"/>
      <c r="K8616" s="53"/>
      <c r="L8616" s="53"/>
      <c r="M8616" s="53"/>
      <c r="N8616" s="53"/>
    </row>
    <row r="8617" spans="2:14" x14ac:dyDescent="0.25">
      <c r="B8617" s="175"/>
      <c r="C8617" s="53"/>
      <c r="D8617" s="53"/>
      <c r="E8617" s="53"/>
      <c r="F8617" s="53"/>
      <c r="G8617" s="54"/>
      <c r="H8617" s="53"/>
      <c r="I8617" s="59"/>
      <c r="J8617" s="53"/>
      <c r="K8617" s="53"/>
      <c r="L8617" s="53"/>
      <c r="M8617" s="53"/>
      <c r="N8617" s="53"/>
    </row>
    <row r="8618" spans="2:14" x14ac:dyDescent="0.25">
      <c r="B8618" s="175"/>
      <c r="C8618" s="53"/>
      <c r="D8618" s="53"/>
      <c r="E8618" s="53"/>
      <c r="F8618" s="53"/>
      <c r="G8618" s="54"/>
      <c r="H8618" s="53"/>
      <c r="I8618" s="59"/>
      <c r="J8618" s="53"/>
      <c r="K8618" s="53"/>
      <c r="L8618" s="53"/>
      <c r="M8618" s="53"/>
      <c r="N8618" s="53"/>
    </row>
    <row r="8619" spans="2:14" x14ac:dyDescent="0.25">
      <c r="B8619" s="175"/>
      <c r="C8619" s="53"/>
      <c r="D8619" s="53"/>
      <c r="E8619" s="53"/>
      <c r="F8619" s="53"/>
      <c r="G8619" s="54"/>
      <c r="H8619" s="53"/>
      <c r="I8619" s="59"/>
      <c r="J8619" s="53"/>
      <c r="K8619" s="53"/>
      <c r="L8619" s="53"/>
      <c r="M8619" s="53"/>
      <c r="N8619" s="53"/>
    </row>
    <row r="8620" spans="2:14" x14ac:dyDescent="0.25">
      <c r="B8620" s="175"/>
      <c r="C8620" s="53"/>
      <c r="D8620" s="53"/>
      <c r="E8620" s="53"/>
      <c r="F8620" s="53"/>
      <c r="G8620" s="54"/>
      <c r="H8620" s="53"/>
      <c r="I8620" s="59"/>
      <c r="J8620" s="53"/>
      <c r="K8620" s="53"/>
      <c r="L8620" s="53"/>
      <c r="M8620" s="53"/>
      <c r="N8620" s="53"/>
    </row>
    <row r="8621" spans="2:14" x14ac:dyDescent="0.25">
      <c r="B8621" s="175"/>
      <c r="C8621" s="53"/>
      <c r="D8621" s="53"/>
      <c r="E8621" s="53"/>
      <c r="F8621" s="53"/>
      <c r="G8621" s="54"/>
      <c r="H8621" s="53"/>
      <c r="I8621" s="59"/>
      <c r="J8621" s="53"/>
      <c r="K8621" s="53"/>
      <c r="L8621" s="53"/>
      <c r="M8621" s="53"/>
      <c r="N8621" s="53"/>
    </row>
    <row r="8622" spans="2:14" x14ac:dyDescent="0.25">
      <c r="B8622" s="175"/>
      <c r="C8622" s="53"/>
      <c r="D8622" s="53"/>
      <c r="E8622" s="53"/>
      <c r="F8622" s="53"/>
      <c r="G8622" s="54"/>
      <c r="H8622" s="53"/>
      <c r="I8622" s="59"/>
      <c r="J8622" s="53"/>
      <c r="K8622" s="53"/>
      <c r="L8622" s="53"/>
      <c r="M8622" s="53"/>
      <c r="N8622" s="53"/>
    </row>
    <row r="8623" spans="2:14" x14ac:dyDescent="0.25">
      <c r="B8623" s="175"/>
      <c r="C8623" s="53"/>
      <c r="D8623" s="53"/>
      <c r="E8623" s="53"/>
      <c r="F8623" s="53"/>
      <c r="G8623" s="54"/>
      <c r="H8623" s="53"/>
      <c r="I8623" s="59"/>
      <c r="J8623" s="53"/>
      <c r="K8623" s="53"/>
      <c r="L8623" s="53"/>
      <c r="M8623" s="53"/>
      <c r="N8623" s="53"/>
    </row>
    <row r="8624" spans="2:14" x14ac:dyDescent="0.25">
      <c r="B8624" s="175"/>
      <c r="C8624" s="53"/>
      <c r="D8624" s="53"/>
      <c r="E8624" s="53"/>
      <c r="F8624" s="53"/>
      <c r="G8624" s="54"/>
      <c r="H8624" s="53"/>
      <c r="I8624" s="59"/>
      <c r="J8624" s="53"/>
      <c r="K8624" s="53"/>
      <c r="L8624" s="53"/>
      <c r="M8624" s="53"/>
      <c r="N8624" s="53"/>
    </row>
    <row r="8625" spans="2:14" x14ac:dyDescent="0.25">
      <c r="B8625" s="175"/>
      <c r="C8625" s="53"/>
      <c r="D8625" s="53"/>
      <c r="E8625" s="53"/>
      <c r="F8625" s="53"/>
      <c r="G8625" s="54"/>
      <c r="H8625" s="53"/>
      <c r="I8625" s="59"/>
      <c r="J8625" s="53"/>
      <c r="K8625" s="53"/>
      <c r="L8625" s="53"/>
      <c r="M8625" s="53"/>
      <c r="N8625" s="53"/>
    </row>
    <row r="8626" spans="2:14" x14ac:dyDescent="0.25">
      <c r="B8626" s="175"/>
      <c r="C8626" s="53"/>
      <c r="D8626" s="53"/>
      <c r="E8626" s="53"/>
      <c r="F8626" s="53"/>
      <c r="G8626" s="54"/>
      <c r="H8626" s="53"/>
      <c r="I8626" s="59"/>
      <c r="J8626" s="53"/>
      <c r="K8626" s="53"/>
      <c r="L8626" s="53"/>
      <c r="M8626" s="53"/>
      <c r="N8626" s="53"/>
    </row>
    <row r="8627" spans="2:14" x14ac:dyDescent="0.25">
      <c r="B8627" s="175"/>
      <c r="C8627" s="53"/>
      <c r="D8627" s="53"/>
      <c r="E8627" s="53"/>
      <c r="F8627" s="53"/>
      <c r="G8627" s="54"/>
      <c r="H8627" s="53"/>
      <c r="I8627" s="59"/>
      <c r="J8627" s="53"/>
      <c r="K8627" s="53"/>
      <c r="L8627" s="53"/>
      <c r="M8627" s="53"/>
      <c r="N8627" s="53"/>
    </row>
    <row r="8628" spans="2:14" x14ac:dyDescent="0.25">
      <c r="B8628" s="175"/>
      <c r="C8628" s="53"/>
      <c r="D8628" s="53"/>
      <c r="E8628" s="53"/>
      <c r="F8628" s="53"/>
      <c r="G8628" s="54"/>
      <c r="H8628" s="53"/>
      <c r="I8628" s="59"/>
      <c r="J8628" s="53"/>
      <c r="K8628" s="53"/>
      <c r="L8628" s="53"/>
      <c r="M8628" s="53"/>
      <c r="N8628" s="53"/>
    </row>
    <row r="8629" spans="2:14" x14ac:dyDescent="0.25">
      <c r="B8629" s="175"/>
      <c r="C8629" s="53"/>
      <c r="D8629" s="53"/>
      <c r="E8629" s="53"/>
      <c r="F8629" s="53"/>
      <c r="G8629" s="54"/>
      <c r="H8629" s="53"/>
      <c r="I8629" s="59"/>
      <c r="J8629" s="53"/>
      <c r="K8629" s="53"/>
      <c r="L8629" s="53"/>
      <c r="M8629" s="53"/>
      <c r="N8629" s="53"/>
    </row>
    <row r="8630" spans="2:14" x14ac:dyDescent="0.25">
      <c r="B8630" s="175"/>
      <c r="C8630" s="53"/>
      <c r="D8630" s="53"/>
      <c r="E8630" s="53"/>
      <c r="F8630" s="53"/>
      <c r="G8630" s="54"/>
      <c r="H8630" s="53"/>
      <c r="I8630" s="59"/>
      <c r="J8630" s="53"/>
      <c r="K8630" s="53"/>
      <c r="L8630" s="53"/>
      <c r="M8630" s="53"/>
      <c r="N8630" s="53"/>
    </row>
    <row r="8631" spans="2:14" x14ac:dyDescent="0.25">
      <c r="B8631" s="175"/>
      <c r="C8631" s="53"/>
      <c r="D8631" s="53"/>
      <c r="E8631" s="53"/>
      <c r="F8631" s="53"/>
      <c r="G8631" s="54"/>
      <c r="H8631" s="53"/>
      <c r="I8631" s="59"/>
      <c r="J8631" s="53"/>
      <c r="K8631" s="53"/>
      <c r="L8631" s="53"/>
      <c r="M8631" s="53"/>
      <c r="N8631" s="53"/>
    </row>
    <row r="8632" spans="2:14" x14ac:dyDescent="0.25">
      <c r="B8632" s="175"/>
      <c r="C8632" s="53"/>
      <c r="D8632" s="53"/>
      <c r="E8632" s="53"/>
      <c r="F8632" s="53"/>
      <c r="G8632" s="54"/>
      <c r="H8632" s="53"/>
      <c r="I8632" s="59"/>
      <c r="J8632" s="53"/>
      <c r="K8632" s="53"/>
      <c r="L8632" s="53"/>
      <c r="M8632" s="53"/>
      <c r="N8632" s="53"/>
    </row>
    <row r="8633" spans="2:14" x14ac:dyDescent="0.25">
      <c r="B8633" s="175"/>
      <c r="C8633" s="53"/>
      <c r="D8633" s="53"/>
      <c r="E8633" s="53"/>
      <c r="F8633" s="53"/>
      <c r="G8633" s="54"/>
      <c r="H8633" s="53"/>
      <c r="I8633" s="59"/>
      <c r="J8633" s="53"/>
      <c r="K8633" s="53"/>
      <c r="L8633" s="53"/>
      <c r="M8633" s="53"/>
      <c r="N8633" s="53"/>
    </row>
    <row r="8634" spans="2:14" x14ac:dyDescent="0.25">
      <c r="B8634" s="175"/>
      <c r="C8634" s="53"/>
      <c r="D8634" s="53"/>
      <c r="E8634" s="53"/>
      <c r="F8634" s="53"/>
      <c r="G8634" s="54"/>
      <c r="H8634" s="53"/>
      <c r="I8634" s="59"/>
      <c r="J8634" s="53"/>
      <c r="K8634" s="53"/>
      <c r="L8634" s="53"/>
      <c r="M8634" s="53"/>
      <c r="N8634" s="53"/>
    </row>
    <row r="8635" spans="2:14" x14ac:dyDescent="0.25">
      <c r="B8635" s="175"/>
      <c r="C8635" s="53"/>
      <c r="D8635" s="53"/>
      <c r="E8635" s="53"/>
      <c r="F8635" s="53"/>
      <c r="G8635" s="54"/>
      <c r="H8635" s="53"/>
      <c r="I8635" s="59"/>
      <c r="J8635" s="53"/>
      <c r="K8635" s="53"/>
      <c r="L8635" s="53"/>
      <c r="M8635" s="53"/>
      <c r="N8635" s="53"/>
    </row>
    <row r="8636" spans="2:14" x14ac:dyDescent="0.25">
      <c r="B8636" s="175"/>
      <c r="C8636" s="53"/>
      <c r="D8636" s="53"/>
      <c r="E8636" s="53"/>
      <c r="F8636" s="53"/>
      <c r="G8636" s="54"/>
      <c r="H8636" s="53"/>
      <c r="I8636" s="59"/>
      <c r="J8636" s="53"/>
      <c r="K8636" s="53"/>
      <c r="L8636" s="53"/>
      <c r="M8636" s="53"/>
      <c r="N8636" s="53"/>
    </row>
    <row r="8637" spans="2:14" x14ac:dyDescent="0.25">
      <c r="B8637" s="175"/>
      <c r="C8637" s="53"/>
      <c r="D8637" s="53"/>
      <c r="E8637" s="53"/>
      <c r="F8637" s="53"/>
      <c r="G8637" s="54"/>
      <c r="H8637" s="53"/>
      <c r="I8637" s="59"/>
      <c r="J8637" s="53"/>
      <c r="K8637" s="53"/>
      <c r="L8637" s="53"/>
      <c r="M8637" s="53"/>
      <c r="N8637" s="53"/>
    </row>
    <row r="8638" spans="2:14" x14ac:dyDescent="0.25">
      <c r="B8638" s="175"/>
      <c r="C8638" s="53"/>
      <c r="D8638" s="53"/>
      <c r="E8638" s="53"/>
      <c r="F8638" s="53"/>
      <c r="G8638" s="54"/>
      <c r="H8638" s="53"/>
      <c r="I8638" s="59"/>
      <c r="J8638" s="53"/>
      <c r="K8638" s="53"/>
      <c r="L8638" s="53"/>
      <c r="M8638" s="53"/>
      <c r="N8638" s="53"/>
    </row>
    <row r="8639" spans="2:14" x14ac:dyDescent="0.25">
      <c r="B8639" s="175"/>
      <c r="C8639" s="53"/>
      <c r="D8639" s="53"/>
      <c r="E8639" s="53"/>
      <c r="F8639" s="53"/>
      <c r="G8639" s="54"/>
      <c r="H8639" s="53"/>
      <c r="I8639" s="59"/>
      <c r="J8639" s="53"/>
      <c r="K8639" s="53"/>
      <c r="L8639" s="53"/>
      <c r="M8639" s="53"/>
      <c r="N8639" s="53"/>
    </row>
    <row r="8640" spans="2:14" x14ac:dyDescent="0.25">
      <c r="B8640" s="175"/>
      <c r="C8640" s="53"/>
      <c r="D8640" s="53"/>
      <c r="E8640" s="53"/>
      <c r="F8640" s="53"/>
      <c r="G8640" s="54"/>
      <c r="H8640" s="53"/>
      <c r="I8640" s="59"/>
      <c r="J8640" s="53"/>
      <c r="K8640" s="53"/>
      <c r="L8640" s="53"/>
      <c r="M8640" s="53"/>
      <c r="N8640" s="53"/>
    </row>
    <row r="8641" spans="2:14" x14ac:dyDescent="0.25">
      <c r="B8641" s="175"/>
      <c r="C8641" s="53"/>
      <c r="D8641" s="53"/>
      <c r="E8641" s="53"/>
      <c r="F8641" s="53"/>
      <c r="G8641" s="54"/>
      <c r="H8641" s="53"/>
      <c r="I8641" s="59"/>
      <c r="J8641" s="53"/>
      <c r="K8641" s="53"/>
      <c r="L8641" s="53"/>
      <c r="M8641" s="53"/>
      <c r="N8641" s="53"/>
    </row>
    <row r="8642" spans="2:14" x14ac:dyDescent="0.25">
      <c r="B8642" s="175"/>
      <c r="C8642" s="53"/>
      <c r="D8642" s="53"/>
      <c r="E8642" s="53"/>
      <c r="F8642" s="53"/>
      <c r="G8642" s="54"/>
      <c r="H8642" s="53"/>
      <c r="I8642" s="59"/>
      <c r="J8642" s="53"/>
      <c r="K8642" s="53"/>
      <c r="L8642" s="53"/>
      <c r="M8642" s="53"/>
      <c r="N8642" s="53"/>
    </row>
    <row r="8643" spans="2:14" x14ac:dyDescent="0.25">
      <c r="B8643" s="175"/>
      <c r="C8643" s="53"/>
      <c r="D8643" s="53"/>
      <c r="E8643" s="53"/>
      <c r="F8643" s="53"/>
      <c r="G8643" s="54"/>
      <c r="H8643" s="53"/>
      <c r="I8643" s="59"/>
      <c r="J8643" s="53"/>
      <c r="K8643" s="53"/>
      <c r="L8643" s="53"/>
      <c r="M8643" s="53"/>
      <c r="N8643" s="53"/>
    </row>
    <row r="8644" spans="2:14" x14ac:dyDescent="0.25">
      <c r="B8644" s="175"/>
      <c r="C8644" s="53"/>
      <c r="D8644" s="53"/>
      <c r="E8644" s="53"/>
      <c r="F8644" s="53"/>
      <c r="G8644" s="54"/>
      <c r="H8644" s="53"/>
      <c r="I8644" s="59"/>
      <c r="J8644" s="53"/>
      <c r="K8644" s="53"/>
      <c r="L8644" s="53"/>
      <c r="M8644" s="53"/>
      <c r="N8644" s="53"/>
    </row>
    <row r="8645" spans="2:14" x14ac:dyDescent="0.25">
      <c r="B8645" s="175"/>
      <c r="C8645" s="53"/>
      <c r="D8645" s="53"/>
      <c r="E8645" s="53"/>
      <c r="F8645" s="53"/>
      <c r="G8645" s="54"/>
      <c r="H8645" s="53"/>
      <c r="I8645" s="59"/>
      <c r="J8645" s="53"/>
      <c r="K8645" s="53"/>
      <c r="L8645" s="53"/>
      <c r="M8645" s="53"/>
      <c r="N8645" s="53"/>
    </row>
    <row r="8646" spans="2:14" x14ac:dyDescent="0.25">
      <c r="B8646" s="175"/>
      <c r="C8646" s="53"/>
      <c r="D8646" s="53"/>
      <c r="E8646" s="53"/>
      <c r="F8646" s="53"/>
      <c r="G8646" s="54"/>
      <c r="H8646" s="53"/>
      <c r="I8646" s="59"/>
      <c r="J8646" s="53"/>
      <c r="K8646" s="53"/>
      <c r="L8646" s="53"/>
      <c r="M8646" s="53"/>
      <c r="N8646" s="53"/>
    </row>
    <row r="8647" spans="2:14" x14ac:dyDescent="0.25">
      <c r="B8647" s="175"/>
      <c r="C8647" s="53"/>
      <c r="D8647" s="53"/>
      <c r="E8647" s="53"/>
      <c r="F8647" s="53"/>
      <c r="G8647" s="54"/>
      <c r="H8647" s="53"/>
      <c r="I8647" s="59"/>
      <c r="J8647" s="53"/>
      <c r="K8647" s="53"/>
      <c r="L8647" s="53"/>
      <c r="M8647" s="53"/>
      <c r="N8647" s="53"/>
    </row>
    <row r="8648" spans="2:14" x14ac:dyDescent="0.25">
      <c r="B8648" s="175"/>
      <c r="C8648" s="53"/>
      <c r="D8648" s="53"/>
      <c r="E8648" s="53"/>
      <c r="F8648" s="53"/>
      <c r="G8648" s="54"/>
      <c r="H8648" s="53"/>
      <c r="I8648" s="59"/>
      <c r="J8648" s="53"/>
      <c r="K8648" s="53"/>
      <c r="L8648" s="53"/>
      <c r="M8648" s="53"/>
      <c r="N8648" s="53"/>
    </row>
    <row r="8649" spans="2:14" x14ac:dyDescent="0.25">
      <c r="B8649" s="175"/>
      <c r="C8649" s="53"/>
      <c r="D8649" s="53"/>
      <c r="E8649" s="53"/>
      <c r="F8649" s="53"/>
      <c r="G8649" s="54"/>
      <c r="H8649" s="53"/>
      <c r="I8649" s="59"/>
      <c r="J8649" s="53"/>
      <c r="K8649" s="53"/>
      <c r="L8649" s="53"/>
      <c r="M8649" s="53"/>
      <c r="N8649" s="53"/>
    </row>
    <row r="8650" spans="2:14" x14ac:dyDescent="0.25">
      <c r="B8650" s="175"/>
      <c r="C8650" s="53"/>
      <c r="D8650" s="53"/>
      <c r="E8650" s="53"/>
      <c r="F8650" s="53"/>
      <c r="G8650" s="54"/>
      <c r="H8650" s="53"/>
      <c r="I8650" s="59"/>
      <c r="J8650" s="53"/>
      <c r="K8650" s="53"/>
      <c r="L8650" s="53"/>
      <c r="M8650" s="53"/>
      <c r="N8650" s="53"/>
    </row>
    <row r="8651" spans="2:14" x14ac:dyDescent="0.25">
      <c r="B8651" s="175"/>
      <c r="C8651" s="53"/>
      <c r="D8651" s="53"/>
      <c r="E8651" s="53"/>
      <c r="F8651" s="53"/>
      <c r="G8651" s="54"/>
      <c r="H8651" s="53"/>
      <c r="I8651" s="59"/>
      <c r="J8651" s="53"/>
      <c r="K8651" s="53"/>
      <c r="L8651" s="53"/>
      <c r="M8651" s="53"/>
      <c r="N8651" s="53"/>
    </row>
    <row r="8652" spans="2:14" x14ac:dyDescent="0.25">
      <c r="B8652" s="175"/>
      <c r="C8652" s="53"/>
      <c r="D8652" s="53"/>
      <c r="E8652" s="53"/>
      <c r="F8652" s="53"/>
      <c r="G8652" s="54"/>
      <c r="H8652" s="53"/>
      <c r="I8652" s="59"/>
      <c r="J8652" s="53"/>
      <c r="K8652" s="53"/>
      <c r="L8652" s="53"/>
      <c r="M8652" s="53"/>
      <c r="N8652" s="53"/>
    </row>
    <row r="8653" spans="2:14" x14ac:dyDescent="0.25">
      <c r="B8653" s="175"/>
      <c r="C8653" s="53"/>
      <c r="D8653" s="53"/>
      <c r="E8653" s="53"/>
      <c r="F8653" s="53"/>
      <c r="G8653" s="54"/>
      <c r="H8653" s="53"/>
      <c r="I8653" s="59"/>
      <c r="J8653" s="53"/>
      <c r="K8653" s="53"/>
      <c r="L8653" s="53"/>
      <c r="M8653" s="53"/>
      <c r="N8653" s="53"/>
    </row>
    <row r="8654" spans="2:14" x14ac:dyDescent="0.25">
      <c r="B8654" s="175"/>
      <c r="C8654" s="53"/>
      <c r="D8654" s="53"/>
      <c r="E8654" s="53"/>
      <c r="F8654" s="53"/>
      <c r="G8654" s="54"/>
      <c r="H8654" s="53"/>
      <c r="I8654" s="59"/>
      <c r="J8654" s="53"/>
      <c r="K8654" s="53"/>
      <c r="L8654" s="53"/>
      <c r="M8654" s="53"/>
      <c r="N8654" s="53"/>
    </row>
    <row r="8655" spans="2:14" x14ac:dyDescent="0.25">
      <c r="B8655" s="175"/>
      <c r="C8655" s="53"/>
      <c r="D8655" s="53"/>
      <c r="E8655" s="53"/>
      <c r="F8655" s="53"/>
      <c r="G8655" s="54"/>
      <c r="H8655" s="53"/>
      <c r="I8655" s="59"/>
      <c r="J8655" s="53"/>
      <c r="K8655" s="53"/>
      <c r="L8655" s="53"/>
      <c r="M8655" s="53"/>
      <c r="N8655" s="53"/>
    </row>
    <row r="8656" spans="2:14" x14ac:dyDescent="0.25">
      <c r="B8656" s="175"/>
      <c r="C8656" s="53"/>
      <c r="D8656" s="53"/>
      <c r="E8656" s="53"/>
      <c r="F8656" s="53"/>
      <c r="G8656" s="54"/>
      <c r="H8656" s="53"/>
      <c r="I8656" s="59"/>
      <c r="J8656" s="53"/>
      <c r="K8656" s="53"/>
      <c r="L8656" s="53"/>
      <c r="M8656" s="53"/>
      <c r="N8656" s="53"/>
    </row>
    <row r="8657" spans="2:14" x14ac:dyDescent="0.25">
      <c r="B8657" s="175"/>
      <c r="C8657" s="53"/>
      <c r="D8657" s="53"/>
      <c r="E8657" s="53"/>
      <c r="F8657" s="53"/>
      <c r="G8657" s="54"/>
      <c r="H8657" s="53"/>
      <c r="I8657" s="59"/>
      <c r="J8657" s="53"/>
      <c r="K8657" s="53"/>
      <c r="L8657" s="53"/>
      <c r="M8657" s="53"/>
      <c r="N8657" s="53"/>
    </row>
    <row r="8658" spans="2:14" x14ac:dyDescent="0.25">
      <c r="B8658" s="175"/>
      <c r="C8658" s="53"/>
      <c r="D8658" s="53"/>
      <c r="E8658" s="53"/>
      <c r="F8658" s="53"/>
      <c r="G8658" s="54"/>
      <c r="H8658" s="53"/>
      <c r="I8658" s="59"/>
      <c r="J8658" s="53"/>
      <c r="K8658" s="53"/>
      <c r="L8658" s="53"/>
      <c r="M8658" s="53"/>
      <c r="N8658" s="53"/>
    </row>
    <row r="8659" spans="2:14" x14ac:dyDescent="0.25">
      <c r="B8659" s="175"/>
      <c r="C8659" s="53"/>
      <c r="D8659" s="53"/>
      <c r="E8659" s="53"/>
      <c r="F8659" s="53"/>
      <c r="G8659" s="54"/>
      <c r="H8659" s="53"/>
      <c r="I8659" s="59"/>
      <c r="J8659" s="53"/>
      <c r="K8659" s="53"/>
      <c r="L8659" s="53"/>
      <c r="M8659" s="53"/>
      <c r="N8659" s="53"/>
    </row>
    <row r="8660" spans="2:14" x14ac:dyDescent="0.25">
      <c r="B8660" s="175"/>
      <c r="C8660" s="53"/>
      <c r="D8660" s="53"/>
      <c r="E8660" s="53"/>
      <c r="F8660" s="53"/>
      <c r="G8660" s="54"/>
      <c r="H8660" s="53"/>
      <c r="I8660" s="59"/>
      <c r="J8660" s="53"/>
      <c r="K8660" s="53"/>
      <c r="L8660" s="53"/>
      <c r="M8660" s="53"/>
      <c r="N8660" s="53"/>
    </row>
    <row r="8661" spans="2:14" x14ac:dyDescent="0.25">
      <c r="B8661" s="175"/>
      <c r="C8661" s="53"/>
      <c r="D8661" s="53"/>
      <c r="E8661" s="53"/>
      <c r="F8661" s="53"/>
      <c r="G8661" s="54"/>
      <c r="H8661" s="53"/>
      <c r="I8661" s="59"/>
      <c r="J8661" s="53"/>
      <c r="K8661" s="53"/>
      <c r="L8661" s="53"/>
      <c r="M8661" s="53"/>
      <c r="N8661" s="53"/>
    </row>
    <row r="8662" spans="2:14" x14ac:dyDescent="0.25">
      <c r="B8662" s="175"/>
      <c r="C8662" s="53"/>
      <c r="D8662" s="53"/>
      <c r="E8662" s="53"/>
      <c r="F8662" s="53"/>
      <c r="G8662" s="54"/>
      <c r="H8662" s="53"/>
      <c r="I8662" s="59"/>
      <c r="J8662" s="53"/>
      <c r="K8662" s="53"/>
      <c r="L8662" s="53"/>
      <c r="M8662" s="53"/>
      <c r="N8662" s="53"/>
    </row>
    <row r="8663" spans="2:14" x14ac:dyDescent="0.25">
      <c r="B8663" s="175"/>
      <c r="C8663" s="53"/>
      <c r="D8663" s="53"/>
      <c r="E8663" s="53"/>
      <c r="F8663" s="53"/>
      <c r="G8663" s="54"/>
      <c r="H8663" s="53"/>
      <c r="I8663" s="59"/>
      <c r="J8663" s="53"/>
      <c r="K8663" s="53"/>
      <c r="L8663" s="53"/>
      <c r="M8663" s="53"/>
      <c r="N8663" s="53"/>
    </row>
    <row r="8664" spans="2:14" x14ac:dyDescent="0.25">
      <c r="B8664" s="175"/>
      <c r="C8664" s="53"/>
      <c r="D8664" s="53"/>
      <c r="E8664" s="53"/>
      <c r="F8664" s="53"/>
      <c r="G8664" s="54"/>
      <c r="H8664" s="53"/>
      <c r="I8664" s="59"/>
      <c r="J8664" s="53"/>
      <c r="K8664" s="53"/>
      <c r="L8664" s="53"/>
      <c r="M8664" s="53"/>
      <c r="N8664" s="53"/>
    </row>
    <row r="8665" spans="2:14" x14ac:dyDescent="0.25">
      <c r="B8665" s="175"/>
      <c r="C8665" s="53"/>
      <c r="D8665" s="53"/>
      <c r="E8665" s="53"/>
      <c r="F8665" s="53"/>
      <c r="G8665" s="54"/>
      <c r="H8665" s="53"/>
      <c r="I8665" s="59"/>
      <c r="J8665" s="53"/>
      <c r="K8665" s="53"/>
      <c r="L8665" s="53"/>
      <c r="M8665" s="53"/>
      <c r="N8665" s="53"/>
    </row>
    <row r="8666" spans="2:14" x14ac:dyDescent="0.25">
      <c r="B8666" s="175"/>
      <c r="C8666" s="53"/>
      <c r="D8666" s="53"/>
      <c r="E8666" s="53"/>
      <c r="F8666" s="53"/>
      <c r="G8666" s="54"/>
      <c r="H8666" s="53"/>
      <c r="I8666" s="59"/>
      <c r="J8666" s="53"/>
      <c r="K8666" s="53"/>
      <c r="L8666" s="53"/>
      <c r="M8666" s="53"/>
      <c r="N8666" s="53"/>
    </row>
    <row r="8667" spans="2:14" x14ac:dyDescent="0.25">
      <c r="B8667" s="175"/>
      <c r="C8667" s="53"/>
      <c r="D8667" s="53"/>
      <c r="E8667" s="53"/>
      <c r="F8667" s="53"/>
      <c r="G8667" s="54"/>
      <c r="H8667" s="53"/>
      <c r="I8667" s="59"/>
      <c r="J8667" s="53"/>
      <c r="K8667" s="53"/>
      <c r="L8667" s="53"/>
      <c r="M8667" s="53"/>
      <c r="N8667" s="53"/>
    </row>
    <row r="8668" spans="2:14" x14ac:dyDescent="0.25">
      <c r="B8668" s="175"/>
      <c r="C8668" s="53"/>
      <c r="D8668" s="53"/>
      <c r="E8668" s="53"/>
      <c r="F8668" s="53"/>
      <c r="G8668" s="54"/>
      <c r="H8668" s="53"/>
      <c r="I8668" s="59"/>
      <c r="J8668" s="53"/>
      <c r="K8668" s="53"/>
      <c r="L8668" s="53"/>
      <c r="M8668" s="53"/>
      <c r="N8668" s="53"/>
    </row>
    <row r="8669" spans="2:14" x14ac:dyDescent="0.25">
      <c r="B8669" s="175"/>
      <c r="C8669" s="53"/>
      <c r="D8669" s="53"/>
      <c r="E8669" s="53"/>
      <c r="F8669" s="53"/>
      <c r="G8669" s="54"/>
      <c r="H8669" s="53"/>
      <c r="I8669" s="59"/>
      <c r="J8669" s="53"/>
      <c r="K8669" s="53"/>
      <c r="L8669" s="53"/>
      <c r="M8669" s="53"/>
      <c r="N8669" s="53"/>
    </row>
    <row r="8670" spans="2:14" x14ac:dyDescent="0.25">
      <c r="B8670" s="175"/>
      <c r="C8670" s="53"/>
      <c r="D8670" s="53"/>
      <c r="E8670" s="53"/>
      <c r="F8670" s="53"/>
      <c r="G8670" s="54"/>
      <c r="H8670" s="53"/>
      <c r="I8670" s="59"/>
      <c r="J8670" s="53"/>
      <c r="K8670" s="53"/>
      <c r="L8670" s="53"/>
      <c r="M8670" s="53"/>
      <c r="N8670" s="53"/>
    </row>
    <row r="8671" spans="2:14" x14ac:dyDescent="0.25">
      <c r="B8671" s="175"/>
      <c r="C8671" s="53"/>
      <c r="D8671" s="53"/>
      <c r="E8671" s="53"/>
      <c r="F8671" s="53"/>
      <c r="G8671" s="54"/>
      <c r="H8671" s="53"/>
      <c r="I8671" s="59"/>
      <c r="J8671" s="53"/>
      <c r="K8671" s="53"/>
      <c r="L8671" s="53"/>
      <c r="M8671" s="53"/>
      <c r="N8671" s="53"/>
    </row>
    <row r="8672" spans="2:14" x14ac:dyDescent="0.25">
      <c r="B8672" s="175"/>
      <c r="C8672" s="53"/>
      <c r="D8672" s="53"/>
      <c r="E8672" s="53"/>
      <c r="F8672" s="53"/>
      <c r="G8672" s="54"/>
      <c r="H8672" s="53"/>
      <c r="I8672" s="59"/>
      <c r="J8672" s="53"/>
      <c r="K8672" s="53"/>
      <c r="L8672" s="53"/>
      <c r="M8672" s="53"/>
      <c r="N8672" s="53"/>
    </row>
    <row r="8673" spans="2:14" x14ac:dyDescent="0.25">
      <c r="B8673" s="175"/>
      <c r="C8673" s="53"/>
      <c r="D8673" s="53"/>
      <c r="E8673" s="53"/>
      <c r="F8673" s="53"/>
      <c r="G8673" s="54"/>
      <c r="H8673" s="53"/>
      <c r="I8673" s="59"/>
      <c r="J8673" s="53"/>
      <c r="K8673" s="53"/>
      <c r="L8673" s="53"/>
      <c r="M8673" s="53"/>
      <c r="N8673" s="53"/>
    </row>
    <row r="8674" spans="2:14" x14ac:dyDescent="0.25">
      <c r="B8674" s="175"/>
      <c r="C8674" s="53"/>
      <c r="D8674" s="53"/>
      <c r="E8674" s="53"/>
      <c r="F8674" s="53"/>
      <c r="G8674" s="54"/>
      <c r="H8674" s="53"/>
      <c r="I8674" s="59"/>
      <c r="J8674" s="53"/>
      <c r="K8674" s="53"/>
      <c r="L8674" s="53"/>
      <c r="M8674" s="53"/>
      <c r="N8674" s="53"/>
    </row>
    <row r="8675" spans="2:14" x14ac:dyDescent="0.25">
      <c r="B8675" s="175"/>
      <c r="C8675" s="53"/>
      <c r="D8675" s="53"/>
      <c r="E8675" s="53"/>
      <c r="F8675" s="53"/>
      <c r="G8675" s="54"/>
      <c r="H8675" s="53"/>
      <c r="I8675" s="59"/>
      <c r="J8675" s="53"/>
      <c r="K8675" s="53"/>
      <c r="L8675" s="53"/>
      <c r="M8675" s="53"/>
      <c r="N8675" s="53"/>
    </row>
    <row r="8676" spans="2:14" x14ac:dyDescent="0.25">
      <c r="B8676" s="175"/>
      <c r="C8676" s="53"/>
      <c r="D8676" s="53"/>
      <c r="E8676" s="53"/>
      <c r="F8676" s="53"/>
      <c r="G8676" s="54"/>
      <c r="H8676" s="53"/>
      <c r="I8676" s="59"/>
      <c r="J8676" s="53"/>
      <c r="K8676" s="53"/>
      <c r="L8676" s="53"/>
      <c r="M8676" s="53"/>
      <c r="N8676" s="53"/>
    </row>
    <row r="8677" spans="2:14" x14ac:dyDescent="0.25">
      <c r="B8677" s="175"/>
      <c r="C8677" s="53"/>
      <c r="D8677" s="53"/>
      <c r="E8677" s="53"/>
      <c r="F8677" s="53"/>
      <c r="G8677" s="54"/>
      <c r="H8677" s="53"/>
      <c r="I8677" s="59"/>
      <c r="J8677" s="53"/>
      <c r="K8677" s="53"/>
      <c r="L8677" s="53"/>
      <c r="M8677" s="53"/>
      <c r="N8677" s="53"/>
    </row>
    <row r="8678" spans="2:14" x14ac:dyDescent="0.25">
      <c r="B8678" s="175"/>
      <c r="C8678" s="53"/>
      <c r="D8678" s="53"/>
      <c r="E8678" s="53"/>
      <c r="F8678" s="53"/>
      <c r="G8678" s="54"/>
      <c r="H8678" s="53"/>
      <c r="I8678" s="59"/>
      <c r="J8678" s="53"/>
      <c r="K8678" s="53"/>
      <c r="L8678" s="53"/>
      <c r="M8678" s="53"/>
      <c r="N8678" s="53"/>
    </row>
    <row r="8679" spans="2:14" x14ac:dyDescent="0.25">
      <c r="B8679" s="175"/>
      <c r="C8679" s="53"/>
      <c r="D8679" s="53"/>
      <c r="E8679" s="53"/>
      <c r="F8679" s="53"/>
      <c r="G8679" s="54"/>
      <c r="H8679" s="53"/>
      <c r="I8679" s="59"/>
      <c r="J8679" s="53"/>
      <c r="K8679" s="53"/>
      <c r="L8679" s="53"/>
      <c r="M8679" s="53"/>
      <c r="N8679" s="53"/>
    </row>
    <row r="8680" spans="2:14" x14ac:dyDescent="0.25">
      <c r="B8680" s="175"/>
      <c r="C8680" s="53"/>
      <c r="D8680" s="53"/>
      <c r="E8680" s="53"/>
      <c r="F8680" s="53"/>
      <c r="G8680" s="54"/>
      <c r="H8680" s="53"/>
      <c r="I8680" s="59"/>
      <c r="J8680" s="53"/>
      <c r="K8680" s="53"/>
      <c r="L8680" s="53"/>
      <c r="M8680" s="53"/>
      <c r="N8680" s="53"/>
    </row>
    <row r="8681" spans="2:14" x14ac:dyDescent="0.25">
      <c r="B8681" s="175"/>
      <c r="C8681" s="53"/>
      <c r="D8681" s="53"/>
      <c r="E8681" s="53"/>
      <c r="F8681" s="53"/>
      <c r="G8681" s="54"/>
      <c r="H8681" s="53"/>
      <c r="I8681" s="59"/>
      <c r="J8681" s="53"/>
      <c r="K8681" s="53"/>
      <c r="L8681" s="53"/>
      <c r="M8681" s="53"/>
      <c r="N8681" s="53"/>
    </row>
    <row r="8682" spans="2:14" x14ac:dyDescent="0.25">
      <c r="B8682" s="175"/>
      <c r="C8682" s="53"/>
      <c r="D8682" s="53"/>
      <c r="E8682" s="53"/>
      <c r="F8682" s="53"/>
      <c r="G8682" s="54"/>
      <c r="H8682" s="53"/>
      <c r="I8682" s="59"/>
      <c r="J8682" s="53"/>
      <c r="K8682" s="53"/>
      <c r="L8682" s="53"/>
      <c r="M8682" s="53"/>
      <c r="N8682" s="53"/>
    </row>
    <row r="8683" spans="2:14" x14ac:dyDescent="0.25">
      <c r="B8683" s="175"/>
      <c r="C8683" s="53"/>
      <c r="D8683" s="53"/>
      <c r="E8683" s="53"/>
      <c r="F8683" s="53"/>
      <c r="G8683" s="54"/>
      <c r="H8683" s="53"/>
      <c r="I8683" s="59"/>
      <c r="J8683" s="53"/>
      <c r="K8683" s="53"/>
      <c r="L8683" s="53"/>
      <c r="M8683" s="53"/>
      <c r="N8683" s="53"/>
    </row>
    <row r="8684" spans="2:14" x14ac:dyDescent="0.25">
      <c r="B8684" s="175"/>
      <c r="C8684" s="53"/>
      <c r="D8684" s="53"/>
      <c r="E8684" s="53"/>
      <c r="F8684" s="53"/>
      <c r="G8684" s="54"/>
      <c r="H8684" s="53"/>
      <c r="I8684" s="59"/>
      <c r="J8684" s="53"/>
      <c r="K8684" s="53"/>
      <c r="L8684" s="53"/>
      <c r="M8684" s="53"/>
      <c r="N8684" s="53"/>
    </row>
    <row r="8685" spans="2:14" x14ac:dyDescent="0.25">
      <c r="B8685" s="175"/>
      <c r="C8685" s="53"/>
      <c r="D8685" s="53"/>
      <c r="E8685" s="53"/>
      <c r="F8685" s="53"/>
      <c r="G8685" s="54"/>
      <c r="H8685" s="53"/>
      <c r="I8685" s="59"/>
      <c r="J8685" s="53"/>
      <c r="K8685" s="53"/>
      <c r="L8685" s="53"/>
      <c r="M8685" s="53"/>
      <c r="N8685" s="53"/>
    </row>
    <row r="8686" spans="2:14" x14ac:dyDescent="0.25">
      <c r="B8686" s="175"/>
      <c r="C8686" s="53"/>
      <c r="D8686" s="53"/>
      <c r="E8686" s="53"/>
      <c r="F8686" s="53"/>
      <c r="G8686" s="54"/>
      <c r="H8686" s="53"/>
      <c r="I8686" s="59"/>
      <c r="J8686" s="53"/>
      <c r="K8686" s="53"/>
      <c r="L8686" s="53"/>
      <c r="M8686" s="53"/>
      <c r="N8686" s="53"/>
    </row>
    <row r="8687" spans="2:14" x14ac:dyDescent="0.25">
      <c r="B8687" s="175"/>
      <c r="C8687" s="53"/>
      <c r="D8687" s="53"/>
      <c r="E8687" s="53"/>
      <c r="F8687" s="53"/>
      <c r="G8687" s="54"/>
      <c r="H8687" s="53"/>
      <c r="I8687" s="59"/>
      <c r="J8687" s="53"/>
      <c r="K8687" s="53"/>
      <c r="L8687" s="53"/>
      <c r="M8687" s="53"/>
      <c r="N8687" s="53"/>
    </row>
    <row r="8688" spans="2:14" x14ac:dyDescent="0.25">
      <c r="B8688" s="175"/>
      <c r="C8688" s="53"/>
      <c r="D8688" s="53"/>
      <c r="E8688" s="53"/>
      <c r="F8688" s="53"/>
      <c r="G8688" s="54"/>
      <c r="H8688" s="53"/>
      <c r="I8688" s="59"/>
      <c r="J8688" s="53"/>
      <c r="K8688" s="53"/>
      <c r="L8688" s="53"/>
      <c r="M8688" s="53"/>
      <c r="N8688" s="53"/>
    </row>
    <row r="8689" spans="2:14" x14ac:dyDescent="0.25">
      <c r="B8689" s="175"/>
      <c r="C8689" s="53"/>
      <c r="D8689" s="53"/>
      <c r="E8689" s="53"/>
      <c r="F8689" s="53"/>
      <c r="G8689" s="54"/>
      <c r="H8689" s="53"/>
      <c r="I8689" s="59"/>
      <c r="J8689" s="53"/>
      <c r="K8689" s="53"/>
      <c r="L8689" s="53"/>
      <c r="M8689" s="53"/>
      <c r="N8689" s="53"/>
    </row>
    <row r="8690" spans="2:14" x14ac:dyDescent="0.25">
      <c r="B8690" s="175"/>
      <c r="C8690" s="53"/>
      <c r="D8690" s="53"/>
      <c r="E8690" s="53"/>
      <c r="F8690" s="53"/>
      <c r="G8690" s="54"/>
      <c r="H8690" s="53"/>
      <c r="I8690" s="59"/>
      <c r="J8690" s="53"/>
      <c r="K8690" s="53"/>
      <c r="L8690" s="53"/>
      <c r="M8690" s="53"/>
      <c r="N8690" s="53"/>
    </row>
    <row r="8691" spans="2:14" x14ac:dyDescent="0.25">
      <c r="B8691" s="175"/>
      <c r="C8691" s="53"/>
      <c r="D8691" s="53"/>
      <c r="E8691" s="53"/>
      <c r="F8691" s="53"/>
      <c r="G8691" s="54"/>
      <c r="H8691" s="53"/>
      <c r="I8691" s="59"/>
      <c r="J8691" s="53"/>
      <c r="K8691" s="53"/>
      <c r="L8691" s="53"/>
      <c r="M8691" s="53"/>
      <c r="N8691" s="53"/>
    </row>
    <row r="8692" spans="2:14" x14ac:dyDescent="0.25">
      <c r="B8692" s="175"/>
      <c r="C8692" s="53"/>
      <c r="D8692" s="53"/>
      <c r="E8692" s="53"/>
      <c r="F8692" s="53"/>
      <c r="G8692" s="54"/>
      <c r="H8692" s="53"/>
      <c r="I8692" s="59"/>
      <c r="J8692" s="53"/>
      <c r="K8692" s="53"/>
      <c r="L8692" s="53"/>
      <c r="M8692" s="53"/>
      <c r="N8692" s="53"/>
    </row>
    <row r="8693" spans="2:14" x14ac:dyDescent="0.25">
      <c r="B8693" s="175"/>
      <c r="C8693" s="53"/>
      <c r="D8693" s="53"/>
      <c r="E8693" s="53"/>
      <c r="F8693" s="53"/>
      <c r="G8693" s="54"/>
      <c r="H8693" s="53"/>
      <c r="I8693" s="59"/>
      <c r="J8693" s="53"/>
      <c r="K8693" s="53"/>
      <c r="L8693" s="53"/>
      <c r="M8693" s="53"/>
      <c r="N8693" s="53"/>
    </row>
    <row r="8694" spans="2:14" x14ac:dyDescent="0.25">
      <c r="B8694" s="175"/>
      <c r="C8694" s="53"/>
      <c r="D8694" s="53"/>
      <c r="E8694" s="53"/>
      <c r="F8694" s="53"/>
      <c r="G8694" s="54"/>
      <c r="H8694" s="53"/>
      <c r="I8694" s="59"/>
      <c r="J8694" s="53"/>
      <c r="K8694" s="53"/>
      <c r="L8694" s="53"/>
      <c r="M8694" s="53"/>
      <c r="N8694" s="53"/>
    </row>
    <row r="8695" spans="2:14" x14ac:dyDescent="0.25">
      <c r="B8695" s="175"/>
      <c r="C8695" s="53"/>
      <c r="D8695" s="53"/>
      <c r="E8695" s="53"/>
      <c r="F8695" s="53"/>
      <c r="G8695" s="54"/>
      <c r="H8695" s="53"/>
      <c r="I8695" s="59"/>
      <c r="J8695" s="53"/>
      <c r="K8695" s="53"/>
      <c r="L8695" s="53"/>
      <c r="M8695" s="53"/>
      <c r="N8695" s="53"/>
    </row>
    <row r="8696" spans="2:14" x14ac:dyDescent="0.25">
      <c r="B8696" s="175"/>
      <c r="C8696" s="53"/>
      <c r="D8696" s="53"/>
      <c r="E8696" s="53"/>
      <c r="F8696" s="53"/>
      <c r="G8696" s="54"/>
      <c r="H8696" s="53"/>
      <c r="I8696" s="59"/>
      <c r="J8696" s="53"/>
      <c r="K8696" s="53"/>
      <c r="L8696" s="53"/>
      <c r="M8696" s="53"/>
      <c r="N8696" s="53"/>
    </row>
    <row r="8697" spans="2:14" x14ac:dyDescent="0.25">
      <c r="B8697" s="175"/>
      <c r="C8697" s="53"/>
      <c r="D8697" s="53"/>
      <c r="E8697" s="53"/>
      <c r="F8697" s="53"/>
      <c r="G8697" s="54"/>
      <c r="H8697" s="53"/>
      <c r="I8697" s="59"/>
      <c r="J8697" s="53"/>
      <c r="K8697" s="53"/>
      <c r="L8697" s="53"/>
      <c r="M8697" s="53"/>
      <c r="N8697" s="53"/>
    </row>
    <row r="8698" spans="2:14" x14ac:dyDescent="0.25">
      <c r="B8698" s="175"/>
      <c r="C8698" s="53"/>
      <c r="D8698" s="53"/>
      <c r="E8698" s="53"/>
      <c r="F8698" s="53"/>
      <c r="G8698" s="54"/>
      <c r="H8698" s="53"/>
      <c r="I8698" s="59"/>
      <c r="J8698" s="53"/>
      <c r="K8698" s="53"/>
      <c r="L8698" s="53"/>
      <c r="M8698" s="53"/>
      <c r="N8698" s="53"/>
    </row>
    <row r="8699" spans="2:14" x14ac:dyDescent="0.25">
      <c r="B8699" s="175"/>
      <c r="C8699" s="53"/>
      <c r="D8699" s="53"/>
      <c r="E8699" s="53"/>
      <c r="F8699" s="53"/>
      <c r="G8699" s="54"/>
      <c r="H8699" s="53"/>
      <c r="I8699" s="59"/>
      <c r="J8699" s="53"/>
      <c r="K8699" s="53"/>
      <c r="L8699" s="53"/>
      <c r="M8699" s="53"/>
      <c r="N8699" s="53"/>
    </row>
    <row r="8700" spans="2:14" x14ac:dyDescent="0.25">
      <c r="B8700" s="175"/>
      <c r="C8700" s="53"/>
      <c r="D8700" s="53"/>
      <c r="E8700" s="53"/>
      <c r="F8700" s="53"/>
      <c r="G8700" s="54"/>
      <c r="H8700" s="53"/>
      <c r="I8700" s="59"/>
      <c r="J8700" s="53"/>
      <c r="K8700" s="53"/>
      <c r="L8700" s="53"/>
      <c r="M8700" s="53"/>
      <c r="N8700" s="53"/>
    </row>
    <row r="8701" spans="2:14" x14ac:dyDescent="0.25">
      <c r="B8701" s="175"/>
      <c r="C8701" s="53"/>
      <c r="D8701" s="53"/>
      <c r="E8701" s="53"/>
      <c r="F8701" s="53"/>
      <c r="G8701" s="54"/>
      <c r="H8701" s="53"/>
      <c r="I8701" s="59"/>
      <c r="J8701" s="53"/>
      <c r="K8701" s="53"/>
      <c r="L8701" s="53"/>
      <c r="M8701" s="53"/>
      <c r="N8701" s="53"/>
    </row>
    <row r="8702" spans="2:14" x14ac:dyDescent="0.25">
      <c r="B8702" s="175"/>
      <c r="C8702" s="53"/>
      <c r="D8702" s="53"/>
      <c r="E8702" s="53"/>
      <c r="F8702" s="53"/>
      <c r="G8702" s="54"/>
      <c r="H8702" s="53"/>
      <c r="I8702" s="59"/>
      <c r="J8702" s="53"/>
      <c r="K8702" s="53"/>
      <c r="L8702" s="53"/>
      <c r="M8702" s="53"/>
      <c r="N8702" s="53"/>
    </row>
    <row r="8703" spans="2:14" x14ac:dyDescent="0.25">
      <c r="B8703" s="175"/>
      <c r="C8703" s="53"/>
      <c r="D8703" s="53"/>
      <c r="E8703" s="53"/>
      <c r="F8703" s="53"/>
      <c r="G8703" s="54"/>
      <c r="H8703" s="53"/>
      <c r="I8703" s="59"/>
      <c r="J8703" s="53"/>
      <c r="K8703" s="53"/>
      <c r="L8703" s="53"/>
      <c r="M8703" s="53"/>
      <c r="N8703" s="53"/>
    </row>
    <row r="8704" spans="2:14" x14ac:dyDescent="0.25">
      <c r="B8704" s="175"/>
      <c r="C8704" s="53"/>
      <c r="D8704" s="53"/>
      <c r="E8704" s="53"/>
      <c r="F8704" s="53"/>
      <c r="G8704" s="54"/>
      <c r="H8704" s="53"/>
      <c r="I8704" s="59"/>
      <c r="J8704" s="53"/>
      <c r="K8704" s="53"/>
      <c r="L8704" s="53"/>
      <c r="M8704" s="53"/>
      <c r="N8704" s="53"/>
    </row>
    <row r="8705" spans="2:14" x14ac:dyDescent="0.25">
      <c r="B8705" s="175"/>
      <c r="C8705" s="53"/>
      <c r="D8705" s="53"/>
      <c r="E8705" s="53"/>
      <c r="F8705" s="53"/>
      <c r="G8705" s="54"/>
      <c r="H8705" s="53"/>
      <c r="I8705" s="59"/>
      <c r="J8705" s="53"/>
      <c r="K8705" s="53"/>
      <c r="L8705" s="53"/>
      <c r="M8705" s="53"/>
      <c r="N8705" s="53"/>
    </row>
    <row r="8706" spans="2:14" x14ac:dyDescent="0.25">
      <c r="B8706" s="175"/>
      <c r="C8706" s="53"/>
      <c r="D8706" s="53"/>
      <c r="E8706" s="53"/>
      <c r="F8706" s="53"/>
      <c r="G8706" s="54"/>
      <c r="H8706" s="53"/>
      <c r="I8706" s="59"/>
      <c r="J8706" s="53"/>
      <c r="K8706" s="53"/>
      <c r="L8706" s="53"/>
      <c r="M8706" s="53"/>
      <c r="N8706" s="53"/>
    </row>
    <row r="8707" spans="2:14" x14ac:dyDescent="0.25">
      <c r="B8707" s="175"/>
      <c r="C8707" s="53"/>
      <c r="D8707" s="53"/>
      <c r="E8707" s="53"/>
      <c r="F8707" s="53"/>
      <c r="G8707" s="54"/>
      <c r="H8707" s="53"/>
      <c r="I8707" s="59"/>
      <c r="J8707" s="53"/>
      <c r="K8707" s="53"/>
      <c r="L8707" s="53"/>
      <c r="M8707" s="53"/>
      <c r="N8707" s="53"/>
    </row>
    <row r="8708" spans="2:14" x14ac:dyDescent="0.25">
      <c r="B8708" s="175"/>
      <c r="C8708" s="53"/>
      <c r="D8708" s="53"/>
      <c r="E8708" s="53"/>
      <c r="F8708" s="53"/>
      <c r="G8708" s="54"/>
      <c r="H8708" s="53"/>
      <c r="I8708" s="59"/>
      <c r="J8708" s="53"/>
      <c r="K8708" s="53"/>
      <c r="L8708" s="53"/>
      <c r="M8708" s="53"/>
      <c r="N8708" s="53"/>
    </row>
    <row r="8709" spans="2:14" x14ac:dyDescent="0.25">
      <c r="B8709" s="175"/>
      <c r="C8709" s="53"/>
      <c r="D8709" s="53"/>
      <c r="E8709" s="53"/>
      <c r="F8709" s="53"/>
      <c r="G8709" s="54"/>
      <c r="H8709" s="53"/>
      <c r="I8709" s="59"/>
      <c r="J8709" s="53"/>
      <c r="K8709" s="53"/>
      <c r="L8709" s="53"/>
      <c r="M8709" s="53"/>
      <c r="N8709" s="53"/>
    </row>
    <row r="8710" spans="2:14" x14ac:dyDescent="0.25">
      <c r="B8710" s="175"/>
      <c r="C8710" s="53"/>
      <c r="D8710" s="53"/>
      <c r="E8710" s="53"/>
      <c r="F8710" s="53"/>
      <c r="G8710" s="54"/>
      <c r="H8710" s="53"/>
      <c r="I8710" s="59"/>
      <c r="J8710" s="53"/>
      <c r="K8710" s="53"/>
      <c r="L8710" s="53"/>
      <c r="M8710" s="53"/>
      <c r="N8710" s="53"/>
    </row>
    <row r="8711" spans="2:14" x14ac:dyDescent="0.25">
      <c r="B8711" s="175"/>
      <c r="C8711" s="53"/>
      <c r="D8711" s="53"/>
      <c r="E8711" s="53"/>
      <c r="F8711" s="53"/>
      <c r="G8711" s="54"/>
      <c r="H8711" s="53"/>
      <c r="I8711" s="59"/>
      <c r="J8711" s="53"/>
      <c r="K8711" s="53"/>
      <c r="L8711" s="53"/>
      <c r="M8711" s="53"/>
      <c r="N8711" s="53"/>
    </row>
    <row r="8712" spans="2:14" x14ac:dyDescent="0.25">
      <c r="B8712" s="175"/>
      <c r="C8712" s="53"/>
      <c r="D8712" s="53"/>
      <c r="E8712" s="53"/>
      <c r="F8712" s="53"/>
      <c r="G8712" s="54"/>
      <c r="H8712" s="53"/>
      <c r="I8712" s="59"/>
      <c r="J8712" s="53"/>
      <c r="K8712" s="53"/>
      <c r="L8712" s="53"/>
      <c r="M8712" s="53"/>
      <c r="N8712" s="53"/>
    </row>
    <row r="8713" spans="2:14" x14ac:dyDescent="0.25">
      <c r="B8713" s="175"/>
      <c r="C8713" s="53"/>
      <c r="D8713" s="53"/>
      <c r="E8713" s="53"/>
      <c r="F8713" s="53"/>
      <c r="G8713" s="54"/>
      <c r="H8713" s="53"/>
      <c r="I8713" s="59"/>
      <c r="J8713" s="53"/>
      <c r="K8713" s="53"/>
      <c r="L8713" s="53"/>
      <c r="M8713" s="53"/>
      <c r="N8713" s="53"/>
    </row>
    <row r="8714" spans="2:14" x14ac:dyDescent="0.25">
      <c r="B8714" s="175"/>
      <c r="C8714" s="53"/>
      <c r="D8714" s="53"/>
      <c r="E8714" s="53"/>
      <c r="F8714" s="53"/>
      <c r="G8714" s="54"/>
      <c r="H8714" s="53"/>
      <c r="I8714" s="59"/>
      <c r="J8714" s="53"/>
      <c r="K8714" s="53"/>
      <c r="L8714" s="53"/>
      <c r="M8714" s="53"/>
      <c r="N8714" s="53"/>
    </row>
    <row r="8715" spans="2:14" x14ac:dyDescent="0.25">
      <c r="B8715" s="175"/>
      <c r="C8715" s="53"/>
      <c r="D8715" s="53"/>
      <c r="E8715" s="53"/>
      <c r="F8715" s="53"/>
      <c r="G8715" s="54"/>
      <c r="H8715" s="53"/>
      <c r="I8715" s="59"/>
      <c r="J8715" s="53"/>
      <c r="K8715" s="53"/>
      <c r="L8715" s="53"/>
      <c r="M8715" s="53"/>
      <c r="N8715" s="53"/>
    </row>
    <row r="8716" spans="2:14" x14ac:dyDescent="0.25">
      <c r="B8716" s="175"/>
      <c r="C8716" s="53"/>
      <c r="D8716" s="53"/>
      <c r="E8716" s="53"/>
      <c r="F8716" s="53"/>
      <c r="G8716" s="54"/>
      <c r="H8716" s="53"/>
      <c r="I8716" s="59"/>
      <c r="J8716" s="53"/>
      <c r="K8716" s="53"/>
      <c r="L8716" s="53"/>
      <c r="M8716" s="53"/>
      <c r="N8716" s="53"/>
    </row>
    <row r="8717" spans="2:14" x14ac:dyDescent="0.25">
      <c r="B8717" s="175"/>
      <c r="C8717" s="53"/>
      <c r="D8717" s="53"/>
      <c r="E8717" s="53"/>
      <c r="F8717" s="53"/>
      <c r="G8717" s="54"/>
      <c r="H8717" s="53"/>
      <c r="I8717" s="59"/>
      <c r="J8717" s="53"/>
      <c r="K8717" s="53"/>
      <c r="L8717" s="53"/>
      <c r="M8717" s="53"/>
      <c r="N8717" s="53"/>
    </row>
    <row r="8718" spans="2:14" x14ac:dyDescent="0.25">
      <c r="B8718" s="175"/>
      <c r="C8718" s="53"/>
      <c r="D8718" s="53"/>
      <c r="E8718" s="53"/>
      <c r="F8718" s="53"/>
      <c r="G8718" s="54"/>
      <c r="H8718" s="53"/>
      <c r="I8718" s="59"/>
      <c r="J8718" s="53"/>
      <c r="K8718" s="53"/>
      <c r="L8718" s="53"/>
      <c r="M8718" s="53"/>
      <c r="N8718" s="53"/>
    </row>
    <row r="8719" spans="2:14" x14ac:dyDescent="0.25">
      <c r="B8719" s="175"/>
      <c r="C8719" s="53"/>
      <c r="D8719" s="53"/>
      <c r="E8719" s="53"/>
      <c r="F8719" s="53"/>
      <c r="G8719" s="54"/>
      <c r="H8719" s="53"/>
      <c r="I8719" s="59"/>
      <c r="J8719" s="53"/>
      <c r="K8719" s="53"/>
      <c r="L8719" s="53"/>
      <c r="M8719" s="53"/>
      <c r="N8719" s="53"/>
    </row>
    <row r="8720" spans="2:14" x14ac:dyDescent="0.25">
      <c r="B8720" s="175"/>
      <c r="C8720" s="53"/>
      <c r="D8720" s="53"/>
      <c r="E8720" s="53"/>
      <c r="F8720" s="53"/>
      <c r="G8720" s="54"/>
      <c r="H8720" s="53"/>
      <c r="I8720" s="59"/>
      <c r="J8720" s="53"/>
      <c r="K8720" s="53"/>
      <c r="L8720" s="53"/>
      <c r="M8720" s="53"/>
      <c r="N8720" s="53"/>
    </row>
    <row r="8721" spans="2:14" x14ac:dyDescent="0.25">
      <c r="B8721" s="175"/>
      <c r="C8721" s="53"/>
      <c r="D8721" s="53"/>
      <c r="E8721" s="53"/>
      <c r="F8721" s="53"/>
      <c r="G8721" s="54"/>
      <c r="H8721" s="53"/>
      <c r="I8721" s="59"/>
      <c r="J8721" s="53"/>
      <c r="K8721" s="53"/>
      <c r="L8721" s="53"/>
      <c r="M8721" s="53"/>
      <c r="N8721" s="53"/>
    </row>
    <row r="8722" spans="2:14" x14ac:dyDescent="0.25">
      <c r="B8722" s="175"/>
      <c r="C8722" s="53"/>
      <c r="D8722" s="53"/>
      <c r="E8722" s="53"/>
      <c r="F8722" s="53"/>
      <c r="G8722" s="54"/>
      <c r="H8722" s="53"/>
      <c r="I8722" s="59"/>
      <c r="J8722" s="53"/>
      <c r="K8722" s="53"/>
      <c r="L8722" s="53"/>
      <c r="M8722" s="53"/>
      <c r="N8722" s="53"/>
    </row>
    <row r="8723" spans="2:14" x14ac:dyDescent="0.25">
      <c r="B8723" s="175"/>
      <c r="C8723" s="53"/>
      <c r="D8723" s="53"/>
      <c r="E8723" s="53"/>
      <c r="F8723" s="53"/>
      <c r="G8723" s="54"/>
      <c r="H8723" s="53"/>
      <c r="I8723" s="59"/>
      <c r="J8723" s="53"/>
      <c r="K8723" s="53"/>
      <c r="L8723" s="53"/>
      <c r="M8723" s="53"/>
      <c r="N8723" s="53"/>
    </row>
    <row r="8724" spans="2:14" x14ac:dyDescent="0.25">
      <c r="B8724" s="175"/>
      <c r="C8724" s="53"/>
      <c r="D8724" s="53"/>
      <c r="E8724" s="53"/>
      <c r="F8724" s="53"/>
      <c r="G8724" s="54"/>
      <c r="H8724" s="53"/>
      <c r="I8724" s="59"/>
      <c r="J8724" s="53"/>
      <c r="K8724" s="53"/>
      <c r="L8724" s="53"/>
      <c r="M8724" s="53"/>
      <c r="N8724" s="53"/>
    </row>
    <row r="8725" spans="2:14" x14ac:dyDescent="0.25">
      <c r="B8725" s="175"/>
      <c r="C8725" s="53"/>
      <c r="D8725" s="53"/>
      <c r="E8725" s="53"/>
      <c r="F8725" s="53"/>
      <c r="G8725" s="54"/>
      <c r="H8725" s="53"/>
      <c r="I8725" s="59"/>
      <c r="J8725" s="53"/>
      <c r="K8725" s="53"/>
      <c r="L8725" s="53"/>
      <c r="M8725" s="53"/>
      <c r="N8725" s="53"/>
    </row>
    <row r="8726" spans="2:14" x14ac:dyDescent="0.25">
      <c r="B8726" s="175"/>
      <c r="C8726" s="53"/>
      <c r="D8726" s="53"/>
      <c r="E8726" s="53"/>
      <c r="F8726" s="53"/>
      <c r="G8726" s="54"/>
      <c r="H8726" s="53"/>
      <c r="I8726" s="59"/>
      <c r="J8726" s="53"/>
      <c r="K8726" s="53"/>
      <c r="L8726" s="53"/>
      <c r="M8726" s="53"/>
      <c r="N8726" s="53"/>
    </row>
    <row r="8727" spans="2:14" x14ac:dyDescent="0.25">
      <c r="B8727" s="175"/>
      <c r="C8727" s="53"/>
      <c r="D8727" s="53"/>
      <c r="E8727" s="53"/>
      <c r="F8727" s="53"/>
      <c r="G8727" s="54"/>
      <c r="H8727" s="53"/>
      <c r="I8727" s="59"/>
      <c r="J8727" s="53"/>
      <c r="K8727" s="53"/>
      <c r="L8727" s="53"/>
      <c r="M8727" s="53"/>
      <c r="N8727" s="53"/>
    </row>
    <row r="8728" spans="2:14" x14ac:dyDescent="0.25">
      <c r="B8728" s="175"/>
      <c r="C8728" s="53"/>
      <c r="D8728" s="53"/>
      <c r="E8728" s="53"/>
      <c r="F8728" s="53"/>
      <c r="G8728" s="54"/>
      <c r="H8728" s="53"/>
      <c r="I8728" s="59"/>
      <c r="J8728" s="53"/>
      <c r="K8728" s="53"/>
      <c r="L8728" s="53"/>
      <c r="M8728" s="53"/>
      <c r="N8728" s="53"/>
    </row>
    <row r="8729" spans="2:14" x14ac:dyDescent="0.25">
      <c r="B8729" s="175"/>
      <c r="C8729" s="53"/>
      <c r="D8729" s="53"/>
      <c r="E8729" s="53"/>
      <c r="F8729" s="53"/>
      <c r="G8729" s="54"/>
      <c r="H8729" s="53"/>
      <c r="I8729" s="59"/>
      <c r="J8729" s="53"/>
      <c r="K8729" s="53"/>
      <c r="L8729" s="53"/>
      <c r="M8729" s="53"/>
      <c r="N8729" s="53"/>
    </row>
    <row r="8730" spans="2:14" x14ac:dyDescent="0.25">
      <c r="B8730" s="175"/>
      <c r="C8730" s="53"/>
      <c r="D8730" s="53"/>
      <c r="E8730" s="53"/>
      <c r="F8730" s="53"/>
      <c r="G8730" s="54"/>
      <c r="H8730" s="53"/>
      <c r="I8730" s="59"/>
      <c r="J8730" s="53"/>
      <c r="K8730" s="53"/>
      <c r="L8730" s="53"/>
      <c r="M8730" s="53"/>
      <c r="N8730" s="53"/>
    </row>
    <row r="8731" spans="2:14" x14ac:dyDescent="0.25">
      <c r="B8731" s="175"/>
      <c r="C8731" s="53"/>
      <c r="D8731" s="53"/>
      <c r="E8731" s="53"/>
      <c r="F8731" s="53"/>
      <c r="G8731" s="54"/>
      <c r="H8731" s="53"/>
      <c r="I8731" s="59"/>
      <c r="J8731" s="53"/>
      <c r="K8731" s="53"/>
      <c r="L8731" s="53"/>
      <c r="M8731" s="53"/>
      <c r="N8731" s="53"/>
    </row>
    <row r="8732" spans="2:14" x14ac:dyDescent="0.25">
      <c r="B8732" s="175"/>
      <c r="C8732" s="53"/>
      <c r="D8732" s="53"/>
      <c r="E8732" s="53"/>
      <c r="F8732" s="53"/>
      <c r="G8732" s="54"/>
      <c r="H8732" s="53"/>
      <c r="I8732" s="59"/>
      <c r="J8732" s="53"/>
      <c r="K8732" s="53"/>
      <c r="L8732" s="53"/>
      <c r="M8732" s="53"/>
      <c r="N8732" s="53"/>
    </row>
    <row r="8733" spans="2:14" x14ac:dyDescent="0.25">
      <c r="B8733" s="175"/>
      <c r="C8733" s="53"/>
      <c r="D8733" s="53"/>
      <c r="E8733" s="53"/>
      <c r="F8733" s="53"/>
      <c r="G8733" s="54"/>
      <c r="H8733" s="53"/>
      <c r="I8733" s="59"/>
      <c r="J8733" s="53"/>
      <c r="K8733" s="53"/>
      <c r="L8733" s="53"/>
      <c r="M8733" s="53"/>
      <c r="N8733" s="53"/>
    </row>
    <row r="8734" spans="2:14" x14ac:dyDescent="0.25">
      <c r="B8734" s="175"/>
      <c r="C8734" s="53"/>
      <c r="D8734" s="53"/>
      <c r="E8734" s="53"/>
      <c r="F8734" s="53"/>
      <c r="G8734" s="54"/>
      <c r="H8734" s="53"/>
      <c r="I8734" s="59"/>
      <c r="J8734" s="53"/>
      <c r="K8734" s="53"/>
      <c r="L8734" s="53"/>
      <c r="M8734" s="53"/>
      <c r="N8734" s="53"/>
    </row>
    <row r="8735" spans="2:14" x14ac:dyDescent="0.25">
      <c r="B8735" s="175"/>
      <c r="C8735" s="53"/>
      <c r="D8735" s="53"/>
      <c r="E8735" s="53"/>
      <c r="F8735" s="53"/>
      <c r="G8735" s="54"/>
      <c r="H8735" s="53"/>
      <c r="I8735" s="59"/>
      <c r="J8735" s="53"/>
      <c r="K8735" s="53"/>
      <c r="L8735" s="53"/>
      <c r="M8735" s="53"/>
      <c r="N8735" s="53"/>
    </row>
    <row r="8736" spans="2:14" x14ac:dyDescent="0.25">
      <c r="B8736" s="175"/>
      <c r="C8736" s="53"/>
      <c r="D8736" s="53"/>
      <c r="E8736" s="53"/>
      <c r="F8736" s="53"/>
      <c r="G8736" s="54"/>
      <c r="H8736" s="53"/>
      <c r="I8736" s="59"/>
      <c r="J8736" s="53"/>
      <c r="K8736" s="53"/>
      <c r="L8736" s="53"/>
      <c r="M8736" s="53"/>
      <c r="N8736" s="53"/>
    </row>
    <row r="8737" spans="2:14" x14ac:dyDescent="0.25">
      <c r="B8737" s="175"/>
      <c r="C8737" s="53"/>
      <c r="D8737" s="53"/>
      <c r="E8737" s="53"/>
      <c r="F8737" s="53"/>
      <c r="G8737" s="54"/>
      <c r="H8737" s="53"/>
      <c r="I8737" s="59"/>
      <c r="J8737" s="53"/>
      <c r="K8737" s="53"/>
      <c r="L8737" s="53"/>
      <c r="M8737" s="53"/>
      <c r="N8737" s="53"/>
    </row>
    <row r="8738" spans="2:14" x14ac:dyDescent="0.25">
      <c r="B8738" s="175"/>
      <c r="C8738" s="53"/>
      <c r="D8738" s="53"/>
      <c r="E8738" s="53"/>
      <c r="F8738" s="53"/>
      <c r="G8738" s="54"/>
      <c r="H8738" s="53"/>
      <c r="I8738" s="59"/>
      <c r="J8738" s="53"/>
      <c r="K8738" s="53"/>
      <c r="L8738" s="53"/>
      <c r="M8738" s="53"/>
      <c r="N8738" s="53"/>
    </row>
    <row r="8739" spans="2:14" x14ac:dyDescent="0.25">
      <c r="B8739" s="175"/>
      <c r="C8739" s="53"/>
      <c r="D8739" s="53"/>
      <c r="E8739" s="53"/>
      <c r="F8739" s="53"/>
      <c r="G8739" s="54"/>
      <c r="H8739" s="53"/>
      <c r="I8739" s="59"/>
      <c r="J8739" s="53"/>
      <c r="K8739" s="53"/>
      <c r="L8739" s="53"/>
      <c r="M8739" s="53"/>
      <c r="N8739" s="53"/>
    </row>
    <row r="8740" spans="2:14" x14ac:dyDescent="0.25">
      <c r="B8740" s="175"/>
      <c r="C8740" s="53"/>
      <c r="D8740" s="53"/>
      <c r="E8740" s="53"/>
      <c r="F8740" s="53"/>
      <c r="G8740" s="54"/>
      <c r="H8740" s="53"/>
      <c r="I8740" s="59"/>
      <c r="J8740" s="53"/>
      <c r="K8740" s="53"/>
      <c r="L8740" s="53"/>
      <c r="M8740" s="53"/>
      <c r="N8740" s="53"/>
    </row>
    <row r="8741" spans="2:14" x14ac:dyDescent="0.25">
      <c r="B8741" s="175"/>
      <c r="C8741" s="53"/>
      <c r="D8741" s="53"/>
      <c r="E8741" s="53"/>
      <c r="F8741" s="53"/>
      <c r="G8741" s="54"/>
      <c r="H8741" s="53"/>
      <c r="I8741" s="59"/>
      <c r="J8741" s="53"/>
      <c r="K8741" s="53"/>
      <c r="L8741" s="53"/>
      <c r="M8741" s="53"/>
      <c r="N8741" s="53"/>
    </row>
    <row r="8742" spans="2:14" x14ac:dyDescent="0.25">
      <c r="B8742" s="175"/>
      <c r="C8742" s="53"/>
      <c r="D8742" s="53"/>
      <c r="E8742" s="53"/>
      <c r="F8742" s="53"/>
      <c r="G8742" s="54"/>
      <c r="H8742" s="53"/>
      <c r="I8742" s="59"/>
      <c r="J8742" s="53"/>
      <c r="K8742" s="53"/>
      <c r="L8742" s="53"/>
      <c r="M8742" s="53"/>
      <c r="N8742" s="53"/>
    </row>
    <row r="8743" spans="2:14" x14ac:dyDescent="0.25">
      <c r="B8743" s="175"/>
      <c r="C8743" s="53"/>
      <c r="D8743" s="53"/>
      <c r="E8743" s="53"/>
      <c r="F8743" s="53"/>
      <c r="G8743" s="54"/>
      <c r="H8743" s="53"/>
      <c r="I8743" s="59"/>
      <c r="J8743" s="53"/>
      <c r="K8743" s="53"/>
      <c r="L8743" s="53"/>
      <c r="M8743" s="53"/>
      <c r="N8743" s="53"/>
    </row>
    <row r="8744" spans="2:14" x14ac:dyDescent="0.25">
      <c r="B8744" s="175"/>
      <c r="C8744" s="53"/>
      <c r="D8744" s="53"/>
      <c r="E8744" s="53"/>
      <c r="F8744" s="53"/>
      <c r="G8744" s="54"/>
      <c r="H8744" s="53"/>
      <c r="I8744" s="59"/>
      <c r="J8744" s="53"/>
      <c r="K8744" s="53"/>
      <c r="L8744" s="53"/>
      <c r="M8744" s="53"/>
      <c r="N8744" s="53"/>
    </row>
    <row r="8745" spans="2:14" x14ac:dyDescent="0.25">
      <c r="B8745" s="175"/>
      <c r="C8745" s="53"/>
      <c r="D8745" s="53"/>
      <c r="E8745" s="53"/>
      <c r="F8745" s="53"/>
      <c r="G8745" s="54"/>
      <c r="H8745" s="53"/>
      <c r="I8745" s="59"/>
      <c r="J8745" s="53"/>
      <c r="K8745" s="53"/>
      <c r="L8745" s="53"/>
      <c r="M8745" s="53"/>
      <c r="N8745" s="53"/>
    </row>
    <row r="8746" spans="2:14" x14ac:dyDescent="0.25">
      <c r="B8746" s="175"/>
      <c r="C8746" s="53"/>
      <c r="D8746" s="53"/>
      <c r="E8746" s="53"/>
      <c r="F8746" s="53"/>
      <c r="G8746" s="54"/>
      <c r="H8746" s="53"/>
      <c r="I8746" s="59"/>
      <c r="J8746" s="53"/>
      <c r="K8746" s="53"/>
      <c r="L8746" s="53"/>
      <c r="M8746" s="53"/>
      <c r="N8746" s="53"/>
    </row>
    <row r="8747" spans="2:14" x14ac:dyDescent="0.25">
      <c r="B8747" s="175"/>
      <c r="C8747" s="53"/>
      <c r="D8747" s="53"/>
      <c r="E8747" s="53"/>
      <c r="F8747" s="53"/>
      <c r="G8747" s="54"/>
      <c r="H8747" s="53"/>
      <c r="I8747" s="59"/>
      <c r="J8747" s="53"/>
      <c r="K8747" s="53"/>
      <c r="L8747" s="53"/>
      <c r="M8747" s="53"/>
      <c r="N8747" s="53"/>
    </row>
    <row r="8748" spans="2:14" x14ac:dyDescent="0.25">
      <c r="B8748" s="175"/>
      <c r="C8748" s="53"/>
      <c r="D8748" s="53"/>
      <c r="E8748" s="53"/>
      <c r="F8748" s="53"/>
      <c r="G8748" s="54"/>
      <c r="H8748" s="53"/>
      <c r="I8748" s="59"/>
      <c r="J8748" s="53"/>
      <c r="K8748" s="53"/>
      <c r="L8748" s="53"/>
      <c r="M8748" s="53"/>
      <c r="N8748" s="53"/>
    </row>
    <row r="8749" spans="2:14" x14ac:dyDescent="0.25">
      <c r="B8749" s="175"/>
      <c r="C8749" s="53"/>
      <c r="D8749" s="53"/>
      <c r="E8749" s="53"/>
      <c r="F8749" s="53"/>
      <c r="G8749" s="54"/>
      <c r="H8749" s="53"/>
      <c r="I8749" s="59"/>
      <c r="J8749" s="53"/>
      <c r="K8749" s="53"/>
      <c r="L8749" s="53"/>
      <c r="M8749" s="53"/>
      <c r="N8749" s="53"/>
    </row>
    <row r="8750" spans="2:14" x14ac:dyDescent="0.25">
      <c r="B8750" s="175"/>
      <c r="C8750" s="53"/>
      <c r="D8750" s="53"/>
      <c r="E8750" s="53"/>
      <c r="F8750" s="53"/>
      <c r="G8750" s="54"/>
      <c r="H8750" s="53"/>
      <c r="I8750" s="59"/>
      <c r="J8750" s="53"/>
      <c r="K8750" s="53"/>
      <c r="L8750" s="53"/>
      <c r="M8750" s="53"/>
      <c r="N8750" s="53"/>
    </row>
    <row r="8751" spans="2:14" x14ac:dyDescent="0.25">
      <c r="B8751" s="175"/>
      <c r="C8751" s="53"/>
      <c r="D8751" s="53"/>
      <c r="E8751" s="53"/>
      <c r="F8751" s="53"/>
      <c r="G8751" s="54"/>
      <c r="H8751" s="53"/>
      <c r="I8751" s="59"/>
      <c r="J8751" s="53"/>
      <c r="K8751" s="53"/>
      <c r="L8751" s="53"/>
      <c r="M8751" s="53"/>
      <c r="N8751" s="53"/>
    </row>
    <row r="8752" spans="2:14" x14ac:dyDescent="0.25">
      <c r="B8752" s="175"/>
      <c r="C8752" s="53"/>
      <c r="D8752" s="53"/>
      <c r="E8752" s="53"/>
      <c r="F8752" s="53"/>
      <c r="G8752" s="54"/>
      <c r="H8752" s="53"/>
      <c r="I8752" s="59"/>
      <c r="J8752" s="53"/>
      <c r="K8752" s="53"/>
      <c r="L8752" s="53"/>
      <c r="M8752" s="53"/>
      <c r="N8752" s="53"/>
    </row>
    <row r="8753" spans="2:14" x14ac:dyDescent="0.25">
      <c r="B8753" s="175"/>
      <c r="C8753" s="53"/>
      <c r="D8753" s="53"/>
      <c r="E8753" s="53"/>
      <c r="F8753" s="53"/>
      <c r="G8753" s="54"/>
      <c r="H8753" s="53"/>
      <c r="I8753" s="59"/>
      <c r="J8753" s="53"/>
      <c r="K8753" s="53"/>
      <c r="L8753" s="53"/>
      <c r="M8753" s="53"/>
      <c r="N8753" s="53"/>
    </row>
    <row r="8754" spans="2:14" x14ac:dyDescent="0.25">
      <c r="B8754" s="175"/>
      <c r="C8754" s="53"/>
      <c r="D8754" s="53"/>
      <c r="E8754" s="53"/>
      <c r="F8754" s="53"/>
      <c r="G8754" s="54"/>
      <c r="H8754" s="53"/>
      <c r="I8754" s="59"/>
      <c r="J8754" s="53"/>
      <c r="K8754" s="53"/>
      <c r="L8754" s="53"/>
      <c r="M8754" s="53"/>
      <c r="N8754" s="53"/>
    </row>
    <row r="8755" spans="2:14" x14ac:dyDescent="0.25">
      <c r="B8755" s="175"/>
      <c r="C8755" s="53"/>
      <c r="D8755" s="53"/>
      <c r="E8755" s="53"/>
      <c r="F8755" s="53"/>
      <c r="G8755" s="54"/>
      <c r="H8755" s="53"/>
      <c r="I8755" s="59"/>
      <c r="J8755" s="53"/>
      <c r="K8755" s="53"/>
      <c r="L8755" s="53"/>
      <c r="M8755" s="53"/>
      <c r="N8755" s="53"/>
    </row>
    <row r="8756" spans="2:14" x14ac:dyDescent="0.25">
      <c r="B8756" s="175"/>
      <c r="C8756" s="53"/>
      <c r="D8756" s="53"/>
      <c r="E8756" s="53"/>
      <c r="F8756" s="53"/>
      <c r="G8756" s="54"/>
      <c r="H8756" s="53"/>
      <c r="I8756" s="59"/>
      <c r="J8756" s="53"/>
      <c r="K8756" s="53"/>
      <c r="L8756" s="53"/>
      <c r="M8756" s="53"/>
      <c r="N8756" s="53"/>
    </row>
    <row r="8757" spans="2:14" x14ac:dyDescent="0.25">
      <c r="B8757" s="175"/>
      <c r="C8757" s="53"/>
      <c r="D8757" s="53"/>
      <c r="E8757" s="53"/>
      <c r="F8757" s="53"/>
      <c r="G8757" s="54"/>
      <c r="H8757" s="53"/>
      <c r="I8757" s="59"/>
      <c r="J8757" s="53"/>
      <c r="K8757" s="53"/>
      <c r="L8757" s="53"/>
      <c r="M8757" s="53"/>
      <c r="N8757" s="53"/>
    </row>
    <row r="8758" spans="2:14" x14ac:dyDescent="0.25">
      <c r="B8758" s="175"/>
      <c r="C8758" s="53"/>
      <c r="D8758" s="53"/>
      <c r="E8758" s="53"/>
      <c r="F8758" s="53"/>
      <c r="G8758" s="54"/>
      <c r="H8758" s="53"/>
      <c r="I8758" s="59"/>
      <c r="J8758" s="53"/>
      <c r="K8758" s="53"/>
      <c r="L8758" s="53"/>
      <c r="M8758" s="53"/>
      <c r="N8758" s="53"/>
    </row>
    <row r="8759" spans="2:14" x14ac:dyDescent="0.25">
      <c r="B8759" s="175"/>
      <c r="C8759" s="53"/>
      <c r="D8759" s="53"/>
      <c r="E8759" s="53"/>
      <c r="F8759" s="53"/>
      <c r="G8759" s="54"/>
      <c r="H8759" s="53"/>
      <c r="I8759" s="59"/>
      <c r="J8759" s="53"/>
      <c r="K8759" s="53"/>
      <c r="L8759" s="53"/>
      <c r="M8759" s="53"/>
      <c r="N8759" s="53"/>
    </row>
    <row r="8760" spans="2:14" x14ac:dyDescent="0.25">
      <c r="B8760" s="175"/>
      <c r="C8760" s="53"/>
      <c r="D8760" s="53"/>
      <c r="E8760" s="53"/>
      <c r="F8760" s="53"/>
      <c r="G8760" s="54"/>
      <c r="H8760" s="53"/>
      <c r="I8760" s="59"/>
      <c r="J8760" s="53"/>
      <c r="K8760" s="53"/>
      <c r="L8760" s="53"/>
      <c r="M8760" s="53"/>
      <c r="N8760" s="53"/>
    </row>
    <row r="8761" spans="2:14" x14ac:dyDescent="0.25">
      <c r="B8761" s="175"/>
      <c r="C8761" s="53"/>
      <c r="D8761" s="53"/>
      <c r="E8761" s="53"/>
      <c r="F8761" s="53"/>
      <c r="G8761" s="54"/>
      <c r="H8761" s="53"/>
      <c r="I8761" s="59"/>
      <c r="J8761" s="53"/>
      <c r="K8761" s="53"/>
      <c r="L8761" s="53"/>
      <c r="M8761" s="53"/>
      <c r="N8761" s="53"/>
    </row>
    <row r="8762" spans="2:14" x14ac:dyDescent="0.25">
      <c r="B8762" s="175"/>
      <c r="C8762" s="53"/>
      <c r="D8762" s="53"/>
      <c r="E8762" s="53"/>
      <c r="F8762" s="53"/>
      <c r="G8762" s="54"/>
      <c r="H8762" s="53"/>
      <c r="I8762" s="59"/>
      <c r="J8762" s="53"/>
      <c r="K8762" s="53"/>
      <c r="L8762" s="53"/>
      <c r="M8762" s="53"/>
      <c r="N8762" s="53"/>
    </row>
    <row r="8763" spans="2:14" x14ac:dyDescent="0.25">
      <c r="B8763" s="175"/>
      <c r="C8763" s="53"/>
      <c r="D8763" s="53"/>
      <c r="E8763" s="53"/>
      <c r="F8763" s="53"/>
      <c r="G8763" s="54"/>
      <c r="H8763" s="53"/>
      <c r="I8763" s="59"/>
      <c r="J8763" s="53"/>
      <c r="K8763" s="53"/>
      <c r="L8763" s="53"/>
      <c r="M8763" s="53"/>
      <c r="N8763" s="53"/>
    </row>
    <row r="8764" spans="2:14" x14ac:dyDescent="0.25">
      <c r="B8764" s="175"/>
      <c r="C8764" s="53"/>
      <c r="D8764" s="53"/>
      <c r="E8764" s="53"/>
      <c r="F8764" s="53"/>
      <c r="G8764" s="54"/>
      <c r="H8764" s="53"/>
      <c r="I8764" s="59"/>
      <c r="J8764" s="53"/>
      <c r="K8764" s="53"/>
      <c r="L8764" s="53"/>
      <c r="M8764" s="53"/>
      <c r="N8764" s="53"/>
    </row>
    <row r="8765" spans="2:14" x14ac:dyDescent="0.25">
      <c r="B8765" s="175"/>
      <c r="C8765" s="53"/>
      <c r="D8765" s="53"/>
      <c r="E8765" s="53"/>
      <c r="F8765" s="53"/>
      <c r="G8765" s="54"/>
      <c r="H8765" s="53"/>
      <c r="I8765" s="59"/>
      <c r="J8765" s="53"/>
      <c r="K8765" s="53"/>
      <c r="L8765" s="53"/>
      <c r="M8765" s="53"/>
      <c r="N8765" s="53"/>
    </row>
    <row r="8766" spans="2:14" x14ac:dyDescent="0.25">
      <c r="B8766" s="175"/>
      <c r="C8766" s="53"/>
      <c r="D8766" s="53"/>
      <c r="E8766" s="53"/>
      <c r="F8766" s="53"/>
      <c r="G8766" s="54"/>
      <c r="H8766" s="53"/>
      <c r="I8766" s="59"/>
      <c r="J8766" s="53"/>
      <c r="K8766" s="53"/>
      <c r="L8766" s="53"/>
      <c r="M8766" s="53"/>
      <c r="N8766" s="53"/>
    </row>
    <row r="8767" spans="2:14" x14ac:dyDescent="0.25">
      <c r="B8767" s="175"/>
      <c r="C8767" s="53"/>
      <c r="D8767" s="53"/>
      <c r="E8767" s="53"/>
      <c r="F8767" s="53"/>
      <c r="G8767" s="54"/>
      <c r="H8767" s="53"/>
      <c r="I8767" s="59"/>
      <c r="J8767" s="53"/>
      <c r="K8767" s="53"/>
      <c r="L8767" s="53"/>
      <c r="M8767" s="53"/>
      <c r="N8767" s="53"/>
    </row>
    <row r="8768" spans="2:14" x14ac:dyDescent="0.25">
      <c r="B8768" s="175"/>
      <c r="C8768" s="53"/>
      <c r="D8768" s="53"/>
      <c r="E8768" s="53"/>
      <c r="F8768" s="53"/>
      <c r="G8768" s="54"/>
      <c r="H8768" s="53"/>
      <c r="I8768" s="59"/>
      <c r="J8768" s="53"/>
      <c r="K8768" s="53"/>
      <c r="L8768" s="53"/>
      <c r="M8768" s="53"/>
      <c r="N8768" s="53"/>
    </row>
    <row r="8769" spans="2:14" x14ac:dyDescent="0.25">
      <c r="B8769" s="175"/>
      <c r="C8769" s="53"/>
      <c r="D8769" s="53"/>
      <c r="E8769" s="53"/>
      <c r="F8769" s="53"/>
      <c r="G8769" s="54"/>
      <c r="H8769" s="53"/>
      <c r="I8769" s="59"/>
      <c r="J8769" s="53"/>
      <c r="K8769" s="53"/>
      <c r="L8769" s="53"/>
      <c r="M8769" s="53"/>
      <c r="N8769" s="53"/>
    </row>
    <row r="8770" spans="2:14" x14ac:dyDescent="0.25">
      <c r="B8770" s="175"/>
      <c r="C8770" s="53"/>
      <c r="D8770" s="53"/>
      <c r="E8770" s="53"/>
      <c r="F8770" s="53"/>
      <c r="G8770" s="54"/>
      <c r="H8770" s="53"/>
      <c r="I8770" s="59"/>
      <c r="J8770" s="53"/>
      <c r="K8770" s="53"/>
      <c r="L8770" s="53"/>
      <c r="M8770" s="53"/>
      <c r="N8770" s="53"/>
    </row>
    <row r="8771" spans="2:14" x14ac:dyDescent="0.25">
      <c r="B8771" s="175"/>
      <c r="C8771" s="53"/>
      <c r="D8771" s="53"/>
      <c r="E8771" s="53"/>
      <c r="F8771" s="53"/>
      <c r="G8771" s="54"/>
      <c r="H8771" s="53"/>
      <c r="I8771" s="59"/>
      <c r="J8771" s="53"/>
      <c r="K8771" s="53"/>
      <c r="L8771" s="53"/>
      <c r="M8771" s="53"/>
      <c r="N8771" s="53"/>
    </row>
    <row r="8772" spans="2:14" x14ac:dyDescent="0.25">
      <c r="B8772" s="175"/>
      <c r="C8772" s="53"/>
      <c r="D8772" s="53"/>
      <c r="E8772" s="53"/>
      <c r="F8772" s="53"/>
      <c r="G8772" s="54"/>
      <c r="H8772" s="53"/>
      <c r="I8772" s="59"/>
      <c r="J8772" s="53"/>
      <c r="K8772" s="53"/>
      <c r="L8772" s="53"/>
      <c r="M8772" s="53"/>
      <c r="N8772" s="53"/>
    </row>
    <row r="8773" spans="2:14" x14ac:dyDescent="0.25">
      <c r="B8773" s="175"/>
      <c r="C8773" s="53"/>
      <c r="D8773" s="53"/>
      <c r="E8773" s="53"/>
      <c r="F8773" s="53"/>
      <c r="G8773" s="54"/>
      <c r="H8773" s="53"/>
      <c r="I8773" s="59"/>
      <c r="J8773" s="53"/>
      <c r="K8773" s="53"/>
      <c r="L8773" s="53"/>
      <c r="M8773" s="53"/>
      <c r="N8773" s="53"/>
    </row>
    <row r="8774" spans="2:14" x14ac:dyDescent="0.25">
      <c r="B8774" s="175"/>
      <c r="C8774" s="53"/>
      <c r="D8774" s="53"/>
      <c r="E8774" s="53"/>
      <c r="F8774" s="53"/>
      <c r="G8774" s="54"/>
      <c r="H8774" s="53"/>
      <c r="I8774" s="59"/>
      <c r="J8774" s="53"/>
      <c r="K8774" s="53"/>
      <c r="L8774" s="53"/>
      <c r="M8774" s="53"/>
      <c r="N8774" s="53"/>
    </row>
    <row r="8775" spans="2:14" x14ac:dyDescent="0.25">
      <c r="B8775" s="175"/>
      <c r="C8775" s="53"/>
      <c r="D8775" s="53"/>
      <c r="E8775" s="53"/>
      <c r="F8775" s="53"/>
      <c r="G8775" s="54"/>
      <c r="H8775" s="53"/>
      <c r="I8775" s="59"/>
      <c r="J8775" s="53"/>
      <c r="K8775" s="53"/>
      <c r="L8775" s="53"/>
      <c r="M8775" s="53"/>
      <c r="N8775" s="53"/>
    </row>
    <row r="8776" spans="2:14" x14ac:dyDescent="0.25">
      <c r="B8776" s="175"/>
      <c r="C8776" s="53"/>
      <c r="D8776" s="53"/>
      <c r="E8776" s="53"/>
      <c r="F8776" s="53"/>
      <c r="G8776" s="54"/>
      <c r="H8776" s="53"/>
      <c r="I8776" s="59"/>
      <c r="J8776" s="53"/>
      <c r="K8776" s="53"/>
      <c r="L8776" s="53"/>
      <c r="M8776" s="53"/>
      <c r="N8776" s="53"/>
    </row>
    <row r="8777" spans="2:14" x14ac:dyDescent="0.25">
      <c r="B8777" s="175"/>
      <c r="C8777" s="53"/>
      <c r="D8777" s="53"/>
      <c r="E8777" s="53"/>
      <c r="F8777" s="53"/>
      <c r="G8777" s="54"/>
      <c r="H8777" s="53"/>
      <c r="I8777" s="59"/>
      <c r="J8777" s="53"/>
      <c r="K8777" s="53"/>
      <c r="L8777" s="53"/>
      <c r="M8777" s="53"/>
      <c r="N8777" s="53"/>
    </row>
    <row r="8778" spans="2:14" x14ac:dyDescent="0.25">
      <c r="B8778" s="175"/>
      <c r="C8778" s="53"/>
      <c r="D8778" s="53"/>
      <c r="E8778" s="53"/>
      <c r="F8778" s="53"/>
      <c r="G8778" s="54"/>
      <c r="H8778" s="53"/>
      <c r="I8778" s="59"/>
      <c r="J8778" s="53"/>
      <c r="K8778" s="53"/>
      <c r="L8778" s="53"/>
      <c r="M8778" s="53"/>
      <c r="N8778" s="53"/>
    </row>
    <row r="8779" spans="2:14" x14ac:dyDescent="0.25">
      <c r="B8779" s="175"/>
      <c r="C8779" s="53"/>
      <c r="D8779" s="53"/>
      <c r="E8779" s="53"/>
      <c r="F8779" s="53"/>
      <c r="G8779" s="54"/>
      <c r="H8779" s="53"/>
      <c r="I8779" s="59"/>
      <c r="J8779" s="53"/>
      <c r="K8779" s="53"/>
      <c r="L8779" s="53"/>
      <c r="M8779" s="53"/>
      <c r="N8779" s="53"/>
    </row>
    <row r="8780" spans="2:14" x14ac:dyDescent="0.25">
      <c r="B8780" s="175"/>
      <c r="C8780" s="53"/>
      <c r="D8780" s="53"/>
      <c r="E8780" s="53"/>
      <c r="F8780" s="53"/>
      <c r="G8780" s="54"/>
      <c r="H8780" s="53"/>
      <c r="I8780" s="59"/>
      <c r="J8780" s="53"/>
      <c r="K8780" s="53"/>
      <c r="L8780" s="53"/>
      <c r="M8780" s="53"/>
      <c r="N8780" s="53"/>
    </row>
    <row r="8781" spans="2:14" x14ac:dyDescent="0.25">
      <c r="B8781" s="175"/>
      <c r="C8781" s="53"/>
      <c r="D8781" s="53"/>
      <c r="E8781" s="53"/>
      <c r="F8781" s="53"/>
      <c r="G8781" s="54"/>
      <c r="H8781" s="53"/>
      <c r="I8781" s="59"/>
      <c r="J8781" s="53"/>
      <c r="K8781" s="53"/>
      <c r="L8781" s="53"/>
      <c r="M8781" s="53"/>
      <c r="N8781" s="53"/>
    </row>
    <row r="8782" spans="2:14" x14ac:dyDescent="0.25">
      <c r="B8782" s="175"/>
      <c r="C8782" s="53"/>
      <c r="D8782" s="53"/>
      <c r="E8782" s="53"/>
      <c r="F8782" s="53"/>
      <c r="G8782" s="54"/>
      <c r="H8782" s="53"/>
      <c r="I8782" s="59"/>
      <c r="J8782" s="53"/>
      <c r="K8782" s="53"/>
      <c r="L8782" s="53"/>
      <c r="M8782" s="53"/>
      <c r="N8782" s="53"/>
    </row>
    <row r="8783" spans="2:14" x14ac:dyDescent="0.25">
      <c r="B8783" s="175"/>
      <c r="C8783" s="53"/>
      <c r="D8783" s="53"/>
      <c r="E8783" s="53"/>
      <c r="F8783" s="53"/>
      <c r="G8783" s="54"/>
      <c r="H8783" s="53"/>
      <c r="I8783" s="59"/>
      <c r="J8783" s="53"/>
      <c r="K8783" s="53"/>
      <c r="L8783" s="53"/>
      <c r="M8783" s="53"/>
      <c r="N8783" s="53"/>
    </row>
    <row r="8784" spans="2:14" x14ac:dyDescent="0.25">
      <c r="B8784" s="175"/>
      <c r="C8784" s="53"/>
      <c r="D8784" s="53"/>
      <c r="E8784" s="53"/>
      <c r="F8784" s="53"/>
      <c r="G8784" s="54"/>
      <c r="H8784" s="53"/>
      <c r="I8784" s="59"/>
      <c r="J8784" s="53"/>
      <c r="K8784" s="53"/>
      <c r="L8784" s="53"/>
      <c r="M8784" s="53"/>
      <c r="N8784" s="53"/>
    </row>
    <row r="8785" spans="2:14" x14ac:dyDescent="0.25">
      <c r="B8785" s="175"/>
      <c r="C8785" s="53"/>
      <c r="D8785" s="53"/>
      <c r="E8785" s="53"/>
      <c r="F8785" s="53"/>
      <c r="G8785" s="54"/>
      <c r="H8785" s="53"/>
      <c r="I8785" s="59"/>
      <c r="J8785" s="53"/>
      <c r="K8785" s="53"/>
      <c r="L8785" s="53"/>
      <c r="M8785" s="53"/>
      <c r="N8785" s="53"/>
    </row>
    <row r="8786" spans="2:14" x14ac:dyDescent="0.25">
      <c r="B8786" s="175"/>
      <c r="C8786" s="53"/>
      <c r="D8786" s="53"/>
      <c r="E8786" s="53"/>
      <c r="F8786" s="53"/>
      <c r="G8786" s="54"/>
      <c r="H8786" s="53"/>
      <c r="I8786" s="59"/>
      <c r="J8786" s="53"/>
      <c r="K8786" s="53"/>
      <c r="L8786" s="53"/>
      <c r="M8786" s="53"/>
      <c r="N8786" s="53"/>
    </row>
    <row r="8787" spans="2:14" x14ac:dyDescent="0.25">
      <c r="B8787" s="175"/>
      <c r="C8787" s="53"/>
      <c r="D8787" s="53"/>
      <c r="E8787" s="53"/>
      <c r="F8787" s="53"/>
      <c r="G8787" s="54"/>
      <c r="H8787" s="53"/>
      <c r="I8787" s="59"/>
      <c r="J8787" s="53"/>
      <c r="K8787" s="53"/>
      <c r="L8787" s="53"/>
      <c r="M8787" s="53"/>
      <c r="N8787" s="53"/>
    </row>
    <row r="8788" spans="2:14" x14ac:dyDescent="0.25">
      <c r="B8788" s="175"/>
      <c r="C8788" s="53"/>
      <c r="D8788" s="53"/>
      <c r="E8788" s="53"/>
      <c r="F8788" s="53"/>
      <c r="G8788" s="54"/>
      <c r="H8788" s="53"/>
      <c r="I8788" s="59"/>
      <c r="J8788" s="53"/>
      <c r="K8788" s="53"/>
      <c r="L8788" s="53"/>
      <c r="M8788" s="53"/>
      <c r="N8788" s="53"/>
    </row>
    <row r="8789" spans="2:14" x14ac:dyDescent="0.25">
      <c r="B8789" s="175"/>
      <c r="C8789" s="53"/>
      <c r="D8789" s="53"/>
      <c r="E8789" s="53"/>
      <c r="F8789" s="53"/>
      <c r="G8789" s="54"/>
      <c r="H8789" s="53"/>
      <c r="I8789" s="59"/>
      <c r="J8789" s="53"/>
      <c r="K8789" s="53"/>
      <c r="L8789" s="53"/>
      <c r="M8789" s="53"/>
      <c r="N8789" s="53"/>
    </row>
    <row r="8790" spans="2:14" x14ac:dyDescent="0.25">
      <c r="B8790" s="175"/>
      <c r="C8790" s="53"/>
      <c r="D8790" s="53"/>
      <c r="E8790" s="53"/>
      <c r="F8790" s="53"/>
      <c r="G8790" s="54"/>
      <c r="H8790" s="53"/>
      <c r="I8790" s="59"/>
      <c r="J8790" s="53"/>
      <c r="K8790" s="53"/>
      <c r="L8790" s="53"/>
      <c r="M8790" s="53"/>
      <c r="N8790" s="53"/>
    </row>
    <row r="8791" spans="2:14" x14ac:dyDescent="0.25">
      <c r="B8791" s="175"/>
      <c r="C8791" s="53"/>
      <c r="D8791" s="53"/>
      <c r="E8791" s="53"/>
      <c r="F8791" s="53"/>
      <c r="G8791" s="54"/>
      <c r="H8791" s="53"/>
      <c r="I8791" s="59"/>
      <c r="J8791" s="53"/>
      <c r="K8791" s="53"/>
      <c r="L8791" s="53"/>
      <c r="M8791" s="53"/>
      <c r="N8791" s="53"/>
    </row>
    <row r="8792" spans="2:14" x14ac:dyDescent="0.25">
      <c r="B8792" s="175"/>
      <c r="C8792" s="53"/>
      <c r="D8792" s="53"/>
      <c r="E8792" s="53"/>
      <c r="F8792" s="53"/>
      <c r="G8792" s="54"/>
      <c r="H8792" s="53"/>
      <c r="I8792" s="59"/>
      <c r="J8792" s="53"/>
      <c r="K8792" s="53"/>
      <c r="L8792" s="53"/>
      <c r="M8792" s="53"/>
      <c r="N8792" s="53"/>
    </row>
    <row r="8793" spans="2:14" x14ac:dyDescent="0.25">
      <c r="B8793" s="175"/>
      <c r="C8793" s="53"/>
      <c r="D8793" s="53"/>
      <c r="E8793" s="53"/>
      <c r="F8793" s="53"/>
      <c r="G8793" s="54"/>
      <c r="H8793" s="53"/>
      <c r="I8793" s="59"/>
      <c r="J8793" s="53"/>
      <c r="K8793" s="53"/>
      <c r="L8793" s="53"/>
      <c r="M8793" s="53"/>
      <c r="N8793" s="53"/>
    </row>
    <row r="8794" spans="2:14" x14ac:dyDescent="0.25">
      <c r="B8794" s="175"/>
      <c r="C8794" s="53"/>
      <c r="D8794" s="53"/>
      <c r="E8794" s="53"/>
      <c r="F8794" s="53"/>
      <c r="G8794" s="54"/>
      <c r="H8794" s="53"/>
      <c r="I8794" s="59"/>
      <c r="J8794" s="53"/>
      <c r="K8794" s="53"/>
      <c r="L8794" s="53"/>
      <c r="M8794" s="53"/>
      <c r="N8794" s="53"/>
    </row>
    <row r="8795" spans="2:14" x14ac:dyDescent="0.25">
      <c r="B8795" s="175"/>
      <c r="C8795" s="53"/>
      <c r="D8795" s="53"/>
      <c r="E8795" s="53"/>
      <c r="F8795" s="53"/>
      <c r="G8795" s="54"/>
      <c r="H8795" s="53"/>
      <c r="I8795" s="59"/>
      <c r="J8795" s="53"/>
      <c r="K8795" s="53"/>
      <c r="L8795" s="53"/>
      <c r="M8795" s="53"/>
      <c r="N8795" s="53"/>
    </row>
    <row r="8796" spans="2:14" x14ac:dyDescent="0.25">
      <c r="B8796" s="175"/>
      <c r="C8796" s="53"/>
      <c r="D8796" s="53"/>
      <c r="E8796" s="53"/>
      <c r="F8796" s="53"/>
      <c r="G8796" s="54"/>
      <c r="H8796" s="53"/>
      <c r="I8796" s="59"/>
      <c r="J8796" s="53"/>
      <c r="K8796" s="53"/>
      <c r="L8796" s="53"/>
      <c r="M8796" s="53"/>
      <c r="N8796" s="53"/>
    </row>
    <row r="8797" spans="2:14" x14ac:dyDescent="0.25">
      <c r="B8797" s="175"/>
      <c r="C8797" s="53"/>
      <c r="D8797" s="53"/>
      <c r="E8797" s="53"/>
      <c r="F8797" s="53"/>
      <c r="G8797" s="54"/>
      <c r="H8797" s="53"/>
      <c r="I8797" s="59"/>
      <c r="J8797" s="53"/>
      <c r="K8797" s="53"/>
      <c r="L8797" s="53"/>
      <c r="M8797" s="53"/>
      <c r="N8797" s="53"/>
    </row>
    <row r="8798" spans="2:14" x14ac:dyDescent="0.25">
      <c r="B8798" s="175"/>
      <c r="C8798" s="53"/>
      <c r="D8798" s="53"/>
      <c r="E8798" s="53"/>
      <c r="F8798" s="53"/>
      <c r="G8798" s="54"/>
      <c r="H8798" s="53"/>
      <c r="I8798" s="59"/>
      <c r="J8798" s="53"/>
      <c r="K8798" s="53"/>
      <c r="L8798" s="53"/>
      <c r="M8798" s="53"/>
      <c r="N8798" s="53"/>
    </row>
    <row r="8799" spans="2:14" x14ac:dyDescent="0.25">
      <c r="B8799" s="175"/>
      <c r="C8799" s="53"/>
      <c r="D8799" s="53"/>
      <c r="E8799" s="53"/>
      <c r="F8799" s="53"/>
      <c r="G8799" s="54"/>
      <c r="H8799" s="53"/>
      <c r="I8799" s="59"/>
      <c r="J8799" s="53"/>
      <c r="K8799" s="53"/>
      <c r="L8799" s="53"/>
      <c r="M8799" s="53"/>
      <c r="N8799" s="53"/>
    </row>
    <row r="8800" spans="2:14" x14ac:dyDescent="0.25">
      <c r="B8800" s="175"/>
      <c r="C8800" s="53"/>
      <c r="D8800" s="53"/>
      <c r="E8800" s="53"/>
      <c r="F8800" s="53"/>
      <c r="G8800" s="54"/>
      <c r="H8800" s="53"/>
      <c r="I8800" s="59"/>
      <c r="J8800" s="53"/>
      <c r="K8800" s="53"/>
      <c r="L8800" s="53"/>
      <c r="M8800" s="53"/>
      <c r="N8800" s="53"/>
    </row>
    <row r="8801" spans="2:14" x14ac:dyDescent="0.25">
      <c r="B8801" s="175"/>
      <c r="C8801" s="53"/>
      <c r="D8801" s="53"/>
      <c r="E8801" s="53"/>
      <c r="F8801" s="53"/>
      <c r="G8801" s="54"/>
      <c r="H8801" s="53"/>
      <c r="I8801" s="59"/>
      <c r="J8801" s="53"/>
      <c r="K8801" s="53"/>
      <c r="L8801" s="53"/>
      <c r="M8801" s="53"/>
      <c r="N8801" s="53"/>
    </row>
    <row r="8802" spans="2:14" x14ac:dyDescent="0.25">
      <c r="B8802" s="175"/>
      <c r="C8802" s="53"/>
      <c r="D8802" s="53"/>
      <c r="E8802" s="53"/>
      <c r="F8802" s="53"/>
      <c r="G8802" s="54"/>
      <c r="H8802" s="53"/>
      <c r="I8802" s="59"/>
      <c r="J8802" s="53"/>
      <c r="K8802" s="53"/>
      <c r="L8802" s="53"/>
      <c r="M8802" s="53"/>
      <c r="N8802" s="53"/>
    </row>
    <row r="8803" spans="2:14" x14ac:dyDescent="0.25">
      <c r="B8803" s="175"/>
      <c r="C8803" s="53"/>
      <c r="D8803" s="53"/>
      <c r="E8803" s="53"/>
      <c r="F8803" s="53"/>
      <c r="G8803" s="54"/>
      <c r="H8803" s="53"/>
      <c r="I8803" s="59"/>
      <c r="J8803" s="53"/>
      <c r="K8803" s="53"/>
      <c r="L8803" s="53"/>
      <c r="M8803" s="53"/>
      <c r="N8803" s="53"/>
    </row>
    <row r="8804" spans="2:14" x14ac:dyDescent="0.25">
      <c r="B8804" s="175"/>
      <c r="C8804" s="53"/>
      <c r="D8804" s="53"/>
      <c r="E8804" s="53"/>
      <c r="F8804" s="53"/>
      <c r="G8804" s="54"/>
      <c r="H8804" s="53"/>
      <c r="I8804" s="59"/>
      <c r="J8804" s="53"/>
      <c r="K8804" s="53"/>
      <c r="L8804" s="53"/>
      <c r="M8804" s="53"/>
      <c r="N8804" s="53"/>
    </row>
    <row r="8805" spans="2:14" x14ac:dyDescent="0.25">
      <c r="B8805" s="175"/>
      <c r="C8805" s="53"/>
      <c r="D8805" s="53"/>
      <c r="E8805" s="53"/>
      <c r="F8805" s="53"/>
      <c r="G8805" s="54"/>
      <c r="H8805" s="53"/>
      <c r="I8805" s="59"/>
      <c r="J8805" s="53"/>
      <c r="K8805" s="53"/>
      <c r="L8805" s="53"/>
      <c r="M8805" s="53"/>
      <c r="N8805" s="53"/>
    </row>
    <row r="8806" spans="2:14" x14ac:dyDescent="0.25">
      <c r="B8806" s="175"/>
      <c r="C8806" s="53"/>
      <c r="D8806" s="53"/>
      <c r="E8806" s="53"/>
      <c r="F8806" s="53"/>
      <c r="G8806" s="54"/>
      <c r="H8806" s="53"/>
      <c r="I8806" s="59"/>
      <c r="J8806" s="53"/>
      <c r="K8806" s="53"/>
      <c r="L8806" s="53"/>
      <c r="M8806" s="53"/>
      <c r="N8806" s="53"/>
    </row>
    <row r="8807" spans="2:14" x14ac:dyDescent="0.25">
      <c r="B8807" s="175"/>
      <c r="C8807" s="53"/>
      <c r="D8807" s="53"/>
      <c r="E8807" s="53"/>
      <c r="F8807" s="53"/>
      <c r="G8807" s="54"/>
      <c r="H8807" s="53"/>
      <c r="I8807" s="59"/>
      <c r="J8807" s="53"/>
      <c r="K8807" s="53"/>
      <c r="L8807" s="53"/>
      <c r="M8807" s="53"/>
      <c r="N8807" s="53"/>
    </row>
    <row r="8808" spans="2:14" x14ac:dyDescent="0.25">
      <c r="B8808" s="175"/>
      <c r="C8808" s="53"/>
      <c r="D8808" s="53"/>
      <c r="E8808" s="53"/>
      <c r="F8808" s="53"/>
      <c r="G8808" s="54"/>
      <c r="H8808" s="53"/>
      <c r="I8808" s="59"/>
      <c r="J8808" s="53"/>
      <c r="K8808" s="53"/>
      <c r="L8808" s="53"/>
      <c r="M8808" s="53"/>
      <c r="N8808" s="53"/>
    </row>
    <row r="8809" spans="2:14" x14ac:dyDescent="0.25">
      <c r="B8809" s="175"/>
      <c r="C8809" s="53"/>
      <c r="D8809" s="53"/>
      <c r="E8809" s="53"/>
      <c r="F8809" s="53"/>
      <c r="G8809" s="54"/>
      <c r="H8809" s="53"/>
      <c r="I8809" s="59"/>
      <c r="J8809" s="53"/>
      <c r="K8809" s="53"/>
      <c r="L8809" s="53"/>
      <c r="M8809" s="53"/>
      <c r="N8809" s="53"/>
    </row>
    <row r="8810" spans="2:14" x14ac:dyDescent="0.25">
      <c r="B8810" s="175"/>
      <c r="C8810" s="53"/>
      <c r="D8810" s="53"/>
      <c r="E8810" s="53"/>
      <c r="F8810" s="53"/>
      <c r="G8810" s="54"/>
      <c r="H8810" s="53"/>
      <c r="I8810" s="59"/>
      <c r="J8810" s="53"/>
      <c r="K8810" s="53"/>
      <c r="L8810" s="53"/>
      <c r="M8810" s="53"/>
      <c r="N8810" s="53"/>
    </row>
    <row r="8811" spans="2:14" x14ac:dyDescent="0.25">
      <c r="B8811" s="175"/>
      <c r="C8811" s="53"/>
      <c r="D8811" s="53"/>
      <c r="E8811" s="53"/>
      <c r="F8811" s="53"/>
      <c r="G8811" s="54"/>
      <c r="H8811" s="53"/>
      <c r="I8811" s="59"/>
      <c r="J8811" s="53"/>
      <c r="K8811" s="53"/>
      <c r="L8811" s="53"/>
      <c r="M8811" s="53"/>
      <c r="N8811" s="53"/>
    </row>
    <row r="8812" spans="2:14" x14ac:dyDescent="0.25">
      <c r="B8812" s="175"/>
      <c r="C8812" s="53"/>
      <c r="D8812" s="53"/>
      <c r="E8812" s="53"/>
      <c r="F8812" s="53"/>
      <c r="G8812" s="54"/>
      <c r="H8812" s="53"/>
      <c r="I8812" s="59"/>
      <c r="J8812" s="53"/>
      <c r="K8812" s="53"/>
      <c r="L8812" s="53"/>
      <c r="M8812" s="53"/>
      <c r="N8812" s="53"/>
    </row>
    <row r="8813" spans="2:14" x14ac:dyDescent="0.25">
      <c r="B8813" s="175"/>
      <c r="C8813" s="53"/>
      <c r="D8813" s="53"/>
      <c r="E8813" s="53"/>
      <c r="F8813" s="53"/>
      <c r="G8813" s="54"/>
      <c r="H8813" s="53"/>
      <c r="I8813" s="59"/>
      <c r="J8813" s="53"/>
      <c r="K8813" s="53"/>
      <c r="L8813" s="53"/>
      <c r="M8813" s="53"/>
      <c r="N8813" s="53"/>
    </row>
    <row r="8814" spans="2:14" x14ac:dyDescent="0.25">
      <c r="B8814" s="175"/>
      <c r="C8814" s="53"/>
      <c r="D8814" s="53"/>
      <c r="E8814" s="53"/>
      <c r="F8814" s="53"/>
      <c r="G8814" s="54"/>
      <c r="H8814" s="53"/>
      <c r="I8814" s="59"/>
      <c r="J8814" s="53"/>
      <c r="K8814" s="53"/>
      <c r="L8814" s="53"/>
      <c r="M8814" s="53"/>
      <c r="N8814" s="53"/>
    </row>
    <row r="8815" spans="2:14" x14ac:dyDescent="0.25">
      <c r="B8815" s="175"/>
      <c r="C8815" s="53"/>
      <c r="D8815" s="53"/>
      <c r="E8815" s="53"/>
      <c r="F8815" s="53"/>
      <c r="G8815" s="54"/>
      <c r="H8815" s="53"/>
      <c r="I8815" s="59"/>
      <c r="J8815" s="53"/>
      <c r="K8815" s="53"/>
      <c r="L8815" s="53"/>
      <c r="M8815" s="53"/>
      <c r="N8815" s="53"/>
    </row>
    <row r="8816" spans="2:14" x14ac:dyDescent="0.25">
      <c r="B8816" s="175"/>
      <c r="C8816" s="53"/>
      <c r="D8816" s="53"/>
      <c r="E8816" s="53"/>
      <c r="F8816" s="53"/>
      <c r="G8816" s="54"/>
      <c r="H8816" s="53"/>
      <c r="I8816" s="59"/>
      <c r="J8816" s="53"/>
      <c r="K8816" s="53"/>
      <c r="L8816" s="53"/>
      <c r="M8816" s="53"/>
      <c r="N8816" s="53"/>
    </row>
    <row r="8817" spans="2:14" x14ac:dyDescent="0.25">
      <c r="B8817" s="175"/>
      <c r="C8817" s="53"/>
      <c r="D8817" s="53"/>
      <c r="E8817" s="53"/>
      <c r="F8817" s="53"/>
      <c r="G8817" s="54"/>
      <c r="H8817" s="53"/>
      <c r="I8817" s="59"/>
      <c r="J8817" s="53"/>
      <c r="K8817" s="53"/>
      <c r="L8817" s="53"/>
      <c r="M8817" s="53"/>
      <c r="N8817" s="53"/>
    </row>
    <row r="8818" spans="2:14" x14ac:dyDescent="0.25">
      <c r="B8818" s="175"/>
      <c r="C8818" s="53"/>
      <c r="D8818" s="53"/>
      <c r="E8818" s="53"/>
      <c r="F8818" s="53"/>
      <c r="G8818" s="54"/>
      <c r="H8818" s="53"/>
      <c r="I8818" s="59"/>
      <c r="J8818" s="53"/>
      <c r="K8818" s="53"/>
      <c r="L8818" s="53"/>
      <c r="M8818" s="53"/>
      <c r="N8818" s="53"/>
    </row>
    <row r="8819" spans="2:14" x14ac:dyDescent="0.25">
      <c r="B8819" s="175"/>
      <c r="C8819" s="53"/>
      <c r="D8819" s="53"/>
      <c r="E8819" s="53"/>
      <c r="F8819" s="53"/>
      <c r="G8819" s="54"/>
      <c r="H8819" s="53"/>
      <c r="I8819" s="59"/>
      <c r="J8819" s="53"/>
      <c r="K8819" s="53"/>
      <c r="L8819" s="53"/>
      <c r="M8819" s="53"/>
      <c r="N8819" s="53"/>
    </row>
    <row r="8820" spans="2:14" x14ac:dyDescent="0.25">
      <c r="B8820" s="175"/>
      <c r="C8820" s="53"/>
      <c r="D8820" s="53"/>
      <c r="E8820" s="53"/>
      <c r="F8820" s="53"/>
      <c r="G8820" s="54"/>
      <c r="H8820" s="53"/>
      <c r="I8820" s="59"/>
      <c r="J8820" s="53"/>
      <c r="K8820" s="53"/>
      <c r="L8820" s="53"/>
      <c r="M8820" s="53"/>
      <c r="N8820" s="53"/>
    </row>
    <row r="8821" spans="2:14" x14ac:dyDescent="0.25">
      <c r="B8821" s="175"/>
      <c r="C8821" s="53"/>
      <c r="D8821" s="53"/>
      <c r="E8821" s="53"/>
      <c r="F8821" s="53"/>
      <c r="G8821" s="54"/>
      <c r="H8821" s="53"/>
      <c r="I8821" s="59"/>
      <c r="J8821" s="53"/>
      <c r="K8821" s="53"/>
      <c r="L8821" s="53"/>
      <c r="M8821" s="53"/>
      <c r="N8821" s="53"/>
    </row>
    <row r="8822" spans="2:14" x14ac:dyDescent="0.25">
      <c r="B8822" s="175"/>
      <c r="C8822" s="53"/>
      <c r="D8822" s="53"/>
      <c r="E8822" s="53"/>
      <c r="F8822" s="53"/>
      <c r="G8822" s="54"/>
      <c r="H8822" s="53"/>
      <c r="I8822" s="59"/>
      <c r="J8822" s="53"/>
      <c r="K8822" s="53"/>
      <c r="L8822" s="53"/>
      <c r="M8822" s="53"/>
      <c r="N8822" s="53"/>
    </row>
    <row r="8823" spans="2:14" x14ac:dyDescent="0.25">
      <c r="B8823" s="175"/>
      <c r="C8823" s="53"/>
      <c r="D8823" s="53"/>
      <c r="E8823" s="53"/>
      <c r="F8823" s="53"/>
      <c r="G8823" s="54"/>
      <c r="H8823" s="53"/>
      <c r="I8823" s="59"/>
      <c r="J8823" s="53"/>
      <c r="K8823" s="53"/>
      <c r="L8823" s="53"/>
      <c r="M8823" s="53"/>
      <c r="N8823" s="53"/>
    </row>
    <row r="8824" spans="2:14" x14ac:dyDescent="0.25">
      <c r="B8824" s="175"/>
      <c r="C8824" s="53"/>
      <c r="D8824" s="53"/>
      <c r="E8824" s="53"/>
      <c r="F8824" s="53"/>
      <c r="G8824" s="54"/>
      <c r="H8824" s="53"/>
      <c r="I8824" s="59"/>
      <c r="J8824" s="53"/>
      <c r="K8824" s="53"/>
      <c r="L8824" s="53"/>
      <c r="M8824" s="53"/>
      <c r="N8824" s="53"/>
    </row>
    <row r="8825" spans="2:14" x14ac:dyDescent="0.25">
      <c r="B8825" s="175"/>
      <c r="C8825" s="53"/>
      <c r="D8825" s="53"/>
      <c r="E8825" s="53"/>
      <c r="F8825" s="53"/>
      <c r="G8825" s="54"/>
      <c r="H8825" s="53"/>
      <c r="I8825" s="59"/>
      <c r="J8825" s="53"/>
      <c r="K8825" s="53"/>
      <c r="L8825" s="53"/>
      <c r="M8825" s="53"/>
      <c r="N8825" s="53"/>
    </row>
    <row r="8826" spans="2:14" x14ac:dyDescent="0.25">
      <c r="B8826" s="175"/>
      <c r="C8826" s="53"/>
      <c r="D8826" s="53"/>
      <c r="E8826" s="53"/>
      <c r="F8826" s="53"/>
      <c r="G8826" s="54"/>
      <c r="H8826" s="53"/>
      <c r="I8826" s="59"/>
      <c r="J8826" s="53"/>
      <c r="K8826" s="53"/>
      <c r="L8826" s="53"/>
      <c r="M8826" s="53"/>
      <c r="N8826" s="53"/>
    </row>
    <row r="8827" spans="2:14" x14ac:dyDescent="0.25">
      <c r="B8827" s="175"/>
      <c r="C8827" s="53"/>
      <c r="D8827" s="53"/>
      <c r="E8827" s="53"/>
      <c r="F8827" s="53"/>
      <c r="G8827" s="54"/>
      <c r="H8827" s="53"/>
      <c r="I8827" s="59"/>
      <c r="J8827" s="53"/>
      <c r="K8827" s="53"/>
      <c r="L8827" s="53"/>
      <c r="M8827" s="53"/>
      <c r="N8827" s="53"/>
    </row>
    <row r="8828" spans="2:14" x14ac:dyDescent="0.25">
      <c r="B8828" s="175"/>
      <c r="C8828" s="53"/>
      <c r="D8828" s="53"/>
      <c r="E8828" s="53"/>
      <c r="F8828" s="53"/>
      <c r="G8828" s="54"/>
      <c r="H8828" s="53"/>
      <c r="I8828" s="59"/>
      <c r="J8828" s="53"/>
      <c r="K8828" s="53"/>
      <c r="L8828" s="53"/>
      <c r="M8828" s="53"/>
      <c r="N8828" s="53"/>
    </row>
    <row r="8829" spans="2:14" x14ac:dyDescent="0.25">
      <c r="B8829" s="175"/>
      <c r="C8829" s="53"/>
      <c r="D8829" s="53"/>
      <c r="E8829" s="53"/>
      <c r="F8829" s="53"/>
      <c r="G8829" s="54"/>
      <c r="H8829" s="53"/>
      <c r="I8829" s="59"/>
      <c r="J8829" s="53"/>
      <c r="K8829" s="53"/>
      <c r="L8829" s="53"/>
      <c r="M8829" s="53"/>
      <c r="N8829" s="53"/>
    </row>
    <row r="8830" spans="2:14" x14ac:dyDescent="0.25">
      <c r="B8830" s="175"/>
      <c r="C8830" s="53"/>
      <c r="D8830" s="53"/>
      <c r="E8830" s="53"/>
      <c r="F8830" s="53"/>
      <c r="G8830" s="54"/>
      <c r="H8830" s="53"/>
      <c r="I8830" s="59"/>
      <c r="J8830" s="53"/>
      <c r="K8830" s="53"/>
      <c r="L8830" s="53"/>
      <c r="M8830" s="53"/>
      <c r="N8830" s="53"/>
    </row>
    <row r="8831" spans="2:14" x14ac:dyDescent="0.25">
      <c r="B8831" s="175"/>
      <c r="C8831" s="53"/>
      <c r="D8831" s="53"/>
      <c r="E8831" s="53"/>
      <c r="F8831" s="53"/>
      <c r="G8831" s="54"/>
      <c r="H8831" s="53"/>
      <c r="I8831" s="59"/>
      <c r="J8831" s="53"/>
      <c r="K8831" s="53"/>
      <c r="L8831" s="53"/>
      <c r="M8831" s="53"/>
      <c r="N8831" s="53"/>
    </row>
    <row r="8832" spans="2:14" x14ac:dyDescent="0.25">
      <c r="B8832" s="175"/>
      <c r="C8832" s="53"/>
      <c r="D8832" s="53"/>
      <c r="E8832" s="53"/>
      <c r="F8832" s="53"/>
      <c r="G8832" s="54"/>
      <c r="H8832" s="53"/>
      <c r="I8832" s="59"/>
      <c r="J8832" s="53"/>
      <c r="K8832" s="53"/>
      <c r="L8832" s="53"/>
      <c r="M8832" s="53"/>
      <c r="N8832" s="53"/>
    </row>
    <row r="8833" spans="2:14" x14ac:dyDescent="0.25">
      <c r="B8833" s="175"/>
      <c r="C8833" s="53"/>
      <c r="D8833" s="53"/>
      <c r="E8833" s="53"/>
      <c r="F8833" s="53"/>
      <c r="G8833" s="54"/>
      <c r="H8833" s="53"/>
      <c r="I8833" s="59"/>
      <c r="J8833" s="53"/>
      <c r="K8833" s="53"/>
      <c r="L8833" s="53"/>
      <c r="M8833" s="53"/>
      <c r="N8833" s="53"/>
    </row>
    <row r="8834" spans="2:14" x14ac:dyDescent="0.25">
      <c r="B8834" s="175"/>
      <c r="C8834" s="53"/>
      <c r="D8834" s="53"/>
      <c r="E8834" s="53"/>
      <c r="F8834" s="53"/>
      <c r="G8834" s="54"/>
      <c r="H8834" s="53"/>
      <c r="I8834" s="59"/>
      <c r="J8834" s="53"/>
      <c r="K8834" s="53"/>
      <c r="L8834" s="53"/>
      <c r="M8834" s="53"/>
      <c r="N8834" s="53"/>
    </row>
    <row r="8835" spans="2:14" x14ac:dyDescent="0.25">
      <c r="B8835" s="175"/>
      <c r="C8835" s="53"/>
      <c r="D8835" s="53"/>
      <c r="E8835" s="53"/>
      <c r="F8835" s="53"/>
      <c r="G8835" s="54"/>
      <c r="H8835" s="53"/>
      <c r="I8835" s="59"/>
      <c r="J8835" s="53"/>
      <c r="K8835" s="53"/>
      <c r="L8835" s="53"/>
      <c r="M8835" s="53"/>
      <c r="N8835" s="53"/>
    </row>
    <row r="8836" spans="2:14" x14ac:dyDescent="0.25">
      <c r="B8836" s="175"/>
      <c r="C8836" s="53"/>
      <c r="D8836" s="53"/>
      <c r="E8836" s="53"/>
      <c r="F8836" s="53"/>
      <c r="G8836" s="54"/>
      <c r="H8836" s="53"/>
      <c r="I8836" s="59"/>
      <c r="J8836" s="53"/>
      <c r="K8836" s="53"/>
      <c r="L8836" s="53"/>
      <c r="M8836" s="53"/>
      <c r="N8836" s="53"/>
    </row>
    <row r="8837" spans="2:14" x14ac:dyDescent="0.25">
      <c r="B8837" s="175"/>
      <c r="C8837" s="53"/>
      <c r="D8837" s="53"/>
      <c r="E8837" s="53"/>
      <c r="F8837" s="53"/>
      <c r="G8837" s="54"/>
      <c r="H8837" s="53"/>
      <c r="I8837" s="59"/>
      <c r="J8837" s="53"/>
      <c r="K8837" s="53"/>
      <c r="L8837" s="53"/>
      <c r="M8837" s="53"/>
      <c r="N8837" s="53"/>
    </row>
    <row r="8838" spans="2:14" x14ac:dyDescent="0.25">
      <c r="B8838" s="175"/>
      <c r="C8838" s="53"/>
      <c r="D8838" s="53"/>
      <c r="E8838" s="53"/>
      <c r="F8838" s="53"/>
      <c r="G8838" s="54"/>
      <c r="H8838" s="53"/>
      <c r="I8838" s="59"/>
      <c r="J8838" s="53"/>
      <c r="K8838" s="53"/>
      <c r="L8838" s="53"/>
      <c r="M8838" s="53"/>
      <c r="N8838" s="53"/>
    </row>
    <row r="8839" spans="2:14" x14ac:dyDescent="0.25">
      <c r="B8839" s="175"/>
      <c r="C8839" s="53"/>
      <c r="D8839" s="53"/>
      <c r="E8839" s="53"/>
      <c r="F8839" s="53"/>
      <c r="G8839" s="54"/>
      <c r="H8839" s="53"/>
      <c r="I8839" s="59"/>
      <c r="J8839" s="53"/>
      <c r="K8839" s="53"/>
      <c r="L8839" s="53"/>
      <c r="M8839" s="53"/>
      <c r="N8839" s="53"/>
    </row>
    <row r="8840" spans="2:14" x14ac:dyDescent="0.25">
      <c r="B8840" s="175"/>
      <c r="C8840" s="53"/>
      <c r="D8840" s="53"/>
      <c r="E8840" s="53"/>
      <c r="F8840" s="53"/>
      <c r="G8840" s="54"/>
      <c r="H8840" s="53"/>
      <c r="I8840" s="59"/>
      <c r="J8840" s="53"/>
      <c r="K8840" s="53"/>
      <c r="L8840" s="53"/>
      <c r="M8840" s="53"/>
      <c r="N8840" s="53"/>
    </row>
    <row r="8841" spans="2:14" x14ac:dyDescent="0.25">
      <c r="B8841" s="175"/>
      <c r="C8841" s="53"/>
      <c r="D8841" s="53"/>
      <c r="E8841" s="53"/>
      <c r="F8841" s="53"/>
      <c r="G8841" s="54"/>
      <c r="H8841" s="53"/>
      <c r="I8841" s="59"/>
      <c r="J8841" s="53"/>
      <c r="K8841" s="53"/>
      <c r="L8841" s="53"/>
      <c r="M8841" s="53"/>
      <c r="N8841" s="53"/>
    </row>
    <row r="8842" spans="2:14" x14ac:dyDescent="0.25">
      <c r="B8842" s="175"/>
      <c r="C8842" s="53"/>
      <c r="D8842" s="53"/>
      <c r="E8842" s="53"/>
      <c r="F8842" s="53"/>
      <c r="G8842" s="54"/>
      <c r="H8842" s="53"/>
      <c r="I8842" s="59"/>
      <c r="J8842" s="53"/>
      <c r="K8842" s="53"/>
      <c r="L8842" s="53"/>
      <c r="M8842" s="53"/>
      <c r="N8842" s="53"/>
    </row>
    <row r="8843" spans="2:14" x14ac:dyDescent="0.25">
      <c r="B8843" s="175"/>
      <c r="C8843" s="53"/>
      <c r="D8843" s="53"/>
      <c r="E8843" s="53"/>
      <c r="F8843" s="53"/>
      <c r="G8843" s="54"/>
      <c r="H8843" s="53"/>
      <c r="I8843" s="59"/>
      <c r="J8843" s="53"/>
      <c r="K8843" s="53"/>
      <c r="L8843" s="53"/>
      <c r="M8843" s="53"/>
      <c r="N8843" s="53"/>
    </row>
    <row r="8844" spans="2:14" x14ac:dyDescent="0.25">
      <c r="B8844" s="175"/>
      <c r="C8844" s="53"/>
      <c r="D8844" s="53"/>
      <c r="E8844" s="53"/>
      <c r="F8844" s="53"/>
      <c r="G8844" s="54"/>
      <c r="H8844" s="53"/>
      <c r="I8844" s="59"/>
      <c r="J8844" s="53"/>
      <c r="K8844" s="53"/>
      <c r="L8844" s="53"/>
      <c r="M8844" s="53"/>
      <c r="N8844" s="53"/>
    </row>
    <row r="8845" spans="2:14" x14ac:dyDescent="0.25">
      <c r="B8845" s="175"/>
      <c r="C8845" s="53"/>
      <c r="D8845" s="53"/>
      <c r="E8845" s="53"/>
      <c r="F8845" s="53"/>
      <c r="G8845" s="54"/>
      <c r="H8845" s="53"/>
      <c r="I8845" s="59"/>
      <c r="J8845" s="53"/>
      <c r="K8845" s="53"/>
      <c r="L8845" s="53"/>
      <c r="M8845" s="53"/>
      <c r="N8845" s="53"/>
    </row>
    <row r="8846" spans="2:14" x14ac:dyDescent="0.25">
      <c r="B8846" s="175"/>
      <c r="C8846" s="53"/>
      <c r="D8846" s="53"/>
      <c r="E8846" s="53"/>
      <c r="F8846" s="53"/>
      <c r="G8846" s="54"/>
      <c r="H8846" s="53"/>
      <c r="I8846" s="59"/>
      <c r="J8846" s="53"/>
      <c r="K8846" s="53"/>
      <c r="L8846" s="53"/>
      <c r="M8846" s="53"/>
      <c r="N8846" s="53"/>
    </row>
    <row r="8847" spans="2:14" x14ac:dyDescent="0.25">
      <c r="B8847" s="175"/>
      <c r="C8847" s="53"/>
      <c r="D8847" s="53"/>
      <c r="E8847" s="53"/>
      <c r="F8847" s="53"/>
      <c r="G8847" s="54"/>
      <c r="H8847" s="53"/>
      <c r="I8847" s="59"/>
      <c r="J8847" s="53"/>
      <c r="K8847" s="53"/>
      <c r="L8847" s="53"/>
      <c r="M8847" s="53"/>
      <c r="N8847" s="53"/>
    </row>
    <row r="8848" spans="2:14" x14ac:dyDescent="0.25">
      <c r="B8848" s="175"/>
      <c r="C8848" s="53"/>
      <c r="D8848" s="53"/>
      <c r="E8848" s="53"/>
      <c r="F8848" s="53"/>
      <c r="G8848" s="54"/>
      <c r="H8848" s="53"/>
      <c r="I8848" s="59"/>
      <c r="J8848" s="53"/>
      <c r="K8848" s="53"/>
      <c r="L8848" s="53"/>
      <c r="M8848" s="53"/>
      <c r="N8848" s="53"/>
    </row>
    <row r="8849" spans="2:14" x14ac:dyDescent="0.25">
      <c r="B8849" s="175"/>
      <c r="C8849" s="53"/>
      <c r="D8849" s="53"/>
      <c r="E8849" s="53"/>
      <c r="F8849" s="53"/>
      <c r="G8849" s="54"/>
      <c r="H8849" s="53"/>
      <c r="I8849" s="59"/>
      <c r="J8849" s="53"/>
      <c r="K8849" s="53"/>
      <c r="L8849" s="53"/>
      <c r="M8849" s="53"/>
      <c r="N8849" s="53"/>
    </row>
    <row r="8850" spans="2:14" x14ac:dyDescent="0.25">
      <c r="B8850" s="175"/>
      <c r="C8850" s="53"/>
      <c r="D8850" s="53"/>
      <c r="E8850" s="53"/>
      <c r="F8850" s="53"/>
      <c r="G8850" s="54"/>
      <c r="H8850" s="53"/>
      <c r="I8850" s="59"/>
      <c r="J8850" s="53"/>
      <c r="K8850" s="53"/>
      <c r="L8850" s="53"/>
      <c r="M8850" s="53"/>
      <c r="N8850" s="53"/>
    </row>
    <row r="8851" spans="2:14" x14ac:dyDescent="0.25">
      <c r="B8851" s="175"/>
      <c r="C8851" s="53"/>
      <c r="D8851" s="53"/>
      <c r="E8851" s="53"/>
      <c r="F8851" s="53"/>
      <c r="G8851" s="54"/>
      <c r="H8851" s="53"/>
      <c r="I8851" s="59"/>
      <c r="J8851" s="53"/>
      <c r="K8851" s="53"/>
      <c r="L8851" s="53"/>
      <c r="M8851" s="53"/>
      <c r="N8851" s="53"/>
    </row>
    <row r="8852" spans="2:14" x14ac:dyDescent="0.25">
      <c r="B8852" s="175"/>
      <c r="C8852" s="53"/>
      <c r="D8852" s="53"/>
      <c r="E8852" s="53"/>
      <c r="F8852" s="53"/>
      <c r="G8852" s="54"/>
      <c r="H8852" s="53"/>
      <c r="I8852" s="59"/>
      <c r="J8852" s="53"/>
      <c r="K8852" s="53"/>
      <c r="L8852" s="53"/>
      <c r="M8852" s="53"/>
      <c r="N8852" s="53"/>
    </row>
    <row r="8853" spans="2:14" x14ac:dyDescent="0.25">
      <c r="B8853" s="175"/>
      <c r="C8853" s="53"/>
      <c r="D8853" s="53"/>
      <c r="E8853" s="53"/>
      <c r="F8853" s="53"/>
      <c r="G8853" s="54"/>
      <c r="H8853" s="53"/>
      <c r="I8853" s="59"/>
      <c r="J8853" s="53"/>
      <c r="K8853" s="53"/>
      <c r="L8853" s="53"/>
      <c r="M8853" s="53"/>
      <c r="N8853" s="53"/>
    </row>
    <row r="8854" spans="2:14" x14ac:dyDescent="0.25">
      <c r="B8854" s="175"/>
      <c r="C8854" s="53"/>
      <c r="D8854" s="53"/>
      <c r="E8854" s="53"/>
      <c r="F8854" s="53"/>
      <c r="G8854" s="54"/>
      <c r="H8854" s="53"/>
      <c r="I8854" s="59"/>
      <c r="J8854" s="53"/>
      <c r="K8854" s="53"/>
      <c r="L8854" s="53"/>
      <c r="M8854" s="53"/>
      <c r="N8854" s="53"/>
    </row>
    <row r="8855" spans="2:14" x14ac:dyDescent="0.25">
      <c r="B8855" s="175"/>
      <c r="C8855" s="53"/>
      <c r="D8855" s="53"/>
      <c r="E8855" s="53"/>
      <c r="F8855" s="53"/>
      <c r="G8855" s="54"/>
      <c r="H8855" s="53"/>
      <c r="I8855" s="59"/>
      <c r="J8855" s="53"/>
      <c r="K8855" s="53"/>
      <c r="L8855" s="53"/>
      <c r="M8855" s="53"/>
      <c r="N8855" s="53"/>
    </row>
    <row r="8856" spans="2:14" x14ac:dyDescent="0.25">
      <c r="B8856" s="175"/>
      <c r="C8856" s="53"/>
      <c r="D8856" s="53"/>
      <c r="E8856" s="53"/>
      <c r="F8856" s="53"/>
      <c r="G8856" s="54"/>
      <c r="H8856" s="53"/>
      <c r="I8856" s="59"/>
      <c r="J8856" s="53"/>
      <c r="K8856" s="53"/>
      <c r="L8856" s="53"/>
      <c r="M8856" s="53"/>
      <c r="N8856" s="53"/>
    </row>
    <row r="8857" spans="2:14" x14ac:dyDescent="0.25">
      <c r="B8857" s="175"/>
      <c r="C8857" s="53"/>
      <c r="D8857" s="53"/>
      <c r="E8857" s="53"/>
      <c r="F8857" s="53"/>
      <c r="G8857" s="54"/>
      <c r="H8857" s="53"/>
      <c r="I8857" s="59"/>
      <c r="J8857" s="53"/>
      <c r="K8857" s="53"/>
      <c r="L8857" s="53"/>
      <c r="M8857" s="53"/>
      <c r="N8857" s="53"/>
    </row>
    <row r="8858" spans="2:14" x14ac:dyDescent="0.25">
      <c r="B8858" s="175"/>
      <c r="C8858" s="53"/>
      <c r="D8858" s="53"/>
      <c r="E8858" s="53"/>
      <c r="F8858" s="53"/>
      <c r="G8858" s="54"/>
      <c r="H8858" s="53"/>
      <c r="I8858" s="59"/>
      <c r="J8858" s="53"/>
      <c r="K8858" s="53"/>
      <c r="L8858" s="53"/>
      <c r="M8858" s="53"/>
      <c r="N8858" s="53"/>
    </row>
    <row r="8859" spans="2:14" x14ac:dyDescent="0.25">
      <c r="B8859" s="175"/>
      <c r="C8859" s="53"/>
      <c r="D8859" s="53"/>
      <c r="E8859" s="53"/>
      <c r="F8859" s="53"/>
      <c r="G8859" s="54"/>
      <c r="H8859" s="53"/>
      <c r="I8859" s="59"/>
      <c r="J8859" s="53"/>
      <c r="K8859" s="53"/>
      <c r="L8859" s="53"/>
      <c r="M8859" s="53"/>
      <c r="N8859" s="53"/>
    </row>
    <row r="8860" spans="2:14" x14ac:dyDescent="0.25">
      <c r="B8860" s="175"/>
      <c r="C8860" s="53"/>
      <c r="D8860" s="53"/>
      <c r="E8860" s="53"/>
      <c r="F8860" s="53"/>
      <c r="G8860" s="54"/>
      <c r="H8860" s="53"/>
      <c r="I8860" s="59"/>
      <c r="J8860" s="53"/>
      <c r="K8860" s="53"/>
      <c r="L8860" s="53"/>
      <c r="M8860" s="53"/>
      <c r="N8860" s="53"/>
    </row>
    <row r="8861" spans="2:14" x14ac:dyDescent="0.25">
      <c r="B8861" s="175"/>
      <c r="C8861" s="53"/>
      <c r="D8861" s="53"/>
      <c r="E8861" s="53"/>
      <c r="F8861" s="53"/>
      <c r="G8861" s="54"/>
      <c r="H8861" s="53"/>
      <c r="I8861" s="59"/>
      <c r="J8861" s="53"/>
      <c r="K8861" s="53"/>
      <c r="L8861" s="53"/>
      <c r="M8861" s="53"/>
      <c r="N8861" s="53"/>
    </row>
    <row r="8862" spans="2:14" x14ac:dyDescent="0.25">
      <c r="B8862" s="175"/>
      <c r="C8862" s="53"/>
      <c r="D8862" s="53"/>
      <c r="E8862" s="53"/>
      <c r="F8862" s="53"/>
      <c r="G8862" s="54"/>
      <c r="H8862" s="53"/>
      <c r="I8862" s="59"/>
      <c r="J8862" s="53"/>
      <c r="K8862" s="53"/>
      <c r="L8862" s="53"/>
      <c r="M8862" s="53"/>
      <c r="N8862" s="53"/>
    </row>
    <row r="8863" spans="2:14" x14ac:dyDescent="0.25">
      <c r="B8863" s="175"/>
      <c r="C8863" s="53"/>
      <c r="D8863" s="53"/>
      <c r="E8863" s="53"/>
      <c r="F8863" s="53"/>
      <c r="G8863" s="54"/>
      <c r="H8863" s="53"/>
      <c r="I8863" s="59"/>
      <c r="J8863" s="53"/>
      <c r="K8863" s="53"/>
      <c r="L8863" s="53"/>
      <c r="M8863" s="53"/>
      <c r="N8863" s="53"/>
    </row>
    <row r="8864" spans="2:14" x14ac:dyDescent="0.25">
      <c r="B8864" s="175"/>
      <c r="C8864" s="53"/>
      <c r="D8864" s="53"/>
      <c r="E8864" s="53"/>
      <c r="F8864" s="53"/>
      <c r="G8864" s="54"/>
      <c r="H8864" s="53"/>
      <c r="I8864" s="59"/>
      <c r="J8864" s="53"/>
      <c r="K8864" s="53"/>
      <c r="L8864" s="53"/>
      <c r="M8864" s="53"/>
      <c r="N8864" s="53"/>
    </row>
    <row r="8865" spans="2:14" x14ac:dyDescent="0.25">
      <c r="B8865" s="175"/>
      <c r="C8865" s="53"/>
      <c r="D8865" s="53"/>
      <c r="E8865" s="53"/>
      <c r="F8865" s="53"/>
      <c r="G8865" s="54"/>
      <c r="H8865" s="53"/>
      <c r="I8865" s="59"/>
      <c r="J8865" s="53"/>
      <c r="K8865" s="53"/>
      <c r="L8865" s="53"/>
      <c r="M8865" s="53"/>
      <c r="N8865" s="53"/>
    </row>
    <row r="8866" spans="2:14" x14ac:dyDescent="0.25">
      <c r="B8866" s="175"/>
      <c r="C8866" s="53"/>
      <c r="D8866" s="53"/>
      <c r="E8866" s="53"/>
      <c r="F8866" s="53"/>
      <c r="G8866" s="54"/>
      <c r="H8866" s="53"/>
      <c r="I8866" s="59"/>
      <c r="J8866" s="53"/>
      <c r="K8866" s="53"/>
      <c r="L8866" s="53"/>
      <c r="M8866" s="53"/>
      <c r="N8866" s="53"/>
    </row>
    <row r="8867" spans="2:14" x14ac:dyDescent="0.25">
      <c r="B8867" s="175"/>
      <c r="C8867" s="53"/>
      <c r="D8867" s="53"/>
      <c r="E8867" s="53"/>
      <c r="F8867" s="53"/>
      <c r="G8867" s="54"/>
      <c r="H8867" s="53"/>
      <c r="I8867" s="59"/>
      <c r="J8867" s="53"/>
      <c r="K8867" s="53"/>
      <c r="L8867" s="53"/>
      <c r="M8867" s="53"/>
      <c r="N8867" s="53"/>
    </row>
    <row r="8868" spans="2:14" x14ac:dyDescent="0.25">
      <c r="B8868" s="175"/>
      <c r="C8868" s="53"/>
      <c r="D8868" s="53"/>
      <c r="E8868" s="53"/>
      <c r="F8868" s="53"/>
      <c r="G8868" s="54"/>
      <c r="H8868" s="53"/>
      <c r="I8868" s="59"/>
      <c r="J8868" s="53"/>
      <c r="K8868" s="53"/>
      <c r="L8868" s="53"/>
      <c r="M8868" s="53"/>
      <c r="N8868" s="53"/>
    </row>
    <row r="8869" spans="2:14" x14ac:dyDescent="0.25">
      <c r="B8869" s="175"/>
      <c r="C8869" s="53"/>
      <c r="D8869" s="53"/>
      <c r="E8869" s="53"/>
      <c r="F8869" s="53"/>
      <c r="G8869" s="54"/>
      <c r="H8869" s="53"/>
      <c r="I8869" s="59"/>
      <c r="J8869" s="53"/>
      <c r="K8869" s="53"/>
      <c r="L8869" s="53"/>
      <c r="M8869" s="53"/>
      <c r="N8869" s="53"/>
    </row>
    <row r="8870" spans="2:14" x14ac:dyDescent="0.25">
      <c r="B8870" s="175"/>
      <c r="C8870" s="53"/>
      <c r="D8870" s="53"/>
      <c r="E8870" s="53"/>
      <c r="F8870" s="53"/>
      <c r="G8870" s="54"/>
      <c r="H8870" s="53"/>
      <c r="I8870" s="59"/>
      <c r="J8870" s="53"/>
      <c r="K8870" s="53"/>
      <c r="L8870" s="53"/>
      <c r="M8870" s="53"/>
      <c r="N8870" s="53"/>
    </row>
    <row r="8871" spans="2:14" x14ac:dyDescent="0.25">
      <c r="B8871" s="175"/>
      <c r="C8871" s="53"/>
      <c r="D8871" s="53"/>
      <c r="E8871" s="53"/>
      <c r="F8871" s="53"/>
      <c r="G8871" s="54"/>
      <c r="H8871" s="53"/>
      <c r="I8871" s="59"/>
      <c r="J8871" s="53"/>
      <c r="K8871" s="53"/>
      <c r="L8871" s="53"/>
      <c r="M8871" s="53"/>
      <c r="N8871" s="53"/>
    </row>
    <row r="8872" spans="2:14" x14ac:dyDescent="0.25">
      <c r="B8872" s="175"/>
      <c r="C8872" s="53"/>
      <c r="D8872" s="53"/>
      <c r="E8872" s="53"/>
      <c r="F8872" s="53"/>
      <c r="G8872" s="54"/>
      <c r="H8872" s="53"/>
      <c r="I8872" s="59"/>
      <c r="J8872" s="53"/>
      <c r="K8872" s="53"/>
      <c r="L8872" s="53"/>
      <c r="M8872" s="53"/>
      <c r="N8872" s="53"/>
    </row>
    <row r="8873" spans="2:14" x14ac:dyDescent="0.25">
      <c r="B8873" s="175"/>
      <c r="C8873" s="53"/>
      <c r="D8873" s="53"/>
      <c r="E8873" s="53"/>
      <c r="F8873" s="53"/>
      <c r="G8873" s="54"/>
      <c r="H8873" s="53"/>
      <c r="I8873" s="59"/>
      <c r="J8873" s="53"/>
      <c r="K8873" s="53"/>
      <c r="L8873" s="53"/>
      <c r="M8873" s="53"/>
      <c r="N8873" s="53"/>
    </row>
    <row r="8874" spans="2:14" x14ac:dyDescent="0.25">
      <c r="B8874" s="175"/>
      <c r="C8874" s="53"/>
      <c r="D8874" s="53"/>
      <c r="E8874" s="53"/>
      <c r="F8874" s="53"/>
      <c r="G8874" s="54"/>
      <c r="H8874" s="53"/>
      <c r="I8874" s="59"/>
      <c r="J8874" s="53"/>
      <c r="K8874" s="53"/>
      <c r="L8874" s="53"/>
      <c r="M8874" s="53"/>
      <c r="N8874" s="53"/>
    </row>
    <row r="8875" spans="2:14" x14ac:dyDescent="0.25">
      <c r="B8875" s="175"/>
      <c r="C8875" s="53"/>
      <c r="D8875" s="53"/>
      <c r="E8875" s="53"/>
      <c r="F8875" s="53"/>
      <c r="G8875" s="54"/>
      <c r="H8875" s="53"/>
      <c r="I8875" s="59"/>
      <c r="J8875" s="53"/>
      <c r="K8875" s="53"/>
      <c r="L8875" s="53"/>
      <c r="M8875" s="53"/>
      <c r="N8875" s="53"/>
    </row>
    <row r="8876" spans="2:14" x14ac:dyDescent="0.25">
      <c r="B8876" s="175"/>
      <c r="C8876" s="53"/>
      <c r="D8876" s="53"/>
      <c r="E8876" s="53"/>
      <c r="F8876" s="53"/>
      <c r="G8876" s="54"/>
      <c r="H8876" s="53"/>
      <c r="I8876" s="59"/>
      <c r="J8876" s="53"/>
      <c r="K8876" s="53"/>
      <c r="L8876" s="53"/>
      <c r="M8876" s="53"/>
      <c r="N8876" s="53"/>
    </row>
    <row r="8877" spans="2:14" x14ac:dyDescent="0.25">
      <c r="B8877" s="175"/>
      <c r="C8877" s="53"/>
      <c r="D8877" s="53"/>
      <c r="E8877" s="53"/>
      <c r="F8877" s="53"/>
      <c r="G8877" s="54"/>
      <c r="H8877" s="53"/>
      <c r="I8877" s="59"/>
      <c r="J8877" s="53"/>
      <c r="K8877" s="53"/>
      <c r="L8877" s="53"/>
      <c r="M8877" s="53"/>
      <c r="N8877" s="53"/>
    </row>
    <row r="8878" spans="2:14" x14ac:dyDescent="0.25">
      <c r="B8878" s="175"/>
      <c r="C8878" s="53"/>
      <c r="D8878" s="53"/>
      <c r="E8878" s="53"/>
      <c r="F8878" s="53"/>
      <c r="G8878" s="54"/>
      <c r="H8878" s="53"/>
      <c r="I8878" s="59"/>
      <c r="J8878" s="53"/>
      <c r="K8878" s="53"/>
      <c r="L8878" s="53"/>
      <c r="M8878" s="53"/>
      <c r="N8878" s="53"/>
    </row>
    <row r="8879" spans="2:14" x14ac:dyDescent="0.25">
      <c r="B8879" s="175"/>
      <c r="C8879" s="53"/>
      <c r="D8879" s="53"/>
      <c r="E8879" s="53"/>
      <c r="F8879" s="53"/>
      <c r="G8879" s="54"/>
      <c r="H8879" s="53"/>
      <c r="I8879" s="59"/>
      <c r="J8879" s="53"/>
      <c r="K8879" s="53"/>
      <c r="L8879" s="53"/>
      <c r="M8879" s="53"/>
      <c r="N8879" s="53"/>
    </row>
    <row r="8880" spans="2:14" x14ac:dyDescent="0.25">
      <c r="B8880" s="175"/>
      <c r="C8880" s="53"/>
      <c r="D8880" s="53"/>
      <c r="E8880" s="53"/>
      <c r="F8880" s="53"/>
      <c r="G8880" s="54"/>
      <c r="H8880" s="53"/>
      <c r="I8880" s="59"/>
      <c r="J8880" s="53"/>
      <c r="K8880" s="53"/>
      <c r="L8880" s="53"/>
      <c r="M8880" s="53"/>
      <c r="N8880" s="53"/>
    </row>
    <row r="8881" spans="2:14" x14ac:dyDescent="0.25">
      <c r="B8881" s="175"/>
      <c r="C8881" s="53"/>
      <c r="D8881" s="53"/>
      <c r="E8881" s="53"/>
      <c r="F8881" s="53"/>
      <c r="G8881" s="54"/>
      <c r="H8881" s="53"/>
      <c r="I8881" s="59"/>
      <c r="J8881" s="53"/>
      <c r="K8881" s="53"/>
      <c r="L8881" s="53"/>
      <c r="M8881" s="53"/>
      <c r="N8881" s="53"/>
    </row>
    <row r="8882" spans="2:14" x14ac:dyDescent="0.25">
      <c r="B8882" s="175"/>
      <c r="C8882" s="53"/>
      <c r="D8882" s="53"/>
      <c r="E8882" s="53"/>
      <c r="F8882" s="53"/>
      <c r="G8882" s="54"/>
      <c r="H8882" s="53"/>
      <c r="I8882" s="59"/>
      <c r="J8882" s="53"/>
      <c r="K8882" s="53"/>
      <c r="L8882" s="53"/>
      <c r="M8882" s="53"/>
      <c r="N8882" s="53"/>
    </row>
    <row r="8883" spans="2:14" x14ac:dyDescent="0.25">
      <c r="B8883" s="175"/>
      <c r="C8883" s="53"/>
      <c r="D8883" s="53"/>
      <c r="E8883" s="53"/>
      <c r="F8883" s="53"/>
      <c r="G8883" s="54"/>
      <c r="H8883" s="53"/>
      <c r="I8883" s="59"/>
      <c r="J8883" s="53"/>
      <c r="K8883" s="53"/>
      <c r="L8883" s="53"/>
      <c r="M8883" s="53"/>
      <c r="N8883" s="53"/>
    </row>
    <row r="8884" spans="2:14" x14ac:dyDescent="0.25">
      <c r="B8884" s="175"/>
      <c r="C8884" s="53"/>
      <c r="D8884" s="53"/>
      <c r="E8884" s="53"/>
      <c r="F8884" s="53"/>
      <c r="G8884" s="54"/>
      <c r="H8884" s="53"/>
      <c r="I8884" s="59"/>
      <c r="J8884" s="53"/>
      <c r="K8884" s="53"/>
      <c r="L8884" s="53"/>
      <c r="M8884" s="53"/>
      <c r="N8884" s="53"/>
    </row>
    <row r="8885" spans="2:14" x14ac:dyDescent="0.25">
      <c r="B8885" s="175"/>
      <c r="C8885" s="53"/>
      <c r="D8885" s="53"/>
      <c r="E8885" s="53"/>
      <c r="F8885" s="53"/>
      <c r="G8885" s="54"/>
      <c r="H8885" s="53"/>
      <c r="I8885" s="59"/>
      <c r="J8885" s="53"/>
      <c r="K8885" s="53"/>
      <c r="L8885" s="53"/>
      <c r="M8885" s="53"/>
      <c r="N8885" s="53"/>
    </row>
    <row r="8886" spans="2:14" x14ac:dyDescent="0.25">
      <c r="B8886" s="175"/>
      <c r="C8886" s="53"/>
      <c r="D8886" s="53"/>
      <c r="E8886" s="53"/>
      <c r="F8886" s="53"/>
      <c r="G8886" s="54"/>
      <c r="H8886" s="53"/>
      <c r="I8886" s="59"/>
      <c r="J8886" s="53"/>
      <c r="K8886" s="53"/>
      <c r="L8886" s="53"/>
      <c r="M8886" s="53"/>
      <c r="N8886" s="53"/>
    </row>
    <row r="8887" spans="2:14" x14ac:dyDescent="0.25">
      <c r="B8887" s="175"/>
      <c r="C8887" s="53"/>
      <c r="D8887" s="53"/>
      <c r="E8887" s="53"/>
      <c r="F8887" s="53"/>
      <c r="G8887" s="54"/>
      <c r="H8887" s="53"/>
      <c r="I8887" s="59"/>
      <c r="J8887" s="53"/>
      <c r="K8887" s="53"/>
      <c r="L8887" s="53"/>
      <c r="M8887" s="53"/>
      <c r="N8887" s="53"/>
    </row>
    <row r="8888" spans="2:14" x14ac:dyDescent="0.25">
      <c r="B8888" s="175"/>
      <c r="C8888" s="53"/>
      <c r="D8888" s="53"/>
      <c r="E8888" s="53"/>
      <c r="F8888" s="53"/>
      <c r="G8888" s="54"/>
      <c r="H8888" s="53"/>
      <c r="I8888" s="59"/>
      <c r="J8888" s="53"/>
      <c r="K8888" s="53"/>
      <c r="L8888" s="53"/>
      <c r="M8888" s="53"/>
      <c r="N8888" s="53"/>
    </row>
    <row r="8889" spans="2:14" x14ac:dyDescent="0.25">
      <c r="B8889" s="175"/>
      <c r="C8889" s="53"/>
      <c r="D8889" s="53"/>
      <c r="E8889" s="53"/>
      <c r="F8889" s="53"/>
      <c r="G8889" s="54"/>
      <c r="H8889" s="53"/>
      <c r="I8889" s="59"/>
      <c r="J8889" s="53"/>
      <c r="K8889" s="53"/>
      <c r="L8889" s="53"/>
      <c r="M8889" s="53"/>
      <c r="N8889" s="53"/>
    </row>
    <row r="8890" spans="2:14" x14ac:dyDescent="0.25">
      <c r="B8890" s="175"/>
      <c r="C8890" s="53"/>
      <c r="D8890" s="53"/>
      <c r="E8890" s="53"/>
      <c r="F8890" s="53"/>
      <c r="G8890" s="54"/>
      <c r="H8890" s="53"/>
      <c r="I8890" s="59"/>
      <c r="J8890" s="53"/>
      <c r="K8890" s="53"/>
      <c r="L8890" s="53"/>
      <c r="M8890" s="53"/>
      <c r="N8890" s="53"/>
    </row>
    <row r="8891" spans="2:14" x14ac:dyDescent="0.25">
      <c r="B8891" s="175"/>
      <c r="C8891" s="53"/>
      <c r="D8891" s="53"/>
      <c r="E8891" s="53"/>
      <c r="F8891" s="53"/>
      <c r="G8891" s="54"/>
      <c r="H8891" s="53"/>
      <c r="I8891" s="59"/>
      <c r="J8891" s="53"/>
      <c r="K8891" s="53"/>
      <c r="L8891" s="53"/>
      <c r="M8891" s="53"/>
      <c r="N8891" s="53"/>
    </row>
    <row r="8892" spans="2:14" x14ac:dyDescent="0.25">
      <c r="B8892" s="175"/>
      <c r="C8892" s="53"/>
      <c r="D8892" s="53"/>
      <c r="E8892" s="53"/>
      <c r="F8892" s="53"/>
      <c r="G8892" s="54"/>
      <c r="H8892" s="53"/>
      <c r="I8892" s="59"/>
      <c r="J8892" s="53"/>
      <c r="K8892" s="53"/>
      <c r="L8892" s="53"/>
      <c r="M8892" s="53"/>
      <c r="N8892" s="53"/>
    </row>
    <row r="8893" spans="2:14" x14ac:dyDescent="0.25">
      <c r="B8893" s="175"/>
      <c r="C8893" s="53"/>
      <c r="D8893" s="53"/>
      <c r="E8893" s="53"/>
      <c r="F8893" s="53"/>
      <c r="G8893" s="54"/>
      <c r="H8893" s="53"/>
      <c r="I8893" s="59"/>
      <c r="J8893" s="53"/>
      <c r="K8893" s="53"/>
      <c r="L8893" s="53"/>
      <c r="M8893" s="53"/>
      <c r="N8893" s="53"/>
    </row>
    <row r="8894" spans="2:14" x14ac:dyDescent="0.25">
      <c r="B8894" s="175"/>
      <c r="C8894" s="53"/>
      <c r="D8894" s="53"/>
      <c r="E8894" s="53"/>
      <c r="F8894" s="53"/>
      <c r="G8894" s="54"/>
      <c r="H8894" s="53"/>
      <c r="I8894" s="59"/>
      <c r="J8894" s="53"/>
      <c r="K8894" s="53"/>
      <c r="L8894" s="53"/>
      <c r="M8894" s="53"/>
      <c r="N8894" s="53"/>
    </row>
    <row r="8895" spans="2:14" x14ac:dyDescent="0.25">
      <c r="B8895" s="175"/>
      <c r="C8895" s="53"/>
      <c r="D8895" s="53"/>
      <c r="E8895" s="53"/>
      <c r="F8895" s="53"/>
      <c r="G8895" s="54"/>
      <c r="H8895" s="53"/>
      <c r="I8895" s="59"/>
      <c r="J8895" s="53"/>
      <c r="K8895" s="53"/>
      <c r="L8895" s="53"/>
      <c r="M8895" s="53"/>
      <c r="N8895" s="53"/>
    </row>
    <row r="8896" spans="2:14" x14ac:dyDescent="0.25">
      <c r="B8896" s="175"/>
      <c r="C8896" s="53"/>
      <c r="D8896" s="53"/>
      <c r="E8896" s="53"/>
      <c r="F8896" s="53"/>
      <c r="G8896" s="54"/>
      <c r="H8896" s="53"/>
      <c r="I8896" s="59"/>
      <c r="J8896" s="53"/>
      <c r="K8896" s="53"/>
      <c r="L8896" s="53"/>
      <c r="M8896" s="53"/>
      <c r="N8896" s="53"/>
    </row>
    <row r="8897" spans="2:14" x14ac:dyDescent="0.25">
      <c r="B8897" s="175"/>
      <c r="C8897" s="53"/>
      <c r="D8897" s="53"/>
      <c r="E8897" s="53"/>
      <c r="F8897" s="53"/>
      <c r="G8897" s="54"/>
      <c r="H8897" s="53"/>
      <c r="I8897" s="59"/>
      <c r="J8897" s="53"/>
      <c r="K8897" s="53"/>
      <c r="L8897" s="53"/>
      <c r="M8897" s="53"/>
      <c r="N8897" s="53"/>
    </row>
    <row r="8898" spans="2:14" x14ac:dyDescent="0.25">
      <c r="B8898" s="175"/>
      <c r="C8898" s="53"/>
      <c r="D8898" s="53"/>
      <c r="E8898" s="53"/>
      <c r="F8898" s="53"/>
      <c r="G8898" s="54"/>
      <c r="H8898" s="53"/>
      <c r="I8898" s="59"/>
      <c r="J8898" s="53"/>
      <c r="K8898" s="53"/>
      <c r="L8898" s="53"/>
      <c r="M8898" s="53"/>
      <c r="N8898" s="53"/>
    </row>
    <row r="8899" spans="2:14" x14ac:dyDescent="0.25">
      <c r="B8899" s="175"/>
      <c r="C8899" s="53"/>
      <c r="D8899" s="53"/>
      <c r="E8899" s="53"/>
      <c r="F8899" s="53"/>
      <c r="G8899" s="54"/>
      <c r="H8899" s="53"/>
      <c r="I8899" s="59"/>
      <c r="J8899" s="53"/>
      <c r="K8899" s="53"/>
      <c r="L8899" s="53"/>
      <c r="M8899" s="53"/>
      <c r="N8899" s="53"/>
    </row>
    <row r="8900" spans="2:14" x14ac:dyDescent="0.25">
      <c r="B8900" s="175"/>
      <c r="C8900" s="53"/>
      <c r="D8900" s="53"/>
      <c r="E8900" s="53"/>
      <c r="F8900" s="53"/>
      <c r="G8900" s="54"/>
      <c r="H8900" s="53"/>
      <c r="I8900" s="59"/>
      <c r="J8900" s="53"/>
      <c r="K8900" s="53"/>
      <c r="L8900" s="53"/>
      <c r="M8900" s="53"/>
      <c r="N8900" s="53"/>
    </row>
    <row r="8901" spans="2:14" x14ac:dyDescent="0.25">
      <c r="B8901" s="175"/>
      <c r="C8901" s="53"/>
      <c r="D8901" s="53"/>
      <c r="E8901" s="53"/>
      <c r="F8901" s="53"/>
      <c r="G8901" s="54"/>
      <c r="H8901" s="53"/>
      <c r="I8901" s="59"/>
      <c r="J8901" s="53"/>
      <c r="K8901" s="53"/>
      <c r="L8901" s="53"/>
      <c r="M8901" s="53"/>
      <c r="N8901" s="53"/>
    </row>
    <row r="8902" spans="2:14" x14ac:dyDescent="0.25">
      <c r="B8902" s="175"/>
      <c r="C8902" s="53"/>
      <c r="D8902" s="53"/>
      <c r="E8902" s="53"/>
      <c r="F8902" s="53"/>
      <c r="G8902" s="54"/>
      <c r="H8902" s="53"/>
      <c r="I8902" s="59"/>
      <c r="J8902" s="53"/>
      <c r="K8902" s="53"/>
      <c r="L8902" s="53"/>
      <c r="M8902" s="53"/>
      <c r="N8902" s="53"/>
    </row>
    <row r="8903" spans="2:14" x14ac:dyDescent="0.25">
      <c r="B8903" s="175"/>
      <c r="C8903" s="53"/>
      <c r="D8903" s="53"/>
      <c r="E8903" s="53"/>
      <c r="F8903" s="53"/>
      <c r="G8903" s="54"/>
      <c r="H8903" s="53"/>
      <c r="I8903" s="59"/>
      <c r="J8903" s="53"/>
      <c r="K8903" s="53"/>
      <c r="L8903" s="53"/>
      <c r="M8903" s="53"/>
      <c r="N8903" s="53"/>
    </row>
    <row r="8904" spans="2:14" x14ac:dyDescent="0.25">
      <c r="B8904" s="175"/>
      <c r="C8904" s="53"/>
      <c r="D8904" s="53"/>
      <c r="E8904" s="53"/>
      <c r="F8904" s="53"/>
      <c r="G8904" s="54"/>
      <c r="H8904" s="53"/>
      <c r="I8904" s="59"/>
      <c r="J8904" s="53"/>
      <c r="K8904" s="53"/>
      <c r="L8904" s="53"/>
      <c r="M8904" s="53"/>
      <c r="N8904" s="53"/>
    </row>
    <row r="8905" spans="2:14" x14ac:dyDescent="0.25">
      <c r="B8905" s="175"/>
      <c r="C8905" s="53"/>
      <c r="D8905" s="53"/>
      <c r="E8905" s="53"/>
      <c r="F8905" s="53"/>
      <c r="G8905" s="54"/>
      <c r="H8905" s="53"/>
      <c r="I8905" s="59"/>
      <c r="J8905" s="53"/>
      <c r="K8905" s="53"/>
      <c r="L8905" s="53"/>
      <c r="M8905" s="53"/>
      <c r="N8905" s="53"/>
    </row>
    <row r="8906" spans="2:14" x14ac:dyDescent="0.25">
      <c r="B8906" s="175"/>
      <c r="C8906" s="53"/>
      <c r="D8906" s="53"/>
      <c r="E8906" s="53"/>
      <c r="F8906" s="53"/>
      <c r="G8906" s="54"/>
      <c r="H8906" s="53"/>
      <c r="I8906" s="59"/>
      <c r="J8906" s="53"/>
      <c r="K8906" s="53"/>
      <c r="L8906" s="53"/>
      <c r="M8906" s="53"/>
      <c r="N8906" s="53"/>
    </row>
    <row r="8907" spans="2:14" x14ac:dyDescent="0.25">
      <c r="B8907" s="175"/>
      <c r="C8907" s="53"/>
      <c r="D8907" s="53"/>
      <c r="E8907" s="53"/>
      <c r="F8907" s="53"/>
      <c r="G8907" s="54"/>
      <c r="H8907" s="53"/>
      <c r="I8907" s="59"/>
      <c r="J8907" s="53"/>
      <c r="K8907" s="53"/>
      <c r="L8907" s="53"/>
      <c r="M8907" s="53"/>
      <c r="N8907" s="53"/>
    </row>
    <row r="8908" spans="2:14" x14ac:dyDescent="0.25">
      <c r="B8908" s="175"/>
      <c r="C8908" s="53"/>
      <c r="D8908" s="53"/>
      <c r="E8908" s="53"/>
      <c r="F8908" s="53"/>
      <c r="G8908" s="54"/>
      <c r="H8908" s="53"/>
      <c r="I8908" s="59"/>
      <c r="J8908" s="53"/>
      <c r="K8908" s="53"/>
      <c r="L8908" s="53"/>
      <c r="M8908" s="53"/>
      <c r="N8908" s="53"/>
    </row>
    <row r="8909" spans="2:14" x14ac:dyDescent="0.25">
      <c r="B8909" s="175"/>
      <c r="C8909" s="53"/>
      <c r="D8909" s="53"/>
      <c r="E8909" s="53"/>
      <c r="F8909" s="53"/>
      <c r="G8909" s="54"/>
      <c r="H8909" s="53"/>
      <c r="I8909" s="59"/>
      <c r="J8909" s="53"/>
      <c r="K8909" s="53"/>
      <c r="L8909" s="53"/>
      <c r="M8909" s="53"/>
      <c r="N8909" s="53"/>
    </row>
    <row r="8910" spans="2:14" x14ac:dyDescent="0.25">
      <c r="B8910" s="175"/>
      <c r="C8910" s="53"/>
      <c r="D8910" s="53"/>
      <c r="E8910" s="53"/>
      <c r="F8910" s="53"/>
      <c r="G8910" s="54"/>
      <c r="H8910" s="53"/>
      <c r="I8910" s="59"/>
      <c r="J8910" s="53"/>
      <c r="K8910" s="53"/>
      <c r="L8910" s="53"/>
      <c r="M8910" s="53"/>
      <c r="N8910" s="53"/>
    </row>
    <row r="8911" spans="2:14" x14ac:dyDescent="0.25">
      <c r="B8911" s="175"/>
      <c r="C8911" s="53"/>
      <c r="D8911" s="53"/>
      <c r="E8911" s="53"/>
      <c r="F8911" s="53"/>
      <c r="G8911" s="54"/>
      <c r="H8911" s="53"/>
      <c r="I8911" s="59"/>
      <c r="J8911" s="53"/>
      <c r="K8911" s="53"/>
      <c r="L8911" s="53"/>
      <c r="M8911" s="53"/>
      <c r="N8911" s="53"/>
    </row>
    <row r="8912" spans="2:14" x14ac:dyDescent="0.25">
      <c r="B8912" s="175"/>
      <c r="C8912" s="53"/>
      <c r="D8912" s="53"/>
      <c r="E8912" s="53"/>
      <c r="F8912" s="53"/>
      <c r="G8912" s="54"/>
      <c r="H8912" s="53"/>
      <c r="I8912" s="59"/>
      <c r="J8912" s="53"/>
      <c r="K8912" s="53"/>
      <c r="L8912" s="53"/>
      <c r="M8912" s="53"/>
      <c r="N8912" s="53"/>
    </row>
    <row r="8913" spans="2:14" x14ac:dyDescent="0.25">
      <c r="B8913" s="175"/>
      <c r="C8913" s="53"/>
      <c r="D8913" s="53"/>
      <c r="E8913" s="53"/>
      <c r="F8913" s="53"/>
      <c r="G8913" s="54"/>
      <c r="H8913" s="53"/>
      <c r="I8913" s="59"/>
      <c r="J8913" s="53"/>
      <c r="K8913" s="53"/>
      <c r="L8913" s="53"/>
      <c r="M8913" s="53"/>
      <c r="N8913" s="53"/>
    </row>
    <row r="8914" spans="2:14" x14ac:dyDescent="0.25">
      <c r="B8914" s="175"/>
      <c r="C8914" s="53"/>
      <c r="D8914" s="53"/>
      <c r="E8914" s="53"/>
      <c r="F8914" s="53"/>
      <c r="G8914" s="54"/>
      <c r="H8914" s="53"/>
      <c r="I8914" s="59"/>
      <c r="J8914" s="53"/>
      <c r="K8914" s="53"/>
      <c r="L8914" s="53"/>
      <c r="M8914" s="53"/>
      <c r="N8914" s="53"/>
    </row>
    <row r="8915" spans="2:14" x14ac:dyDescent="0.25">
      <c r="B8915" s="175"/>
      <c r="C8915" s="53"/>
      <c r="D8915" s="53"/>
      <c r="E8915" s="53"/>
      <c r="F8915" s="53"/>
      <c r="G8915" s="54"/>
      <c r="H8915" s="53"/>
      <c r="I8915" s="59"/>
      <c r="J8915" s="53"/>
      <c r="K8915" s="53"/>
      <c r="L8915" s="53"/>
      <c r="M8915" s="53"/>
      <c r="N8915" s="53"/>
    </row>
    <row r="8916" spans="2:14" x14ac:dyDescent="0.25">
      <c r="B8916" s="175"/>
      <c r="C8916" s="53"/>
      <c r="D8916" s="53"/>
      <c r="E8916" s="53"/>
      <c r="F8916" s="53"/>
      <c r="G8916" s="54"/>
      <c r="H8916" s="53"/>
      <c r="I8916" s="59"/>
      <c r="J8916" s="53"/>
      <c r="K8916" s="53"/>
      <c r="L8916" s="53"/>
      <c r="M8916" s="53"/>
      <c r="N8916" s="53"/>
    </row>
    <row r="8917" spans="2:14" x14ac:dyDescent="0.25">
      <c r="B8917" s="175"/>
      <c r="C8917" s="53"/>
      <c r="D8917" s="53"/>
      <c r="E8917" s="53"/>
      <c r="F8917" s="53"/>
      <c r="G8917" s="54"/>
      <c r="H8917" s="53"/>
      <c r="I8917" s="59"/>
      <c r="J8917" s="53"/>
      <c r="K8917" s="53"/>
      <c r="L8917" s="53"/>
      <c r="M8917" s="53"/>
      <c r="N8917" s="53"/>
    </row>
    <row r="8918" spans="2:14" x14ac:dyDescent="0.25">
      <c r="B8918" s="175"/>
      <c r="C8918" s="53"/>
      <c r="D8918" s="53"/>
      <c r="E8918" s="53"/>
      <c r="F8918" s="53"/>
      <c r="G8918" s="54"/>
      <c r="H8918" s="53"/>
      <c r="I8918" s="59"/>
      <c r="J8918" s="53"/>
      <c r="K8918" s="53"/>
      <c r="L8918" s="53"/>
      <c r="M8918" s="53"/>
      <c r="N8918" s="53"/>
    </row>
    <row r="8919" spans="2:14" x14ac:dyDescent="0.25">
      <c r="B8919" s="175"/>
      <c r="C8919" s="53"/>
      <c r="D8919" s="53"/>
      <c r="E8919" s="53"/>
      <c r="F8919" s="53"/>
      <c r="G8919" s="54"/>
      <c r="H8919" s="53"/>
      <c r="I8919" s="59"/>
      <c r="J8919" s="53"/>
      <c r="K8919" s="53"/>
      <c r="L8919" s="53"/>
      <c r="M8919" s="53"/>
      <c r="N8919" s="53"/>
    </row>
    <row r="8920" spans="2:14" x14ac:dyDescent="0.25">
      <c r="B8920" s="175"/>
      <c r="C8920" s="53"/>
      <c r="D8920" s="53"/>
      <c r="E8920" s="53"/>
      <c r="F8920" s="53"/>
      <c r="G8920" s="54"/>
      <c r="H8920" s="53"/>
      <c r="I8920" s="59"/>
      <c r="J8920" s="53"/>
      <c r="K8920" s="53"/>
      <c r="L8920" s="53"/>
      <c r="M8920" s="53"/>
      <c r="N8920" s="53"/>
    </row>
    <row r="8921" spans="2:14" x14ac:dyDescent="0.25">
      <c r="B8921" s="175"/>
      <c r="C8921" s="53"/>
      <c r="D8921" s="53"/>
      <c r="E8921" s="53"/>
      <c r="F8921" s="53"/>
      <c r="G8921" s="54"/>
      <c r="H8921" s="53"/>
      <c r="I8921" s="59"/>
      <c r="J8921" s="53"/>
      <c r="K8921" s="53"/>
      <c r="L8921" s="53"/>
      <c r="M8921" s="53"/>
      <c r="N8921" s="53"/>
    </row>
    <row r="8922" spans="2:14" x14ac:dyDescent="0.25">
      <c r="B8922" s="175"/>
      <c r="C8922" s="53"/>
      <c r="D8922" s="53"/>
      <c r="E8922" s="53"/>
      <c r="F8922" s="53"/>
      <c r="G8922" s="54"/>
      <c r="H8922" s="53"/>
      <c r="I8922" s="59"/>
      <c r="J8922" s="53"/>
      <c r="K8922" s="53"/>
      <c r="L8922" s="53"/>
      <c r="M8922" s="53"/>
      <c r="N8922" s="53"/>
    </row>
    <row r="8923" spans="2:14" x14ac:dyDescent="0.25">
      <c r="B8923" s="175"/>
      <c r="C8923" s="53"/>
      <c r="D8923" s="53"/>
      <c r="E8923" s="53"/>
      <c r="F8923" s="53"/>
      <c r="G8923" s="54"/>
      <c r="H8923" s="53"/>
      <c r="I8923" s="59"/>
      <c r="J8923" s="53"/>
      <c r="K8923" s="53"/>
      <c r="L8923" s="53"/>
      <c r="M8923" s="53"/>
      <c r="N8923" s="53"/>
    </row>
    <row r="8924" spans="2:14" x14ac:dyDescent="0.25">
      <c r="B8924" s="175"/>
      <c r="C8924" s="53"/>
      <c r="D8924" s="53"/>
      <c r="E8924" s="53"/>
      <c r="F8924" s="53"/>
      <c r="G8924" s="54"/>
      <c r="H8924" s="53"/>
      <c r="I8924" s="59"/>
      <c r="J8924" s="53"/>
      <c r="K8924" s="53"/>
      <c r="L8924" s="53"/>
      <c r="M8924" s="53"/>
      <c r="N8924" s="53"/>
    </row>
    <row r="8925" spans="2:14" x14ac:dyDescent="0.25">
      <c r="B8925" s="175"/>
      <c r="C8925" s="53"/>
      <c r="D8925" s="53"/>
      <c r="E8925" s="53"/>
      <c r="F8925" s="53"/>
      <c r="G8925" s="54"/>
      <c r="H8925" s="53"/>
      <c r="I8925" s="59"/>
      <c r="J8925" s="53"/>
      <c r="K8925" s="53"/>
      <c r="L8925" s="53"/>
      <c r="M8925" s="53"/>
      <c r="N8925" s="53"/>
    </row>
    <row r="8926" spans="2:14" x14ac:dyDescent="0.25">
      <c r="B8926" s="175"/>
      <c r="C8926" s="53"/>
      <c r="D8926" s="53"/>
      <c r="E8926" s="53"/>
      <c r="F8926" s="53"/>
      <c r="G8926" s="54"/>
      <c r="H8926" s="53"/>
      <c r="I8926" s="59"/>
      <c r="J8926" s="53"/>
      <c r="K8926" s="53"/>
      <c r="L8926" s="53"/>
      <c r="M8926" s="53"/>
      <c r="N8926" s="53"/>
    </row>
    <row r="8927" spans="2:14" x14ac:dyDescent="0.25">
      <c r="B8927" s="175"/>
      <c r="C8927" s="53"/>
      <c r="D8927" s="53"/>
      <c r="E8927" s="53"/>
      <c r="F8927" s="53"/>
      <c r="G8927" s="54"/>
      <c r="H8927" s="53"/>
      <c r="I8927" s="59"/>
      <c r="J8927" s="53"/>
      <c r="K8927" s="53"/>
      <c r="L8927" s="53"/>
      <c r="M8927" s="53"/>
      <c r="N8927" s="53"/>
    </row>
    <row r="8928" spans="2:14" x14ac:dyDescent="0.25">
      <c r="B8928" s="175"/>
      <c r="C8928" s="53"/>
      <c r="D8928" s="53"/>
      <c r="E8928" s="53"/>
      <c r="F8928" s="53"/>
      <c r="G8928" s="54"/>
      <c r="H8928" s="53"/>
      <c r="I8928" s="59"/>
      <c r="J8928" s="53"/>
      <c r="K8928" s="53"/>
      <c r="L8928" s="53"/>
      <c r="M8928" s="53"/>
      <c r="N8928" s="53"/>
    </row>
    <row r="8929" spans="2:14" x14ac:dyDescent="0.25">
      <c r="B8929" s="175"/>
      <c r="C8929" s="53"/>
      <c r="D8929" s="53"/>
      <c r="E8929" s="53"/>
      <c r="F8929" s="53"/>
      <c r="G8929" s="54"/>
      <c r="H8929" s="53"/>
      <c r="I8929" s="59"/>
      <c r="J8929" s="53"/>
      <c r="K8929" s="53"/>
      <c r="L8929" s="53"/>
      <c r="M8929" s="53"/>
      <c r="N8929" s="53"/>
    </row>
    <row r="8930" spans="2:14" x14ac:dyDescent="0.25">
      <c r="B8930" s="175"/>
      <c r="C8930" s="53"/>
      <c r="D8930" s="53"/>
      <c r="E8930" s="53"/>
      <c r="F8930" s="53"/>
      <c r="G8930" s="54"/>
      <c r="H8930" s="53"/>
      <c r="I8930" s="59"/>
      <c r="J8930" s="53"/>
      <c r="K8930" s="53"/>
      <c r="L8930" s="53"/>
      <c r="M8930" s="53"/>
      <c r="N8930" s="53"/>
    </row>
    <row r="8931" spans="2:14" x14ac:dyDescent="0.25">
      <c r="B8931" s="175"/>
      <c r="C8931" s="53"/>
      <c r="D8931" s="53"/>
      <c r="E8931" s="53"/>
      <c r="F8931" s="53"/>
      <c r="G8931" s="54"/>
      <c r="H8931" s="53"/>
      <c r="I8931" s="59"/>
      <c r="J8931" s="53"/>
      <c r="K8931" s="53"/>
      <c r="L8931" s="53"/>
      <c r="M8931" s="53"/>
      <c r="N8931" s="53"/>
    </row>
    <row r="8932" spans="2:14" x14ac:dyDescent="0.25">
      <c r="B8932" s="175"/>
      <c r="C8932" s="53"/>
      <c r="D8932" s="53"/>
      <c r="E8932" s="53"/>
      <c r="F8932" s="53"/>
      <c r="G8932" s="54"/>
      <c r="H8932" s="53"/>
      <c r="I8932" s="59"/>
      <c r="J8932" s="53"/>
      <c r="K8932" s="53"/>
      <c r="L8932" s="53"/>
      <c r="M8932" s="53"/>
      <c r="N8932" s="53"/>
    </row>
    <row r="8933" spans="2:14" x14ac:dyDescent="0.25">
      <c r="B8933" s="175"/>
      <c r="C8933" s="53"/>
      <c r="D8933" s="53"/>
      <c r="E8933" s="53"/>
      <c r="F8933" s="53"/>
      <c r="G8933" s="54"/>
      <c r="H8933" s="53"/>
      <c r="I8933" s="59"/>
      <c r="J8933" s="53"/>
      <c r="K8933" s="53"/>
      <c r="L8933" s="53"/>
      <c r="M8933" s="53"/>
      <c r="N8933" s="53"/>
    </row>
    <row r="8934" spans="2:14" x14ac:dyDescent="0.25">
      <c r="B8934" s="175"/>
      <c r="C8934" s="53"/>
      <c r="D8934" s="53"/>
      <c r="E8934" s="53"/>
      <c r="F8934" s="53"/>
      <c r="G8934" s="54"/>
      <c r="H8934" s="53"/>
      <c r="I8934" s="59"/>
      <c r="J8934" s="53"/>
      <c r="K8934" s="53"/>
      <c r="L8934" s="53"/>
      <c r="M8934" s="53"/>
      <c r="N8934" s="53"/>
    </row>
    <row r="8935" spans="2:14" x14ac:dyDescent="0.25">
      <c r="B8935" s="175"/>
      <c r="C8935" s="53"/>
      <c r="D8935" s="53"/>
      <c r="E8935" s="53"/>
      <c r="F8935" s="53"/>
      <c r="G8935" s="54"/>
      <c r="H8935" s="53"/>
      <c r="I8935" s="59"/>
      <c r="J8935" s="53"/>
      <c r="K8935" s="53"/>
      <c r="L8935" s="53"/>
      <c r="M8935" s="53"/>
      <c r="N8935" s="53"/>
    </row>
    <row r="8936" spans="2:14" x14ac:dyDescent="0.25">
      <c r="B8936" s="175"/>
      <c r="C8936" s="53"/>
      <c r="D8936" s="53"/>
      <c r="E8936" s="53"/>
      <c r="F8936" s="53"/>
      <c r="G8936" s="54"/>
      <c r="H8936" s="53"/>
      <c r="I8936" s="59"/>
      <c r="J8936" s="53"/>
      <c r="K8936" s="53"/>
      <c r="L8936" s="53"/>
      <c r="M8936" s="53"/>
      <c r="N8936" s="53"/>
    </row>
    <row r="8937" spans="2:14" x14ac:dyDescent="0.25">
      <c r="B8937" s="175"/>
      <c r="C8937" s="53"/>
      <c r="D8937" s="53"/>
      <c r="E8937" s="53"/>
      <c r="F8937" s="53"/>
      <c r="G8937" s="54"/>
      <c r="H8937" s="53"/>
      <c r="I8937" s="59"/>
      <c r="J8937" s="53"/>
      <c r="K8937" s="53"/>
      <c r="L8937" s="53"/>
      <c r="M8937" s="53"/>
      <c r="N8937" s="53"/>
    </row>
    <row r="8938" spans="2:14" x14ac:dyDescent="0.25">
      <c r="B8938" s="175"/>
      <c r="C8938" s="53"/>
      <c r="D8938" s="53"/>
      <c r="E8938" s="53"/>
      <c r="F8938" s="53"/>
      <c r="G8938" s="54"/>
      <c r="H8938" s="53"/>
      <c r="I8938" s="59"/>
      <c r="J8938" s="53"/>
      <c r="K8938" s="53"/>
      <c r="L8938" s="53"/>
      <c r="M8938" s="53"/>
      <c r="N8938" s="53"/>
    </row>
    <row r="8939" spans="2:14" x14ac:dyDescent="0.25">
      <c r="B8939" s="175"/>
      <c r="C8939" s="53"/>
      <c r="D8939" s="53"/>
      <c r="E8939" s="53"/>
      <c r="F8939" s="53"/>
      <c r="G8939" s="54"/>
      <c r="H8939" s="53"/>
      <c r="I8939" s="59"/>
      <c r="J8939" s="53"/>
      <c r="K8939" s="53"/>
      <c r="L8939" s="53"/>
      <c r="M8939" s="53"/>
      <c r="N8939" s="53"/>
    </row>
    <row r="8940" spans="2:14" x14ac:dyDescent="0.25">
      <c r="B8940" s="175"/>
      <c r="C8940" s="53"/>
      <c r="D8940" s="53"/>
      <c r="E8940" s="53"/>
      <c r="F8940" s="53"/>
      <c r="G8940" s="54"/>
      <c r="H8940" s="53"/>
      <c r="I8940" s="59"/>
      <c r="J8940" s="53"/>
      <c r="K8940" s="53"/>
      <c r="L8940" s="53"/>
      <c r="M8940" s="53"/>
      <c r="N8940" s="53"/>
    </row>
    <row r="8941" spans="2:14" x14ac:dyDescent="0.25">
      <c r="B8941" s="175"/>
      <c r="C8941" s="53"/>
      <c r="D8941" s="53"/>
      <c r="E8941" s="53"/>
      <c r="F8941" s="53"/>
      <c r="G8941" s="54"/>
      <c r="H8941" s="53"/>
      <c r="I8941" s="59"/>
      <c r="J8941" s="53"/>
      <c r="K8941" s="53"/>
      <c r="L8941" s="53"/>
      <c r="M8941" s="53"/>
      <c r="N8941" s="53"/>
    </row>
    <row r="8942" spans="2:14" x14ac:dyDescent="0.25">
      <c r="B8942" s="175"/>
      <c r="C8942" s="53"/>
      <c r="D8942" s="53"/>
      <c r="E8942" s="53"/>
      <c r="F8942" s="53"/>
      <c r="G8942" s="54"/>
      <c r="H8942" s="53"/>
      <c r="I8942" s="59"/>
      <c r="J8942" s="53"/>
      <c r="K8942" s="53"/>
      <c r="L8942" s="53"/>
      <c r="M8942" s="53"/>
      <c r="N8942" s="53"/>
    </row>
    <row r="8943" spans="2:14" x14ac:dyDescent="0.25">
      <c r="B8943" s="175"/>
      <c r="C8943" s="53"/>
      <c r="D8943" s="53"/>
      <c r="E8943" s="53"/>
      <c r="F8943" s="53"/>
      <c r="G8943" s="54"/>
      <c r="H8943" s="53"/>
      <c r="I8943" s="59"/>
      <c r="J8943" s="53"/>
      <c r="K8943" s="53"/>
      <c r="L8943" s="53"/>
      <c r="M8943" s="53"/>
      <c r="N8943" s="53"/>
    </row>
    <row r="8944" spans="2:14" x14ac:dyDescent="0.25">
      <c r="B8944" s="175"/>
      <c r="C8944" s="53"/>
      <c r="D8944" s="53"/>
      <c r="E8944" s="53"/>
      <c r="F8944" s="53"/>
      <c r="G8944" s="54"/>
      <c r="H8944" s="53"/>
      <c r="I8944" s="59"/>
      <c r="J8944" s="53"/>
      <c r="K8944" s="53"/>
      <c r="L8944" s="53"/>
      <c r="M8944" s="53"/>
      <c r="N8944" s="53"/>
    </row>
    <row r="8945" spans="2:14" x14ac:dyDescent="0.25">
      <c r="B8945" s="175"/>
      <c r="C8945" s="53"/>
      <c r="D8945" s="53"/>
      <c r="E8945" s="53"/>
      <c r="F8945" s="53"/>
      <c r="G8945" s="54"/>
      <c r="H8945" s="53"/>
      <c r="I8945" s="59"/>
      <c r="J8945" s="53"/>
      <c r="K8945" s="53"/>
      <c r="L8945" s="53"/>
      <c r="M8945" s="53"/>
      <c r="N8945" s="53"/>
    </row>
    <row r="8946" spans="2:14" x14ac:dyDescent="0.25">
      <c r="B8946" s="175"/>
      <c r="C8946" s="53"/>
      <c r="D8946" s="53"/>
      <c r="E8946" s="53"/>
      <c r="F8946" s="53"/>
      <c r="G8946" s="54"/>
      <c r="H8946" s="53"/>
      <c r="I8946" s="59"/>
      <c r="J8946" s="53"/>
      <c r="K8946" s="53"/>
      <c r="L8946" s="53"/>
      <c r="M8946" s="53"/>
      <c r="N8946" s="53"/>
    </row>
    <row r="8947" spans="2:14" x14ac:dyDescent="0.25">
      <c r="B8947" s="175"/>
      <c r="C8947" s="53"/>
      <c r="D8947" s="53"/>
      <c r="E8947" s="53"/>
      <c r="F8947" s="53"/>
      <c r="G8947" s="54"/>
      <c r="H8947" s="53"/>
      <c r="I8947" s="59"/>
      <c r="J8947" s="53"/>
      <c r="K8947" s="53"/>
      <c r="L8947" s="53"/>
      <c r="M8947" s="53"/>
      <c r="N8947" s="53"/>
    </row>
    <row r="8948" spans="2:14" x14ac:dyDescent="0.25">
      <c r="B8948" s="175"/>
      <c r="C8948" s="53"/>
      <c r="D8948" s="53"/>
      <c r="E8948" s="53"/>
      <c r="F8948" s="53"/>
      <c r="G8948" s="54"/>
      <c r="H8948" s="53"/>
      <c r="I8948" s="59"/>
      <c r="J8948" s="53"/>
      <c r="K8948" s="53"/>
      <c r="L8948" s="53"/>
      <c r="M8948" s="53"/>
      <c r="N8948" s="53"/>
    </row>
    <row r="8949" spans="2:14" x14ac:dyDescent="0.25">
      <c r="B8949" s="175"/>
      <c r="C8949" s="53"/>
      <c r="D8949" s="53"/>
      <c r="E8949" s="53"/>
      <c r="F8949" s="53"/>
      <c r="G8949" s="54"/>
      <c r="H8949" s="53"/>
      <c r="I8949" s="59"/>
      <c r="J8949" s="53"/>
      <c r="K8949" s="53"/>
      <c r="L8949" s="53"/>
      <c r="M8949" s="53"/>
      <c r="N8949" s="53"/>
    </row>
    <row r="8950" spans="2:14" x14ac:dyDescent="0.25">
      <c r="B8950" s="175"/>
      <c r="C8950" s="53"/>
      <c r="D8950" s="53"/>
      <c r="E8950" s="53"/>
      <c r="F8950" s="53"/>
      <c r="G8950" s="54"/>
      <c r="H8950" s="53"/>
      <c r="I8950" s="59"/>
      <c r="J8950" s="53"/>
      <c r="K8950" s="53"/>
      <c r="L8950" s="53"/>
      <c r="M8950" s="53"/>
      <c r="N8950" s="53"/>
    </row>
    <row r="8951" spans="2:14" x14ac:dyDescent="0.25">
      <c r="B8951" s="175"/>
      <c r="C8951" s="53"/>
      <c r="D8951" s="53"/>
      <c r="E8951" s="53"/>
      <c r="F8951" s="53"/>
      <c r="G8951" s="54"/>
      <c r="H8951" s="53"/>
      <c r="I8951" s="59"/>
      <c r="J8951" s="53"/>
      <c r="K8951" s="53"/>
      <c r="L8951" s="53"/>
      <c r="M8951" s="53"/>
      <c r="N8951" s="53"/>
    </row>
    <row r="8952" spans="2:14" x14ac:dyDescent="0.25">
      <c r="B8952" s="175"/>
      <c r="C8952" s="53"/>
      <c r="D8952" s="53"/>
      <c r="E8952" s="53"/>
      <c r="F8952" s="53"/>
      <c r="G8952" s="54"/>
      <c r="H8952" s="53"/>
      <c r="I8952" s="59"/>
      <c r="J8952" s="53"/>
      <c r="K8952" s="53"/>
      <c r="L8952" s="53"/>
      <c r="M8952" s="53"/>
      <c r="N8952" s="53"/>
    </row>
    <row r="8953" spans="2:14" x14ac:dyDescent="0.25">
      <c r="B8953" s="175"/>
      <c r="C8953" s="53"/>
      <c r="D8953" s="53"/>
      <c r="E8953" s="53"/>
      <c r="F8953" s="53"/>
      <c r="G8953" s="54"/>
      <c r="H8953" s="53"/>
      <c r="I8953" s="59"/>
      <c r="J8953" s="53"/>
      <c r="K8953" s="53"/>
      <c r="L8953" s="53"/>
      <c r="M8953" s="53"/>
      <c r="N8953" s="53"/>
    </row>
    <row r="8954" spans="2:14" x14ac:dyDescent="0.25">
      <c r="B8954" s="175"/>
      <c r="C8954" s="53"/>
      <c r="D8954" s="53"/>
      <c r="E8954" s="53"/>
      <c r="F8954" s="53"/>
      <c r="G8954" s="54"/>
      <c r="H8954" s="53"/>
      <c r="I8954" s="59"/>
      <c r="J8954" s="53"/>
      <c r="K8954" s="53"/>
      <c r="L8954" s="53"/>
      <c r="M8954" s="53"/>
      <c r="N8954" s="53"/>
    </row>
    <row r="8955" spans="2:14" x14ac:dyDescent="0.25">
      <c r="B8955" s="175"/>
      <c r="C8955" s="53"/>
      <c r="D8955" s="53"/>
      <c r="E8955" s="53"/>
      <c r="F8955" s="53"/>
      <c r="G8955" s="54"/>
      <c r="H8955" s="53"/>
      <c r="I8955" s="59"/>
      <c r="J8955" s="53"/>
      <c r="K8955" s="53"/>
      <c r="L8955" s="53"/>
      <c r="M8955" s="53"/>
      <c r="N8955" s="53"/>
    </row>
    <row r="8956" spans="2:14" x14ac:dyDescent="0.25">
      <c r="B8956" s="175"/>
      <c r="C8956" s="53"/>
      <c r="D8956" s="53"/>
      <c r="E8956" s="53"/>
      <c r="F8956" s="53"/>
      <c r="G8956" s="54"/>
      <c r="H8956" s="53"/>
      <c r="I8956" s="59"/>
      <c r="J8956" s="53"/>
      <c r="K8956" s="53"/>
      <c r="L8956" s="53"/>
      <c r="M8956" s="53"/>
      <c r="N8956" s="53"/>
    </row>
    <row r="8957" spans="2:14" x14ac:dyDescent="0.25">
      <c r="B8957" s="175"/>
      <c r="C8957" s="53"/>
      <c r="D8957" s="53"/>
      <c r="E8957" s="53"/>
      <c r="F8957" s="53"/>
      <c r="G8957" s="54"/>
      <c r="H8957" s="53"/>
      <c r="I8957" s="59"/>
      <c r="J8957" s="53"/>
      <c r="K8957" s="53"/>
      <c r="L8957" s="53"/>
      <c r="M8957" s="53"/>
      <c r="N8957" s="53"/>
    </row>
    <row r="8958" spans="2:14" x14ac:dyDescent="0.25">
      <c r="B8958" s="175"/>
      <c r="C8958" s="53"/>
      <c r="D8958" s="53"/>
      <c r="E8958" s="53"/>
      <c r="F8958" s="53"/>
      <c r="G8958" s="54"/>
      <c r="H8958" s="53"/>
      <c r="I8958" s="59"/>
      <c r="J8958" s="53"/>
      <c r="K8958" s="53"/>
      <c r="L8958" s="53"/>
      <c r="M8958" s="53"/>
      <c r="N8958" s="53"/>
    </row>
    <row r="8959" spans="2:14" x14ac:dyDescent="0.25">
      <c r="B8959" s="175"/>
      <c r="C8959" s="53"/>
      <c r="D8959" s="53"/>
      <c r="E8959" s="53"/>
      <c r="F8959" s="53"/>
      <c r="G8959" s="54"/>
      <c r="H8959" s="53"/>
      <c r="I8959" s="59"/>
      <c r="J8959" s="53"/>
      <c r="K8959" s="53"/>
      <c r="L8959" s="53"/>
      <c r="M8959" s="53"/>
      <c r="N8959" s="53"/>
    </row>
    <row r="8960" spans="2:14" x14ac:dyDescent="0.25">
      <c r="B8960" s="175"/>
      <c r="C8960" s="53"/>
      <c r="D8960" s="53"/>
      <c r="E8960" s="53"/>
      <c r="F8960" s="53"/>
      <c r="G8960" s="54"/>
      <c r="H8960" s="53"/>
      <c r="I8960" s="59"/>
      <c r="J8960" s="53"/>
      <c r="K8960" s="53"/>
      <c r="L8960" s="53"/>
      <c r="M8960" s="53"/>
      <c r="N8960" s="53"/>
    </row>
    <row r="8961" spans="2:14" x14ac:dyDescent="0.25">
      <c r="B8961" s="175"/>
      <c r="C8961" s="53"/>
      <c r="D8961" s="53"/>
      <c r="E8961" s="53"/>
      <c r="F8961" s="53"/>
      <c r="G8961" s="54"/>
      <c r="H8961" s="53"/>
      <c r="I8961" s="59"/>
      <c r="J8961" s="53"/>
      <c r="K8961" s="53"/>
      <c r="L8961" s="53"/>
      <c r="M8961" s="53"/>
      <c r="N8961" s="53"/>
    </row>
    <row r="8962" spans="2:14" x14ac:dyDescent="0.25">
      <c r="B8962" s="175"/>
      <c r="C8962" s="53"/>
      <c r="D8962" s="53"/>
      <c r="E8962" s="53"/>
      <c r="F8962" s="53"/>
      <c r="G8962" s="54"/>
      <c r="H8962" s="53"/>
      <c r="I8962" s="59"/>
      <c r="J8962" s="53"/>
      <c r="K8962" s="53"/>
      <c r="L8962" s="53"/>
      <c r="M8962" s="53"/>
      <c r="N8962" s="53"/>
    </row>
    <row r="8963" spans="2:14" x14ac:dyDescent="0.25">
      <c r="B8963" s="175"/>
      <c r="C8963" s="53"/>
      <c r="D8963" s="53"/>
      <c r="E8963" s="53"/>
      <c r="F8963" s="53"/>
      <c r="G8963" s="54"/>
      <c r="H8963" s="53"/>
      <c r="I8963" s="59"/>
      <c r="J8963" s="53"/>
      <c r="K8963" s="53"/>
      <c r="L8963" s="53"/>
      <c r="M8963" s="53"/>
      <c r="N8963" s="53"/>
    </row>
    <row r="8964" spans="2:14" x14ac:dyDescent="0.25">
      <c r="B8964" s="175"/>
      <c r="C8964" s="53"/>
      <c r="D8964" s="53"/>
      <c r="E8964" s="53"/>
      <c r="F8964" s="53"/>
      <c r="G8964" s="54"/>
      <c r="H8964" s="53"/>
      <c r="I8964" s="59"/>
      <c r="J8964" s="53"/>
      <c r="K8964" s="53"/>
      <c r="L8964" s="53"/>
      <c r="M8964" s="53"/>
      <c r="N8964" s="53"/>
    </row>
    <row r="8965" spans="2:14" x14ac:dyDescent="0.25">
      <c r="B8965" s="175"/>
      <c r="C8965" s="53"/>
      <c r="D8965" s="53"/>
      <c r="E8965" s="53"/>
      <c r="F8965" s="53"/>
      <c r="G8965" s="54"/>
      <c r="H8965" s="53"/>
      <c r="I8965" s="59"/>
      <c r="J8965" s="53"/>
      <c r="K8965" s="53"/>
      <c r="L8965" s="53"/>
      <c r="M8965" s="53"/>
      <c r="N8965" s="53"/>
    </row>
    <row r="8966" spans="2:14" x14ac:dyDescent="0.25">
      <c r="B8966" s="175"/>
      <c r="C8966" s="53"/>
      <c r="D8966" s="53"/>
      <c r="E8966" s="53"/>
      <c r="F8966" s="53"/>
      <c r="G8966" s="54"/>
      <c r="H8966" s="53"/>
      <c r="I8966" s="59"/>
      <c r="J8966" s="53"/>
      <c r="K8966" s="53"/>
      <c r="L8966" s="53"/>
      <c r="M8966" s="53"/>
      <c r="N8966" s="53"/>
    </row>
    <row r="8967" spans="2:14" x14ac:dyDescent="0.25">
      <c r="B8967" s="175"/>
      <c r="C8967" s="53"/>
      <c r="D8967" s="53"/>
      <c r="E8967" s="53"/>
      <c r="F8967" s="53"/>
      <c r="G8967" s="54"/>
      <c r="H8967" s="53"/>
      <c r="I8967" s="59"/>
      <c r="J8967" s="53"/>
      <c r="K8967" s="53"/>
      <c r="L8967" s="53"/>
      <c r="M8967" s="53"/>
      <c r="N8967" s="53"/>
    </row>
    <row r="8968" spans="2:14" x14ac:dyDescent="0.25">
      <c r="B8968" s="175"/>
      <c r="C8968" s="53"/>
      <c r="D8968" s="53"/>
      <c r="E8968" s="53"/>
      <c r="F8968" s="53"/>
      <c r="G8968" s="54"/>
      <c r="H8968" s="53"/>
      <c r="I8968" s="59"/>
      <c r="J8968" s="53"/>
      <c r="K8968" s="53"/>
      <c r="L8968" s="53"/>
      <c r="M8968" s="53"/>
      <c r="N8968" s="53"/>
    </row>
    <row r="8969" spans="2:14" x14ac:dyDescent="0.25">
      <c r="B8969" s="175"/>
      <c r="C8969" s="53"/>
      <c r="D8969" s="53"/>
      <c r="E8969" s="53"/>
      <c r="F8969" s="53"/>
      <c r="G8969" s="54"/>
      <c r="H8969" s="53"/>
      <c r="I8969" s="59"/>
      <c r="J8969" s="53"/>
      <c r="K8969" s="53"/>
      <c r="L8969" s="53"/>
      <c r="M8969" s="53"/>
      <c r="N8969" s="53"/>
    </row>
    <row r="8970" spans="2:14" x14ac:dyDescent="0.25">
      <c r="B8970" s="175"/>
      <c r="C8970" s="53"/>
      <c r="D8970" s="53"/>
      <c r="E8970" s="53"/>
      <c r="F8970" s="53"/>
      <c r="G8970" s="54"/>
      <c r="H8970" s="53"/>
      <c r="I8970" s="59"/>
      <c r="J8970" s="53"/>
      <c r="K8970" s="53"/>
      <c r="L8970" s="53"/>
      <c r="M8970" s="53"/>
      <c r="N8970" s="53"/>
    </row>
    <row r="8971" spans="2:14" x14ac:dyDescent="0.25">
      <c r="B8971" s="175"/>
      <c r="C8971" s="53"/>
      <c r="D8971" s="53"/>
      <c r="E8971" s="53"/>
      <c r="F8971" s="53"/>
      <c r="G8971" s="54"/>
      <c r="H8971" s="53"/>
      <c r="I8971" s="59"/>
      <c r="J8971" s="53"/>
      <c r="K8971" s="53"/>
      <c r="L8971" s="53"/>
      <c r="M8971" s="53"/>
      <c r="N8971" s="53"/>
    </row>
    <row r="8972" spans="2:14" x14ac:dyDescent="0.25">
      <c r="B8972" s="175"/>
      <c r="C8972" s="53"/>
      <c r="D8972" s="53"/>
      <c r="E8972" s="53"/>
      <c r="F8972" s="53"/>
      <c r="G8972" s="54"/>
      <c r="H8972" s="53"/>
      <c r="I8972" s="59"/>
      <c r="J8972" s="53"/>
      <c r="K8972" s="53"/>
      <c r="L8972" s="53"/>
      <c r="M8972" s="53"/>
      <c r="N8972" s="53"/>
    </row>
    <row r="8973" spans="2:14" x14ac:dyDescent="0.25">
      <c r="B8973" s="175"/>
      <c r="C8973" s="53"/>
      <c r="D8973" s="53"/>
      <c r="E8973" s="53"/>
      <c r="F8973" s="53"/>
      <c r="G8973" s="54"/>
      <c r="H8973" s="53"/>
      <c r="I8973" s="59"/>
      <c r="J8973" s="53"/>
      <c r="K8973" s="53"/>
      <c r="L8973" s="53"/>
      <c r="M8973" s="53"/>
      <c r="N8973" s="53"/>
    </row>
    <row r="8974" spans="2:14" x14ac:dyDescent="0.25">
      <c r="B8974" s="175"/>
      <c r="C8974" s="53"/>
      <c r="D8974" s="53"/>
      <c r="E8974" s="53"/>
      <c r="F8974" s="53"/>
      <c r="G8974" s="54"/>
      <c r="H8974" s="53"/>
      <c r="I8974" s="59"/>
      <c r="J8974" s="53"/>
      <c r="K8974" s="53"/>
      <c r="L8974" s="53"/>
      <c r="M8974" s="53"/>
      <c r="N8974" s="53"/>
    </row>
    <row r="8975" spans="2:14" x14ac:dyDescent="0.25">
      <c r="B8975" s="175"/>
      <c r="C8975" s="53"/>
      <c r="D8975" s="53"/>
      <c r="E8975" s="53"/>
      <c r="F8975" s="53"/>
      <c r="G8975" s="54"/>
      <c r="H8975" s="53"/>
      <c r="I8975" s="59"/>
      <c r="J8975" s="53"/>
      <c r="K8975" s="53"/>
      <c r="L8975" s="53"/>
      <c r="M8975" s="53"/>
      <c r="N8975" s="53"/>
    </row>
    <row r="8976" spans="2:14" x14ac:dyDescent="0.25">
      <c r="B8976" s="175"/>
      <c r="C8976" s="53"/>
      <c r="D8976" s="53"/>
      <c r="E8976" s="53"/>
      <c r="F8976" s="53"/>
      <c r="G8976" s="54"/>
      <c r="H8976" s="53"/>
      <c r="I8976" s="59"/>
      <c r="J8976" s="53"/>
      <c r="K8976" s="53"/>
      <c r="L8976" s="53"/>
      <c r="M8976" s="53"/>
      <c r="N8976" s="53"/>
    </row>
    <row r="8977" spans="2:14" x14ac:dyDescent="0.25">
      <c r="B8977" s="175"/>
      <c r="C8977" s="53"/>
      <c r="D8977" s="53"/>
      <c r="E8977" s="53"/>
      <c r="F8977" s="53"/>
      <c r="G8977" s="54"/>
      <c r="H8977" s="53"/>
      <c r="I8977" s="59"/>
      <c r="J8977" s="53"/>
      <c r="K8977" s="53"/>
      <c r="L8977" s="53"/>
      <c r="M8977" s="53"/>
      <c r="N8977" s="53"/>
    </row>
    <row r="8978" spans="2:14" x14ac:dyDescent="0.25">
      <c r="B8978" s="175"/>
      <c r="C8978" s="53"/>
      <c r="D8978" s="53"/>
      <c r="E8978" s="53"/>
      <c r="F8978" s="53"/>
      <c r="G8978" s="54"/>
      <c r="H8978" s="53"/>
      <c r="I8978" s="59"/>
      <c r="J8978" s="53"/>
      <c r="K8978" s="53"/>
      <c r="L8978" s="53"/>
      <c r="M8978" s="53"/>
      <c r="N8978" s="53"/>
    </row>
    <row r="8979" spans="2:14" x14ac:dyDescent="0.25">
      <c r="B8979" s="175"/>
      <c r="C8979" s="53"/>
      <c r="D8979" s="53"/>
      <c r="E8979" s="53"/>
      <c r="F8979" s="53"/>
      <c r="G8979" s="54"/>
      <c r="H8979" s="53"/>
      <c r="I8979" s="59"/>
      <c r="J8979" s="53"/>
      <c r="K8979" s="53"/>
      <c r="L8979" s="53"/>
      <c r="M8979" s="53"/>
      <c r="N8979" s="53"/>
    </row>
    <row r="8980" spans="2:14" x14ac:dyDescent="0.25">
      <c r="B8980" s="175"/>
      <c r="C8980" s="53"/>
      <c r="D8980" s="53"/>
      <c r="E8980" s="53"/>
      <c r="F8980" s="53"/>
      <c r="G8980" s="54"/>
      <c r="H8980" s="53"/>
      <c r="I8980" s="59"/>
      <c r="J8980" s="53"/>
      <c r="K8980" s="53"/>
      <c r="L8980" s="53"/>
      <c r="M8980" s="53"/>
      <c r="N8980" s="53"/>
    </row>
    <row r="8981" spans="2:14" x14ac:dyDescent="0.25">
      <c r="B8981" s="175"/>
      <c r="C8981" s="53"/>
      <c r="D8981" s="53"/>
      <c r="E8981" s="53"/>
      <c r="F8981" s="53"/>
      <c r="G8981" s="54"/>
      <c r="H8981" s="53"/>
      <c r="I8981" s="59"/>
      <c r="J8981" s="53"/>
      <c r="K8981" s="53"/>
      <c r="L8981" s="53"/>
      <c r="M8981" s="53"/>
      <c r="N8981" s="53"/>
    </row>
    <row r="8982" spans="2:14" x14ac:dyDescent="0.25">
      <c r="B8982" s="175"/>
      <c r="C8982" s="53"/>
      <c r="D8982" s="53"/>
      <c r="E8982" s="53"/>
      <c r="F8982" s="53"/>
      <c r="G8982" s="54"/>
      <c r="H8982" s="53"/>
      <c r="I8982" s="59"/>
      <c r="J8982" s="53"/>
      <c r="K8982" s="53"/>
      <c r="L8982" s="53"/>
      <c r="M8982" s="53"/>
      <c r="N8982" s="53"/>
    </row>
    <row r="8983" spans="2:14" x14ac:dyDescent="0.25">
      <c r="B8983" s="175"/>
      <c r="C8983" s="53"/>
      <c r="D8983" s="53"/>
      <c r="E8983" s="53"/>
      <c r="F8983" s="53"/>
      <c r="G8983" s="54"/>
      <c r="H8983" s="53"/>
      <c r="I8983" s="59"/>
      <c r="J8983" s="53"/>
      <c r="K8983" s="53"/>
      <c r="L8983" s="53"/>
      <c r="M8983" s="53"/>
      <c r="N8983" s="53"/>
    </row>
    <row r="8984" spans="2:14" x14ac:dyDescent="0.25">
      <c r="B8984" s="175"/>
      <c r="C8984" s="53"/>
      <c r="D8984" s="53"/>
      <c r="E8984" s="53"/>
      <c r="F8984" s="53"/>
      <c r="G8984" s="54"/>
      <c r="H8984" s="53"/>
      <c r="I8984" s="59"/>
      <c r="J8984" s="53"/>
      <c r="K8984" s="53"/>
      <c r="L8984" s="53"/>
      <c r="M8984" s="53"/>
      <c r="N8984" s="53"/>
    </row>
    <row r="8985" spans="2:14" x14ac:dyDescent="0.25">
      <c r="B8985" s="175"/>
      <c r="C8985" s="53"/>
      <c r="D8985" s="53"/>
      <c r="E8985" s="53"/>
      <c r="F8985" s="53"/>
      <c r="G8985" s="54"/>
      <c r="H8985" s="53"/>
      <c r="I8985" s="59"/>
      <c r="J8985" s="53"/>
      <c r="K8985" s="53"/>
      <c r="L8985" s="53"/>
      <c r="M8985" s="53"/>
      <c r="N8985" s="53"/>
    </row>
    <row r="8986" spans="2:14" x14ac:dyDescent="0.25">
      <c r="B8986" s="175"/>
      <c r="C8986" s="53"/>
      <c r="D8986" s="53"/>
      <c r="E8986" s="53"/>
      <c r="F8986" s="53"/>
      <c r="G8986" s="54"/>
      <c r="H8986" s="53"/>
      <c r="I8986" s="59"/>
      <c r="J8986" s="53"/>
      <c r="K8986" s="53"/>
      <c r="L8986" s="53"/>
      <c r="M8986" s="53"/>
      <c r="N8986" s="53"/>
    </row>
    <row r="8987" spans="2:14" x14ac:dyDescent="0.25">
      <c r="B8987" s="175"/>
      <c r="C8987" s="53"/>
      <c r="D8987" s="53"/>
      <c r="E8987" s="53"/>
      <c r="F8987" s="53"/>
      <c r="G8987" s="54"/>
      <c r="H8987" s="53"/>
      <c r="I8987" s="59"/>
      <c r="J8987" s="53"/>
      <c r="K8987" s="53"/>
      <c r="L8987" s="53"/>
      <c r="M8987" s="53"/>
      <c r="N8987" s="53"/>
    </row>
    <row r="8988" spans="2:14" x14ac:dyDescent="0.25">
      <c r="B8988" s="175"/>
      <c r="C8988" s="53"/>
      <c r="D8988" s="53"/>
      <c r="E8988" s="53"/>
      <c r="F8988" s="53"/>
      <c r="G8988" s="54"/>
      <c r="H8988" s="53"/>
      <c r="I8988" s="59"/>
      <c r="J8988" s="53"/>
      <c r="K8988" s="53"/>
      <c r="L8988" s="53"/>
      <c r="M8988" s="53"/>
      <c r="N8988" s="53"/>
    </row>
    <row r="8989" spans="2:14" x14ac:dyDescent="0.25">
      <c r="B8989" s="175"/>
      <c r="C8989" s="53"/>
      <c r="D8989" s="53"/>
      <c r="E8989" s="53"/>
      <c r="F8989" s="53"/>
      <c r="G8989" s="54"/>
      <c r="H8989" s="53"/>
      <c r="I8989" s="59"/>
      <c r="J8989" s="53"/>
      <c r="K8989" s="53"/>
      <c r="L8989" s="53"/>
      <c r="M8989" s="53"/>
      <c r="N8989" s="53"/>
    </row>
    <row r="8990" spans="2:14" x14ac:dyDescent="0.25">
      <c r="B8990" s="175"/>
      <c r="C8990" s="53"/>
      <c r="D8990" s="53"/>
      <c r="E8990" s="53"/>
      <c r="F8990" s="53"/>
      <c r="G8990" s="54"/>
      <c r="H8990" s="53"/>
      <c r="I8990" s="59"/>
      <c r="J8990" s="53"/>
      <c r="K8990" s="53"/>
      <c r="L8990" s="53"/>
      <c r="M8990" s="53"/>
      <c r="N8990" s="53"/>
    </row>
    <row r="8991" spans="2:14" x14ac:dyDescent="0.25">
      <c r="B8991" s="175"/>
      <c r="C8991" s="53"/>
      <c r="D8991" s="53"/>
      <c r="E8991" s="53"/>
      <c r="F8991" s="53"/>
      <c r="G8991" s="54"/>
      <c r="H8991" s="53"/>
      <c r="I8991" s="59"/>
      <c r="J8991" s="53"/>
      <c r="K8991" s="53"/>
      <c r="L8991" s="53"/>
      <c r="M8991" s="53"/>
      <c r="N8991" s="53"/>
    </row>
    <row r="8992" spans="2:14" x14ac:dyDescent="0.25">
      <c r="B8992" s="175"/>
      <c r="C8992" s="53"/>
      <c r="D8992" s="53"/>
      <c r="E8992" s="53"/>
      <c r="F8992" s="53"/>
      <c r="G8992" s="54"/>
      <c r="H8992" s="53"/>
      <c r="I8992" s="59"/>
      <c r="J8992" s="53"/>
      <c r="K8992" s="53"/>
      <c r="L8992" s="53"/>
      <c r="M8992" s="53"/>
      <c r="N8992" s="53"/>
    </row>
    <row r="8993" spans="2:14" x14ac:dyDescent="0.25">
      <c r="B8993" s="175"/>
      <c r="C8993" s="53"/>
      <c r="D8993" s="53"/>
      <c r="E8993" s="53"/>
      <c r="F8993" s="53"/>
      <c r="G8993" s="54"/>
      <c r="H8993" s="53"/>
      <c r="I8993" s="59"/>
      <c r="J8993" s="53"/>
      <c r="K8993" s="53"/>
      <c r="L8993" s="53"/>
      <c r="M8993" s="53"/>
      <c r="N8993" s="53"/>
    </row>
    <row r="8994" spans="2:14" x14ac:dyDescent="0.25">
      <c r="B8994" s="175"/>
      <c r="C8994" s="53"/>
      <c r="D8994" s="53"/>
      <c r="E8994" s="53"/>
      <c r="F8994" s="53"/>
      <c r="G8994" s="54"/>
      <c r="H8994" s="53"/>
      <c r="I8994" s="59"/>
      <c r="J8994" s="53"/>
      <c r="K8994" s="53"/>
      <c r="L8994" s="53"/>
      <c r="M8994" s="53"/>
      <c r="N8994" s="53"/>
    </row>
    <row r="8995" spans="2:14" x14ac:dyDescent="0.25">
      <c r="B8995" s="175"/>
      <c r="C8995" s="53"/>
      <c r="D8995" s="53"/>
      <c r="E8995" s="53"/>
      <c r="F8995" s="53"/>
      <c r="G8995" s="54"/>
      <c r="H8995" s="53"/>
      <c r="I8995" s="59"/>
      <c r="J8995" s="53"/>
      <c r="K8995" s="53"/>
      <c r="L8995" s="53"/>
      <c r="M8995" s="53"/>
      <c r="N8995" s="53"/>
    </row>
    <row r="8996" spans="2:14" x14ac:dyDescent="0.25">
      <c r="B8996" s="175"/>
      <c r="C8996" s="53"/>
      <c r="D8996" s="53"/>
      <c r="E8996" s="53"/>
      <c r="F8996" s="53"/>
      <c r="G8996" s="54"/>
      <c r="H8996" s="53"/>
      <c r="I8996" s="59"/>
      <c r="J8996" s="53"/>
      <c r="K8996" s="53"/>
      <c r="L8996" s="53"/>
      <c r="M8996" s="53"/>
      <c r="N8996" s="53"/>
    </row>
    <row r="8997" spans="2:14" x14ac:dyDescent="0.25">
      <c r="B8997" s="175"/>
      <c r="C8997" s="53"/>
      <c r="D8997" s="53"/>
      <c r="E8997" s="53"/>
      <c r="F8997" s="53"/>
      <c r="G8997" s="54"/>
      <c r="H8997" s="53"/>
      <c r="I8997" s="59"/>
      <c r="J8997" s="53"/>
      <c r="K8997" s="53"/>
      <c r="L8997" s="53"/>
      <c r="M8997" s="53"/>
      <c r="N8997" s="53"/>
    </row>
    <row r="8998" spans="2:14" x14ac:dyDescent="0.25">
      <c r="B8998" s="175"/>
      <c r="C8998" s="53"/>
      <c r="D8998" s="53"/>
      <c r="E8998" s="53"/>
      <c r="F8998" s="53"/>
      <c r="G8998" s="54"/>
      <c r="H8998" s="53"/>
      <c r="I8998" s="59"/>
      <c r="J8998" s="53"/>
      <c r="K8998" s="53"/>
      <c r="L8998" s="53"/>
      <c r="M8998" s="53"/>
      <c r="N8998" s="53"/>
    </row>
    <row r="8999" spans="2:14" x14ac:dyDescent="0.25">
      <c r="B8999" s="175"/>
      <c r="C8999" s="53"/>
      <c r="D8999" s="53"/>
      <c r="E8999" s="53"/>
      <c r="F8999" s="53"/>
      <c r="G8999" s="54"/>
      <c r="H8999" s="53"/>
      <c r="I8999" s="59"/>
      <c r="J8999" s="53"/>
      <c r="K8999" s="53"/>
      <c r="L8999" s="53"/>
      <c r="M8999" s="53"/>
      <c r="N8999" s="53"/>
    </row>
    <row r="9000" spans="2:14" x14ac:dyDescent="0.25">
      <c r="B9000" s="175"/>
      <c r="C9000" s="53"/>
      <c r="D9000" s="53"/>
      <c r="E9000" s="53"/>
      <c r="F9000" s="53"/>
      <c r="G9000" s="54"/>
      <c r="H9000" s="53"/>
      <c r="I9000" s="59"/>
      <c r="J9000" s="53"/>
      <c r="K9000" s="53"/>
      <c r="L9000" s="53"/>
      <c r="M9000" s="53"/>
      <c r="N9000" s="53"/>
    </row>
    <row r="9001" spans="2:14" x14ac:dyDescent="0.25">
      <c r="B9001" s="175"/>
      <c r="C9001" s="53"/>
      <c r="D9001" s="53"/>
      <c r="E9001" s="53"/>
      <c r="F9001" s="53"/>
      <c r="G9001" s="54"/>
      <c r="H9001" s="53"/>
      <c r="I9001" s="59"/>
      <c r="J9001" s="53"/>
      <c r="K9001" s="53"/>
      <c r="L9001" s="53"/>
      <c r="M9001" s="53"/>
      <c r="N9001" s="53"/>
    </row>
    <row r="9002" spans="2:14" x14ac:dyDescent="0.25">
      <c r="B9002" s="175"/>
      <c r="C9002" s="53"/>
      <c r="D9002" s="53"/>
      <c r="E9002" s="53"/>
      <c r="F9002" s="53"/>
      <c r="G9002" s="54"/>
      <c r="H9002" s="53"/>
      <c r="I9002" s="59"/>
      <c r="J9002" s="53"/>
      <c r="K9002" s="53"/>
      <c r="L9002" s="53"/>
      <c r="M9002" s="53"/>
      <c r="N9002" s="53"/>
    </row>
    <row r="9003" spans="2:14" x14ac:dyDescent="0.25">
      <c r="B9003" s="175"/>
      <c r="C9003" s="53"/>
      <c r="D9003" s="53"/>
      <c r="E9003" s="53"/>
      <c r="F9003" s="53"/>
      <c r="G9003" s="54"/>
      <c r="H9003" s="53"/>
      <c r="I9003" s="59"/>
      <c r="J9003" s="53"/>
      <c r="K9003" s="53"/>
      <c r="L9003" s="53"/>
      <c r="M9003" s="53"/>
      <c r="N9003" s="53"/>
    </row>
    <row r="9004" spans="2:14" x14ac:dyDescent="0.25">
      <c r="B9004" s="175"/>
      <c r="C9004" s="53"/>
      <c r="D9004" s="53"/>
      <c r="E9004" s="53"/>
      <c r="F9004" s="53"/>
      <c r="G9004" s="54"/>
      <c r="H9004" s="53"/>
      <c r="I9004" s="59"/>
      <c r="J9004" s="53"/>
      <c r="K9004" s="53"/>
      <c r="L9004" s="53"/>
      <c r="M9004" s="53"/>
      <c r="N9004" s="53"/>
    </row>
    <row r="9005" spans="2:14" x14ac:dyDescent="0.25">
      <c r="B9005" s="175"/>
      <c r="C9005" s="53"/>
      <c r="D9005" s="53"/>
      <c r="E9005" s="53"/>
      <c r="F9005" s="53"/>
      <c r="G9005" s="54"/>
      <c r="H9005" s="53"/>
      <c r="I9005" s="59"/>
      <c r="J9005" s="53"/>
      <c r="K9005" s="53"/>
      <c r="L9005" s="53"/>
      <c r="M9005" s="53"/>
      <c r="N9005" s="53"/>
    </row>
    <row r="9006" spans="2:14" x14ac:dyDescent="0.25">
      <c r="B9006" s="175"/>
      <c r="C9006" s="53"/>
      <c r="D9006" s="53"/>
      <c r="E9006" s="53"/>
      <c r="F9006" s="53"/>
      <c r="G9006" s="54"/>
      <c r="H9006" s="53"/>
      <c r="I9006" s="59"/>
      <c r="J9006" s="53"/>
      <c r="K9006" s="53"/>
      <c r="L9006" s="53"/>
      <c r="M9006" s="53"/>
      <c r="N9006" s="53"/>
    </row>
    <row r="9007" spans="2:14" x14ac:dyDescent="0.25">
      <c r="B9007" s="175"/>
      <c r="C9007" s="53"/>
      <c r="D9007" s="53"/>
      <c r="E9007" s="53"/>
      <c r="F9007" s="53"/>
      <c r="G9007" s="54"/>
      <c r="H9007" s="53"/>
      <c r="I9007" s="59"/>
      <c r="J9007" s="53"/>
      <c r="K9007" s="53"/>
      <c r="L9007" s="53"/>
      <c r="M9007" s="53"/>
      <c r="N9007" s="53"/>
    </row>
    <row r="9008" spans="2:14" x14ac:dyDescent="0.25">
      <c r="B9008" s="175"/>
      <c r="C9008" s="53"/>
      <c r="D9008" s="53"/>
      <c r="E9008" s="53"/>
      <c r="F9008" s="53"/>
      <c r="G9008" s="54"/>
      <c r="H9008" s="53"/>
      <c r="I9008" s="59"/>
      <c r="J9008" s="53"/>
      <c r="K9008" s="53"/>
      <c r="L9008" s="53"/>
      <c r="M9008" s="53"/>
      <c r="N9008" s="53"/>
    </row>
    <row r="9009" spans="2:14" x14ac:dyDescent="0.25">
      <c r="B9009" s="175"/>
      <c r="C9009" s="53"/>
      <c r="D9009" s="53"/>
      <c r="E9009" s="53"/>
      <c r="F9009" s="53"/>
      <c r="G9009" s="54"/>
      <c r="H9009" s="53"/>
      <c r="I9009" s="59"/>
      <c r="J9009" s="53"/>
      <c r="K9009" s="53"/>
      <c r="L9009" s="53"/>
      <c r="M9009" s="53"/>
      <c r="N9009" s="53"/>
    </row>
    <row r="9010" spans="2:14" x14ac:dyDescent="0.25">
      <c r="B9010" s="175"/>
      <c r="C9010" s="53"/>
      <c r="D9010" s="53"/>
      <c r="E9010" s="53"/>
      <c r="F9010" s="53"/>
      <c r="G9010" s="54"/>
      <c r="H9010" s="53"/>
      <c r="I9010" s="59"/>
      <c r="J9010" s="53"/>
      <c r="K9010" s="53"/>
      <c r="L9010" s="53"/>
      <c r="M9010" s="53"/>
      <c r="N9010" s="53"/>
    </row>
    <row r="9011" spans="2:14" x14ac:dyDescent="0.25">
      <c r="B9011" s="175"/>
      <c r="C9011" s="53"/>
      <c r="D9011" s="53"/>
      <c r="E9011" s="53"/>
      <c r="F9011" s="53"/>
      <c r="G9011" s="54"/>
      <c r="H9011" s="53"/>
      <c r="I9011" s="59"/>
      <c r="J9011" s="53"/>
      <c r="K9011" s="53"/>
      <c r="L9011" s="53"/>
      <c r="M9011" s="53"/>
      <c r="N9011" s="53"/>
    </row>
    <row r="9012" spans="2:14" x14ac:dyDescent="0.25">
      <c r="B9012" s="175"/>
      <c r="C9012" s="53"/>
      <c r="D9012" s="53"/>
      <c r="E9012" s="53"/>
      <c r="F9012" s="53"/>
      <c r="G9012" s="54"/>
      <c r="H9012" s="53"/>
      <c r="I9012" s="59"/>
      <c r="J9012" s="53"/>
      <c r="K9012" s="53"/>
      <c r="L9012" s="53"/>
      <c r="M9012" s="53"/>
      <c r="N9012" s="53"/>
    </row>
    <row r="9013" spans="2:14" x14ac:dyDescent="0.25">
      <c r="B9013" s="175"/>
      <c r="C9013" s="53"/>
      <c r="D9013" s="53"/>
      <c r="E9013" s="53"/>
      <c r="F9013" s="53"/>
      <c r="G9013" s="54"/>
      <c r="H9013" s="53"/>
      <c r="I9013" s="59"/>
      <c r="J9013" s="53"/>
      <c r="K9013" s="53"/>
      <c r="L9013" s="53"/>
      <c r="M9013" s="53"/>
      <c r="N9013" s="53"/>
    </row>
    <row r="9014" spans="2:14" x14ac:dyDescent="0.25">
      <c r="B9014" s="175"/>
      <c r="C9014" s="53"/>
      <c r="D9014" s="53"/>
      <c r="E9014" s="53"/>
      <c r="F9014" s="53"/>
      <c r="G9014" s="54"/>
      <c r="H9014" s="53"/>
      <c r="I9014" s="59"/>
      <c r="J9014" s="53"/>
      <c r="K9014" s="53"/>
      <c r="L9014" s="53"/>
      <c r="M9014" s="53"/>
      <c r="N9014" s="53"/>
    </row>
    <row r="9015" spans="2:14" x14ac:dyDescent="0.25">
      <c r="B9015" s="175"/>
      <c r="C9015" s="53"/>
      <c r="D9015" s="53"/>
      <c r="E9015" s="53"/>
      <c r="F9015" s="53"/>
      <c r="G9015" s="54"/>
      <c r="H9015" s="53"/>
      <c r="I9015" s="59"/>
      <c r="J9015" s="53"/>
      <c r="K9015" s="53"/>
      <c r="L9015" s="53"/>
      <c r="M9015" s="53"/>
      <c r="N9015" s="53"/>
    </row>
    <row r="9016" spans="2:14" x14ac:dyDescent="0.25">
      <c r="B9016" s="175"/>
      <c r="C9016" s="53"/>
      <c r="D9016" s="53"/>
      <c r="E9016" s="53"/>
      <c r="F9016" s="53"/>
      <c r="G9016" s="54"/>
      <c r="H9016" s="53"/>
      <c r="I9016" s="59"/>
      <c r="J9016" s="53"/>
      <c r="K9016" s="53"/>
      <c r="L9016" s="53"/>
      <c r="M9016" s="53"/>
      <c r="N9016" s="53"/>
    </row>
    <row r="9017" spans="2:14" x14ac:dyDescent="0.25">
      <c r="B9017" s="175"/>
      <c r="C9017" s="53"/>
      <c r="D9017" s="53"/>
      <c r="E9017" s="53"/>
      <c r="F9017" s="53"/>
      <c r="G9017" s="54"/>
      <c r="H9017" s="53"/>
      <c r="I9017" s="59"/>
      <c r="J9017" s="53"/>
      <c r="K9017" s="53"/>
      <c r="L9017" s="53"/>
      <c r="M9017" s="53"/>
      <c r="N9017" s="53"/>
    </row>
    <row r="9018" spans="2:14" x14ac:dyDescent="0.25">
      <c r="B9018" s="175"/>
      <c r="C9018" s="53"/>
      <c r="D9018" s="53"/>
      <c r="E9018" s="53"/>
      <c r="F9018" s="53"/>
      <c r="G9018" s="54"/>
      <c r="H9018" s="53"/>
      <c r="I9018" s="59"/>
      <c r="J9018" s="53"/>
      <c r="K9018" s="53"/>
      <c r="L9018" s="53"/>
      <c r="M9018" s="53"/>
      <c r="N9018" s="53"/>
    </row>
    <row r="9019" spans="2:14" x14ac:dyDescent="0.25">
      <c r="B9019" s="175"/>
      <c r="C9019" s="53"/>
      <c r="D9019" s="53"/>
      <c r="E9019" s="53"/>
      <c r="F9019" s="53"/>
      <c r="G9019" s="54"/>
      <c r="H9019" s="53"/>
      <c r="I9019" s="59"/>
      <c r="J9019" s="53"/>
      <c r="K9019" s="53"/>
      <c r="L9019" s="53"/>
      <c r="M9019" s="53"/>
      <c r="N9019" s="53"/>
    </row>
    <row r="9020" spans="2:14" x14ac:dyDescent="0.25">
      <c r="B9020" s="175"/>
      <c r="C9020" s="53"/>
      <c r="D9020" s="53"/>
      <c r="E9020" s="53"/>
      <c r="F9020" s="53"/>
      <c r="G9020" s="54"/>
      <c r="H9020" s="53"/>
      <c r="I9020" s="59"/>
      <c r="J9020" s="53"/>
      <c r="K9020" s="53"/>
      <c r="L9020" s="53"/>
      <c r="M9020" s="53"/>
      <c r="N9020" s="53"/>
    </row>
    <row r="9021" spans="2:14" x14ac:dyDescent="0.25">
      <c r="B9021" s="175"/>
      <c r="C9021" s="53"/>
      <c r="D9021" s="53"/>
      <c r="E9021" s="53"/>
      <c r="F9021" s="53"/>
      <c r="G9021" s="54"/>
      <c r="H9021" s="53"/>
      <c r="I9021" s="59"/>
      <c r="J9021" s="53"/>
      <c r="K9021" s="53"/>
      <c r="L9021" s="53"/>
      <c r="M9021" s="53"/>
      <c r="N9021" s="53"/>
    </row>
    <row r="9022" spans="2:14" x14ac:dyDescent="0.25">
      <c r="B9022" s="175"/>
      <c r="C9022" s="53"/>
      <c r="D9022" s="53"/>
      <c r="E9022" s="53"/>
      <c r="F9022" s="53"/>
      <c r="G9022" s="54"/>
      <c r="H9022" s="53"/>
      <c r="I9022" s="59"/>
      <c r="J9022" s="53"/>
      <c r="K9022" s="53"/>
      <c r="L9022" s="53"/>
      <c r="M9022" s="53"/>
      <c r="N9022" s="53"/>
    </row>
    <row r="9023" spans="2:14" x14ac:dyDescent="0.25">
      <c r="B9023" s="175"/>
      <c r="C9023" s="53"/>
      <c r="D9023" s="53"/>
      <c r="E9023" s="53"/>
      <c r="F9023" s="53"/>
      <c r="G9023" s="54"/>
      <c r="H9023" s="53"/>
      <c r="I9023" s="59"/>
      <c r="J9023" s="53"/>
      <c r="K9023" s="53"/>
      <c r="L9023" s="53"/>
      <c r="M9023" s="53"/>
      <c r="N9023" s="53"/>
    </row>
    <row r="9024" spans="2:14" x14ac:dyDescent="0.25">
      <c r="B9024" s="175"/>
      <c r="C9024" s="53"/>
      <c r="D9024" s="53"/>
      <c r="E9024" s="53"/>
      <c r="F9024" s="53"/>
      <c r="G9024" s="54"/>
      <c r="H9024" s="53"/>
      <c r="I9024" s="59"/>
      <c r="J9024" s="53"/>
      <c r="K9024" s="53"/>
      <c r="L9024" s="53"/>
      <c r="M9024" s="53"/>
      <c r="N9024" s="53"/>
    </row>
    <row r="9025" spans="2:14" x14ac:dyDescent="0.25">
      <c r="B9025" s="175"/>
      <c r="C9025" s="53"/>
      <c r="D9025" s="53"/>
      <c r="E9025" s="53"/>
      <c r="F9025" s="53"/>
      <c r="G9025" s="54"/>
      <c r="H9025" s="53"/>
      <c r="I9025" s="59"/>
      <c r="J9025" s="53"/>
      <c r="K9025" s="53"/>
      <c r="L9025" s="53"/>
      <c r="M9025" s="53"/>
      <c r="N9025" s="53"/>
    </row>
    <row r="9026" spans="2:14" x14ac:dyDescent="0.25">
      <c r="B9026" s="175"/>
      <c r="C9026" s="53"/>
      <c r="D9026" s="53"/>
      <c r="E9026" s="53"/>
      <c r="F9026" s="53"/>
      <c r="G9026" s="54"/>
      <c r="H9026" s="53"/>
      <c r="I9026" s="59"/>
      <c r="J9026" s="53"/>
      <c r="K9026" s="53"/>
      <c r="L9026" s="53"/>
      <c r="M9026" s="53"/>
      <c r="N9026" s="53"/>
    </row>
    <row r="9027" spans="2:14" x14ac:dyDescent="0.25">
      <c r="B9027" s="175"/>
      <c r="C9027" s="53"/>
      <c r="D9027" s="53"/>
      <c r="E9027" s="53"/>
      <c r="F9027" s="53"/>
      <c r="G9027" s="54"/>
      <c r="H9027" s="53"/>
      <c r="I9027" s="59"/>
      <c r="J9027" s="53"/>
      <c r="K9027" s="53"/>
      <c r="L9027" s="53"/>
      <c r="M9027" s="53"/>
      <c r="N9027" s="53"/>
    </row>
    <row r="9028" spans="2:14" x14ac:dyDescent="0.25">
      <c r="B9028" s="175"/>
      <c r="C9028" s="53"/>
      <c r="D9028" s="53"/>
      <c r="E9028" s="53"/>
      <c r="F9028" s="53"/>
      <c r="G9028" s="54"/>
      <c r="H9028" s="53"/>
      <c r="I9028" s="59"/>
      <c r="J9028" s="53"/>
      <c r="K9028" s="53"/>
      <c r="L9028" s="53"/>
      <c r="M9028" s="53"/>
      <c r="N9028" s="53"/>
    </row>
    <row r="9029" spans="2:14" x14ac:dyDescent="0.25">
      <c r="B9029" s="175"/>
      <c r="C9029" s="53"/>
      <c r="D9029" s="53"/>
      <c r="E9029" s="53"/>
      <c r="F9029" s="53"/>
      <c r="G9029" s="54"/>
      <c r="H9029" s="53"/>
      <c r="I9029" s="59"/>
      <c r="J9029" s="53"/>
      <c r="K9029" s="53"/>
      <c r="L9029" s="53"/>
      <c r="M9029" s="53"/>
      <c r="N9029" s="53"/>
    </row>
    <row r="9030" spans="2:14" x14ac:dyDescent="0.25">
      <c r="B9030" s="175"/>
      <c r="C9030" s="53"/>
      <c r="D9030" s="53"/>
      <c r="E9030" s="53"/>
      <c r="F9030" s="53"/>
      <c r="G9030" s="54"/>
      <c r="H9030" s="53"/>
      <c r="I9030" s="59"/>
      <c r="J9030" s="53"/>
      <c r="K9030" s="53"/>
      <c r="L9030" s="53"/>
      <c r="M9030" s="53"/>
      <c r="N9030" s="53"/>
    </row>
    <row r="9031" spans="2:14" x14ac:dyDescent="0.25">
      <c r="B9031" s="175"/>
      <c r="C9031" s="53"/>
      <c r="D9031" s="53"/>
      <c r="E9031" s="53"/>
      <c r="F9031" s="53"/>
      <c r="G9031" s="54"/>
      <c r="H9031" s="53"/>
      <c r="I9031" s="59"/>
      <c r="J9031" s="53"/>
      <c r="K9031" s="53"/>
      <c r="L9031" s="53"/>
      <c r="M9031" s="53"/>
      <c r="N9031" s="53"/>
    </row>
    <row r="9032" spans="2:14" x14ac:dyDescent="0.25">
      <c r="B9032" s="175"/>
      <c r="C9032" s="53"/>
      <c r="D9032" s="53"/>
      <c r="E9032" s="53"/>
      <c r="F9032" s="53"/>
      <c r="G9032" s="54"/>
      <c r="H9032" s="53"/>
      <c r="I9032" s="59"/>
      <c r="J9032" s="53"/>
      <c r="K9032" s="53"/>
      <c r="L9032" s="53"/>
      <c r="M9032" s="53"/>
      <c r="N9032" s="53"/>
    </row>
    <row r="9033" spans="2:14" x14ac:dyDescent="0.25">
      <c r="B9033" s="175"/>
      <c r="C9033" s="53"/>
      <c r="D9033" s="53"/>
      <c r="E9033" s="53"/>
      <c r="F9033" s="53"/>
      <c r="G9033" s="54"/>
      <c r="H9033" s="53"/>
      <c r="I9033" s="59"/>
      <c r="J9033" s="53"/>
      <c r="K9033" s="53"/>
      <c r="L9033" s="53"/>
      <c r="M9033" s="53"/>
      <c r="N9033" s="53"/>
    </row>
    <row r="9034" spans="2:14" x14ac:dyDescent="0.25">
      <c r="B9034" s="175"/>
      <c r="C9034" s="53"/>
      <c r="D9034" s="53"/>
      <c r="E9034" s="53"/>
      <c r="F9034" s="53"/>
      <c r="G9034" s="54"/>
      <c r="H9034" s="53"/>
      <c r="I9034" s="59"/>
      <c r="J9034" s="53"/>
      <c r="K9034" s="53"/>
      <c r="L9034" s="53"/>
      <c r="M9034" s="53"/>
      <c r="N9034" s="53"/>
    </row>
    <row r="9035" spans="2:14" x14ac:dyDescent="0.25">
      <c r="B9035" s="175"/>
      <c r="C9035" s="53"/>
      <c r="D9035" s="53"/>
      <c r="E9035" s="53"/>
      <c r="F9035" s="53"/>
      <c r="G9035" s="54"/>
      <c r="H9035" s="53"/>
      <c r="I9035" s="59"/>
      <c r="J9035" s="53"/>
      <c r="K9035" s="53"/>
      <c r="L9035" s="53"/>
      <c r="M9035" s="53"/>
      <c r="N9035" s="53"/>
    </row>
    <row r="9036" spans="2:14" x14ac:dyDescent="0.25">
      <c r="B9036" s="175"/>
      <c r="C9036" s="53"/>
      <c r="D9036" s="53"/>
      <c r="E9036" s="53"/>
      <c r="F9036" s="53"/>
      <c r="G9036" s="54"/>
      <c r="H9036" s="53"/>
      <c r="I9036" s="59"/>
      <c r="J9036" s="53"/>
      <c r="K9036" s="53"/>
      <c r="L9036" s="53"/>
      <c r="M9036" s="53"/>
      <c r="N9036" s="53"/>
    </row>
    <row r="9037" spans="2:14" x14ac:dyDescent="0.25">
      <c r="B9037" s="175"/>
      <c r="C9037" s="53"/>
      <c r="D9037" s="53"/>
      <c r="E9037" s="53"/>
      <c r="F9037" s="53"/>
      <c r="G9037" s="54"/>
      <c r="H9037" s="53"/>
      <c r="I9037" s="59"/>
      <c r="J9037" s="53"/>
      <c r="K9037" s="53"/>
      <c r="L9037" s="53"/>
      <c r="M9037" s="53"/>
      <c r="N9037" s="53"/>
    </row>
    <row r="9038" spans="2:14" x14ac:dyDescent="0.25">
      <c r="B9038" s="175"/>
      <c r="C9038" s="53"/>
      <c r="D9038" s="53"/>
      <c r="E9038" s="53"/>
      <c r="F9038" s="53"/>
      <c r="G9038" s="54"/>
      <c r="H9038" s="53"/>
      <c r="I9038" s="59"/>
      <c r="J9038" s="53"/>
      <c r="K9038" s="53"/>
      <c r="L9038" s="53"/>
      <c r="M9038" s="53"/>
      <c r="N9038" s="53"/>
    </row>
    <row r="9039" spans="2:14" x14ac:dyDescent="0.25">
      <c r="B9039" s="175"/>
      <c r="C9039" s="53"/>
      <c r="D9039" s="53"/>
      <c r="E9039" s="53"/>
      <c r="F9039" s="53"/>
      <c r="G9039" s="54"/>
      <c r="H9039" s="53"/>
      <c r="I9039" s="59"/>
      <c r="J9039" s="53"/>
      <c r="K9039" s="53"/>
      <c r="L9039" s="53"/>
      <c r="M9039" s="53"/>
      <c r="N9039" s="53"/>
    </row>
    <row r="9040" spans="2:14" x14ac:dyDescent="0.25">
      <c r="B9040" s="175"/>
      <c r="C9040" s="53"/>
      <c r="D9040" s="53"/>
      <c r="E9040" s="53"/>
      <c r="F9040" s="53"/>
      <c r="G9040" s="54"/>
      <c r="H9040" s="53"/>
      <c r="I9040" s="59"/>
      <c r="J9040" s="53"/>
      <c r="K9040" s="53"/>
      <c r="L9040" s="53"/>
      <c r="M9040" s="53"/>
      <c r="N9040" s="53"/>
    </row>
    <row r="9041" spans="2:14" x14ac:dyDescent="0.25">
      <c r="B9041" s="175"/>
      <c r="C9041" s="53"/>
      <c r="D9041" s="53"/>
      <c r="E9041" s="53"/>
      <c r="F9041" s="53"/>
      <c r="G9041" s="54"/>
      <c r="H9041" s="53"/>
      <c r="I9041" s="59"/>
      <c r="J9041" s="53"/>
      <c r="K9041" s="53"/>
      <c r="L9041" s="53"/>
      <c r="M9041" s="53"/>
      <c r="N9041" s="53"/>
    </row>
    <row r="9042" spans="2:14" x14ac:dyDescent="0.25">
      <c r="B9042" s="175"/>
      <c r="C9042" s="53"/>
      <c r="D9042" s="53"/>
      <c r="E9042" s="53"/>
      <c r="F9042" s="53"/>
      <c r="G9042" s="54"/>
      <c r="H9042" s="53"/>
      <c r="I9042" s="59"/>
      <c r="J9042" s="53"/>
      <c r="K9042" s="53"/>
      <c r="L9042" s="53"/>
      <c r="M9042" s="53"/>
      <c r="N9042" s="53"/>
    </row>
    <row r="9043" spans="2:14" x14ac:dyDescent="0.25">
      <c r="B9043" s="175"/>
      <c r="C9043" s="53"/>
      <c r="D9043" s="53"/>
      <c r="E9043" s="53"/>
      <c r="F9043" s="53"/>
      <c r="G9043" s="54"/>
      <c r="H9043" s="53"/>
      <c r="I9043" s="59"/>
      <c r="J9043" s="53"/>
      <c r="K9043" s="53"/>
      <c r="L9043" s="53"/>
      <c r="M9043" s="53"/>
      <c r="N9043" s="53"/>
    </row>
    <row r="9044" spans="2:14" x14ac:dyDescent="0.25">
      <c r="B9044" s="175"/>
      <c r="C9044" s="53"/>
      <c r="D9044" s="53"/>
      <c r="E9044" s="53"/>
      <c r="F9044" s="53"/>
      <c r="G9044" s="54"/>
      <c r="H9044" s="53"/>
      <c r="I9044" s="59"/>
      <c r="J9044" s="53"/>
      <c r="K9044" s="53"/>
      <c r="L9044" s="53"/>
      <c r="M9044" s="53"/>
      <c r="N9044" s="53"/>
    </row>
    <row r="9045" spans="2:14" x14ac:dyDescent="0.25">
      <c r="B9045" s="175"/>
      <c r="C9045" s="53"/>
      <c r="D9045" s="53"/>
      <c r="E9045" s="53"/>
      <c r="F9045" s="53"/>
      <c r="G9045" s="54"/>
      <c r="H9045" s="53"/>
      <c r="I9045" s="59"/>
      <c r="J9045" s="53"/>
      <c r="K9045" s="53"/>
      <c r="L9045" s="53"/>
      <c r="M9045" s="53"/>
      <c r="N9045" s="53"/>
    </row>
    <row r="9046" spans="2:14" x14ac:dyDescent="0.25">
      <c r="B9046" s="175"/>
      <c r="C9046" s="53"/>
      <c r="D9046" s="53"/>
      <c r="E9046" s="53"/>
      <c r="F9046" s="53"/>
      <c r="G9046" s="54"/>
      <c r="H9046" s="53"/>
      <c r="I9046" s="59"/>
      <c r="J9046" s="53"/>
      <c r="K9046" s="53"/>
      <c r="L9046" s="53"/>
      <c r="M9046" s="53"/>
      <c r="N9046" s="53"/>
    </row>
    <row r="9047" spans="2:14" x14ac:dyDescent="0.25">
      <c r="B9047" s="175"/>
      <c r="C9047" s="53"/>
      <c r="D9047" s="53"/>
      <c r="E9047" s="53"/>
      <c r="F9047" s="53"/>
      <c r="G9047" s="54"/>
      <c r="H9047" s="53"/>
      <c r="I9047" s="59"/>
      <c r="J9047" s="53"/>
      <c r="K9047" s="53"/>
      <c r="L9047" s="53"/>
      <c r="M9047" s="53"/>
      <c r="N9047" s="53"/>
    </row>
    <row r="9048" spans="2:14" x14ac:dyDescent="0.25">
      <c r="B9048" s="175"/>
      <c r="C9048" s="53"/>
      <c r="D9048" s="53"/>
      <c r="E9048" s="53"/>
      <c r="F9048" s="53"/>
      <c r="G9048" s="54"/>
      <c r="H9048" s="53"/>
      <c r="I9048" s="59"/>
      <c r="J9048" s="53"/>
      <c r="K9048" s="53"/>
      <c r="L9048" s="53"/>
      <c r="M9048" s="53"/>
      <c r="N9048" s="53"/>
    </row>
    <row r="9049" spans="2:14" x14ac:dyDescent="0.25">
      <c r="B9049" s="175"/>
      <c r="C9049" s="53"/>
      <c r="D9049" s="53"/>
      <c r="E9049" s="53"/>
      <c r="F9049" s="53"/>
      <c r="G9049" s="54"/>
      <c r="H9049" s="53"/>
      <c r="I9049" s="59"/>
      <c r="J9049" s="53"/>
      <c r="K9049" s="53"/>
      <c r="L9049" s="53"/>
      <c r="M9049" s="53"/>
      <c r="N9049" s="53"/>
    </row>
    <row r="9050" spans="2:14" x14ac:dyDescent="0.25">
      <c r="B9050" s="175"/>
      <c r="C9050" s="53"/>
      <c r="D9050" s="53"/>
      <c r="E9050" s="53"/>
      <c r="F9050" s="53"/>
      <c r="G9050" s="54"/>
      <c r="H9050" s="53"/>
      <c r="I9050" s="59"/>
      <c r="J9050" s="53"/>
      <c r="K9050" s="53"/>
      <c r="L9050" s="53"/>
      <c r="M9050" s="53"/>
      <c r="N9050" s="53"/>
    </row>
    <row r="9051" spans="2:14" x14ac:dyDescent="0.25">
      <c r="B9051" s="175"/>
      <c r="C9051" s="53"/>
      <c r="D9051" s="53"/>
      <c r="E9051" s="53"/>
      <c r="F9051" s="53"/>
      <c r="G9051" s="54"/>
      <c r="H9051" s="53"/>
      <c r="I9051" s="59"/>
      <c r="J9051" s="53"/>
      <c r="K9051" s="53"/>
      <c r="L9051" s="53"/>
      <c r="M9051" s="53"/>
      <c r="N9051" s="53"/>
    </row>
    <row r="9052" spans="2:14" x14ac:dyDescent="0.25">
      <c r="B9052" s="175"/>
      <c r="C9052" s="53"/>
      <c r="D9052" s="53"/>
      <c r="E9052" s="53"/>
      <c r="F9052" s="53"/>
      <c r="G9052" s="54"/>
      <c r="H9052" s="53"/>
      <c r="I9052" s="59"/>
      <c r="J9052" s="53"/>
      <c r="K9052" s="53"/>
      <c r="L9052" s="53"/>
      <c r="M9052" s="53"/>
      <c r="N9052" s="53"/>
    </row>
    <row r="9053" spans="2:14" x14ac:dyDescent="0.25">
      <c r="B9053" s="175"/>
      <c r="C9053" s="53"/>
      <c r="D9053" s="53"/>
      <c r="E9053" s="53"/>
      <c r="F9053" s="53"/>
      <c r="G9053" s="54"/>
      <c r="H9053" s="53"/>
      <c r="I9053" s="59"/>
      <c r="J9053" s="53"/>
      <c r="K9053" s="53"/>
      <c r="L9053" s="53"/>
      <c r="M9053" s="53"/>
      <c r="N9053" s="53"/>
    </row>
    <row r="9054" spans="2:14" x14ac:dyDescent="0.25">
      <c r="B9054" s="175"/>
      <c r="C9054" s="53"/>
      <c r="D9054" s="53"/>
      <c r="E9054" s="53"/>
      <c r="F9054" s="53"/>
      <c r="G9054" s="54"/>
      <c r="H9054" s="53"/>
      <c r="I9054" s="59"/>
      <c r="J9054" s="53"/>
      <c r="K9054" s="53"/>
      <c r="L9054" s="53"/>
      <c r="M9054" s="53"/>
      <c r="N9054" s="53"/>
    </row>
    <row r="9055" spans="2:14" x14ac:dyDescent="0.25">
      <c r="B9055" s="175"/>
      <c r="C9055" s="53"/>
      <c r="D9055" s="53"/>
      <c r="E9055" s="53"/>
      <c r="F9055" s="53"/>
      <c r="G9055" s="54"/>
      <c r="H9055" s="53"/>
      <c r="I9055" s="59"/>
      <c r="J9055" s="53"/>
      <c r="K9055" s="53"/>
      <c r="L9055" s="53"/>
      <c r="M9055" s="53"/>
      <c r="N9055" s="53"/>
    </row>
    <row r="9056" spans="2:14" x14ac:dyDescent="0.25">
      <c r="B9056" s="175"/>
      <c r="C9056" s="53"/>
      <c r="D9056" s="53"/>
      <c r="E9056" s="53"/>
      <c r="F9056" s="53"/>
      <c r="G9056" s="54"/>
      <c r="H9056" s="53"/>
      <c r="I9056" s="59"/>
      <c r="J9056" s="53"/>
      <c r="K9056" s="53"/>
      <c r="L9056" s="53"/>
      <c r="M9056" s="53"/>
      <c r="N9056" s="53"/>
    </row>
    <row r="9057" spans="2:14" x14ac:dyDescent="0.25">
      <c r="B9057" s="175"/>
      <c r="C9057" s="53"/>
      <c r="D9057" s="53"/>
      <c r="E9057" s="53"/>
      <c r="F9057" s="53"/>
      <c r="G9057" s="54"/>
      <c r="H9057" s="53"/>
      <c r="I9057" s="59"/>
      <c r="J9057" s="53"/>
      <c r="K9057" s="53"/>
      <c r="L9057" s="53"/>
      <c r="M9057" s="53"/>
      <c r="N9057" s="53"/>
    </row>
    <row r="9058" spans="2:14" x14ac:dyDescent="0.25">
      <c r="B9058" s="175"/>
      <c r="C9058" s="53"/>
      <c r="D9058" s="53"/>
      <c r="E9058" s="53"/>
      <c r="F9058" s="53"/>
      <c r="G9058" s="54"/>
      <c r="H9058" s="53"/>
      <c r="I9058" s="59"/>
      <c r="J9058" s="53"/>
      <c r="K9058" s="53"/>
      <c r="L9058" s="53"/>
      <c r="M9058" s="53"/>
      <c r="N9058" s="53"/>
    </row>
    <row r="9059" spans="2:14" x14ac:dyDescent="0.25">
      <c r="B9059" s="175"/>
      <c r="C9059" s="53"/>
      <c r="D9059" s="53"/>
      <c r="E9059" s="53"/>
      <c r="F9059" s="53"/>
      <c r="G9059" s="54"/>
      <c r="H9059" s="53"/>
      <c r="I9059" s="59"/>
      <c r="J9059" s="53"/>
      <c r="K9059" s="53"/>
      <c r="L9059" s="53"/>
      <c r="M9059" s="53"/>
      <c r="N9059" s="53"/>
    </row>
    <row r="9060" spans="2:14" x14ac:dyDescent="0.25">
      <c r="B9060" s="175"/>
      <c r="C9060" s="53"/>
      <c r="D9060" s="53"/>
      <c r="E9060" s="53"/>
      <c r="F9060" s="53"/>
      <c r="G9060" s="54"/>
      <c r="H9060" s="53"/>
      <c r="I9060" s="59"/>
      <c r="J9060" s="53"/>
      <c r="K9060" s="53"/>
      <c r="L9060" s="53"/>
      <c r="M9060" s="53"/>
      <c r="N9060" s="53"/>
    </row>
    <row r="9061" spans="2:14" x14ac:dyDescent="0.25">
      <c r="B9061" s="175"/>
      <c r="C9061" s="53"/>
      <c r="D9061" s="53"/>
      <c r="E9061" s="53"/>
      <c r="F9061" s="53"/>
      <c r="G9061" s="54"/>
      <c r="H9061" s="53"/>
      <c r="I9061" s="59"/>
      <c r="J9061" s="53"/>
      <c r="K9061" s="53"/>
      <c r="L9061" s="53"/>
      <c r="M9061" s="53"/>
      <c r="N9061" s="53"/>
    </row>
    <row r="9062" spans="2:14" x14ac:dyDescent="0.25">
      <c r="B9062" s="175"/>
      <c r="C9062" s="53"/>
      <c r="D9062" s="53"/>
      <c r="E9062" s="53"/>
      <c r="F9062" s="53"/>
      <c r="G9062" s="54"/>
      <c r="H9062" s="53"/>
      <c r="I9062" s="59"/>
      <c r="J9062" s="53"/>
      <c r="K9062" s="53"/>
      <c r="L9062" s="53"/>
      <c r="M9062" s="53"/>
      <c r="N9062" s="53"/>
    </row>
    <row r="9063" spans="2:14" x14ac:dyDescent="0.25">
      <c r="B9063" s="175"/>
      <c r="C9063" s="53"/>
      <c r="D9063" s="53"/>
      <c r="E9063" s="53"/>
      <c r="F9063" s="53"/>
      <c r="G9063" s="54"/>
      <c r="H9063" s="53"/>
      <c r="I9063" s="59"/>
      <c r="J9063" s="53"/>
      <c r="K9063" s="53"/>
      <c r="L9063" s="53"/>
      <c r="M9063" s="53"/>
      <c r="N9063" s="53"/>
    </row>
    <row r="9064" spans="2:14" x14ac:dyDescent="0.25">
      <c r="B9064" s="175"/>
      <c r="C9064" s="53"/>
      <c r="D9064" s="53"/>
      <c r="E9064" s="53"/>
      <c r="F9064" s="53"/>
      <c r="G9064" s="54"/>
      <c r="H9064" s="53"/>
      <c r="I9064" s="59"/>
      <c r="J9064" s="53"/>
      <c r="K9064" s="53"/>
      <c r="L9064" s="53"/>
      <c r="M9064" s="53"/>
      <c r="N9064" s="53"/>
    </row>
    <row r="9065" spans="2:14" x14ac:dyDescent="0.25">
      <c r="B9065" s="175"/>
      <c r="C9065" s="53"/>
      <c r="D9065" s="53"/>
      <c r="E9065" s="53"/>
      <c r="F9065" s="53"/>
      <c r="G9065" s="54"/>
      <c r="H9065" s="53"/>
      <c r="I9065" s="59"/>
      <c r="J9065" s="53"/>
      <c r="K9065" s="53"/>
      <c r="L9065" s="53"/>
      <c r="M9065" s="53"/>
      <c r="N9065" s="53"/>
    </row>
    <row r="9066" spans="2:14" x14ac:dyDescent="0.25">
      <c r="B9066" s="175"/>
      <c r="C9066" s="53"/>
      <c r="D9066" s="53"/>
      <c r="E9066" s="53"/>
      <c r="F9066" s="53"/>
      <c r="G9066" s="54"/>
      <c r="H9066" s="53"/>
      <c r="I9066" s="59"/>
      <c r="J9066" s="53"/>
      <c r="K9066" s="53"/>
      <c r="L9066" s="53"/>
      <c r="M9066" s="53"/>
      <c r="N9066" s="53"/>
    </row>
    <row r="9067" spans="2:14" x14ac:dyDescent="0.25">
      <c r="B9067" s="175"/>
      <c r="C9067" s="53"/>
      <c r="D9067" s="53"/>
      <c r="E9067" s="53"/>
      <c r="F9067" s="53"/>
      <c r="G9067" s="54"/>
      <c r="H9067" s="53"/>
      <c r="I9067" s="59"/>
      <c r="J9067" s="53"/>
      <c r="K9067" s="53"/>
      <c r="L9067" s="53"/>
      <c r="M9067" s="53"/>
      <c r="N9067" s="53"/>
    </row>
    <row r="9068" spans="2:14" x14ac:dyDescent="0.25">
      <c r="B9068" s="175"/>
      <c r="C9068" s="53"/>
      <c r="D9068" s="53"/>
      <c r="E9068" s="53"/>
      <c r="F9068" s="53"/>
      <c r="G9068" s="54"/>
      <c r="H9068" s="53"/>
      <c r="I9068" s="59"/>
      <c r="J9068" s="53"/>
      <c r="K9068" s="53"/>
      <c r="L9068" s="53"/>
      <c r="M9068" s="53"/>
      <c r="N9068" s="53"/>
    </row>
    <row r="9069" spans="2:14" x14ac:dyDescent="0.25">
      <c r="B9069" s="175"/>
      <c r="C9069" s="53"/>
      <c r="D9069" s="53"/>
      <c r="E9069" s="53"/>
      <c r="F9069" s="53"/>
      <c r="G9069" s="54"/>
      <c r="H9069" s="53"/>
      <c r="I9069" s="59"/>
      <c r="J9069" s="53"/>
      <c r="K9069" s="53"/>
      <c r="L9069" s="53"/>
      <c r="M9069" s="53"/>
      <c r="N9069" s="53"/>
    </row>
    <row r="9070" spans="2:14" x14ac:dyDescent="0.25">
      <c r="B9070" s="175"/>
      <c r="C9070" s="53"/>
      <c r="D9070" s="53"/>
      <c r="E9070" s="53"/>
      <c r="F9070" s="53"/>
      <c r="G9070" s="54"/>
      <c r="H9070" s="53"/>
      <c r="I9070" s="59"/>
      <c r="J9070" s="53"/>
      <c r="K9070" s="53"/>
      <c r="L9070" s="53"/>
      <c r="M9070" s="53"/>
      <c r="N9070" s="53"/>
    </row>
    <row r="9071" spans="2:14" x14ac:dyDescent="0.25">
      <c r="B9071" s="175"/>
      <c r="C9071" s="53"/>
      <c r="D9071" s="53"/>
      <c r="E9071" s="53"/>
      <c r="F9071" s="53"/>
      <c r="G9071" s="54"/>
      <c r="H9071" s="53"/>
      <c r="I9071" s="59"/>
      <c r="J9071" s="53"/>
      <c r="K9071" s="53"/>
      <c r="L9071" s="53"/>
      <c r="M9071" s="53"/>
      <c r="N9071" s="53"/>
    </row>
    <row r="9072" spans="2:14" x14ac:dyDescent="0.25">
      <c r="B9072" s="175"/>
      <c r="C9072" s="53"/>
      <c r="D9072" s="53"/>
      <c r="E9072" s="53"/>
      <c r="F9072" s="53"/>
      <c r="G9072" s="54"/>
      <c r="H9072" s="53"/>
      <c r="I9072" s="59"/>
      <c r="J9072" s="53"/>
      <c r="K9072" s="53"/>
      <c r="L9072" s="53"/>
      <c r="M9072" s="53"/>
      <c r="N9072" s="53"/>
    </row>
    <row r="9073" spans="2:14" x14ac:dyDescent="0.25">
      <c r="B9073" s="175"/>
      <c r="C9073" s="53"/>
      <c r="D9073" s="53"/>
      <c r="E9073" s="53"/>
      <c r="F9073" s="53"/>
      <c r="G9073" s="54"/>
      <c r="H9073" s="53"/>
      <c r="I9073" s="59"/>
      <c r="J9073" s="53"/>
      <c r="K9073" s="53"/>
      <c r="L9073" s="53"/>
      <c r="M9073" s="53"/>
      <c r="N9073" s="53"/>
    </row>
    <row r="9074" spans="2:14" x14ac:dyDescent="0.25">
      <c r="B9074" s="175"/>
      <c r="C9074" s="53"/>
      <c r="D9074" s="53"/>
      <c r="E9074" s="53"/>
      <c r="F9074" s="53"/>
      <c r="G9074" s="54"/>
      <c r="H9074" s="53"/>
      <c r="I9074" s="59"/>
      <c r="J9074" s="53"/>
      <c r="K9074" s="53"/>
      <c r="L9074" s="53"/>
      <c r="M9074" s="53"/>
      <c r="N9074" s="53"/>
    </row>
    <row r="9075" spans="2:14" x14ac:dyDescent="0.25">
      <c r="B9075" s="175"/>
      <c r="C9075" s="53"/>
      <c r="D9075" s="53"/>
      <c r="E9075" s="53"/>
      <c r="F9075" s="53"/>
      <c r="G9075" s="54"/>
      <c r="H9075" s="53"/>
      <c r="I9075" s="59"/>
      <c r="J9075" s="53"/>
      <c r="K9075" s="53"/>
      <c r="L9075" s="53"/>
      <c r="M9075" s="53"/>
      <c r="N9075" s="53"/>
    </row>
    <row r="9076" spans="2:14" x14ac:dyDescent="0.25">
      <c r="B9076" s="175"/>
      <c r="C9076" s="53"/>
      <c r="D9076" s="53"/>
      <c r="E9076" s="53"/>
      <c r="F9076" s="53"/>
      <c r="G9076" s="54"/>
      <c r="H9076" s="53"/>
      <c r="I9076" s="59"/>
      <c r="J9076" s="53"/>
      <c r="K9076" s="53"/>
      <c r="L9076" s="53"/>
      <c r="M9076" s="53"/>
      <c r="N9076" s="53"/>
    </row>
    <row r="9077" spans="2:14" x14ac:dyDescent="0.25">
      <c r="B9077" s="175"/>
      <c r="C9077" s="53"/>
      <c r="D9077" s="53"/>
      <c r="E9077" s="53"/>
      <c r="F9077" s="53"/>
      <c r="G9077" s="54"/>
      <c r="H9077" s="53"/>
      <c r="I9077" s="59"/>
      <c r="J9077" s="53"/>
      <c r="K9077" s="53"/>
      <c r="L9077" s="53"/>
      <c r="M9077" s="53"/>
      <c r="N9077" s="53"/>
    </row>
    <row r="9078" spans="2:14" x14ac:dyDescent="0.25">
      <c r="B9078" s="175"/>
      <c r="C9078" s="53"/>
      <c r="D9078" s="53"/>
      <c r="E9078" s="53"/>
      <c r="F9078" s="53"/>
      <c r="G9078" s="54"/>
      <c r="H9078" s="53"/>
      <c r="I9078" s="59"/>
      <c r="J9078" s="53"/>
      <c r="K9078" s="53"/>
      <c r="L9078" s="53"/>
      <c r="M9078" s="53"/>
      <c r="N9078" s="53"/>
    </row>
    <row r="9079" spans="2:14" x14ac:dyDescent="0.25">
      <c r="B9079" s="175"/>
      <c r="C9079" s="53"/>
      <c r="D9079" s="53"/>
      <c r="E9079" s="53"/>
      <c r="F9079" s="53"/>
      <c r="G9079" s="54"/>
      <c r="H9079" s="53"/>
      <c r="I9079" s="59"/>
      <c r="J9079" s="53"/>
      <c r="K9079" s="53"/>
      <c r="L9079" s="53"/>
      <c r="M9079" s="53"/>
      <c r="N9079" s="53"/>
    </row>
    <row r="9080" spans="2:14" x14ac:dyDescent="0.25">
      <c r="B9080" s="175"/>
      <c r="C9080" s="53"/>
      <c r="D9080" s="53"/>
      <c r="E9080" s="53"/>
      <c r="F9080" s="53"/>
      <c r="G9080" s="54"/>
      <c r="H9080" s="53"/>
      <c r="I9080" s="59"/>
      <c r="J9080" s="53"/>
      <c r="K9080" s="53"/>
      <c r="L9080" s="53"/>
      <c r="M9080" s="53"/>
      <c r="N9080" s="53"/>
    </row>
    <row r="9081" spans="2:14" x14ac:dyDescent="0.25">
      <c r="B9081" s="175"/>
      <c r="C9081" s="53"/>
      <c r="D9081" s="53"/>
      <c r="E9081" s="53"/>
      <c r="F9081" s="53"/>
      <c r="G9081" s="54"/>
      <c r="H9081" s="53"/>
      <c r="I9081" s="59"/>
      <c r="J9081" s="53"/>
      <c r="K9081" s="53"/>
      <c r="L9081" s="53"/>
      <c r="M9081" s="53"/>
      <c r="N9081" s="53"/>
    </row>
    <row r="9082" spans="2:14" x14ac:dyDescent="0.25">
      <c r="B9082" s="175"/>
      <c r="C9082" s="53"/>
      <c r="D9082" s="53"/>
      <c r="E9082" s="53"/>
      <c r="F9082" s="53"/>
      <c r="G9082" s="54"/>
      <c r="H9082" s="53"/>
      <c r="I9082" s="59"/>
      <c r="J9082" s="53"/>
      <c r="K9082" s="53"/>
      <c r="L9082" s="53"/>
      <c r="M9082" s="53"/>
      <c r="N9082" s="53"/>
    </row>
    <row r="9083" spans="2:14" x14ac:dyDescent="0.25">
      <c r="B9083" s="175"/>
      <c r="C9083" s="53"/>
      <c r="D9083" s="53"/>
      <c r="E9083" s="53"/>
      <c r="F9083" s="53"/>
      <c r="G9083" s="54"/>
      <c r="H9083" s="53"/>
      <c r="I9083" s="59"/>
      <c r="J9083" s="53"/>
      <c r="K9083" s="53"/>
      <c r="L9083" s="53"/>
      <c r="M9083" s="53"/>
      <c r="N9083" s="53"/>
    </row>
    <row r="9084" spans="2:14" x14ac:dyDescent="0.25">
      <c r="B9084" s="175"/>
      <c r="C9084" s="53"/>
      <c r="D9084" s="53"/>
      <c r="E9084" s="53"/>
      <c r="F9084" s="53"/>
      <c r="G9084" s="54"/>
      <c r="H9084" s="53"/>
      <c r="I9084" s="59"/>
      <c r="J9084" s="53"/>
      <c r="K9084" s="53"/>
      <c r="L9084" s="53"/>
      <c r="M9084" s="53"/>
      <c r="N9084" s="53"/>
    </row>
    <row r="9085" spans="2:14" x14ac:dyDescent="0.25">
      <c r="B9085" s="175"/>
      <c r="C9085" s="53"/>
      <c r="D9085" s="53"/>
      <c r="E9085" s="53"/>
      <c r="F9085" s="53"/>
      <c r="G9085" s="54"/>
      <c r="H9085" s="53"/>
      <c r="I9085" s="59"/>
      <c r="J9085" s="53"/>
      <c r="K9085" s="53"/>
      <c r="L9085" s="53"/>
      <c r="M9085" s="53"/>
      <c r="N9085" s="53"/>
    </row>
    <row r="9086" spans="2:14" x14ac:dyDescent="0.25">
      <c r="B9086" s="175"/>
      <c r="C9086" s="53"/>
      <c r="D9086" s="53"/>
      <c r="E9086" s="53"/>
      <c r="F9086" s="53"/>
      <c r="G9086" s="54"/>
      <c r="H9086" s="53"/>
      <c r="I9086" s="59"/>
      <c r="J9086" s="53"/>
      <c r="K9086" s="53"/>
      <c r="L9086" s="53"/>
      <c r="M9086" s="53"/>
      <c r="N9086" s="53"/>
    </row>
    <row r="9087" spans="2:14" x14ac:dyDescent="0.25">
      <c r="B9087" s="175"/>
      <c r="C9087" s="53"/>
      <c r="D9087" s="53"/>
      <c r="E9087" s="53"/>
      <c r="F9087" s="53"/>
      <c r="G9087" s="54"/>
      <c r="H9087" s="53"/>
      <c r="I9087" s="59"/>
      <c r="J9087" s="53"/>
      <c r="K9087" s="53"/>
      <c r="L9087" s="53"/>
      <c r="M9087" s="53"/>
      <c r="N9087" s="53"/>
    </row>
    <row r="9088" spans="2:14" x14ac:dyDescent="0.25">
      <c r="B9088" s="175"/>
      <c r="C9088" s="53"/>
      <c r="D9088" s="53"/>
      <c r="E9088" s="53"/>
      <c r="F9088" s="53"/>
      <c r="G9088" s="54"/>
      <c r="H9088" s="53"/>
      <c r="I9088" s="59"/>
      <c r="J9088" s="53"/>
      <c r="K9088" s="53"/>
      <c r="L9088" s="53"/>
      <c r="M9088" s="53"/>
      <c r="N9088" s="53"/>
    </row>
    <row r="9089" spans="2:14" x14ac:dyDescent="0.25">
      <c r="B9089" s="175"/>
      <c r="C9089" s="53"/>
      <c r="D9089" s="53"/>
      <c r="E9089" s="53"/>
      <c r="F9089" s="53"/>
      <c r="G9089" s="54"/>
      <c r="H9089" s="53"/>
      <c r="I9089" s="59"/>
      <c r="J9089" s="53"/>
      <c r="K9089" s="53"/>
      <c r="L9089" s="53"/>
      <c r="M9089" s="53"/>
      <c r="N9089" s="53"/>
    </row>
    <row r="9090" spans="2:14" x14ac:dyDescent="0.25">
      <c r="B9090" s="175"/>
      <c r="C9090" s="53"/>
      <c r="D9090" s="53"/>
      <c r="E9090" s="53"/>
      <c r="F9090" s="53"/>
      <c r="G9090" s="54"/>
      <c r="H9090" s="53"/>
      <c r="I9090" s="59"/>
      <c r="J9090" s="53"/>
      <c r="K9090" s="53"/>
      <c r="L9090" s="53"/>
      <c r="M9090" s="53"/>
      <c r="N9090" s="53"/>
    </row>
    <row r="9091" spans="2:14" x14ac:dyDescent="0.25">
      <c r="B9091" s="175"/>
      <c r="C9091" s="53"/>
      <c r="D9091" s="53"/>
      <c r="E9091" s="53"/>
      <c r="F9091" s="53"/>
      <c r="G9091" s="54"/>
      <c r="H9091" s="53"/>
      <c r="I9091" s="59"/>
      <c r="J9091" s="53"/>
      <c r="K9091" s="53"/>
      <c r="L9091" s="53"/>
      <c r="M9091" s="53"/>
      <c r="N9091" s="53"/>
    </row>
    <row r="9092" spans="2:14" x14ac:dyDescent="0.25">
      <c r="B9092" s="175"/>
      <c r="C9092" s="53"/>
      <c r="D9092" s="53"/>
      <c r="E9092" s="53"/>
      <c r="F9092" s="53"/>
      <c r="G9092" s="54"/>
      <c r="H9092" s="53"/>
      <c r="I9092" s="59"/>
      <c r="J9092" s="53"/>
      <c r="K9092" s="53"/>
      <c r="L9092" s="53"/>
      <c r="M9092" s="53"/>
      <c r="N9092" s="53"/>
    </row>
    <row r="9093" spans="2:14" x14ac:dyDescent="0.25">
      <c r="B9093" s="175"/>
      <c r="C9093" s="53"/>
      <c r="D9093" s="53"/>
      <c r="E9093" s="53"/>
      <c r="F9093" s="53"/>
      <c r="G9093" s="54"/>
      <c r="H9093" s="53"/>
      <c r="I9093" s="59"/>
      <c r="J9093" s="53"/>
      <c r="K9093" s="53"/>
      <c r="L9093" s="53"/>
      <c r="M9093" s="53"/>
      <c r="N9093" s="53"/>
    </row>
    <row r="9094" spans="2:14" x14ac:dyDescent="0.25">
      <c r="B9094" s="175"/>
      <c r="C9094" s="53"/>
      <c r="D9094" s="53"/>
      <c r="E9094" s="53"/>
      <c r="F9094" s="53"/>
      <c r="G9094" s="54"/>
      <c r="H9094" s="53"/>
      <c r="I9094" s="59"/>
      <c r="J9094" s="53"/>
      <c r="K9094" s="53"/>
      <c r="L9094" s="53"/>
      <c r="M9094" s="53"/>
      <c r="N9094" s="53"/>
    </row>
    <row r="9095" spans="2:14" x14ac:dyDescent="0.25">
      <c r="B9095" s="175"/>
      <c r="C9095" s="53"/>
      <c r="D9095" s="53"/>
      <c r="E9095" s="53"/>
      <c r="F9095" s="53"/>
      <c r="G9095" s="54"/>
      <c r="H9095" s="53"/>
      <c r="I9095" s="59"/>
      <c r="J9095" s="53"/>
      <c r="K9095" s="53"/>
      <c r="L9095" s="53"/>
      <c r="M9095" s="53"/>
      <c r="N9095" s="53"/>
    </row>
    <row r="9096" spans="2:14" x14ac:dyDescent="0.25">
      <c r="B9096" s="175"/>
      <c r="C9096" s="53"/>
      <c r="D9096" s="53"/>
      <c r="E9096" s="53"/>
      <c r="F9096" s="53"/>
      <c r="G9096" s="54"/>
      <c r="H9096" s="53"/>
      <c r="I9096" s="59"/>
      <c r="J9096" s="53"/>
      <c r="K9096" s="53"/>
      <c r="L9096" s="53"/>
      <c r="M9096" s="53"/>
      <c r="N9096" s="53"/>
    </row>
    <row r="9097" spans="2:14" x14ac:dyDescent="0.25">
      <c r="B9097" s="175"/>
      <c r="C9097" s="53"/>
      <c r="D9097" s="53"/>
      <c r="E9097" s="53"/>
      <c r="F9097" s="53"/>
      <c r="G9097" s="54"/>
      <c r="H9097" s="53"/>
      <c r="I9097" s="59"/>
      <c r="J9097" s="53"/>
      <c r="K9097" s="53"/>
      <c r="L9097" s="53"/>
      <c r="M9097" s="53"/>
      <c r="N9097" s="53"/>
    </row>
    <row r="9098" spans="2:14" x14ac:dyDescent="0.25">
      <c r="B9098" s="175"/>
      <c r="C9098" s="53"/>
      <c r="D9098" s="53"/>
      <c r="E9098" s="53"/>
      <c r="F9098" s="53"/>
      <c r="G9098" s="54"/>
      <c r="H9098" s="53"/>
      <c r="I9098" s="59"/>
      <c r="J9098" s="53"/>
      <c r="K9098" s="53"/>
      <c r="L9098" s="53"/>
      <c r="M9098" s="53"/>
      <c r="N9098" s="53"/>
    </row>
    <row r="9099" spans="2:14" x14ac:dyDescent="0.25">
      <c r="B9099" s="175"/>
      <c r="C9099" s="53"/>
      <c r="D9099" s="53"/>
      <c r="E9099" s="53"/>
      <c r="F9099" s="53"/>
      <c r="G9099" s="54"/>
      <c r="H9099" s="53"/>
      <c r="I9099" s="59"/>
      <c r="J9099" s="53"/>
      <c r="K9099" s="53"/>
      <c r="L9099" s="53"/>
      <c r="M9099" s="53"/>
      <c r="N9099" s="53"/>
    </row>
    <row r="9100" spans="2:14" x14ac:dyDescent="0.25">
      <c r="B9100" s="175"/>
      <c r="C9100" s="53"/>
      <c r="D9100" s="53"/>
      <c r="E9100" s="53"/>
      <c r="F9100" s="53"/>
      <c r="G9100" s="54"/>
      <c r="H9100" s="53"/>
      <c r="I9100" s="59"/>
      <c r="J9100" s="53"/>
      <c r="K9100" s="53"/>
      <c r="L9100" s="53"/>
      <c r="M9100" s="53"/>
      <c r="N9100" s="53"/>
    </row>
    <row r="9101" spans="2:14" x14ac:dyDescent="0.25">
      <c r="B9101" s="175"/>
      <c r="C9101" s="53"/>
      <c r="D9101" s="53"/>
      <c r="E9101" s="53"/>
      <c r="F9101" s="53"/>
      <c r="G9101" s="54"/>
      <c r="H9101" s="53"/>
      <c r="I9101" s="59"/>
      <c r="J9101" s="53"/>
      <c r="K9101" s="53"/>
      <c r="L9101" s="53"/>
      <c r="M9101" s="53"/>
      <c r="N9101" s="53"/>
    </row>
    <row r="9102" spans="2:14" x14ac:dyDescent="0.25">
      <c r="B9102" s="175"/>
      <c r="C9102" s="53"/>
      <c r="D9102" s="53"/>
      <c r="E9102" s="53"/>
      <c r="F9102" s="53"/>
      <c r="G9102" s="54"/>
      <c r="H9102" s="53"/>
      <c r="I9102" s="59"/>
      <c r="J9102" s="53"/>
      <c r="K9102" s="53"/>
      <c r="L9102" s="53"/>
      <c r="M9102" s="53"/>
      <c r="N9102" s="53"/>
    </row>
    <row r="9103" spans="2:14" x14ac:dyDescent="0.25">
      <c r="B9103" s="175"/>
      <c r="C9103" s="53"/>
      <c r="D9103" s="53"/>
      <c r="E9103" s="53"/>
      <c r="F9103" s="53"/>
      <c r="G9103" s="54"/>
      <c r="H9103" s="53"/>
      <c r="I9103" s="59"/>
      <c r="J9103" s="53"/>
      <c r="K9103" s="53"/>
      <c r="L9103" s="53"/>
      <c r="M9103" s="53"/>
      <c r="N9103" s="53"/>
    </row>
    <row r="9104" spans="2:14" x14ac:dyDescent="0.25">
      <c r="B9104" s="175"/>
      <c r="C9104" s="53"/>
      <c r="D9104" s="53"/>
      <c r="E9104" s="53"/>
      <c r="F9104" s="53"/>
      <c r="G9104" s="54"/>
      <c r="H9104" s="53"/>
      <c r="I9104" s="59"/>
      <c r="J9104" s="53"/>
      <c r="K9104" s="53"/>
      <c r="L9104" s="53"/>
      <c r="M9104" s="53"/>
      <c r="N9104" s="53"/>
    </row>
    <row r="9105" spans="2:14" x14ac:dyDescent="0.25">
      <c r="B9105" s="175"/>
      <c r="C9105" s="53"/>
      <c r="D9105" s="53"/>
      <c r="E9105" s="53"/>
      <c r="F9105" s="53"/>
      <c r="G9105" s="54"/>
      <c r="H9105" s="53"/>
      <c r="I9105" s="59"/>
      <c r="J9105" s="53"/>
      <c r="K9105" s="53"/>
      <c r="L9105" s="53"/>
      <c r="M9105" s="53"/>
      <c r="N9105" s="53"/>
    </row>
    <row r="9106" spans="2:14" x14ac:dyDescent="0.25">
      <c r="B9106" s="175"/>
      <c r="C9106" s="53"/>
      <c r="D9106" s="53"/>
      <c r="E9106" s="53"/>
      <c r="F9106" s="53"/>
      <c r="G9106" s="54"/>
      <c r="H9106" s="53"/>
      <c r="I9106" s="59"/>
      <c r="J9106" s="53"/>
      <c r="K9106" s="53"/>
      <c r="L9106" s="53"/>
      <c r="M9106" s="53"/>
      <c r="N9106" s="53"/>
    </row>
    <row r="9107" spans="2:14" x14ac:dyDescent="0.25">
      <c r="B9107" s="175"/>
      <c r="C9107" s="53"/>
      <c r="D9107" s="53"/>
      <c r="E9107" s="53"/>
      <c r="F9107" s="53"/>
      <c r="G9107" s="54"/>
      <c r="H9107" s="53"/>
      <c r="I9107" s="59"/>
      <c r="J9107" s="53"/>
      <c r="K9107" s="53"/>
      <c r="L9107" s="53"/>
      <c r="M9107" s="53"/>
      <c r="N9107" s="53"/>
    </row>
    <row r="9108" spans="2:14" x14ac:dyDescent="0.25">
      <c r="B9108" s="175"/>
      <c r="C9108" s="53"/>
      <c r="D9108" s="53"/>
      <c r="E9108" s="53"/>
      <c r="F9108" s="53"/>
      <c r="G9108" s="54"/>
      <c r="H9108" s="53"/>
      <c r="I9108" s="59"/>
      <c r="J9108" s="53"/>
      <c r="K9108" s="53"/>
      <c r="L9108" s="53"/>
      <c r="M9108" s="53"/>
      <c r="N9108" s="53"/>
    </row>
    <row r="9109" spans="2:14" x14ac:dyDescent="0.25">
      <c r="B9109" s="175"/>
      <c r="C9109" s="53"/>
      <c r="D9109" s="53"/>
      <c r="E9109" s="53"/>
      <c r="F9109" s="53"/>
      <c r="G9109" s="54"/>
      <c r="H9109" s="53"/>
      <c r="I9109" s="59"/>
      <c r="J9109" s="53"/>
      <c r="K9109" s="53"/>
      <c r="L9109" s="53"/>
      <c r="M9109" s="53"/>
      <c r="N9109" s="53"/>
    </row>
    <row r="9110" spans="2:14" x14ac:dyDescent="0.25">
      <c r="B9110" s="175"/>
      <c r="C9110" s="53"/>
      <c r="D9110" s="53"/>
      <c r="E9110" s="53"/>
      <c r="F9110" s="53"/>
      <c r="G9110" s="54"/>
      <c r="H9110" s="53"/>
      <c r="I9110" s="59"/>
      <c r="J9110" s="53"/>
      <c r="K9110" s="53"/>
      <c r="L9110" s="53"/>
      <c r="M9110" s="53"/>
      <c r="N9110" s="53"/>
    </row>
    <row r="9111" spans="2:14" x14ac:dyDescent="0.25">
      <c r="B9111" s="175"/>
      <c r="C9111" s="53"/>
      <c r="D9111" s="53"/>
      <c r="E9111" s="53"/>
      <c r="F9111" s="53"/>
      <c r="G9111" s="54"/>
      <c r="H9111" s="53"/>
      <c r="I9111" s="59"/>
      <c r="J9111" s="53"/>
      <c r="K9111" s="53"/>
      <c r="L9111" s="53"/>
      <c r="M9111" s="53"/>
      <c r="N9111" s="53"/>
    </row>
    <row r="9112" spans="2:14" x14ac:dyDescent="0.25">
      <c r="B9112" s="175"/>
      <c r="C9112" s="53"/>
      <c r="D9112" s="53"/>
      <c r="E9112" s="53"/>
      <c r="F9112" s="53"/>
      <c r="G9112" s="54"/>
      <c r="H9112" s="53"/>
      <c r="I9112" s="59"/>
      <c r="J9112" s="53"/>
      <c r="K9112" s="53"/>
      <c r="L9112" s="53"/>
      <c r="M9112" s="53"/>
      <c r="N9112" s="53"/>
    </row>
    <row r="9113" spans="2:14" x14ac:dyDescent="0.25">
      <c r="B9113" s="175"/>
      <c r="C9113" s="53"/>
      <c r="D9113" s="53"/>
      <c r="E9113" s="53"/>
      <c r="F9113" s="53"/>
      <c r="G9113" s="54"/>
      <c r="H9113" s="53"/>
      <c r="I9113" s="59"/>
      <c r="J9113" s="53"/>
      <c r="K9113" s="53"/>
      <c r="L9113" s="53"/>
      <c r="M9113" s="53"/>
      <c r="N9113" s="53"/>
    </row>
    <row r="9114" spans="2:14" x14ac:dyDescent="0.25">
      <c r="B9114" s="175"/>
      <c r="C9114" s="53"/>
      <c r="D9114" s="53"/>
      <c r="E9114" s="53"/>
      <c r="F9114" s="53"/>
      <c r="G9114" s="54"/>
      <c r="H9114" s="53"/>
      <c r="I9114" s="59"/>
      <c r="J9114" s="53"/>
      <c r="K9114" s="53"/>
      <c r="L9114" s="53"/>
      <c r="M9114" s="53"/>
      <c r="N9114" s="53"/>
    </row>
    <row r="9115" spans="2:14" x14ac:dyDescent="0.25">
      <c r="B9115" s="175"/>
      <c r="C9115" s="53"/>
      <c r="D9115" s="53"/>
      <c r="E9115" s="53"/>
      <c r="F9115" s="53"/>
      <c r="G9115" s="54"/>
      <c r="H9115" s="53"/>
      <c r="I9115" s="59"/>
      <c r="J9115" s="53"/>
      <c r="K9115" s="53"/>
      <c r="L9115" s="53"/>
      <c r="M9115" s="53"/>
      <c r="N9115" s="53"/>
    </row>
    <row r="9116" spans="2:14" x14ac:dyDescent="0.25">
      <c r="B9116" s="175"/>
      <c r="C9116" s="53"/>
      <c r="D9116" s="53"/>
      <c r="E9116" s="53"/>
      <c r="F9116" s="53"/>
      <c r="G9116" s="54"/>
      <c r="H9116" s="53"/>
      <c r="I9116" s="59"/>
      <c r="J9116" s="53"/>
      <c r="K9116" s="53"/>
      <c r="L9116" s="53"/>
      <c r="M9116" s="53"/>
      <c r="N9116" s="53"/>
    </row>
    <row r="9117" spans="2:14" x14ac:dyDescent="0.25">
      <c r="B9117" s="175"/>
      <c r="C9117" s="53"/>
      <c r="D9117" s="53"/>
      <c r="E9117" s="53"/>
      <c r="F9117" s="53"/>
      <c r="G9117" s="54"/>
      <c r="H9117" s="53"/>
      <c r="I9117" s="59"/>
      <c r="J9117" s="53"/>
      <c r="K9117" s="53"/>
      <c r="L9117" s="53"/>
      <c r="M9117" s="53"/>
      <c r="N9117" s="53"/>
    </row>
    <row r="9118" spans="2:14" x14ac:dyDescent="0.25">
      <c r="B9118" s="175"/>
      <c r="C9118" s="53"/>
      <c r="D9118" s="53"/>
      <c r="E9118" s="53"/>
      <c r="F9118" s="53"/>
      <c r="G9118" s="54"/>
      <c r="H9118" s="53"/>
      <c r="I9118" s="59"/>
      <c r="J9118" s="53"/>
      <c r="K9118" s="53"/>
      <c r="L9118" s="53"/>
      <c r="M9118" s="53"/>
      <c r="N9118" s="53"/>
    </row>
    <row r="9119" spans="2:14" x14ac:dyDescent="0.25">
      <c r="B9119" s="175"/>
      <c r="C9119" s="53"/>
      <c r="D9119" s="53"/>
      <c r="E9119" s="53"/>
      <c r="F9119" s="53"/>
      <c r="G9119" s="54"/>
      <c r="H9119" s="53"/>
      <c r="I9119" s="59"/>
      <c r="J9119" s="53"/>
      <c r="K9119" s="53"/>
      <c r="L9119" s="53"/>
      <c r="M9119" s="53"/>
    </row>
    <row r="9120" spans="2:14" x14ac:dyDescent="0.25">
      <c r="B9120" s="175"/>
      <c r="C9120" s="53"/>
      <c r="D9120" s="53"/>
      <c r="E9120" s="53"/>
      <c r="F9120" s="53"/>
      <c r="G9120" s="54"/>
      <c r="H9120" s="53"/>
      <c r="I9120" s="59"/>
      <c r="J9120" s="53"/>
      <c r="K9120" s="53"/>
      <c r="L9120" s="53"/>
      <c r="M9120" s="53"/>
    </row>
    <row r="9121" spans="2:13" x14ac:dyDescent="0.25">
      <c r="B9121" s="175"/>
      <c r="C9121" s="53"/>
      <c r="D9121" s="53"/>
      <c r="E9121" s="53"/>
      <c r="F9121" s="53"/>
      <c r="G9121" s="54"/>
      <c r="H9121" s="53"/>
      <c r="I9121" s="59"/>
      <c r="J9121" s="53"/>
      <c r="K9121" s="53"/>
      <c r="L9121" s="53"/>
      <c r="M9121" s="53"/>
    </row>
    <row r="9122" spans="2:13" x14ac:dyDescent="0.25">
      <c r="B9122" s="175"/>
      <c r="C9122" s="53"/>
      <c r="D9122" s="53"/>
      <c r="E9122" s="53"/>
      <c r="F9122" s="53"/>
      <c r="G9122" s="54"/>
      <c r="H9122" s="53"/>
      <c r="I9122" s="59"/>
      <c r="J9122" s="53"/>
      <c r="K9122" s="53"/>
      <c r="L9122" s="53"/>
      <c r="M9122" s="53"/>
    </row>
    <row r="9123" spans="2:13" x14ac:dyDescent="0.25">
      <c r="B9123" s="175"/>
      <c r="C9123" s="53"/>
      <c r="D9123" s="53"/>
      <c r="E9123" s="53"/>
      <c r="F9123" s="53"/>
      <c r="G9123" s="54"/>
      <c r="H9123" s="53"/>
      <c r="I9123" s="59"/>
      <c r="J9123" s="53"/>
      <c r="K9123" s="53"/>
      <c r="L9123" s="53"/>
      <c r="M9123" s="53"/>
    </row>
    <row r="9124" spans="2:13" x14ac:dyDescent="0.25">
      <c r="B9124" s="175"/>
      <c r="C9124" s="53"/>
      <c r="D9124" s="53"/>
      <c r="E9124" s="53"/>
      <c r="F9124" s="53"/>
      <c r="G9124" s="54"/>
      <c r="H9124" s="53"/>
      <c r="I9124" s="59"/>
      <c r="J9124" s="53"/>
      <c r="K9124" s="53"/>
      <c r="L9124" s="53"/>
      <c r="M9124" s="53"/>
    </row>
    <row r="9125" spans="2:13" x14ac:dyDescent="0.25">
      <c r="B9125" s="175"/>
      <c r="C9125" s="53"/>
      <c r="D9125" s="53"/>
      <c r="E9125" s="53"/>
      <c r="F9125" s="53"/>
      <c r="G9125" s="54"/>
      <c r="H9125" s="53"/>
      <c r="I9125" s="59"/>
      <c r="J9125" s="53"/>
      <c r="K9125" s="53"/>
      <c r="L9125" s="53"/>
      <c r="M9125" s="53"/>
    </row>
    <row r="9126" spans="2:13" x14ac:dyDescent="0.25">
      <c r="B9126" s="175"/>
      <c r="C9126" s="53"/>
      <c r="D9126" s="53"/>
      <c r="E9126" s="53"/>
      <c r="F9126" s="53"/>
      <c r="G9126" s="54"/>
      <c r="H9126" s="53"/>
      <c r="I9126" s="59"/>
      <c r="J9126" s="53"/>
      <c r="K9126" s="53"/>
      <c r="L9126" s="53"/>
      <c r="M9126" s="53"/>
    </row>
    <row r="9127" spans="2:13" x14ac:dyDescent="0.25">
      <c r="B9127" s="175"/>
      <c r="C9127" s="53"/>
      <c r="D9127" s="53"/>
      <c r="E9127" s="53"/>
      <c r="F9127" s="53"/>
      <c r="G9127" s="54"/>
      <c r="H9127" s="53"/>
      <c r="I9127" s="59"/>
      <c r="J9127" s="53"/>
      <c r="K9127" s="53"/>
      <c r="L9127" s="53"/>
      <c r="M9127" s="53"/>
    </row>
    <row r="9128" spans="2:13" x14ac:dyDescent="0.25">
      <c r="B9128" s="175"/>
      <c r="C9128" s="53"/>
      <c r="D9128" s="53"/>
      <c r="E9128" s="53"/>
      <c r="F9128" s="53"/>
      <c r="G9128" s="54"/>
      <c r="H9128" s="53"/>
      <c r="I9128" s="59"/>
      <c r="J9128" s="53"/>
      <c r="K9128" s="53"/>
      <c r="L9128" s="53"/>
      <c r="M9128" s="53"/>
    </row>
    <row r="9129" spans="2:13" x14ac:dyDescent="0.25">
      <c r="B9129" s="175"/>
      <c r="C9129" s="53"/>
      <c r="D9129" s="53"/>
      <c r="E9129" s="53"/>
      <c r="F9129" s="53"/>
      <c r="G9129" s="54"/>
      <c r="H9129" s="53"/>
      <c r="I9129" s="59"/>
      <c r="J9129" s="53"/>
      <c r="K9129" s="53"/>
      <c r="L9129" s="53"/>
      <c r="M9129" s="53"/>
    </row>
    <row r="9130" spans="2:13" x14ac:dyDescent="0.25">
      <c r="B9130" s="175"/>
      <c r="C9130" s="53"/>
      <c r="D9130" s="53"/>
      <c r="E9130" s="53"/>
      <c r="F9130" s="53"/>
      <c r="G9130" s="54"/>
      <c r="H9130" s="53"/>
      <c r="I9130" s="59"/>
      <c r="J9130" s="53"/>
      <c r="K9130" s="53"/>
      <c r="L9130" s="53"/>
      <c r="M9130" s="53"/>
    </row>
    <row r="9131" spans="2:13" x14ac:dyDescent="0.25">
      <c r="B9131" s="175"/>
      <c r="C9131" s="53"/>
      <c r="D9131" s="53"/>
      <c r="E9131" s="53"/>
      <c r="F9131" s="53"/>
      <c r="G9131" s="54"/>
      <c r="H9131" s="53"/>
      <c r="I9131" s="59"/>
      <c r="J9131" s="53"/>
      <c r="K9131" s="53"/>
      <c r="L9131" s="53"/>
      <c r="M9131" s="53"/>
    </row>
    <row r="9132" spans="2:13" x14ac:dyDescent="0.25">
      <c r="B9132" s="175"/>
      <c r="C9132" s="53"/>
      <c r="D9132" s="53"/>
      <c r="E9132" s="53"/>
      <c r="F9132" s="53"/>
      <c r="G9132" s="54"/>
      <c r="H9132" s="53"/>
      <c r="I9132" s="59"/>
      <c r="J9132" s="53"/>
      <c r="K9132" s="53"/>
      <c r="L9132" s="53"/>
      <c r="M9132" s="53"/>
    </row>
    <row r="9133" spans="2:13" x14ac:dyDescent="0.25">
      <c r="B9133" s="175"/>
      <c r="C9133" s="53"/>
      <c r="D9133" s="53"/>
      <c r="E9133" s="53"/>
      <c r="F9133" s="53"/>
      <c r="G9133" s="54"/>
      <c r="H9133" s="53"/>
      <c r="I9133" s="59"/>
      <c r="J9133" s="53"/>
      <c r="K9133" s="53"/>
      <c r="L9133" s="53"/>
      <c r="M9133" s="53"/>
    </row>
    <row r="9134" spans="2:13" x14ac:dyDescent="0.25">
      <c r="B9134" s="175"/>
      <c r="C9134" s="53"/>
      <c r="D9134" s="53"/>
      <c r="E9134" s="53"/>
      <c r="F9134" s="53"/>
      <c r="G9134" s="54"/>
      <c r="H9134" s="53"/>
      <c r="I9134" s="59"/>
      <c r="J9134" s="53"/>
      <c r="K9134" s="53"/>
      <c r="L9134" s="53"/>
      <c r="M9134" s="53"/>
    </row>
    <row r="9135" spans="2:13" x14ac:dyDescent="0.25">
      <c r="B9135" s="175"/>
      <c r="C9135" s="53"/>
      <c r="D9135" s="53"/>
      <c r="E9135" s="53"/>
      <c r="F9135" s="53"/>
      <c r="G9135" s="54"/>
      <c r="H9135" s="53"/>
      <c r="I9135" s="59"/>
      <c r="J9135" s="53"/>
      <c r="K9135" s="53"/>
      <c r="L9135" s="53"/>
      <c r="M9135" s="53"/>
    </row>
    <row r="9136" spans="2:13" x14ac:dyDescent="0.25">
      <c r="B9136" s="175"/>
      <c r="C9136" s="53"/>
      <c r="D9136" s="53"/>
      <c r="E9136" s="53"/>
      <c r="F9136" s="53"/>
      <c r="G9136" s="54"/>
      <c r="H9136" s="53"/>
      <c r="I9136" s="59"/>
      <c r="J9136" s="53"/>
      <c r="K9136" s="53"/>
      <c r="L9136" s="53"/>
      <c r="M9136" s="53"/>
    </row>
    <row r="9137" spans="2:13" x14ac:dyDescent="0.25">
      <c r="B9137" s="175"/>
      <c r="C9137" s="53"/>
      <c r="D9137" s="53"/>
      <c r="E9137" s="53"/>
      <c r="F9137" s="53"/>
      <c r="G9137" s="54"/>
      <c r="H9137" s="53"/>
      <c r="I9137" s="59"/>
      <c r="J9137" s="53"/>
      <c r="K9137" s="53"/>
      <c r="L9137" s="53"/>
      <c r="M9137" s="53"/>
    </row>
    <row r="9138" spans="2:13" x14ac:dyDescent="0.25">
      <c r="B9138" s="175"/>
      <c r="C9138" s="53"/>
      <c r="D9138" s="53"/>
      <c r="E9138" s="53"/>
      <c r="F9138" s="53"/>
      <c r="G9138" s="54"/>
      <c r="H9138" s="53"/>
      <c r="I9138" s="59"/>
      <c r="J9138" s="53"/>
      <c r="K9138" s="53"/>
      <c r="L9138" s="53"/>
      <c r="M9138" s="53"/>
    </row>
    <row r="9139" spans="2:13" x14ac:dyDescent="0.25">
      <c r="B9139" s="175"/>
      <c r="C9139" s="53"/>
      <c r="D9139" s="53"/>
      <c r="E9139" s="53"/>
      <c r="F9139" s="53"/>
      <c r="G9139" s="54"/>
      <c r="H9139" s="53"/>
      <c r="I9139" s="59"/>
      <c r="J9139" s="53"/>
      <c r="K9139" s="53"/>
      <c r="L9139" s="53"/>
      <c r="M9139" s="53"/>
    </row>
    <row r="9140" spans="2:13" x14ac:dyDescent="0.25">
      <c r="B9140" s="175"/>
      <c r="C9140" s="53"/>
      <c r="D9140" s="53"/>
      <c r="E9140" s="53"/>
      <c r="F9140" s="53"/>
      <c r="G9140" s="54"/>
      <c r="H9140" s="53"/>
      <c r="I9140" s="59"/>
      <c r="J9140" s="53"/>
      <c r="K9140" s="53"/>
      <c r="L9140" s="53"/>
      <c r="M9140" s="53"/>
    </row>
    <row r="9141" spans="2:13" x14ac:dyDescent="0.25">
      <c r="B9141" s="175"/>
      <c r="C9141" s="53"/>
      <c r="D9141" s="53"/>
      <c r="E9141" s="53"/>
      <c r="F9141" s="53"/>
      <c r="G9141" s="54"/>
      <c r="H9141" s="53"/>
      <c r="I9141" s="59"/>
      <c r="J9141" s="53"/>
      <c r="K9141" s="53"/>
      <c r="L9141" s="53"/>
      <c r="M9141" s="53"/>
    </row>
    <row r="9142" spans="2:13" x14ac:dyDescent="0.25">
      <c r="B9142" s="175"/>
      <c r="C9142" s="53"/>
      <c r="D9142" s="53"/>
      <c r="E9142" s="53"/>
      <c r="F9142" s="53"/>
      <c r="G9142" s="54"/>
      <c r="H9142" s="53"/>
      <c r="I9142" s="59"/>
      <c r="J9142" s="53"/>
      <c r="K9142" s="53"/>
      <c r="L9142" s="53"/>
      <c r="M9142" s="53"/>
    </row>
    <row r="9143" spans="2:13" x14ac:dyDescent="0.25">
      <c r="B9143" s="175"/>
      <c r="C9143" s="53"/>
      <c r="D9143" s="53"/>
      <c r="E9143" s="53"/>
      <c r="F9143" s="53"/>
      <c r="G9143" s="54"/>
      <c r="H9143" s="53"/>
      <c r="I9143" s="59"/>
      <c r="J9143" s="53"/>
      <c r="K9143" s="53"/>
      <c r="L9143" s="53"/>
      <c r="M9143" s="53"/>
    </row>
    <row r="9144" spans="2:13" x14ac:dyDescent="0.25">
      <c r="B9144" s="175"/>
      <c r="C9144" s="53"/>
      <c r="D9144" s="53"/>
      <c r="E9144" s="53"/>
      <c r="F9144" s="53"/>
      <c r="G9144" s="54"/>
      <c r="H9144" s="53"/>
      <c r="I9144" s="59"/>
      <c r="J9144" s="53"/>
      <c r="K9144" s="53"/>
      <c r="L9144" s="53"/>
      <c r="M9144" s="53"/>
    </row>
    <row r="9145" spans="2:13" x14ac:dyDescent="0.25">
      <c r="B9145" s="175"/>
      <c r="C9145" s="53"/>
      <c r="D9145" s="53"/>
      <c r="E9145" s="53"/>
      <c r="F9145" s="53"/>
      <c r="G9145" s="54"/>
      <c r="H9145" s="53"/>
      <c r="I9145" s="59"/>
      <c r="J9145" s="53"/>
      <c r="K9145" s="53"/>
      <c r="L9145" s="53"/>
      <c r="M9145" s="53"/>
    </row>
    <row r="9146" spans="2:13" x14ac:dyDescent="0.25">
      <c r="B9146" s="175"/>
      <c r="C9146" s="53"/>
      <c r="D9146" s="53"/>
      <c r="E9146" s="53"/>
      <c r="F9146" s="53"/>
      <c r="G9146" s="54"/>
      <c r="H9146" s="53"/>
      <c r="I9146" s="59"/>
      <c r="J9146" s="53"/>
      <c r="K9146" s="53"/>
      <c r="L9146" s="53"/>
      <c r="M9146" s="53"/>
    </row>
    <row r="9147" spans="2:13" x14ac:dyDescent="0.25">
      <c r="B9147" s="175"/>
      <c r="C9147" s="53"/>
      <c r="D9147" s="53"/>
      <c r="E9147" s="53"/>
      <c r="F9147" s="53"/>
      <c r="G9147" s="54"/>
      <c r="H9147" s="53"/>
      <c r="I9147" s="59"/>
      <c r="J9147" s="53"/>
      <c r="K9147" s="53"/>
      <c r="L9147" s="53"/>
      <c r="M9147" s="53"/>
    </row>
    <row r="9148" spans="2:13" x14ac:dyDescent="0.25">
      <c r="B9148" s="175"/>
      <c r="C9148" s="53"/>
      <c r="D9148" s="53"/>
      <c r="E9148" s="53"/>
      <c r="F9148" s="53"/>
      <c r="G9148" s="54"/>
      <c r="H9148" s="53"/>
      <c r="I9148" s="59"/>
      <c r="J9148" s="53"/>
      <c r="K9148" s="53"/>
      <c r="L9148" s="53"/>
      <c r="M9148" s="53"/>
    </row>
    <row r="9149" spans="2:13" x14ac:dyDescent="0.25">
      <c r="B9149" s="175"/>
      <c r="C9149" s="53"/>
      <c r="D9149" s="53"/>
      <c r="E9149" s="53"/>
      <c r="F9149" s="53"/>
      <c r="G9149" s="54"/>
      <c r="H9149" s="53"/>
      <c r="I9149" s="59"/>
      <c r="J9149" s="53"/>
      <c r="K9149" s="53"/>
      <c r="L9149" s="53"/>
      <c r="M9149" s="53"/>
    </row>
    <row r="9150" spans="2:13" x14ac:dyDescent="0.25">
      <c r="B9150" s="175"/>
      <c r="C9150" s="53"/>
      <c r="D9150" s="53"/>
      <c r="E9150" s="53"/>
      <c r="F9150" s="53"/>
      <c r="G9150" s="54"/>
      <c r="H9150" s="53"/>
      <c r="I9150" s="59"/>
      <c r="J9150" s="53"/>
      <c r="K9150" s="53"/>
      <c r="L9150" s="53"/>
      <c r="M9150" s="53"/>
    </row>
    <row r="9151" spans="2:13" x14ac:dyDescent="0.25">
      <c r="B9151" s="175"/>
      <c r="C9151" s="53"/>
      <c r="D9151" s="53"/>
      <c r="E9151" s="53"/>
      <c r="F9151" s="53"/>
      <c r="G9151" s="54"/>
      <c r="H9151" s="53"/>
      <c r="I9151" s="59"/>
      <c r="J9151" s="53"/>
      <c r="K9151" s="53"/>
      <c r="L9151" s="53"/>
      <c r="M9151" s="53"/>
    </row>
    <row r="9152" spans="2:13" x14ac:dyDescent="0.25">
      <c r="B9152" s="175"/>
      <c r="C9152" s="53"/>
      <c r="D9152" s="53"/>
      <c r="E9152" s="53"/>
      <c r="F9152" s="53"/>
      <c r="G9152" s="54"/>
      <c r="H9152" s="53"/>
      <c r="I9152" s="59"/>
      <c r="J9152" s="53"/>
      <c r="K9152" s="53"/>
      <c r="L9152" s="53"/>
      <c r="M9152" s="53"/>
    </row>
    <row r="9153" spans="2:13" x14ac:dyDescent="0.25">
      <c r="B9153" s="175"/>
      <c r="C9153" s="53"/>
      <c r="D9153" s="53"/>
      <c r="E9153" s="53"/>
      <c r="F9153" s="53"/>
      <c r="G9153" s="54"/>
      <c r="H9153" s="53"/>
      <c r="I9153" s="59"/>
      <c r="J9153" s="53"/>
      <c r="K9153" s="53"/>
      <c r="L9153" s="53"/>
      <c r="M9153" s="53"/>
    </row>
    <row r="9154" spans="2:13" x14ac:dyDescent="0.25">
      <c r="B9154" s="175"/>
      <c r="C9154" s="53"/>
      <c r="D9154" s="53"/>
      <c r="E9154" s="53"/>
      <c r="F9154" s="53"/>
      <c r="G9154" s="54"/>
      <c r="H9154" s="53"/>
      <c r="I9154" s="59"/>
      <c r="J9154" s="53"/>
      <c r="K9154" s="53"/>
      <c r="L9154" s="53"/>
      <c r="M9154" s="53"/>
    </row>
    <row r="9155" spans="2:13" x14ac:dyDescent="0.25">
      <c r="B9155" s="175"/>
      <c r="C9155" s="53"/>
      <c r="D9155" s="53"/>
      <c r="E9155" s="53"/>
      <c r="F9155" s="53"/>
      <c r="G9155" s="54"/>
      <c r="H9155" s="53"/>
      <c r="I9155" s="59"/>
      <c r="J9155" s="53"/>
      <c r="K9155" s="53"/>
      <c r="L9155" s="53"/>
      <c r="M9155" s="53"/>
    </row>
    <row r="9156" spans="2:13" x14ac:dyDescent="0.25">
      <c r="B9156" s="175"/>
      <c r="C9156" s="53"/>
      <c r="D9156" s="53"/>
      <c r="E9156" s="53"/>
      <c r="F9156" s="53"/>
      <c r="G9156" s="54"/>
      <c r="H9156" s="53"/>
      <c r="I9156" s="59"/>
      <c r="J9156" s="53"/>
      <c r="K9156" s="53"/>
      <c r="L9156" s="53"/>
      <c r="M9156" s="53"/>
    </row>
    <row r="9157" spans="2:13" x14ac:dyDescent="0.25">
      <c r="B9157" s="175"/>
      <c r="C9157" s="53"/>
      <c r="D9157" s="53"/>
      <c r="E9157" s="53"/>
      <c r="F9157" s="53"/>
      <c r="G9157" s="54"/>
      <c r="H9157" s="53"/>
      <c r="I9157" s="59"/>
      <c r="J9157" s="53"/>
      <c r="K9157" s="53"/>
      <c r="L9157" s="53"/>
      <c r="M9157" s="53"/>
    </row>
    <row r="9158" spans="2:13" x14ac:dyDescent="0.25">
      <c r="B9158" s="175"/>
      <c r="C9158" s="53"/>
      <c r="D9158" s="53"/>
      <c r="E9158" s="53"/>
      <c r="F9158" s="53"/>
      <c r="G9158" s="54"/>
      <c r="H9158" s="53"/>
      <c r="I9158" s="59"/>
      <c r="J9158" s="53"/>
      <c r="K9158" s="53"/>
      <c r="L9158" s="53"/>
      <c r="M9158" s="53"/>
    </row>
    <row r="9159" spans="2:13" x14ac:dyDescent="0.25">
      <c r="B9159" s="175"/>
      <c r="C9159" s="53"/>
      <c r="D9159" s="53"/>
      <c r="E9159" s="53"/>
      <c r="F9159" s="53"/>
      <c r="G9159" s="54"/>
      <c r="H9159" s="53"/>
      <c r="I9159" s="59"/>
      <c r="J9159" s="53"/>
      <c r="K9159" s="53"/>
      <c r="L9159" s="53"/>
      <c r="M9159" s="53"/>
    </row>
    <row r="9160" spans="2:13" x14ac:dyDescent="0.25">
      <c r="B9160" s="175"/>
      <c r="C9160" s="53"/>
      <c r="D9160" s="53"/>
      <c r="E9160" s="53"/>
      <c r="F9160" s="53"/>
      <c r="G9160" s="54"/>
      <c r="H9160" s="53"/>
      <c r="I9160" s="59"/>
      <c r="J9160" s="53"/>
      <c r="K9160" s="53"/>
      <c r="L9160" s="53"/>
      <c r="M9160" s="53"/>
    </row>
    <row r="9161" spans="2:13" x14ac:dyDescent="0.25">
      <c r="B9161" s="175"/>
      <c r="C9161" s="53"/>
      <c r="D9161" s="53"/>
      <c r="E9161" s="53"/>
      <c r="F9161" s="53"/>
      <c r="G9161" s="54"/>
      <c r="H9161" s="53"/>
      <c r="I9161" s="59"/>
      <c r="J9161" s="53"/>
      <c r="K9161" s="53"/>
      <c r="L9161" s="53"/>
      <c r="M9161" s="53"/>
    </row>
    <row r="9162" spans="2:13" x14ac:dyDescent="0.25">
      <c r="B9162" s="175"/>
      <c r="C9162" s="53"/>
      <c r="D9162" s="53"/>
      <c r="E9162" s="53"/>
      <c r="F9162" s="53"/>
      <c r="G9162" s="54"/>
      <c r="H9162" s="53"/>
      <c r="I9162" s="59"/>
      <c r="J9162" s="53"/>
      <c r="K9162" s="53"/>
      <c r="L9162" s="53"/>
      <c r="M9162" s="53"/>
    </row>
    <row r="9163" spans="2:13" x14ac:dyDescent="0.25">
      <c r="B9163" s="175"/>
      <c r="C9163" s="53"/>
      <c r="D9163" s="53"/>
      <c r="E9163" s="53"/>
      <c r="F9163" s="53"/>
      <c r="G9163" s="54"/>
      <c r="H9163" s="53"/>
      <c r="I9163" s="59"/>
      <c r="J9163" s="53"/>
      <c r="K9163" s="53"/>
      <c r="L9163" s="53"/>
      <c r="M9163" s="53"/>
    </row>
    <row r="9164" spans="2:13" x14ac:dyDescent="0.25">
      <c r="B9164" s="175"/>
      <c r="C9164" s="53"/>
      <c r="D9164" s="53"/>
      <c r="E9164" s="53"/>
      <c r="F9164" s="53"/>
      <c r="G9164" s="54"/>
      <c r="H9164" s="53"/>
      <c r="I9164" s="59"/>
      <c r="J9164" s="53"/>
      <c r="K9164" s="53"/>
      <c r="L9164" s="53"/>
      <c r="M9164" s="53"/>
    </row>
    <row r="9165" spans="2:13" x14ac:dyDescent="0.25">
      <c r="B9165" s="175"/>
      <c r="C9165" s="53"/>
      <c r="D9165" s="53"/>
      <c r="E9165" s="53"/>
      <c r="F9165" s="53"/>
      <c r="G9165" s="54"/>
      <c r="H9165" s="53"/>
      <c r="I9165" s="59"/>
      <c r="J9165" s="53"/>
      <c r="K9165" s="53"/>
      <c r="L9165" s="53"/>
      <c r="M9165" s="53"/>
    </row>
    <row r="9166" spans="2:13" x14ac:dyDescent="0.25">
      <c r="B9166" s="175"/>
      <c r="C9166" s="53"/>
      <c r="D9166" s="53"/>
      <c r="E9166" s="53"/>
      <c r="F9166" s="53"/>
      <c r="G9166" s="54"/>
      <c r="H9166" s="53"/>
      <c r="I9166" s="59"/>
      <c r="J9166" s="53"/>
      <c r="K9166" s="53"/>
      <c r="L9166" s="53"/>
      <c r="M9166" s="53"/>
    </row>
    <row r="9167" spans="2:13" x14ac:dyDescent="0.25">
      <c r="B9167" s="175"/>
      <c r="C9167" s="53"/>
      <c r="D9167" s="53"/>
      <c r="E9167" s="53"/>
      <c r="F9167" s="53"/>
      <c r="G9167" s="54"/>
      <c r="H9167" s="53"/>
      <c r="I9167" s="59"/>
      <c r="J9167" s="53"/>
      <c r="K9167" s="53"/>
      <c r="L9167" s="53"/>
      <c r="M9167" s="53"/>
    </row>
    <row r="9168" spans="2:13" x14ac:dyDescent="0.25">
      <c r="B9168" s="175"/>
      <c r="C9168" s="53"/>
      <c r="D9168" s="53"/>
      <c r="E9168" s="53"/>
      <c r="F9168" s="53"/>
      <c r="G9168" s="54"/>
      <c r="H9168" s="53"/>
      <c r="I9168" s="59"/>
      <c r="J9168" s="53"/>
      <c r="K9168" s="53"/>
      <c r="L9168" s="53"/>
      <c r="M9168" s="53"/>
    </row>
    <row r="9169" spans="2:13" x14ac:dyDescent="0.25">
      <c r="B9169" s="175"/>
      <c r="C9169" s="53"/>
      <c r="D9169" s="53"/>
      <c r="E9169" s="53"/>
      <c r="F9169" s="53"/>
      <c r="G9169" s="54"/>
      <c r="H9169" s="53"/>
      <c r="I9169" s="59"/>
      <c r="J9169" s="53"/>
      <c r="K9169" s="53"/>
      <c r="L9169" s="53"/>
      <c r="M9169" s="53"/>
    </row>
    <row r="9170" spans="2:13" x14ac:dyDescent="0.25">
      <c r="B9170" s="175"/>
      <c r="C9170" s="53"/>
      <c r="D9170" s="53"/>
      <c r="E9170" s="53"/>
      <c r="F9170" s="53"/>
      <c r="G9170" s="54"/>
      <c r="H9170" s="53"/>
      <c r="I9170" s="59"/>
      <c r="J9170" s="53"/>
      <c r="K9170" s="53"/>
      <c r="L9170" s="53"/>
      <c r="M9170" s="53"/>
    </row>
    <row r="9171" spans="2:13" x14ac:dyDescent="0.25">
      <c r="B9171" s="175"/>
      <c r="C9171" s="53"/>
      <c r="D9171" s="53"/>
      <c r="E9171" s="53"/>
      <c r="F9171" s="53"/>
      <c r="G9171" s="54"/>
      <c r="H9171" s="53"/>
      <c r="I9171" s="59"/>
      <c r="J9171" s="53"/>
      <c r="K9171" s="53"/>
      <c r="L9171" s="53"/>
      <c r="M9171" s="53"/>
    </row>
    <row r="9172" spans="2:13" x14ac:dyDescent="0.25">
      <c r="B9172" s="175"/>
      <c r="C9172" s="53"/>
      <c r="D9172" s="53"/>
      <c r="E9172" s="53"/>
      <c r="F9172" s="53"/>
      <c r="G9172" s="54"/>
      <c r="H9172" s="53"/>
      <c r="I9172" s="59"/>
      <c r="J9172" s="53"/>
      <c r="K9172" s="53"/>
      <c r="L9172" s="53"/>
      <c r="M9172" s="53"/>
    </row>
    <row r="9173" spans="2:13" x14ac:dyDescent="0.25">
      <c r="B9173" s="175"/>
      <c r="C9173" s="53"/>
      <c r="D9173" s="53"/>
      <c r="E9173" s="53"/>
      <c r="F9173" s="53"/>
      <c r="G9173" s="54"/>
      <c r="H9173" s="53"/>
      <c r="I9173" s="59"/>
      <c r="J9173" s="53"/>
      <c r="K9173" s="53"/>
      <c r="L9173" s="53"/>
      <c r="M9173" s="53"/>
    </row>
    <row r="9174" spans="2:13" x14ac:dyDescent="0.25">
      <c r="B9174" s="175"/>
      <c r="C9174" s="53"/>
      <c r="D9174" s="53"/>
      <c r="E9174" s="53"/>
      <c r="F9174" s="53"/>
      <c r="G9174" s="54"/>
      <c r="H9174" s="53"/>
      <c r="I9174" s="59"/>
      <c r="J9174" s="53"/>
      <c r="K9174" s="53"/>
      <c r="L9174" s="53"/>
      <c r="M9174" s="53"/>
    </row>
    <row r="9175" spans="2:13" x14ac:dyDescent="0.25">
      <c r="B9175" s="175"/>
      <c r="C9175" s="53"/>
      <c r="D9175" s="53"/>
      <c r="E9175" s="53"/>
      <c r="F9175" s="53"/>
      <c r="G9175" s="54"/>
      <c r="H9175" s="53"/>
      <c r="I9175" s="59"/>
      <c r="J9175" s="53"/>
      <c r="K9175" s="53"/>
      <c r="L9175" s="53"/>
      <c r="M9175" s="53"/>
    </row>
    <row r="9176" spans="2:13" x14ac:dyDescent="0.25">
      <c r="B9176" s="175"/>
      <c r="C9176" s="53"/>
      <c r="D9176" s="53"/>
      <c r="E9176" s="53"/>
      <c r="F9176" s="53"/>
      <c r="G9176" s="54"/>
      <c r="H9176" s="53"/>
      <c r="I9176" s="59"/>
      <c r="J9176" s="53"/>
      <c r="K9176" s="53"/>
      <c r="L9176" s="53"/>
      <c r="M9176" s="53"/>
    </row>
    <row r="9177" spans="2:13" x14ac:dyDescent="0.25">
      <c r="B9177" s="175"/>
      <c r="C9177" s="53"/>
      <c r="D9177" s="53"/>
      <c r="E9177" s="53"/>
      <c r="F9177" s="53"/>
      <c r="G9177" s="54"/>
      <c r="H9177" s="53"/>
      <c r="I9177" s="59"/>
      <c r="J9177" s="53"/>
      <c r="K9177" s="53"/>
      <c r="L9177" s="53"/>
      <c r="M9177" s="53"/>
    </row>
    <row r="9178" spans="2:13" x14ac:dyDescent="0.25">
      <c r="B9178" s="175"/>
      <c r="C9178" s="53"/>
      <c r="D9178" s="53"/>
      <c r="E9178" s="53"/>
      <c r="F9178" s="53"/>
      <c r="G9178" s="54"/>
      <c r="H9178" s="53"/>
      <c r="I9178" s="59"/>
      <c r="J9178" s="53"/>
      <c r="K9178" s="53"/>
      <c r="L9178" s="53"/>
      <c r="M9178" s="53"/>
    </row>
    <row r="9179" spans="2:13" x14ac:dyDescent="0.25">
      <c r="B9179" s="175"/>
      <c r="C9179" s="53"/>
      <c r="D9179" s="53"/>
      <c r="E9179" s="53"/>
      <c r="F9179" s="53"/>
      <c r="G9179" s="54"/>
      <c r="H9179" s="53"/>
      <c r="I9179" s="59"/>
      <c r="J9179" s="53"/>
      <c r="K9179" s="53"/>
      <c r="L9179" s="53"/>
      <c r="M9179" s="53"/>
    </row>
    <row r="9180" spans="2:13" x14ac:dyDescent="0.25">
      <c r="B9180" s="175"/>
      <c r="C9180" s="53"/>
      <c r="D9180" s="53"/>
      <c r="E9180" s="53"/>
      <c r="F9180" s="53"/>
      <c r="G9180" s="54"/>
      <c r="H9180" s="53"/>
      <c r="I9180" s="59"/>
      <c r="J9180" s="53"/>
      <c r="K9180" s="53"/>
      <c r="L9180" s="53"/>
      <c r="M9180" s="53"/>
    </row>
    <row r="9181" spans="2:13" x14ac:dyDescent="0.25">
      <c r="B9181" s="175"/>
      <c r="C9181" s="53"/>
      <c r="D9181" s="53"/>
      <c r="E9181" s="53"/>
      <c r="F9181" s="53"/>
      <c r="G9181" s="54"/>
      <c r="H9181" s="53"/>
      <c r="I9181" s="59"/>
      <c r="J9181" s="53"/>
      <c r="K9181" s="53"/>
      <c r="L9181" s="53"/>
      <c r="M9181" s="53"/>
    </row>
    <row r="9182" spans="2:13" x14ac:dyDescent="0.25">
      <c r="B9182" s="175"/>
      <c r="C9182" s="53"/>
      <c r="D9182" s="53"/>
      <c r="E9182" s="53"/>
      <c r="F9182" s="53"/>
      <c r="G9182" s="54"/>
      <c r="H9182" s="53"/>
      <c r="I9182" s="59"/>
      <c r="J9182" s="53"/>
      <c r="K9182" s="53"/>
      <c r="L9182" s="53"/>
      <c r="M9182" s="53"/>
    </row>
    <row r="9183" spans="2:13" x14ac:dyDescent="0.25">
      <c r="B9183" s="175"/>
      <c r="C9183" s="53"/>
      <c r="D9183" s="53"/>
      <c r="E9183" s="53"/>
      <c r="F9183" s="53"/>
      <c r="G9183" s="54"/>
      <c r="H9183" s="53"/>
      <c r="I9183" s="59"/>
      <c r="J9183" s="53"/>
      <c r="K9183" s="53"/>
      <c r="L9183" s="53"/>
      <c r="M9183" s="53"/>
    </row>
    <row r="9184" spans="2:13" x14ac:dyDescent="0.25">
      <c r="B9184" s="175"/>
      <c r="C9184" s="53"/>
      <c r="D9184" s="53"/>
      <c r="E9184" s="53"/>
      <c r="F9184" s="53"/>
      <c r="G9184" s="54"/>
      <c r="H9184" s="53"/>
      <c r="I9184" s="59"/>
      <c r="J9184" s="53"/>
      <c r="K9184" s="53"/>
      <c r="L9184" s="53"/>
      <c r="M9184" s="53"/>
    </row>
    <row r="9185" spans="2:13" x14ac:dyDescent="0.25">
      <c r="B9185" s="175"/>
      <c r="C9185" s="53"/>
      <c r="D9185" s="53"/>
      <c r="E9185" s="53"/>
      <c r="F9185" s="53"/>
      <c r="G9185" s="54"/>
      <c r="H9185" s="53"/>
      <c r="I9185" s="59"/>
      <c r="J9185" s="53"/>
      <c r="K9185" s="53"/>
      <c r="L9185" s="53"/>
      <c r="M9185" s="53"/>
    </row>
    <row r="9186" spans="2:13" x14ac:dyDescent="0.25">
      <c r="B9186" s="175"/>
      <c r="C9186" s="53"/>
      <c r="D9186" s="53"/>
      <c r="E9186" s="53"/>
      <c r="F9186" s="53"/>
      <c r="G9186" s="54"/>
      <c r="H9186" s="53"/>
      <c r="I9186" s="59"/>
      <c r="J9186" s="53"/>
      <c r="K9186" s="53"/>
      <c r="L9186" s="53"/>
      <c r="M9186" s="53"/>
    </row>
    <row r="9187" spans="2:13" x14ac:dyDescent="0.25">
      <c r="B9187" s="175"/>
      <c r="C9187" s="53"/>
      <c r="D9187" s="53"/>
      <c r="E9187" s="53"/>
      <c r="F9187" s="53"/>
      <c r="G9187" s="54"/>
      <c r="H9187" s="53"/>
      <c r="I9187" s="59"/>
      <c r="J9187" s="53"/>
      <c r="K9187" s="53"/>
      <c r="L9187" s="53"/>
      <c r="M9187" s="53"/>
    </row>
    <row r="9188" spans="2:13" x14ac:dyDescent="0.25">
      <c r="B9188" s="175"/>
      <c r="C9188" s="53"/>
      <c r="D9188" s="53"/>
      <c r="E9188" s="53"/>
      <c r="F9188" s="53"/>
      <c r="G9188" s="54"/>
      <c r="H9188" s="53"/>
      <c r="I9188" s="59"/>
      <c r="J9188" s="53"/>
      <c r="K9188" s="53"/>
      <c r="L9188" s="53"/>
      <c r="M9188" s="53"/>
    </row>
    <row r="9189" spans="2:13" x14ac:dyDescent="0.25">
      <c r="B9189" s="175"/>
      <c r="C9189" s="53"/>
      <c r="D9189" s="53"/>
      <c r="E9189" s="53"/>
      <c r="F9189" s="53"/>
      <c r="G9189" s="54"/>
      <c r="H9189" s="53"/>
      <c r="I9189" s="59"/>
      <c r="J9189" s="53"/>
      <c r="K9189" s="53"/>
      <c r="L9189" s="53"/>
      <c r="M9189" s="53"/>
    </row>
    <row r="9190" spans="2:13" x14ac:dyDescent="0.25">
      <c r="B9190" s="175"/>
      <c r="C9190" s="53"/>
      <c r="D9190" s="53"/>
      <c r="E9190" s="53"/>
      <c r="F9190" s="53"/>
      <c r="G9190" s="54"/>
      <c r="H9190" s="53"/>
      <c r="I9190" s="59"/>
      <c r="J9190" s="53"/>
      <c r="K9190" s="53"/>
      <c r="L9190" s="53"/>
      <c r="M9190" s="53"/>
    </row>
    <row r="9191" spans="2:13" x14ac:dyDescent="0.25">
      <c r="B9191" s="175"/>
      <c r="C9191" s="53"/>
      <c r="D9191" s="53"/>
      <c r="E9191" s="53"/>
      <c r="F9191" s="53"/>
      <c r="G9191" s="54"/>
      <c r="H9191" s="53"/>
      <c r="I9191" s="59"/>
      <c r="J9191" s="53"/>
      <c r="K9191" s="53"/>
      <c r="L9191" s="53"/>
      <c r="M9191" s="53"/>
    </row>
    <row r="9192" spans="2:13" x14ac:dyDescent="0.25">
      <c r="B9192" s="175"/>
      <c r="C9192" s="53"/>
      <c r="D9192" s="53"/>
      <c r="E9192" s="53"/>
      <c r="F9192" s="53"/>
      <c r="G9192" s="54"/>
      <c r="H9192" s="53"/>
      <c r="I9192" s="59"/>
      <c r="J9192" s="53"/>
      <c r="K9192" s="53"/>
      <c r="L9192" s="53"/>
      <c r="M9192" s="53"/>
    </row>
    <row r="9193" spans="2:13" x14ac:dyDescent="0.25">
      <c r="B9193" s="175"/>
      <c r="C9193" s="53"/>
      <c r="D9193" s="53"/>
      <c r="E9193" s="53"/>
      <c r="F9193" s="53"/>
      <c r="G9193" s="54"/>
      <c r="H9193" s="53"/>
      <c r="I9193" s="59"/>
      <c r="J9193" s="53"/>
      <c r="K9193" s="53"/>
      <c r="L9193" s="53"/>
      <c r="M9193" s="53"/>
    </row>
    <row r="9194" spans="2:13" x14ac:dyDescent="0.25">
      <c r="B9194" s="175"/>
      <c r="C9194" s="53"/>
      <c r="D9194" s="53"/>
      <c r="E9194" s="53"/>
      <c r="F9194" s="53"/>
      <c r="G9194" s="54"/>
      <c r="H9194" s="53"/>
      <c r="I9194" s="59"/>
      <c r="J9194" s="53"/>
      <c r="K9194" s="53"/>
      <c r="L9194" s="53"/>
      <c r="M9194" s="53"/>
    </row>
    <row r="9195" spans="2:13" x14ac:dyDescent="0.25">
      <c r="B9195" s="175"/>
      <c r="C9195" s="53"/>
      <c r="D9195" s="53"/>
      <c r="E9195" s="53"/>
      <c r="F9195" s="53"/>
      <c r="G9195" s="54"/>
      <c r="H9195" s="53"/>
      <c r="I9195" s="59"/>
      <c r="J9195" s="53"/>
      <c r="K9195" s="53"/>
      <c r="L9195" s="53"/>
      <c r="M9195" s="53"/>
    </row>
    <row r="9196" spans="2:13" x14ac:dyDescent="0.25">
      <c r="B9196" s="175"/>
      <c r="C9196" s="53"/>
      <c r="D9196" s="53"/>
      <c r="E9196" s="53"/>
      <c r="F9196" s="53"/>
      <c r="G9196" s="54"/>
      <c r="H9196" s="53"/>
      <c r="I9196" s="59"/>
      <c r="J9196" s="53"/>
      <c r="K9196" s="53"/>
      <c r="L9196" s="53"/>
      <c r="M9196" s="53"/>
    </row>
    <row r="9197" spans="2:13" x14ac:dyDescent="0.25">
      <c r="B9197" s="175"/>
      <c r="C9197" s="53"/>
      <c r="D9197" s="53"/>
      <c r="E9197" s="53"/>
      <c r="F9197" s="53"/>
      <c r="G9197" s="54"/>
      <c r="H9197" s="53"/>
      <c r="I9197" s="59"/>
      <c r="J9197" s="53"/>
      <c r="K9197" s="53"/>
      <c r="L9197" s="53"/>
      <c r="M9197" s="53"/>
    </row>
    <row r="9198" spans="2:13" x14ac:dyDescent="0.25">
      <c r="B9198" s="175"/>
      <c r="C9198" s="53"/>
      <c r="D9198" s="53"/>
      <c r="E9198" s="53"/>
      <c r="F9198" s="53"/>
      <c r="G9198" s="54"/>
      <c r="H9198" s="53"/>
      <c r="I9198" s="59"/>
      <c r="J9198" s="53"/>
      <c r="K9198" s="53"/>
      <c r="L9198" s="53"/>
      <c r="M9198" s="53"/>
    </row>
    <row r="9199" spans="2:13" x14ac:dyDescent="0.25">
      <c r="B9199" s="175"/>
      <c r="C9199" s="53"/>
      <c r="D9199" s="53"/>
      <c r="E9199" s="53"/>
      <c r="F9199" s="53"/>
      <c r="G9199" s="54"/>
      <c r="H9199" s="53"/>
      <c r="I9199" s="59"/>
      <c r="J9199" s="53"/>
      <c r="K9199" s="53"/>
      <c r="L9199" s="53"/>
      <c r="M9199" s="53"/>
    </row>
    <row r="9200" spans="2:13" x14ac:dyDescent="0.25">
      <c r="B9200" s="175"/>
      <c r="C9200" s="53"/>
      <c r="D9200" s="53"/>
      <c r="E9200" s="53"/>
      <c r="F9200" s="53"/>
      <c r="G9200" s="54"/>
      <c r="H9200" s="53"/>
      <c r="I9200" s="59"/>
      <c r="J9200" s="53"/>
      <c r="K9200" s="53"/>
      <c r="L9200" s="53"/>
      <c r="M9200" s="53"/>
    </row>
    <row r="9201" spans="2:13" x14ac:dyDescent="0.25">
      <c r="B9201" s="175"/>
      <c r="C9201" s="53"/>
      <c r="D9201" s="53"/>
      <c r="E9201" s="53"/>
      <c r="F9201" s="53"/>
      <c r="G9201" s="54"/>
      <c r="H9201" s="53"/>
      <c r="I9201" s="59"/>
      <c r="J9201" s="53"/>
      <c r="K9201" s="53"/>
      <c r="L9201" s="53"/>
      <c r="M9201" s="53"/>
    </row>
    <row r="9202" spans="2:13" x14ac:dyDescent="0.25">
      <c r="B9202" s="175"/>
      <c r="C9202" s="53"/>
      <c r="D9202" s="53"/>
      <c r="E9202" s="53"/>
      <c r="F9202" s="53"/>
      <c r="G9202" s="54"/>
      <c r="H9202" s="53"/>
      <c r="I9202" s="59"/>
      <c r="J9202" s="53"/>
      <c r="K9202" s="53"/>
      <c r="L9202" s="53"/>
      <c r="M9202" s="53"/>
    </row>
    <row r="9203" spans="2:13" x14ac:dyDescent="0.25">
      <c r="B9203" s="175"/>
      <c r="C9203" s="53"/>
      <c r="D9203" s="53"/>
      <c r="E9203" s="53"/>
      <c r="F9203" s="53"/>
      <c r="G9203" s="54"/>
      <c r="H9203" s="53"/>
      <c r="I9203" s="59"/>
      <c r="J9203" s="53"/>
      <c r="K9203" s="53"/>
      <c r="L9203" s="53"/>
      <c r="M9203" s="53"/>
    </row>
    <row r="9204" spans="2:13" x14ac:dyDescent="0.25">
      <c r="B9204" s="175"/>
      <c r="C9204" s="53"/>
      <c r="D9204" s="53"/>
      <c r="E9204" s="53"/>
      <c r="F9204" s="53"/>
      <c r="G9204" s="54"/>
      <c r="H9204" s="53"/>
      <c r="I9204" s="59"/>
      <c r="J9204" s="53"/>
      <c r="K9204" s="53"/>
      <c r="L9204" s="53"/>
      <c r="M9204" s="53"/>
    </row>
    <row r="9205" spans="2:13" x14ac:dyDescent="0.25">
      <c r="B9205" s="175"/>
      <c r="C9205" s="53"/>
      <c r="D9205" s="53"/>
      <c r="E9205" s="53"/>
      <c r="F9205" s="53"/>
      <c r="G9205" s="54"/>
      <c r="H9205" s="53"/>
      <c r="I9205" s="59"/>
      <c r="J9205" s="53"/>
      <c r="K9205" s="53"/>
      <c r="L9205" s="53"/>
      <c r="M9205" s="53"/>
    </row>
    <row r="9206" spans="2:13" x14ac:dyDescent="0.25">
      <c r="B9206" s="175"/>
      <c r="C9206" s="53"/>
      <c r="D9206" s="53"/>
      <c r="E9206" s="53"/>
      <c r="F9206" s="53"/>
      <c r="G9206" s="54"/>
      <c r="H9206" s="53"/>
      <c r="I9206" s="59"/>
      <c r="J9206" s="53"/>
      <c r="K9206" s="53"/>
      <c r="L9206" s="53"/>
      <c r="M9206" s="53"/>
    </row>
    <row r="9207" spans="2:13" x14ac:dyDescent="0.25">
      <c r="B9207" s="175"/>
      <c r="C9207" s="53"/>
      <c r="D9207" s="53"/>
      <c r="E9207" s="53"/>
      <c r="F9207" s="53"/>
      <c r="G9207" s="54"/>
      <c r="H9207" s="53"/>
      <c r="I9207" s="59"/>
      <c r="J9207" s="53"/>
      <c r="K9207" s="53"/>
      <c r="L9207" s="53"/>
      <c r="M9207" s="53"/>
    </row>
    <row r="9208" spans="2:13" x14ac:dyDescent="0.25">
      <c r="B9208" s="175"/>
      <c r="C9208" s="53"/>
      <c r="D9208" s="53"/>
      <c r="E9208" s="53"/>
      <c r="F9208" s="53"/>
      <c r="G9208" s="54"/>
      <c r="H9208" s="53"/>
      <c r="I9208" s="59"/>
      <c r="J9208" s="53"/>
      <c r="K9208" s="53"/>
      <c r="L9208" s="53"/>
      <c r="M9208" s="53"/>
    </row>
    <row r="9209" spans="2:13" x14ac:dyDescent="0.25">
      <c r="B9209" s="175"/>
      <c r="C9209" s="53"/>
      <c r="D9209" s="53"/>
      <c r="E9209" s="53"/>
      <c r="F9209" s="53"/>
      <c r="G9209" s="54"/>
      <c r="H9209" s="53"/>
      <c r="I9209" s="59"/>
      <c r="J9209" s="53"/>
      <c r="K9209" s="53"/>
      <c r="L9209" s="53"/>
      <c r="M9209" s="53"/>
    </row>
    <row r="9210" spans="2:13" x14ac:dyDescent="0.25">
      <c r="B9210" s="175"/>
      <c r="C9210" s="53"/>
      <c r="D9210" s="53"/>
      <c r="E9210" s="53"/>
      <c r="F9210" s="53"/>
      <c r="G9210" s="54"/>
      <c r="H9210" s="53"/>
      <c r="I9210" s="59"/>
      <c r="J9210" s="53"/>
      <c r="K9210" s="53"/>
      <c r="L9210" s="53"/>
      <c r="M9210" s="53"/>
    </row>
    <row r="9211" spans="2:13" x14ac:dyDescent="0.25">
      <c r="B9211" s="175"/>
      <c r="C9211" s="53"/>
      <c r="D9211" s="53"/>
      <c r="E9211" s="53"/>
      <c r="F9211" s="53"/>
      <c r="G9211" s="54"/>
      <c r="H9211" s="53"/>
      <c r="I9211" s="59"/>
      <c r="J9211" s="53"/>
      <c r="K9211" s="53"/>
      <c r="L9211" s="53"/>
      <c r="M9211" s="53"/>
    </row>
    <row r="9212" spans="2:13" x14ac:dyDescent="0.25">
      <c r="B9212" s="175"/>
      <c r="C9212" s="53"/>
      <c r="D9212" s="53"/>
      <c r="E9212" s="53"/>
      <c r="F9212" s="53"/>
      <c r="G9212" s="54"/>
      <c r="H9212" s="53"/>
      <c r="I9212" s="59"/>
      <c r="J9212" s="53"/>
      <c r="K9212" s="53"/>
      <c r="L9212" s="53"/>
      <c r="M9212" s="53"/>
    </row>
    <row r="9213" spans="2:13" x14ac:dyDescent="0.25">
      <c r="B9213" s="175"/>
      <c r="C9213" s="53"/>
      <c r="D9213" s="53"/>
      <c r="E9213" s="53"/>
      <c r="F9213" s="53"/>
      <c r="G9213" s="54"/>
      <c r="H9213" s="53"/>
      <c r="I9213" s="59"/>
      <c r="J9213" s="53"/>
      <c r="K9213" s="53"/>
      <c r="L9213" s="53"/>
      <c r="M9213" s="53"/>
    </row>
    <row r="9214" spans="2:13" x14ac:dyDescent="0.25">
      <c r="B9214" s="175"/>
      <c r="C9214" s="53"/>
      <c r="D9214" s="53"/>
      <c r="E9214" s="53"/>
      <c r="F9214" s="53"/>
      <c r="G9214" s="54"/>
      <c r="H9214" s="53"/>
      <c r="I9214" s="59"/>
      <c r="J9214" s="53"/>
      <c r="K9214" s="53"/>
      <c r="L9214" s="53"/>
      <c r="M9214" s="53"/>
    </row>
    <row r="9215" spans="2:13" x14ac:dyDescent="0.25">
      <c r="B9215" s="175"/>
      <c r="C9215" s="53"/>
      <c r="D9215" s="53"/>
      <c r="E9215" s="53"/>
      <c r="F9215" s="53"/>
      <c r="G9215" s="54"/>
      <c r="H9215" s="53"/>
      <c r="I9215" s="59"/>
      <c r="J9215" s="53"/>
      <c r="K9215" s="53"/>
      <c r="L9215" s="53"/>
      <c r="M9215" s="53"/>
    </row>
    <row r="9216" spans="2:13" x14ac:dyDescent="0.25">
      <c r="B9216" s="175"/>
      <c r="C9216" s="53"/>
      <c r="D9216" s="53"/>
      <c r="E9216" s="53"/>
      <c r="F9216" s="53"/>
      <c r="G9216" s="54"/>
      <c r="H9216" s="53"/>
      <c r="I9216" s="59"/>
      <c r="J9216" s="53"/>
      <c r="K9216" s="53"/>
      <c r="L9216" s="53"/>
      <c r="M9216" s="53"/>
    </row>
    <row r="9217" spans="2:13" x14ac:dyDescent="0.25">
      <c r="B9217" s="175"/>
      <c r="C9217" s="53"/>
      <c r="D9217" s="53"/>
      <c r="E9217" s="53"/>
      <c r="F9217" s="53"/>
      <c r="G9217" s="54"/>
      <c r="H9217" s="53"/>
      <c r="I9217" s="59"/>
      <c r="J9217" s="53"/>
      <c r="K9217" s="53"/>
      <c r="L9217" s="53"/>
      <c r="M9217" s="53"/>
    </row>
    <row r="9218" spans="2:13" x14ac:dyDescent="0.25">
      <c r="B9218" s="175"/>
      <c r="C9218" s="53"/>
      <c r="D9218" s="53"/>
      <c r="E9218" s="53"/>
      <c r="F9218" s="53"/>
      <c r="G9218" s="54"/>
      <c r="H9218" s="53"/>
      <c r="I9218" s="59"/>
      <c r="J9218" s="53"/>
      <c r="K9218" s="53"/>
      <c r="L9218" s="53"/>
      <c r="M9218" s="53"/>
    </row>
    <row r="9219" spans="2:13" x14ac:dyDescent="0.25">
      <c r="B9219" s="175"/>
      <c r="C9219" s="53"/>
      <c r="D9219" s="53"/>
      <c r="E9219" s="53"/>
      <c r="F9219" s="53"/>
      <c r="G9219" s="54"/>
      <c r="H9219" s="53"/>
      <c r="I9219" s="59"/>
      <c r="J9219" s="53"/>
      <c r="K9219" s="53"/>
      <c r="L9219" s="53"/>
      <c r="M9219" s="53"/>
    </row>
    <row r="9220" spans="2:13" x14ac:dyDescent="0.25">
      <c r="B9220" s="175"/>
      <c r="C9220" s="53"/>
      <c r="D9220" s="53"/>
      <c r="E9220" s="53"/>
      <c r="F9220" s="53"/>
      <c r="G9220" s="54"/>
      <c r="H9220" s="53"/>
      <c r="I9220" s="59"/>
      <c r="J9220" s="53"/>
      <c r="K9220" s="53"/>
      <c r="L9220" s="53"/>
      <c r="M9220" s="53"/>
    </row>
    <row r="9221" spans="2:13" x14ac:dyDescent="0.25">
      <c r="B9221" s="175"/>
      <c r="C9221" s="53"/>
      <c r="D9221" s="53"/>
      <c r="E9221" s="53"/>
      <c r="F9221" s="53"/>
      <c r="G9221" s="54"/>
      <c r="H9221" s="53"/>
      <c r="I9221" s="59"/>
      <c r="J9221" s="53"/>
      <c r="K9221" s="53"/>
      <c r="L9221" s="53"/>
      <c r="M9221" s="53"/>
    </row>
    <row r="9222" spans="2:13" x14ac:dyDescent="0.25">
      <c r="B9222" s="175"/>
      <c r="C9222" s="53"/>
      <c r="D9222" s="53"/>
      <c r="E9222" s="53"/>
      <c r="F9222" s="53"/>
      <c r="G9222" s="54"/>
      <c r="H9222" s="53"/>
      <c r="I9222" s="59"/>
      <c r="J9222" s="53"/>
      <c r="K9222" s="53"/>
      <c r="L9222" s="53"/>
      <c r="M9222" s="53"/>
    </row>
    <row r="9223" spans="2:13" x14ac:dyDescent="0.25">
      <c r="B9223" s="175"/>
      <c r="C9223" s="53"/>
      <c r="D9223" s="53"/>
      <c r="E9223" s="53"/>
      <c r="F9223" s="53"/>
      <c r="G9223" s="54"/>
      <c r="H9223" s="53"/>
      <c r="I9223" s="59"/>
      <c r="J9223" s="53"/>
      <c r="K9223" s="53"/>
      <c r="L9223" s="53"/>
      <c r="M9223" s="53"/>
    </row>
    <row r="9224" spans="2:13" x14ac:dyDescent="0.25">
      <c r="B9224" s="175"/>
      <c r="C9224" s="53"/>
      <c r="D9224" s="53"/>
      <c r="E9224" s="53"/>
      <c r="F9224" s="53"/>
      <c r="G9224" s="54"/>
      <c r="H9224" s="53"/>
      <c r="I9224" s="59"/>
      <c r="J9224" s="53"/>
      <c r="K9224" s="53"/>
      <c r="L9224" s="53"/>
      <c r="M9224" s="53"/>
    </row>
    <row r="9225" spans="2:13" x14ac:dyDescent="0.25">
      <c r="B9225" s="175"/>
      <c r="C9225" s="53"/>
      <c r="D9225" s="53"/>
      <c r="E9225" s="53"/>
      <c r="F9225" s="53"/>
      <c r="G9225" s="54"/>
      <c r="H9225" s="53"/>
      <c r="I9225" s="59"/>
      <c r="J9225" s="53"/>
      <c r="K9225" s="53"/>
      <c r="L9225" s="53"/>
      <c r="M9225" s="53"/>
    </row>
    <row r="9226" spans="2:13" x14ac:dyDescent="0.25">
      <c r="B9226" s="175"/>
      <c r="C9226" s="53"/>
      <c r="D9226" s="53"/>
      <c r="E9226" s="53"/>
      <c r="F9226" s="53"/>
      <c r="G9226" s="54"/>
      <c r="H9226" s="53"/>
      <c r="I9226" s="59"/>
      <c r="J9226" s="53"/>
      <c r="K9226" s="53"/>
      <c r="L9226" s="53"/>
      <c r="M9226" s="53"/>
    </row>
    <row r="9227" spans="2:13" x14ac:dyDescent="0.25">
      <c r="B9227" s="175"/>
      <c r="C9227" s="53"/>
      <c r="D9227" s="53"/>
      <c r="E9227" s="53"/>
      <c r="F9227" s="53"/>
      <c r="G9227" s="54"/>
      <c r="H9227" s="53"/>
      <c r="I9227" s="59"/>
      <c r="J9227" s="53"/>
      <c r="K9227" s="53"/>
      <c r="L9227" s="53"/>
      <c r="M9227" s="53"/>
    </row>
    <row r="9228" spans="2:13" x14ac:dyDescent="0.25">
      <c r="B9228" s="175"/>
      <c r="C9228" s="53"/>
      <c r="D9228" s="53"/>
      <c r="E9228" s="53"/>
      <c r="F9228" s="53"/>
      <c r="G9228" s="54"/>
      <c r="H9228" s="53"/>
      <c r="I9228" s="59"/>
      <c r="J9228" s="53"/>
      <c r="K9228" s="53"/>
      <c r="L9228" s="53"/>
      <c r="M9228" s="53"/>
    </row>
    <row r="9229" spans="2:13" x14ac:dyDescent="0.25">
      <c r="B9229" s="175"/>
      <c r="C9229" s="53"/>
      <c r="D9229" s="53"/>
      <c r="E9229" s="53"/>
      <c r="F9229" s="53"/>
      <c r="G9229" s="54"/>
      <c r="H9229" s="53"/>
      <c r="I9229" s="59"/>
      <c r="J9229" s="53"/>
      <c r="K9229" s="53"/>
      <c r="L9229" s="53"/>
      <c r="M9229" s="53"/>
    </row>
    <row r="9230" spans="2:13" x14ac:dyDescent="0.25">
      <c r="B9230" s="175"/>
      <c r="C9230" s="53"/>
      <c r="D9230" s="53"/>
      <c r="E9230" s="53"/>
      <c r="F9230" s="53"/>
      <c r="G9230" s="54"/>
      <c r="H9230" s="53"/>
      <c r="I9230" s="59"/>
      <c r="J9230" s="53"/>
      <c r="K9230" s="53"/>
      <c r="L9230" s="53"/>
      <c r="M9230" s="53"/>
    </row>
    <row r="9231" spans="2:13" x14ac:dyDescent="0.25">
      <c r="B9231" s="175"/>
      <c r="C9231" s="53"/>
      <c r="D9231" s="53"/>
      <c r="E9231" s="53"/>
      <c r="F9231" s="53"/>
      <c r="G9231" s="54"/>
      <c r="H9231" s="53"/>
      <c r="I9231" s="59"/>
      <c r="J9231" s="53"/>
      <c r="K9231" s="53"/>
      <c r="L9231" s="53"/>
      <c r="M9231" s="53"/>
    </row>
    <row r="9232" spans="2:13" x14ac:dyDescent="0.25">
      <c r="B9232" s="175"/>
      <c r="C9232" s="53"/>
      <c r="D9232" s="53"/>
      <c r="E9232" s="53"/>
      <c r="F9232" s="53"/>
      <c r="G9232" s="54"/>
      <c r="H9232" s="53"/>
      <c r="I9232" s="59"/>
      <c r="J9232" s="53"/>
      <c r="K9232" s="53"/>
      <c r="L9232" s="53"/>
      <c r="M9232" s="53"/>
    </row>
    <row r="9233" spans="2:13" x14ac:dyDescent="0.25">
      <c r="B9233" s="175"/>
      <c r="C9233" s="53"/>
      <c r="D9233" s="53"/>
      <c r="E9233" s="53"/>
      <c r="F9233" s="53"/>
      <c r="G9233" s="54"/>
      <c r="H9233" s="53"/>
      <c r="I9233" s="59"/>
      <c r="J9233" s="53"/>
      <c r="K9233" s="53"/>
      <c r="L9233" s="53"/>
      <c r="M9233" s="53"/>
    </row>
    <row r="9234" spans="2:13" x14ac:dyDescent="0.25">
      <c r="B9234" s="175"/>
      <c r="C9234" s="53"/>
      <c r="D9234" s="53"/>
      <c r="E9234" s="53"/>
      <c r="F9234" s="53"/>
      <c r="G9234" s="54"/>
      <c r="H9234" s="53"/>
      <c r="I9234" s="59"/>
      <c r="J9234" s="53"/>
      <c r="K9234" s="53"/>
      <c r="L9234" s="53"/>
      <c r="M9234" s="53"/>
    </row>
    <row r="9235" spans="2:13" x14ac:dyDescent="0.25">
      <c r="B9235" s="175"/>
      <c r="C9235" s="53"/>
      <c r="D9235" s="53"/>
      <c r="E9235" s="53"/>
      <c r="F9235" s="53"/>
      <c r="G9235" s="54"/>
      <c r="H9235" s="53"/>
      <c r="I9235" s="59"/>
      <c r="J9235" s="53"/>
      <c r="K9235" s="53"/>
      <c r="L9235" s="53"/>
      <c r="M9235" s="53"/>
    </row>
    <row r="9236" spans="2:13" x14ac:dyDescent="0.25">
      <c r="B9236" s="175"/>
      <c r="C9236" s="53"/>
      <c r="D9236" s="53"/>
      <c r="E9236" s="53"/>
      <c r="F9236" s="53"/>
      <c r="G9236" s="54"/>
      <c r="H9236" s="53"/>
      <c r="I9236" s="59"/>
      <c r="J9236" s="53"/>
      <c r="K9236" s="53"/>
      <c r="L9236" s="53"/>
      <c r="M9236" s="53"/>
    </row>
    <row r="9237" spans="2:13" x14ac:dyDescent="0.25">
      <c r="B9237" s="175"/>
      <c r="C9237" s="53"/>
      <c r="D9237" s="53"/>
      <c r="E9237" s="53"/>
      <c r="F9237" s="53"/>
      <c r="G9237" s="54"/>
      <c r="H9237" s="53"/>
      <c r="I9237" s="59"/>
      <c r="J9237" s="53"/>
      <c r="K9237" s="53"/>
      <c r="L9237" s="53"/>
      <c r="M9237" s="53"/>
    </row>
    <row r="9238" spans="2:13" x14ac:dyDescent="0.25">
      <c r="B9238" s="175"/>
      <c r="C9238" s="53"/>
      <c r="D9238" s="53"/>
      <c r="E9238" s="53"/>
      <c r="F9238" s="53"/>
      <c r="G9238" s="54"/>
      <c r="H9238" s="53"/>
      <c r="I9238" s="59"/>
      <c r="J9238" s="53"/>
      <c r="K9238" s="53"/>
      <c r="L9238" s="53"/>
      <c r="M9238" s="53"/>
    </row>
    <row r="9239" spans="2:13" x14ac:dyDescent="0.25">
      <c r="B9239" s="175"/>
      <c r="C9239" s="53"/>
      <c r="D9239" s="53"/>
      <c r="E9239" s="53"/>
      <c r="F9239" s="53"/>
      <c r="G9239" s="54"/>
      <c r="H9239" s="53"/>
      <c r="I9239" s="59"/>
      <c r="J9239" s="53"/>
      <c r="K9239" s="53"/>
      <c r="L9239" s="53"/>
      <c r="M9239" s="53"/>
    </row>
    <row r="9240" spans="2:13" x14ac:dyDescent="0.25">
      <c r="B9240" s="175"/>
      <c r="C9240" s="53"/>
      <c r="D9240" s="53"/>
      <c r="E9240" s="53"/>
      <c r="F9240" s="53"/>
      <c r="G9240" s="54"/>
      <c r="H9240" s="53"/>
      <c r="I9240" s="59"/>
      <c r="J9240" s="53"/>
      <c r="K9240" s="53"/>
      <c r="L9240" s="53"/>
      <c r="M9240" s="53"/>
    </row>
    <row r="9241" spans="2:13" x14ac:dyDescent="0.25">
      <c r="B9241" s="175"/>
      <c r="C9241" s="53"/>
      <c r="D9241" s="53"/>
      <c r="E9241" s="53"/>
      <c r="F9241" s="53"/>
      <c r="G9241" s="54"/>
      <c r="H9241" s="53"/>
      <c r="I9241" s="59"/>
      <c r="J9241" s="53"/>
      <c r="K9241" s="53"/>
      <c r="L9241" s="53"/>
      <c r="M9241" s="53"/>
    </row>
    <row r="9242" spans="2:13" x14ac:dyDescent="0.25">
      <c r="B9242" s="175"/>
      <c r="C9242" s="53"/>
      <c r="D9242" s="53"/>
      <c r="E9242" s="53"/>
      <c r="F9242" s="53"/>
      <c r="G9242" s="54"/>
      <c r="H9242" s="53"/>
      <c r="I9242" s="59"/>
      <c r="J9242" s="53"/>
      <c r="K9242" s="53"/>
      <c r="L9242" s="53"/>
      <c r="M9242" s="53"/>
    </row>
    <row r="9243" spans="2:13" x14ac:dyDescent="0.25">
      <c r="B9243" s="175"/>
      <c r="C9243" s="53"/>
      <c r="D9243" s="53"/>
      <c r="E9243" s="53"/>
      <c r="F9243" s="53"/>
      <c r="G9243" s="54"/>
      <c r="H9243" s="53"/>
      <c r="I9243" s="59"/>
      <c r="J9243" s="53"/>
      <c r="K9243" s="53"/>
      <c r="L9243" s="53"/>
      <c r="M9243" s="53"/>
    </row>
    <row r="9244" spans="2:13" x14ac:dyDescent="0.25">
      <c r="B9244" s="175"/>
      <c r="C9244" s="53"/>
      <c r="D9244" s="53"/>
      <c r="E9244" s="53"/>
      <c r="F9244" s="53"/>
      <c r="G9244" s="54"/>
      <c r="H9244" s="53"/>
      <c r="I9244" s="59"/>
      <c r="J9244" s="53"/>
      <c r="K9244" s="53"/>
      <c r="L9244" s="53"/>
      <c r="M9244" s="53"/>
    </row>
    <row r="9245" spans="2:13" x14ac:dyDescent="0.25">
      <c r="B9245" s="175"/>
      <c r="C9245" s="53"/>
      <c r="D9245" s="53"/>
      <c r="E9245" s="53"/>
      <c r="F9245" s="53"/>
      <c r="G9245" s="54"/>
      <c r="H9245" s="53"/>
      <c r="I9245" s="59"/>
      <c r="J9245" s="53"/>
      <c r="K9245" s="53"/>
      <c r="L9245" s="53"/>
      <c r="M9245" s="53"/>
    </row>
    <row r="9246" spans="2:13" x14ac:dyDescent="0.25">
      <c r="B9246" s="175"/>
      <c r="C9246" s="53"/>
      <c r="D9246" s="53"/>
      <c r="E9246" s="53"/>
      <c r="F9246" s="53"/>
      <c r="G9246" s="54"/>
      <c r="H9246" s="53"/>
      <c r="I9246" s="59"/>
      <c r="J9246" s="53"/>
      <c r="K9246" s="53"/>
      <c r="L9246" s="53"/>
      <c r="M9246" s="53"/>
    </row>
    <row r="9247" spans="2:13" x14ac:dyDescent="0.25">
      <c r="B9247" s="175"/>
      <c r="C9247" s="53"/>
      <c r="D9247" s="53"/>
      <c r="E9247" s="53"/>
      <c r="F9247" s="53"/>
      <c r="G9247" s="54"/>
      <c r="H9247" s="53"/>
      <c r="I9247" s="59"/>
      <c r="J9247" s="53"/>
      <c r="K9247" s="53"/>
      <c r="L9247" s="53"/>
      <c r="M9247" s="53"/>
    </row>
    <row r="9248" spans="2:13" x14ac:dyDescent="0.25">
      <c r="B9248" s="175"/>
      <c r="C9248" s="53"/>
      <c r="D9248" s="53"/>
      <c r="E9248" s="53"/>
      <c r="F9248" s="53"/>
      <c r="G9248" s="54"/>
      <c r="H9248" s="53"/>
      <c r="I9248" s="59"/>
      <c r="J9248" s="53"/>
      <c r="K9248" s="53"/>
      <c r="L9248" s="53"/>
      <c r="M9248" s="53"/>
    </row>
    <row r="9249" spans="2:13" x14ac:dyDescent="0.25">
      <c r="B9249" s="175"/>
      <c r="C9249" s="53"/>
      <c r="D9249" s="53"/>
      <c r="E9249" s="53"/>
      <c r="F9249" s="53"/>
      <c r="G9249" s="54"/>
      <c r="H9249" s="53"/>
      <c r="I9249" s="59"/>
      <c r="J9249" s="53"/>
      <c r="K9249" s="53"/>
      <c r="L9249" s="53"/>
      <c r="M9249" s="53"/>
    </row>
    <row r="9250" spans="2:13" x14ac:dyDescent="0.25">
      <c r="B9250" s="175"/>
      <c r="C9250" s="53"/>
      <c r="D9250" s="53"/>
      <c r="E9250" s="53"/>
      <c r="F9250" s="53"/>
      <c r="G9250" s="54"/>
      <c r="H9250" s="53"/>
      <c r="I9250" s="59"/>
      <c r="J9250" s="53"/>
      <c r="K9250" s="53"/>
      <c r="L9250" s="53"/>
      <c r="M9250" s="53"/>
    </row>
    <row r="9251" spans="2:13" x14ac:dyDescent="0.25">
      <c r="B9251" s="175"/>
      <c r="C9251" s="53"/>
      <c r="D9251" s="53"/>
      <c r="E9251" s="53"/>
      <c r="F9251" s="53"/>
      <c r="G9251" s="54"/>
      <c r="H9251" s="53"/>
      <c r="I9251" s="59"/>
      <c r="J9251" s="53"/>
      <c r="K9251" s="53"/>
      <c r="L9251" s="53"/>
      <c r="M9251" s="53"/>
    </row>
    <row r="9252" spans="2:13" x14ac:dyDescent="0.25">
      <c r="B9252" s="175"/>
      <c r="C9252" s="53"/>
      <c r="D9252" s="53"/>
      <c r="E9252" s="53"/>
      <c r="F9252" s="53"/>
      <c r="G9252" s="54"/>
      <c r="H9252" s="53"/>
      <c r="I9252" s="59"/>
      <c r="J9252" s="53"/>
      <c r="K9252" s="53"/>
      <c r="L9252" s="53"/>
      <c r="M9252" s="53"/>
    </row>
    <row r="9253" spans="2:13" x14ac:dyDescent="0.25">
      <c r="B9253" s="175"/>
      <c r="C9253" s="53"/>
      <c r="D9253" s="53"/>
      <c r="E9253" s="53"/>
      <c r="F9253" s="53"/>
      <c r="G9253" s="54"/>
      <c r="H9253" s="53"/>
      <c r="I9253" s="59"/>
      <c r="J9253" s="53"/>
      <c r="K9253" s="53"/>
      <c r="L9253" s="53"/>
      <c r="M9253" s="53"/>
    </row>
    <row r="9254" spans="2:13" x14ac:dyDescent="0.25">
      <c r="B9254" s="175"/>
      <c r="C9254" s="53"/>
      <c r="D9254" s="53"/>
      <c r="E9254" s="53"/>
      <c r="F9254" s="53"/>
      <c r="G9254" s="54"/>
      <c r="H9254" s="53"/>
      <c r="I9254" s="59"/>
      <c r="J9254" s="53"/>
      <c r="K9254" s="53"/>
      <c r="L9254" s="53"/>
      <c r="M9254" s="53"/>
    </row>
    <row r="9255" spans="2:13" x14ac:dyDescent="0.25">
      <c r="B9255" s="175"/>
      <c r="C9255" s="53"/>
      <c r="D9255" s="53"/>
      <c r="E9255" s="53"/>
      <c r="F9255" s="53"/>
      <c r="G9255" s="54"/>
      <c r="H9255" s="53"/>
      <c r="I9255" s="59"/>
      <c r="J9255" s="53"/>
      <c r="K9255" s="53"/>
      <c r="L9255" s="53"/>
      <c r="M9255" s="53"/>
    </row>
    <row r="9256" spans="2:13" x14ac:dyDescent="0.25">
      <c r="B9256" s="175"/>
      <c r="C9256" s="53"/>
      <c r="D9256" s="53"/>
      <c r="E9256" s="53"/>
      <c r="F9256" s="53"/>
      <c r="G9256" s="54"/>
      <c r="H9256" s="53"/>
      <c r="I9256" s="59"/>
      <c r="J9256" s="53"/>
      <c r="K9256" s="53"/>
      <c r="L9256" s="53"/>
      <c r="M9256" s="53"/>
    </row>
    <row r="9257" spans="2:13" x14ac:dyDescent="0.25">
      <c r="B9257" s="175"/>
      <c r="C9257" s="53"/>
      <c r="D9257" s="53"/>
      <c r="E9257" s="53"/>
      <c r="F9257" s="53"/>
      <c r="G9257" s="54"/>
      <c r="H9257" s="53"/>
      <c r="I9257" s="59"/>
      <c r="J9257" s="53"/>
      <c r="K9257" s="53"/>
      <c r="L9257" s="53"/>
      <c r="M9257" s="53"/>
    </row>
    <row r="9258" spans="2:13" x14ac:dyDescent="0.25">
      <c r="B9258" s="175"/>
      <c r="C9258" s="53"/>
      <c r="D9258" s="53"/>
      <c r="E9258" s="53"/>
      <c r="F9258" s="53"/>
      <c r="G9258" s="54"/>
      <c r="H9258" s="53"/>
      <c r="I9258" s="59"/>
      <c r="J9258" s="53"/>
      <c r="K9258" s="53"/>
      <c r="L9258" s="53"/>
      <c r="M9258" s="53"/>
    </row>
    <row r="9259" spans="2:13" x14ac:dyDescent="0.25">
      <c r="B9259" s="175"/>
      <c r="C9259" s="53"/>
      <c r="D9259" s="53"/>
      <c r="E9259" s="53"/>
      <c r="F9259" s="53"/>
      <c r="G9259" s="54"/>
      <c r="H9259" s="53"/>
      <c r="I9259" s="59"/>
      <c r="J9259" s="53"/>
      <c r="K9259" s="53"/>
      <c r="L9259" s="53"/>
      <c r="M9259" s="53"/>
    </row>
    <row r="9260" spans="2:13" x14ac:dyDescent="0.25">
      <c r="B9260" s="175"/>
      <c r="C9260" s="53"/>
      <c r="D9260" s="53"/>
      <c r="E9260" s="53"/>
      <c r="F9260" s="53"/>
      <c r="G9260" s="54"/>
      <c r="H9260" s="53"/>
      <c r="I9260" s="59"/>
      <c r="J9260" s="53"/>
      <c r="K9260" s="53"/>
      <c r="L9260" s="53"/>
      <c r="M9260" s="53"/>
    </row>
    <row r="9261" spans="2:13" x14ac:dyDescent="0.25">
      <c r="B9261" s="175"/>
      <c r="C9261" s="53"/>
      <c r="D9261" s="53"/>
      <c r="E9261" s="53"/>
      <c r="F9261" s="53"/>
      <c r="G9261" s="54"/>
      <c r="H9261" s="53"/>
      <c r="I9261" s="59"/>
      <c r="J9261" s="53"/>
      <c r="K9261" s="53"/>
      <c r="L9261" s="53"/>
      <c r="M9261" s="53"/>
    </row>
    <row r="9262" spans="2:13" x14ac:dyDescent="0.25">
      <c r="B9262" s="175"/>
      <c r="C9262" s="53"/>
      <c r="D9262" s="53"/>
      <c r="E9262" s="53"/>
      <c r="F9262" s="53"/>
      <c r="G9262" s="54"/>
      <c r="H9262" s="53"/>
      <c r="I9262" s="59"/>
      <c r="J9262" s="53"/>
      <c r="K9262" s="53"/>
      <c r="L9262" s="53"/>
      <c r="M9262" s="53"/>
    </row>
    <row r="9263" spans="2:13" x14ac:dyDescent="0.25">
      <c r="B9263" s="175"/>
      <c r="C9263" s="53"/>
      <c r="D9263" s="53"/>
      <c r="E9263" s="53"/>
      <c r="F9263" s="53"/>
      <c r="G9263" s="54"/>
      <c r="H9263" s="53"/>
      <c r="I9263" s="59"/>
      <c r="J9263" s="53"/>
      <c r="K9263" s="53"/>
      <c r="L9263" s="53"/>
      <c r="M9263" s="53"/>
    </row>
    <row r="9264" spans="2:13" x14ac:dyDescent="0.25">
      <c r="B9264" s="175"/>
      <c r="C9264" s="53"/>
      <c r="D9264" s="53"/>
      <c r="E9264" s="53"/>
      <c r="F9264" s="53"/>
      <c r="G9264" s="54"/>
      <c r="H9264" s="53"/>
      <c r="I9264" s="59"/>
      <c r="J9264" s="53"/>
      <c r="K9264" s="53"/>
      <c r="L9264" s="53"/>
      <c r="M9264" s="53"/>
    </row>
    <row r="9265" spans="2:13" x14ac:dyDescent="0.25">
      <c r="B9265" s="175"/>
      <c r="C9265" s="53"/>
      <c r="D9265" s="53"/>
      <c r="E9265" s="53"/>
      <c r="F9265" s="53"/>
      <c r="G9265" s="54"/>
      <c r="H9265" s="53"/>
      <c r="I9265" s="59"/>
      <c r="J9265" s="53"/>
      <c r="K9265" s="53"/>
      <c r="L9265" s="53"/>
      <c r="M9265" s="53"/>
    </row>
    <row r="9266" spans="2:13" x14ac:dyDescent="0.25">
      <c r="B9266" s="175"/>
      <c r="C9266" s="53"/>
      <c r="D9266" s="53"/>
      <c r="E9266" s="53"/>
      <c r="F9266" s="53"/>
      <c r="G9266" s="54"/>
      <c r="H9266" s="53"/>
      <c r="I9266" s="59"/>
      <c r="J9266" s="53"/>
      <c r="K9266" s="53"/>
      <c r="L9266" s="53"/>
      <c r="M9266" s="53"/>
    </row>
    <row r="9267" spans="2:13" x14ac:dyDescent="0.25">
      <c r="B9267" s="175"/>
      <c r="C9267" s="53"/>
      <c r="D9267" s="53"/>
      <c r="E9267" s="53"/>
      <c r="F9267" s="53"/>
      <c r="G9267" s="54"/>
      <c r="H9267" s="53"/>
      <c r="I9267" s="59"/>
      <c r="J9267" s="53"/>
      <c r="K9267" s="53"/>
      <c r="L9267" s="53"/>
      <c r="M9267" s="53"/>
    </row>
    <row r="9268" spans="2:13" x14ac:dyDescent="0.25">
      <c r="B9268" s="175"/>
      <c r="C9268" s="53"/>
      <c r="D9268" s="53"/>
      <c r="E9268" s="53"/>
      <c r="F9268" s="53"/>
      <c r="G9268" s="54"/>
      <c r="H9268" s="53"/>
      <c r="I9268" s="59"/>
      <c r="J9268" s="53"/>
      <c r="K9268" s="53"/>
      <c r="L9268" s="53"/>
      <c r="M9268" s="53"/>
    </row>
    <row r="9269" spans="2:13" x14ac:dyDescent="0.25">
      <c r="B9269" s="175"/>
      <c r="C9269" s="53"/>
      <c r="D9269" s="53"/>
      <c r="E9269" s="53"/>
      <c r="F9269" s="53"/>
      <c r="G9269" s="54"/>
      <c r="H9269" s="53"/>
      <c r="I9269" s="59"/>
      <c r="J9269" s="53"/>
      <c r="K9269" s="53"/>
      <c r="L9269" s="53"/>
      <c r="M9269" s="53"/>
    </row>
    <row r="9270" spans="2:13" x14ac:dyDescent="0.25">
      <c r="B9270" s="175"/>
      <c r="C9270" s="53"/>
      <c r="D9270" s="53"/>
      <c r="E9270" s="53"/>
      <c r="F9270" s="53"/>
      <c r="G9270" s="54"/>
      <c r="H9270" s="53"/>
      <c r="I9270" s="59"/>
      <c r="J9270" s="53"/>
      <c r="K9270" s="53"/>
      <c r="L9270" s="53"/>
      <c r="M9270" s="53"/>
    </row>
    <row r="9271" spans="2:13" x14ac:dyDescent="0.25">
      <c r="B9271" s="175"/>
      <c r="C9271" s="53"/>
      <c r="D9271" s="53"/>
      <c r="E9271" s="53"/>
      <c r="F9271" s="53"/>
      <c r="G9271" s="54"/>
      <c r="H9271" s="53"/>
      <c r="I9271" s="59"/>
      <c r="J9271" s="53"/>
      <c r="K9271" s="53"/>
      <c r="L9271" s="53"/>
      <c r="M9271" s="53"/>
    </row>
    <row r="9272" spans="2:13" x14ac:dyDescent="0.25">
      <c r="B9272" s="175"/>
      <c r="C9272" s="53"/>
      <c r="D9272" s="53"/>
      <c r="E9272" s="53"/>
      <c r="F9272" s="53"/>
      <c r="G9272" s="54"/>
      <c r="H9272" s="53"/>
      <c r="I9272" s="59"/>
      <c r="J9272" s="53"/>
      <c r="K9272" s="53"/>
      <c r="L9272" s="53"/>
      <c r="M9272" s="53"/>
    </row>
    <row r="9273" spans="2:13" x14ac:dyDescent="0.25">
      <c r="B9273" s="175"/>
      <c r="C9273" s="53"/>
      <c r="D9273" s="53"/>
      <c r="E9273" s="53"/>
      <c r="F9273" s="53"/>
      <c r="G9273" s="54"/>
      <c r="H9273" s="53"/>
      <c r="I9273" s="59"/>
      <c r="J9273" s="53"/>
      <c r="K9273" s="53"/>
      <c r="L9273" s="53"/>
      <c r="M9273" s="53"/>
    </row>
    <row r="9274" spans="2:13" x14ac:dyDescent="0.25">
      <c r="B9274" s="175"/>
      <c r="C9274" s="53"/>
      <c r="D9274" s="53"/>
      <c r="E9274" s="53"/>
      <c r="F9274" s="53"/>
      <c r="G9274" s="54"/>
      <c r="H9274" s="53"/>
      <c r="I9274" s="59"/>
      <c r="J9274" s="53"/>
      <c r="K9274" s="53"/>
      <c r="L9274" s="53"/>
      <c r="M9274" s="53"/>
    </row>
    <row r="9275" spans="2:13" x14ac:dyDescent="0.25">
      <c r="B9275" s="175"/>
      <c r="C9275" s="53"/>
      <c r="D9275" s="53"/>
      <c r="E9275" s="53"/>
      <c r="F9275" s="53"/>
      <c r="G9275" s="54"/>
      <c r="H9275" s="53"/>
      <c r="I9275" s="59"/>
      <c r="J9275" s="53"/>
      <c r="K9275" s="53"/>
      <c r="L9275" s="53"/>
      <c r="M9275" s="53"/>
    </row>
    <row r="9276" spans="2:13" x14ac:dyDescent="0.25">
      <c r="B9276" s="175"/>
      <c r="C9276" s="53"/>
      <c r="D9276" s="53"/>
      <c r="E9276" s="53"/>
      <c r="F9276" s="53"/>
      <c r="G9276" s="54"/>
      <c r="H9276" s="53"/>
      <c r="I9276" s="59"/>
      <c r="J9276" s="53"/>
      <c r="K9276" s="53"/>
      <c r="L9276" s="53"/>
      <c r="M9276" s="53"/>
    </row>
    <row r="9277" spans="2:13" x14ac:dyDescent="0.25">
      <c r="B9277" s="175"/>
      <c r="C9277" s="53"/>
      <c r="D9277" s="53"/>
      <c r="E9277" s="53"/>
      <c r="F9277" s="53"/>
      <c r="G9277" s="54"/>
      <c r="H9277" s="53"/>
      <c r="I9277" s="59"/>
      <c r="J9277" s="53"/>
      <c r="K9277" s="53"/>
      <c r="L9277" s="53"/>
      <c r="M9277" s="53"/>
    </row>
    <row r="9278" spans="2:13" x14ac:dyDescent="0.25">
      <c r="B9278" s="175"/>
      <c r="C9278" s="53"/>
      <c r="D9278" s="53"/>
      <c r="E9278" s="53"/>
      <c r="F9278" s="53"/>
      <c r="G9278" s="54"/>
      <c r="H9278" s="53"/>
      <c r="I9278" s="59"/>
      <c r="J9278" s="53"/>
      <c r="K9278" s="53"/>
      <c r="L9278" s="53"/>
      <c r="M9278" s="53"/>
    </row>
    <row r="9279" spans="2:13" x14ac:dyDescent="0.25">
      <c r="B9279" s="175"/>
      <c r="C9279" s="53"/>
      <c r="D9279" s="53"/>
      <c r="E9279" s="53"/>
      <c r="F9279" s="53"/>
      <c r="G9279" s="54"/>
      <c r="H9279" s="53"/>
      <c r="I9279" s="59"/>
      <c r="J9279" s="53"/>
      <c r="K9279" s="53"/>
      <c r="L9279" s="53"/>
      <c r="M9279" s="53"/>
    </row>
    <row r="9280" spans="2:13" x14ac:dyDescent="0.25">
      <c r="B9280" s="175"/>
      <c r="C9280" s="53"/>
      <c r="D9280" s="53"/>
      <c r="E9280" s="53"/>
      <c r="F9280" s="53"/>
      <c r="G9280" s="54"/>
      <c r="H9280" s="53"/>
      <c r="I9280" s="59"/>
      <c r="J9280" s="53"/>
      <c r="K9280" s="53"/>
      <c r="L9280" s="53"/>
      <c r="M9280" s="53"/>
    </row>
    <row r="9281" spans="2:13" x14ac:dyDescent="0.25">
      <c r="B9281" s="175"/>
      <c r="C9281" s="53"/>
      <c r="D9281" s="53"/>
      <c r="E9281" s="53"/>
      <c r="F9281" s="53"/>
      <c r="G9281" s="54"/>
      <c r="H9281" s="53"/>
      <c r="I9281" s="59"/>
      <c r="J9281" s="53"/>
      <c r="K9281" s="53"/>
      <c r="L9281" s="53"/>
      <c r="M9281" s="53"/>
    </row>
    <row r="9282" spans="2:13" x14ac:dyDescent="0.25">
      <c r="B9282" s="175"/>
      <c r="C9282" s="53"/>
      <c r="D9282" s="53"/>
      <c r="E9282" s="53"/>
      <c r="F9282" s="53"/>
      <c r="G9282" s="54"/>
      <c r="H9282" s="53"/>
      <c r="I9282" s="59"/>
      <c r="J9282" s="53"/>
      <c r="K9282" s="53"/>
      <c r="L9282" s="53"/>
      <c r="M9282" s="53"/>
    </row>
    <row r="9283" spans="2:13" x14ac:dyDescent="0.25">
      <c r="B9283" s="175"/>
      <c r="C9283" s="53"/>
      <c r="D9283" s="53"/>
      <c r="E9283" s="53"/>
      <c r="F9283" s="53"/>
      <c r="G9283" s="54"/>
      <c r="H9283" s="53"/>
      <c r="I9283" s="59"/>
      <c r="J9283" s="53"/>
      <c r="K9283" s="53"/>
      <c r="L9283" s="53"/>
      <c r="M9283" s="53"/>
    </row>
    <row r="9284" spans="2:13" x14ac:dyDescent="0.25">
      <c r="B9284" s="175"/>
      <c r="C9284" s="53"/>
      <c r="D9284" s="53"/>
      <c r="E9284" s="53"/>
      <c r="F9284" s="53"/>
      <c r="G9284" s="54"/>
      <c r="H9284" s="53"/>
      <c r="I9284" s="59"/>
      <c r="J9284" s="53"/>
      <c r="K9284" s="53"/>
      <c r="L9284" s="53"/>
      <c r="M9284" s="53"/>
    </row>
    <row r="9285" spans="2:13" x14ac:dyDescent="0.25">
      <c r="B9285" s="175"/>
      <c r="C9285" s="53"/>
      <c r="D9285" s="53"/>
      <c r="E9285" s="53"/>
      <c r="F9285" s="53"/>
      <c r="G9285" s="54"/>
      <c r="H9285" s="53"/>
      <c r="I9285" s="59"/>
      <c r="J9285" s="53"/>
      <c r="K9285" s="53"/>
      <c r="L9285" s="53"/>
      <c r="M9285" s="53"/>
    </row>
    <row r="9286" spans="2:13" x14ac:dyDescent="0.25">
      <c r="B9286" s="175"/>
      <c r="C9286" s="53"/>
      <c r="D9286" s="53"/>
      <c r="E9286" s="53"/>
      <c r="F9286" s="53"/>
      <c r="G9286" s="54"/>
      <c r="H9286" s="53"/>
      <c r="I9286" s="59"/>
      <c r="J9286" s="53"/>
      <c r="K9286" s="53"/>
      <c r="L9286" s="53"/>
      <c r="M9286" s="53"/>
    </row>
    <row r="9287" spans="2:13" x14ac:dyDescent="0.25">
      <c r="B9287" s="175"/>
      <c r="C9287" s="53"/>
      <c r="D9287" s="53"/>
      <c r="E9287" s="53"/>
      <c r="F9287" s="53"/>
      <c r="G9287" s="54"/>
      <c r="H9287" s="53"/>
      <c r="I9287" s="59"/>
      <c r="J9287" s="53"/>
      <c r="K9287" s="53"/>
      <c r="L9287" s="53"/>
      <c r="M9287" s="53"/>
    </row>
    <row r="9288" spans="2:13" x14ac:dyDescent="0.25">
      <c r="B9288" s="175"/>
      <c r="C9288" s="53"/>
      <c r="D9288" s="53"/>
      <c r="E9288" s="53"/>
      <c r="F9288" s="53"/>
      <c r="G9288" s="54"/>
      <c r="H9288" s="53"/>
      <c r="I9288" s="59"/>
      <c r="J9288" s="53"/>
      <c r="K9288" s="53"/>
      <c r="L9288" s="53"/>
      <c r="M9288" s="53"/>
    </row>
    <row r="9289" spans="2:13" x14ac:dyDescent="0.25">
      <c r="B9289" s="175"/>
      <c r="C9289" s="53"/>
      <c r="D9289" s="53"/>
      <c r="E9289" s="53"/>
      <c r="F9289" s="53"/>
      <c r="G9289" s="54"/>
      <c r="H9289" s="53"/>
      <c r="I9289" s="59"/>
      <c r="J9289" s="53"/>
      <c r="K9289" s="53"/>
      <c r="L9289" s="53"/>
      <c r="M9289" s="53"/>
    </row>
    <row r="9290" spans="2:13" x14ac:dyDescent="0.25">
      <c r="B9290" s="175"/>
      <c r="C9290" s="53"/>
      <c r="D9290" s="53"/>
      <c r="E9290" s="53"/>
      <c r="F9290" s="53"/>
      <c r="G9290" s="54"/>
      <c r="H9290" s="53"/>
      <c r="I9290" s="59"/>
      <c r="J9290" s="53"/>
      <c r="K9290" s="53"/>
      <c r="L9290" s="53"/>
      <c r="M9290" s="53"/>
    </row>
    <row r="9291" spans="2:13" x14ac:dyDescent="0.25">
      <c r="B9291" s="175"/>
      <c r="C9291" s="53"/>
      <c r="D9291" s="53"/>
      <c r="E9291" s="53"/>
      <c r="F9291" s="53"/>
      <c r="G9291" s="54"/>
      <c r="H9291" s="53"/>
      <c r="I9291" s="59"/>
      <c r="J9291" s="53"/>
      <c r="K9291" s="53"/>
      <c r="L9291" s="53"/>
      <c r="M9291" s="53"/>
    </row>
    <row r="9292" spans="2:13" x14ac:dyDescent="0.25">
      <c r="B9292" s="175"/>
      <c r="C9292" s="53"/>
      <c r="D9292" s="53"/>
      <c r="E9292" s="53"/>
      <c r="F9292" s="53"/>
      <c r="G9292" s="54"/>
      <c r="H9292" s="53"/>
      <c r="I9292" s="59"/>
      <c r="J9292" s="53"/>
      <c r="K9292" s="53"/>
      <c r="L9292" s="53"/>
      <c r="M9292" s="53"/>
    </row>
    <row r="9293" spans="2:13" x14ac:dyDescent="0.25">
      <c r="B9293" s="175"/>
      <c r="C9293" s="53"/>
      <c r="D9293" s="53"/>
      <c r="E9293" s="53"/>
      <c r="F9293" s="53"/>
      <c r="G9293" s="54"/>
      <c r="H9293" s="53"/>
      <c r="I9293" s="59"/>
      <c r="J9293" s="53"/>
      <c r="K9293" s="53"/>
      <c r="L9293" s="53"/>
      <c r="M9293" s="53"/>
    </row>
    <row r="9294" spans="2:13" x14ac:dyDescent="0.25">
      <c r="B9294" s="175"/>
      <c r="C9294" s="53"/>
      <c r="D9294" s="53"/>
      <c r="E9294" s="53"/>
      <c r="F9294" s="53"/>
      <c r="G9294" s="54"/>
      <c r="H9294" s="53"/>
      <c r="I9294" s="59"/>
      <c r="J9294" s="53"/>
      <c r="K9294" s="53"/>
      <c r="L9294" s="53"/>
      <c r="M9294" s="53"/>
    </row>
    <row r="9295" spans="2:13" x14ac:dyDescent="0.25">
      <c r="B9295" s="175"/>
      <c r="C9295" s="53"/>
      <c r="D9295" s="53"/>
      <c r="E9295" s="53"/>
      <c r="F9295" s="53"/>
      <c r="G9295" s="54"/>
      <c r="H9295" s="53"/>
      <c r="I9295" s="59"/>
      <c r="J9295" s="53"/>
      <c r="K9295" s="53"/>
      <c r="L9295" s="53"/>
      <c r="M9295" s="53"/>
    </row>
    <row r="9296" spans="2:13" x14ac:dyDescent="0.25">
      <c r="B9296" s="175"/>
      <c r="C9296" s="53"/>
      <c r="D9296" s="53"/>
      <c r="E9296" s="53"/>
      <c r="F9296" s="53"/>
      <c r="G9296" s="54"/>
      <c r="H9296" s="53"/>
      <c r="I9296" s="59"/>
      <c r="J9296" s="53"/>
      <c r="K9296" s="53"/>
      <c r="L9296" s="53"/>
      <c r="M9296" s="53"/>
    </row>
    <row r="9297" spans="2:13" x14ac:dyDescent="0.25">
      <c r="B9297" s="175"/>
      <c r="C9297" s="53"/>
      <c r="D9297" s="53"/>
      <c r="E9297" s="53"/>
      <c r="F9297" s="53"/>
      <c r="G9297" s="54"/>
      <c r="H9297" s="53"/>
      <c r="I9297" s="59"/>
      <c r="J9297" s="53"/>
      <c r="K9297" s="53"/>
      <c r="L9297" s="53"/>
      <c r="M9297" s="53"/>
    </row>
    <row r="9298" spans="2:13" x14ac:dyDescent="0.25">
      <c r="B9298" s="175"/>
      <c r="C9298" s="53"/>
      <c r="D9298" s="53"/>
      <c r="E9298" s="53"/>
      <c r="F9298" s="53"/>
      <c r="G9298" s="54"/>
      <c r="H9298" s="53"/>
      <c r="I9298" s="59"/>
      <c r="J9298" s="53"/>
      <c r="K9298" s="53"/>
      <c r="L9298" s="53"/>
      <c r="M9298" s="53"/>
    </row>
    <row r="9299" spans="2:13" x14ac:dyDescent="0.25">
      <c r="B9299" s="175"/>
      <c r="C9299" s="53"/>
      <c r="D9299" s="53"/>
      <c r="E9299" s="53"/>
      <c r="F9299" s="53"/>
      <c r="G9299" s="54"/>
      <c r="H9299" s="53"/>
      <c r="I9299" s="59"/>
      <c r="J9299" s="53"/>
      <c r="K9299" s="53"/>
      <c r="L9299" s="53"/>
      <c r="M9299" s="53"/>
    </row>
    <row r="9300" spans="2:13" x14ac:dyDescent="0.25">
      <c r="B9300" s="175"/>
      <c r="C9300" s="53"/>
      <c r="D9300" s="53"/>
      <c r="E9300" s="53"/>
      <c r="F9300" s="53"/>
      <c r="G9300" s="54"/>
      <c r="H9300" s="53"/>
      <c r="I9300" s="59"/>
      <c r="J9300" s="53"/>
      <c r="K9300" s="53"/>
      <c r="L9300" s="53"/>
      <c r="M9300" s="53"/>
    </row>
    <row r="9301" spans="2:13" x14ac:dyDescent="0.25">
      <c r="B9301" s="111"/>
      <c r="C9301" s="53"/>
      <c r="D9301" s="53"/>
      <c r="E9301" s="53"/>
      <c r="F9301" s="53"/>
      <c r="G9301" s="54"/>
      <c r="H9301" s="53"/>
      <c r="I9301" s="59"/>
      <c r="J9301" s="53"/>
      <c r="K9301" s="53"/>
      <c r="L9301" s="53"/>
      <c r="M9301" s="53"/>
    </row>
    <row r="9302" spans="2:13" x14ac:dyDescent="0.25">
      <c r="B9302" s="111"/>
      <c r="C9302" s="53"/>
      <c r="D9302" s="53"/>
      <c r="E9302" s="53"/>
      <c r="F9302" s="53"/>
      <c r="G9302" s="54"/>
      <c r="H9302" s="53"/>
      <c r="I9302" s="59"/>
      <c r="J9302" s="53"/>
      <c r="K9302" s="53"/>
      <c r="L9302" s="53"/>
      <c r="M9302" s="53"/>
    </row>
    <row r="9303" spans="2:13" x14ac:dyDescent="0.25">
      <c r="B9303" s="111"/>
      <c r="C9303" s="53"/>
      <c r="D9303" s="53"/>
      <c r="E9303" s="53"/>
      <c r="F9303" s="53"/>
      <c r="G9303" s="54"/>
      <c r="H9303" s="53"/>
      <c r="I9303" s="59"/>
      <c r="J9303" s="53"/>
      <c r="K9303" s="53"/>
      <c r="L9303" s="53"/>
      <c r="M9303" s="53"/>
    </row>
    <row r="9304" spans="2:13" x14ac:dyDescent="0.25">
      <c r="B9304" s="111"/>
      <c r="C9304" s="53"/>
      <c r="D9304" s="53"/>
      <c r="E9304" s="53"/>
      <c r="F9304" s="53"/>
      <c r="G9304" s="54"/>
      <c r="H9304" s="53"/>
      <c r="I9304" s="59"/>
      <c r="J9304" s="53"/>
      <c r="K9304" s="53"/>
      <c r="L9304" s="53"/>
      <c r="M9304" s="53"/>
    </row>
    <row r="9305" spans="2:13" x14ac:dyDescent="0.25">
      <c r="B9305" s="111"/>
      <c r="C9305" s="53"/>
      <c r="D9305" s="53"/>
      <c r="E9305" s="53"/>
      <c r="F9305" s="53"/>
      <c r="G9305" s="54"/>
      <c r="H9305" s="53"/>
      <c r="I9305" s="59"/>
      <c r="J9305" s="53"/>
      <c r="K9305" s="53"/>
      <c r="L9305" s="53"/>
      <c r="M9305" s="53"/>
    </row>
    <row r="9306" spans="2:13" x14ac:dyDescent="0.25">
      <c r="B9306" s="111"/>
      <c r="C9306" s="53"/>
      <c r="D9306" s="53"/>
      <c r="E9306" s="53"/>
      <c r="F9306" s="53"/>
      <c r="G9306" s="54"/>
      <c r="H9306" s="53"/>
      <c r="I9306" s="59"/>
      <c r="J9306" s="53"/>
      <c r="K9306" s="53"/>
      <c r="L9306" s="53"/>
      <c r="M9306" s="53"/>
    </row>
    <row r="9307" spans="2:13" x14ac:dyDescent="0.25">
      <c r="B9307" s="111"/>
      <c r="C9307" s="53"/>
      <c r="D9307" s="53"/>
      <c r="E9307" s="53"/>
      <c r="F9307" s="53"/>
      <c r="G9307" s="54"/>
      <c r="H9307" s="53"/>
      <c r="I9307" s="59"/>
      <c r="J9307" s="53"/>
      <c r="K9307" s="53"/>
      <c r="L9307" s="53"/>
      <c r="M9307" s="53"/>
    </row>
    <row r="9308" spans="2:13" x14ac:dyDescent="0.25">
      <c r="B9308" s="111"/>
      <c r="C9308" s="53"/>
      <c r="D9308" s="53"/>
      <c r="E9308" s="53"/>
      <c r="F9308" s="53"/>
      <c r="G9308" s="54"/>
      <c r="H9308" s="53"/>
      <c r="I9308" s="59"/>
      <c r="J9308" s="53"/>
      <c r="K9308" s="53"/>
      <c r="L9308" s="53"/>
      <c r="M9308" s="53"/>
    </row>
    <row r="9309" spans="2:13" x14ac:dyDescent="0.25">
      <c r="B9309" s="111"/>
      <c r="C9309" s="53"/>
      <c r="D9309" s="53"/>
      <c r="E9309" s="53"/>
      <c r="F9309" s="53"/>
      <c r="G9309" s="54"/>
      <c r="H9309" s="53"/>
      <c r="I9309" s="59"/>
      <c r="J9309" s="53"/>
      <c r="K9309" s="53"/>
      <c r="L9309" s="53"/>
      <c r="M9309" s="53"/>
    </row>
    <row r="9310" spans="2:13" x14ac:dyDescent="0.25">
      <c r="B9310" s="111"/>
      <c r="C9310" s="53"/>
      <c r="D9310" s="53"/>
      <c r="E9310" s="53"/>
      <c r="F9310" s="53"/>
      <c r="G9310" s="54"/>
      <c r="H9310" s="53"/>
      <c r="I9310" s="59"/>
      <c r="J9310" s="53"/>
      <c r="K9310" s="53"/>
      <c r="L9310" s="53"/>
      <c r="M9310" s="53"/>
    </row>
    <row r="9311" spans="2:13" x14ac:dyDescent="0.25">
      <c r="B9311" s="111"/>
      <c r="C9311" s="53"/>
      <c r="D9311" s="53"/>
      <c r="E9311" s="53"/>
      <c r="F9311" s="53"/>
      <c r="G9311" s="54"/>
      <c r="H9311" s="53"/>
      <c r="I9311" s="59"/>
      <c r="J9311" s="53"/>
      <c r="K9311" s="53"/>
      <c r="L9311" s="53"/>
      <c r="M9311" s="53"/>
    </row>
    <row r="9312" spans="2:13" x14ac:dyDescent="0.25">
      <c r="B9312" s="111"/>
      <c r="C9312" s="53"/>
      <c r="D9312" s="53"/>
      <c r="E9312" s="53"/>
      <c r="F9312" s="53"/>
      <c r="G9312" s="54"/>
      <c r="H9312" s="53"/>
      <c r="I9312" s="59"/>
      <c r="J9312" s="53"/>
      <c r="K9312" s="53"/>
      <c r="L9312" s="53"/>
      <c r="M9312" s="53"/>
    </row>
    <row r="9313" spans="2:13" x14ac:dyDescent="0.25">
      <c r="B9313" s="111"/>
      <c r="C9313" s="53"/>
      <c r="D9313" s="53"/>
      <c r="E9313" s="53"/>
      <c r="F9313" s="53"/>
      <c r="G9313" s="54"/>
      <c r="H9313" s="53"/>
      <c r="I9313" s="59"/>
      <c r="J9313" s="53"/>
      <c r="K9313" s="53"/>
      <c r="L9313" s="53"/>
      <c r="M9313" s="53"/>
    </row>
    <row r="9314" spans="2:13" x14ac:dyDescent="0.25">
      <c r="B9314" s="111"/>
      <c r="C9314" s="53"/>
      <c r="D9314" s="53"/>
      <c r="E9314" s="53"/>
      <c r="F9314" s="53"/>
      <c r="G9314" s="54"/>
      <c r="H9314" s="53"/>
      <c r="I9314" s="59"/>
      <c r="J9314" s="53"/>
      <c r="K9314" s="53"/>
      <c r="L9314" s="53"/>
      <c r="M9314" s="53"/>
    </row>
    <row r="9315" spans="2:13" x14ac:dyDescent="0.25">
      <c r="B9315" s="111"/>
      <c r="C9315" s="53"/>
      <c r="D9315" s="53"/>
      <c r="E9315" s="53"/>
      <c r="F9315" s="53"/>
      <c r="G9315" s="54"/>
      <c r="H9315" s="53"/>
      <c r="I9315" s="59"/>
      <c r="J9315" s="53"/>
      <c r="K9315" s="53"/>
      <c r="L9315" s="53"/>
      <c r="M9315" s="53"/>
    </row>
    <row r="9316" spans="2:13" x14ac:dyDescent="0.25">
      <c r="B9316" s="111"/>
      <c r="C9316" s="53"/>
      <c r="D9316" s="53"/>
      <c r="E9316" s="53"/>
      <c r="F9316" s="53"/>
      <c r="G9316" s="54"/>
      <c r="H9316" s="53"/>
      <c r="I9316" s="59"/>
      <c r="J9316" s="53"/>
      <c r="K9316" s="53"/>
      <c r="L9316" s="53"/>
      <c r="M9316" s="53"/>
    </row>
    <row r="9317" spans="2:13" x14ac:dyDescent="0.25">
      <c r="B9317" s="111"/>
      <c r="C9317" s="53"/>
      <c r="D9317" s="53"/>
      <c r="E9317" s="53"/>
      <c r="F9317" s="53"/>
      <c r="G9317" s="54"/>
      <c r="H9317" s="53"/>
      <c r="I9317" s="59"/>
      <c r="J9317" s="53"/>
      <c r="K9317" s="53"/>
      <c r="L9317" s="53"/>
      <c r="M9317" s="53"/>
    </row>
    <row r="9318" spans="2:13" x14ac:dyDescent="0.25">
      <c r="B9318" s="111"/>
      <c r="C9318" s="53"/>
      <c r="D9318" s="53"/>
      <c r="E9318" s="53"/>
      <c r="F9318" s="53"/>
      <c r="G9318" s="54"/>
      <c r="H9318" s="53"/>
      <c r="I9318" s="59"/>
      <c r="J9318" s="53"/>
      <c r="K9318" s="53"/>
      <c r="L9318" s="53"/>
      <c r="M9318" s="53"/>
    </row>
    <row r="9319" spans="2:13" x14ac:dyDescent="0.25">
      <c r="B9319" s="111"/>
      <c r="C9319" s="53"/>
      <c r="D9319" s="53"/>
      <c r="E9319" s="53"/>
      <c r="F9319" s="53"/>
      <c r="G9319" s="54"/>
      <c r="H9319" s="53"/>
      <c r="I9319" s="59"/>
      <c r="J9319" s="53"/>
      <c r="K9319" s="53"/>
      <c r="L9319" s="53"/>
      <c r="M9319" s="53"/>
    </row>
    <row r="9320" spans="2:13" x14ac:dyDescent="0.25">
      <c r="B9320" s="111"/>
      <c r="C9320" s="53"/>
      <c r="D9320" s="53"/>
      <c r="E9320" s="53"/>
      <c r="F9320" s="53"/>
      <c r="G9320" s="54"/>
      <c r="H9320" s="53"/>
      <c r="I9320" s="59"/>
      <c r="J9320" s="53"/>
      <c r="K9320" s="53"/>
      <c r="L9320" s="53"/>
      <c r="M9320" s="53"/>
    </row>
    <row r="9321" spans="2:13" x14ac:dyDescent="0.25">
      <c r="B9321" s="111"/>
      <c r="C9321" s="53"/>
      <c r="D9321" s="53"/>
      <c r="E9321" s="53"/>
      <c r="F9321" s="53"/>
      <c r="G9321" s="54"/>
      <c r="H9321" s="53"/>
      <c r="I9321" s="59"/>
      <c r="J9321" s="53"/>
      <c r="K9321" s="53"/>
      <c r="L9321" s="53"/>
      <c r="M9321" s="53"/>
    </row>
    <row r="9322" spans="2:13" x14ac:dyDescent="0.25">
      <c r="B9322" s="111"/>
      <c r="C9322" s="53"/>
      <c r="D9322" s="53"/>
      <c r="E9322" s="53"/>
      <c r="F9322" s="53"/>
      <c r="G9322" s="54"/>
      <c r="H9322" s="53"/>
      <c r="I9322" s="59"/>
      <c r="J9322" s="53"/>
      <c r="K9322" s="53"/>
      <c r="L9322" s="53"/>
      <c r="M9322" s="53"/>
    </row>
    <row r="9323" spans="2:13" x14ac:dyDescent="0.25">
      <c r="B9323" s="111"/>
      <c r="C9323" s="53"/>
      <c r="D9323" s="53"/>
      <c r="E9323" s="53"/>
      <c r="F9323" s="53"/>
      <c r="G9323" s="54"/>
      <c r="H9323" s="53"/>
      <c r="I9323" s="59"/>
      <c r="J9323" s="53"/>
      <c r="K9323" s="53"/>
      <c r="L9323" s="53"/>
      <c r="M9323" s="53"/>
    </row>
    <row r="9324" spans="2:13" x14ac:dyDescent="0.25">
      <c r="B9324" s="111"/>
      <c r="C9324" s="53"/>
      <c r="D9324" s="53"/>
      <c r="E9324" s="53"/>
      <c r="F9324" s="53"/>
      <c r="G9324" s="54"/>
      <c r="H9324" s="53"/>
      <c r="I9324" s="59"/>
      <c r="J9324" s="53"/>
      <c r="K9324" s="53"/>
      <c r="L9324" s="53"/>
      <c r="M9324" s="53"/>
    </row>
    <row r="9325" spans="2:13" x14ac:dyDescent="0.25">
      <c r="B9325" s="111"/>
      <c r="C9325" s="53"/>
      <c r="D9325" s="53"/>
      <c r="E9325" s="53"/>
      <c r="F9325" s="53"/>
      <c r="G9325" s="54"/>
      <c r="H9325" s="53"/>
      <c r="I9325" s="59"/>
      <c r="J9325" s="53"/>
      <c r="K9325" s="53"/>
      <c r="L9325" s="53"/>
      <c r="M9325" s="53"/>
    </row>
    <row r="9326" spans="2:13" x14ac:dyDescent="0.25">
      <c r="B9326" s="111"/>
      <c r="C9326" s="53"/>
      <c r="D9326" s="53"/>
      <c r="E9326" s="53"/>
      <c r="F9326" s="53"/>
      <c r="G9326" s="54"/>
      <c r="H9326" s="53"/>
      <c r="I9326" s="59"/>
      <c r="J9326" s="53"/>
      <c r="K9326" s="53"/>
      <c r="L9326" s="53"/>
      <c r="M9326" s="53"/>
    </row>
    <row r="9327" spans="2:13" x14ac:dyDescent="0.25">
      <c r="B9327" s="111"/>
      <c r="C9327" s="53"/>
      <c r="D9327" s="53"/>
      <c r="E9327" s="53"/>
      <c r="F9327" s="53"/>
      <c r="G9327" s="54"/>
      <c r="H9327" s="53"/>
      <c r="I9327" s="59"/>
      <c r="J9327" s="53"/>
      <c r="K9327" s="53"/>
      <c r="L9327" s="53"/>
      <c r="M9327" s="53"/>
    </row>
    <row r="9328" spans="2:13" x14ac:dyDescent="0.25">
      <c r="B9328" s="111"/>
      <c r="C9328" s="53"/>
      <c r="D9328" s="53"/>
      <c r="E9328" s="53"/>
      <c r="F9328" s="53"/>
      <c r="G9328" s="54"/>
      <c r="H9328" s="53"/>
      <c r="I9328" s="59"/>
      <c r="J9328" s="53"/>
      <c r="K9328" s="53"/>
      <c r="L9328" s="53"/>
      <c r="M9328" s="53"/>
    </row>
    <row r="9329" spans="2:13" x14ac:dyDescent="0.25">
      <c r="B9329" s="111"/>
      <c r="C9329" s="53"/>
      <c r="D9329" s="53"/>
      <c r="E9329" s="53"/>
      <c r="F9329" s="53"/>
      <c r="G9329" s="54"/>
      <c r="H9329" s="53"/>
      <c r="I9329" s="59"/>
      <c r="J9329" s="53"/>
      <c r="K9329" s="53"/>
      <c r="L9329" s="53"/>
      <c r="M9329" s="53"/>
    </row>
    <row r="9330" spans="2:13" x14ac:dyDescent="0.25">
      <c r="B9330" s="111"/>
      <c r="C9330" s="53"/>
      <c r="D9330" s="53"/>
      <c r="E9330" s="53"/>
      <c r="F9330" s="53"/>
      <c r="G9330" s="54"/>
      <c r="H9330" s="53"/>
      <c r="I9330" s="59"/>
      <c r="J9330" s="53"/>
      <c r="K9330" s="53"/>
      <c r="L9330" s="53"/>
      <c r="M9330" s="53"/>
    </row>
    <row r="9331" spans="2:13" x14ac:dyDescent="0.25">
      <c r="B9331" s="111"/>
      <c r="C9331" s="53"/>
      <c r="D9331" s="53"/>
      <c r="E9331" s="53"/>
      <c r="F9331" s="53"/>
      <c r="G9331" s="54"/>
      <c r="H9331" s="53"/>
      <c r="I9331" s="59"/>
      <c r="J9331" s="53"/>
      <c r="K9331" s="53"/>
      <c r="L9331" s="53"/>
      <c r="M9331" s="53"/>
    </row>
    <row r="9332" spans="2:13" x14ac:dyDescent="0.25">
      <c r="B9332" s="111"/>
      <c r="C9332" s="53"/>
      <c r="D9332" s="53"/>
      <c r="E9332" s="53"/>
      <c r="F9332" s="53"/>
      <c r="G9332" s="54"/>
      <c r="H9332" s="53"/>
      <c r="I9332" s="59"/>
      <c r="J9332" s="53"/>
      <c r="K9332" s="53"/>
      <c r="L9332" s="53"/>
      <c r="M9332" s="53"/>
    </row>
    <row r="9333" spans="2:13" x14ac:dyDescent="0.25">
      <c r="B9333" s="111"/>
      <c r="C9333" s="53"/>
      <c r="D9333" s="53"/>
      <c r="E9333" s="53"/>
      <c r="F9333" s="53"/>
      <c r="G9333" s="54"/>
      <c r="H9333" s="53"/>
      <c r="I9333" s="59"/>
      <c r="J9333" s="53"/>
      <c r="K9333" s="53"/>
      <c r="L9333" s="53"/>
      <c r="M9333" s="53"/>
    </row>
    <row r="9334" spans="2:13" x14ac:dyDescent="0.25">
      <c r="B9334" s="111"/>
      <c r="C9334" s="53"/>
      <c r="D9334" s="53"/>
      <c r="E9334" s="53"/>
      <c r="F9334" s="53"/>
      <c r="G9334" s="54"/>
      <c r="H9334" s="53"/>
      <c r="I9334" s="59"/>
      <c r="J9334" s="53"/>
      <c r="K9334" s="53"/>
      <c r="L9334" s="53"/>
      <c r="M9334" s="53"/>
    </row>
    <row r="9335" spans="2:13" x14ac:dyDescent="0.25">
      <c r="B9335" s="111"/>
      <c r="C9335" s="53"/>
      <c r="D9335" s="53"/>
      <c r="E9335" s="53"/>
      <c r="F9335" s="53"/>
      <c r="G9335" s="54"/>
      <c r="H9335" s="53"/>
      <c r="I9335" s="59"/>
      <c r="J9335" s="53"/>
      <c r="K9335" s="53"/>
      <c r="L9335" s="53"/>
      <c r="M9335" s="53"/>
    </row>
    <row r="9336" spans="2:13" x14ac:dyDescent="0.25">
      <c r="B9336" s="111"/>
      <c r="C9336" s="53"/>
      <c r="D9336" s="53"/>
      <c r="E9336" s="53"/>
      <c r="F9336" s="53"/>
      <c r="G9336" s="54"/>
      <c r="H9336" s="53"/>
      <c r="I9336" s="59"/>
      <c r="J9336" s="53"/>
      <c r="K9336" s="53"/>
      <c r="L9336" s="53"/>
      <c r="M9336" s="53"/>
    </row>
    <row r="9337" spans="2:13" x14ac:dyDescent="0.25">
      <c r="B9337" s="111"/>
      <c r="C9337" s="53"/>
      <c r="D9337" s="53"/>
      <c r="E9337" s="53"/>
      <c r="F9337" s="53"/>
      <c r="G9337" s="54"/>
      <c r="H9337" s="53"/>
      <c r="I9337" s="59"/>
      <c r="J9337" s="53"/>
      <c r="K9337" s="53"/>
      <c r="L9337" s="53"/>
      <c r="M9337" s="53"/>
    </row>
    <row r="9338" spans="2:13" x14ac:dyDescent="0.25">
      <c r="B9338" s="111"/>
      <c r="C9338" s="53"/>
      <c r="D9338" s="53"/>
      <c r="E9338" s="53"/>
      <c r="F9338" s="53"/>
      <c r="G9338" s="54"/>
      <c r="H9338" s="53"/>
      <c r="I9338" s="59"/>
      <c r="J9338" s="53"/>
      <c r="K9338" s="53"/>
      <c r="L9338" s="53"/>
      <c r="M9338" s="53"/>
    </row>
    <row r="9339" spans="2:13" x14ac:dyDescent="0.25">
      <c r="B9339" s="111"/>
      <c r="C9339" s="53"/>
      <c r="D9339" s="53"/>
      <c r="E9339" s="53"/>
      <c r="F9339" s="53"/>
      <c r="G9339" s="54"/>
      <c r="H9339" s="53"/>
      <c r="I9339" s="59"/>
      <c r="J9339" s="53"/>
      <c r="K9339" s="53"/>
      <c r="L9339" s="53"/>
      <c r="M9339" s="53"/>
    </row>
    <row r="9340" spans="2:13" x14ac:dyDescent="0.25">
      <c r="B9340" s="111"/>
      <c r="C9340" s="53"/>
      <c r="D9340" s="53"/>
      <c r="E9340" s="53"/>
      <c r="F9340" s="53"/>
      <c r="G9340" s="54"/>
      <c r="H9340" s="53"/>
      <c r="I9340" s="59"/>
      <c r="J9340" s="53"/>
      <c r="K9340" s="53"/>
      <c r="L9340" s="53"/>
      <c r="M9340" s="53"/>
    </row>
    <row r="9341" spans="2:13" x14ac:dyDescent="0.25">
      <c r="B9341" s="111"/>
      <c r="C9341" s="53"/>
      <c r="D9341" s="53"/>
      <c r="E9341" s="53"/>
      <c r="F9341" s="53"/>
      <c r="G9341" s="54"/>
      <c r="H9341" s="53"/>
      <c r="I9341" s="59"/>
      <c r="J9341" s="53"/>
      <c r="K9341" s="53"/>
      <c r="L9341" s="53"/>
      <c r="M9341" s="53"/>
    </row>
    <row r="9342" spans="2:13" x14ac:dyDescent="0.25">
      <c r="B9342" s="111"/>
      <c r="C9342" s="53"/>
      <c r="D9342" s="53"/>
      <c r="E9342" s="53"/>
      <c r="F9342" s="53"/>
      <c r="G9342" s="54"/>
      <c r="H9342" s="53"/>
      <c r="I9342" s="59"/>
      <c r="J9342" s="53"/>
      <c r="K9342" s="53"/>
      <c r="L9342" s="53"/>
      <c r="M9342" s="53"/>
    </row>
    <row r="9343" spans="2:13" x14ac:dyDescent="0.25">
      <c r="B9343" s="111"/>
      <c r="C9343" s="53"/>
      <c r="D9343" s="53"/>
      <c r="E9343" s="53"/>
      <c r="F9343" s="53"/>
      <c r="G9343" s="54"/>
      <c r="H9343" s="53"/>
      <c r="I9343" s="59"/>
      <c r="J9343" s="53"/>
      <c r="K9343" s="53"/>
      <c r="L9343" s="53"/>
      <c r="M9343" s="53"/>
    </row>
    <row r="9344" spans="2:13" x14ac:dyDescent="0.25">
      <c r="B9344" s="111"/>
      <c r="C9344" s="53"/>
      <c r="D9344" s="53"/>
      <c r="E9344" s="53"/>
      <c r="F9344" s="53"/>
      <c r="G9344" s="54"/>
      <c r="H9344" s="53"/>
      <c r="I9344" s="59"/>
      <c r="J9344" s="53"/>
      <c r="K9344" s="53"/>
      <c r="L9344" s="53"/>
      <c r="M9344" s="53"/>
    </row>
    <row r="9345" spans="2:13" x14ac:dyDescent="0.25">
      <c r="B9345" s="111"/>
      <c r="C9345" s="53"/>
      <c r="D9345" s="53"/>
      <c r="E9345" s="53"/>
      <c r="F9345" s="53"/>
      <c r="G9345" s="54"/>
      <c r="H9345" s="53"/>
      <c r="I9345" s="59"/>
      <c r="J9345" s="53"/>
      <c r="K9345" s="53"/>
      <c r="L9345" s="53"/>
      <c r="M9345" s="53"/>
    </row>
    <row r="9346" spans="2:13" x14ac:dyDescent="0.25">
      <c r="B9346" s="111"/>
      <c r="C9346" s="53"/>
      <c r="D9346" s="53"/>
      <c r="E9346" s="53"/>
      <c r="F9346" s="53"/>
      <c r="G9346" s="54"/>
      <c r="H9346" s="53"/>
      <c r="I9346" s="59"/>
      <c r="J9346" s="53"/>
      <c r="K9346" s="53"/>
      <c r="L9346" s="53"/>
      <c r="M9346" s="53"/>
    </row>
    <row r="9347" spans="2:13" x14ac:dyDescent="0.25">
      <c r="B9347" s="111"/>
      <c r="C9347" s="53"/>
      <c r="D9347" s="53"/>
      <c r="E9347" s="53"/>
      <c r="F9347" s="53"/>
      <c r="G9347" s="54"/>
      <c r="H9347" s="53"/>
      <c r="I9347" s="59"/>
      <c r="J9347" s="53"/>
      <c r="K9347" s="53"/>
      <c r="L9347" s="53"/>
      <c r="M9347" s="53"/>
    </row>
    <row r="9348" spans="2:13" x14ac:dyDescent="0.25">
      <c r="B9348" s="111"/>
      <c r="C9348" s="53"/>
      <c r="D9348" s="53"/>
      <c r="E9348" s="53"/>
      <c r="F9348" s="53"/>
      <c r="G9348" s="54"/>
      <c r="H9348" s="53"/>
      <c r="I9348" s="59"/>
      <c r="J9348" s="53"/>
      <c r="K9348" s="53"/>
      <c r="L9348" s="53"/>
      <c r="M9348" s="53"/>
    </row>
    <row r="9349" spans="2:13" x14ac:dyDescent="0.25">
      <c r="B9349" s="111"/>
      <c r="C9349" s="53"/>
      <c r="D9349" s="53"/>
      <c r="E9349" s="53"/>
      <c r="F9349" s="53"/>
      <c r="G9349" s="54"/>
      <c r="H9349" s="53"/>
      <c r="I9349" s="59"/>
      <c r="J9349" s="53"/>
      <c r="K9349" s="53"/>
      <c r="L9349" s="53"/>
      <c r="M9349" s="53"/>
    </row>
    <row r="9350" spans="2:13" x14ac:dyDescent="0.25">
      <c r="B9350" s="111"/>
      <c r="C9350" s="53"/>
      <c r="D9350" s="53"/>
      <c r="E9350" s="53"/>
      <c r="F9350" s="53"/>
      <c r="G9350" s="54"/>
      <c r="H9350" s="53"/>
      <c r="I9350" s="59"/>
      <c r="J9350" s="53"/>
      <c r="K9350" s="53"/>
      <c r="L9350" s="53"/>
      <c r="M9350" s="53"/>
    </row>
    <row r="9351" spans="2:13" x14ac:dyDescent="0.25">
      <c r="B9351" s="111"/>
      <c r="C9351" s="53"/>
      <c r="D9351" s="53"/>
      <c r="E9351" s="53"/>
      <c r="F9351" s="53"/>
      <c r="G9351" s="54"/>
      <c r="H9351" s="53"/>
      <c r="I9351" s="59"/>
      <c r="J9351" s="53"/>
      <c r="K9351" s="53"/>
      <c r="L9351" s="53"/>
      <c r="M9351" s="53"/>
    </row>
    <row r="9352" spans="2:13" x14ac:dyDescent="0.25">
      <c r="B9352" s="111"/>
      <c r="C9352" s="53"/>
      <c r="D9352" s="53"/>
      <c r="E9352" s="53"/>
      <c r="F9352" s="53"/>
      <c r="G9352" s="54"/>
      <c r="H9352" s="53"/>
      <c r="I9352" s="59"/>
      <c r="J9352" s="53"/>
      <c r="K9352" s="53"/>
      <c r="L9352" s="53"/>
      <c r="M9352" s="53"/>
    </row>
    <row r="9353" spans="2:13" x14ac:dyDescent="0.25">
      <c r="B9353" s="111"/>
      <c r="C9353" s="53"/>
      <c r="D9353" s="53"/>
      <c r="E9353" s="53"/>
      <c r="F9353" s="53"/>
      <c r="G9353" s="54"/>
      <c r="H9353" s="53"/>
      <c r="I9353" s="59"/>
      <c r="J9353" s="53"/>
      <c r="K9353" s="53"/>
      <c r="L9353" s="53"/>
      <c r="M9353" s="53"/>
    </row>
    <row r="9354" spans="2:13" x14ac:dyDescent="0.25">
      <c r="B9354" s="111"/>
      <c r="C9354" s="53"/>
      <c r="D9354" s="53"/>
      <c r="E9354" s="53"/>
      <c r="F9354" s="53"/>
      <c r="G9354" s="54"/>
      <c r="H9354" s="53"/>
      <c r="I9354" s="59"/>
      <c r="J9354" s="53"/>
      <c r="K9354" s="53"/>
      <c r="L9354" s="53"/>
      <c r="M9354" s="53"/>
    </row>
    <row r="9355" spans="2:13" x14ac:dyDescent="0.25">
      <c r="B9355" s="111"/>
      <c r="C9355" s="53"/>
      <c r="D9355" s="53"/>
      <c r="E9355" s="53"/>
      <c r="F9355" s="53"/>
      <c r="G9355" s="54"/>
      <c r="H9355" s="53"/>
      <c r="I9355" s="59"/>
      <c r="J9355" s="53"/>
      <c r="K9355" s="53"/>
      <c r="L9355" s="53"/>
      <c r="M9355" s="53"/>
    </row>
    <row r="9356" spans="2:13" x14ac:dyDescent="0.25">
      <c r="B9356" s="111"/>
      <c r="C9356" s="53"/>
      <c r="D9356" s="53"/>
      <c r="E9356" s="53"/>
      <c r="F9356" s="53"/>
      <c r="G9356" s="54"/>
      <c r="H9356" s="53"/>
      <c r="I9356" s="59"/>
      <c r="J9356" s="53"/>
      <c r="K9356" s="53"/>
      <c r="L9356" s="53"/>
      <c r="M9356" s="53"/>
    </row>
    <row r="9357" spans="2:13" x14ac:dyDescent="0.25">
      <c r="B9357" s="111"/>
      <c r="C9357" s="53"/>
      <c r="D9357" s="53"/>
      <c r="E9357" s="53"/>
      <c r="F9357" s="53"/>
      <c r="G9357" s="54"/>
      <c r="H9357" s="53"/>
      <c r="I9357" s="59"/>
      <c r="J9357" s="53"/>
      <c r="K9357" s="53"/>
      <c r="L9357" s="53"/>
      <c r="M9357" s="53"/>
    </row>
    <row r="9358" spans="2:13" x14ac:dyDescent="0.25">
      <c r="B9358" s="111"/>
      <c r="C9358" s="53"/>
      <c r="D9358" s="53"/>
      <c r="E9358" s="53"/>
      <c r="F9358" s="53"/>
      <c r="G9358" s="54"/>
      <c r="H9358" s="53"/>
      <c r="I9358" s="59"/>
      <c r="J9358" s="53"/>
      <c r="K9358" s="53"/>
      <c r="L9358" s="53"/>
      <c r="M9358" s="53"/>
    </row>
    <row r="9359" spans="2:13" x14ac:dyDescent="0.25">
      <c r="B9359" s="111"/>
      <c r="C9359" s="53"/>
      <c r="D9359" s="53"/>
      <c r="E9359" s="53"/>
      <c r="F9359" s="53"/>
      <c r="G9359" s="54"/>
      <c r="H9359" s="53"/>
      <c r="I9359" s="59"/>
      <c r="J9359" s="53"/>
      <c r="K9359" s="53"/>
      <c r="L9359" s="53"/>
      <c r="M9359" s="53"/>
    </row>
    <row r="9360" spans="2:13" x14ac:dyDescent="0.25">
      <c r="B9360" s="111"/>
      <c r="C9360" s="53"/>
      <c r="D9360" s="53"/>
      <c r="E9360" s="53"/>
      <c r="F9360" s="53"/>
      <c r="G9360" s="54"/>
      <c r="H9360" s="53"/>
      <c r="I9360" s="59"/>
      <c r="J9360" s="53"/>
      <c r="K9360" s="53"/>
      <c r="L9360" s="53"/>
      <c r="M9360" s="53"/>
    </row>
    <row r="9361" spans="2:13" x14ac:dyDescent="0.25">
      <c r="B9361" s="111"/>
      <c r="C9361" s="53"/>
      <c r="D9361" s="53"/>
      <c r="E9361" s="53"/>
      <c r="F9361" s="53"/>
      <c r="G9361" s="54"/>
      <c r="H9361" s="53"/>
      <c r="I9361" s="59"/>
      <c r="J9361" s="53"/>
      <c r="K9361" s="53"/>
      <c r="L9361" s="53"/>
      <c r="M9361" s="53"/>
    </row>
    <row r="9362" spans="2:13" x14ac:dyDescent="0.25">
      <c r="B9362" s="111"/>
      <c r="C9362" s="53"/>
      <c r="D9362" s="53"/>
      <c r="E9362" s="53"/>
      <c r="F9362" s="53"/>
      <c r="G9362" s="54"/>
      <c r="H9362" s="53"/>
      <c r="I9362" s="59"/>
      <c r="J9362" s="53"/>
      <c r="K9362" s="53"/>
      <c r="L9362" s="53"/>
      <c r="M9362" s="53"/>
    </row>
    <row r="9363" spans="2:13" x14ac:dyDescent="0.25">
      <c r="B9363" s="111"/>
      <c r="C9363" s="53"/>
      <c r="D9363" s="53"/>
      <c r="E9363" s="53"/>
      <c r="F9363" s="53"/>
      <c r="G9363" s="54"/>
      <c r="H9363" s="53"/>
      <c r="I9363" s="59"/>
      <c r="J9363" s="53"/>
      <c r="K9363" s="53"/>
      <c r="L9363" s="53"/>
      <c r="M9363" s="53"/>
    </row>
    <row r="9364" spans="2:13" x14ac:dyDescent="0.25">
      <c r="B9364" s="111"/>
      <c r="C9364" s="53"/>
      <c r="D9364" s="53"/>
      <c r="E9364" s="53"/>
      <c r="F9364" s="53"/>
      <c r="G9364" s="54"/>
      <c r="H9364" s="53"/>
      <c r="I9364" s="59"/>
      <c r="J9364" s="53"/>
      <c r="K9364" s="53"/>
      <c r="L9364" s="53"/>
      <c r="M9364" s="53"/>
    </row>
    <row r="9365" spans="2:13" x14ac:dyDescent="0.25">
      <c r="B9365" s="111"/>
      <c r="C9365" s="53"/>
      <c r="D9365" s="53"/>
      <c r="E9365" s="53"/>
      <c r="F9365" s="53"/>
      <c r="G9365" s="54"/>
      <c r="H9365" s="53"/>
      <c r="I9365" s="59"/>
      <c r="J9365" s="53"/>
      <c r="K9365" s="53"/>
      <c r="L9365" s="53"/>
      <c r="M9365" s="53"/>
    </row>
    <row r="9366" spans="2:13" x14ac:dyDescent="0.25">
      <c r="B9366" s="111"/>
      <c r="C9366" s="53"/>
      <c r="D9366" s="53"/>
      <c r="E9366" s="53"/>
      <c r="F9366" s="53"/>
      <c r="G9366" s="54"/>
      <c r="H9366" s="53"/>
      <c r="I9366" s="59"/>
      <c r="J9366" s="53"/>
      <c r="K9366" s="53"/>
      <c r="L9366" s="53"/>
      <c r="M9366" s="53"/>
    </row>
    <row r="9367" spans="2:13" x14ac:dyDescent="0.25">
      <c r="B9367" s="111"/>
      <c r="C9367" s="53"/>
      <c r="D9367" s="53"/>
      <c r="E9367" s="53"/>
      <c r="F9367" s="53"/>
      <c r="G9367" s="54"/>
      <c r="H9367" s="53"/>
      <c r="I9367" s="59"/>
      <c r="J9367" s="53"/>
      <c r="K9367" s="53"/>
      <c r="L9367" s="53"/>
      <c r="M9367" s="53"/>
    </row>
    <row r="9368" spans="2:13" x14ac:dyDescent="0.25">
      <c r="B9368" s="111"/>
      <c r="C9368" s="53"/>
      <c r="D9368" s="53"/>
      <c r="E9368" s="53"/>
      <c r="F9368" s="53"/>
      <c r="G9368" s="54"/>
      <c r="H9368" s="53"/>
      <c r="I9368" s="59"/>
      <c r="J9368" s="53"/>
      <c r="K9368" s="53"/>
      <c r="L9368" s="53"/>
      <c r="M9368" s="53"/>
    </row>
    <row r="9369" spans="2:13" x14ac:dyDescent="0.25">
      <c r="B9369" s="111"/>
      <c r="C9369" s="53"/>
      <c r="D9369" s="53"/>
      <c r="E9369" s="53"/>
      <c r="F9369" s="53"/>
      <c r="G9369" s="54"/>
      <c r="H9369" s="53"/>
      <c r="I9369" s="59"/>
      <c r="J9369" s="53"/>
      <c r="K9369" s="53"/>
      <c r="L9369" s="53"/>
      <c r="M9369" s="53"/>
    </row>
    <row r="9370" spans="2:13" x14ac:dyDescent="0.25">
      <c r="B9370" s="111"/>
      <c r="C9370" s="53"/>
      <c r="D9370" s="53"/>
      <c r="E9370" s="53"/>
      <c r="F9370" s="53"/>
      <c r="G9370" s="54"/>
      <c r="H9370" s="53"/>
      <c r="I9370" s="59"/>
      <c r="J9370" s="53"/>
      <c r="K9370" s="53"/>
      <c r="L9370" s="53"/>
      <c r="M9370" s="53"/>
    </row>
    <row r="9371" spans="2:13" x14ac:dyDescent="0.25">
      <c r="B9371" s="111"/>
      <c r="C9371" s="53"/>
      <c r="D9371" s="53"/>
      <c r="E9371" s="53"/>
      <c r="F9371" s="53"/>
      <c r="G9371" s="54"/>
      <c r="H9371" s="53"/>
      <c r="I9371" s="59"/>
      <c r="J9371" s="53"/>
      <c r="K9371" s="53"/>
      <c r="L9371" s="53"/>
      <c r="M9371" s="53"/>
    </row>
    <row r="9372" spans="2:13" x14ac:dyDescent="0.25">
      <c r="B9372" s="111"/>
      <c r="C9372" s="53"/>
      <c r="D9372" s="53"/>
      <c r="E9372" s="53"/>
      <c r="F9372" s="53"/>
      <c r="G9372" s="54"/>
      <c r="H9372" s="53"/>
      <c r="I9372" s="59"/>
      <c r="J9372" s="53"/>
      <c r="K9372" s="53"/>
      <c r="L9372" s="53"/>
      <c r="M9372" s="53"/>
    </row>
    <row r="9373" spans="2:13" x14ac:dyDescent="0.25">
      <c r="B9373" s="111"/>
      <c r="C9373" s="53"/>
      <c r="D9373" s="53"/>
      <c r="E9373" s="53"/>
      <c r="F9373" s="53"/>
      <c r="G9373" s="54"/>
      <c r="H9373" s="53"/>
      <c r="I9373" s="59"/>
      <c r="J9373" s="53"/>
      <c r="K9373" s="53"/>
      <c r="L9373" s="53"/>
      <c r="M9373" s="53"/>
    </row>
    <row r="9374" spans="2:13" x14ac:dyDescent="0.25">
      <c r="B9374" s="111"/>
      <c r="C9374" s="53"/>
      <c r="D9374" s="53"/>
      <c r="E9374" s="53"/>
      <c r="F9374" s="53"/>
      <c r="G9374" s="54"/>
      <c r="H9374" s="53"/>
      <c r="I9374" s="59"/>
      <c r="J9374" s="53"/>
      <c r="K9374" s="53"/>
      <c r="L9374" s="53"/>
      <c r="M9374" s="53"/>
    </row>
    <row r="9375" spans="2:13" x14ac:dyDescent="0.25">
      <c r="B9375" s="111"/>
      <c r="C9375" s="53"/>
      <c r="D9375" s="53"/>
      <c r="E9375" s="53"/>
      <c r="F9375" s="53"/>
      <c r="G9375" s="54"/>
      <c r="H9375" s="53"/>
      <c r="I9375" s="59"/>
      <c r="J9375" s="53"/>
      <c r="K9375" s="53"/>
      <c r="L9375" s="53"/>
      <c r="M9375" s="53"/>
    </row>
    <row r="9376" spans="2:13" x14ac:dyDescent="0.25">
      <c r="B9376" s="111"/>
      <c r="C9376" s="53"/>
      <c r="D9376" s="53"/>
      <c r="E9376" s="53"/>
      <c r="F9376" s="53"/>
      <c r="G9376" s="54"/>
      <c r="H9376" s="53"/>
      <c r="I9376" s="59"/>
      <c r="J9376" s="53"/>
      <c r="K9376" s="53"/>
      <c r="L9376" s="53"/>
      <c r="M9376" s="53"/>
    </row>
    <row r="9377" spans="2:13" x14ac:dyDescent="0.25">
      <c r="B9377" s="111"/>
      <c r="C9377" s="53"/>
      <c r="D9377" s="53"/>
      <c r="E9377" s="53"/>
      <c r="F9377" s="53"/>
      <c r="G9377" s="54"/>
      <c r="H9377" s="53"/>
      <c r="I9377" s="59"/>
      <c r="J9377" s="53"/>
      <c r="K9377" s="53"/>
      <c r="L9377" s="53"/>
      <c r="M9377" s="53"/>
    </row>
    <row r="9378" spans="2:13" x14ac:dyDescent="0.25">
      <c r="B9378" s="111"/>
      <c r="C9378" s="53"/>
      <c r="D9378" s="53"/>
      <c r="E9378" s="53"/>
      <c r="F9378" s="53"/>
      <c r="G9378" s="54"/>
      <c r="H9378" s="53"/>
      <c r="I9378" s="59"/>
      <c r="J9378" s="53"/>
      <c r="K9378" s="53"/>
      <c r="L9378" s="53"/>
      <c r="M9378" s="53"/>
    </row>
    <row r="9379" spans="2:13" x14ac:dyDescent="0.25">
      <c r="B9379" s="111"/>
      <c r="C9379" s="53"/>
      <c r="D9379" s="53"/>
      <c r="E9379" s="53"/>
      <c r="F9379" s="53"/>
      <c r="G9379" s="54"/>
      <c r="H9379" s="53"/>
      <c r="I9379" s="59"/>
      <c r="J9379" s="53"/>
      <c r="K9379" s="53"/>
      <c r="L9379" s="53"/>
      <c r="M9379" s="53"/>
    </row>
    <row r="9380" spans="2:13" x14ac:dyDescent="0.25">
      <c r="B9380" s="111"/>
      <c r="C9380" s="53"/>
      <c r="D9380" s="53"/>
      <c r="E9380" s="53"/>
      <c r="F9380" s="53"/>
      <c r="G9380" s="54"/>
      <c r="H9380" s="53"/>
      <c r="I9380" s="59"/>
      <c r="J9380" s="53"/>
      <c r="K9380" s="53"/>
      <c r="L9380" s="53"/>
      <c r="M9380" s="53"/>
    </row>
    <row r="9381" spans="2:13" x14ac:dyDescent="0.25">
      <c r="B9381" s="111"/>
      <c r="C9381" s="53"/>
      <c r="D9381" s="53"/>
      <c r="E9381" s="53"/>
      <c r="F9381" s="53"/>
      <c r="G9381" s="54"/>
      <c r="H9381" s="53"/>
      <c r="I9381" s="59"/>
      <c r="J9381" s="53"/>
      <c r="K9381" s="53"/>
      <c r="L9381" s="53"/>
      <c r="M9381" s="53"/>
    </row>
    <row r="9382" spans="2:13" x14ac:dyDescent="0.25">
      <c r="B9382" s="111"/>
      <c r="C9382" s="53"/>
      <c r="D9382" s="53"/>
      <c r="E9382" s="53"/>
      <c r="F9382" s="53"/>
      <c r="G9382" s="54"/>
      <c r="H9382" s="53"/>
      <c r="I9382" s="59"/>
      <c r="J9382" s="53"/>
      <c r="K9382" s="53"/>
      <c r="L9382" s="53"/>
      <c r="M9382" s="53"/>
    </row>
    <row r="9383" spans="2:13" x14ac:dyDescent="0.25">
      <c r="B9383" s="111"/>
      <c r="C9383" s="53"/>
      <c r="D9383" s="53"/>
      <c r="E9383" s="53"/>
      <c r="F9383" s="53"/>
      <c r="G9383" s="54"/>
      <c r="H9383" s="53"/>
      <c r="I9383" s="59"/>
      <c r="J9383" s="53"/>
      <c r="K9383" s="53"/>
      <c r="L9383" s="53"/>
      <c r="M9383" s="53"/>
    </row>
    <row r="9384" spans="2:13" x14ac:dyDescent="0.25">
      <c r="B9384" s="111"/>
      <c r="C9384" s="53"/>
      <c r="D9384" s="53"/>
      <c r="E9384" s="53"/>
      <c r="F9384" s="53"/>
      <c r="G9384" s="54"/>
      <c r="H9384" s="53"/>
      <c r="I9384" s="59"/>
      <c r="J9384" s="53"/>
      <c r="K9384" s="53"/>
      <c r="L9384" s="53"/>
      <c r="M9384" s="53"/>
    </row>
    <row r="9385" spans="2:13" x14ac:dyDescent="0.25">
      <c r="B9385" s="111"/>
      <c r="C9385" s="53"/>
      <c r="D9385" s="53"/>
      <c r="E9385" s="53"/>
      <c r="F9385" s="53"/>
      <c r="G9385" s="54"/>
      <c r="H9385" s="53"/>
      <c r="I9385" s="59"/>
      <c r="J9385" s="53"/>
      <c r="K9385" s="53"/>
      <c r="L9385" s="53"/>
      <c r="M9385" s="53"/>
    </row>
    <row r="9386" spans="2:13" x14ac:dyDescent="0.25">
      <c r="B9386" s="111"/>
      <c r="C9386" s="53"/>
      <c r="D9386" s="53"/>
      <c r="E9386" s="53"/>
      <c r="F9386" s="53"/>
      <c r="G9386" s="54"/>
      <c r="H9386" s="53"/>
      <c r="I9386" s="59"/>
      <c r="J9386" s="53"/>
      <c r="K9386" s="53"/>
      <c r="L9386" s="53"/>
      <c r="M9386" s="53"/>
    </row>
    <row r="9387" spans="2:13" x14ac:dyDescent="0.25">
      <c r="B9387" s="111"/>
      <c r="C9387" s="53"/>
      <c r="D9387" s="53"/>
      <c r="E9387" s="53"/>
      <c r="F9387" s="53"/>
      <c r="G9387" s="54"/>
      <c r="H9387" s="53"/>
      <c r="I9387" s="59"/>
      <c r="J9387" s="53"/>
      <c r="K9387" s="53"/>
      <c r="L9387" s="53"/>
      <c r="M9387" s="53"/>
    </row>
    <row r="9388" spans="2:13" x14ac:dyDescent="0.25">
      <c r="B9388" s="111"/>
      <c r="C9388" s="53"/>
      <c r="D9388" s="53"/>
      <c r="E9388" s="53"/>
      <c r="F9388" s="53"/>
      <c r="G9388" s="54"/>
      <c r="H9388" s="53"/>
      <c r="I9388" s="59"/>
      <c r="J9388" s="53"/>
      <c r="K9388" s="53"/>
      <c r="L9388" s="53"/>
      <c r="M9388" s="53"/>
    </row>
    <row r="9389" spans="2:13" x14ac:dyDescent="0.25">
      <c r="B9389" s="111"/>
      <c r="C9389" s="53"/>
      <c r="D9389" s="53"/>
      <c r="E9389" s="53"/>
      <c r="F9389" s="53"/>
      <c r="G9389" s="54"/>
      <c r="H9389" s="53"/>
      <c r="I9389" s="59"/>
      <c r="J9389" s="53"/>
      <c r="K9389" s="53"/>
      <c r="L9389" s="53"/>
      <c r="M9389" s="53"/>
    </row>
    <row r="9390" spans="2:13" x14ac:dyDescent="0.25">
      <c r="B9390" s="111"/>
      <c r="C9390" s="53"/>
      <c r="D9390" s="53"/>
      <c r="E9390" s="53"/>
      <c r="F9390" s="53"/>
      <c r="G9390" s="54"/>
      <c r="H9390" s="53"/>
      <c r="I9390" s="59"/>
      <c r="J9390" s="53"/>
      <c r="K9390" s="53"/>
      <c r="L9390" s="53"/>
      <c r="M9390" s="53"/>
    </row>
    <row r="9391" spans="2:13" x14ac:dyDescent="0.25">
      <c r="B9391" s="111"/>
      <c r="C9391" s="53"/>
      <c r="D9391" s="53"/>
      <c r="E9391" s="53"/>
      <c r="F9391" s="53"/>
      <c r="G9391" s="54"/>
      <c r="H9391" s="53"/>
      <c r="I9391" s="59"/>
      <c r="J9391" s="53"/>
      <c r="K9391" s="53"/>
      <c r="L9391" s="53"/>
      <c r="M9391" s="53"/>
    </row>
    <row r="9392" spans="2:13" x14ac:dyDescent="0.25">
      <c r="B9392" s="111"/>
      <c r="C9392" s="53"/>
      <c r="D9392" s="53"/>
      <c r="E9392" s="53"/>
      <c r="F9392" s="53"/>
      <c r="G9392" s="54"/>
      <c r="H9392" s="53"/>
      <c r="I9392" s="59"/>
      <c r="J9392" s="53"/>
      <c r="K9392" s="53"/>
      <c r="L9392" s="53"/>
      <c r="M9392" s="53"/>
    </row>
    <row r="9393" spans="2:13" x14ac:dyDescent="0.25">
      <c r="B9393" s="111"/>
      <c r="C9393" s="53"/>
      <c r="D9393" s="53"/>
      <c r="E9393" s="53"/>
      <c r="F9393" s="53"/>
      <c r="G9393" s="54"/>
      <c r="H9393" s="53"/>
      <c r="I9393" s="59"/>
      <c r="J9393" s="53"/>
      <c r="K9393" s="53"/>
      <c r="L9393" s="53"/>
      <c r="M9393" s="53"/>
    </row>
    <row r="9394" spans="2:13" x14ac:dyDescent="0.25">
      <c r="B9394" s="111"/>
      <c r="C9394" s="53"/>
      <c r="D9394" s="53"/>
      <c r="E9394" s="53"/>
      <c r="F9394" s="53"/>
      <c r="G9394" s="54"/>
      <c r="H9394" s="53"/>
      <c r="I9394" s="59"/>
      <c r="J9394" s="53"/>
      <c r="K9394" s="53"/>
      <c r="L9394" s="53"/>
      <c r="M9394" s="53"/>
    </row>
    <row r="9395" spans="2:13" x14ac:dyDescent="0.25">
      <c r="B9395" s="111"/>
      <c r="C9395" s="53"/>
      <c r="D9395" s="53"/>
      <c r="E9395" s="53"/>
      <c r="F9395" s="53"/>
      <c r="G9395" s="54"/>
      <c r="H9395" s="53"/>
      <c r="I9395" s="59"/>
      <c r="J9395" s="53"/>
      <c r="K9395" s="53"/>
      <c r="L9395" s="53"/>
      <c r="M9395" s="53"/>
    </row>
    <row r="9396" spans="2:13" x14ac:dyDescent="0.25">
      <c r="B9396" s="111"/>
      <c r="C9396" s="53"/>
      <c r="D9396" s="53"/>
      <c r="E9396" s="53"/>
      <c r="F9396" s="53"/>
      <c r="G9396" s="54"/>
      <c r="H9396" s="53"/>
      <c r="I9396" s="59"/>
      <c r="J9396" s="53"/>
      <c r="K9396" s="53"/>
      <c r="L9396" s="53"/>
      <c r="M9396" s="53"/>
    </row>
    <row r="9397" spans="2:13" x14ac:dyDescent="0.25">
      <c r="B9397" s="111"/>
      <c r="C9397" s="53"/>
      <c r="D9397" s="53"/>
      <c r="E9397" s="53"/>
      <c r="F9397" s="53"/>
      <c r="G9397" s="54"/>
      <c r="H9397" s="53"/>
      <c r="I9397" s="59"/>
      <c r="J9397" s="53"/>
      <c r="K9397" s="53"/>
      <c r="L9397" s="53"/>
      <c r="M9397" s="53"/>
    </row>
    <row r="9398" spans="2:13" x14ac:dyDescent="0.25">
      <c r="B9398" s="111"/>
      <c r="C9398" s="53"/>
      <c r="D9398" s="53"/>
      <c r="E9398" s="53"/>
      <c r="F9398" s="53"/>
      <c r="G9398" s="54"/>
      <c r="H9398" s="53"/>
      <c r="I9398" s="59"/>
      <c r="J9398" s="53"/>
      <c r="K9398" s="53"/>
      <c r="L9398" s="53"/>
      <c r="M9398" s="53"/>
    </row>
    <row r="9399" spans="2:13" x14ac:dyDescent="0.25">
      <c r="B9399" s="111"/>
      <c r="C9399" s="53"/>
      <c r="D9399" s="53"/>
      <c r="E9399" s="53"/>
      <c r="F9399" s="53"/>
      <c r="G9399" s="54"/>
      <c r="H9399" s="53"/>
      <c r="I9399" s="59"/>
      <c r="J9399" s="53"/>
      <c r="K9399" s="53"/>
      <c r="L9399" s="53"/>
      <c r="M9399" s="53"/>
    </row>
    <row r="9400" spans="2:13" x14ac:dyDescent="0.25">
      <c r="B9400" s="111"/>
      <c r="C9400" s="53"/>
      <c r="D9400" s="53"/>
      <c r="E9400" s="53"/>
      <c r="F9400" s="53"/>
      <c r="G9400" s="54"/>
      <c r="H9400" s="53"/>
      <c r="I9400" s="59"/>
      <c r="J9400" s="53"/>
      <c r="K9400" s="53"/>
      <c r="L9400" s="53"/>
      <c r="M9400" s="53"/>
    </row>
    <row r="9401" spans="2:13" x14ac:dyDescent="0.25">
      <c r="B9401" s="111"/>
      <c r="C9401" s="53"/>
      <c r="D9401" s="53"/>
      <c r="E9401" s="53"/>
      <c r="F9401" s="53"/>
      <c r="G9401" s="54"/>
      <c r="H9401" s="53"/>
      <c r="I9401" s="59"/>
      <c r="J9401" s="53"/>
      <c r="K9401" s="53"/>
      <c r="L9401" s="53"/>
      <c r="M9401" s="53"/>
    </row>
    <row r="9402" spans="2:13" x14ac:dyDescent="0.25">
      <c r="B9402" s="111"/>
      <c r="C9402" s="53"/>
      <c r="D9402" s="53"/>
      <c r="E9402" s="53"/>
      <c r="F9402" s="53"/>
      <c r="G9402" s="54"/>
      <c r="H9402" s="53"/>
      <c r="I9402" s="59"/>
      <c r="J9402" s="53"/>
      <c r="K9402" s="53"/>
      <c r="L9402" s="53"/>
      <c r="M9402" s="53"/>
    </row>
    <row r="9403" spans="2:13" x14ac:dyDescent="0.25">
      <c r="B9403" s="111"/>
      <c r="C9403" s="53"/>
      <c r="D9403" s="53"/>
      <c r="E9403" s="53"/>
      <c r="F9403" s="53"/>
      <c r="G9403" s="54"/>
      <c r="H9403" s="53"/>
      <c r="I9403" s="59"/>
      <c r="J9403" s="53"/>
      <c r="K9403" s="53"/>
      <c r="L9403" s="53"/>
      <c r="M9403" s="53"/>
    </row>
    <row r="9404" spans="2:13" x14ac:dyDescent="0.25">
      <c r="B9404" s="111"/>
      <c r="C9404" s="53"/>
      <c r="D9404" s="53"/>
      <c r="E9404" s="53"/>
      <c r="F9404" s="53"/>
      <c r="G9404" s="54"/>
      <c r="H9404" s="53"/>
      <c r="I9404" s="59"/>
      <c r="J9404" s="53"/>
      <c r="K9404" s="53"/>
      <c r="L9404" s="53"/>
      <c r="M9404" s="53"/>
    </row>
    <row r="9405" spans="2:13" x14ac:dyDescent="0.25">
      <c r="B9405" s="111"/>
      <c r="C9405" s="53"/>
      <c r="D9405" s="53"/>
      <c r="E9405" s="53"/>
      <c r="F9405" s="53"/>
      <c r="G9405" s="54"/>
      <c r="H9405" s="53"/>
      <c r="I9405" s="59"/>
      <c r="J9405" s="53"/>
      <c r="K9405" s="53"/>
      <c r="L9405" s="53"/>
      <c r="M9405" s="53"/>
    </row>
    <row r="9406" spans="2:13" x14ac:dyDescent="0.25">
      <c r="B9406" s="111"/>
      <c r="C9406" s="53"/>
      <c r="D9406" s="53"/>
      <c r="E9406" s="53"/>
      <c r="F9406" s="53"/>
      <c r="G9406" s="54"/>
      <c r="H9406" s="53"/>
      <c r="I9406" s="59"/>
      <c r="J9406" s="53"/>
      <c r="K9406" s="53"/>
      <c r="L9406" s="53"/>
      <c r="M9406" s="53"/>
    </row>
    <row r="9407" spans="2:13" x14ac:dyDescent="0.25">
      <c r="B9407" s="111"/>
      <c r="C9407" s="53"/>
      <c r="D9407" s="53"/>
      <c r="E9407" s="53"/>
      <c r="F9407" s="53"/>
      <c r="G9407" s="54"/>
      <c r="H9407" s="53"/>
      <c r="I9407" s="59"/>
      <c r="J9407" s="53"/>
      <c r="K9407" s="53"/>
      <c r="L9407" s="53"/>
      <c r="M9407" s="53"/>
    </row>
    <row r="9408" spans="2:13" x14ac:dyDescent="0.25">
      <c r="B9408" s="111"/>
      <c r="C9408" s="53"/>
      <c r="D9408" s="53"/>
      <c r="E9408" s="53"/>
      <c r="F9408" s="53"/>
      <c r="G9408" s="54"/>
      <c r="H9408" s="53"/>
      <c r="I9408" s="59"/>
      <c r="J9408" s="53"/>
      <c r="K9408" s="53"/>
      <c r="L9408" s="53"/>
      <c r="M9408" s="53"/>
    </row>
    <row r="9409" spans="2:13" x14ac:dyDescent="0.25">
      <c r="B9409" s="111"/>
      <c r="C9409" s="53"/>
      <c r="D9409" s="53"/>
      <c r="E9409" s="53"/>
      <c r="F9409" s="53"/>
      <c r="G9409" s="54"/>
      <c r="H9409" s="53"/>
      <c r="I9409" s="59"/>
      <c r="J9409" s="53"/>
      <c r="K9409" s="53"/>
      <c r="L9409" s="53"/>
      <c r="M9409" s="53"/>
    </row>
    <row r="9410" spans="2:13" x14ac:dyDescent="0.25">
      <c r="B9410" s="111"/>
      <c r="C9410" s="53"/>
      <c r="D9410" s="53"/>
      <c r="E9410" s="53"/>
      <c r="F9410" s="53"/>
      <c r="G9410" s="54"/>
      <c r="H9410" s="53"/>
      <c r="I9410" s="59"/>
      <c r="J9410" s="53"/>
      <c r="K9410" s="53"/>
      <c r="L9410" s="53"/>
      <c r="M9410" s="53"/>
    </row>
    <row r="9411" spans="2:13" x14ac:dyDescent="0.25">
      <c r="B9411" s="111"/>
      <c r="C9411" s="53"/>
      <c r="D9411" s="53"/>
      <c r="E9411" s="53"/>
      <c r="F9411" s="53"/>
      <c r="G9411" s="54"/>
      <c r="H9411" s="53"/>
      <c r="I9411" s="59"/>
      <c r="J9411" s="53"/>
      <c r="K9411" s="53"/>
      <c r="L9411" s="53"/>
      <c r="M9411" s="53"/>
    </row>
    <row r="9412" spans="2:13" x14ac:dyDescent="0.25">
      <c r="B9412" s="111"/>
      <c r="C9412" s="53"/>
      <c r="D9412" s="53"/>
      <c r="E9412" s="53"/>
      <c r="F9412" s="53"/>
      <c r="G9412" s="54"/>
      <c r="H9412" s="53"/>
      <c r="I9412" s="59"/>
      <c r="J9412" s="53"/>
      <c r="K9412" s="53"/>
      <c r="L9412" s="53"/>
      <c r="M9412" s="53"/>
    </row>
    <row r="9413" spans="2:13" x14ac:dyDescent="0.25">
      <c r="B9413" s="111"/>
      <c r="C9413" s="53"/>
      <c r="D9413" s="53"/>
      <c r="E9413" s="53"/>
      <c r="F9413" s="53"/>
      <c r="G9413" s="54"/>
      <c r="H9413" s="53"/>
      <c r="I9413" s="59"/>
      <c r="J9413" s="53"/>
      <c r="K9413" s="53"/>
      <c r="L9413" s="53"/>
      <c r="M9413" s="53"/>
    </row>
    <row r="9414" spans="2:13" x14ac:dyDescent="0.25">
      <c r="B9414" s="111"/>
      <c r="C9414" s="53"/>
      <c r="D9414" s="53"/>
      <c r="E9414" s="53"/>
      <c r="F9414" s="53"/>
      <c r="G9414" s="54"/>
      <c r="H9414" s="53"/>
      <c r="I9414" s="59"/>
      <c r="J9414" s="53"/>
      <c r="K9414" s="53"/>
      <c r="L9414" s="53"/>
      <c r="M9414" s="53"/>
    </row>
    <row r="9415" spans="2:13" x14ac:dyDescent="0.25">
      <c r="B9415" s="111"/>
      <c r="C9415" s="53"/>
      <c r="D9415" s="53"/>
      <c r="E9415" s="53"/>
      <c r="F9415" s="53"/>
      <c r="G9415" s="54"/>
      <c r="H9415" s="53"/>
      <c r="I9415" s="59"/>
      <c r="J9415" s="53"/>
      <c r="K9415" s="53"/>
      <c r="L9415" s="53"/>
      <c r="M9415" s="53"/>
    </row>
    <row r="9416" spans="2:13" x14ac:dyDescent="0.25">
      <c r="B9416" s="111"/>
      <c r="C9416" s="53"/>
      <c r="D9416" s="53"/>
      <c r="E9416" s="53"/>
      <c r="F9416" s="53"/>
      <c r="G9416" s="54"/>
      <c r="H9416" s="53"/>
      <c r="I9416" s="59"/>
      <c r="J9416" s="53"/>
      <c r="K9416" s="53"/>
      <c r="L9416" s="53"/>
      <c r="M9416" s="53"/>
    </row>
    <row r="9417" spans="2:13" x14ac:dyDescent="0.25">
      <c r="B9417" s="111"/>
      <c r="C9417" s="53"/>
      <c r="D9417" s="53"/>
      <c r="E9417" s="53"/>
      <c r="F9417" s="53"/>
      <c r="G9417" s="54"/>
      <c r="H9417" s="53"/>
      <c r="I9417" s="59"/>
      <c r="J9417" s="53"/>
      <c r="K9417" s="53"/>
      <c r="L9417" s="53"/>
      <c r="M9417" s="53"/>
    </row>
    <row r="9418" spans="2:13" x14ac:dyDescent="0.25">
      <c r="B9418" s="111"/>
      <c r="C9418" s="53"/>
      <c r="D9418" s="53"/>
      <c r="E9418" s="53"/>
      <c r="F9418" s="53"/>
      <c r="G9418" s="54"/>
      <c r="H9418" s="53"/>
      <c r="I9418" s="59"/>
      <c r="J9418" s="53"/>
      <c r="K9418" s="53"/>
      <c r="L9418" s="53"/>
      <c r="M9418" s="53"/>
    </row>
    <row r="9419" spans="2:13" x14ac:dyDescent="0.25">
      <c r="B9419" s="111"/>
      <c r="C9419" s="53"/>
      <c r="D9419" s="53"/>
      <c r="E9419" s="53"/>
      <c r="F9419" s="53"/>
      <c r="G9419" s="54"/>
      <c r="H9419" s="53"/>
      <c r="I9419" s="59"/>
      <c r="J9419" s="53"/>
      <c r="K9419" s="53"/>
      <c r="L9419" s="53"/>
      <c r="M9419" s="53"/>
    </row>
    <row r="9420" spans="2:13" x14ac:dyDescent="0.25">
      <c r="B9420" s="111"/>
      <c r="C9420" s="53"/>
      <c r="D9420" s="53"/>
      <c r="E9420" s="53"/>
      <c r="F9420" s="53"/>
      <c r="G9420" s="54"/>
      <c r="H9420" s="53"/>
      <c r="I9420" s="59"/>
      <c r="J9420" s="53"/>
      <c r="K9420" s="53"/>
      <c r="L9420" s="53"/>
      <c r="M9420" s="53"/>
    </row>
    <row r="9421" spans="2:13" x14ac:dyDescent="0.25">
      <c r="B9421" s="111"/>
      <c r="C9421" s="53"/>
      <c r="D9421" s="53"/>
      <c r="E9421" s="53"/>
      <c r="F9421" s="53"/>
      <c r="G9421" s="54"/>
      <c r="H9421" s="53"/>
      <c r="I9421" s="59"/>
      <c r="J9421" s="53"/>
      <c r="K9421" s="53"/>
      <c r="L9421" s="53"/>
      <c r="M9421" s="53"/>
    </row>
    <row r="9422" spans="2:13" x14ac:dyDescent="0.25">
      <c r="B9422" s="111"/>
      <c r="C9422" s="53"/>
      <c r="D9422" s="53"/>
      <c r="E9422" s="53"/>
      <c r="F9422" s="53"/>
      <c r="G9422" s="54"/>
      <c r="H9422" s="53"/>
      <c r="I9422" s="59"/>
      <c r="J9422" s="53"/>
      <c r="K9422" s="53"/>
      <c r="L9422" s="53"/>
      <c r="M9422" s="53"/>
    </row>
    <row r="9423" spans="2:13" x14ac:dyDescent="0.25">
      <c r="B9423" s="111"/>
      <c r="C9423" s="53"/>
      <c r="D9423" s="53"/>
      <c r="E9423" s="53"/>
      <c r="F9423" s="53"/>
      <c r="G9423" s="54"/>
      <c r="H9423" s="53"/>
      <c r="I9423" s="59"/>
      <c r="J9423" s="53"/>
      <c r="K9423" s="53"/>
      <c r="L9423" s="53"/>
      <c r="M9423" s="53"/>
    </row>
    <row r="9424" spans="2:13" x14ac:dyDescent="0.25">
      <c r="B9424" s="111"/>
      <c r="C9424" s="53"/>
      <c r="D9424" s="53"/>
      <c r="E9424" s="53"/>
      <c r="F9424" s="53"/>
      <c r="G9424" s="54"/>
      <c r="H9424" s="53"/>
      <c r="I9424" s="59"/>
      <c r="J9424" s="53"/>
      <c r="K9424" s="53"/>
      <c r="L9424" s="53"/>
      <c r="M9424" s="53"/>
    </row>
    <row r="9425" spans="2:13" x14ac:dyDescent="0.25">
      <c r="B9425" s="111"/>
      <c r="C9425" s="53"/>
      <c r="D9425" s="53"/>
      <c r="E9425" s="53"/>
      <c r="F9425" s="53"/>
      <c r="G9425" s="54"/>
      <c r="H9425" s="53"/>
      <c r="I9425" s="59"/>
      <c r="J9425" s="53"/>
      <c r="K9425" s="53"/>
      <c r="L9425" s="53"/>
      <c r="M9425" s="53"/>
    </row>
    <row r="9426" spans="2:13" x14ac:dyDescent="0.25">
      <c r="B9426" s="111"/>
      <c r="C9426" s="53"/>
      <c r="D9426" s="53"/>
      <c r="E9426" s="53"/>
      <c r="F9426" s="53"/>
      <c r="G9426" s="54"/>
      <c r="H9426" s="53"/>
      <c r="I9426" s="59"/>
      <c r="J9426" s="53"/>
      <c r="K9426" s="53"/>
      <c r="L9426" s="53"/>
      <c r="M9426" s="53"/>
    </row>
    <row r="9427" spans="2:13" x14ac:dyDescent="0.25">
      <c r="B9427" s="111"/>
      <c r="C9427" s="53"/>
      <c r="D9427" s="53"/>
      <c r="E9427" s="53"/>
      <c r="F9427" s="53"/>
      <c r="G9427" s="54"/>
      <c r="H9427" s="53"/>
      <c r="I9427" s="59"/>
      <c r="J9427" s="53"/>
      <c r="K9427" s="53"/>
      <c r="L9427" s="53"/>
      <c r="M9427" s="53"/>
    </row>
    <row r="9428" spans="2:13" x14ac:dyDescent="0.25">
      <c r="B9428" s="111"/>
      <c r="C9428" s="53"/>
      <c r="D9428" s="53"/>
      <c r="E9428" s="53"/>
      <c r="F9428" s="53"/>
      <c r="G9428" s="54"/>
      <c r="H9428" s="53"/>
      <c r="I9428" s="59"/>
      <c r="J9428" s="53"/>
      <c r="K9428" s="53"/>
      <c r="L9428" s="53"/>
      <c r="M9428" s="53"/>
    </row>
    <row r="9429" spans="2:13" x14ac:dyDescent="0.25">
      <c r="B9429" s="111"/>
      <c r="C9429" s="53"/>
      <c r="D9429" s="53"/>
      <c r="E9429" s="53"/>
      <c r="F9429" s="53"/>
      <c r="G9429" s="54"/>
      <c r="H9429" s="53"/>
      <c r="I9429" s="59"/>
      <c r="J9429" s="53"/>
      <c r="K9429" s="53"/>
      <c r="L9429" s="53"/>
      <c r="M9429" s="53"/>
    </row>
    <row r="9430" spans="2:13" x14ac:dyDescent="0.25">
      <c r="B9430" s="111"/>
      <c r="C9430" s="53"/>
      <c r="D9430" s="53"/>
      <c r="E9430" s="53"/>
      <c r="F9430" s="53"/>
      <c r="G9430" s="54"/>
      <c r="H9430" s="53"/>
      <c r="I9430" s="59"/>
      <c r="J9430" s="53"/>
      <c r="K9430" s="53"/>
      <c r="L9430" s="53"/>
      <c r="M9430" s="53"/>
    </row>
    <row r="9431" spans="2:13" x14ac:dyDescent="0.25">
      <c r="B9431" s="111"/>
      <c r="C9431" s="53"/>
      <c r="D9431" s="53"/>
      <c r="E9431" s="53"/>
      <c r="F9431" s="53"/>
      <c r="G9431" s="54"/>
      <c r="H9431" s="53"/>
      <c r="I9431" s="59"/>
      <c r="J9431" s="53"/>
      <c r="K9431" s="53"/>
      <c r="L9431" s="53"/>
      <c r="M9431" s="53"/>
    </row>
    <row r="9432" spans="2:13" x14ac:dyDescent="0.25">
      <c r="B9432" s="111"/>
      <c r="C9432" s="53"/>
      <c r="D9432" s="53"/>
      <c r="E9432" s="53"/>
      <c r="F9432" s="53"/>
      <c r="G9432" s="54"/>
      <c r="H9432" s="53"/>
      <c r="I9432" s="59"/>
      <c r="J9432" s="53"/>
      <c r="K9432" s="53"/>
      <c r="L9432" s="53"/>
      <c r="M9432" s="53"/>
    </row>
    <row r="9433" spans="2:13" x14ac:dyDescent="0.25">
      <c r="B9433" s="111"/>
      <c r="C9433" s="53"/>
      <c r="D9433" s="53"/>
      <c r="E9433" s="53"/>
      <c r="F9433" s="53"/>
      <c r="G9433" s="54"/>
      <c r="H9433" s="53"/>
      <c r="I9433" s="59"/>
      <c r="J9433" s="53"/>
      <c r="K9433" s="53"/>
      <c r="L9433" s="53"/>
      <c r="M9433" s="53"/>
    </row>
    <row r="9434" spans="2:13" x14ac:dyDescent="0.25">
      <c r="B9434" s="111"/>
      <c r="C9434" s="53"/>
      <c r="D9434" s="53"/>
      <c r="E9434" s="53"/>
      <c r="F9434" s="53"/>
      <c r="G9434" s="54"/>
      <c r="H9434" s="53"/>
      <c r="I9434" s="59"/>
      <c r="J9434" s="53"/>
      <c r="K9434" s="53"/>
      <c r="L9434" s="53"/>
      <c r="M9434" s="53"/>
    </row>
    <row r="9435" spans="2:13" x14ac:dyDescent="0.25">
      <c r="B9435" s="111"/>
      <c r="C9435" s="53"/>
      <c r="D9435" s="53"/>
      <c r="E9435" s="53"/>
      <c r="F9435" s="53"/>
      <c r="G9435" s="54"/>
      <c r="H9435" s="53"/>
      <c r="I9435" s="59"/>
      <c r="J9435" s="53"/>
      <c r="K9435" s="53"/>
      <c r="L9435" s="53"/>
      <c r="M9435" s="53"/>
    </row>
    <row r="9436" spans="2:13" x14ac:dyDescent="0.25">
      <c r="B9436" s="111"/>
      <c r="C9436" s="53"/>
      <c r="D9436" s="53"/>
      <c r="E9436" s="53"/>
      <c r="F9436" s="53"/>
      <c r="G9436" s="54"/>
      <c r="H9436" s="53"/>
      <c r="I9436" s="59"/>
      <c r="J9436" s="53"/>
      <c r="K9436" s="53"/>
      <c r="L9436" s="53"/>
      <c r="M9436" s="53"/>
    </row>
    <row r="9437" spans="2:13" x14ac:dyDescent="0.25">
      <c r="B9437" s="111"/>
      <c r="C9437" s="53"/>
      <c r="D9437" s="53"/>
      <c r="E9437" s="53"/>
      <c r="F9437" s="53"/>
      <c r="G9437" s="54"/>
      <c r="H9437" s="53"/>
      <c r="I9437" s="59"/>
      <c r="J9437" s="53"/>
      <c r="K9437" s="53"/>
      <c r="L9437" s="53"/>
      <c r="M9437" s="53"/>
    </row>
    <row r="9438" spans="2:13" x14ac:dyDescent="0.25">
      <c r="B9438" s="111"/>
      <c r="C9438" s="53"/>
      <c r="D9438" s="53"/>
      <c r="E9438" s="53"/>
      <c r="F9438" s="53"/>
      <c r="G9438" s="54"/>
      <c r="H9438" s="53"/>
      <c r="I9438" s="59"/>
      <c r="J9438" s="53"/>
      <c r="K9438" s="53"/>
      <c r="L9438" s="53"/>
      <c r="M9438" s="53"/>
    </row>
    <row r="9439" spans="2:13" x14ac:dyDescent="0.25">
      <c r="B9439" s="111"/>
      <c r="C9439" s="53"/>
      <c r="D9439" s="53"/>
      <c r="E9439" s="53"/>
      <c r="F9439" s="53"/>
      <c r="G9439" s="54"/>
      <c r="H9439" s="53"/>
      <c r="I9439" s="59"/>
      <c r="J9439" s="53"/>
      <c r="K9439" s="53"/>
      <c r="L9439" s="53"/>
      <c r="M9439" s="53"/>
    </row>
    <row r="9440" spans="2:13" x14ac:dyDescent="0.25">
      <c r="B9440" s="111"/>
      <c r="C9440" s="53"/>
      <c r="D9440" s="53"/>
      <c r="E9440" s="53"/>
      <c r="F9440" s="53"/>
      <c r="G9440" s="54"/>
      <c r="H9440" s="53"/>
      <c r="I9440" s="59"/>
      <c r="J9440" s="53"/>
      <c r="K9440" s="53"/>
      <c r="L9440" s="53"/>
      <c r="M9440" s="53"/>
    </row>
    <row r="9441" spans="2:13" x14ac:dyDescent="0.25">
      <c r="B9441" s="111"/>
      <c r="C9441" s="53"/>
      <c r="D9441" s="53"/>
      <c r="E9441" s="53"/>
      <c r="F9441" s="53"/>
      <c r="G9441" s="54"/>
      <c r="H9441" s="53"/>
      <c r="I9441" s="59"/>
      <c r="J9441" s="53"/>
      <c r="K9441" s="53"/>
      <c r="L9441" s="53"/>
      <c r="M9441" s="53"/>
    </row>
    <row r="9442" spans="2:13" x14ac:dyDescent="0.25">
      <c r="B9442" s="111"/>
      <c r="C9442" s="53"/>
      <c r="D9442" s="53"/>
      <c r="E9442" s="53"/>
      <c r="F9442" s="53"/>
      <c r="G9442" s="54"/>
      <c r="H9442" s="53"/>
      <c r="I9442" s="59"/>
      <c r="J9442" s="53"/>
      <c r="K9442" s="53"/>
      <c r="L9442" s="53"/>
      <c r="M9442" s="53"/>
    </row>
    <row r="9443" spans="2:13" x14ac:dyDescent="0.25">
      <c r="B9443" s="111"/>
      <c r="C9443" s="53"/>
      <c r="D9443" s="53"/>
      <c r="E9443" s="53"/>
      <c r="F9443" s="53"/>
      <c r="G9443" s="54"/>
      <c r="H9443" s="53"/>
      <c r="I9443" s="59"/>
      <c r="J9443" s="53"/>
      <c r="K9443" s="53"/>
      <c r="L9443" s="53"/>
      <c r="M9443" s="53"/>
    </row>
    <row r="9444" spans="2:13" x14ac:dyDescent="0.25">
      <c r="B9444" s="111"/>
      <c r="C9444" s="53"/>
      <c r="D9444" s="53"/>
      <c r="E9444" s="53"/>
      <c r="F9444" s="53"/>
      <c r="G9444" s="54"/>
      <c r="H9444" s="53"/>
      <c r="I9444" s="59"/>
      <c r="J9444" s="53"/>
      <c r="K9444" s="53"/>
      <c r="L9444" s="53"/>
      <c r="M9444" s="53"/>
    </row>
    <row r="9445" spans="2:13" x14ac:dyDescent="0.25">
      <c r="B9445" s="111"/>
      <c r="C9445" s="53"/>
      <c r="D9445" s="53"/>
      <c r="E9445" s="53"/>
      <c r="F9445" s="53"/>
      <c r="G9445" s="54"/>
      <c r="H9445" s="53"/>
      <c r="I9445" s="59"/>
      <c r="J9445" s="53"/>
      <c r="K9445" s="53"/>
      <c r="L9445" s="53"/>
      <c r="M9445" s="53"/>
    </row>
    <row r="9446" spans="2:13" x14ac:dyDescent="0.25">
      <c r="B9446" s="111"/>
      <c r="C9446" s="53"/>
      <c r="D9446" s="53"/>
      <c r="E9446" s="53"/>
      <c r="F9446" s="53"/>
      <c r="G9446" s="54"/>
      <c r="H9446" s="53"/>
      <c r="I9446" s="59"/>
      <c r="J9446" s="53"/>
      <c r="K9446" s="53"/>
      <c r="L9446" s="53"/>
      <c r="M9446" s="53"/>
    </row>
    <row r="9447" spans="2:13" x14ac:dyDescent="0.25">
      <c r="B9447" s="111"/>
      <c r="C9447" s="53"/>
      <c r="D9447" s="53"/>
      <c r="E9447" s="53"/>
      <c r="F9447" s="53"/>
      <c r="G9447" s="54"/>
      <c r="H9447" s="53"/>
      <c r="I9447" s="59"/>
      <c r="J9447" s="53"/>
      <c r="K9447" s="53"/>
      <c r="L9447" s="53"/>
      <c r="M9447" s="53"/>
    </row>
    <row r="9448" spans="2:13" x14ac:dyDescent="0.25">
      <c r="B9448" s="111"/>
      <c r="C9448" s="53"/>
      <c r="D9448" s="53"/>
      <c r="E9448" s="53"/>
      <c r="F9448" s="53"/>
      <c r="G9448" s="54"/>
      <c r="H9448" s="53"/>
      <c r="I9448" s="59"/>
      <c r="J9448" s="53"/>
      <c r="K9448" s="53"/>
      <c r="L9448" s="53"/>
      <c r="M9448" s="53"/>
    </row>
    <row r="9449" spans="2:13" x14ac:dyDescent="0.25">
      <c r="B9449" s="111"/>
      <c r="C9449" s="53"/>
      <c r="D9449" s="53"/>
      <c r="E9449" s="53"/>
      <c r="F9449" s="53"/>
      <c r="G9449" s="54"/>
      <c r="H9449" s="53"/>
      <c r="I9449" s="59"/>
      <c r="J9449" s="53"/>
      <c r="K9449" s="53"/>
      <c r="L9449" s="53"/>
      <c r="M9449" s="53"/>
    </row>
    <row r="9450" spans="2:13" x14ac:dyDescent="0.25">
      <c r="B9450" s="111"/>
      <c r="C9450" s="53"/>
      <c r="D9450" s="53"/>
      <c r="E9450" s="53"/>
      <c r="F9450" s="53"/>
      <c r="G9450" s="54"/>
      <c r="H9450" s="53"/>
      <c r="I9450" s="59"/>
      <c r="J9450" s="53"/>
      <c r="K9450" s="53"/>
      <c r="L9450" s="53"/>
      <c r="M9450" s="53"/>
    </row>
    <row r="9451" spans="2:13" x14ac:dyDescent="0.25">
      <c r="B9451" s="111"/>
      <c r="C9451" s="53"/>
      <c r="D9451" s="53"/>
      <c r="E9451" s="53"/>
      <c r="F9451" s="53"/>
      <c r="G9451" s="54"/>
      <c r="H9451" s="53"/>
      <c r="I9451" s="59"/>
      <c r="J9451" s="53"/>
      <c r="K9451" s="53"/>
      <c r="L9451" s="53"/>
      <c r="M9451" s="53"/>
    </row>
    <row r="9452" spans="2:13" x14ac:dyDescent="0.25">
      <c r="B9452" s="111"/>
      <c r="C9452" s="53"/>
      <c r="D9452" s="53"/>
      <c r="E9452" s="53"/>
      <c r="F9452" s="53"/>
      <c r="G9452" s="54"/>
      <c r="H9452" s="53"/>
      <c r="I9452" s="59"/>
      <c r="J9452" s="53"/>
      <c r="K9452" s="53"/>
      <c r="L9452" s="53"/>
      <c r="M9452" s="53"/>
    </row>
    <row r="9453" spans="2:13" x14ac:dyDescent="0.25">
      <c r="B9453" s="111"/>
      <c r="C9453" s="53"/>
      <c r="D9453" s="53"/>
      <c r="E9453" s="53"/>
      <c r="F9453" s="53"/>
      <c r="G9453" s="54"/>
      <c r="H9453" s="53"/>
      <c r="I9453" s="59"/>
      <c r="J9453" s="53"/>
      <c r="K9453" s="53"/>
      <c r="L9453" s="53"/>
      <c r="M9453" s="53"/>
    </row>
    <row r="9454" spans="2:13" x14ac:dyDescent="0.25">
      <c r="B9454" s="111"/>
      <c r="C9454" s="53"/>
      <c r="D9454" s="53"/>
      <c r="E9454" s="53"/>
      <c r="F9454" s="53"/>
      <c r="G9454" s="54"/>
      <c r="H9454" s="53"/>
      <c r="I9454" s="59"/>
      <c r="J9454" s="53"/>
      <c r="K9454" s="53"/>
      <c r="L9454" s="53"/>
      <c r="M9454" s="53"/>
    </row>
    <row r="9455" spans="2:13" x14ac:dyDescent="0.25">
      <c r="B9455" s="111"/>
      <c r="C9455" s="53"/>
      <c r="D9455" s="53"/>
      <c r="E9455" s="53"/>
      <c r="F9455" s="53"/>
      <c r="G9455" s="54"/>
      <c r="H9455" s="53"/>
      <c r="I9455" s="59"/>
      <c r="J9455" s="53"/>
      <c r="K9455" s="53"/>
      <c r="L9455" s="53"/>
      <c r="M9455" s="53"/>
    </row>
    <row r="9456" spans="2:13" x14ac:dyDescent="0.25">
      <c r="B9456" s="111"/>
      <c r="C9456" s="53"/>
      <c r="D9456" s="53"/>
      <c r="E9456" s="53"/>
      <c r="F9456" s="53"/>
      <c r="G9456" s="54"/>
      <c r="H9456" s="53"/>
      <c r="I9456" s="59"/>
      <c r="J9456" s="53"/>
      <c r="K9456" s="53"/>
      <c r="L9456" s="53"/>
      <c r="M9456" s="53"/>
    </row>
    <row r="9457" spans="2:13" x14ac:dyDescent="0.25">
      <c r="B9457" s="111"/>
      <c r="C9457" s="53"/>
      <c r="D9457" s="53"/>
      <c r="E9457" s="53"/>
      <c r="F9457" s="53"/>
      <c r="G9457" s="54"/>
      <c r="H9457" s="53"/>
      <c r="I9457" s="59"/>
      <c r="J9457" s="53"/>
      <c r="K9457" s="53"/>
      <c r="L9457" s="53"/>
      <c r="M9457" s="53"/>
    </row>
    <row r="9458" spans="2:13" x14ac:dyDescent="0.25">
      <c r="B9458" s="111"/>
      <c r="C9458" s="53"/>
      <c r="D9458" s="53"/>
      <c r="E9458" s="53"/>
      <c r="F9458" s="53"/>
      <c r="G9458" s="54"/>
      <c r="H9458" s="53"/>
      <c r="I9458" s="59"/>
      <c r="J9458" s="53"/>
      <c r="K9458" s="53"/>
      <c r="L9458" s="53"/>
      <c r="M9458" s="53"/>
    </row>
    <row r="9459" spans="2:13" x14ac:dyDescent="0.25">
      <c r="B9459" s="111"/>
      <c r="C9459" s="53"/>
      <c r="D9459" s="53"/>
      <c r="E9459" s="53"/>
      <c r="F9459" s="53"/>
      <c r="G9459" s="54"/>
      <c r="H9459" s="53"/>
      <c r="I9459" s="59"/>
      <c r="J9459" s="53"/>
      <c r="K9459" s="53"/>
      <c r="L9459" s="53"/>
      <c r="M9459" s="53"/>
    </row>
    <row r="9460" spans="2:13" x14ac:dyDescent="0.25">
      <c r="B9460" s="111"/>
      <c r="C9460" s="53"/>
      <c r="D9460" s="53"/>
      <c r="E9460" s="53"/>
      <c r="F9460" s="53"/>
      <c r="G9460" s="54"/>
      <c r="H9460" s="53"/>
      <c r="I9460" s="59"/>
      <c r="J9460" s="53"/>
      <c r="K9460" s="53"/>
      <c r="L9460" s="53"/>
      <c r="M9460" s="53"/>
    </row>
    <row r="9461" spans="2:13" x14ac:dyDescent="0.25">
      <c r="B9461" s="111"/>
      <c r="C9461" s="53"/>
      <c r="D9461" s="53"/>
      <c r="E9461" s="53"/>
      <c r="F9461" s="53"/>
      <c r="G9461" s="54"/>
      <c r="H9461" s="53"/>
      <c r="I9461" s="59"/>
      <c r="J9461" s="53"/>
      <c r="K9461" s="53"/>
      <c r="L9461" s="53"/>
      <c r="M9461" s="53"/>
    </row>
    <row r="9462" spans="2:13" x14ac:dyDescent="0.25">
      <c r="B9462" s="111"/>
      <c r="C9462" s="53"/>
      <c r="D9462" s="53"/>
      <c r="E9462" s="53"/>
      <c r="F9462" s="53"/>
      <c r="G9462" s="54"/>
      <c r="H9462" s="53"/>
      <c r="I9462" s="59"/>
      <c r="J9462" s="53"/>
      <c r="K9462" s="53"/>
      <c r="L9462" s="53"/>
      <c r="M9462" s="53"/>
    </row>
    <row r="9463" spans="2:13" x14ac:dyDescent="0.25">
      <c r="B9463" s="111"/>
      <c r="C9463" s="53"/>
      <c r="D9463" s="53"/>
      <c r="E9463" s="53"/>
      <c r="F9463" s="53"/>
      <c r="G9463" s="54"/>
      <c r="H9463" s="53"/>
      <c r="I9463" s="59"/>
      <c r="J9463" s="53"/>
      <c r="K9463" s="53"/>
      <c r="L9463" s="53"/>
      <c r="M9463" s="53"/>
    </row>
    <row r="9464" spans="2:13" x14ac:dyDescent="0.25">
      <c r="B9464" s="111"/>
      <c r="C9464" s="53"/>
      <c r="D9464" s="53"/>
      <c r="E9464" s="53"/>
      <c r="F9464" s="53"/>
      <c r="G9464" s="54"/>
      <c r="H9464" s="53"/>
      <c r="I9464" s="59"/>
      <c r="J9464" s="53"/>
      <c r="K9464" s="53"/>
      <c r="L9464" s="53"/>
      <c r="M9464" s="53"/>
    </row>
    <row r="9465" spans="2:13" x14ac:dyDescent="0.25">
      <c r="B9465" s="111"/>
      <c r="C9465" s="53"/>
      <c r="D9465" s="53"/>
      <c r="E9465" s="53"/>
      <c r="F9465" s="53"/>
      <c r="G9465" s="54"/>
      <c r="H9465" s="53"/>
      <c r="I9465" s="59"/>
      <c r="J9465" s="53"/>
      <c r="K9465" s="53"/>
      <c r="L9465" s="53"/>
      <c r="M9465" s="53"/>
    </row>
    <row r="9466" spans="2:13" x14ac:dyDescent="0.25">
      <c r="B9466" s="111"/>
      <c r="C9466" s="53"/>
      <c r="D9466" s="53"/>
      <c r="E9466" s="53"/>
      <c r="F9466" s="53"/>
      <c r="G9466" s="54"/>
      <c r="H9466" s="53"/>
      <c r="I9466" s="59"/>
      <c r="J9466" s="53"/>
      <c r="K9466" s="53"/>
      <c r="L9466" s="53"/>
      <c r="M9466" s="53"/>
    </row>
    <row r="9467" spans="2:13" x14ac:dyDescent="0.25">
      <c r="B9467" s="111"/>
      <c r="C9467" s="53"/>
      <c r="D9467" s="53"/>
      <c r="E9467" s="53"/>
      <c r="F9467" s="53"/>
      <c r="G9467" s="54"/>
      <c r="H9467" s="53"/>
      <c r="I9467" s="59"/>
      <c r="J9467" s="53"/>
      <c r="K9467" s="53"/>
      <c r="L9467" s="53"/>
      <c r="M9467" s="53"/>
    </row>
    <row r="9468" spans="2:13" x14ac:dyDescent="0.25">
      <c r="B9468" s="111"/>
      <c r="C9468" s="53"/>
      <c r="D9468" s="53"/>
      <c r="E9468" s="53"/>
      <c r="F9468" s="53"/>
      <c r="G9468" s="54"/>
      <c r="H9468" s="53"/>
      <c r="I9468" s="59"/>
      <c r="J9468" s="53"/>
      <c r="K9468" s="53"/>
      <c r="L9468" s="53"/>
      <c r="M9468" s="53"/>
    </row>
    <row r="9469" spans="2:13" x14ac:dyDescent="0.25">
      <c r="B9469" s="111"/>
      <c r="C9469" s="53"/>
      <c r="D9469" s="53"/>
      <c r="E9469" s="53"/>
      <c r="F9469" s="53"/>
      <c r="G9469" s="54"/>
      <c r="H9469" s="53"/>
      <c r="I9469" s="59"/>
      <c r="J9469" s="53"/>
      <c r="K9469" s="53"/>
      <c r="L9469" s="53"/>
      <c r="M9469" s="53"/>
    </row>
    <row r="9470" spans="2:13" x14ac:dyDescent="0.25">
      <c r="B9470" s="111"/>
      <c r="C9470" s="53"/>
      <c r="D9470" s="53"/>
      <c r="E9470" s="53"/>
      <c r="F9470" s="53"/>
      <c r="G9470" s="54"/>
      <c r="H9470" s="53"/>
      <c r="I9470" s="59"/>
      <c r="J9470" s="53"/>
      <c r="K9470" s="53"/>
      <c r="L9470" s="53"/>
      <c r="M9470" s="53"/>
    </row>
    <row r="9471" spans="2:13" x14ac:dyDescent="0.25">
      <c r="B9471" s="111"/>
      <c r="C9471" s="53"/>
      <c r="D9471" s="53"/>
      <c r="E9471" s="53"/>
      <c r="F9471" s="53"/>
      <c r="G9471" s="54"/>
      <c r="H9471" s="53"/>
      <c r="I9471" s="59"/>
      <c r="J9471" s="53"/>
      <c r="K9471" s="53"/>
      <c r="L9471" s="53"/>
      <c r="M9471" s="53"/>
    </row>
    <row r="9472" spans="2:13" x14ac:dyDescent="0.25">
      <c r="B9472" s="111"/>
      <c r="C9472" s="53"/>
      <c r="D9472" s="53"/>
      <c r="E9472" s="53"/>
      <c r="F9472" s="53"/>
      <c r="G9472" s="54"/>
      <c r="H9472" s="53"/>
      <c r="I9472" s="59"/>
      <c r="J9472" s="53"/>
      <c r="K9472" s="53"/>
      <c r="L9472" s="53"/>
      <c r="M9472" s="53"/>
    </row>
    <row r="9473" spans="2:13" x14ac:dyDescent="0.25">
      <c r="B9473" s="111"/>
      <c r="C9473" s="53"/>
      <c r="D9473" s="53"/>
      <c r="E9473" s="53"/>
      <c r="F9473" s="53"/>
      <c r="G9473" s="54"/>
      <c r="H9473" s="53"/>
      <c r="I9473" s="59"/>
      <c r="J9473" s="53"/>
      <c r="K9473" s="53"/>
      <c r="L9473" s="53"/>
      <c r="M9473" s="53"/>
    </row>
    <row r="9474" spans="2:13" x14ac:dyDescent="0.25">
      <c r="B9474" s="111"/>
      <c r="C9474" s="53"/>
      <c r="D9474" s="53"/>
      <c r="E9474" s="53"/>
      <c r="F9474" s="53"/>
      <c r="G9474" s="54"/>
      <c r="H9474" s="53"/>
      <c r="I9474" s="59"/>
      <c r="J9474" s="53"/>
      <c r="K9474" s="53"/>
      <c r="L9474" s="53"/>
      <c r="M9474" s="53"/>
    </row>
    <row r="9475" spans="2:13" x14ac:dyDescent="0.25">
      <c r="B9475" s="111"/>
      <c r="C9475" s="53"/>
      <c r="D9475" s="53"/>
      <c r="E9475" s="53"/>
      <c r="F9475" s="53"/>
      <c r="G9475" s="54"/>
      <c r="H9475" s="53"/>
      <c r="I9475" s="59"/>
      <c r="J9475" s="53"/>
      <c r="K9475" s="53"/>
      <c r="L9475" s="53"/>
      <c r="M9475" s="53"/>
    </row>
    <row r="9476" spans="2:13" x14ac:dyDescent="0.25">
      <c r="B9476" s="111"/>
      <c r="C9476" s="53"/>
      <c r="D9476" s="53"/>
      <c r="E9476" s="53"/>
      <c r="F9476" s="53"/>
      <c r="G9476" s="54"/>
      <c r="H9476" s="53"/>
      <c r="I9476" s="59"/>
      <c r="J9476" s="53"/>
      <c r="K9476" s="53"/>
      <c r="L9476" s="53"/>
      <c r="M9476" s="53"/>
    </row>
    <row r="9477" spans="2:13" x14ac:dyDescent="0.25">
      <c r="B9477" s="111"/>
      <c r="C9477" s="53"/>
      <c r="D9477" s="53"/>
      <c r="E9477" s="53"/>
      <c r="F9477" s="53"/>
      <c r="G9477" s="54"/>
      <c r="H9477" s="53"/>
      <c r="I9477" s="59"/>
      <c r="J9477" s="53"/>
      <c r="K9477" s="53"/>
      <c r="L9477" s="53"/>
      <c r="M9477" s="53"/>
    </row>
    <row r="9478" spans="2:13" x14ac:dyDescent="0.25">
      <c r="B9478" s="111"/>
      <c r="C9478" s="53"/>
      <c r="D9478" s="53"/>
      <c r="E9478" s="53"/>
      <c r="F9478" s="53"/>
      <c r="G9478" s="54"/>
      <c r="H9478" s="53"/>
      <c r="I9478" s="59"/>
      <c r="J9478" s="53"/>
      <c r="K9478" s="53"/>
      <c r="L9478" s="53"/>
      <c r="M9478" s="53"/>
    </row>
    <row r="9479" spans="2:13" x14ac:dyDescent="0.25">
      <c r="B9479" s="111"/>
      <c r="C9479" s="53"/>
      <c r="D9479" s="53"/>
      <c r="E9479" s="53"/>
      <c r="F9479" s="53"/>
      <c r="G9479" s="54"/>
      <c r="H9479" s="53"/>
      <c r="I9479" s="59"/>
      <c r="J9479" s="53"/>
      <c r="K9479" s="53"/>
      <c r="L9479" s="53"/>
      <c r="M9479" s="53"/>
    </row>
    <row r="9480" spans="2:13" x14ac:dyDescent="0.25">
      <c r="B9480" s="111"/>
      <c r="C9480" s="53"/>
      <c r="D9480" s="53"/>
      <c r="E9480" s="53"/>
      <c r="F9480" s="53"/>
      <c r="G9480" s="54"/>
      <c r="H9480" s="53"/>
      <c r="I9480" s="59"/>
      <c r="J9480" s="53"/>
      <c r="K9480" s="53"/>
      <c r="L9480" s="53"/>
      <c r="M9480" s="53"/>
    </row>
    <row r="9481" spans="2:13" x14ac:dyDescent="0.25">
      <c r="B9481" s="111"/>
      <c r="C9481" s="53"/>
      <c r="D9481" s="53"/>
      <c r="E9481" s="53"/>
      <c r="F9481" s="53"/>
      <c r="G9481" s="54"/>
      <c r="H9481" s="53"/>
      <c r="I9481" s="59"/>
      <c r="J9481" s="53"/>
      <c r="K9481" s="53"/>
      <c r="L9481" s="53"/>
      <c r="M9481" s="53"/>
    </row>
    <row r="9482" spans="2:13" x14ac:dyDescent="0.25">
      <c r="B9482" s="111"/>
      <c r="C9482" s="53"/>
      <c r="D9482" s="53"/>
      <c r="E9482" s="53"/>
      <c r="F9482" s="53"/>
      <c r="G9482" s="54"/>
      <c r="H9482" s="53"/>
      <c r="I9482" s="59"/>
      <c r="J9482" s="53"/>
      <c r="K9482" s="53"/>
      <c r="L9482" s="53"/>
      <c r="M9482" s="53"/>
    </row>
    <row r="9483" spans="2:13" x14ac:dyDescent="0.25">
      <c r="B9483" s="111"/>
      <c r="C9483" s="53"/>
      <c r="D9483" s="53"/>
      <c r="E9483" s="53"/>
      <c r="F9483" s="53"/>
      <c r="G9483" s="54"/>
      <c r="H9483" s="53"/>
      <c r="I9483" s="59"/>
      <c r="J9483" s="53"/>
      <c r="K9483" s="53"/>
      <c r="L9483" s="53"/>
      <c r="M9483" s="53"/>
    </row>
    <row r="9484" spans="2:13" x14ac:dyDescent="0.25">
      <c r="B9484" s="111"/>
      <c r="C9484" s="53"/>
      <c r="D9484" s="53"/>
      <c r="E9484" s="53"/>
      <c r="F9484" s="53"/>
      <c r="G9484" s="54"/>
      <c r="H9484" s="53"/>
      <c r="I9484" s="59"/>
      <c r="J9484" s="53"/>
      <c r="K9484" s="53"/>
      <c r="L9484" s="53"/>
      <c r="M9484" s="53"/>
    </row>
    <row r="9485" spans="2:13" x14ac:dyDescent="0.25">
      <c r="B9485" s="111"/>
      <c r="C9485" s="53"/>
      <c r="D9485" s="53"/>
      <c r="E9485" s="53"/>
      <c r="F9485" s="53"/>
      <c r="G9485" s="54"/>
      <c r="H9485" s="53"/>
      <c r="I9485" s="59"/>
      <c r="J9485" s="53"/>
      <c r="K9485" s="53"/>
      <c r="L9485" s="53"/>
      <c r="M9485" s="53"/>
    </row>
    <row r="9486" spans="2:13" x14ac:dyDescent="0.25">
      <c r="B9486" s="111"/>
      <c r="C9486" s="53"/>
      <c r="D9486" s="53"/>
      <c r="E9486" s="53"/>
      <c r="F9486" s="53"/>
      <c r="G9486" s="54"/>
      <c r="H9486" s="53"/>
      <c r="I9486" s="59"/>
      <c r="J9486" s="53"/>
      <c r="K9486" s="53"/>
      <c r="L9486" s="53"/>
      <c r="M9486" s="53"/>
    </row>
    <row r="9487" spans="2:13" x14ac:dyDescent="0.25">
      <c r="B9487" s="111"/>
      <c r="C9487" s="53"/>
      <c r="D9487" s="53"/>
      <c r="E9487" s="53"/>
      <c r="F9487" s="53"/>
      <c r="G9487" s="54"/>
      <c r="H9487" s="53"/>
      <c r="I9487" s="59"/>
      <c r="J9487" s="53"/>
      <c r="K9487" s="53"/>
      <c r="L9487" s="53"/>
      <c r="M9487" s="53"/>
    </row>
    <row r="9488" spans="2:13" x14ac:dyDescent="0.25">
      <c r="B9488" s="111"/>
      <c r="C9488" s="53"/>
      <c r="D9488" s="53"/>
      <c r="E9488" s="53"/>
      <c r="F9488" s="53"/>
      <c r="G9488" s="54"/>
      <c r="H9488" s="53"/>
      <c r="I9488" s="59"/>
      <c r="J9488" s="53"/>
      <c r="K9488" s="53"/>
      <c r="L9488" s="53"/>
      <c r="M9488" s="53"/>
    </row>
    <row r="9489" spans="2:13" x14ac:dyDescent="0.25">
      <c r="B9489" s="111"/>
      <c r="C9489" s="53"/>
      <c r="D9489" s="53"/>
      <c r="E9489" s="53"/>
      <c r="F9489" s="53"/>
      <c r="G9489" s="54"/>
      <c r="H9489" s="53"/>
      <c r="I9489" s="59"/>
      <c r="J9489" s="53"/>
      <c r="K9489" s="53"/>
      <c r="L9489" s="53"/>
      <c r="M9489" s="53"/>
    </row>
    <row r="9490" spans="2:13" x14ac:dyDescent="0.25">
      <c r="B9490" s="111"/>
      <c r="C9490" s="53"/>
      <c r="D9490" s="53"/>
      <c r="E9490" s="53"/>
      <c r="F9490" s="53"/>
      <c r="G9490" s="54"/>
      <c r="H9490" s="53"/>
      <c r="I9490" s="59"/>
      <c r="J9490" s="53"/>
      <c r="K9490" s="53"/>
      <c r="L9490" s="53"/>
      <c r="M9490" s="53"/>
    </row>
    <row r="9491" spans="2:13" x14ac:dyDescent="0.25">
      <c r="B9491" s="111"/>
      <c r="C9491" s="53"/>
      <c r="D9491" s="53"/>
      <c r="E9491" s="53"/>
      <c r="F9491" s="53"/>
      <c r="G9491" s="54"/>
      <c r="H9491" s="53"/>
      <c r="I9491" s="59"/>
      <c r="J9491" s="53"/>
      <c r="K9491" s="53"/>
      <c r="L9491" s="53"/>
      <c r="M9491" s="53"/>
    </row>
    <row r="9492" spans="2:13" x14ac:dyDescent="0.25">
      <c r="B9492" s="111"/>
      <c r="C9492" s="53"/>
      <c r="D9492" s="53"/>
      <c r="E9492" s="53"/>
      <c r="F9492" s="53"/>
      <c r="G9492" s="54"/>
      <c r="H9492" s="53"/>
      <c r="I9492" s="59"/>
      <c r="J9492" s="53"/>
      <c r="K9492" s="53"/>
      <c r="L9492" s="53"/>
      <c r="M9492" s="53"/>
    </row>
    <row r="9493" spans="2:13" x14ac:dyDescent="0.25">
      <c r="B9493" s="111"/>
      <c r="C9493" s="53"/>
      <c r="D9493" s="53"/>
      <c r="E9493" s="53"/>
      <c r="F9493" s="53"/>
      <c r="G9493" s="54"/>
      <c r="H9493" s="53"/>
      <c r="I9493" s="59"/>
      <c r="J9493" s="53"/>
      <c r="K9493" s="53"/>
      <c r="L9493" s="53"/>
      <c r="M9493" s="53"/>
    </row>
    <row r="9494" spans="2:13" x14ac:dyDescent="0.25">
      <c r="B9494" s="111"/>
      <c r="C9494" s="53"/>
      <c r="D9494" s="53"/>
      <c r="E9494" s="53"/>
      <c r="F9494" s="53"/>
      <c r="G9494" s="54"/>
      <c r="H9494" s="53"/>
      <c r="I9494" s="59"/>
      <c r="J9494" s="53"/>
      <c r="K9494" s="53"/>
      <c r="L9494" s="53"/>
      <c r="M9494" s="53"/>
    </row>
    <row r="9495" spans="2:13" x14ac:dyDescent="0.25">
      <c r="B9495" s="111"/>
      <c r="C9495" s="53"/>
      <c r="D9495" s="53"/>
      <c r="E9495" s="53"/>
      <c r="F9495" s="53"/>
      <c r="G9495" s="54"/>
      <c r="H9495" s="53"/>
      <c r="I9495" s="59"/>
      <c r="J9495" s="53"/>
      <c r="K9495" s="53"/>
      <c r="L9495" s="53"/>
      <c r="M9495" s="53"/>
    </row>
    <row r="9496" spans="2:13" x14ac:dyDescent="0.25">
      <c r="B9496" s="111"/>
      <c r="C9496" s="53"/>
      <c r="D9496" s="53"/>
      <c r="E9496" s="53"/>
      <c r="F9496" s="53"/>
      <c r="G9496" s="54"/>
      <c r="H9496" s="53"/>
      <c r="I9496" s="59"/>
      <c r="J9496" s="53"/>
      <c r="K9496" s="53"/>
      <c r="L9496" s="53"/>
      <c r="M9496" s="53"/>
    </row>
    <row r="9497" spans="2:13" x14ac:dyDescent="0.25">
      <c r="B9497" s="111"/>
      <c r="C9497" s="53"/>
      <c r="D9497" s="53"/>
      <c r="E9497" s="53"/>
      <c r="F9497" s="53"/>
      <c r="G9497" s="54"/>
      <c r="H9497" s="53"/>
      <c r="I9497" s="59"/>
      <c r="J9497" s="53"/>
      <c r="K9497" s="53"/>
      <c r="L9497" s="53"/>
      <c r="M9497" s="53"/>
    </row>
    <row r="9498" spans="2:13" x14ac:dyDescent="0.25">
      <c r="B9498" s="111"/>
      <c r="C9498" s="53"/>
      <c r="D9498" s="53"/>
      <c r="E9498" s="53"/>
      <c r="F9498" s="53"/>
      <c r="G9498" s="54"/>
      <c r="H9498" s="53"/>
      <c r="I9498" s="59"/>
      <c r="J9498" s="53"/>
      <c r="K9498" s="53"/>
      <c r="L9498" s="53"/>
      <c r="M9498" s="53"/>
    </row>
    <row r="9499" spans="2:13" x14ac:dyDescent="0.25">
      <c r="B9499" s="111"/>
      <c r="C9499" s="53"/>
      <c r="D9499" s="53"/>
      <c r="E9499" s="53"/>
      <c r="F9499" s="53"/>
      <c r="G9499" s="54"/>
      <c r="H9499" s="53"/>
      <c r="I9499" s="59"/>
      <c r="J9499" s="53"/>
      <c r="K9499" s="53"/>
      <c r="L9499" s="53"/>
      <c r="M9499" s="53"/>
    </row>
    <row r="9500" spans="2:13" x14ac:dyDescent="0.25">
      <c r="B9500" s="111"/>
      <c r="C9500" s="53"/>
      <c r="D9500" s="53"/>
      <c r="E9500" s="53"/>
      <c r="F9500" s="53"/>
      <c r="G9500" s="54"/>
      <c r="H9500" s="53"/>
      <c r="I9500" s="59"/>
      <c r="J9500" s="53"/>
      <c r="K9500" s="53"/>
      <c r="L9500" s="53"/>
      <c r="M9500" s="53"/>
    </row>
    <row r="9501" spans="2:13" x14ac:dyDescent="0.25">
      <c r="B9501" s="111"/>
      <c r="C9501" s="53"/>
      <c r="D9501" s="53"/>
      <c r="E9501" s="53"/>
      <c r="F9501" s="53"/>
      <c r="G9501" s="54"/>
      <c r="H9501" s="53"/>
      <c r="I9501" s="59"/>
      <c r="J9501" s="53"/>
      <c r="K9501" s="53"/>
      <c r="L9501" s="53"/>
      <c r="M9501" s="53"/>
    </row>
    <row r="9502" spans="2:13" x14ac:dyDescent="0.25">
      <c r="B9502" s="111"/>
      <c r="C9502" s="53"/>
      <c r="D9502" s="53"/>
      <c r="E9502" s="53"/>
      <c r="F9502" s="53"/>
      <c r="G9502" s="54"/>
      <c r="H9502" s="53"/>
      <c r="I9502" s="59"/>
      <c r="J9502" s="53"/>
      <c r="K9502" s="53"/>
      <c r="L9502" s="53"/>
      <c r="M9502" s="53"/>
    </row>
    <row r="9503" spans="2:13" x14ac:dyDescent="0.25">
      <c r="B9503" s="111"/>
      <c r="C9503" s="53"/>
      <c r="D9503" s="53"/>
      <c r="E9503" s="53"/>
      <c r="F9503" s="53"/>
      <c r="G9503" s="54"/>
      <c r="H9503" s="53"/>
      <c r="I9503" s="59"/>
      <c r="J9503" s="53"/>
      <c r="K9503" s="53"/>
      <c r="L9503" s="53"/>
      <c r="M9503" s="53"/>
    </row>
    <row r="9504" spans="2:13" x14ac:dyDescent="0.25">
      <c r="B9504" s="111"/>
      <c r="C9504" s="53"/>
      <c r="D9504" s="53"/>
      <c r="E9504" s="53"/>
      <c r="F9504" s="53"/>
      <c r="G9504" s="54"/>
      <c r="H9504" s="53"/>
      <c r="I9504" s="59"/>
      <c r="J9504" s="53"/>
      <c r="K9504" s="53"/>
      <c r="L9504" s="53"/>
      <c r="M9504" s="53"/>
    </row>
    <row r="9505" spans="2:13" x14ac:dyDescent="0.25">
      <c r="B9505" s="111"/>
      <c r="C9505" s="53"/>
      <c r="D9505" s="53"/>
      <c r="E9505" s="53"/>
      <c r="F9505" s="53"/>
      <c r="G9505" s="54"/>
      <c r="H9505" s="53"/>
      <c r="I9505" s="59"/>
      <c r="J9505" s="53"/>
      <c r="K9505" s="53"/>
      <c r="L9505" s="53"/>
      <c r="M9505" s="53"/>
    </row>
    <row r="9506" spans="2:13" x14ac:dyDescent="0.25">
      <c r="B9506" s="111"/>
      <c r="C9506" s="53"/>
      <c r="D9506" s="53"/>
      <c r="E9506" s="53"/>
      <c r="F9506" s="53"/>
      <c r="G9506" s="54"/>
      <c r="H9506" s="53"/>
      <c r="I9506" s="59"/>
      <c r="J9506" s="53"/>
      <c r="K9506" s="53"/>
      <c r="L9506" s="53"/>
      <c r="M9506" s="53"/>
    </row>
    <row r="9507" spans="2:13" x14ac:dyDescent="0.25">
      <c r="B9507" s="111"/>
      <c r="C9507" s="53"/>
      <c r="D9507" s="53"/>
      <c r="E9507" s="53"/>
      <c r="F9507" s="53"/>
      <c r="G9507" s="54"/>
      <c r="H9507" s="53"/>
      <c r="I9507" s="59"/>
      <c r="J9507" s="53"/>
      <c r="K9507" s="53"/>
      <c r="L9507" s="53"/>
      <c r="M9507" s="53"/>
    </row>
    <row r="9508" spans="2:13" x14ac:dyDescent="0.25">
      <c r="B9508" s="111"/>
      <c r="C9508" s="53"/>
      <c r="D9508" s="53"/>
      <c r="E9508" s="53"/>
      <c r="F9508" s="53"/>
      <c r="G9508" s="54"/>
      <c r="H9508" s="53"/>
      <c r="I9508" s="59"/>
      <c r="J9508" s="53"/>
      <c r="K9508" s="53"/>
      <c r="L9508" s="53"/>
      <c r="M9508" s="53"/>
    </row>
    <row r="9509" spans="2:13" x14ac:dyDescent="0.25">
      <c r="B9509" s="111"/>
      <c r="C9509" s="53"/>
      <c r="D9509" s="53"/>
      <c r="E9509" s="53"/>
      <c r="F9509" s="53"/>
      <c r="G9509" s="54"/>
      <c r="H9509" s="53"/>
      <c r="I9509" s="59"/>
      <c r="J9509" s="53"/>
      <c r="K9509" s="53"/>
      <c r="L9509" s="53"/>
      <c r="M9509" s="53"/>
    </row>
    <row r="9510" spans="2:13" x14ac:dyDescent="0.25">
      <c r="B9510" s="111"/>
      <c r="C9510" s="53"/>
      <c r="D9510" s="53"/>
      <c r="E9510" s="53"/>
      <c r="F9510" s="53"/>
      <c r="G9510" s="54"/>
      <c r="H9510" s="53"/>
      <c r="I9510" s="59"/>
      <c r="J9510" s="53"/>
      <c r="K9510" s="53"/>
      <c r="L9510" s="53"/>
      <c r="M9510" s="53"/>
    </row>
    <row r="9511" spans="2:13" x14ac:dyDescent="0.25">
      <c r="B9511" s="111"/>
      <c r="C9511" s="53"/>
      <c r="D9511" s="53"/>
      <c r="E9511" s="53"/>
      <c r="F9511" s="53"/>
      <c r="G9511" s="54"/>
      <c r="H9511" s="53"/>
      <c r="I9511" s="59"/>
      <c r="J9511" s="53"/>
      <c r="K9511" s="53"/>
      <c r="L9511" s="53"/>
      <c r="M9511" s="53"/>
    </row>
    <row r="9512" spans="2:13" x14ac:dyDescent="0.25">
      <c r="B9512" s="111"/>
      <c r="C9512" s="53"/>
      <c r="D9512" s="53"/>
      <c r="E9512" s="53"/>
      <c r="F9512" s="53"/>
      <c r="G9512" s="54"/>
      <c r="H9512" s="53"/>
      <c r="I9512" s="59"/>
      <c r="J9512" s="53"/>
      <c r="K9512" s="53"/>
      <c r="L9512" s="53"/>
      <c r="M9512" s="53"/>
    </row>
    <row r="9513" spans="2:13" x14ac:dyDescent="0.25">
      <c r="B9513" s="111"/>
      <c r="C9513" s="53"/>
      <c r="D9513" s="53"/>
      <c r="E9513" s="53"/>
      <c r="F9513" s="53"/>
      <c r="G9513" s="54"/>
      <c r="H9513" s="53"/>
      <c r="I9513" s="59"/>
      <c r="J9513" s="53"/>
      <c r="K9513" s="53"/>
      <c r="L9513" s="53"/>
      <c r="M9513" s="53"/>
    </row>
    <row r="9514" spans="2:13" x14ac:dyDescent="0.25">
      <c r="B9514" s="111"/>
      <c r="C9514" s="53"/>
      <c r="D9514" s="53"/>
      <c r="E9514" s="53"/>
      <c r="F9514" s="53"/>
      <c r="G9514" s="54"/>
      <c r="H9514" s="53"/>
      <c r="I9514" s="59"/>
      <c r="J9514" s="53"/>
      <c r="K9514" s="53"/>
      <c r="L9514" s="53"/>
      <c r="M9514" s="53"/>
    </row>
    <row r="9515" spans="2:13" x14ac:dyDescent="0.25">
      <c r="B9515" s="111"/>
      <c r="C9515" s="53"/>
      <c r="D9515" s="53"/>
      <c r="E9515" s="53"/>
      <c r="F9515" s="53"/>
      <c r="G9515" s="54"/>
      <c r="H9515" s="53"/>
      <c r="I9515" s="59"/>
      <c r="J9515" s="53"/>
      <c r="K9515" s="53"/>
      <c r="L9515" s="53"/>
      <c r="M9515" s="53"/>
    </row>
    <row r="9516" spans="2:13" x14ac:dyDescent="0.25">
      <c r="B9516" s="111"/>
      <c r="C9516" s="53"/>
      <c r="D9516" s="53"/>
      <c r="E9516" s="53"/>
      <c r="F9516" s="53"/>
      <c r="G9516" s="54"/>
      <c r="H9516" s="53"/>
      <c r="I9516" s="59"/>
      <c r="J9516" s="53"/>
      <c r="K9516" s="53"/>
      <c r="L9516" s="53"/>
      <c r="M9516" s="53"/>
    </row>
    <row r="9517" spans="2:13" x14ac:dyDescent="0.25">
      <c r="B9517" s="111"/>
      <c r="C9517" s="53"/>
      <c r="D9517" s="53"/>
      <c r="E9517" s="53"/>
      <c r="F9517" s="53"/>
      <c r="G9517" s="54"/>
      <c r="H9517" s="53"/>
      <c r="I9517" s="59"/>
      <c r="J9517" s="53"/>
      <c r="K9517" s="53"/>
      <c r="L9517" s="53"/>
      <c r="M9517" s="53"/>
    </row>
    <row r="9518" spans="2:13" x14ac:dyDescent="0.25">
      <c r="B9518" s="111"/>
      <c r="C9518" s="53"/>
      <c r="D9518" s="53"/>
      <c r="E9518" s="53"/>
      <c r="F9518" s="53"/>
      <c r="G9518" s="54"/>
      <c r="H9518" s="53"/>
      <c r="I9518" s="59"/>
      <c r="J9518" s="53"/>
      <c r="K9518" s="53"/>
      <c r="L9518" s="53"/>
      <c r="M9518" s="53"/>
    </row>
    <row r="9519" spans="2:13" x14ac:dyDescent="0.25">
      <c r="B9519" s="111"/>
      <c r="C9519" s="53"/>
      <c r="D9519" s="53"/>
      <c r="E9519" s="53"/>
      <c r="F9519" s="53"/>
      <c r="G9519" s="54"/>
      <c r="H9519" s="53"/>
      <c r="I9519" s="59"/>
      <c r="J9519" s="53"/>
      <c r="K9519" s="53"/>
      <c r="L9519" s="53"/>
      <c r="M9519" s="53"/>
    </row>
    <row r="9520" spans="2:13" x14ac:dyDescent="0.25">
      <c r="B9520" s="111"/>
      <c r="C9520" s="53"/>
      <c r="D9520" s="53"/>
      <c r="E9520" s="53"/>
      <c r="F9520" s="53"/>
      <c r="G9520" s="54"/>
      <c r="H9520" s="53"/>
      <c r="I9520" s="59"/>
      <c r="J9520" s="53"/>
      <c r="K9520" s="53"/>
      <c r="L9520" s="53"/>
      <c r="M9520" s="53"/>
    </row>
    <row r="9521" spans="2:13" x14ac:dyDescent="0.25">
      <c r="B9521" s="111"/>
      <c r="C9521" s="53"/>
      <c r="D9521" s="53"/>
      <c r="E9521" s="53"/>
      <c r="F9521" s="53"/>
      <c r="G9521" s="54"/>
      <c r="H9521" s="53"/>
      <c r="I9521" s="59"/>
      <c r="J9521" s="53"/>
      <c r="K9521" s="53"/>
      <c r="L9521" s="53"/>
      <c r="M9521" s="53"/>
    </row>
    <row r="9522" spans="2:13" x14ac:dyDescent="0.25">
      <c r="B9522" s="111"/>
      <c r="C9522" s="53"/>
      <c r="D9522" s="53"/>
      <c r="E9522" s="53"/>
      <c r="F9522" s="53"/>
      <c r="G9522" s="54"/>
      <c r="H9522" s="53"/>
      <c r="I9522" s="59"/>
      <c r="J9522" s="53"/>
      <c r="K9522" s="53"/>
      <c r="L9522" s="53"/>
      <c r="M9522" s="53"/>
    </row>
    <row r="9523" spans="2:13" x14ac:dyDescent="0.25">
      <c r="B9523" s="111"/>
      <c r="C9523" s="53"/>
      <c r="D9523" s="53"/>
      <c r="E9523" s="53"/>
      <c r="F9523" s="53"/>
      <c r="G9523" s="54"/>
      <c r="H9523" s="53"/>
      <c r="I9523" s="59"/>
      <c r="J9523" s="53"/>
      <c r="K9523" s="53"/>
      <c r="L9523" s="53"/>
      <c r="M9523" s="53"/>
    </row>
    <row r="9524" spans="2:13" x14ac:dyDescent="0.25">
      <c r="B9524" s="111"/>
      <c r="C9524" s="53"/>
      <c r="D9524" s="53"/>
      <c r="E9524" s="53"/>
      <c r="F9524" s="53"/>
      <c r="G9524" s="54"/>
      <c r="H9524" s="53"/>
      <c r="I9524" s="59"/>
      <c r="J9524" s="53"/>
      <c r="K9524" s="53"/>
      <c r="L9524" s="53"/>
      <c r="M9524" s="53"/>
    </row>
    <row r="9525" spans="2:13" x14ac:dyDescent="0.25">
      <c r="B9525" s="111"/>
      <c r="C9525" s="53"/>
      <c r="D9525" s="53"/>
      <c r="E9525" s="53"/>
      <c r="F9525" s="53"/>
      <c r="G9525" s="54"/>
      <c r="H9525" s="53"/>
      <c r="I9525" s="59"/>
      <c r="J9525" s="53"/>
      <c r="K9525" s="53"/>
      <c r="L9525" s="53"/>
      <c r="M9525" s="53"/>
    </row>
    <row r="9526" spans="2:13" x14ac:dyDescent="0.25">
      <c r="B9526" s="111"/>
      <c r="C9526" s="53"/>
      <c r="D9526" s="53"/>
      <c r="E9526" s="53"/>
      <c r="F9526" s="53"/>
      <c r="G9526" s="54"/>
      <c r="H9526" s="53"/>
      <c r="I9526" s="59"/>
      <c r="J9526" s="53"/>
      <c r="K9526" s="53"/>
      <c r="L9526" s="53"/>
      <c r="M9526" s="53"/>
    </row>
    <row r="9527" spans="2:13" x14ac:dyDescent="0.25">
      <c r="B9527" s="111"/>
      <c r="C9527" s="53"/>
      <c r="D9527" s="53"/>
      <c r="E9527" s="53"/>
      <c r="F9527" s="53"/>
      <c r="G9527" s="54"/>
      <c r="H9527" s="53"/>
      <c r="I9527" s="59"/>
      <c r="J9527" s="53"/>
      <c r="K9527" s="53"/>
      <c r="L9527" s="53"/>
      <c r="M9527" s="53"/>
    </row>
    <row r="9528" spans="2:13" x14ac:dyDescent="0.25">
      <c r="B9528" s="111"/>
      <c r="C9528" s="53"/>
      <c r="D9528" s="53"/>
      <c r="E9528" s="53"/>
      <c r="F9528" s="53"/>
      <c r="G9528" s="54"/>
      <c r="H9528" s="53"/>
      <c r="I9528" s="59"/>
      <c r="J9528" s="53"/>
      <c r="K9528" s="53"/>
      <c r="L9528" s="53"/>
      <c r="M9528" s="53"/>
    </row>
    <row r="9529" spans="2:13" x14ac:dyDescent="0.25">
      <c r="B9529" s="111"/>
      <c r="C9529" s="53"/>
      <c r="D9529" s="53"/>
      <c r="E9529" s="53"/>
      <c r="F9529" s="53"/>
      <c r="G9529" s="54"/>
      <c r="H9529" s="53"/>
      <c r="I9529" s="59"/>
      <c r="J9529" s="53"/>
      <c r="K9529" s="53"/>
      <c r="L9529" s="53"/>
      <c r="M9529" s="53"/>
    </row>
    <row r="9530" spans="2:13" x14ac:dyDescent="0.25">
      <c r="B9530" s="111"/>
      <c r="C9530" s="53"/>
      <c r="D9530" s="53"/>
      <c r="E9530" s="53"/>
      <c r="F9530" s="53"/>
      <c r="G9530" s="54"/>
      <c r="H9530" s="53"/>
      <c r="I9530" s="59"/>
      <c r="J9530" s="53"/>
      <c r="K9530" s="53"/>
      <c r="L9530" s="53"/>
      <c r="M9530" s="53"/>
    </row>
    <row r="9531" spans="2:13" x14ac:dyDescent="0.25">
      <c r="B9531" s="111"/>
      <c r="C9531" s="53"/>
      <c r="D9531" s="53"/>
      <c r="E9531" s="53"/>
      <c r="F9531" s="53"/>
      <c r="G9531" s="54"/>
      <c r="H9531" s="53"/>
      <c r="I9531" s="59"/>
      <c r="J9531" s="53"/>
      <c r="K9531" s="53"/>
      <c r="L9531" s="53"/>
      <c r="M9531" s="53"/>
    </row>
    <row r="9532" spans="2:13" x14ac:dyDescent="0.25">
      <c r="B9532" s="111"/>
      <c r="C9532" s="53"/>
      <c r="D9532" s="53"/>
      <c r="E9532" s="53"/>
      <c r="F9532" s="53"/>
      <c r="G9532" s="54"/>
      <c r="H9532" s="53"/>
      <c r="I9532" s="59"/>
      <c r="J9532" s="53"/>
      <c r="K9532" s="53"/>
      <c r="L9532" s="53"/>
      <c r="M9532" s="53"/>
    </row>
    <row r="9533" spans="2:13" x14ac:dyDescent="0.25">
      <c r="B9533" s="111"/>
      <c r="C9533" s="53"/>
      <c r="D9533" s="53"/>
      <c r="E9533" s="53"/>
      <c r="F9533" s="53"/>
      <c r="G9533" s="54"/>
      <c r="H9533" s="53"/>
      <c r="I9533" s="59"/>
      <c r="J9533" s="53"/>
      <c r="K9533" s="53"/>
      <c r="L9533" s="53"/>
      <c r="M9533" s="53"/>
    </row>
    <row r="9534" spans="2:13" x14ac:dyDescent="0.25">
      <c r="B9534" s="111"/>
      <c r="C9534" s="53"/>
      <c r="D9534" s="53"/>
      <c r="E9534" s="53"/>
      <c r="F9534" s="53"/>
      <c r="G9534" s="54"/>
      <c r="H9534" s="53"/>
      <c r="I9534" s="59"/>
      <c r="J9534" s="53"/>
      <c r="K9534" s="53"/>
      <c r="L9534" s="53"/>
      <c r="M9534" s="53"/>
    </row>
    <row r="9535" spans="2:13" x14ac:dyDescent="0.25">
      <c r="B9535" s="111"/>
      <c r="C9535" s="53"/>
      <c r="D9535" s="53"/>
      <c r="E9535" s="53"/>
      <c r="F9535" s="53"/>
      <c r="G9535" s="54"/>
      <c r="H9535" s="53"/>
      <c r="I9535" s="59"/>
      <c r="J9535" s="53"/>
      <c r="K9535" s="53"/>
      <c r="L9535" s="53"/>
      <c r="M9535" s="53"/>
    </row>
    <row r="9536" spans="2:13" x14ac:dyDescent="0.25">
      <c r="B9536" s="111"/>
      <c r="C9536" s="53"/>
      <c r="D9536" s="53"/>
      <c r="E9536" s="53"/>
      <c r="F9536" s="53"/>
      <c r="G9536" s="54"/>
      <c r="H9536" s="53"/>
      <c r="I9536" s="59"/>
      <c r="J9536" s="53"/>
      <c r="K9536" s="53"/>
      <c r="L9536" s="53"/>
      <c r="M9536" s="53"/>
    </row>
    <row r="9537" spans="2:13" x14ac:dyDescent="0.25">
      <c r="B9537" s="111"/>
      <c r="C9537" s="53"/>
      <c r="D9537" s="53"/>
      <c r="E9537" s="53"/>
      <c r="F9537" s="53"/>
      <c r="G9537" s="54"/>
      <c r="H9537" s="53"/>
      <c r="I9537" s="59"/>
      <c r="J9537" s="53"/>
      <c r="K9537" s="53"/>
      <c r="L9537" s="53"/>
      <c r="M9537" s="53"/>
    </row>
    <row r="9538" spans="2:13" x14ac:dyDescent="0.25">
      <c r="B9538" s="111"/>
      <c r="C9538" s="53"/>
      <c r="D9538" s="53"/>
      <c r="E9538" s="53"/>
      <c r="F9538" s="53"/>
      <c r="G9538" s="54"/>
      <c r="H9538" s="53"/>
      <c r="I9538" s="59"/>
      <c r="J9538" s="53"/>
      <c r="K9538" s="53"/>
      <c r="L9538" s="53"/>
      <c r="M9538" s="53"/>
    </row>
    <row r="9539" spans="2:13" x14ac:dyDescent="0.25">
      <c r="B9539" s="111"/>
      <c r="C9539" s="53"/>
      <c r="D9539" s="53"/>
      <c r="E9539" s="53"/>
      <c r="F9539" s="53"/>
      <c r="G9539" s="54"/>
      <c r="H9539" s="53"/>
      <c r="I9539" s="59"/>
      <c r="J9539" s="53"/>
      <c r="K9539" s="53"/>
      <c r="L9539" s="53"/>
      <c r="M9539" s="53"/>
    </row>
    <row r="9540" spans="2:13" x14ac:dyDescent="0.25">
      <c r="B9540" s="111"/>
      <c r="C9540" s="53"/>
      <c r="D9540" s="53"/>
      <c r="E9540" s="53"/>
      <c r="F9540" s="53"/>
      <c r="G9540" s="54"/>
      <c r="H9540" s="53"/>
      <c r="I9540" s="59"/>
      <c r="J9540" s="53"/>
      <c r="K9540" s="53"/>
      <c r="L9540" s="53"/>
      <c r="M9540" s="53"/>
    </row>
    <row r="9541" spans="2:13" x14ac:dyDescent="0.25">
      <c r="B9541" s="111"/>
      <c r="C9541" s="53"/>
      <c r="D9541" s="53"/>
      <c r="E9541" s="53"/>
      <c r="F9541" s="53"/>
      <c r="G9541" s="54"/>
      <c r="H9541" s="53"/>
      <c r="I9541" s="59"/>
      <c r="J9541" s="53"/>
      <c r="K9541" s="53"/>
      <c r="L9541" s="53"/>
      <c r="M9541" s="53"/>
    </row>
    <row r="9542" spans="2:13" x14ac:dyDescent="0.25">
      <c r="B9542" s="111"/>
      <c r="C9542" s="53"/>
      <c r="D9542" s="53"/>
      <c r="E9542" s="53"/>
      <c r="F9542" s="53"/>
      <c r="G9542" s="54"/>
      <c r="H9542" s="53"/>
      <c r="I9542" s="59"/>
      <c r="J9542" s="53"/>
      <c r="K9542" s="53"/>
      <c r="L9542" s="53"/>
      <c r="M9542" s="53"/>
    </row>
    <row r="9543" spans="2:13" x14ac:dyDescent="0.25">
      <c r="B9543" s="111"/>
      <c r="C9543" s="53"/>
      <c r="D9543" s="53"/>
      <c r="E9543" s="53"/>
      <c r="F9543" s="53"/>
      <c r="G9543" s="54"/>
      <c r="H9543" s="53"/>
      <c r="I9543" s="59"/>
      <c r="J9543" s="53"/>
      <c r="K9543" s="53"/>
      <c r="L9543" s="53"/>
      <c r="M9543" s="53"/>
    </row>
    <row r="9544" spans="2:13" x14ac:dyDescent="0.25">
      <c r="B9544" s="111"/>
      <c r="C9544" s="53"/>
      <c r="D9544" s="53"/>
      <c r="E9544" s="53"/>
      <c r="F9544" s="53"/>
      <c r="G9544" s="54"/>
      <c r="H9544" s="53"/>
      <c r="I9544" s="59"/>
      <c r="J9544" s="53"/>
      <c r="K9544" s="53"/>
      <c r="L9544" s="53"/>
      <c r="M9544" s="53"/>
    </row>
    <row r="9545" spans="2:13" x14ac:dyDescent="0.25">
      <c r="B9545" s="111"/>
      <c r="C9545" s="53"/>
      <c r="D9545" s="53"/>
      <c r="E9545" s="53"/>
      <c r="F9545" s="53"/>
      <c r="G9545" s="54"/>
      <c r="H9545" s="53"/>
      <c r="I9545" s="59"/>
      <c r="J9545" s="53"/>
      <c r="K9545" s="53"/>
      <c r="L9545" s="53"/>
      <c r="M9545" s="53"/>
    </row>
    <row r="9546" spans="2:13" x14ac:dyDescent="0.25">
      <c r="B9546" s="111"/>
      <c r="C9546" s="53"/>
      <c r="D9546" s="53"/>
      <c r="E9546" s="53"/>
      <c r="F9546" s="53"/>
      <c r="G9546" s="54"/>
      <c r="H9546" s="53"/>
      <c r="I9546" s="59"/>
      <c r="J9546" s="53"/>
      <c r="K9546" s="53"/>
      <c r="L9546" s="53"/>
      <c r="M9546" s="53"/>
    </row>
    <row r="9547" spans="2:13" x14ac:dyDescent="0.25">
      <c r="B9547" s="111"/>
      <c r="C9547" s="53"/>
      <c r="D9547" s="53"/>
      <c r="E9547" s="53"/>
      <c r="F9547" s="53"/>
      <c r="G9547" s="54"/>
      <c r="H9547" s="53"/>
      <c r="I9547" s="59"/>
      <c r="J9547" s="53"/>
      <c r="K9547" s="53"/>
      <c r="L9547" s="53"/>
      <c r="M9547" s="53"/>
    </row>
    <row r="9548" spans="2:13" x14ac:dyDescent="0.25">
      <c r="B9548" s="111"/>
      <c r="C9548" s="53"/>
      <c r="D9548" s="53"/>
      <c r="E9548" s="53"/>
      <c r="F9548" s="53"/>
      <c r="G9548" s="54"/>
      <c r="H9548" s="53"/>
      <c r="I9548" s="59"/>
      <c r="J9548" s="53"/>
      <c r="K9548" s="53"/>
      <c r="L9548" s="53"/>
      <c r="M9548" s="53"/>
    </row>
    <row r="9549" spans="2:13" x14ac:dyDescent="0.25">
      <c r="B9549" s="111"/>
      <c r="C9549" s="53"/>
      <c r="D9549" s="53"/>
      <c r="E9549" s="53"/>
      <c r="F9549" s="53"/>
      <c r="G9549" s="54"/>
      <c r="H9549" s="53"/>
      <c r="I9549" s="59"/>
      <c r="J9549" s="53"/>
      <c r="K9549" s="53"/>
      <c r="L9549" s="53"/>
      <c r="M9549" s="53"/>
    </row>
    <row r="9550" spans="2:13" x14ac:dyDescent="0.25">
      <c r="B9550" s="111"/>
      <c r="C9550" s="53"/>
      <c r="D9550" s="53"/>
      <c r="E9550" s="53"/>
      <c r="F9550" s="53"/>
      <c r="G9550" s="54"/>
      <c r="H9550" s="53"/>
      <c r="I9550" s="59"/>
      <c r="J9550" s="53"/>
      <c r="K9550" s="53"/>
      <c r="L9550" s="53"/>
      <c r="M9550" s="53"/>
    </row>
    <row r="9551" spans="2:13" x14ac:dyDescent="0.25">
      <c r="B9551" s="111"/>
      <c r="C9551" s="53"/>
      <c r="D9551" s="53"/>
      <c r="E9551" s="53"/>
      <c r="F9551" s="53"/>
      <c r="G9551" s="54"/>
      <c r="H9551" s="53"/>
      <c r="I9551" s="59"/>
      <c r="J9551" s="53"/>
      <c r="K9551" s="53"/>
      <c r="L9551" s="53"/>
      <c r="M9551" s="53"/>
    </row>
    <row r="9552" spans="2:13" x14ac:dyDescent="0.25">
      <c r="B9552" s="111"/>
      <c r="C9552" s="53"/>
      <c r="D9552" s="53"/>
      <c r="E9552" s="53"/>
      <c r="F9552" s="53"/>
      <c r="G9552" s="54"/>
      <c r="H9552" s="53"/>
      <c r="I9552" s="59"/>
      <c r="J9552" s="53"/>
      <c r="K9552" s="53"/>
      <c r="L9552" s="53"/>
      <c r="M9552" s="53"/>
    </row>
    <row r="9553" spans="2:13" x14ac:dyDescent="0.25">
      <c r="B9553" s="111"/>
      <c r="C9553" s="53"/>
      <c r="D9553" s="53"/>
      <c r="E9553" s="53"/>
      <c r="F9553" s="53"/>
      <c r="G9553" s="54"/>
      <c r="H9553" s="53"/>
      <c r="I9553" s="59"/>
      <c r="J9553" s="53"/>
      <c r="K9553" s="53"/>
      <c r="L9553" s="53"/>
      <c r="M9553" s="53"/>
    </row>
    <row r="9554" spans="2:13" x14ac:dyDescent="0.25">
      <c r="B9554" s="111"/>
      <c r="C9554" s="53"/>
      <c r="D9554" s="53"/>
      <c r="E9554" s="53"/>
      <c r="F9554" s="53"/>
      <c r="G9554" s="54"/>
      <c r="H9554" s="53"/>
      <c r="I9554" s="59"/>
      <c r="J9554" s="53"/>
      <c r="K9554" s="53"/>
      <c r="L9554" s="53"/>
      <c r="M9554" s="53"/>
    </row>
    <row r="9555" spans="2:13" x14ac:dyDescent="0.25">
      <c r="B9555" s="111"/>
      <c r="C9555" s="53"/>
      <c r="D9555" s="53"/>
      <c r="E9555" s="53"/>
      <c r="F9555" s="53"/>
      <c r="G9555" s="54"/>
      <c r="H9555" s="53"/>
      <c r="I9555" s="59"/>
      <c r="J9555" s="53"/>
      <c r="K9555" s="53"/>
      <c r="L9555" s="53"/>
      <c r="M9555" s="53"/>
    </row>
    <row r="9556" spans="2:13" x14ac:dyDescent="0.25">
      <c r="B9556" s="111"/>
      <c r="C9556" s="53"/>
      <c r="D9556" s="53"/>
      <c r="E9556" s="53"/>
      <c r="F9556" s="53"/>
      <c r="G9556" s="54"/>
      <c r="H9556" s="53"/>
      <c r="I9556" s="59"/>
      <c r="J9556" s="53"/>
      <c r="K9556" s="53"/>
      <c r="L9556" s="53"/>
      <c r="M9556" s="53"/>
    </row>
    <row r="9557" spans="2:13" x14ac:dyDescent="0.25">
      <c r="B9557" s="111"/>
      <c r="C9557" s="53"/>
      <c r="D9557" s="53"/>
      <c r="E9557" s="53"/>
      <c r="F9557" s="53"/>
      <c r="G9557" s="54"/>
      <c r="H9557" s="53"/>
      <c r="I9557" s="59"/>
      <c r="J9557" s="53"/>
      <c r="K9557" s="53"/>
      <c r="L9557" s="53"/>
      <c r="M9557" s="53"/>
    </row>
    <row r="9558" spans="2:13" x14ac:dyDescent="0.25">
      <c r="B9558" s="111"/>
      <c r="C9558" s="53"/>
      <c r="D9558" s="53"/>
      <c r="E9558" s="53"/>
      <c r="F9558" s="53"/>
      <c r="G9558" s="54"/>
      <c r="H9558" s="53"/>
      <c r="I9558" s="59"/>
      <c r="J9558" s="53"/>
      <c r="K9558" s="53"/>
      <c r="L9558" s="53"/>
      <c r="M9558" s="53"/>
    </row>
    <row r="9559" spans="2:13" x14ac:dyDescent="0.25">
      <c r="B9559" s="111"/>
      <c r="C9559" s="53"/>
      <c r="D9559" s="53"/>
      <c r="E9559" s="53"/>
      <c r="F9559" s="53"/>
      <c r="G9559" s="54"/>
      <c r="H9559" s="53"/>
      <c r="I9559" s="59"/>
      <c r="J9559" s="53"/>
      <c r="K9559" s="53"/>
      <c r="L9559" s="53"/>
      <c r="M9559" s="53"/>
    </row>
    <row r="9560" spans="2:13" x14ac:dyDescent="0.25">
      <c r="B9560" s="111"/>
      <c r="C9560" s="53"/>
      <c r="D9560" s="53"/>
      <c r="E9560" s="53"/>
      <c r="F9560" s="53"/>
      <c r="G9560" s="54"/>
      <c r="H9560" s="53"/>
      <c r="I9560" s="59"/>
      <c r="J9560" s="53"/>
      <c r="K9560" s="53"/>
      <c r="L9560" s="53"/>
      <c r="M9560" s="53"/>
    </row>
    <row r="9561" spans="2:13" x14ac:dyDescent="0.25">
      <c r="B9561" s="111"/>
      <c r="C9561" s="53"/>
      <c r="D9561" s="53"/>
      <c r="E9561" s="53"/>
      <c r="F9561" s="53"/>
      <c r="G9561" s="54"/>
      <c r="H9561" s="53"/>
      <c r="I9561" s="59"/>
      <c r="J9561" s="53"/>
      <c r="K9561" s="53"/>
      <c r="L9561" s="53"/>
      <c r="M9561" s="53"/>
    </row>
    <row r="9562" spans="2:13" x14ac:dyDescent="0.25">
      <c r="B9562" s="111"/>
      <c r="C9562" s="53"/>
      <c r="D9562" s="53"/>
      <c r="E9562" s="53"/>
      <c r="F9562" s="53"/>
      <c r="G9562" s="54"/>
      <c r="H9562" s="53"/>
      <c r="I9562" s="59"/>
      <c r="J9562" s="53"/>
      <c r="K9562" s="53"/>
      <c r="L9562" s="53"/>
      <c r="M9562" s="53"/>
    </row>
    <row r="9563" spans="2:13" x14ac:dyDescent="0.25">
      <c r="B9563" s="111"/>
      <c r="C9563" s="53"/>
      <c r="D9563" s="53"/>
      <c r="E9563" s="53"/>
      <c r="F9563" s="53"/>
      <c r="G9563" s="54"/>
      <c r="H9563" s="53"/>
      <c r="I9563" s="59"/>
      <c r="J9563" s="53"/>
      <c r="K9563" s="53"/>
      <c r="L9563" s="53"/>
      <c r="M9563" s="53"/>
    </row>
    <row r="9564" spans="2:13" x14ac:dyDescent="0.25">
      <c r="B9564" s="111"/>
      <c r="C9564" s="53"/>
      <c r="D9564" s="53"/>
      <c r="E9564" s="53"/>
      <c r="F9564" s="53"/>
      <c r="G9564" s="54"/>
      <c r="H9564" s="53"/>
      <c r="I9564" s="59"/>
      <c r="J9564" s="53"/>
      <c r="K9564" s="53"/>
      <c r="L9564" s="53"/>
      <c r="M9564" s="53"/>
    </row>
    <row r="9565" spans="2:13" x14ac:dyDescent="0.25">
      <c r="B9565" s="111"/>
      <c r="C9565" s="53"/>
      <c r="D9565" s="53"/>
      <c r="E9565" s="53"/>
      <c r="F9565" s="53"/>
      <c r="G9565" s="54"/>
      <c r="H9565" s="53"/>
      <c r="I9565" s="59"/>
      <c r="J9565" s="53"/>
      <c r="K9565" s="53"/>
      <c r="L9565" s="53"/>
      <c r="M9565" s="53"/>
    </row>
    <row r="9566" spans="2:13" x14ac:dyDescent="0.25">
      <c r="B9566" s="111"/>
      <c r="C9566" s="53"/>
      <c r="D9566" s="53"/>
      <c r="E9566" s="53"/>
      <c r="F9566" s="53"/>
      <c r="G9566" s="54"/>
      <c r="H9566" s="53"/>
      <c r="I9566" s="59"/>
      <c r="J9566" s="53"/>
      <c r="K9566" s="53"/>
      <c r="L9566" s="53"/>
      <c r="M9566" s="53"/>
    </row>
    <row r="9567" spans="2:13" x14ac:dyDescent="0.25">
      <c r="B9567" s="111"/>
      <c r="C9567" s="53"/>
      <c r="D9567" s="53"/>
      <c r="E9567" s="53"/>
      <c r="F9567" s="53"/>
      <c r="G9567" s="54"/>
      <c r="H9567" s="53"/>
      <c r="I9567" s="59"/>
      <c r="J9567" s="53"/>
      <c r="K9567" s="53"/>
      <c r="L9567" s="53"/>
      <c r="M9567" s="53"/>
    </row>
    <row r="9568" spans="2:13" x14ac:dyDescent="0.25">
      <c r="B9568" s="111"/>
      <c r="C9568" s="53"/>
      <c r="D9568" s="53"/>
      <c r="E9568" s="53"/>
      <c r="F9568" s="53"/>
      <c r="G9568" s="54"/>
      <c r="H9568" s="53"/>
      <c r="I9568" s="59"/>
      <c r="J9568" s="53"/>
      <c r="K9568" s="53"/>
      <c r="L9568" s="53"/>
      <c r="M9568" s="53"/>
    </row>
    <row r="9569" spans="2:13" x14ac:dyDescent="0.25">
      <c r="B9569" s="111"/>
      <c r="C9569" s="53"/>
      <c r="D9569" s="53"/>
      <c r="E9569" s="53"/>
      <c r="F9569" s="53"/>
      <c r="G9569" s="54"/>
      <c r="H9569" s="53"/>
      <c r="I9569" s="59"/>
      <c r="J9569" s="53"/>
      <c r="K9569" s="53"/>
      <c r="L9569" s="53"/>
      <c r="M9569" s="53"/>
    </row>
    <row r="9570" spans="2:13" x14ac:dyDescent="0.25">
      <c r="B9570" s="111"/>
      <c r="C9570" s="53"/>
      <c r="D9570" s="53"/>
      <c r="E9570" s="53"/>
      <c r="F9570" s="53"/>
      <c r="G9570" s="54"/>
      <c r="H9570" s="53"/>
      <c r="I9570" s="59"/>
      <c r="J9570" s="53"/>
      <c r="K9570" s="53"/>
      <c r="L9570" s="53"/>
      <c r="M9570" s="53"/>
    </row>
    <row r="9571" spans="2:13" x14ac:dyDescent="0.25">
      <c r="B9571" s="111"/>
      <c r="C9571" s="53"/>
      <c r="D9571" s="53"/>
      <c r="E9571" s="53"/>
      <c r="F9571" s="53"/>
      <c r="G9571" s="54"/>
      <c r="H9571" s="53"/>
      <c r="I9571" s="59"/>
      <c r="J9571" s="53"/>
      <c r="K9571" s="53"/>
      <c r="L9571" s="53"/>
      <c r="M9571" s="53"/>
    </row>
    <row r="9572" spans="2:13" x14ac:dyDescent="0.25">
      <c r="B9572" s="111"/>
      <c r="C9572" s="53"/>
      <c r="D9572" s="53"/>
      <c r="E9572" s="53"/>
      <c r="F9572" s="53"/>
      <c r="G9572" s="54"/>
      <c r="H9572" s="53"/>
      <c r="I9572" s="59"/>
      <c r="J9572" s="53"/>
      <c r="K9572" s="53"/>
      <c r="L9572" s="53"/>
      <c r="M9572" s="53"/>
    </row>
    <row r="9573" spans="2:13" x14ac:dyDescent="0.25">
      <c r="B9573" s="111"/>
      <c r="C9573" s="53"/>
      <c r="D9573" s="53"/>
      <c r="E9573" s="53"/>
      <c r="F9573" s="53"/>
      <c r="G9573" s="54"/>
      <c r="H9573" s="53"/>
      <c r="I9573" s="59"/>
      <c r="J9573" s="53"/>
      <c r="K9573" s="53"/>
      <c r="L9573" s="53"/>
      <c r="M9573" s="53"/>
    </row>
    <row r="9574" spans="2:13" x14ac:dyDescent="0.25">
      <c r="B9574" s="111"/>
      <c r="C9574" s="53"/>
      <c r="D9574" s="53"/>
      <c r="E9574" s="53"/>
      <c r="F9574" s="53"/>
      <c r="G9574" s="54"/>
      <c r="H9574" s="53"/>
      <c r="I9574" s="59"/>
      <c r="J9574" s="53"/>
      <c r="K9574" s="53"/>
      <c r="L9574" s="53"/>
      <c r="M9574" s="53"/>
    </row>
    <row r="9575" spans="2:13" x14ac:dyDescent="0.25">
      <c r="B9575" s="111"/>
      <c r="C9575" s="53"/>
      <c r="D9575" s="53"/>
      <c r="E9575" s="53"/>
      <c r="F9575" s="53"/>
      <c r="G9575" s="54"/>
      <c r="H9575" s="53"/>
      <c r="I9575" s="59"/>
      <c r="J9575" s="53"/>
      <c r="K9575" s="53"/>
      <c r="L9575" s="53"/>
      <c r="M9575" s="53"/>
    </row>
    <row r="9576" spans="2:13" x14ac:dyDescent="0.25">
      <c r="B9576" s="111"/>
      <c r="C9576" s="53"/>
      <c r="D9576" s="53"/>
      <c r="E9576" s="53"/>
      <c r="F9576" s="53"/>
      <c r="G9576" s="54"/>
      <c r="H9576" s="53"/>
      <c r="I9576" s="59"/>
      <c r="J9576" s="53"/>
      <c r="K9576" s="53"/>
      <c r="L9576" s="53"/>
      <c r="M9576" s="53"/>
    </row>
    <row r="9577" spans="2:13" x14ac:dyDescent="0.25">
      <c r="B9577" s="111"/>
      <c r="C9577" s="53"/>
      <c r="D9577" s="53"/>
      <c r="E9577" s="53"/>
      <c r="F9577" s="53"/>
      <c r="G9577" s="54"/>
      <c r="H9577" s="53"/>
      <c r="I9577" s="59"/>
      <c r="J9577" s="53"/>
      <c r="K9577" s="53"/>
      <c r="L9577" s="53"/>
      <c r="M9577" s="53"/>
    </row>
    <row r="9578" spans="2:13" x14ac:dyDescent="0.25">
      <c r="B9578" s="111"/>
      <c r="C9578" s="53"/>
      <c r="D9578" s="53"/>
      <c r="E9578" s="53"/>
      <c r="F9578" s="53"/>
      <c r="G9578" s="54"/>
      <c r="H9578" s="53"/>
      <c r="I9578" s="59"/>
      <c r="J9578" s="53"/>
      <c r="K9578" s="53"/>
      <c r="L9578" s="53"/>
      <c r="M9578" s="53"/>
    </row>
    <row r="9579" spans="2:13" x14ac:dyDescent="0.25">
      <c r="B9579" s="111"/>
      <c r="C9579" s="53"/>
      <c r="D9579" s="53"/>
      <c r="E9579" s="53"/>
      <c r="F9579" s="53"/>
      <c r="G9579" s="54"/>
      <c r="H9579" s="53"/>
      <c r="I9579" s="59"/>
      <c r="J9579" s="53"/>
      <c r="K9579" s="53"/>
      <c r="L9579" s="53"/>
      <c r="M9579" s="53"/>
    </row>
    <row r="9580" spans="2:13" x14ac:dyDescent="0.25">
      <c r="B9580" s="111"/>
      <c r="C9580" s="53"/>
      <c r="D9580" s="53"/>
      <c r="E9580" s="53"/>
      <c r="F9580" s="53"/>
      <c r="G9580" s="54"/>
      <c r="H9580" s="53"/>
      <c r="I9580" s="59"/>
      <c r="J9580" s="53"/>
      <c r="K9580" s="53"/>
      <c r="L9580" s="53"/>
      <c r="M9580" s="53"/>
    </row>
    <row r="9581" spans="2:13" x14ac:dyDescent="0.25">
      <c r="B9581" s="111"/>
      <c r="C9581" s="53"/>
      <c r="D9581" s="53"/>
      <c r="E9581" s="53"/>
      <c r="F9581" s="53"/>
      <c r="G9581" s="54"/>
      <c r="H9581" s="53"/>
      <c r="I9581" s="59"/>
      <c r="J9581" s="53"/>
      <c r="K9581" s="53"/>
      <c r="L9581" s="53"/>
      <c r="M9581" s="53"/>
    </row>
    <row r="9582" spans="2:13" x14ac:dyDescent="0.25">
      <c r="B9582" s="111"/>
      <c r="C9582" s="53"/>
      <c r="D9582" s="53"/>
      <c r="E9582" s="53"/>
      <c r="F9582" s="53"/>
      <c r="G9582" s="54"/>
      <c r="H9582" s="53"/>
      <c r="I9582" s="59"/>
      <c r="J9582" s="53"/>
      <c r="K9582" s="53"/>
      <c r="L9582" s="53"/>
      <c r="M9582" s="53"/>
    </row>
    <row r="9583" spans="2:13" x14ac:dyDescent="0.25">
      <c r="B9583" s="111"/>
      <c r="C9583" s="53"/>
      <c r="D9583" s="53"/>
      <c r="E9583" s="53"/>
      <c r="F9583" s="53"/>
      <c r="G9583" s="54"/>
      <c r="H9583" s="53"/>
      <c r="I9583" s="59"/>
      <c r="J9583" s="53"/>
      <c r="K9583" s="53"/>
      <c r="L9583" s="53"/>
      <c r="M9583" s="53"/>
    </row>
    <row r="9584" spans="2:13" x14ac:dyDescent="0.25">
      <c r="B9584" s="111"/>
      <c r="C9584" s="53"/>
      <c r="D9584" s="53"/>
      <c r="E9584" s="53"/>
      <c r="F9584" s="53"/>
      <c r="G9584" s="54"/>
      <c r="H9584" s="53"/>
      <c r="I9584" s="59"/>
      <c r="J9584" s="53"/>
      <c r="K9584" s="53"/>
      <c r="L9584" s="53"/>
      <c r="M9584" s="53"/>
    </row>
    <row r="9585" spans="2:13" x14ac:dyDescent="0.25">
      <c r="B9585" s="111"/>
      <c r="C9585" s="53"/>
      <c r="D9585" s="53"/>
      <c r="E9585" s="53"/>
      <c r="F9585" s="53"/>
      <c r="G9585" s="54"/>
      <c r="H9585" s="53"/>
      <c r="I9585" s="59"/>
      <c r="J9585" s="53"/>
      <c r="K9585" s="53"/>
      <c r="L9585" s="53"/>
      <c r="M9585" s="53"/>
    </row>
    <row r="9586" spans="2:13" x14ac:dyDescent="0.25">
      <c r="B9586" s="111"/>
      <c r="C9586" s="53"/>
      <c r="D9586" s="53"/>
      <c r="E9586" s="53"/>
      <c r="F9586" s="53"/>
      <c r="G9586" s="54"/>
      <c r="H9586" s="53"/>
      <c r="I9586" s="59"/>
      <c r="J9586" s="53"/>
      <c r="K9586" s="53"/>
      <c r="L9586" s="53"/>
      <c r="M9586" s="53"/>
    </row>
    <row r="9587" spans="2:13" x14ac:dyDescent="0.25">
      <c r="B9587" s="111"/>
      <c r="C9587" s="53"/>
      <c r="D9587" s="53"/>
      <c r="E9587" s="53"/>
      <c r="F9587" s="53"/>
      <c r="G9587" s="54"/>
      <c r="H9587" s="53"/>
      <c r="I9587" s="59"/>
      <c r="J9587" s="53"/>
      <c r="K9587" s="53"/>
      <c r="L9587" s="53"/>
      <c r="M9587" s="53"/>
    </row>
    <row r="9588" spans="2:13" x14ac:dyDescent="0.25">
      <c r="B9588" s="111"/>
      <c r="C9588" s="53"/>
      <c r="D9588" s="53"/>
      <c r="E9588" s="53"/>
      <c r="F9588" s="53"/>
      <c r="G9588" s="54"/>
      <c r="H9588" s="53"/>
      <c r="I9588" s="59"/>
      <c r="J9588" s="53"/>
      <c r="K9588" s="53"/>
      <c r="L9588" s="53"/>
      <c r="M9588" s="53"/>
    </row>
    <row r="9589" spans="2:13" x14ac:dyDescent="0.25">
      <c r="B9589" s="111"/>
      <c r="C9589" s="53"/>
      <c r="D9589" s="53"/>
      <c r="E9589" s="53"/>
      <c r="F9589" s="53"/>
      <c r="G9589" s="54"/>
      <c r="H9589" s="53"/>
      <c r="I9589" s="59"/>
      <c r="J9589" s="53"/>
      <c r="K9589" s="53"/>
      <c r="L9589" s="53"/>
      <c r="M9589" s="53"/>
    </row>
    <row r="9590" spans="2:13" x14ac:dyDescent="0.25">
      <c r="B9590" s="111"/>
      <c r="C9590" s="53"/>
      <c r="D9590" s="53"/>
      <c r="E9590" s="53"/>
      <c r="F9590" s="53"/>
      <c r="G9590" s="54"/>
      <c r="H9590" s="53"/>
      <c r="I9590" s="59"/>
      <c r="J9590" s="53"/>
      <c r="K9590" s="53"/>
      <c r="L9590" s="53"/>
      <c r="M9590" s="53"/>
    </row>
    <row r="9591" spans="2:13" x14ac:dyDescent="0.25">
      <c r="B9591" s="111"/>
      <c r="C9591" s="53"/>
      <c r="D9591" s="53"/>
      <c r="E9591" s="53"/>
      <c r="F9591" s="53"/>
      <c r="G9591" s="54"/>
      <c r="H9591" s="53"/>
      <c r="I9591" s="59"/>
      <c r="J9591" s="53"/>
      <c r="K9591" s="53"/>
      <c r="L9591" s="53"/>
      <c r="M9591" s="53"/>
    </row>
    <row r="9592" spans="2:13" x14ac:dyDescent="0.25">
      <c r="B9592" s="111"/>
      <c r="C9592" s="53"/>
      <c r="D9592" s="53"/>
      <c r="E9592" s="53"/>
      <c r="F9592" s="53"/>
      <c r="G9592" s="54"/>
      <c r="H9592" s="53"/>
      <c r="I9592" s="59"/>
      <c r="J9592" s="53"/>
      <c r="K9592" s="53"/>
      <c r="L9592" s="53"/>
      <c r="M9592" s="53"/>
    </row>
    <row r="9593" spans="2:13" x14ac:dyDescent="0.25">
      <c r="B9593" s="111"/>
      <c r="C9593" s="53"/>
      <c r="D9593" s="53"/>
      <c r="E9593" s="53"/>
      <c r="F9593" s="53"/>
      <c r="G9593" s="54"/>
      <c r="H9593" s="53"/>
      <c r="I9593" s="59"/>
      <c r="J9593" s="53"/>
      <c r="K9593" s="53"/>
      <c r="L9593" s="53"/>
      <c r="M9593" s="53"/>
    </row>
    <row r="9594" spans="2:13" x14ac:dyDescent="0.25">
      <c r="B9594" s="111"/>
      <c r="C9594" s="53"/>
      <c r="D9594" s="53"/>
      <c r="E9594" s="53"/>
      <c r="F9594" s="53"/>
      <c r="G9594" s="54"/>
      <c r="H9594" s="53"/>
      <c r="I9594" s="59"/>
      <c r="J9594" s="53"/>
      <c r="K9594" s="53"/>
      <c r="L9594" s="53"/>
      <c r="M9594" s="53"/>
    </row>
    <row r="9595" spans="2:13" x14ac:dyDescent="0.25">
      <c r="B9595" s="111"/>
      <c r="C9595" s="53"/>
      <c r="D9595" s="53"/>
      <c r="E9595" s="53"/>
      <c r="F9595" s="53"/>
      <c r="G9595" s="54"/>
      <c r="H9595" s="53"/>
      <c r="I9595" s="59"/>
      <c r="J9595" s="53"/>
      <c r="K9595" s="53"/>
      <c r="L9595" s="53"/>
      <c r="M9595" s="53"/>
    </row>
    <row r="9596" spans="2:13" x14ac:dyDescent="0.25">
      <c r="B9596" s="111"/>
      <c r="C9596" s="53"/>
      <c r="D9596" s="53"/>
      <c r="E9596" s="53"/>
      <c r="F9596" s="53"/>
      <c r="G9596" s="54"/>
      <c r="H9596" s="53"/>
      <c r="I9596" s="59"/>
      <c r="J9596" s="53"/>
      <c r="K9596" s="53"/>
      <c r="L9596" s="53"/>
      <c r="M9596" s="53"/>
    </row>
    <row r="9597" spans="2:13" x14ac:dyDescent="0.25">
      <c r="B9597" s="111"/>
      <c r="C9597" s="53"/>
      <c r="D9597" s="53"/>
      <c r="E9597" s="53"/>
      <c r="F9597" s="53"/>
      <c r="G9597" s="54"/>
      <c r="H9597" s="53"/>
      <c r="I9597" s="59"/>
      <c r="J9597" s="53"/>
      <c r="K9597" s="53"/>
      <c r="L9597" s="53"/>
      <c r="M9597" s="53"/>
    </row>
    <row r="9598" spans="2:13" x14ac:dyDescent="0.25">
      <c r="B9598" s="111"/>
      <c r="C9598" s="53"/>
      <c r="D9598" s="53"/>
      <c r="E9598" s="53"/>
      <c r="F9598" s="53"/>
      <c r="G9598" s="54"/>
      <c r="H9598" s="53"/>
      <c r="I9598" s="59"/>
      <c r="J9598" s="53"/>
      <c r="K9598" s="53"/>
      <c r="L9598" s="53"/>
      <c r="M9598" s="53"/>
    </row>
    <row r="9599" spans="2:13" x14ac:dyDescent="0.25">
      <c r="B9599" s="111"/>
      <c r="C9599" s="53"/>
      <c r="D9599" s="53"/>
      <c r="E9599" s="53"/>
      <c r="F9599" s="53"/>
      <c r="G9599" s="54"/>
      <c r="H9599" s="53"/>
      <c r="I9599" s="59"/>
      <c r="J9599" s="53"/>
      <c r="K9599" s="53"/>
      <c r="L9599" s="53"/>
      <c r="M9599" s="53"/>
    </row>
    <row r="9600" spans="2:13" x14ac:dyDescent="0.25">
      <c r="B9600" s="111"/>
      <c r="C9600" s="53"/>
      <c r="D9600" s="53"/>
      <c r="E9600" s="53"/>
      <c r="F9600" s="53"/>
      <c r="G9600" s="54"/>
      <c r="H9600" s="53"/>
      <c r="I9600" s="59"/>
      <c r="J9600" s="53"/>
      <c r="K9600" s="53"/>
      <c r="L9600" s="53"/>
      <c r="M9600" s="53"/>
    </row>
    <row r="9601" spans="2:13" x14ac:dyDescent="0.25">
      <c r="B9601" s="111"/>
      <c r="C9601" s="53"/>
      <c r="D9601" s="53"/>
      <c r="E9601" s="53"/>
      <c r="F9601" s="53"/>
      <c r="G9601" s="54"/>
      <c r="H9601" s="53"/>
      <c r="I9601" s="59"/>
      <c r="J9601" s="53"/>
      <c r="K9601" s="53"/>
      <c r="L9601" s="53"/>
      <c r="M9601" s="53"/>
    </row>
    <row r="9602" spans="2:13" x14ac:dyDescent="0.25">
      <c r="B9602" s="111"/>
      <c r="C9602" s="53"/>
      <c r="D9602" s="53"/>
      <c r="E9602" s="53"/>
      <c r="F9602" s="53"/>
      <c r="G9602" s="54"/>
      <c r="H9602" s="53"/>
      <c r="I9602" s="59"/>
      <c r="J9602" s="53"/>
      <c r="K9602" s="53"/>
      <c r="L9602" s="53"/>
      <c r="M9602" s="53"/>
    </row>
    <row r="9603" spans="2:13" x14ac:dyDescent="0.25">
      <c r="B9603" s="111"/>
      <c r="C9603" s="53"/>
      <c r="D9603" s="53"/>
      <c r="E9603" s="53"/>
      <c r="F9603" s="53"/>
      <c r="G9603" s="54"/>
      <c r="H9603" s="53"/>
      <c r="I9603" s="59"/>
      <c r="J9603" s="53"/>
      <c r="K9603" s="53"/>
      <c r="L9603" s="53"/>
      <c r="M9603" s="53"/>
    </row>
    <row r="9604" spans="2:13" x14ac:dyDescent="0.25">
      <c r="B9604" s="111"/>
      <c r="C9604" s="53"/>
      <c r="D9604" s="53"/>
      <c r="E9604" s="53"/>
      <c r="F9604" s="53"/>
      <c r="G9604" s="54"/>
      <c r="H9604" s="53"/>
      <c r="I9604" s="59"/>
      <c r="J9604" s="53"/>
      <c r="K9604" s="53"/>
      <c r="L9604" s="53"/>
      <c r="M9604" s="53"/>
    </row>
    <row r="9605" spans="2:13" x14ac:dyDescent="0.25">
      <c r="B9605" s="111"/>
      <c r="C9605" s="53"/>
      <c r="D9605" s="53"/>
      <c r="E9605" s="53"/>
      <c r="F9605" s="53"/>
      <c r="G9605" s="54"/>
      <c r="H9605" s="53"/>
      <c r="I9605" s="59"/>
      <c r="J9605" s="53"/>
      <c r="K9605" s="53"/>
      <c r="L9605" s="53"/>
      <c r="M9605" s="53"/>
    </row>
    <row r="9606" spans="2:13" x14ac:dyDescent="0.25">
      <c r="B9606" s="111"/>
      <c r="C9606" s="53"/>
      <c r="D9606" s="53"/>
      <c r="E9606" s="53"/>
      <c r="F9606" s="53"/>
      <c r="G9606" s="54"/>
      <c r="H9606" s="53"/>
      <c r="I9606" s="59"/>
      <c r="J9606" s="53"/>
      <c r="K9606" s="53"/>
      <c r="L9606" s="53"/>
      <c r="M9606" s="53"/>
    </row>
    <row r="9607" spans="2:13" x14ac:dyDescent="0.25">
      <c r="B9607" s="111"/>
      <c r="C9607" s="53"/>
      <c r="D9607" s="53"/>
      <c r="E9607" s="53"/>
      <c r="F9607" s="53"/>
      <c r="G9607" s="54"/>
      <c r="H9607" s="53"/>
      <c r="I9607" s="59"/>
      <c r="J9607" s="53"/>
      <c r="K9607" s="53"/>
      <c r="L9607" s="53"/>
      <c r="M9607" s="53"/>
    </row>
    <row r="9608" spans="2:13" x14ac:dyDescent="0.25">
      <c r="B9608" s="111"/>
      <c r="C9608" s="53"/>
      <c r="D9608" s="53"/>
      <c r="E9608" s="53"/>
      <c r="F9608" s="53"/>
      <c r="G9608" s="54"/>
      <c r="H9608" s="53"/>
      <c r="I9608" s="59"/>
      <c r="J9608" s="53"/>
      <c r="K9608" s="53"/>
      <c r="L9608" s="53"/>
      <c r="M9608" s="53"/>
    </row>
    <row r="9609" spans="2:13" x14ac:dyDescent="0.25">
      <c r="B9609" s="111"/>
      <c r="C9609" s="53"/>
      <c r="D9609" s="53"/>
      <c r="E9609" s="53"/>
      <c r="F9609" s="53"/>
      <c r="G9609" s="54"/>
      <c r="H9609" s="53"/>
      <c r="I9609" s="59"/>
      <c r="J9609" s="53"/>
      <c r="K9609" s="53"/>
      <c r="L9609" s="53"/>
      <c r="M9609" s="53"/>
    </row>
    <row r="9610" spans="2:13" x14ac:dyDescent="0.25">
      <c r="B9610" s="111"/>
      <c r="C9610" s="53"/>
      <c r="D9610" s="53"/>
      <c r="E9610" s="53"/>
      <c r="F9610" s="53"/>
      <c r="G9610" s="54"/>
      <c r="H9610" s="53"/>
      <c r="I9610" s="59"/>
      <c r="J9610" s="53"/>
      <c r="K9610" s="53"/>
      <c r="L9610" s="53"/>
      <c r="M9610" s="53"/>
    </row>
    <row r="9611" spans="2:13" x14ac:dyDescent="0.25">
      <c r="B9611" s="111"/>
      <c r="C9611" s="53"/>
      <c r="D9611" s="53"/>
      <c r="E9611" s="53"/>
      <c r="F9611" s="53"/>
      <c r="G9611" s="54"/>
      <c r="H9611" s="53"/>
      <c r="I9611" s="59"/>
      <c r="J9611" s="53"/>
      <c r="K9611" s="53"/>
      <c r="L9611" s="53"/>
      <c r="M9611" s="53"/>
    </row>
    <row r="9612" spans="2:13" x14ac:dyDescent="0.25">
      <c r="B9612" s="111"/>
      <c r="C9612" s="53"/>
      <c r="D9612" s="53"/>
      <c r="E9612" s="53"/>
      <c r="F9612" s="53"/>
      <c r="G9612" s="54"/>
      <c r="H9612" s="53"/>
      <c r="I9612" s="59"/>
      <c r="J9612" s="53"/>
      <c r="K9612" s="53"/>
      <c r="L9612" s="53"/>
      <c r="M9612" s="53"/>
    </row>
    <row r="9613" spans="2:13" x14ac:dyDescent="0.25">
      <c r="B9613" s="111"/>
      <c r="C9613" s="53"/>
      <c r="D9613" s="53"/>
      <c r="E9613" s="53"/>
      <c r="F9613" s="53"/>
      <c r="G9613" s="54"/>
      <c r="H9613" s="53"/>
      <c r="I9613" s="59"/>
      <c r="J9613" s="53"/>
      <c r="K9613" s="53"/>
      <c r="L9613" s="53"/>
      <c r="M9613" s="53"/>
    </row>
    <row r="9614" spans="2:13" x14ac:dyDescent="0.25">
      <c r="B9614" s="111"/>
      <c r="C9614" s="53"/>
      <c r="D9614" s="53"/>
      <c r="E9614" s="53"/>
      <c r="F9614" s="53"/>
      <c r="G9614" s="54"/>
      <c r="H9614" s="53"/>
      <c r="I9614" s="59"/>
      <c r="J9614" s="53"/>
      <c r="K9614" s="53"/>
      <c r="L9614" s="53"/>
      <c r="M9614" s="53"/>
    </row>
    <row r="9615" spans="2:13" x14ac:dyDescent="0.25">
      <c r="B9615" s="111"/>
      <c r="C9615" s="53"/>
      <c r="D9615" s="53"/>
      <c r="E9615" s="53"/>
      <c r="F9615" s="53"/>
      <c r="G9615" s="54"/>
      <c r="H9615" s="53"/>
      <c r="I9615" s="59"/>
      <c r="J9615" s="53"/>
      <c r="K9615" s="53"/>
      <c r="L9615" s="53"/>
      <c r="M9615" s="53"/>
    </row>
    <row r="9616" spans="2:13" x14ac:dyDescent="0.25">
      <c r="B9616" s="111"/>
      <c r="C9616" s="53"/>
      <c r="D9616" s="53"/>
      <c r="E9616" s="53"/>
      <c r="F9616" s="53"/>
      <c r="G9616" s="54"/>
      <c r="H9616" s="53"/>
      <c r="I9616" s="59"/>
      <c r="J9616" s="53"/>
      <c r="K9616" s="53"/>
      <c r="L9616" s="53"/>
      <c r="M9616" s="53"/>
    </row>
    <row r="9617" spans="2:13" x14ac:dyDescent="0.25">
      <c r="B9617" s="111"/>
      <c r="C9617" s="53"/>
      <c r="D9617" s="53"/>
      <c r="E9617" s="53"/>
      <c r="F9617" s="53"/>
      <c r="G9617" s="54"/>
      <c r="H9617" s="53"/>
      <c r="I9617" s="59"/>
      <c r="J9617" s="53"/>
      <c r="K9617" s="53"/>
      <c r="L9617" s="53"/>
      <c r="M9617" s="53"/>
    </row>
    <row r="9618" spans="2:13" x14ac:dyDescent="0.25">
      <c r="B9618" s="111"/>
      <c r="C9618" s="53"/>
      <c r="D9618" s="53"/>
      <c r="E9618" s="53"/>
      <c r="F9618" s="53"/>
      <c r="G9618" s="54"/>
      <c r="H9618" s="53"/>
      <c r="I9618" s="59"/>
      <c r="J9618" s="53"/>
      <c r="K9618" s="53"/>
      <c r="L9618" s="53"/>
      <c r="M9618" s="53"/>
    </row>
    <row r="9619" spans="2:13" x14ac:dyDescent="0.25">
      <c r="B9619" s="111"/>
      <c r="C9619" s="53"/>
      <c r="D9619" s="53"/>
      <c r="E9619" s="53"/>
      <c r="F9619" s="53"/>
      <c r="G9619" s="54"/>
      <c r="H9619" s="53"/>
      <c r="I9619" s="59"/>
      <c r="J9619" s="53"/>
      <c r="K9619" s="53"/>
      <c r="L9619" s="53"/>
      <c r="M9619" s="53"/>
    </row>
    <row r="9620" spans="2:13" x14ac:dyDescent="0.25">
      <c r="B9620" s="111"/>
      <c r="C9620" s="53"/>
      <c r="D9620" s="53"/>
      <c r="E9620" s="53"/>
      <c r="F9620" s="53"/>
      <c r="G9620" s="54"/>
      <c r="H9620" s="53"/>
      <c r="I9620" s="59"/>
      <c r="J9620" s="53"/>
      <c r="K9620" s="53"/>
      <c r="L9620" s="53"/>
      <c r="M9620" s="53"/>
    </row>
    <row r="9621" spans="2:13" x14ac:dyDescent="0.25">
      <c r="B9621" s="111"/>
      <c r="C9621" s="53"/>
      <c r="D9621" s="53"/>
      <c r="E9621" s="53"/>
      <c r="F9621" s="53"/>
      <c r="G9621" s="54"/>
      <c r="H9621" s="53"/>
      <c r="I9621" s="59"/>
      <c r="J9621" s="53"/>
      <c r="K9621" s="53"/>
      <c r="L9621" s="53"/>
      <c r="M9621" s="53"/>
    </row>
    <row r="9622" spans="2:13" x14ac:dyDescent="0.25">
      <c r="B9622" s="111"/>
      <c r="C9622" s="53"/>
      <c r="D9622" s="53"/>
      <c r="E9622" s="53"/>
      <c r="F9622" s="53"/>
      <c r="G9622" s="54"/>
      <c r="H9622" s="53"/>
      <c r="I9622" s="59"/>
      <c r="J9622" s="53"/>
      <c r="K9622" s="53"/>
      <c r="L9622" s="53"/>
      <c r="M9622" s="53"/>
    </row>
    <row r="9623" spans="2:13" x14ac:dyDescent="0.25">
      <c r="B9623" s="111"/>
      <c r="C9623" s="53"/>
      <c r="D9623" s="53"/>
      <c r="E9623" s="53"/>
      <c r="F9623" s="53"/>
      <c r="G9623" s="54"/>
      <c r="H9623" s="53"/>
      <c r="I9623" s="59"/>
      <c r="J9623" s="53"/>
      <c r="K9623" s="53"/>
      <c r="L9623" s="53"/>
      <c r="M9623" s="53"/>
    </row>
    <row r="9624" spans="2:13" x14ac:dyDescent="0.25">
      <c r="B9624" s="111"/>
      <c r="C9624" s="53"/>
      <c r="D9624" s="53"/>
      <c r="E9624" s="53"/>
      <c r="F9624" s="53"/>
      <c r="G9624" s="54"/>
      <c r="H9624" s="53"/>
      <c r="I9624" s="59"/>
      <c r="J9624" s="53"/>
      <c r="K9624" s="53"/>
      <c r="L9624" s="53"/>
      <c r="M9624" s="53"/>
    </row>
    <row r="9625" spans="2:13" x14ac:dyDescent="0.25">
      <c r="B9625" s="111"/>
      <c r="C9625" s="53"/>
      <c r="D9625" s="53"/>
      <c r="E9625" s="53"/>
      <c r="F9625" s="53"/>
      <c r="G9625" s="54"/>
      <c r="H9625" s="53"/>
      <c r="I9625" s="59"/>
      <c r="J9625" s="53"/>
      <c r="K9625" s="53"/>
      <c r="L9625" s="53"/>
      <c r="M9625" s="53"/>
    </row>
    <row r="9626" spans="2:13" x14ac:dyDescent="0.25">
      <c r="B9626" s="111"/>
      <c r="C9626" s="53"/>
      <c r="D9626" s="53"/>
      <c r="E9626" s="53"/>
      <c r="F9626" s="53"/>
      <c r="G9626" s="54"/>
      <c r="H9626" s="53"/>
      <c r="I9626" s="59"/>
      <c r="J9626" s="53"/>
      <c r="K9626" s="53"/>
      <c r="L9626" s="53"/>
      <c r="M9626" s="53"/>
    </row>
    <row r="9627" spans="2:13" x14ac:dyDescent="0.25">
      <c r="B9627" s="111"/>
      <c r="C9627" s="53"/>
      <c r="D9627" s="53"/>
      <c r="E9627" s="53"/>
      <c r="F9627" s="53"/>
      <c r="G9627" s="54"/>
      <c r="H9627" s="53"/>
      <c r="I9627" s="59"/>
      <c r="J9627" s="53"/>
      <c r="K9627" s="53"/>
      <c r="L9627" s="53"/>
      <c r="M9627" s="53"/>
    </row>
    <row r="9628" spans="2:13" x14ac:dyDescent="0.25">
      <c r="B9628" s="111"/>
      <c r="C9628" s="53"/>
      <c r="D9628" s="53"/>
      <c r="E9628" s="53"/>
      <c r="F9628" s="53"/>
      <c r="G9628" s="54"/>
      <c r="H9628" s="53"/>
      <c r="I9628" s="59"/>
      <c r="J9628" s="53"/>
      <c r="K9628" s="53"/>
      <c r="L9628" s="53"/>
      <c r="M9628" s="53"/>
    </row>
    <row r="9629" spans="2:13" x14ac:dyDescent="0.25">
      <c r="B9629" s="111"/>
      <c r="C9629" s="53"/>
      <c r="D9629" s="53"/>
      <c r="E9629" s="53"/>
      <c r="F9629" s="53"/>
      <c r="G9629" s="54"/>
      <c r="H9629" s="53"/>
      <c r="I9629" s="59"/>
      <c r="J9629" s="53"/>
      <c r="K9629" s="53"/>
      <c r="L9629" s="53"/>
      <c r="M9629" s="53"/>
    </row>
    <row r="9630" spans="2:13" x14ac:dyDescent="0.25">
      <c r="B9630" s="111"/>
      <c r="C9630" s="53"/>
      <c r="D9630" s="53"/>
      <c r="E9630" s="53"/>
      <c r="F9630" s="53"/>
      <c r="G9630" s="54"/>
      <c r="H9630" s="53"/>
      <c r="I9630" s="59"/>
      <c r="J9630" s="53"/>
      <c r="K9630" s="53"/>
      <c r="L9630" s="53"/>
      <c r="M9630" s="53"/>
    </row>
    <row r="9631" spans="2:13" x14ac:dyDescent="0.25">
      <c r="B9631" s="111"/>
      <c r="C9631" s="53"/>
      <c r="D9631" s="53"/>
      <c r="E9631" s="53"/>
      <c r="F9631" s="53"/>
      <c r="G9631" s="54"/>
      <c r="H9631" s="53"/>
      <c r="I9631" s="59"/>
      <c r="J9631" s="53"/>
      <c r="K9631" s="53"/>
      <c r="L9631" s="53"/>
      <c r="M9631" s="53"/>
    </row>
    <row r="9632" spans="2:13" x14ac:dyDescent="0.25">
      <c r="B9632" s="111"/>
      <c r="C9632" s="53"/>
      <c r="D9632" s="53"/>
      <c r="E9632" s="53"/>
      <c r="F9632" s="53"/>
      <c r="G9632" s="54"/>
      <c r="H9632" s="53"/>
      <c r="I9632" s="59"/>
      <c r="J9632" s="53"/>
      <c r="K9632" s="53"/>
      <c r="L9632" s="53"/>
      <c r="M9632" s="53"/>
    </row>
    <row r="9633" spans="2:13" x14ac:dyDescent="0.25">
      <c r="B9633" s="111"/>
      <c r="C9633" s="53"/>
      <c r="D9633" s="53"/>
      <c r="E9633" s="53"/>
      <c r="F9633" s="53"/>
      <c r="G9633" s="54"/>
      <c r="H9633" s="53"/>
      <c r="I9633" s="59"/>
      <c r="J9633" s="53"/>
      <c r="K9633" s="53"/>
      <c r="L9633" s="53"/>
      <c r="M9633" s="53"/>
    </row>
    <row r="9634" spans="2:13" x14ac:dyDescent="0.25">
      <c r="B9634" s="111"/>
      <c r="C9634" s="53"/>
      <c r="D9634" s="53"/>
      <c r="E9634" s="53"/>
      <c r="F9634" s="53"/>
      <c r="G9634" s="54"/>
      <c r="H9634" s="53"/>
      <c r="I9634" s="59"/>
      <c r="J9634" s="53"/>
      <c r="K9634" s="53"/>
      <c r="L9634" s="53"/>
      <c r="M9634" s="53"/>
    </row>
    <row r="9635" spans="2:13" x14ac:dyDescent="0.25">
      <c r="B9635" s="111"/>
      <c r="C9635" s="53"/>
      <c r="D9635" s="53"/>
      <c r="E9635" s="53"/>
      <c r="F9635" s="53"/>
      <c r="G9635" s="54"/>
      <c r="H9635" s="53"/>
      <c r="I9635" s="59"/>
      <c r="J9635" s="53"/>
      <c r="K9635" s="53"/>
      <c r="L9635" s="53"/>
      <c r="M9635" s="53"/>
    </row>
    <row r="9636" spans="2:13" x14ac:dyDescent="0.25">
      <c r="B9636" s="111"/>
      <c r="C9636" s="53"/>
      <c r="D9636" s="53"/>
      <c r="E9636" s="53"/>
      <c r="F9636" s="53"/>
      <c r="G9636" s="54"/>
      <c r="H9636" s="53"/>
      <c r="I9636" s="59"/>
      <c r="J9636" s="53"/>
      <c r="K9636" s="53"/>
      <c r="L9636" s="53"/>
      <c r="M9636" s="53"/>
    </row>
    <row r="9637" spans="2:13" x14ac:dyDescent="0.25">
      <c r="B9637" s="111"/>
      <c r="C9637" s="53"/>
      <c r="D9637" s="53"/>
      <c r="E9637" s="53"/>
      <c r="F9637" s="53"/>
      <c r="G9637" s="54"/>
      <c r="H9637" s="53"/>
      <c r="I9637" s="59"/>
      <c r="J9637" s="53"/>
      <c r="K9637" s="53"/>
      <c r="L9637" s="53"/>
      <c r="M9637" s="53"/>
    </row>
    <row r="9638" spans="2:13" x14ac:dyDescent="0.25">
      <c r="B9638" s="111"/>
      <c r="C9638" s="53"/>
      <c r="D9638" s="53"/>
      <c r="E9638" s="53"/>
      <c r="F9638" s="53"/>
      <c r="G9638" s="54"/>
      <c r="H9638" s="53"/>
      <c r="I9638" s="59"/>
      <c r="J9638" s="53"/>
      <c r="K9638" s="53"/>
      <c r="L9638" s="53"/>
      <c r="M9638" s="53"/>
    </row>
    <row r="9639" spans="2:13" x14ac:dyDescent="0.25">
      <c r="B9639" s="111"/>
      <c r="C9639" s="53"/>
      <c r="D9639" s="53"/>
      <c r="E9639" s="53"/>
      <c r="F9639" s="53"/>
      <c r="G9639" s="54"/>
      <c r="H9639" s="53"/>
      <c r="I9639" s="59"/>
      <c r="J9639" s="53"/>
      <c r="K9639" s="53"/>
      <c r="L9639" s="53"/>
      <c r="M9639" s="53"/>
    </row>
    <row r="9640" spans="2:13" x14ac:dyDescent="0.25">
      <c r="B9640" s="111"/>
      <c r="C9640" s="53"/>
      <c r="D9640" s="53"/>
      <c r="E9640" s="53"/>
      <c r="F9640" s="53"/>
      <c r="G9640" s="54"/>
      <c r="H9640" s="53"/>
      <c r="I9640" s="59"/>
      <c r="J9640" s="53"/>
      <c r="K9640" s="53"/>
      <c r="L9640" s="53"/>
      <c r="M9640" s="53"/>
    </row>
    <row r="9641" spans="2:13" x14ac:dyDescent="0.25">
      <c r="B9641" s="111"/>
      <c r="C9641" s="53"/>
      <c r="D9641" s="53"/>
      <c r="E9641" s="53"/>
      <c r="F9641" s="53"/>
      <c r="G9641" s="54"/>
      <c r="H9641" s="53"/>
      <c r="I9641" s="59"/>
      <c r="J9641" s="53"/>
      <c r="K9641" s="53"/>
      <c r="L9641" s="53"/>
      <c r="M9641" s="53"/>
    </row>
    <row r="9642" spans="2:13" x14ac:dyDescent="0.25">
      <c r="B9642" s="111"/>
      <c r="C9642" s="53"/>
      <c r="D9642" s="53"/>
      <c r="E9642" s="53"/>
      <c r="F9642" s="53"/>
      <c r="G9642" s="54"/>
      <c r="H9642" s="53"/>
      <c r="I9642" s="59"/>
      <c r="J9642" s="53"/>
      <c r="K9642" s="53"/>
      <c r="L9642" s="53"/>
      <c r="M9642" s="53"/>
    </row>
    <row r="9643" spans="2:13" x14ac:dyDescent="0.25">
      <c r="B9643" s="111"/>
      <c r="C9643" s="53"/>
      <c r="D9643" s="53"/>
      <c r="E9643" s="53"/>
      <c r="F9643" s="53"/>
      <c r="G9643" s="54"/>
      <c r="H9643" s="53"/>
      <c r="I9643" s="59"/>
      <c r="J9643" s="53"/>
      <c r="K9643" s="53"/>
      <c r="L9643" s="53"/>
      <c r="M9643" s="53"/>
    </row>
    <row r="9644" spans="2:13" x14ac:dyDescent="0.25">
      <c r="B9644" s="111"/>
      <c r="C9644" s="53"/>
      <c r="D9644" s="53"/>
      <c r="E9644" s="53"/>
      <c r="F9644" s="53"/>
      <c r="G9644" s="54"/>
      <c r="H9644" s="53"/>
      <c r="I9644" s="59"/>
      <c r="J9644" s="53"/>
      <c r="K9644" s="53"/>
      <c r="L9644" s="53"/>
      <c r="M9644" s="53"/>
    </row>
    <row r="9645" spans="2:13" x14ac:dyDescent="0.25">
      <c r="B9645" s="111"/>
      <c r="C9645" s="53"/>
      <c r="D9645" s="53"/>
      <c r="E9645" s="53"/>
      <c r="F9645" s="53"/>
      <c r="G9645" s="54"/>
      <c r="H9645" s="53"/>
      <c r="I9645" s="59"/>
      <c r="J9645" s="53"/>
      <c r="K9645" s="53"/>
      <c r="L9645" s="53"/>
      <c r="M9645" s="53"/>
    </row>
    <row r="9646" spans="2:13" x14ac:dyDescent="0.25">
      <c r="B9646" s="111"/>
      <c r="C9646" s="53"/>
      <c r="D9646" s="53"/>
      <c r="E9646" s="53"/>
      <c r="F9646" s="53"/>
      <c r="G9646" s="54"/>
      <c r="H9646" s="53"/>
      <c r="I9646" s="59"/>
      <c r="J9646" s="53"/>
      <c r="K9646" s="53"/>
      <c r="L9646" s="53"/>
      <c r="M9646" s="53"/>
    </row>
    <row r="9647" spans="2:13" x14ac:dyDescent="0.25">
      <c r="B9647" s="111"/>
      <c r="C9647" s="53"/>
      <c r="D9647" s="53"/>
      <c r="E9647" s="53"/>
      <c r="F9647" s="53"/>
      <c r="G9647" s="54"/>
      <c r="H9647" s="53"/>
      <c r="I9647" s="59"/>
      <c r="J9647" s="53"/>
      <c r="K9647" s="53"/>
      <c r="L9647" s="53"/>
      <c r="M9647" s="53"/>
    </row>
    <row r="9648" spans="2:13" x14ac:dyDescent="0.25">
      <c r="B9648" s="111"/>
      <c r="C9648" s="53"/>
      <c r="D9648" s="53"/>
      <c r="E9648" s="53"/>
      <c r="F9648" s="53"/>
      <c r="G9648" s="54"/>
      <c r="H9648" s="53"/>
      <c r="I9648" s="59"/>
      <c r="J9648" s="53"/>
      <c r="K9648" s="53"/>
      <c r="L9648" s="53"/>
      <c r="M9648" s="53"/>
    </row>
    <row r="9649" spans="2:13" x14ac:dyDescent="0.25">
      <c r="B9649" s="111"/>
      <c r="C9649" s="53"/>
      <c r="D9649" s="53"/>
      <c r="E9649" s="53"/>
      <c r="F9649" s="53"/>
      <c r="G9649" s="54"/>
      <c r="H9649" s="53"/>
      <c r="I9649" s="59"/>
      <c r="J9649" s="53"/>
      <c r="K9649" s="53"/>
      <c r="L9649" s="53"/>
      <c r="M9649" s="53"/>
    </row>
    <row r="9650" spans="2:13" x14ac:dyDescent="0.25">
      <c r="B9650" s="111"/>
      <c r="C9650" s="53"/>
      <c r="D9650" s="53"/>
      <c r="E9650" s="53"/>
      <c r="F9650" s="53"/>
      <c r="G9650" s="54"/>
      <c r="H9650" s="53"/>
      <c r="I9650" s="59"/>
      <c r="J9650" s="53"/>
      <c r="K9650" s="53"/>
      <c r="L9650" s="53"/>
      <c r="M9650" s="53"/>
    </row>
    <row r="9651" spans="2:13" x14ac:dyDescent="0.25">
      <c r="B9651" s="111"/>
      <c r="C9651" s="53"/>
      <c r="D9651" s="53"/>
      <c r="E9651" s="53"/>
      <c r="F9651" s="53"/>
      <c r="G9651" s="54"/>
      <c r="H9651" s="53"/>
      <c r="I9651" s="59"/>
      <c r="J9651" s="53"/>
      <c r="K9651" s="53"/>
      <c r="L9651" s="53"/>
      <c r="M9651" s="53"/>
    </row>
    <row r="9652" spans="2:13" x14ac:dyDescent="0.25">
      <c r="B9652" s="111"/>
      <c r="C9652" s="53"/>
      <c r="D9652" s="53"/>
      <c r="E9652" s="53"/>
      <c r="F9652" s="53"/>
      <c r="G9652" s="54"/>
      <c r="H9652" s="53"/>
      <c r="I9652" s="59"/>
      <c r="J9652" s="53"/>
      <c r="K9652" s="53"/>
      <c r="L9652" s="53"/>
      <c r="M9652" s="53"/>
    </row>
    <row r="9653" spans="2:13" x14ac:dyDescent="0.25">
      <c r="B9653" s="111"/>
      <c r="C9653" s="53"/>
      <c r="D9653" s="53"/>
      <c r="E9653" s="53"/>
      <c r="F9653" s="53"/>
      <c r="G9653" s="54"/>
      <c r="H9653" s="53"/>
      <c r="I9653" s="59"/>
      <c r="J9653" s="53"/>
      <c r="K9653" s="53"/>
      <c r="L9653" s="53"/>
      <c r="M9653" s="53"/>
    </row>
    <row r="9654" spans="2:13" x14ac:dyDescent="0.25">
      <c r="B9654" s="111"/>
      <c r="C9654" s="53"/>
      <c r="D9654" s="53"/>
      <c r="E9654" s="53"/>
      <c r="F9654" s="53"/>
      <c r="G9654" s="54"/>
      <c r="H9654" s="53"/>
      <c r="I9654" s="59"/>
      <c r="J9654" s="53"/>
      <c r="K9654" s="53"/>
      <c r="L9654" s="53"/>
      <c r="M9654" s="53"/>
    </row>
    <row r="9655" spans="2:13" x14ac:dyDescent="0.25">
      <c r="B9655" s="111"/>
      <c r="C9655" s="53"/>
      <c r="D9655" s="53"/>
      <c r="E9655" s="53"/>
      <c r="F9655" s="53"/>
      <c r="G9655" s="54"/>
      <c r="H9655" s="53"/>
      <c r="I9655" s="59"/>
      <c r="J9655" s="53"/>
      <c r="K9655" s="53"/>
      <c r="L9655" s="53"/>
      <c r="M9655" s="53"/>
    </row>
    <row r="9656" spans="2:13" x14ac:dyDescent="0.25">
      <c r="B9656" s="111"/>
      <c r="C9656" s="53"/>
      <c r="D9656" s="53"/>
      <c r="E9656" s="53"/>
      <c r="F9656" s="53"/>
      <c r="G9656" s="54"/>
      <c r="H9656" s="53"/>
      <c r="I9656" s="59"/>
      <c r="J9656" s="53"/>
      <c r="K9656" s="53"/>
      <c r="L9656" s="53"/>
      <c r="M9656" s="53"/>
    </row>
    <row r="9657" spans="2:13" x14ac:dyDescent="0.25">
      <c r="B9657" s="111"/>
      <c r="C9657" s="53"/>
      <c r="D9657" s="53"/>
      <c r="E9657" s="53"/>
      <c r="F9657" s="53"/>
      <c r="G9657" s="54"/>
      <c r="H9657" s="53"/>
      <c r="I9657" s="59"/>
      <c r="J9657" s="53"/>
      <c r="K9657" s="53"/>
      <c r="L9657" s="53"/>
      <c r="M9657" s="53"/>
    </row>
    <row r="9658" spans="2:13" x14ac:dyDescent="0.25">
      <c r="B9658" s="111"/>
      <c r="C9658" s="53"/>
      <c r="D9658" s="53"/>
      <c r="E9658" s="53"/>
      <c r="F9658" s="53"/>
      <c r="G9658" s="54"/>
      <c r="H9658" s="53"/>
      <c r="I9658" s="59"/>
      <c r="J9658" s="53"/>
      <c r="K9658" s="53"/>
      <c r="L9658" s="53"/>
      <c r="M9658" s="53"/>
    </row>
    <row r="9659" spans="2:13" x14ac:dyDescent="0.25">
      <c r="B9659" s="111"/>
      <c r="C9659" s="53"/>
      <c r="D9659" s="53"/>
      <c r="E9659" s="53"/>
      <c r="F9659" s="53"/>
      <c r="G9659" s="54"/>
      <c r="H9659" s="53"/>
      <c r="I9659" s="59"/>
      <c r="J9659" s="53"/>
      <c r="K9659" s="53"/>
      <c r="L9659" s="53"/>
      <c r="M9659" s="53"/>
    </row>
    <row r="9660" spans="2:13" x14ac:dyDescent="0.25">
      <c r="B9660" s="111"/>
      <c r="C9660" s="53"/>
      <c r="D9660" s="53"/>
      <c r="E9660" s="53"/>
      <c r="F9660" s="53"/>
      <c r="G9660" s="54"/>
      <c r="H9660" s="53"/>
      <c r="I9660" s="59"/>
      <c r="J9660" s="53"/>
      <c r="K9660" s="53"/>
      <c r="L9660" s="53"/>
      <c r="M9660" s="53"/>
    </row>
    <row r="9661" spans="2:13" x14ac:dyDescent="0.25">
      <c r="B9661" s="111"/>
      <c r="C9661" s="53"/>
      <c r="D9661" s="53"/>
      <c r="E9661" s="53"/>
      <c r="F9661" s="53"/>
      <c r="G9661" s="54"/>
      <c r="H9661" s="53"/>
      <c r="I9661" s="59"/>
      <c r="J9661" s="53"/>
      <c r="K9661" s="53"/>
      <c r="L9661" s="53"/>
      <c r="M9661" s="53"/>
    </row>
    <row r="9662" spans="2:13" x14ac:dyDescent="0.25">
      <c r="B9662" s="111"/>
      <c r="C9662" s="53"/>
      <c r="D9662" s="53"/>
      <c r="E9662" s="53"/>
      <c r="F9662" s="53"/>
      <c r="G9662" s="54"/>
      <c r="H9662" s="53"/>
      <c r="I9662" s="59"/>
      <c r="J9662" s="53"/>
      <c r="K9662" s="53"/>
      <c r="L9662" s="53"/>
      <c r="M9662" s="53"/>
    </row>
    <row r="9663" spans="2:13" x14ac:dyDescent="0.25">
      <c r="B9663" s="111"/>
      <c r="C9663" s="53"/>
      <c r="D9663" s="53"/>
      <c r="E9663" s="53"/>
      <c r="F9663" s="53"/>
      <c r="G9663" s="54"/>
      <c r="H9663" s="53"/>
      <c r="I9663" s="59"/>
      <c r="J9663" s="53"/>
      <c r="K9663" s="53"/>
      <c r="L9663" s="53"/>
      <c r="M9663" s="53"/>
    </row>
    <row r="9664" spans="2:13" x14ac:dyDescent="0.25">
      <c r="B9664" s="111"/>
      <c r="C9664" s="53"/>
      <c r="D9664" s="53"/>
      <c r="E9664" s="53"/>
      <c r="F9664" s="53"/>
      <c r="G9664" s="54"/>
      <c r="H9664" s="53"/>
      <c r="I9664" s="59"/>
      <c r="J9664" s="53"/>
      <c r="K9664" s="53"/>
      <c r="L9664" s="53"/>
      <c r="M9664" s="53"/>
    </row>
    <row r="9665" spans="2:13" x14ac:dyDescent="0.25">
      <c r="B9665" s="111"/>
      <c r="C9665" s="53"/>
      <c r="D9665" s="53"/>
      <c r="E9665" s="53"/>
      <c r="F9665" s="53"/>
      <c r="G9665" s="54"/>
      <c r="H9665" s="53"/>
      <c r="I9665" s="59"/>
      <c r="J9665" s="53"/>
      <c r="K9665" s="53"/>
      <c r="L9665" s="53"/>
      <c r="M9665" s="53"/>
    </row>
    <row r="9666" spans="2:13" x14ac:dyDescent="0.25">
      <c r="B9666" s="111"/>
      <c r="C9666" s="53"/>
      <c r="D9666" s="53"/>
      <c r="E9666" s="53"/>
      <c r="F9666" s="53"/>
      <c r="G9666" s="54"/>
      <c r="H9666" s="53"/>
      <c r="I9666" s="59"/>
      <c r="J9666" s="53"/>
      <c r="K9666" s="53"/>
      <c r="L9666" s="53"/>
      <c r="M9666" s="53"/>
    </row>
    <row r="9667" spans="2:13" x14ac:dyDescent="0.25">
      <c r="B9667" s="111"/>
      <c r="C9667" s="53"/>
      <c r="D9667" s="53"/>
      <c r="E9667" s="53"/>
      <c r="F9667" s="53"/>
      <c r="G9667" s="54"/>
      <c r="H9667" s="53"/>
      <c r="I9667" s="59"/>
      <c r="J9667" s="53"/>
      <c r="K9667" s="53"/>
      <c r="L9667" s="53"/>
      <c r="M9667" s="53"/>
    </row>
    <row r="9668" spans="2:13" x14ac:dyDescent="0.25">
      <c r="B9668" s="111"/>
      <c r="C9668" s="53"/>
      <c r="D9668" s="53"/>
      <c r="E9668" s="53"/>
      <c r="F9668" s="53"/>
      <c r="G9668" s="54"/>
      <c r="H9668" s="53"/>
      <c r="I9668" s="59"/>
      <c r="J9668" s="53"/>
      <c r="K9668" s="53"/>
      <c r="L9668" s="53"/>
      <c r="M9668" s="53"/>
    </row>
    <row r="9669" spans="2:13" x14ac:dyDescent="0.25">
      <c r="B9669" s="111"/>
      <c r="C9669" s="53"/>
      <c r="D9669" s="53"/>
      <c r="E9669" s="53"/>
      <c r="F9669" s="53"/>
      <c r="G9669" s="54"/>
      <c r="H9669" s="53"/>
      <c r="I9669" s="59"/>
      <c r="J9669" s="53"/>
      <c r="K9669" s="53"/>
      <c r="L9669" s="53"/>
      <c r="M9669" s="53"/>
    </row>
    <row r="9670" spans="2:13" x14ac:dyDescent="0.25">
      <c r="B9670" s="111"/>
      <c r="C9670" s="53"/>
      <c r="D9670" s="53"/>
      <c r="E9670" s="53"/>
      <c r="F9670" s="53"/>
      <c r="G9670" s="54"/>
      <c r="H9670" s="53"/>
      <c r="I9670" s="59"/>
      <c r="J9670" s="53"/>
      <c r="K9670" s="53"/>
      <c r="L9670" s="53"/>
      <c r="M9670" s="53"/>
    </row>
    <row r="9671" spans="2:13" x14ac:dyDescent="0.25">
      <c r="B9671" s="111"/>
      <c r="C9671" s="53"/>
      <c r="D9671" s="53"/>
      <c r="E9671" s="53"/>
      <c r="F9671" s="53"/>
      <c r="G9671" s="54"/>
      <c r="H9671" s="53"/>
      <c r="I9671" s="59"/>
      <c r="J9671" s="53"/>
      <c r="K9671" s="53"/>
      <c r="L9671" s="53"/>
      <c r="M9671" s="53"/>
    </row>
    <row r="9672" spans="2:13" x14ac:dyDescent="0.25">
      <c r="B9672" s="111"/>
      <c r="C9672" s="53"/>
      <c r="D9672" s="53"/>
      <c r="E9672" s="53"/>
      <c r="F9672" s="53"/>
      <c r="G9672" s="54"/>
      <c r="H9672" s="53"/>
      <c r="I9672" s="59"/>
      <c r="J9672" s="53"/>
      <c r="K9672" s="53"/>
      <c r="L9672" s="53"/>
      <c r="M9672" s="53"/>
    </row>
    <row r="9673" spans="2:13" x14ac:dyDescent="0.25">
      <c r="B9673" s="111"/>
      <c r="C9673" s="53"/>
      <c r="D9673" s="53"/>
      <c r="E9673" s="53"/>
      <c r="F9673" s="53"/>
      <c r="G9673" s="54"/>
      <c r="H9673" s="53"/>
      <c r="I9673" s="59"/>
      <c r="J9673" s="53"/>
      <c r="K9673" s="53"/>
      <c r="L9673" s="53"/>
      <c r="M9673" s="53"/>
    </row>
    <row r="9674" spans="2:13" x14ac:dyDescent="0.25">
      <c r="B9674" s="111"/>
      <c r="C9674" s="53"/>
      <c r="D9674" s="53"/>
      <c r="E9674" s="53"/>
      <c r="F9674" s="53"/>
      <c r="G9674" s="54"/>
      <c r="H9674" s="53"/>
      <c r="I9674" s="59"/>
      <c r="J9674" s="53"/>
      <c r="K9674" s="53"/>
      <c r="L9674" s="53"/>
      <c r="M9674" s="53"/>
    </row>
    <row r="9675" spans="2:13" x14ac:dyDescent="0.25">
      <c r="B9675" s="111"/>
      <c r="C9675" s="53"/>
      <c r="D9675" s="53"/>
      <c r="E9675" s="53"/>
      <c r="F9675" s="53"/>
      <c r="G9675" s="54"/>
      <c r="H9675" s="53"/>
      <c r="I9675" s="59"/>
      <c r="J9675" s="53"/>
      <c r="K9675" s="53"/>
      <c r="L9675" s="53"/>
      <c r="M9675" s="53"/>
    </row>
    <row r="9676" spans="2:13" x14ac:dyDescent="0.25">
      <c r="B9676" s="111"/>
      <c r="C9676" s="53"/>
      <c r="D9676" s="53"/>
      <c r="E9676" s="53"/>
      <c r="F9676" s="53"/>
      <c r="G9676" s="54"/>
      <c r="H9676" s="53"/>
      <c r="I9676" s="59"/>
      <c r="J9676" s="53"/>
      <c r="K9676" s="53"/>
      <c r="L9676" s="53"/>
      <c r="M9676" s="53"/>
    </row>
    <row r="9677" spans="2:13" x14ac:dyDescent="0.25">
      <c r="B9677" s="111"/>
      <c r="C9677" s="53"/>
      <c r="D9677" s="53"/>
      <c r="E9677" s="53"/>
      <c r="F9677" s="53"/>
      <c r="G9677" s="54"/>
      <c r="H9677" s="53"/>
      <c r="I9677" s="59"/>
      <c r="J9677" s="53"/>
      <c r="K9677" s="53"/>
      <c r="L9677" s="53"/>
      <c r="M9677" s="53"/>
    </row>
    <row r="9678" spans="2:13" x14ac:dyDescent="0.25">
      <c r="B9678" s="111"/>
      <c r="C9678" s="53"/>
      <c r="D9678" s="53"/>
      <c r="E9678" s="53"/>
      <c r="F9678" s="53"/>
      <c r="G9678" s="54"/>
      <c r="H9678" s="53"/>
      <c r="I9678" s="59"/>
      <c r="J9678" s="53"/>
      <c r="K9678" s="53"/>
      <c r="L9678" s="53"/>
      <c r="M9678" s="53"/>
    </row>
    <row r="9679" spans="2:13" x14ac:dyDescent="0.25">
      <c r="B9679" s="111"/>
      <c r="C9679" s="53"/>
      <c r="D9679" s="53"/>
      <c r="E9679" s="53"/>
      <c r="F9679" s="53"/>
      <c r="G9679" s="54"/>
      <c r="H9679" s="53"/>
      <c r="I9679" s="59"/>
      <c r="J9679" s="53"/>
      <c r="K9679" s="53"/>
      <c r="L9679" s="53"/>
      <c r="M9679" s="53"/>
    </row>
    <row r="9680" spans="2:13" x14ac:dyDescent="0.25">
      <c r="B9680" s="111"/>
      <c r="C9680" s="53"/>
      <c r="D9680" s="53"/>
      <c r="E9680" s="53"/>
      <c r="F9680" s="53"/>
      <c r="G9680" s="54"/>
      <c r="H9680" s="53"/>
      <c r="I9680" s="59"/>
      <c r="J9680" s="53"/>
      <c r="K9680" s="53"/>
      <c r="L9680" s="53"/>
      <c r="M9680" s="53"/>
    </row>
    <row r="9681" spans="2:13" x14ac:dyDescent="0.25">
      <c r="B9681" s="111"/>
      <c r="C9681" s="53"/>
      <c r="D9681" s="53"/>
      <c r="E9681" s="53"/>
      <c r="F9681" s="53"/>
      <c r="G9681" s="54"/>
      <c r="H9681" s="53"/>
      <c r="I9681" s="59"/>
      <c r="J9681" s="53"/>
      <c r="K9681" s="53"/>
      <c r="L9681" s="53"/>
      <c r="M9681" s="53"/>
    </row>
    <row r="9682" spans="2:13" x14ac:dyDescent="0.25">
      <c r="B9682" s="111"/>
      <c r="C9682" s="53"/>
      <c r="D9682" s="53"/>
      <c r="E9682" s="53"/>
      <c r="F9682" s="53"/>
      <c r="G9682" s="54"/>
      <c r="H9682" s="53"/>
      <c r="I9682" s="59"/>
      <c r="J9682" s="53"/>
      <c r="K9682" s="53"/>
      <c r="L9682" s="53"/>
      <c r="M9682" s="53"/>
    </row>
    <row r="9683" spans="2:13" x14ac:dyDescent="0.25">
      <c r="B9683" s="111"/>
      <c r="C9683" s="53"/>
      <c r="D9683" s="53"/>
      <c r="E9683" s="53"/>
      <c r="F9683" s="53"/>
      <c r="G9683" s="54"/>
      <c r="H9683" s="53"/>
      <c r="I9683" s="59"/>
      <c r="J9683" s="53"/>
      <c r="K9683" s="53"/>
      <c r="L9683" s="53"/>
      <c r="M9683" s="53"/>
    </row>
    <row r="9684" spans="2:13" x14ac:dyDescent="0.25">
      <c r="B9684" s="111"/>
      <c r="C9684" s="53"/>
      <c r="D9684" s="53"/>
      <c r="E9684" s="53"/>
      <c r="F9684" s="53"/>
      <c r="G9684" s="54"/>
      <c r="H9684" s="53"/>
      <c r="I9684" s="59"/>
      <c r="J9684" s="53"/>
      <c r="K9684" s="53"/>
      <c r="L9684" s="53"/>
      <c r="M9684" s="53"/>
    </row>
    <row r="9685" spans="2:13" x14ac:dyDescent="0.25">
      <c r="B9685" s="111"/>
      <c r="C9685" s="53"/>
      <c r="D9685" s="53"/>
      <c r="E9685" s="53"/>
      <c r="F9685" s="53"/>
      <c r="G9685" s="54"/>
      <c r="H9685" s="53"/>
      <c r="I9685" s="59"/>
      <c r="J9685" s="53"/>
      <c r="K9685" s="53"/>
      <c r="L9685" s="53"/>
      <c r="M9685" s="53"/>
    </row>
    <row r="9686" spans="2:13" x14ac:dyDescent="0.25">
      <c r="B9686" s="111"/>
      <c r="C9686" s="53"/>
      <c r="D9686" s="53"/>
      <c r="E9686" s="53"/>
      <c r="F9686" s="53"/>
      <c r="G9686" s="54"/>
      <c r="H9686" s="53"/>
      <c r="I9686" s="59"/>
      <c r="J9686" s="53"/>
      <c r="K9686" s="53"/>
      <c r="L9686" s="53"/>
      <c r="M9686" s="53"/>
    </row>
    <row r="9687" spans="2:13" x14ac:dyDescent="0.25">
      <c r="B9687" s="111"/>
      <c r="C9687" s="53"/>
      <c r="D9687" s="53"/>
      <c r="E9687" s="53"/>
      <c r="F9687" s="53"/>
      <c r="G9687" s="54"/>
      <c r="H9687" s="53"/>
      <c r="I9687" s="59"/>
      <c r="J9687" s="53"/>
      <c r="K9687" s="53"/>
      <c r="L9687" s="53"/>
      <c r="M9687" s="53"/>
    </row>
    <row r="9688" spans="2:13" x14ac:dyDescent="0.25">
      <c r="B9688" s="111"/>
      <c r="C9688" s="53"/>
      <c r="D9688" s="53"/>
      <c r="E9688" s="53"/>
      <c r="F9688" s="53"/>
      <c r="G9688" s="54"/>
      <c r="H9688" s="53"/>
      <c r="I9688" s="59"/>
      <c r="J9688" s="53"/>
      <c r="K9688" s="53"/>
      <c r="L9688" s="53"/>
      <c r="M9688" s="53"/>
    </row>
    <row r="9689" spans="2:13" x14ac:dyDescent="0.25">
      <c r="B9689" s="111"/>
      <c r="C9689" s="53"/>
      <c r="D9689" s="53"/>
      <c r="E9689" s="53"/>
      <c r="F9689" s="53"/>
      <c r="G9689" s="54"/>
      <c r="H9689" s="53"/>
      <c r="I9689" s="59"/>
      <c r="J9689" s="53"/>
      <c r="K9689" s="53"/>
      <c r="L9689" s="53"/>
      <c r="M9689" s="53"/>
    </row>
    <row r="9690" spans="2:13" x14ac:dyDescent="0.25">
      <c r="B9690" s="111"/>
      <c r="C9690" s="53"/>
      <c r="D9690" s="53"/>
      <c r="E9690" s="53"/>
      <c r="F9690" s="53"/>
      <c r="G9690" s="54"/>
      <c r="H9690" s="53"/>
      <c r="I9690" s="59"/>
      <c r="J9690" s="53"/>
      <c r="K9690" s="53"/>
      <c r="L9690" s="53"/>
      <c r="M9690" s="53"/>
    </row>
    <row r="9691" spans="2:13" x14ac:dyDescent="0.25">
      <c r="B9691" s="111"/>
      <c r="C9691" s="53"/>
      <c r="D9691" s="53"/>
      <c r="E9691" s="53"/>
      <c r="F9691" s="53"/>
      <c r="G9691" s="54"/>
      <c r="H9691" s="53"/>
      <c r="I9691" s="59"/>
      <c r="J9691" s="53"/>
      <c r="K9691" s="53"/>
      <c r="L9691" s="53"/>
      <c r="M9691" s="53"/>
    </row>
    <row r="9692" spans="2:13" x14ac:dyDescent="0.25">
      <c r="B9692" s="111"/>
      <c r="C9692" s="53"/>
      <c r="D9692" s="53"/>
      <c r="E9692" s="53"/>
      <c r="F9692" s="53"/>
      <c r="G9692" s="54"/>
      <c r="H9692" s="53"/>
      <c r="I9692" s="59"/>
      <c r="J9692" s="53"/>
      <c r="K9692" s="53"/>
      <c r="L9692" s="53"/>
      <c r="M9692" s="53"/>
    </row>
    <row r="9693" spans="2:13" x14ac:dyDescent="0.25">
      <c r="B9693" s="111"/>
      <c r="C9693" s="53"/>
      <c r="D9693" s="53"/>
      <c r="E9693" s="53"/>
      <c r="F9693" s="53"/>
      <c r="G9693" s="54"/>
      <c r="H9693" s="53"/>
      <c r="I9693" s="59"/>
      <c r="J9693" s="53"/>
      <c r="K9693" s="53"/>
      <c r="L9693" s="53"/>
      <c r="M9693" s="53"/>
    </row>
    <row r="9694" spans="2:13" x14ac:dyDescent="0.25">
      <c r="B9694" s="111"/>
      <c r="C9694" s="53"/>
      <c r="D9694" s="53"/>
      <c r="E9694" s="53"/>
      <c r="F9694" s="53"/>
      <c r="G9694" s="54"/>
      <c r="H9694" s="53"/>
      <c r="I9694" s="59"/>
      <c r="J9694" s="53"/>
      <c r="K9694" s="53"/>
      <c r="L9694" s="53"/>
      <c r="M9694" s="53"/>
    </row>
    <row r="9695" spans="2:13" x14ac:dyDescent="0.25">
      <c r="B9695" s="111"/>
      <c r="C9695" s="53"/>
      <c r="D9695" s="53"/>
      <c r="E9695" s="53"/>
      <c r="F9695" s="53"/>
      <c r="G9695" s="54"/>
      <c r="H9695" s="53"/>
      <c r="I9695" s="59"/>
      <c r="J9695" s="53"/>
      <c r="K9695" s="53"/>
      <c r="L9695" s="53"/>
      <c r="M9695" s="53"/>
    </row>
    <row r="9696" spans="2:13" x14ac:dyDescent="0.25">
      <c r="B9696" s="111"/>
      <c r="C9696" s="53"/>
      <c r="D9696" s="53"/>
      <c r="E9696" s="53"/>
      <c r="F9696" s="53"/>
      <c r="G9696" s="54"/>
      <c r="H9696" s="53"/>
      <c r="I9696" s="59"/>
      <c r="J9696" s="53"/>
      <c r="K9696" s="53"/>
      <c r="L9696" s="53"/>
      <c r="M9696" s="53"/>
    </row>
    <row r="9697" spans="2:13" x14ac:dyDescent="0.25">
      <c r="B9697" s="111"/>
      <c r="C9697" s="53"/>
      <c r="D9697" s="53"/>
      <c r="E9697" s="53"/>
      <c r="F9697" s="53"/>
      <c r="G9697" s="54"/>
      <c r="H9697" s="53"/>
      <c r="I9697" s="59"/>
      <c r="J9697" s="53"/>
      <c r="K9697" s="53"/>
      <c r="L9697" s="53"/>
      <c r="M9697" s="53"/>
    </row>
    <row r="9698" spans="2:13" x14ac:dyDescent="0.25">
      <c r="B9698" s="111"/>
      <c r="C9698" s="53"/>
      <c r="D9698" s="53"/>
      <c r="E9698" s="53"/>
      <c r="F9698" s="53"/>
      <c r="G9698" s="54"/>
      <c r="H9698" s="53"/>
      <c r="I9698" s="59"/>
      <c r="J9698" s="53"/>
      <c r="K9698" s="53"/>
      <c r="L9698" s="53"/>
      <c r="M9698" s="53"/>
    </row>
    <row r="9699" spans="2:13" x14ac:dyDescent="0.25">
      <c r="B9699" s="111"/>
      <c r="C9699" s="53"/>
      <c r="D9699" s="53"/>
      <c r="E9699" s="53"/>
      <c r="F9699" s="53"/>
      <c r="G9699" s="54"/>
      <c r="H9699" s="53"/>
      <c r="I9699" s="59"/>
      <c r="J9699" s="53"/>
      <c r="K9699" s="53"/>
      <c r="L9699" s="53"/>
      <c r="M9699" s="53"/>
    </row>
    <row r="9700" spans="2:13" x14ac:dyDescent="0.25">
      <c r="B9700" s="111"/>
      <c r="C9700" s="53"/>
      <c r="D9700" s="53"/>
      <c r="E9700" s="53"/>
      <c r="F9700" s="53"/>
      <c r="G9700" s="54"/>
      <c r="H9700" s="53"/>
      <c r="I9700" s="59"/>
      <c r="J9700" s="53"/>
      <c r="K9700" s="53"/>
      <c r="L9700" s="53"/>
      <c r="M9700" s="53"/>
    </row>
    <row r="9701" spans="2:13" x14ac:dyDescent="0.25">
      <c r="B9701" s="111"/>
      <c r="C9701" s="53"/>
      <c r="D9701" s="53"/>
      <c r="E9701" s="53"/>
      <c r="F9701" s="53"/>
      <c r="G9701" s="54"/>
      <c r="H9701" s="53"/>
      <c r="I9701" s="59"/>
      <c r="J9701" s="53"/>
      <c r="K9701" s="53"/>
      <c r="L9701" s="53"/>
      <c r="M9701" s="53"/>
    </row>
    <row r="9702" spans="2:13" x14ac:dyDescent="0.25">
      <c r="B9702" s="111"/>
      <c r="C9702" s="53"/>
      <c r="D9702" s="53"/>
      <c r="E9702" s="53"/>
      <c r="F9702" s="53"/>
      <c r="G9702" s="54"/>
      <c r="H9702" s="53"/>
      <c r="I9702" s="59"/>
      <c r="J9702" s="53"/>
      <c r="K9702" s="53"/>
      <c r="L9702" s="53"/>
      <c r="M9702" s="53"/>
    </row>
    <row r="9703" spans="2:13" x14ac:dyDescent="0.25">
      <c r="B9703" s="111"/>
      <c r="C9703" s="53"/>
      <c r="D9703" s="53"/>
      <c r="E9703" s="53"/>
      <c r="F9703" s="53"/>
      <c r="G9703" s="54"/>
      <c r="H9703" s="53"/>
      <c r="I9703" s="59"/>
      <c r="J9703" s="53"/>
      <c r="K9703" s="53"/>
      <c r="L9703" s="53"/>
      <c r="M9703" s="53"/>
    </row>
    <row r="9704" spans="2:13" x14ac:dyDescent="0.25">
      <c r="B9704" s="111"/>
      <c r="C9704" s="53"/>
      <c r="D9704" s="53"/>
      <c r="E9704" s="53"/>
      <c r="F9704" s="53"/>
      <c r="G9704" s="54"/>
      <c r="H9704" s="53"/>
      <c r="I9704" s="59"/>
      <c r="J9704" s="53"/>
      <c r="K9704" s="53"/>
      <c r="L9704" s="53"/>
      <c r="M9704" s="53"/>
    </row>
    <row r="9705" spans="2:13" x14ac:dyDescent="0.25">
      <c r="B9705" s="111"/>
      <c r="C9705" s="53"/>
      <c r="D9705" s="53"/>
      <c r="E9705" s="53"/>
      <c r="F9705" s="53"/>
      <c r="G9705" s="54"/>
      <c r="H9705" s="53"/>
      <c r="I9705" s="59"/>
      <c r="J9705" s="53"/>
      <c r="K9705" s="53"/>
      <c r="L9705" s="53"/>
      <c r="M9705" s="53"/>
    </row>
    <row r="9706" spans="2:13" x14ac:dyDescent="0.25">
      <c r="B9706" s="111"/>
      <c r="C9706" s="53"/>
      <c r="D9706" s="53"/>
      <c r="E9706" s="53"/>
      <c r="F9706" s="53"/>
      <c r="G9706" s="54"/>
      <c r="H9706" s="53"/>
      <c r="I9706" s="59"/>
      <c r="J9706" s="53"/>
      <c r="K9706" s="53"/>
      <c r="L9706" s="53"/>
      <c r="M9706" s="53"/>
    </row>
    <row r="9707" spans="2:13" x14ac:dyDescent="0.25">
      <c r="B9707" s="111"/>
      <c r="C9707" s="53"/>
      <c r="D9707" s="53"/>
      <c r="E9707" s="53"/>
      <c r="F9707" s="53"/>
      <c r="G9707" s="54"/>
      <c r="H9707" s="53"/>
      <c r="I9707" s="59"/>
      <c r="J9707" s="53"/>
      <c r="K9707" s="53"/>
      <c r="L9707" s="53"/>
      <c r="M9707" s="53"/>
    </row>
    <row r="9708" spans="2:13" x14ac:dyDescent="0.25">
      <c r="B9708" s="111"/>
      <c r="C9708" s="53"/>
      <c r="D9708" s="53"/>
      <c r="E9708" s="53"/>
      <c r="F9708" s="53"/>
      <c r="G9708" s="54"/>
      <c r="H9708" s="53"/>
      <c r="I9708" s="59"/>
      <c r="J9708" s="53"/>
      <c r="K9708" s="53"/>
      <c r="L9708" s="53"/>
      <c r="M9708" s="53"/>
    </row>
    <row r="9709" spans="2:13" x14ac:dyDescent="0.25">
      <c r="B9709" s="111"/>
      <c r="C9709" s="53"/>
      <c r="D9709" s="53"/>
      <c r="E9709" s="53"/>
      <c r="F9709" s="53"/>
      <c r="G9709" s="54"/>
      <c r="H9709" s="53"/>
      <c r="I9709" s="59"/>
      <c r="J9709" s="53"/>
      <c r="K9709" s="53"/>
      <c r="L9709" s="53"/>
      <c r="M9709" s="53"/>
    </row>
    <row r="9710" spans="2:13" x14ac:dyDescent="0.25">
      <c r="B9710" s="111"/>
      <c r="C9710" s="53"/>
      <c r="D9710" s="53"/>
      <c r="E9710" s="53"/>
      <c r="F9710" s="53"/>
      <c r="G9710" s="54"/>
      <c r="H9710" s="53"/>
      <c r="I9710" s="59"/>
      <c r="J9710" s="53"/>
      <c r="K9710" s="53"/>
      <c r="L9710" s="53"/>
      <c r="M9710" s="53"/>
    </row>
    <row r="9711" spans="2:13" x14ac:dyDescent="0.25">
      <c r="B9711" s="111"/>
      <c r="C9711" s="53"/>
      <c r="D9711" s="53"/>
      <c r="E9711" s="53"/>
      <c r="F9711" s="53"/>
      <c r="G9711" s="54"/>
      <c r="H9711" s="53"/>
      <c r="I9711" s="59"/>
      <c r="J9711" s="53"/>
      <c r="K9711" s="53"/>
      <c r="L9711" s="53"/>
      <c r="M9711" s="53"/>
    </row>
    <row r="9712" spans="2:13" x14ac:dyDescent="0.25">
      <c r="B9712" s="111"/>
      <c r="C9712" s="53"/>
      <c r="D9712" s="53"/>
      <c r="E9712" s="53"/>
      <c r="F9712" s="53"/>
      <c r="G9712" s="54"/>
      <c r="H9712" s="53"/>
      <c r="I9712" s="59"/>
      <c r="J9712" s="53"/>
      <c r="K9712" s="53"/>
      <c r="L9712" s="53"/>
      <c r="M9712" s="53"/>
    </row>
    <row r="9713" spans="2:13" x14ac:dyDescent="0.25">
      <c r="B9713" s="111"/>
      <c r="C9713" s="53"/>
      <c r="D9713" s="53"/>
      <c r="E9713" s="53"/>
      <c r="F9713" s="53"/>
      <c r="G9713" s="54"/>
      <c r="H9713" s="53"/>
      <c r="I9713" s="59"/>
      <c r="J9713" s="53"/>
      <c r="K9713" s="53"/>
      <c r="L9713" s="53"/>
      <c r="M9713" s="53"/>
    </row>
    <row r="9714" spans="2:13" x14ac:dyDescent="0.25">
      <c r="B9714" s="111"/>
      <c r="C9714" s="53"/>
      <c r="D9714" s="53"/>
      <c r="E9714" s="53"/>
      <c r="F9714" s="53"/>
      <c r="G9714" s="54"/>
      <c r="H9714" s="53"/>
      <c r="I9714" s="59"/>
      <c r="J9714" s="53"/>
      <c r="K9714" s="53"/>
      <c r="L9714" s="53"/>
      <c r="M9714" s="53"/>
    </row>
    <row r="9715" spans="2:13" x14ac:dyDescent="0.25">
      <c r="B9715" s="111"/>
      <c r="C9715" s="53"/>
      <c r="D9715" s="53"/>
      <c r="E9715" s="53"/>
      <c r="F9715" s="53"/>
      <c r="G9715" s="54"/>
      <c r="H9715" s="53"/>
      <c r="I9715" s="59"/>
      <c r="J9715" s="53"/>
      <c r="K9715" s="53"/>
      <c r="L9715" s="53"/>
      <c r="M9715" s="53"/>
    </row>
    <row r="9716" spans="2:13" x14ac:dyDescent="0.25">
      <c r="B9716" s="111"/>
      <c r="C9716" s="53"/>
      <c r="D9716" s="53"/>
      <c r="E9716" s="53"/>
      <c r="F9716" s="53"/>
      <c r="G9716" s="54"/>
      <c r="H9716" s="53"/>
      <c r="I9716" s="59"/>
      <c r="J9716" s="53"/>
      <c r="K9716" s="53"/>
      <c r="L9716" s="53"/>
      <c r="M9716" s="53"/>
    </row>
    <row r="9717" spans="2:13" x14ac:dyDescent="0.25">
      <c r="B9717" s="111"/>
      <c r="C9717" s="53"/>
      <c r="D9717" s="53"/>
      <c r="E9717" s="53"/>
      <c r="F9717" s="53"/>
      <c r="G9717" s="54"/>
      <c r="H9717" s="53"/>
      <c r="I9717" s="59"/>
      <c r="J9717" s="53"/>
      <c r="K9717" s="53"/>
      <c r="L9717" s="53"/>
      <c r="M9717" s="53"/>
    </row>
    <row r="9718" spans="2:13" x14ac:dyDescent="0.25">
      <c r="B9718" s="111"/>
      <c r="C9718" s="53"/>
      <c r="D9718" s="53"/>
      <c r="E9718" s="53"/>
      <c r="F9718" s="53"/>
      <c r="G9718" s="54"/>
      <c r="H9718" s="53"/>
      <c r="I9718" s="59"/>
      <c r="J9718" s="53"/>
      <c r="K9718" s="53"/>
      <c r="L9718" s="53"/>
      <c r="M9718" s="53"/>
    </row>
    <row r="9719" spans="2:13" x14ac:dyDescent="0.25">
      <c r="B9719" s="111"/>
      <c r="C9719" s="53"/>
      <c r="D9719" s="53"/>
      <c r="E9719" s="53"/>
      <c r="F9719" s="53"/>
      <c r="G9719" s="54"/>
      <c r="H9719" s="53"/>
      <c r="I9719" s="59"/>
      <c r="J9719" s="53"/>
      <c r="K9719" s="53"/>
      <c r="L9719" s="53"/>
      <c r="M9719" s="53"/>
    </row>
    <row r="9720" spans="2:13" x14ac:dyDescent="0.25">
      <c r="B9720" s="111"/>
      <c r="C9720" s="53"/>
      <c r="D9720" s="53"/>
      <c r="E9720" s="53"/>
      <c r="F9720" s="53"/>
      <c r="G9720" s="54"/>
      <c r="H9720" s="53"/>
      <c r="I9720" s="59"/>
      <c r="J9720" s="53"/>
      <c r="K9720" s="53"/>
      <c r="L9720" s="53"/>
      <c r="M9720" s="53"/>
    </row>
    <row r="9721" spans="2:13" x14ac:dyDescent="0.25">
      <c r="B9721" s="111"/>
      <c r="C9721" s="53"/>
      <c r="D9721" s="53"/>
      <c r="E9721" s="53"/>
      <c r="F9721" s="53"/>
      <c r="G9721" s="54"/>
      <c r="H9721" s="53"/>
      <c r="I9721" s="59"/>
      <c r="J9721" s="53"/>
      <c r="K9721" s="53"/>
      <c r="L9721" s="53"/>
      <c r="M9721" s="53"/>
    </row>
    <row r="9722" spans="2:13" x14ac:dyDescent="0.25">
      <c r="B9722" s="111"/>
      <c r="C9722" s="53"/>
      <c r="D9722" s="53"/>
      <c r="E9722" s="53"/>
      <c r="F9722" s="53"/>
      <c r="G9722" s="54"/>
      <c r="H9722" s="53"/>
      <c r="I9722" s="59"/>
      <c r="J9722" s="53"/>
      <c r="K9722" s="53"/>
      <c r="L9722" s="53"/>
      <c r="M9722" s="53"/>
    </row>
    <row r="9723" spans="2:13" x14ac:dyDescent="0.25">
      <c r="B9723" s="111"/>
      <c r="C9723" s="53"/>
      <c r="D9723" s="53"/>
      <c r="E9723" s="53"/>
      <c r="F9723" s="53"/>
      <c r="G9723" s="54"/>
      <c r="H9723" s="53"/>
      <c r="I9723" s="59"/>
      <c r="J9723" s="53"/>
      <c r="K9723" s="53"/>
      <c r="L9723" s="53"/>
      <c r="M9723" s="53"/>
    </row>
    <row r="9724" spans="2:13" x14ac:dyDescent="0.25">
      <c r="B9724" s="111"/>
      <c r="C9724" s="53"/>
      <c r="D9724" s="53"/>
      <c r="E9724" s="53"/>
      <c r="F9724" s="53"/>
      <c r="G9724" s="54"/>
      <c r="H9724" s="53"/>
      <c r="I9724" s="59"/>
      <c r="J9724" s="53"/>
      <c r="K9724" s="53"/>
      <c r="L9724" s="53"/>
      <c r="M9724" s="53"/>
    </row>
    <row r="9725" spans="2:13" x14ac:dyDescent="0.25">
      <c r="B9725" s="111"/>
      <c r="C9725" s="53"/>
      <c r="D9725" s="53"/>
      <c r="E9725" s="53"/>
      <c r="F9725" s="53"/>
      <c r="G9725" s="54"/>
      <c r="H9725" s="53"/>
      <c r="I9725" s="59"/>
      <c r="J9725" s="53"/>
      <c r="K9725" s="53"/>
      <c r="L9725" s="53"/>
      <c r="M9725" s="53"/>
    </row>
    <row r="9726" spans="2:13" x14ac:dyDescent="0.25">
      <c r="B9726" s="111"/>
      <c r="C9726" s="53"/>
      <c r="D9726" s="53"/>
      <c r="E9726" s="53"/>
      <c r="F9726" s="53"/>
      <c r="G9726" s="54"/>
      <c r="H9726" s="53"/>
      <c r="I9726" s="59"/>
      <c r="J9726" s="53"/>
      <c r="K9726" s="53"/>
      <c r="L9726" s="53"/>
      <c r="M9726" s="53"/>
    </row>
    <row r="9727" spans="2:13" x14ac:dyDescent="0.25">
      <c r="B9727" s="111"/>
      <c r="C9727" s="53"/>
      <c r="D9727" s="53"/>
      <c r="E9727" s="53"/>
      <c r="F9727" s="53"/>
      <c r="G9727" s="54"/>
      <c r="H9727" s="53"/>
      <c r="I9727" s="59"/>
      <c r="J9727" s="53"/>
      <c r="K9727" s="53"/>
      <c r="L9727" s="53"/>
      <c r="M9727" s="53"/>
    </row>
    <row r="9728" spans="2:13" x14ac:dyDescent="0.25">
      <c r="B9728" s="111"/>
      <c r="C9728" s="53"/>
      <c r="D9728" s="53"/>
      <c r="E9728" s="53"/>
      <c r="F9728" s="53"/>
      <c r="G9728" s="54"/>
      <c r="H9728" s="53"/>
      <c r="I9728" s="59"/>
      <c r="J9728" s="53"/>
      <c r="K9728" s="53"/>
      <c r="L9728" s="53"/>
      <c r="M9728" s="53"/>
    </row>
    <row r="9729" spans="2:13" x14ac:dyDescent="0.25">
      <c r="B9729" s="111"/>
      <c r="C9729" s="53"/>
      <c r="D9729" s="53"/>
      <c r="E9729" s="53"/>
      <c r="F9729" s="53"/>
      <c r="G9729" s="54"/>
      <c r="H9729" s="53"/>
      <c r="I9729" s="59"/>
      <c r="J9729" s="53"/>
      <c r="K9729" s="53"/>
      <c r="L9729" s="53"/>
      <c r="M9729" s="53"/>
    </row>
    <row r="9730" spans="2:13" x14ac:dyDescent="0.25">
      <c r="B9730" s="111"/>
      <c r="C9730" s="53"/>
      <c r="D9730" s="53"/>
      <c r="E9730" s="53"/>
      <c r="F9730" s="53"/>
      <c r="G9730" s="54"/>
      <c r="H9730" s="53"/>
      <c r="I9730" s="59"/>
      <c r="J9730" s="53"/>
      <c r="K9730" s="53"/>
      <c r="L9730" s="53"/>
      <c r="M9730" s="53"/>
    </row>
    <row r="9731" spans="2:13" x14ac:dyDescent="0.25">
      <c r="B9731" s="111"/>
      <c r="C9731" s="53"/>
      <c r="D9731" s="53"/>
      <c r="E9731" s="53"/>
      <c r="F9731" s="53"/>
      <c r="G9731" s="54"/>
      <c r="H9731" s="53"/>
      <c r="I9731" s="59"/>
      <c r="J9731" s="53"/>
      <c r="K9731" s="53"/>
      <c r="L9731" s="53"/>
      <c r="M9731" s="53"/>
    </row>
    <row r="9732" spans="2:13" x14ac:dyDescent="0.25">
      <c r="B9732" s="111"/>
      <c r="C9732" s="53"/>
      <c r="D9732" s="53"/>
      <c r="E9732" s="53"/>
      <c r="F9732" s="53"/>
      <c r="G9732" s="54"/>
      <c r="H9732" s="53"/>
      <c r="I9732" s="59"/>
      <c r="J9732" s="53"/>
      <c r="K9732" s="53"/>
      <c r="L9732" s="53"/>
      <c r="M9732" s="53"/>
    </row>
    <row r="9733" spans="2:13" x14ac:dyDescent="0.25">
      <c r="B9733" s="111"/>
      <c r="C9733" s="53"/>
      <c r="D9733" s="53"/>
      <c r="E9733" s="53"/>
      <c r="F9733" s="53"/>
      <c r="G9733" s="54"/>
      <c r="H9733" s="53"/>
      <c r="I9733" s="59"/>
      <c r="J9733" s="53"/>
      <c r="K9733" s="53"/>
      <c r="L9733" s="53"/>
      <c r="M9733" s="53"/>
    </row>
    <row r="9734" spans="2:13" x14ac:dyDescent="0.25">
      <c r="B9734" s="111"/>
      <c r="C9734" s="53"/>
      <c r="D9734" s="53"/>
      <c r="E9734" s="53"/>
      <c r="F9734" s="53"/>
      <c r="G9734" s="54"/>
      <c r="H9734" s="53"/>
      <c r="I9734" s="59"/>
      <c r="J9734" s="53"/>
      <c r="K9734" s="53"/>
      <c r="L9734" s="53"/>
      <c r="M9734" s="53"/>
    </row>
    <row r="9735" spans="2:13" x14ac:dyDescent="0.25">
      <c r="B9735" s="111"/>
      <c r="C9735" s="53"/>
      <c r="D9735" s="53"/>
      <c r="E9735" s="53"/>
      <c r="F9735" s="53"/>
      <c r="G9735" s="54"/>
      <c r="H9735" s="53"/>
      <c r="I9735" s="59"/>
      <c r="J9735" s="53"/>
      <c r="K9735" s="53"/>
      <c r="L9735" s="53"/>
      <c r="M9735" s="53"/>
    </row>
    <row r="9736" spans="2:13" x14ac:dyDescent="0.25">
      <c r="B9736" s="111"/>
      <c r="C9736" s="53"/>
      <c r="D9736" s="53"/>
      <c r="E9736" s="53"/>
      <c r="F9736" s="53"/>
      <c r="G9736" s="54"/>
      <c r="H9736" s="53"/>
      <c r="I9736" s="59"/>
      <c r="J9736" s="53"/>
      <c r="K9736" s="53"/>
      <c r="L9736" s="53"/>
      <c r="M9736" s="53"/>
    </row>
    <row r="9737" spans="2:13" x14ac:dyDescent="0.25">
      <c r="B9737" s="111"/>
      <c r="C9737" s="53"/>
      <c r="D9737" s="53"/>
      <c r="E9737" s="53"/>
      <c r="F9737" s="53"/>
      <c r="G9737" s="54"/>
      <c r="H9737" s="53"/>
      <c r="I9737" s="59"/>
      <c r="J9737" s="53"/>
      <c r="K9737" s="53"/>
      <c r="L9737" s="53"/>
      <c r="M9737" s="53"/>
    </row>
    <row r="9738" spans="2:13" x14ac:dyDescent="0.25">
      <c r="B9738" s="111"/>
      <c r="C9738" s="53"/>
      <c r="D9738" s="53"/>
      <c r="E9738" s="53"/>
      <c r="F9738" s="53"/>
      <c r="G9738" s="54"/>
      <c r="H9738" s="53"/>
      <c r="I9738" s="59"/>
      <c r="J9738" s="53"/>
      <c r="K9738" s="53"/>
      <c r="L9738" s="53"/>
      <c r="M9738" s="53"/>
    </row>
    <row r="9739" spans="2:13" x14ac:dyDescent="0.25">
      <c r="B9739" s="111"/>
      <c r="C9739" s="53"/>
      <c r="D9739" s="53"/>
      <c r="E9739" s="53"/>
      <c r="F9739" s="53"/>
      <c r="G9739" s="54"/>
      <c r="H9739" s="53"/>
      <c r="I9739" s="59"/>
      <c r="J9739" s="53"/>
      <c r="K9739" s="53"/>
      <c r="L9739" s="53"/>
      <c r="M9739" s="53"/>
    </row>
    <row r="9740" spans="2:13" x14ac:dyDescent="0.25">
      <c r="B9740" s="111"/>
      <c r="C9740" s="53"/>
      <c r="D9740" s="53"/>
      <c r="E9740" s="53"/>
      <c r="F9740" s="53"/>
      <c r="G9740" s="54"/>
      <c r="H9740" s="53"/>
      <c r="I9740" s="59"/>
      <c r="J9740" s="53"/>
      <c r="K9740" s="53"/>
      <c r="L9740" s="53"/>
      <c r="M9740" s="53"/>
    </row>
    <row r="9741" spans="2:13" x14ac:dyDescent="0.25">
      <c r="B9741" s="111"/>
      <c r="C9741" s="53"/>
      <c r="D9741" s="53"/>
      <c r="E9741" s="53"/>
      <c r="F9741" s="53"/>
      <c r="G9741" s="54"/>
      <c r="H9741" s="53"/>
      <c r="I9741" s="59"/>
      <c r="J9741" s="53"/>
      <c r="K9741" s="53"/>
      <c r="L9741" s="53"/>
      <c r="M9741" s="53"/>
    </row>
    <row r="9742" spans="2:13" x14ac:dyDescent="0.25">
      <c r="B9742" s="111"/>
      <c r="C9742" s="53"/>
      <c r="D9742" s="53"/>
      <c r="E9742" s="53"/>
      <c r="F9742" s="53"/>
      <c r="G9742" s="54"/>
      <c r="H9742" s="53"/>
      <c r="I9742" s="59"/>
      <c r="J9742" s="53"/>
      <c r="K9742" s="53"/>
      <c r="L9742" s="53"/>
      <c r="M9742" s="53"/>
    </row>
    <row r="9743" spans="2:13" x14ac:dyDescent="0.25">
      <c r="B9743" s="111"/>
      <c r="C9743" s="53"/>
      <c r="D9743" s="53"/>
      <c r="E9743" s="53"/>
      <c r="F9743" s="53"/>
      <c r="G9743" s="54"/>
      <c r="H9743" s="53"/>
      <c r="I9743" s="59"/>
      <c r="J9743" s="53"/>
      <c r="K9743" s="53"/>
      <c r="L9743" s="53"/>
      <c r="M9743" s="53"/>
    </row>
    <row r="9744" spans="2:13" x14ac:dyDescent="0.25">
      <c r="B9744" s="111"/>
      <c r="C9744" s="53"/>
      <c r="D9744" s="53"/>
      <c r="E9744" s="53"/>
      <c r="F9744" s="53"/>
      <c r="G9744" s="54"/>
      <c r="H9744" s="53"/>
      <c r="I9744" s="59"/>
      <c r="J9744" s="53"/>
      <c r="K9744" s="53"/>
      <c r="L9744" s="53"/>
      <c r="M9744" s="53"/>
    </row>
    <row r="9745" spans="2:13" x14ac:dyDescent="0.25">
      <c r="B9745" s="111"/>
      <c r="C9745" s="53"/>
      <c r="D9745" s="53"/>
      <c r="E9745" s="53"/>
      <c r="F9745" s="53"/>
      <c r="G9745" s="54"/>
      <c r="H9745" s="53"/>
      <c r="I9745" s="59"/>
      <c r="J9745" s="53"/>
      <c r="K9745" s="53"/>
      <c r="L9745" s="53"/>
      <c r="M9745" s="53"/>
    </row>
    <row r="9746" spans="2:13" x14ac:dyDescent="0.25">
      <c r="B9746" s="111"/>
      <c r="C9746" s="53"/>
      <c r="D9746" s="53"/>
      <c r="E9746" s="53"/>
      <c r="F9746" s="53"/>
      <c r="G9746" s="54"/>
      <c r="H9746" s="53"/>
      <c r="I9746" s="59"/>
      <c r="J9746" s="53"/>
      <c r="K9746" s="53"/>
      <c r="L9746" s="53"/>
      <c r="M9746" s="53"/>
    </row>
    <row r="9747" spans="2:13" x14ac:dyDescent="0.25">
      <c r="B9747" s="111"/>
      <c r="C9747" s="53"/>
      <c r="D9747" s="53"/>
      <c r="E9747" s="53"/>
      <c r="F9747" s="53"/>
      <c r="G9747" s="54"/>
      <c r="H9747" s="53"/>
      <c r="I9747" s="59"/>
      <c r="J9747" s="53"/>
      <c r="K9747" s="53"/>
      <c r="L9747" s="53"/>
      <c r="M9747" s="53"/>
    </row>
    <row r="9748" spans="2:13" x14ac:dyDescent="0.25">
      <c r="B9748" s="111"/>
      <c r="C9748" s="53"/>
      <c r="D9748" s="53"/>
      <c r="E9748" s="53"/>
      <c r="F9748" s="53"/>
      <c r="G9748" s="54"/>
      <c r="H9748" s="53"/>
      <c r="I9748" s="59"/>
      <c r="J9748" s="53"/>
      <c r="K9748" s="53"/>
      <c r="L9748" s="53"/>
      <c r="M9748" s="53"/>
    </row>
    <row r="9749" spans="2:13" x14ac:dyDescent="0.25">
      <c r="B9749" s="111"/>
      <c r="C9749" s="53"/>
      <c r="D9749" s="53"/>
      <c r="E9749" s="53"/>
      <c r="F9749" s="53"/>
      <c r="G9749" s="54"/>
      <c r="H9749" s="53"/>
      <c r="I9749" s="59"/>
      <c r="J9749" s="53"/>
      <c r="K9749" s="53"/>
      <c r="L9749" s="53"/>
      <c r="M9749" s="53"/>
    </row>
    <row r="9750" spans="2:13" x14ac:dyDescent="0.25">
      <c r="B9750" s="111"/>
      <c r="C9750" s="53"/>
      <c r="D9750" s="53"/>
      <c r="E9750" s="53"/>
      <c r="F9750" s="53"/>
      <c r="G9750" s="54"/>
      <c r="H9750" s="53"/>
      <c r="I9750" s="59"/>
      <c r="J9750" s="53"/>
      <c r="K9750" s="53"/>
      <c r="L9750" s="53"/>
      <c r="M9750" s="53"/>
    </row>
    <row r="9751" spans="2:13" x14ac:dyDescent="0.25">
      <c r="B9751" s="111"/>
      <c r="C9751" s="53"/>
      <c r="D9751" s="53"/>
      <c r="E9751" s="53"/>
      <c r="F9751" s="53"/>
      <c r="G9751" s="54"/>
      <c r="H9751" s="53"/>
      <c r="I9751" s="59"/>
      <c r="J9751" s="53"/>
      <c r="K9751" s="53"/>
      <c r="L9751" s="53"/>
      <c r="M9751" s="53"/>
    </row>
    <row r="9752" spans="2:13" x14ac:dyDescent="0.25">
      <c r="B9752" s="111"/>
      <c r="C9752" s="53"/>
      <c r="D9752" s="53"/>
      <c r="E9752" s="53"/>
      <c r="F9752" s="53"/>
      <c r="G9752" s="54"/>
      <c r="H9752" s="53"/>
      <c r="I9752" s="59"/>
      <c r="J9752" s="53"/>
      <c r="K9752" s="53"/>
      <c r="L9752" s="53"/>
      <c r="M9752" s="53"/>
    </row>
    <row r="9753" spans="2:13" x14ac:dyDescent="0.25">
      <c r="B9753" s="111"/>
      <c r="C9753" s="53"/>
      <c r="D9753" s="53"/>
      <c r="E9753" s="53"/>
      <c r="F9753" s="53"/>
      <c r="G9753" s="54"/>
      <c r="H9753" s="53"/>
      <c r="I9753" s="59"/>
      <c r="J9753" s="53"/>
      <c r="K9753" s="53"/>
      <c r="L9753" s="53"/>
      <c r="M9753" s="53"/>
    </row>
    <row r="9754" spans="2:13" x14ac:dyDescent="0.25">
      <c r="B9754" s="111"/>
      <c r="C9754" s="53"/>
      <c r="D9754" s="53"/>
      <c r="E9754" s="53"/>
      <c r="F9754" s="53"/>
      <c r="G9754" s="54"/>
      <c r="H9754" s="53"/>
      <c r="I9754" s="59"/>
      <c r="J9754" s="53"/>
      <c r="K9754" s="53"/>
      <c r="L9754" s="53"/>
      <c r="M9754" s="53"/>
    </row>
    <row r="9755" spans="2:13" x14ac:dyDescent="0.25">
      <c r="B9755" s="111"/>
      <c r="C9755" s="53"/>
      <c r="D9755" s="53"/>
      <c r="E9755" s="53"/>
      <c r="F9755" s="53"/>
      <c r="G9755" s="54"/>
      <c r="H9755" s="53"/>
      <c r="I9755" s="59"/>
      <c r="J9755" s="53"/>
      <c r="K9755" s="53"/>
      <c r="L9755" s="53"/>
      <c r="M9755" s="53"/>
    </row>
    <row r="9756" spans="2:13" x14ac:dyDescent="0.25">
      <c r="B9756" s="111"/>
      <c r="C9756" s="53"/>
      <c r="D9756" s="53"/>
      <c r="E9756" s="53"/>
      <c r="F9756" s="53"/>
      <c r="G9756" s="54"/>
      <c r="H9756" s="53"/>
      <c r="I9756" s="59"/>
      <c r="J9756" s="53"/>
      <c r="K9756" s="53"/>
      <c r="L9756" s="53"/>
      <c r="M9756" s="53"/>
    </row>
    <row r="9757" spans="2:13" x14ac:dyDescent="0.25">
      <c r="B9757" s="111"/>
      <c r="C9757" s="53"/>
      <c r="D9757" s="53"/>
      <c r="E9757" s="53"/>
      <c r="F9757" s="53"/>
      <c r="G9757" s="54"/>
      <c r="H9757" s="53"/>
      <c r="I9757" s="59"/>
      <c r="J9757" s="53"/>
      <c r="K9757" s="53"/>
      <c r="L9757" s="53"/>
      <c r="M9757" s="53"/>
    </row>
    <row r="9758" spans="2:13" x14ac:dyDescent="0.25">
      <c r="B9758" s="111"/>
      <c r="C9758" s="53"/>
      <c r="D9758" s="53"/>
      <c r="E9758" s="53"/>
      <c r="F9758" s="53"/>
      <c r="G9758" s="54"/>
      <c r="H9758" s="53"/>
      <c r="I9758" s="59"/>
      <c r="J9758" s="53"/>
      <c r="K9758" s="53"/>
      <c r="L9758" s="53"/>
      <c r="M9758" s="53"/>
    </row>
    <row r="9759" spans="2:13" x14ac:dyDescent="0.25">
      <c r="B9759" s="111"/>
      <c r="C9759" s="53"/>
      <c r="D9759" s="53"/>
      <c r="E9759" s="53"/>
      <c r="F9759" s="53"/>
      <c r="G9759" s="54"/>
      <c r="H9759" s="53"/>
      <c r="I9759" s="59"/>
      <c r="J9759" s="53"/>
      <c r="K9759" s="53"/>
      <c r="L9759" s="53"/>
      <c r="M9759" s="53"/>
    </row>
    <row r="9760" spans="2:13" x14ac:dyDescent="0.25">
      <c r="B9760" s="111"/>
      <c r="C9760" s="53"/>
      <c r="D9760" s="53"/>
      <c r="E9760" s="53"/>
      <c r="F9760" s="53"/>
      <c r="G9760" s="54"/>
      <c r="H9760" s="53"/>
      <c r="I9760" s="59"/>
      <c r="J9760" s="53"/>
      <c r="K9760" s="53"/>
      <c r="L9760" s="53"/>
      <c r="M9760" s="53"/>
    </row>
    <row r="9761" spans="2:13" x14ac:dyDescent="0.25">
      <c r="B9761" s="111"/>
      <c r="C9761" s="53"/>
      <c r="D9761" s="53"/>
      <c r="E9761" s="53"/>
      <c r="F9761" s="53"/>
      <c r="G9761" s="54"/>
      <c r="H9761" s="53"/>
      <c r="I9761" s="59"/>
      <c r="J9761" s="53"/>
      <c r="K9761" s="53"/>
      <c r="L9761" s="53"/>
      <c r="M9761" s="53"/>
    </row>
    <row r="9762" spans="2:13" x14ac:dyDescent="0.25">
      <c r="B9762" s="111"/>
      <c r="C9762" s="53"/>
      <c r="D9762" s="53"/>
      <c r="E9762" s="53"/>
      <c r="F9762" s="53"/>
      <c r="G9762" s="54"/>
      <c r="H9762" s="53"/>
      <c r="I9762" s="59"/>
      <c r="J9762" s="53"/>
      <c r="K9762" s="53"/>
      <c r="L9762" s="53"/>
      <c r="M9762" s="53"/>
    </row>
    <row r="9763" spans="2:13" x14ac:dyDescent="0.25">
      <c r="B9763" s="111"/>
      <c r="C9763" s="53"/>
      <c r="D9763" s="53"/>
      <c r="E9763" s="53"/>
      <c r="F9763" s="53"/>
      <c r="G9763" s="54"/>
      <c r="H9763" s="53"/>
      <c r="I9763" s="59"/>
      <c r="J9763" s="53"/>
      <c r="K9763" s="53"/>
      <c r="L9763" s="53"/>
      <c r="M9763" s="53"/>
    </row>
    <row r="9764" spans="2:13" x14ac:dyDescent="0.25">
      <c r="B9764" s="111"/>
      <c r="C9764" s="53"/>
      <c r="D9764" s="53"/>
      <c r="E9764" s="53"/>
      <c r="F9764" s="53"/>
      <c r="G9764" s="54"/>
      <c r="H9764" s="53"/>
      <c r="I9764" s="59"/>
      <c r="J9764" s="53"/>
      <c r="K9764" s="53"/>
      <c r="L9764" s="53"/>
      <c r="M9764" s="53"/>
    </row>
    <row r="9765" spans="2:13" x14ac:dyDescent="0.25">
      <c r="B9765" s="111"/>
      <c r="C9765" s="53"/>
      <c r="D9765" s="53"/>
      <c r="E9765" s="53"/>
      <c r="F9765" s="53"/>
      <c r="G9765" s="54"/>
      <c r="H9765" s="53"/>
      <c r="I9765" s="59"/>
      <c r="J9765" s="53"/>
      <c r="K9765" s="53"/>
      <c r="L9765" s="53"/>
      <c r="M9765" s="53"/>
    </row>
    <row r="9766" spans="2:13" x14ac:dyDescent="0.25">
      <c r="B9766" s="111"/>
      <c r="C9766" s="53"/>
      <c r="D9766" s="53"/>
      <c r="E9766" s="53"/>
      <c r="F9766" s="53"/>
      <c r="G9766" s="54"/>
      <c r="H9766" s="53"/>
      <c r="I9766" s="59"/>
      <c r="J9766" s="53"/>
      <c r="K9766" s="53"/>
      <c r="L9766" s="53"/>
      <c r="M9766" s="53"/>
    </row>
    <row r="9767" spans="2:13" x14ac:dyDescent="0.25">
      <c r="B9767" s="111"/>
      <c r="C9767" s="53"/>
      <c r="D9767" s="53"/>
      <c r="E9767" s="53"/>
      <c r="F9767" s="53"/>
      <c r="G9767" s="54"/>
      <c r="H9767" s="53"/>
      <c r="I9767" s="59"/>
      <c r="J9767" s="53"/>
      <c r="K9767" s="53"/>
      <c r="L9767" s="53"/>
      <c r="M9767" s="53"/>
    </row>
    <row r="9768" spans="2:13" x14ac:dyDescent="0.25">
      <c r="B9768" s="111"/>
      <c r="C9768" s="53"/>
      <c r="D9768" s="53"/>
      <c r="E9768" s="53"/>
      <c r="F9768" s="53"/>
      <c r="G9768" s="54"/>
      <c r="H9768" s="53"/>
      <c r="I9768" s="59"/>
      <c r="J9768" s="53"/>
      <c r="K9768" s="53"/>
      <c r="L9768" s="53"/>
      <c r="M9768" s="53"/>
    </row>
    <row r="9769" spans="2:13" x14ac:dyDescent="0.25">
      <c r="B9769" s="111"/>
      <c r="C9769" s="53"/>
      <c r="D9769" s="53"/>
      <c r="E9769" s="53"/>
      <c r="F9769" s="53"/>
      <c r="G9769" s="54"/>
      <c r="H9769" s="53"/>
      <c r="I9769" s="59"/>
      <c r="J9769" s="53"/>
      <c r="K9769" s="53"/>
      <c r="L9769" s="53"/>
      <c r="M9769" s="53"/>
    </row>
    <row r="9770" spans="2:13" x14ac:dyDescent="0.25">
      <c r="B9770" s="111"/>
      <c r="C9770" s="53"/>
      <c r="D9770" s="53"/>
      <c r="E9770" s="53"/>
      <c r="F9770" s="53"/>
      <c r="G9770" s="54"/>
      <c r="H9770" s="53"/>
      <c r="I9770" s="59"/>
      <c r="J9770" s="53"/>
      <c r="K9770" s="53"/>
      <c r="L9770" s="53"/>
      <c r="M9770" s="53"/>
    </row>
    <row r="9771" spans="2:13" x14ac:dyDescent="0.25">
      <c r="B9771" s="111"/>
      <c r="C9771" s="53"/>
      <c r="D9771" s="53"/>
      <c r="E9771" s="53"/>
      <c r="F9771" s="53"/>
      <c r="G9771" s="54"/>
      <c r="H9771" s="53"/>
      <c r="I9771" s="59"/>
      <c r="J9771" s="53"/>
      <c r="K9771" s="53"/>
      <c r="L9771" s="53"/>
      <c r="M9771" s="53"/>
    </row>
    <row r="9772" spans="2:13" x14ac:dyDescent="0.25">
      <c r="B9772" s="111"/>
      <c r="C9772" s="53"/>
      <c r="D9772" s="53"/>
      <c r="E9772" s="53"/>
      <c r="F9772" s="53"/>
      <c r="G9772" s="54"/>
      <c r="H9772" s="53"/>
      <c r="I9772" s="59"/>
      <c r="J9772" s="53"/>
      <c r="K9772" s="53"/>
      <c r="L9772" s="53"/>
      <c r="M9772" s="53"/>
    </row>
    <row r="9773" spans="2:13" x14ac:dyDescent="0.25">
      <c r="B9773" s="111"/>
      <c r="C9773" s="53"/>
      <c r="D9773" s="53"/>
      <c r="E9773" s="53"/>
      <c r="F9773" s="53"/>
      <c r="G9773" s="54"/>
      <c r="H9773" s="53"/>
      <c r="I9773" s="59"/>
      <c r="J9773" s="53"/>
      <c r="K9773" s="53"/>
      <c r="L9773" s="53"/>
      <c r="M9773" s="53"/>
    </row>
    <row r="9774" spans="2:13" x14ac:dyDescent="0.25">
      <c r="B9774" s="111"/>
      <c r="C9774" s="53"/>
      <c r="D9774" s="53"/>
      <c r="E9774" s="53"/>
      <c r="F9774" s="53"/>
      <c r="G9774" s="54"/>
      <c r="H9774" s="53"/>
      <c r="I9774" s="59"/>
      <c r="J9774" s="53"/>
      <c r="K9774" s="53"/>
      <c r="L9774" s="53"/>
      <c r="M9774" s="53"/>
    </row>
    <row r="9775" spans="2:13" x14ac:dyDescent="0.25">
      <c r="B9775" s="111"/>
      <c r="C9775" s="53"/>
      <c r="D9775" s="53"/>
      <c r="E9775" s="53"/>
      <c r="F9775" s="53"/>
      <c r="G9775" s="54"/>
      <c r="H9775" s="53"/>
      <c r="I9775" s="59"/>
      <c r="J9775" s="53"/>
      <c r="K9775" s="53"/>
      <c r="L9775" s="53"/>
      <c r="M9775" s="53"/>
    </row>
    <row r="9776" spans="2:13" x14ac:dyDescent="0.25">
      <c r="B9776" s="111"/>
      <c r="C9776" s="53"/>
      <c r="D9776" s="53"/>
      <c r="E9776" s="53"/>
      <c r="F9776" s="53"/>
      <c r="G9776" s="54"/>
      <c r="H9776" s="53"/>
      <c r="I9776" s="59"/>
      <c r="J9776" s="53"/>
      <c r="K9776" s="53"/>
      <c r="L9776" s="53"/>
      <c r="M9776" s="53"/>
    </row>
    <row r="9777" spans="2:13" x14ac:dyDescent="0.25">
      <c r="B9777" s="111"/>
      <c r="C9777" s="53"/>
      <c r="D9777" s="53"/>
      <c r="E9777" s="53"/>
      <c r="F9777" s="53"/>
      <c r="G9777" s="54"/>
      <c r="H9777" s="53"/>
      <c r="I9777" s="59"/>
      <c r="J9777" s="53"/>
      <c r="K9777" s="53"/>
      <c r="L9777" s="53"/>
      <c r="M9777" s="53"/>
    </row>
    <row r="9778" spans="2:13" x14ac:dyDescent="0.25">
      <c r="B9778" s="111"/>
      <c r="C9778" s="53"/>
      <c r="D9778" s="53"/>
      <c r="E9778" s="53"/>
      <c r="F9778" s="53"/>
      <c r="G9778" s="54"/>
      <c r="H9778" s="53"/>
      <c r="I9778" s="59"/>
      <c r="J9778" s="53"/>
      <c r="K9778" s="53"/>
      <c r="L9778" s="53"/>
      <c r="M9778" s="53"/>
    </row>
    <row r="9779" spans="2:13" x14ac:dyDescent="0.25">
      <c r="B9779" s="111"/>
      <c r="C9779" s="53"/>
      <c r="D9779" s="53"/>
      <c r="E9779" s="53"/>
      <c r="F9779" s="53"/>
      <c r="G9779" s="54"/>
      <c r="H9779" s="53"/>
      <c r="I9779" s="59"/>
      <c r="J9779" s="53"/>
      <c r="K9779" s="53"/>
      <c r="L9779" s="53"/>
      <c r="M9779" s="53"/>
    </row>
    <row r="9780" spans="2:13" x14ac:dyDescent="0.25">
      <c r="B9780" s="111"/>
      <c r="C9780" s="53"/>
      <c r="D9780" s="53"/>
      <c r="E9780" s="53"/>
      <c r="F9780" s="53"/>
      <c r="G9780" s="54"/>
      <c r="H9780" s="53"/>
      <c r="I9780" s="59"/>
      <c r="J9780" s="53"/>
      <c r="K9780" s="53"/>
      <c r="L9780" s="53"/>
      <c r="M9780" s="53"/>
    </row>
    <row r="9781" spans="2:13" x14ac:dyDescent="0.25">
      <c r="B9781" s="111"/>
      <c r="C9781" s="53"/>
      <c r="D9781" s="53"/>
      <c r="E9781" s="53"/>
      <c r="F9781" s="53"/>
      <c r="G9781" s="54"/>
      <c r="H9781" s="53"/>
      <c r="I9781" s="59"/>
      <c r="J9781" s="53"/>
      <c r="K9781" s="53"/>
      <c r="L9781" s="53"/>
      <c r="M9781" s="53"/>
    </row>
    <row r="9782" spans="2:13" x14ac:dyDescent="0.25">
      <c r="B9782" s="111"/>
      <c r="C9782" s="53"/>
      <c r="D9782" s="53"/>
      <c r="E9782" s="53"/>
      <c r="F9782" s="53"/>
      <c r="G9782" s="54"/>
      <c r="H9782" s="53"/>
      <c r="I9782" s="59"/>
      <c r="J9782" s="53"/>
      <c r="K9782" s="53"/>
      <c r="L9782" s="53"/>
      <c r="M9782" s="53"/>
    </row>
    <row r="9783" spans="2:13" x14ac:dyDescent="0.25">
      <c r="B9783" s="111"/>
      <c r="C9783" s="53"/>
      <c r="D9783" s="53"/>
      <c r="E9783" s="53"/>
      <c r="F9783" s="53"/>
      <c r="G9783" s="54"/>
      <c r="H9783" s="53"/>
      <c r="I9783" s="59"/>
      <c r="J9783" s="53"/>
      <c r="K9783" s="53"/>
      <c r="L9783" s="53"/>
      <c r="M9783" s="53"/>
    </row>
    <row r="9784" spans="2:13" x14ac:dyDescent="0.25">
      <c r="B9784" s="111"/>
      <c r="C9784" s="53"/>
      <c r="D9784" s="53"/>
      <c r="E9784" s="53"/>
      <c r="F9784" s="53"/>
      <c r="G9784" s="54"/>
      <c r="H9784" s="53"/>
      <c r="I9784" s="59"/>
      <c r="J9784" s="53"/>
      <c r="K9784" s="53"/>
      <c r="L9784" s="53"/>
      <c r="M9784" s="53"/>
    </row>
    <row r="9785" spans="2:13" x14ac:dyDescent="0.25">
      <c r="B9785" s="111"/>
      <c r="C9785" s="53"/>
      <c r="D9785" s="53"/>
      <c r="E9785" s="53"/>
      <c r="F9785" s="53"/>
      <c r="G9785" s="54"/>
      <c r="H9785" s="53"/>
      <c r="I9785" s="59"/>
      <c r="J9785" s="53"/>
      <c r="K9785" s="53"/>
      <c r="L9785" s="53"/>
      <c r="M9785" s="53"/>
    </row>
    <row r="9786" spans="2:13" x14ac:dyDescent="0.25">
      <c r="B9786" s="111"/>
      <c r="C9786" s="53"/>
      <c r="D9786" s="53"/>
      <c r="E9786" s="53"/>
      <c r="F9786" s="53"/>
      <c r="G9786" s="54"/>
      <c r="H9786" s="53"/>
      <c r="I9786" s="59"/>
      <c r="J9786" s="53"/>
      <c r="K9786" s="53"/>
      <c r="L9786" s="53"/>
      <c r="M9786" s="53"/>
    </row>
    <row r="9787" spans="2:13" x14ac:dyDescent="0.25">
      <c r="B9787" s="111"/>
      <c r="C9787" s="53"/>
      <c r="D9787" s="53"/>
      <c r="E9787" s="53"/>
      <c r="F9787" s="53"/>
      <c r="G9787" s="54"/>
      <c r="H9787" s="53"/>
      <c r="I9787" s="59"/>
      <c r="J9787" s="53"/>
      <c r="K9787" s="53"/>
      <c r="L9787" s="53"/>
      <c r="M9787" s="53"/>
    </row>
    <row r="9788" spans="2:13" x14ac:dyDescent="0.25">
      <c r="B9788" s="111"/>
      <c r="C9788" s="53"/>
      <c r="D9788" s="53"/>
      <c r="E9788" s="53"/>
      <c r="F9788" s="53"/>
      <c r="G9788" s="54"/>
      <c r="H9788" s="53"/>
      <c r="I9788" s="59"/>
      <c r="J9788" s="53"/>
      <c r="K9788" s="53"/>
      <c r="L9788" s="53"/>
      <c r="M9788" s="53"/>
    </row>
    <row r="9789" spans="2:13" x14ac:dyDescent="0.25">
      <c r="B9789" s="111"/>
      <c r="C9789" s="53"/>
      <c r="D9789" s="53"/>
      <c r="E9789" s="53"/>
      <c r="F9789" s="53"/>
      <c r="G9789" s="54"/>
      <c r="H9789" s="53"/>
      <c r="I9789" s="59"/>
      <c r="J9789" s="53"/>
      <c r="K9789" s="53"/>
      <c r="L9789" s="53"/>
      <c r="M9789" s="53"/>
    </row>
    <row r="9790" spans="2:13" x14ac:dyDescent="0.25">
      <c r="B9790" s="111"/>
      <c r="C9790" s="53"/>
      <c r="D9790" s="53"/>
      <c r="E9790" s="53"/>
      <c r="F9790" s="53"/>
      <c r="G9790" s="54"/>
      <c r="H9790" s="53"/>
      <c r="I9790" s="59"/>
      <c r="J9790" s="53"/>
      <c r="K9790" s="53"/>
      <c r="L9790" s="53"/>
      <c r="M9790" s="53"/>
    </row>
    <row r="9791" spans="2:13" x14ac:dyDescent="0.25">
      <c r="B9791" s="111"/>
      <c r="C9791" s="53"/>
      <c r="D9791" s="53"/>
      <c r="E9791" s="53"/>
      <c r="F9791" s="53"/>
      <c r="G9791" s="54"/>
      <c r="H9791" s="53"/>
      <c r="I9791" s="59"/>
      <c r="J9791" s="53"/>
      <c r="K9791" s="53"/>
      <c r="L9791" s="53"/>
      <c r="M9791" s="53"/>
    </row>
    <row r="9792" spans="2:13" x14ac:dyDescent="0.25">
      <c r="B9792" s="111"/>
      <c r="C9792" s="53"/>
      <c r="D9792" s="53"/>
      <c r="E9792" s="53"/>
      <c r="F9792" s="53"/>
      <c r="G9792" s="54"/>
      <c r="H9792" s="53"/>
      <c r="I9792" s="59"/>
      <c r="J9792" s="53"/>
      <c r="K9792" s="53"/>
      <c r="L9792" s="53"/>
      <c r="M9792" s="53"/>
    </row>
    <row r="9793" spans="2:13" x14ac:dyDescent="0.25">
      <c r="B9793" s="111"/>
      <c r="C9793" s="53"/>
      <c r="D9793" s="53"/>
      <c r="E9793" s="53"/>
      <c r="F9793" s="53"/>
      <c r="G9793" s="54"/>
      <c r="H9793" s="53"/>
      <c r="I9793" s="59"/>
      <c r="J9793" s="53"/>
      <c r="K9793" s="53"/>
      <c r="L9793" s="53"/>
      <c r="M9793" s="53"/>
    </row>
    <row r="9794" spans="2:13" x14ac:dyDescent="0.25">
      <c r="B9794" s="111"/>
      <c r="C9794" s="53"/>
      <c r="D9794" s="53"/>
      <c r="E9794" s="53"/>
      <c r="F9794" s="53"/>
      <c r="G9794" s="54"/>
      <c r="H9794" s="53"/>
      <c r="I9794" s="59"/>
      <c r="J9794" s="53"/>
      <c r="K9794" s="53"/>
      <c r="L9794" s="53"/>
      <c r="M9794" s="53"/>
    </row>
    <row r="9795" spans="2:13" x14ac:dyDescent="0.25">
      <c r="B9795" s="111"/>
      <c r="C9795" s="53"/>
      <c r="D9795" s="53"/>
      <c r="E9795" s="53"/>
      <c r="F9795" s="53"/>
      <c r="G9795" s="54"/>
      <c r="H9795" s="53"/>
      <c r="I9795" s="59"/>
      <c r="J9795" s="53"/>
      <c r="K9795" s="53"/>
      <c r="L9795" s="53"/>
      <c r="M9795" s="53"/>
    </row>
    <row r="9796" spans="2:13" x14ac:dyDescent="0.25">
      <c r="B9796" s="111"/>
      <c r="C9796" s="53"/>
      <c r="D9796" s="53"/>
      <c r="E9796" s="53"/>
      <c r="F9796" s="53"/>
      <c r="G9796" s="54"/>
      <c r="H9796" s="53"/>
      <c r="I9796" s="59"/>
      <c r="J9796" s="53"/>
      <c r="K9796" s="53"/>
      <c r="L9796" s="53"/>
      <c r="M9796" s="53"/>
    </row>
    <row r="9797" spans="2:13" x14ac:dyDescent="0.25">
      <c r="B9797" s="111"/>
      <c r="C9797" s="53"/>
      <c r="D9797" s="53"/>
      <c r="E9797" s="53"/>
      <c r="F9797" s="53"/>
      <c r="G9797" s="54"/>
      <c r="H9797" s="53"/>
      <c r="I9797" s="59"/>
      <c r="J9797" s="53"/>
      <c r="K9797" s="53"/>
      <c r="L9797" s="53"/>
      <c r="M9797" s="53"/>
    </row>
    <row r="9798" spans="2:13" x14ac:dyDescent="0.25">
      <c r="B9798" s="111"/>
      <c r="C9798" s="53"/>
      <c r="D9798" s="53"/>
      <c r="E9798" s="53"/>
      <c r="F9798" s="53"/>
      <c r="G9798" s="54"/>
      <c r="H9798" s="53"/>
      <c r="I9798" s="59"/>
      <c r="J9798" s="53"/>
      <c r="K9798" s="53"/>
      <c r="L9798" s="53"/>
      <c r="M9798" s="53"/>
    </row>
    <row r="9799" spans="2:13" x14ac:dyDescent="0.25">
      <c r="B9799" s="111"/>
      <c r="C9799" s="53"/>
      <c r="D9799" s="53"/>
      <c r="E9799" s="53"/>
      <c r="F9799" s="53"/>
      <c r="G9799" s="54"/>
      <c r="H9799" s="53"/>
      <c r="I9799" s="59"/>
      <c r="J9799" s="53"/>
      <c r="K9799" s="53"/>
      <c r="L9799" s="53"/>
      <c r="M9799" s="53"/>
    </row>
    <row r="9800" spans="2:13" x14ac:dyDescent="0.25">
      <c r="B9800" s="111"/>
      <c r="C9800" s="53"/>
      <c r="D9800" s="53"/>
      <c r="E9800" s="53"/>
      <c r="F9800" s="53"/>
      <c r="G9800" s="54"/>
      <c r="H9800" s="53"/>
      <c r="I9800" s="59"/>
      <c r="J9800" s="53"/>
      <c r="K9800" s="53"/>
      <c r="L9800" s="53"/>
      <c r="M9800" s="53"/>
    </row>
    <row r="9801" spans="2:13" x14ac:dyDescent="0.25">
      <c r="B9801" s="111"/>
      <c r="C9801" s="53"/>
      <c r="D9801" s="53"/>
      <c r="E9801" s="53"/>
      <c r="F9801" s="53"/>
      <c r="G9801" s="54"/>
      <c r="H9801" s="53"/>
      <c r="I9801" s="59"/>
      <c r="J9801" s="53"/>
      <c r="K9801" s="53"/>
      <c r="L9801" s="53"/>
      <c r="M9801" s="53"/>
    </row>
    <row r="9802" spans="2:13" x14ac:dyDescent="0.25">
      <c r="B9802" s="111"/>
      <c r="C9802" s="53"/>
      <c r="D9802" s="53"/>
      <c r="E9802" s="53"/>
      <c r="F9802" s="53"/>
      <c r="G9802" s="54"/>
      <c r="H9802" s="53"/>
      <c r="I9802" s="59"/>
      <c r="J9802" s="53"/>
      <c r="K9802" s="53"/>
      <c r="L9802" s="53"/>
      <c r="M9802" s="53"/>
    </row>
    <row r="9803" spans="2:13" x14ac:dyDescent="0.25">
      <c r="B9803" s="111"/>
      <c r="C9803" s="53"/>
      <c r="D9803" s="53"/>
      <c r="E9803" s="53"/>
      <c r="F9803" s="53"/>
      <c r="G9803" s="54"/>
      <c r="H9803" s="53"/>
      <c r="I9803" s="59"/>
      <c r="J9803" s="53"/>
      <c r="K9803" s="53"/>
      <c r="L9803" s="53"/>
      <c r="M9803" s="53"/>
    </row>
    <row r="9804" spans="2:13" x14ac:dyDescent="0.25">
      <c r="B9804" s="111"/>
      <c r="C9804" s="53"/>
      <c r="D9804" s="53"/>
      <c r="E9804" s="53"/>
      <c r="F9804" s="53"/>
      <c r="G9804" s="54"/>
      <c r="H9804" s="53"/>
      <c r="I9804" s="59"/>
      <c r="J9804" s="53"/>
      <c r="K9804" s="53"/>
      <c r="L9804" s="53"/>
      <c r="M9804" s="53"/>
    </row>
    <row r="9805" spans="2:13" x14ac:dyDescent="0.25">
      <c r="B9805" s="111"/>
      <c r="C9805" s="53"/>
      <c r="D9805" s="53"/>
      <c r="E9805" s="53"/>
      <c r="F9805" s="53"/>
      <c r="G9805" s="54"/>
      <c r="H9805" s="53"/>
      <c r="I9805" s="59"/>
      <c r="J9805" s="53"/>
      <c r="K9805" s="53"/>
      <c r="L9805" s="53"/>
      <c r="M9805" s="53"/>
    </row>
    <row r="9806" spans="2:13" x14ac:dyDescent="0.25">
      <c r="B9806" s="111"/>
      <c r="C9806" s="53"/>
      <c r="D9806" s="53"/>
      <c r="E9806" s="53"/>
      <c r="F9806" s="53"/>
      <c r="G9806" s="54"/>
      <c r="H9806" s="53"/>
      <c r="I9806" s="59"/>
      <c r="J9806" s="53"/>
      <c r="K9806" s="53"/>
      <c r="L9806" s="53"/>
      <c r="M9806" s="53"/>
    </row>
    <row r="9807" spans="2:13" x14ac:dyDescent="0.25">
      <c r="B9807" s="111"/>
      <c r="C9807" s="53"/>
      <c r="D9807" s="53"/>
      <c r="E9807" s="53"/>
      <c r="F9807" s="53"/>
      <c r="G9807" s="54"/>
      <c r="H9807" s="53"/>
      <c r="I9807" s="59"/>
      <c r="J9807" s="53"/>
      <c r="K9807" s="53"/>
      <c r="L9807" s="53"/>
      <c r="M9807" s="53"/>
    </row>
    <row r="9808" spans="2:13" x14ac:dyDescent="0.25">
      <c r="B9808" s="111"/>
      <c r="C9808" s="53"/>
      <c r="D9808" s="53"/>
      <c r="E9808" s="53"/>
      <c r="F9808" s="53"/>
      <c r="G9808" s="54"/>
      <c r="H9808" s="53"/>
      <c r="I9808" s="59"/>
      <c r="J9808" s="53"/>
      <c r="K9808" s="53"/>
      <c r="L9808" s="53"/>
      <c r="M9808" s="53"/>
    </row>
    <row r="9809" spans="2:13" x14ac:dyDescent="0.25">
      <c r="B9809" s="111"/>
      <c r="C9809" s="53"/>
      <c r="D9809" s="53"/>
      <c r="E9809" s="53"/>
      <c r="F9809" s="53"/>
      <c r="G9809" s="54"/>
      <c r="H9809" s="53"/>
      <c r="I9809" s="59"/>
      <c r="J9809" s="53"/>
      <c r="K9809" s="53"/>
      <c r="L9809" s="53"/>
      <c r="M9809" s="53"/>
    </row>
    <row r="9810" spans="2:13" x14ac:dyDescent="0.25">
      <c r="B9810" s="111"/>
      <c r="C9810" s="53"/>
      <c r="D9810" s="53"/>
      <c r="E9810" s="53"/>
      <c r="F9810" s="53"/>
      <c r="G9810" s="54"/>
      <c r="H9810" s="53"/>
      <c r="I9810" s="59"/>
      <c r="J9810" s="53"/>
      <c r="K9810" s="53"/>
      <c r="L9810" s="53"/>
      <c r="M9810" s="53"/>
    </row>
    <row r="9811" spans="2:13" x14ac:dyDescent="0.25">
      <c r="B9811" s="111"/>
      <c r="C9811" s="53"/>
      <c r="D9811" s="53"/>
      <c r="E9811" s="53"/>
      <c r="F9811" s="53"/>
      <c r="G9811" s="54"/>
      <c r="H9811" s="53"/>
      <c r="I9811" s="59"/>
      <c r="J9811" s="53"/>
      <c r="K9811" s="53"/>
      <c r="L9811" s="53"/>
      <c r="M9811" s="53"/>
    </row>
    <row r="9812" spans="2:13" x14ac:dyDescent="0.25">
      <c r="B9812" s="111"/>
      <c r="C9812" s="53"/>
      <c r="D9812" s="53"/>
      <c r="E9812" s="53"/>
      <c r="F9812" s="53"/>
      <c r="G9812" s="54"/>
      <c r="H9812" s="53"/>
      <c r="I9812" s="59"/>
      <c r="J9812" s="53"/>
      <c r="K9812" s="53"/>
      <c r="L9812" s="53"/>
      <c r="M9812" s="53"/>
    </row>
    <row r="9813" spans="2:13" x14ac:dyDescent="0.25">
      <c r="B9813" s="111"/>
      <c r="C9813" s="53"/>
      <c r="D9813" s="53"/>
      <c r="E9813" s="53"/>
      <c r="F9813" s="53"/>
      <c r="G9813" s="54"/>
      <c r="H9813" s="53"/>
      <c r="I9813" s="59"/>
      <c r="J9813" s="53"/>
      <c r="K9813" s="53"/>
      <c r="L9813" s="53"/>
      <c r="M9813" s="53"/>
    </row>
    <row r="9814" spans="2:13" x14ac:dyDescent="0.25">
      <c r="B9814" s="111"/>
      <c r="C9814" s="53"/>
      <c r="D9814" s="53"/>
      <c r="E9814" s="53"/>
      <c r="F9814" s="53"/>
      <c r="G9814" s="54"/>
      <c r="H9814" s="53"/>
      <c r="I9814" s="59"/>
      <c r="J9814" s="53"/>
      <c r="K9814" s="53"/>
      <c r="L9814" s="53"/>
      <c r="M9814" s="53"/>
    </row>
    <row r="9815" spans="2:13" x14ac:dyDescent="0.25">
      <c r="B9815" s="111"/>
      <c r="C9815" s="53"/>
      <c r="D9815" s="53"/>
      <c r="E9815" s="53"/>
      <c r="F9815" s="53"/>
      <c r="G9815" s="54"/>
      <c r="H9815" s="53"/>
      <c r="I9815" s="59"/>
      <c r="J9815" s="53"/>
      <c r="K9815" s="53"/>
      <c r="L9815" s="53"/>
      <c r="M9815" s="53"/>
    </row>
    <row r="9816" spans="2:13" x14ac:dyDescent="0.25">
      <c r="B9816" s="111"/>
      <c r="C9816" s="53"/>
      <c r="D9816" s="53"/>
      <c r="E9816" s="53"/>
      <c r="F9816" s="53"/>
      <c r="G9816" s="54"/>
      <c r="H9816" s="53"/>
      <c r="I9816" s="59"/>
      <c r="J9816" s="53"/>
      <c r="K9816" s="53"/>
      <c r="L9816" s="53"/>
      <c r="M9816" s="53"/>
    </row>
    <row r="9817" spans="2:13" x14ac:dyDescent="0.25">
      <c r="B9817" s="111"/>
      <c r="C9817" s="53"/>
      <c r="D9817" s="53"/>
      <c r="E9817" s="53"/>
      <c r="F9817" s="53"/>
      <c r="G9817" s="54"/>
      <c r="H9817" s="53"/>
      <c r="I9817" s="59"/>
      <c r="J9817" s="53"/>
      <c r="K9817" s="53"/>
      <c r="L9817" s="53"/>
      <c r="M9817" s="53"/>
    </row>
    <row r="9818" spans="2:13" x14ac:dyDescent="0.25">
      <c r="B9818" s="111"/>
      <c r="C9818" s="53"/>
      <c r="D9818" s="53"/>
      <c r="E9818" s="53"/>
      <c r="F9818" s="53"/>
      <c r="G9818" s="54"/>
      <c r="H9818" s="53"/>
      <c r="I9818" s="59"/>
      <c r="J9818" s="53"/>
      <c r="K9818" s="53"/>
      <c r="L9818" s="53"/>
      <c r="M9818" s="53"/>
    </row>
    <row r="9819" spans="2:13" x14ac:dyDescent="0.25">
      <c r="B9819" s="111"/>
      <c r="C9819" s="53"/>
      <c r="D9819" s="53"/>
      <c r="E9819" s="53"/>
      <c r="F9819" s="53"/>
      <c r="G9819" s="54"/>
      <c r="H9819" s="53"/>
      <c r="I9819" s="59"/>
      <c r="J9819" s="53"/>
      <c r="K9819" s="53"/>
      <c r="L9819" s="53"/>
      <c r="M9819" s="53"/>
    </row>
    <row r="9820" spans="2:13" x14ac:dyDescent="0.25">
      <c r="B9820" s="111"/>
      <c r="C9820" s="53"/>
      <c r="D9820" s="53"/>
      <c r="E9820" s="53"/>
      <c r="F9820" s="53"/>
      <c r="G9820" s="54"/>
      <c r="H9820" s="53"/>
      <c r="I9820" s="59"/>
      <c r="J9820" s="53"/>
      <c r="K9820" s="53"/>
      <c r="L9820" s="53"/>
      <c r="M9820" s="53"/>
    </row>
    <row r="9821" spans="2:13" x14ac:dyDescent="0.25">
      <c r="B9821" s="111"/>
      <c r="C9821" s="53"/>
      <c r="D9821" s="53"/>
      <c r="E9821" s="53"/>
      <c r="F9821" s="53"/>
      <c r="G9821" s="54"/>
      <c r="H9821" s="53"/>
      <c r="I9821" s="59"/>
      <c r="J9821" s="53"/>
      <c r="K9821" s="53"/>
      <c r="L9821" s="53"/>
      <c r="M9821" s="53"/>
    </row>
    <row r="9822" spans="2:13" x14ac:dyDescent="0.25">
      <c r="B9822" s="111"/>
      <c r="C9822" s="53"/>
      <c r="D9822" s="53"/>
      <c r="E9822" s="53"/>
      <c r="F9822" s="53"/>
      <c r="G9822" s="54"/>
      <c r="H9822" s="53"/>
      <c r="I9822" s="59"/>
      <c r="J9822" s="53"/>
      <c r="K9822" s="53"/>
      <c r="L9822" s="53"/>
      <c r="M9822" s="53"/>
    </row>
    <row r="9823" spans="2:13" x14ac:dyDescent="0.25">
      <c r="B9823" s="111"/>
      <c r="C9823" s="53"/>
      <c r="D9823" s="53"/>
      <c r="E9823" s="53"/>
      <c r="F9823" s="53"/>
      <c r="G9823" s="54"/>
      <c r="H9823" s="53"/>
      <c r="I9823" s="59"/>
      <c r="J9823" s="53"/>
      <c r="K9823" s="53"/>
      <c r="L9823" s="53"/>
      <c r="M9823" s="53"/>
    </row>
    <row r="9824" spans="2:13" x14ac:dyDescent="0.25">
      <c r="B9824" s="111"/>
      <c r="C9824" s="53"/>
      <c r="D9824" s="53"/>
      <c r="E9824" s="53"/>
      <c r="F9824" s="53"/>
      <c r="G9824" s="54"/>
      <c r="H9824" s="53"/>
      <c r="I9824" s="59"/>
      <c r="J9824" s="53"/>
      <c r="K9824" s="53"/>
      <c r="L9824" s="53"/>
      <c r="M9824" s="53"/>
    </row>
    <row r="9825" spans="2:13" x14ac:dyDescent="0.25">
      <c r="B9825" s="111"/>
      <c r="C9825" s="53"/>
      <c r="D9825" s="53"/>
      <c r="E9825" s="53"/>
      <c r="F9825" s="53"/>
      <c r="G9825" s="54"/>
      <c r="H9825" s="53"/>
      <c r="I9825" s="59"/>
      <c r="J9825" s="53"/>
      <c r="K9825" s="53"/>
      <c r="L9825" s="53"/>
      <c r="M9825" s="53"/>
    </row>
    <row r="9826" spans="2:13" x14ac:dyDescent="0.25">
      <c r="B9826" s="111"/>
      <c r="C9826" s="53"/>
      <c r="D9826" s="53"/>
      <c r="E9826" s="53"/>
      <c r="F9826" s="53"/>
      <c r="G9826" s="54"/>
      <c r="H9826" s="53"/>
      <c r="I9826" s="59"/>
      <c r="J9826" s="53"/>
      <c r="K9826" s="53"/>
      <c r="L9826" s="53"/>
      <c r="M9826" s="53"/>
    </row>
    <row r="9827" spans="2:13" x14ac:dyDescent="0.25">
      <c r="B9827" s="111"/>
      <c r="C9827" s="53"/>
      <c r="D9827" s="53"/>
      <c r="E9827" s="53"/>
      <c r="F9827" s="53"/>
      <c r="G9827" s="54"/>
      <c r="H9827" s="53"/>
      <c r="I9827" s="59"/>
      <c r="J9827" s="53"/>
      <c r="K9827" s="53"/>
      <c r="L9827" s="53"/>
      <c r="M9827" s="53"/>
    </row>
    <row r="9828" spans="2:13" x14ac:dyDescent="0.25">
      <c r="B9828" s="111"/>
      <c r="C9828" s="53"/>
      <c r="D9828" s="53"/>
      <c r="E9828" s="53"/>
      <c r="F9828" s="53"/>
      <c r="G9828" s="54"/>
      <c r="H9828" s="53"/>
      <c r="I9828" s="59"/>
      <c r="J9828" s="53"/>
      <c r="K9828" s="53"/>
      <c r="L9828" s="53"/>
      <c r="M9828" s="53"/>
    </row>
    <row r="9829" spans="2:13" x14ac:dyDescent="0.25">
      <c r="B9829" s="111"/>
      <c r="C9829" s="53"/>
      <c r="D9829" s="53"/>
      <c r="E9829" s="53"/>
      <c r="F9829" s="53"/>
      <c r="G9829" s="54"/>
      <c r="H9829" s="53"/>
      <c r="I9829" s="59"/>
      <c r="J9829" s="53"/>
      <c r="K9829" s="53"/>
      <c r="L9829" s="53"/>
      <c r="M9829" s="53"/>
    </row>
    <row r="9830" spans="2:13" x14ac:dyDescent="0.25">
      <c r="B9830" s="111"/>
      <c r="C9830" s="53"/>
      <c r="D9830" s="53"/>
      <c r="E9830" s="53"/>
      <c r="F9830" s="53"/>
      <c r="G9830" s="54"/>
      <c r="H9830" s="53"/>
      <c r="I9830" s="59"/>
      <c r="J9830" s="53"/>
      <c r="K9830" s="53"/>
      <c r="L9830" s="53"/>
      <c r="M9830" s="53"/>
    </row>
    <row r="9831" spans="2:13" x14ac:dyDescent="0.25">
      <c r="B9831" s="111"/>
      <c r="C9831" s="53"/>
      <c r="D9831" s="53"/>
      <c r="E9831" s="53"/>
      <c r="F9831" s="53"/>
      <c r="G9831" s="54"/>
      <c r="H9831" s="53"/>
      <c r="I9831" s="59"/>
      <c r="J9831" s="53"/>
      <c r="K9831" s="53"/>
      <c r="L9831" s="53"/>
      <c r="M9831" s="53"/>
    </row>
    <row r="9832" spans="2:13" x14ac:dyDescent="0.25">
      <c r="B9832" s="111"/>
      <c r="C9832" s="53"/>
      <c r="D9832" s="53"/>
      <c r="E9832" s="53"/>
      <c r="F9832" s="53"/>
      <c r="G9832" s="54"/>
      <c r="H9832" s="53"/>
      <c r="I9832" s="59"/>
      <c r="J9832" s="53"/>
      <c r="K9832" s="53"/>
      <c r="L9832" s="53"/>
      <c r="M9832" s="53"/>
    </row>
    <row r="9833" spans="2:13" x14ac:dyDescent="0.25">
      <c r="B9833" s="111"/>
      <c r="C9833" s="53"/>
      <c r="D9833" s="53"/>
      <c r="E9833" s="53"/>
      <c r="F9833" s="53"/>
      <c r="G9833" s="54"/>
      <c r="H9833" s="53"/>
      <c r="I9833" s="59"/>
      <c r="J9833" s="53"/>
      <c r="K9833" s="53"/>
      <c r="L9833" s="53"/>
      <c r="M9833" s="53"/>
    </row>
    <row r="9834" spans="2:13" x14ac:dyDescent="0.25">
      <c r="B9834" s="111"/>
      <c r="C9834" s="53"/>
      <c r="D9834" s="53"/>
      <c r="E9834" s="53"/>
      <c r="F9834" s="53"/>
      <c r="G9834" s="54"/>
      <c r="H9834" s="53"/>
      <c r="I9834" s="59"/>
      <c r="J9834" s="53"/>
      <c r="K9834" s="53"/>
      <c r="L9834" s="53"/>
      <c r="M9834" s="53"/>
    </row>
    <row r="9835" spans="2:13" x14ac:dyDescent="0.25">
      <c r="B9835" s="111"/>
      <c r="C9835" s="53"/>
      <c r="D9835" s="53"/>
      <c r="E9835" s="53"/>
      <c r="F9835" s="53"/>
      <c r="G9835" s="54"/>
      <c r="H9835" s="53"/>
      <c r="I9835" s="59"/>
      <c r="J9835" s="53"/>
      <c r="K9835" s="53"/>
      <c r="L9835" s="53"/>
      <c r="M9835" s="53"/>
    </row>
    <row r="9836" spans="2:13" x14ac:dyDescent="0.25">
      <c r="B9836" s="111"/>
      <c r="C9836" s="53"/>
      <c r="D9836" s="53"/>
      <c r="E9836" s="53"/>
      <c r="F9836" s="53"/>
      <c r="G9836" s="54"/>
      <c r="H9836" s="53"/>
      <c r="I9836" s="59"/>
      <c r="J9836" s="53"/>
      <c r="K9836" s="53"/>
      <c r="L9836" s="53"/>
      <c r="M9836" s="53"/>
    </row>
    <row r="9837" spans="2:13" x14ac:dyDescent="0.25">
      <c r="B9837" s="111"/>
      <c r="C9837" s="53"/>
      <c r="D9837" s="53"/>
      <c r="E9837" s="53"/>
      <c r="F9837" s="53"/>
      <c r="G9837" s="54"/>
      <c r="H9837" s="53"/>
      <c r="I9837" s="59"/>
      <c r="J9837" s="53"/>
      <c r="K9837" s="53"/>
      <c r="L9837" s="53"/>
      <c r="M9837" s="53"/>
    </row>
    <row r="9838" spans="2:13" x14ac:dyDescent="0.25">
      <c r="B9838" s="111"/>
      <c r="C9838" s="53"/>
      <c r="D9838" s="53"/>
      <c r="E9838" s="53"/>
      <c r="F9838" s="53"/>
      <c r="G9838" s="54"/>
      <c r="H9838" s="53"/>
      <c r="I9838" s="59"/>
      <c r="J9838" s="53"/>
      <c r="K9838" s="53"/>
      <c r="L9838" s="53"/>
      <c r="M9838" s="53"/>
    </row>
    <row r="9839" spans="2:13" x14ac:dyDescent="0.25">
      <c r="B9839" s="111"/>
      <c r="C9839" s="53"/>
      <c r="D9839" s="53"/>
      <c r="E9839" s="53"/>
      <c r="F9839" s="53"/>
      <c r="G9839" s="54"/>
      <c r="H9839" s="53"/>
      <c r="I9839" s="59"/>
      <c r="J9839" s="53"/>
      <c r="K9839" s="53"/>
      <c r="L9839" s="53"/>
      <c r="M9839" s="53"/>
    </row>
    <row r="9840" spans="2:13" x14ac:dyDescent="0.25">
      <c r="B9840" s="111"/>
      <c r="C9840" s="53"/>
      <c r="D9840" s="53"/>
      <c r="E9840" s="53"/>
      <c r="F9840" s="53"/>
      <c r="G9840" s="54"/>
      <c r="H9840" s="53"/>
      <c r="I9840" s="59"/>
      <c r="J9840" s="53"/>
      <c r="K9840" s="53"/>
      <c r="L9840" s="53"/>
      <c r="M9840" s="53"/>
    </row>
    <row r="9841" spans="2:13" x14ac:dyDescent="0.25">
      <c r="B9841" s="111"/>
      <c r="C9841" s="53"/>
      <c r="D9841" s="53"/>
      <c r="E9841" s="53"/>
      <c r="F9841" s="53"/>
      <c r="G9841" s="54"/>
      <c r="H9841" s="53"/>
      <c r="I9841" s="59"/>
      <c r="J9841" s="53"/>
      <c r="K9841" s="53"/>
      <c r="L9841" s="53"/>
      <c r="M9841" s="53"/>
    </row>
    <row r="9842" spans="2:13" x14ac:dyDescent="0.25">
      <c r="B9842" s="111"/>
      <c r="C9842" s="53"/>
      <c r="D9842" s="53"/>
      <c r="E9842" s="53"/>
      <c r="F9842" s="53"/>
      <c r="G9842" s="54"/>
      <c r="H9842" s="53"/>
      <c r="I9842" s="59"/>
      <c r="J9842" s="53"/>
      <c r="K9842" s="53"/>
      <c r="L9842" s="53"/>
      <c r="M9842" s="53"/>
    </row>
    <row r="9843" spans="2:13" x14ac:dyDescent="0.25">
      <c r="B9843" s="111"/>
      <c r="C9843" s="53"/>
      <c r="D9843" s="53"/>
      <c r="E9843" s="53"/>
      <c r="F9843" s="53"/>
      <c r="G9843" s="54"/>
      <c r="H9843" s="53"/>
      <c r="I9843" s="59"/>
      <c r="J9843" s="53"/>
      <c r="K9843" s="53"/>
      <c r="L9843" s="53"/>
      <c r="M9843" s="53"/>
    </row>
    <row r="9844" spans="2:13" x14ac:dyDescent="0.25">
      <c r="B9844" s="111"/>
      <c r="C9844" s="53"/>
      <c r="D9844" s="53"/>
      <c r="E9844" s="53"/>
      <c r="F9844" s="53"/>
      <c r="G9844" s="54"/>
      <c r="H9844" s="53"/>
      <c r="I9844" s="59"/>
      <c r="J9844" s="53"/>
      <c r="K9844" s="53"/>
      <c r="L9844" s="53"/>
      <c r="M9844" s="53"/>
    </row>
    <row r="9845" spans="2:13" x14ac:dyDescent="0.25">
      <c r="B9845" s="111"/>
      <c r="C9845" s="53"/>
      <c r="D9845" s="53"/>
      <c r="E9845" s="53"/>
      <c r="F9845" s="53"/>
      <c r="G9845" s="54"/>
      <c r="H9845" s="53"/>
      <c r="I9845" s="59"/>
      <c r="J9845" s="53"/>
      <c r="K9845" s="53"/>
      <c r="L9845" s="53"/>
      <c r="M9845" s="53"/>
    </row>
    <row r="9846" spans="2:13" x14ac:dyDescent="0.25">
      <c r="B9846" s="111"/>
      <c r="C9846" s="53"/>
      <c r="D9846" s="53"/>
      <c r="E9846" s="53"/>
      <c r="F9846" s="53"/>
      <c r="G9846" s="54"/>
      <c r="H9846" s="53"/>
      <c r="I9846" s="59"/>
      <c r="J9846" s="53"/>
      <c r="K9846" s="53"/>
      <c r="L9846" s="53"/>
      <c r="M9846" s="53"/>
    </row>
    <row r="9847" spans="2:13" x14ac:dyDescent="0.25">
      <c r="B9847" s="111"/>
      <c r="C9847" s="53"/>
      <c r="D9847" s="53"/>
      <c r="E9847" s="53"/>
      <c r="F9847" s="53"/>
      <c r="G9847" s="54"/>
      <c r="H9847" s="53"/>
      <c r="I9847" s="59"/>
      <c r="J9847" s="53"/>
      <c r="K9847" s="53"/>
      <c r="L9847" s="53"/>
      <c r="M9847" s="53"/>
    </row>
    <row r="9848" spans="2:13" x14ac:dyDescent="0.25">
      <c r="B9848" s="111"/>
      <c r="C9848" s="53"/>
      <c r="D9848" s="53"/>
      <c r="E9848" s="53"/>
      <c r="F9848" s="53"/>
      <c r="G9848" s="54"/>
      <c r="H9848" s="53"/>
      <c r="I9848" s="59"/>
      <c r="J9848" s="53"/>
      <c r="K9848" s="53"/>
      <c r="L9848" s="53"/>
      <c r="M9848" s="53"/>
    </row>
    <row r="9849" spans="2:13" x14ac:dyDescent="0.25">
      <c r="B9849" s="111"/>
      <c r="C9849" s="53"/>
      <c r="D9849" s="53"/>
      <c r="E9849" s="53"/>
      <c r="F9849" s="53"/>
      <c r="G9849" s="54"/>
      <c r="H9849" s="53"/>
      <c r="I9849" s="59"/>
      <c r="J9849" s="53"/>
      <c r="K9849" s="53"/>
      <c r="L9849" s="53"/>
      <c r="M9849" s="53"/>
    </row>
    <row r="9850" spans="2:13" x14ac:dyDescent="0.25">
      <c r="B9850" s="111"/>
      <c r="C9850" s="53"/>
      <c r="D9850" s="53"/>
      <c r="E9850" s="53"/>
      <c r="F9850" s="53"/>
      <c r="G9850" s="54"/>
      <c r="H9850" s="53"/>
      <c r="I9850" s="59"/>
      <c r="J9850" s="53"/>
      <c r="K9850" s="53"/>
      <c r="L9850" s="53"/>
      <c r="M9850" s="53"/>
    </row>
    <row r="9851" spans="2:13" x14ac:dyDescent="0.25">
      <c r="B9851" s="111"/>
      <c r="C9851" s="53"/>
      <c r="D9851" s="53"/>
      <c r="E9851" s="53"/>
      <c r="F9851" s="53"/>
      <c r="G9851" s="54"/>
      <c r="H9851" s="53"/>
      <c r="I9851" s="59"/>
      <c r="J9851" s="53"/>
      <c r="K9851" s="53"/>
      <c r="L9851" s="53"/>
      <c r="M9851" s="53"/>
    </row>
    <row r="9852" spans="2:13" x14ac:dyDescent="0.25">
      <c r="B9852" s="111"/>
      <c r="C9852" s="53"/>
      <c r="D9852" s="53"/>
      <c r="E9852" s="53"/>
      <c r="F9852" s="53"/>
      <c r="G9852" s="54"/>
      <c r="H9852" s="53"/>
      <c r="I9852" s="59"/>
      <c r="J9852" s="53"/>
      <c r="K9852" s="53"/>
      <c r="L9852" s="53"/>
      <c r="M9852" s="53"/>
    </row>
    <row r="9853" spans="2:13" x14ac:dyDescent="0.25">
      <c r="B9853" s="111"/>
      <c r="C9853" s="53"/>
      <c r="D9853" s="53"/>
      <c r="E9853" s="53"/>
      <c r="F9853" s="53"/>
      <c r="G9853" s="54"/>
      <c r="H9853" s="53"/>
      <c r="I9853" s="59"/>
      <c r="J9853" s="53"/>
      <c r="K9853" s="53"/>
      <c r="L9853" s="53"/>
      <c r="M9853" s="53"/>
    </row>
    <row r="9854" spans="2:13" x14ac:dyDescent="0.25">
      <c r="B9854" s="111"/>
      <c r="C9854" s="53"/>
      <c r="D9854" s="53"/>
      <c r="E9854" s="53"/>
      <c r="F9854" s="53"/>
      <c r="G9854" s="54"/>
      <c r="H9854" s="53"/>
      <c r="I9854" s="59"/>
      <c r="J9854" s="53"/>
      <c r="K9854" s="53"/>
      <c r="L9854" s="53"/>
      <c r="M9854" s="53"/>
    </row>
    <row r="9855" spans="2:13" x14ac:dyDescent="0.25">
      <c r="B9855" s="111"/>
      <c r="C9855" s="53"/>
      <c r="D9855" s="53"/>
      <c r="E9855" s="53"/>
      <c r="F9855" s="53"/>
      <c r="G9855" s="54"/>
      <c r="H9855" s="53"/>
      <c r="I9855" s="59"/>
      <c r="J9855" s="53"/>
      <c r="K9855" s="53"/>
      <c r="L9855" s="53"/>
      <c r="M9855" s="53"/>
    </row>
    <row r="9856" spans="2:13" x14ac:dyDescent="0.25">
      <c r="B9856" s="111"/>
      <c r="C9856" s="53"/>
      <c r="D9856" s="53"/>
      <c r="E9856" s="53"/>
      <c r="F9856" s="53"/>
      <c r="G9856" s="54"/>
      <c r="H9856" s="53"/>
      <c r="I9856" s="59"/>
      <c r="J9856" s="53"/>
      <c r="K9856" s="53"/>
      <c r="L9856" s="53"/>
      <c r="M9856" s="53"/>
    </row>
    <row r="9857" spans="2:13" x14ac:dyDescent="0.25">
      <c r="B9857" s="111"/>
      <c r="C9857" s="53"/>
      <c r="D9857" s="53"/>
      <c r="E9857" s="53"/>
      <c r="F9857" s="53"/>
      <c r="G9857" s="54"/>
      <c r="H9857" s="53"/>
      <c r="I9857" s="59"/>
      <c r="J9857" s="53"/>
      <c r="K9857" s="53"/>
      <c r="L9857" s="53"/>
      <c r="M9857" s="53"/>
    </row>
    <row r="9858" spans="2:13" x14ac:dyDescent="0.25">
      <c r="B9858" s="111"/>
      <c r="C9858" s="53"/>
      <c r="D9858" s="53"/>
      <c r="E9858" s="53"/>
      <c r="F9858" s="53"/>
      <c r="G9858" s="54"/>
      <c r="H9858" s="53"/>
      <c r="I9858" s="59"/>
      <c r="J9858" s="53"/>
      <c r="K9858" s="53"/>
      <c r="L9858" s="53"/>
      <c r="M9858" s="53"/>
    </row>
    <row r="9859" spans="2:13" x14ac:dyDescent="0.25">
      <c r="B9859" s="111"/>
      <c r="C9859" s="53"/>
      <c r="D9859" s="53"/>
      <c r="E9859" s="53"/>
      <c r="F9859" s="53"/>
      <c r="G9859" s="54"/>
      <c r="H9859" s="53"/>
      <c r="I9859" s="59"/>
      <c r="J9859" s="53"/>
      <c r="K9859" s="53"/>
      <c r="L9859" s="53"/>
      <c r="M9859" s="53"/>
    </row>
    <row r="9860" spans="2:13" x14ac:dyDescent="0.25">
      <c r="B9860" s="111"/>
      <c r="C9860" s="53"/>
      <c r="D9860" s="53"/>
      <c r="E9860" s="53"/>
      <c r="F9860" s="53"/>
      <c r="G9860" s="54"/>
      <c r="H9860" s="53"/>
      <c r="I9860" s="59"/>
      <c r="J9860" s="53"/>
      <c r="K9860" s="53"/>
      <c r="L9860" s="53"/>
      <c r="M9860" s="53"/>
    </row>
    <row r="9861" spans="2:13" x14ac:dyDescent="0.25">
      <c r="B9861" s="111"/>
      <c r="C9861" s="53"/>
      <c r="D9861" s="53"/>
      <c r="E9861" s="53"/>
      <c r="F9861" s="53"/>
      <c r="G9861" s="54"/>
      <c r="H9861" s="53"/>
      <c r="I9861" s="59"/>
      <c r="J9861" s="53"/>
      <c r="K9861" s="53"/>
      <c r="L9861" s="53"/>
      <c r="M9861" s="53"/>
    </row>
    <row r="9862" spans="2:13" x14ac:dyDescent="0.25">
      <c r="B9862" s="111"/>
      <c r="C9862" s="53"/>
      <c r="D9862" s="53"/>
      <c r="E9862" s="53"/>
      <c r="F9862" s="53"/>
      <c r="G9862" s="54"/>
      <c r="H9862" s="53"/>
      <c r="I9862" s="59"/>
      <c r="J9862" s="53"/>
      <c r="K9862" s="53"/>
      <c r="L9862" s="53"/>
      <c r="M9862" s="53"/>
    </row>
    <row r="9863" spans="2:13" x14ac:dyDescent="0.25">
      <c r="B9863" s="111"/>
      <c r="C9863" s="53"/>
      <c r="D9863" s="53"/>
      <c r="E9863" s="53"/>
      <c r="F9863" s="53"/>
      <c r="G9863" s="54"/>
      <c r="H9863" s="53"/>
      <c r="I9863" s="59"/>
      <c r="J9863" s="53"/>
      <c r="K9863" s="53"/>
      <c r="L9863" s="53"/>
      <c r="M9863" s="53"/>
    </row>
    <row r="9864" spans="2:13" x14ac:dyDescent="0.25">
      <c r="B9864" s="111"/>
      <c r="C9864" s="53"/>
      <c r="D9864" s="53"/>
      <c r="E9864" s="53"/>
      <c r="F9864" s="53"/>
      <c r="G9864" s="54"/>
      <c r="H9864" s="53"/>
      <c r="I9864" s="59"/>
      <c r="J9864" s="53"/>
      <c r="K9864" s="53"/>
      <c r="L9864" s="53"/>
      <c r="M9864" s="53"/>
    </row>
    <row r="9865" spans="2:13" x14ac:dyDescent="0.25">
      <c r="B9865" s="111"/>
      <c r="C9865" s="53"/>
      <c r="D9865" s="53"/>
      <c r="E9865" s="53"/>
      <c r="F9865" s="53"/>
      <c r="G9865" s="54"/>
      <c r="H9865" s="53"/>
      <c r="I9865" s="59"/>
      <c r="J9865" s="53"/>
      <c r="K9865" s="53"/>
      <c r="L9865" s="53"/>
      <c r="M9865" s="53"/>
    </row>
    <row r="9866" spans="2:13" x14ac:dyDescent="0.25">
      <c r="B9866" s="111"/>
      <c r="C9866" s="53"/>
      <c r="D9866" s="53"/>
      <c r="E9866" s="53"/>
      <c r="F9866" s="53"/>
      <c r="G9866" s="54"/>
      <c r="H9866" s="53"/>
      <c r="I9866" s="59"/>
      <c r="J9866" s="53"/>
      <c r="K9866" s="53"/>
      <c r="L9866" s="53"/>
      <c r="M9866" s="53"/>
    </row>
    <row r="9867" spans="2:13" x14ac:dyDescent="0.25">
      <c r="B9867" s="111"/>
      <c r="C9867" s="53"/>
      <c r="D9867" s="53"/>
      <c r="E9867" s="53"/>
      <c r="F9867" s="53"/>
      <c r="G9867" s="54"/>
      <c r="H9867" s="53"/>
      <c r="I9867" s="59"/>
      <c r="J9867" s="53"/>
      <c r="K9867" s="53"/>
      <c r="L9867" s="53"/>
      <c r="M9867" s="53"/>
    </row>
    <row r="9868" spans="2:13" x14ac:dyDescent="0.25">
      <c r="B9868" s="111"/>
      <c r="C9868" s="53"/>
      <c r="D9868" s="53"/>
      <c r="E9868" s="53"/>
      <c r="F9868" s="53"/>
      <c r="G9868" s="54"/>
      <c r="H9868" s="53"/>
      <c r="I9868" s="59"/>
      <c r="J9868" s="53"/>
      <c r="K9868" s="53"/>
      <c r="L9868" s="53"/>
      <c r="M9868" s="53"/>
    </row>
    <row r="9869" spans="2:13" x14ac:dyDescent="0.25">
      <c r="B9869" s="111"/>
      <c r="C9869" s="53"/>
      <c r="D9869" s="53"/>
      <c r="E9869" s="53"/>
      <c r="F9869" s="53"/>
      <c r="G9869" s="54"/>
      <c r="H9869" s="53"/>
      <c r="I9869" s="59"/>
      <c r="J9869" s="53"/>
      <c r="K9869" s="53"/>
      <c r="L9869" s="53"/>
      <c r="M9869" s="53"/>
    </row>
    <row r="9870" spans="2:13" x14ac:dyDescent="0.25">
      <c r="B9870" s="111"/>
      <c r="C9870" s="53"/>
      <c r="D9870" s="53"/>
      <c r="E9870" s="53"/>
      <c r="F9870" s="53"/>
      <c r="G9870" s="54"/>
      <c r="H9870" s="53"/>
      <c r="I9870" s="59"/>
      <c r="J9870" s="53"/>
      <c r="K9870" s="53"/>
      <c r="L9870" s="53"/>
      <c r="M9870" s="53"/>
    </row>
    <row r="9871" spans="2:13" x14ac:dyDescent="0.25">
      <c r="B9871" s="111"/>
      <c r="C9871" s="53"/>
      <c r="D9871" s="53"/>
      <c r="E9871" s="53"/>
      <c r="F9871" s="53"/>
      <c r="G9871" s="54"/>
      <c r="H9871" s="53"/>
      <c r="I9871" s="59"/>
      <c r="J9871" s="53"/>
      <c r="K9871" s="53"/>
      <c r="L9871" s="53"/>
      <c r="M9871" s="53"/>
    </row>
    <row r="9872" spans="2:13" x14ac:dyDescent="0.25">
      <c r="B9872" s="111"/>
      <c r="C9872" s="53"/>
      <c r="D9872" s="53"/>
      <c r="E9872" s="53"/>
      <c r="F9872" s="53"/>
      <c r="G9872" s="54"/>
      <c r="H9872" s="53"/>
      <c r="I9872" s="59"/>
      <c r="J9872" s="53"/>
      <c r="K9872" s="53"/>
      <c r="L9872" s="53"/>
      <c r="M9872" s="53"/>
    </row>
    <row r="9873" spans="2:13" x14ac:dyDescent="0.25">
      <c r="B9873" s="111"/>
      <c r="C9873" s="53"/>
      <c r="D9873" s="53"/>
      <c r="E9873" s="53"/>
      <c r="F9873" s="53"/>
      <c r="G9873" s="54"/>
      <c r="H9873" s="53"/>
      <c r="I9873" s="59"/>
      <c r="J9873" s="53"/>
      <c r="K9873" s="53"/>
      <c r="L9873" s="53"/>
      <c r="M9873" s="53"/>
    </row>
    <row r="9874" spans="2:13" x14ac:dyDescent="0.25">
      <c r="B9874" s="111"/>
      <c r="C9874" s="53"/>
      <c r="D9874" s="53"/>
      <c r="E9874" s="53"/>
      <c r="F9874" s="53"/>
      <c r="G9874" s="54"/>
      <c r="H9874" s="53"/>
      <c r="I9874" s="59"/>
      <c r="J9874" s="53"/>
      <c r="K9874" s="53"/>
      <c r="L9874" s="53"/>
      <c r="M9874" s="53"/>
    </row>
    <row r="9875" spans="2:13" x14ac:dyDescent="0.25">
      <c r="B9875" s="111"/>
      <c r="C9875" s="53"/>
      <c r="D9875" s="53"/>
      <c r="E9875" s="53"/>
      <c r="F9875" s="53"/>
      <c r="G9875" s="54"/>
      <c r="H9875" s="53"/>
      <c r="I9875" s="59"/>
      <c r="J9875" s="53"/>
      <c r="K9875" s="53"/>
      <c r="L9875" s="53"/>
      <c r="M9875" s="53"/>
    </row>
    <row r="9876" spans="2:13" x14ac:dyDescent="0.25">
      <c r="B9876" s="111"/>
      <c r="C9876" s="53"/>
      <c r="D9876" s="53"/>
      <c r="E9876" s="53"/>
      <c r="F9876" s="53"/>
      <c r="G9876" s="54"/>
      <c r="H9876" s="53"/>
      <c r="I9876" s="59"/>
      <c r="J9876" s="53"/>
      <c r="K9876" s="53"/>
      <c r="L9876" s="53"/>
      <c r="M9876" s="53"/>
    </row>
    <row r="9877" spans="2:13" x14ac:dyDescent="0.25">
      <c r="B9877" s="111"/>
      <c r="C9877" s="53"/>
      <c r="D9877" s="53"/>
      <c r="E9877" s="53"/>
      <c r="F9877" s="53"/>
      <c r="G9877" s="54"/>
      <c r="H9877" s="53"/>
      <c r="I9877" s="59"/>
      <c r="J9877" s="53"/>
      <c r="K9877" s="53"/>
      <c r="L9877" s="53"/>
      <c r="M9877" s="53"/>
    </row>
    <row r="9878" spans="2:13" x14ac:dyDescent="0.25">
      <c r="B9878" s="111"/>
      <c r="C9878" s="53"/>
      <c r="D9878" s="53"/>
      <c r="E9878" s="53"/>
      <c r="F9878" s="53"/>
      <c r="G9878" s="54"/>
      <c r="H9878" s="53"/>
      <c r="I9878" s="59"/>
      <c r="J9878" s="53"/>
      <c r="K9878" s="53"/>
      <c r="L9878" s="53"/>
      <c r="M9878" s="53"/>
    </row>
    <row r="9879" spans="2:13" x14ac:dyDescent="0.25">
      <c r="B9879" s="111"/>
      <c r="C9879" s="53"/>
      <c r="D9879" s="53"/>
      <c r="E9879" s="53"/>
      <c r="F9879" s="53"/>
      <c r="G9879" s="54"/>
      <c r="H9879" s="53"/>
      <c r="I9879" s="59"/>
      <c r="J9879" s="53"/>
      <c r="K9879" s="53"/>
      <c r="L9879" s="53"/>
      <c r="M9879" s="53"/>
    </row>
    <row r="9880" spans="2:13" x14ac:dyDescent="0.25">
      <c r="B9880" s="111"/>
      <c r="C9880" s="53"/>
      <c r="D9880" s="53"/>
      <c r="E9880" s="53"/>
      <c r="F9880" s="53"/>
      <c r="G9880" s="54"/>
      <c r="H9880" s="53"/>
      <c r="I9880" s="59"/>
      <c r="J9880" s="53"/>
      <c r="K9880" s="53"/>
      <c r="L9880" s="53"/>
      <c r="M9880" s="53"/>
    </row>
    <row r="9881" spans="2:13" x14ac:dyDescent="0.25">
      <c r="B9881" s="111"/>
      <c r="C9881" s="53"/>
      <c r="D9881" s="53"/>
      <c r="E9881" s="53"/>
      <c r="F9881" s="53"/>
      <c r="G9881" s="54"/>
      <c r="H9881" s="53"/>
      <c r="I9881" s="59"/>
      <c r="J9881" s="53"/>
      <c r="K9881" s="53"/>
      <c r="L9881" s="53"/>
      <c r="M9881" s="53"/>
    </row>
    <row r="9882" spans="2:13" x14ac:dyDescent="0.25">
      <c r="B9882" s="111"/>
      <c r="C9882" s="53"/>
      <c r="D9882" s="53"/>
      <c r="E9882" s="53"/>
      <c r="F9882" s="53"/>
      <c r="G9882" s="54"/>
      <c r="H9882" s="53"/>
      <c r="I9882" s="59"/>
      <c r="J9882" s="53"/>
      <c r="K9882" s="53"/>
      <c r="L9882" s="53"/>
      <c r="M9882" s="53"/>
    </row>
    <row r="9883" spans="2:13" x14ac:dyDescent="0.25">
      <c r="B9883" s="111"/>
      <c r="C9883" s="53"/>
      <c r="D9883" s="53"/>
      <c r="E9883" s="53"/>
      <c r="F9883" s="53"/>
      <c r="G9883" s="54"/>
      <c r="H9883" s="53"/>
      <c r="I9883" s="59"/>
      <c r="J9883" s="53"/>
      <c r="K9883" s="53"/>
      <c r="L9883" s="53"/>
      <c r="M9883" s="53"/>
    </row>
    <row r="9884" spans="2:13" x14ac:dyDescent="0.25">
      <c r="B9884" s="111"/>
      <c r="C9884" s="53"/>
      <c r="D9884" s="53"/>
      <c r="E9884" s="53"/>
      <c r="F9884" s="53"/>
      <c r="G9884" s="54"/>
      <c r="H9884" s="53"/>
      <c r="I9884" s="59"/>
      <c r="J9884" s="53"/>
      <c r="K9884" s="53"/>
      <c r="L9884" s="53"/>
      <c r="M9884" s="53"/>
    </row>
    <row r="9885" spans="2:13" x14ac:dyDescent="0.25">
      <c r="B9885" s="111"/>
      <c r="C9885" s="53"/>
      <c r="D9885" s="53"/>
      <c r="E9885" s="53"/>
      <c r="F9885" s="53"/>
      <c r="G9885" s="54"/>
      <c r="H9885" s="53"/>
      <c r="I9885" s="59"/>
      <c r="J9885" s="53"/>
      <c r="K9885" s="53"/>
      <c r="L9885" s="53"/>
      <c r="M9885" s="53"/>
    </row>
    <row r="9886" spans="2:13" x14ac:dyDescent="0.25">
      <c r="B9886" s="111"/>
      <c r="C9886" s="53"/>
      <c r="D9886" s="53"/>
      <c r="E9886" s="53"/>
      <c r="F9886" s="53"/>
      <c r="G9886" s="54"/>
      <c r="H9886" s="53"/>
      <c r="I9886" s="59"/>
      <c r="J9886" s="53"/>
      <c r="K9886" s="53"/>
      <c r="L9886" s="53"/>
      <c r="M9886" s="53"/>
    </row>
    <row r="9887" spans="2:13" x14ac:dyDescent="0.25">
      <c r="B9887" s="111"/>
      <c r="C9887" s="53"/>
      <c r="D9887" s="53"/>
      <c r="E9887" s="53"/>
      <c r="F9887" s="53"/>
      <c r="G9887" s="54"/>
      <c r="H9887" s="53"/>
      <c r="I9887" s="59"/>
      <c r="J9887" s="53"/>
      <c r="K9887" s="53"/>
      <c r="L9887" s="53"/>
      <c r="M9887" s="53"/>
    </row>
    <row r="9888" spans="2:13" x14ac:dyDescent="0.25">
      <c r="B9888" s="111"/>
      <c r="C9888" s="53"/>
      <c r="D9888" s="53"/>
      <c r="E9888" s="53"/>
      <c r="F9888" s="53"/>
      <c r="G9888" s="54"/>
      <c r="H9888" s="53"/>
      <c r="I9888" s="59"/>
      <c r="J9888" s="53"/>
      <c r="K9888" s="53"/>
      <c r="L9888" s="53"/>
      <c r="M9888" s="53"/>
    </row>
    <row r="9889" spans="2:13" x14ac:dyDescent="0.25">
      <c r="B9889" s="111"/>
      <c r="C9889" s="53"/>
      <c r="D9889" s="53"/>
      <c r="E9889" s="53"/>
      <c r="F9889" s="53"/>
      <c r="G9889" s="54"/>
      <c r="H9889" s="53"/>
      <c r="I9889" s="59"/>
      <c r="J9889" s="53"/>
      <c r="K9889" s="53"/>
      <c r="L9889" s="53"/>
      <c r="M9889" s="53"/>
    </row>
    <row r="9890" spans="2:13" x14ac:dyDescent="0.25">
      <c r="B9890" s="111"/>
      <c r="C9890" s="53"/>
      <c r="D9890" s="53"/>
      <c r="E9890" s="53"/>
      <c r="F9890" s="53"/>
      <c r="G9890" s="54"/>
      <c r="H9890" s="53"/>
      <c r="I9890" s="59"/>
      <c r="J9890" s="53"/>
      <c r="K9890" s="53"/>
      <c r="L9890" s="53"/>
      <c r="M9890" s="53"/>
    </row>
    <row r="9891" spans="2:13" x14ac:dyDescent="0.25">
      <c r="B9891" s="111"/>
      <c r="C9891" s="53"/>
      <c r="D9891" s="53"/>
      <c r="E9891" s="53"/>
      <c r="F9891" s="53"/>
      <c r="G9891" s="54"/>
      <c r="H9891" s="53"/>
      <c r="I9891" s="59"/>
      <c r="J9891" s="53"/>
      <c r="K9891" s="53"/>
      <c r="L9891" s="53"/>
      <c r="M9891" s="53"/>
    </row>
    <row r="9892" spans="2:13" x14ac:dyDescent="0.25">
      <c r="B9892" s="111"/>
      <c r="C9892" s="53"/>
      <c r="D9892" s="53"/>
      <c r="E9892" s="53"/>
      <c r="F9892" s="53"/>
      <c r="G9892" s="54"/>
      <c r="H9892" s="53"/>
      <c r="I9892" s="59"/>
      <c r="J9892" s="53"/>
      <c r="K9892" s="53"/>
      <c r="L9892" s="53"/>
      <c r="M9892" s="53"/>
    </row>
    <row r="9893" spans="2:13" x14ac:dyDescent="0.25">
      <c r="B9893" s="111"/>
      <c r="C9893" s="53"/>
      <c r="D9893" s="53"/>
      <c r="E9893" s="53"/>
      <c r="F9893" s="53"/>
      <c r="G9893" s="54"/>
      <c r="H9893" s="53"/>
      <c r="I9893" s="59"/>
      <c r="J9893" s="53"/>
      <c r="K9893" s="53"/>
      <c r="L9893" s="53"/>
      <c r="M9893" s="53"/>
    </row>
    <row r="9894" spans="2:13" x14ac:dyDescent="0.25">
      <c r="B9894" s="111"/>
      <c r="C9894" s="53"/>
      <c r="D9894" s="53"/>
      <c r="E9894" s="53"/>
      <c r="F9894" s="53"/>
      <c r="G9894" s="54"/>
      <c r="H9894" s="53"/>
      <c r="I9894" s="59"/>
      <c r="J9894" s="53"/>
      <c r="K9894" s="53"/>
      <c r="L9894" s="53"/>
      <c r="M9894" s="53"/>
    </row>
    <row r="9895" spans="2:13" x14ac:dyDescent="0.25">
      <c r="B9895" s="111"/>
      <c r="C9895" s="53"/>
      <c r="D9895" s="53"/>
      <c r="E9895" s="53"/>
      <c r="F9895" s="53"/>
      <c r="G9895" s="54"/>
      <c r="H9895" s="53"/>
      <c r="I9895" s="59"/>
      <c r="J9895" s="53"/>
      <c r="K9895" s="53"/>
      <c r="L9895" s="53"/>
      <c r="M9895" s="53"/>
    </row>
    <row r="9896" spans="2:13" x14ac:dyDescent="0.25">
      <c r="B9896" s="111"/>
      <c r="C9896" s="53"/>
      <c r="D9896" s="53"/>
      <c r="E9896" s="53"/>
      <c r="F9896" s="53"/>
      <c r="G9896" s="54"/>
      <c r="H9896" s="53"/>
      <c r="I9896" s="59"/>
      <c r="J9896" s="53"/>
      <c r="K9896" s="53"/>
      <c r="L9896" s="53"/>
      <c r="M9896" s="53"/>
    </row>
    <row r="9897" spans="2:13" x14ac:dyDescent="0.25">
      <c r="B9897" s="111"/>
      <c r="C9897" s="53"/>
      <c r="D9897" s="53"/>
      <c r="E9897" s="53"/>
      <c r="F9897" s="53"/>
      <c r="G9897" s="54"/>
      <c r="H9897" s="53"/>
      <c r="I9897" s="59"/>
      <c r="J9897" s="53"/>
      <c r="K9897" s="53"/>
      <c r="L9897" s="53"/>
      <c r="M9897" s="53"/>
    </row>
    <row r="9898" spans="2:13" x14ac:dyDescent="0.25">
      <c r="B9898" s="111"/>
      <c r="C9898" s="53"/>
      <c r="D9898" s="53"/>
      <c r="E9898" s="53"/>
      <c r="F9898" s="53"/>
      <c r="G9898" s="54"/>
      <c r="H9898" s="53"/>
      <c r="I9898" s="59"/>
      <c r="J9898" s="53"/>
      <c r="K9898" s="53"/>
      <c r="L9898" s="53"/>
      <c r="M9898" s="53"/>
    </row>
    <row r="9899" spans="2:13" x14ac:dyDescent="0.25">
      <c r="B9899" s="111"/>
      <c r="C9899" s="53"/>
      <c r="D9899" s="53"/>
      <c r="E9899" s="53"/>
      <c r="F9899" s="53"/>
      <c r="G9899" s="54"/>
      <c r="H9899" s="53"/>
      <c r="I9899" s="59"/>
      <c r="J9899" s="53"/>
      <c r="K9899" s="53"/>
      <c r="L9899" s="53"/>
      <c r="M9899" s="53"/>
    </row>
    <row r="9900" spans="2:13" x14ac:dyDescent="0.25">
      <c r="B9900" s="111"/>
      <c r="C9900" s="53"/>
      <c r="D9900" s="53"/>
      <c r="E9900" s="53"/>
      <c r="F9900" s="53"/>
      <c r="G9900" s="54"/>
      <c r="H9900" s="53"/>
      <c r="I9900" s="59"/>
      <c r="J9900" s="53"/>
      <c r="K9900" s="53"/>
      <c r="L9900" s="53"/>
      <c r="M9900" s="53"/>
    </row>
    <row r="9901" spans="2:13" x14ac:dyDescent="0.25">
      <c r="B9901" s="111"/>
      <c r="C9901" s="53"/>
      <c r="D9901" s="53"/>
      <c r="E9901" s="53"/>
      <c r="F9901" s="53"/>
      <c r="G9901" s="54"/>
      <c r="H9901" s="53"/>
      <c r="I9901" s="59"/>
      <c r="J9901" s="53"/>
      <c r="K9901" s="53"/>
      <c r="L9901" s="53"/>
      <c r="M9901" s="53"/>
    </row>
    <row r="9902" spans="2:13" x14ac:dyDescent="0.25">
      <c r="B9902" s="111"/>
      <c r="C9902" s="53"/>
      <c r="D9902" s="53"/>
      <c r="E9902" s="53"/>
      <c r="F9902" s="53"/>
      <c r="G9902" s="54"/>
      <c r="H9902" s="53"/>
      <c r="I9902" s="59"/>
      <c r="J9902" s="53"/>
      <c r="K9902" s="53"/>
      <c r="L9902" s="53"/>
      <c r="M9902" s="53"/>
    </row>
    <row r="9903" spans="2:13" x14ac:dyDescent="0.25">
      <c r="B9903" s="111"/>
      <c r="C9903" s="53"/>
      <c r="D9903" s="53"/>
      <c r="E9903" s="53"/>
      <c r="F9903" s="53"/>
      <c r="G9903" s="54"/>
      <c r="H9903" s="53"/>
      <c r="I9903" s="59"/>
      <c r="J9903" s="53"/>
      <c r="K9903" s="53"/>
      <c r="L9903" s="53"/>
      <c r="M9903" s="53"/>
    </row>
    <row r="9904" spans="2:13" x14ac:dyDescent="0.25">
      <c r="B9904" s="111"/>
      <c r="C9904" s="53"/>
      <c r="D9904" s="53"/>
      <c r="E9904" s="53"/>
      <c r="F9904" s="53"/>
      <c r="G9904" s="54"/>
      <c r="H9904" s="53"/>
      <c r="I9904" s="59"/>
      <c r="J9904" s="53"/>
      <c r="K9904" s="53"/>
      <c r="L9904" s="53"/>
      <c r="M9904" s="53"/>
    </row>
    <row r="9905" spans="2:13" x14ac:dyDescent="0.25">
      <c r="B9905" s="111"/>
      <c r="C9905" s="53"/>
      <c r="D9905" s="53"/>
      <c r="E9905" s="53"/>
      <c r="F9905" s="53"/>
      <c r="G9905" s="54"/>
      <c r="H9905" s="53"/>
      <c r="I9905" s="59"/>
      <c r="J9905" s="53"/>
      <c r="K9905" s="53"/>
      <c r="L9905" s="53"/>
      <c r="M9905" s="53"/>
    </row>
    <row r="9906" spans="2:13" x14ac:dyDescent="0.25">
      <c r="B9906" s="111"/>
      <c r="C9906" s="53"/>
      <c r="D9906" s="53"/>
      <c r="E9906" s="53"/>
      <c r="F9906" s="53"/>
      <c r="G9906" s="54"/>
      <c r="H9906" s="53"/>
      <c r="I9906" s="59"/>
      <c r="J9906" s="53"/>
      <c r="K9906" s="53"/>
      <c r="L9906" s="53"/>
      <c r="M9906" s="53"/>
    </row>
    <row r="9907" spans="2:13" x14ac:dyDescent="0.25">
      <c r="B9907" s="111"/>
      <c r="C9907" s="53"/>
      <c r="D9907" s="53"/>
      <c r="E9907" s="53"/>
      <c r="F9907" s="53"/>
      <c r="G9907" s="54"/>
      <c r="H9907" s="53"/>
      <c r="I9907" s="59"/>
      <c r="J9907" s="53"/>
      <c r="K9907" s="53"/>
      <c r="L9907" s="53"/>
      <c r="M9907" s="53"/>
    </row>
    <row r="9908" spans="2:13" x14ac:dyDescent="0.25">
      <c r="B9908" s="111"/>
      <c r="C9908" s="53"/>
      <c r="D9908" s="53"/>
      <c r="E9908" s="53"/>
      <c r="F9908" s="53"/>
      <c r="G9908" s="54"/>
      <c r="H9908" s="53"/>
      <c r="I9908" s="59"/>
      <c r="J9908" s="53"/>
      <c r="K9908" s="53"/>
      <c r="L9908" s="53"/>
      <c r="M9908" s="53"/>
    </row>
    <row r="9909" spans="2:13" x14ac:dyDescent="0.25">
      <c r="B9909" s="111"/>
      <c r="C9909" s="53"/>
      <c r="D9909" s="53"/>
      <c r="E9909" s="53"/>
      <c r="F9909" s="53"/>
      <c r="G9909" s="54"/>
      <c r="H9909" s="53"/>
      <c r="I9909" s="59"/>
      <c r="J9909" s="53"/>
      <c r="K9909" s="53"/>
      <c r="L9909" s="53"/>
      <c r="M9909" s="53"/>
    </row>
    <row r="9910" spans="2:13" x14ac:dyDescent="0.25">
      <c r="B9910" s="111"/>
      <c r="C9910" s="53"/>
      <c r="D9910" s="53"/>
      <c r="E9910" s="53"/>
      <c r="F9910" s="53"/>
      <c r="G9910" s="54"/>
      <c r="H9910" s="53"/>
      <c r="I9910" s="59"/>
      <c r="J9910" s="53"/>
      <c r="K9910" s="53"/>
      <c r="L9910" s="53"/>
      <c r="M9910" s="53"/>
    </row>
    <row r="9911" spans="2:13" x14ac:dyDescent="0.25">
      <c r="B9911" s="111"/>
      <c r="C9911" s="53"/>
      <c r="D9911" s="53"/>
      <c r="E9911" s="53"/>
      <c r="F9911" s="53"/>
      <c r="G9911" s="54"/>
      <c r="H9911" s="53"/>
      <c r="I9911" s="59"/>
      <c r="J9911" s="53"/>
      <c r="K9911" s="53"/>
      <c r="L9911" s="53"/>
      <c r="M9911" s="53"/>
    </row>
    <row r="9912" spans="2:13" x14ac:dyDescent="0.25">
      <c r="B9912" s="111"/>
      <c r="C9912" s="53"/>
      <c r="D9912" s="53"/>
      <c r="E9912" s="53"/>
      <c r="F9912" s="53"/>
      <c r="G9912" s="54"/>
      <c r="H9912" s="53"/>
      <c r="I9912" s="59"/>
      <c r="J9912" s="53"/>
      <c r="K9912" s="53"/>
      <c r="L9912" s="53"/>
      <c r="M9912" s="53"/>
    </row>
    <row r="9913" spans="2:13" x14ac:dyDescent="0.25">
      <c r="B9913" s="111"/>
      <c r="C9913" s="53"/>
      <c r="D9913" s="53"/>
      <c r="E9913" s="53"/>
      <c r="F9913" s="53"/>
      <c r="G9913" s="54"/>
      <c r="H9913" s="53"/>
      <c r="I9913" s="59"/>
      <c r="J9913" s="53"/>
      <c r="K9913" s="53"/>
      <c r="L9913" s="53"/>
      <c r="M9913" s="53"/>
    </row>
    <row r="9914" spans="2:13" x14ac:dyDescent="0.25">
      <c r="B9914" s="111"/>
      <c r="C9914" s="53"/>
      <c r="D9914" s="53"/>
      <c r="E9914" s="53"/>
      <c r="F9914" s="53"/>
      <c r="G9914" s="54"/>
      <c r="H9914" s="53"/>
      <c r="I9914" s="59"/>
      <c r="J9914" s="53"/>
      <c r="K9914" s="53"/>
      <c r="L9914" s="53"/>
      <c r="M9914" s="53"/>
    </row>
    <row r="9915" spans="2:13" x14ac:dyDescent="0.25">
      <c r="B9915" s="111"/>
      <c r="C9915" s="53"/>
      <c r="D9915" s="53"/>
      <c r="E9915" s="53"/>
      <c r="F9915" s="53"/>
      <c r="G9915" s="54"/>
      <c r="H9915" s="53"/>
      <c r="I9915" s="59"/>
      <c r="J9915" s="53"/>
      <c r="K9915" s="53"/>
      <c r="L9915" s="53"/>
      <c r="M9915" s="53"/>
    </row>
    <row r="9916" spans="2:13" x14ac:dyDescent="0.25">
      <c r="B9916" s="111"/>
      <c r="C9916" s="53"/>
      <c r="D9916" s="53"/>
      <c r="E9916" s="53"/>
      <c r="F9916" s="53"/>
      <c r="G9916" s="54"/>
      <c r="H9916" s="53"/>
      <c r="I9916" s="59"/>
      <c r="J9916" s="53"/>
      <c r="K9916" s="53"/>
      <c r="L9916" s="53"/>
      <c r="M9916" s="53"/>
    </row>
    <row r="9917" spans="2:13" x14ac:dyDescent="0.25">
      <c r="B9917" s="111"/>
      <c r="C9917" s="53"/>
      <c r="D9917" s="53"/>
      <c r="E9917" s="53"/>
      <c r="F9917" s="53"/>
      <c r="G9917" s="54"/>
      <c r="H9917" s="53"/>
      <c r="I9917" s="59"/>
      <c r="J9917" s="53"/>
      <c r="K9917" s="53"/>
      <c r="L9917" s="53"/>
      <c r="M9917" s="53"/>
    </row>
    <row r="9918" spans="2:13" x14ac:dyDescent="0.25">
      <c r="B9918" s="111"/>
      <c r="C9918" s="53"/>
      <c r="D9918" s="53"/>
      <c r="E9918" s="53"/>
      <c r="F9918" s="53"/>
      <c r="G9918" s="54"/>
      <c r="H9918" s="53"/>
      <c r="I9918" s="59"/>
      <c r="J9918" s="53"/>
      <c r="K9918" s="53"/>
      <c r="L9918" s="53"/>
      <c r="M9918" s="53"/>
    </row>
    <row r="9919" spans="2:13" x14ac:dyDescent="0.25">
      <c r="B9919" s="111"/>
      <c r="C9919" s="53"/>
      <c r="D9919" s="53"/>
      <c r="E9919" s="53"/>
      <c r="F9919" s="53"/>
      <c r="G9919" s="54"/>
      <c r="H9919" s="53"/>
      <c r="I9919" s="59"/>
      <c r="J9919" s="53"/>
      <c r="K9919" s="53"/>
      <c r="L9919" s="53"/>
      <c r="M9919" s="53"/>
    </row>
    <row r="9920" spans="2:13" x14ac:dyDescent="0.25">
      <c r="B9920" s="111"/>
      <c r="C9920" s="53"/>
      <c r="D9920" s="53"/>
      <c r="E9920" s="53"/>
      <c r="F9920" s="53"/>
      <c r="G9920" s="54"/>
      <c r="H9920" s="53"/>
      <c r="I9920" s="59"/>
      <c r="J9920" s="53"/>
      <c r="K9920" s="53"/>
      <c r="L9920" s="53"/>
      <c r="M9920" s="53"/>
    </row>
    <row r="9921" spans="2:13" x14ac:dyDescent="0.25">
      <c r="B9921" s="111"/>
      <c r="C9921" s="53"/>
      <c r="D9921" s="53"/>
      <c r="E9921" s="53"/>
      <c r="F9921" s="53"/>
      <c r="G9921" s="54"/>
      <c r="H9921" s="53"/>
      <c r="I9921" s="59"/>
      <c r="J9921" s="53"/>
      <c r="K9921" s="53"/>
      <c r="L9921" s="53"/>
      <c r="M9921" s="53"/>
    </row>
    <row r="9922" spans="2:13" x14ac:dyDescent="0.25">
      <c r="B9922" s="111"/>
      <c r="C9922" s="53"/>
      <c r="D9922" s="53"/>
      <c r="E9922" s="53"/>
      <c r="F9922" s="53"/>
      <c r="G9922" s="54"/>
      <c r="H9922" s="53"/>
      <c r="I9922" s="59"/>
      <c r="J9922" s="53"/>
      <c r="K9922" s="53"/>
      <c r="L9922" s="53"/>
      <c r="M9922" s="53"/>
    </row>
    <row r="9923" spans="2:13" x14ac:dyDescent="0.25">
      <c r="B9923" s="111"/>
      <c r="C9923" s="53"/>
      <c r="D9923" s="53"/>
      <c r="E9923" s="53"/>
      <c r="F9923" s="53"/>
      <c r="G9923" s="54"/>
      <c r="H9923" s="53"/>
      <c r="I9923" s="59"/>
      <c r="J9923" s="53"/>
      <c r="K9923" s="53"/>
      <c r="L9923" s="53"/>
      <c r="M9923" s="53"/>
    </row>
    <row r="9924" spans="2:13" x14ac:dyDescent="0.25">
      <c r="B9924" s="111"/>
      <c r="C9924" s="53"/>
      <c r="D9924" s="53"/>
      <c r="E9924" s="53"/>
      <c r="F9924" s="53"/>
      <c r="G9924" s="54"/>
      <c r="H9924" s="53"/>
      <c r="I9924" s="59"/>
      <c r="J9924" s="53"/>
      <c r="K9924" s="53"/>
      <c r="L9924" s="53"/>
      <c r="M9924" s="53"/>
    </row>
    <row r="9925" spans="2:13" x14ac:dyDescent="0.25">
      <c r="B9925" s="111"/>
      <c r="C9925" s="53"/>
      <c r="D9925" s="53"/>
      <c r="E9925" s="53"/>
      <c r="F9925" s="53"/>
      <c r="G9925" s="54"/>
      <c r="H9925" s="53"/>
      <c r="I9925" s="59"/>
      <c r="J9925" s="53"/>
      <c r="K9925" s="53"/>
      <c r="L9925" s="53"/>
      <c r="M9925" s="53"/>
    </row>
    <row r="9926" spans="2:13" x14ac:dyDescent="0.25">
      <c r="B9926" s="111"/>
      <c r="C9926" s="53"/>
      <c r="D9926" s="53"/>
      <c r="E9926" s="53"/>
      <c r="F9926" s="53"/>
      <c r="G9926" s="54"/>
      <c r="H9926" s="53"/>
      <c r="I9926" s="59"/>
      <c r="J9926" s="53"/>
      <c r="K9926" s="53"/>
      <c r="L9926" s="53"/>
      <c r="M9926" s="53"/>
    </row>
    <row r="9927" spans="2:13" x14ac:dyDescent="0.25">
      <c r="B9927" s="111"/>
      <c r="C9927" s="53"/>
      <c r="D9927" s="53"/>
      <c r="E9927" s="53"/>
      <c r="F9927" s="53"/>
      <c r="G9927" s="54"/>
      <c r="H9927" s="53"/>
      <c r="I9927" s="59"/>
      <c r="J9927" s="53"/>
      <c r="K9927" s="53"/>
      <c r="L9927" s="53"/>
      <c r="M9927" s="53"/>
    </row>
    <row r="9928" spans="2:13" x14ac:dyDescent="0.25">
      <c r="B9928" s="111"/>
      <c r="C9928" s="53"/>
      <c r="D9928" s="53"/>
      <c r="E9928" s="53"/>
      <c r="F9928" s="53"/>
      <c r="G9928" s="54"/>
      <c r="H9928" s="53"/>
      <c r="I9928" s="59"/>
      <c r="J9928" s="53"/>
      <c r="K9928" s="53"/>
      <c r="L9928" s="53"/>
      <c r="M9928" s="53"/>
    </row>
    <row r="9929" spans="2:13" x14ac:dyDescent="0.25">
      <c r="B9929" s="111"/>
      <c r="C9929" s="53"/>
      <c r="D9929" s="53"/>
      <c r="E9929" s="53"/>
      <c r="F9929" s="53"/>
      <c r="G9929" s="54"/>
      <c r="H9929" s="53"/>
      <c r="I9929" s="59"/>
      <c r="J9929" s="53"/>
      <c r="K9929" s="53"/>
      <c r="L9929" s="53"/>
      <c r="M9929" s="53"/>
    </row>
    <row r="9930" spans="2:13" x14ac:dyDescent="0.25">
      <c r="B9930" s="111"/>
      <c r="C9930" s="53"/>
      <c r="D9930" s="53"/>
      <c r="E9930" s="53"/>
      <c r="F9930" s="53"/>
      <c r="G9930" s="54"/>
      <c r="H9930" s="53"/>
      <c r="I9930" s="59"/>
      <c r="J9930" s="53"/>
      <c r="K9930" s="53"/>
      <c r="L9930" s="53"/>
      <c r="M9930" s="53"/>
    </row>
    <row r="9931" spans="2:13" x14ac:dyDescent="0.25">
      <c r="B9931" s="111"/>
      <c r="C9931" s="53"/>
      <c r="D9931" s="53"/>
      <c r="E9931" s="53"/>
      <c r="F9931" s="53"/>
      <c r="G9931" s="54"/>
      <c r="H9931" s="53"/>
      <c r="I9931" s="59"/>
      <c r="J9931" s="53"/>
      <c r="K9931" s="53"/>
      <c r="L9931" s="53"/>
      <c r="M9931" s="53"/>
    </row>
    <row r="9932" spans="2:13" x14ac:dyDescent="0.25">
      <c r="B9932" s="111"/>
      <c r="C9932" s="53"/>
      <c r="D9932" s="53"/>
      <c r="E9932" s="53"/>
      <c r="F9932" s="53"/>
      <c r="G9932" s="54"/>
      <c r="H9932" s="53"/>
      <c r="I9932" s="59"/>
      <c r="J9932" s="53"/>
      <c r="K9932" s="53"/>
      <c r="L9932" s="53"/>
      <c r="M9932" s="53"/>
    </row>
    <row r="9933" spans="2:13" x14ac:dyDescent="0.25">
      <c r="B9933" s="111"/>
      <c r="C9933" s="53"/>
      <c r="D9933" s="53"/>
      <c r="E9933" s="53"/>
      <c r="F9933" s="53"/>
      <c r="G9933" s="54"/>
      <c r="H9933" s="53"/>
      <c r="I9933" s="59"/>
      <c r="J9933" s="53"/>
      <c r="K9933" s="53"/>
      <c r="L9933" s="53"/>
      <c r="M9933" s="53"/>
    </row>
    <row r="9934" spans="2:13" x14ac:dyDescent="0.25">
      <c r="B9934" s="111"/>
      <c r="C9934" s="53"/>
      <c r="D9934" s="53"/>
      <c r="E9934" s="53"/>
      <c r="F9934" s="53"/>
      <c r="G9934" s="54"/>
      <c r="H9934" s="53"/>
      <c r="I9934" s="59"/>
      <c r="J9934" s="53"/>
      <c r="K9934" s="53"/>
      <c r="L9934" s="53"/>
      <c r="M9934" s="53"/>
    </row>
    <row r="9935" spans="2:13" x14ac:dyDescent="0.25">
      <c r="B9935" s="111"/>
      <c r="C9935" s="53"/>
      <c r="D9935" s="53"/>
      <c r="E9935" s="53"/>
      <c r="F9935" s="53"/>
      <c r="G9935" s="54"/>
      <c r="H9935" s="53"/>
      <c r="I9935" s="59"/>
      <c r="J9935" s="53"/>
      <c r="K9935" s="53"/>
      <c r="L9935" s="53"/>
      <c r="M9935" s="53"/>
    </row>
    <row r="9936" spans="2:13" x14ac:dyDescent="0.25">
      <c r="B9936" s="111"/>
      <c r="C9936" s="53"/>
      <c r="D9936" s="53"/>
      <c r="E9936" s="53"/>
      <c r="F9936" s="53"/>
      <c r="G9936" s="54"/>
      <c r="H9936" s="53"/>
      <c r="I9936" s="59"/>
      <c r="J9936" s="53"/>
      <c r="K9936" s="53"/>
      <c r="L9936" s="53"/>
      <c r="M9936" s="53"/>
    </row>
    <row r="9937" spans="2:13" x14ac:dyDescent="0.25">
      <c r="B9937" s="111"/>
      <c r="C9937" s="53"/>
      <c r="D9937" s="53"/>
      <c r="E9937" s="53"/>
      <c r="F9937" s="53"/>
      <c r="G9937" s="54"/>
      <c r="H9937" s="53"/>
      <c r="I9937" s="59"/>
      <c r="J9937" s="53"/>
      <c r="K9937" s="53"/>
      <c r="L9937" s="53"/>
      <c r="M9937" s="53"/>
    </row>
    <row r="9938" spans="2:13" x14ac:dyDescent="0.25">
      <c r="B9938" s="111"/>
      <c r="C9938" s="53"/>
      <c r="D9938" s="53"/>
      <c r="E9938" s="53"/>
      <c r="F9938" s="53"/>
      <c r="G9938" s="54"/>
      <c r="H9938" s="53"/>
      <c r="I9938" s="59"/>
      <c r="J9938" s="53"/>
      <c r="K9938" s="53"/>
      <c r="L9938" s="53"/>
      <c r="M9938" s="53"/>
    </row>
    <row r="9939" spans="2:13" x14ac:dyDescent="0.25">
      <c r="B9939" s="111"/>
      <c r="C9939" s="53"/>
      <c r="D9939" s="53"/>
      <c r="E9939" s="53"/>
      <c r="F9939" s="53"/>
      <c r="G9939" s="54"/>
      <c r="H9939" s="53"/>
      <c r="I9939" s="59"/>
      <c r="J9939" s="53"/>
      <c r="K9939" s="53"/>
      <c r="L9939" s="53"/>
      <c r="M9939" s="53"/>
    </row>
    <row r="9940" spans="2:13" x14ac:dyDescent="0.25">
      <c r="B9940" s="111"/>
      <c r="C9940" s="53"/>
      <c r="D9940" s="53"/>
      <c r="E9940" s="53"/>
      <c r="F9940" s="53"/>
      <c r="G9940" s="54"/>
      <c r="H9940" s="53"/>
      <c r="I9940" s="59"/>
      <c r="J9940" s="53"/>
      <c r="K9940" s="53"/>
      <c r="L9940" s="53"/>
      <c r="M9940" s="53"/>
    </row>
    <row r="9941" spans="2:13" x14ac:dyDescent="0.25">
      <c r="B9941" s="111"/>
      <c r="C9941" s="53"/>
      <c r="D9941" s="53"/>
      <c r="E9941" s="53"/>
      <c r="F9941" s="53"/>
      <c r="G9941" s="54"/>
      <c r="H9941" s="53"/>
      <c r="I9941" s="59"/>
      <c r="J9941" s="53"/>
      <c r="K9941" s="53"/>
      <c r="L9941" s="53"/>
      <c r="M9941" s="53"/>
    </row>
    <row r="9942" spans="2:13" x14ac:dyDescent="0.25">
      <c r="B9942" s="111"/>
      <c r="C9942" s="53"/>
      <c r="D9942" s="53"/>
      <c r="E9942" s="53"/>
      <c r="F9942" s="53"/>
      <c r="G9942" s="54"/>
      <c r="H9942" s="53"/>
      <c r="I9942" s="59"/>
      <c r="J9942" s="53"/>
      <c r="K9942" s="53"/>
      <c r="L9942" s="53"/>
      <c r="M9942" s="53"/>
    </row>
    <row r="9943" spans="2:13" x14ac:dyDescent="0.25">
      <c r="B9943" s="111"/>
      <c r="C9943" s="53"/>
      <c r="D9943" s="53"/>
      <c r="E9943" s="53"/>
      <c r="F9943" s="53"/>
      <c r="G9943" s="54"/>
      <c r="H9943" s="53"/>
      <c r="I9943" s="59"/>
      <c r="J9943" s="53"/>
      <c r="K9943" s="53"/>
      <c r="L9943" s="53"/>
      <c r="M9943" s="53"/>
    </row>
    <row r="9944" spans="2:13" x14ac:dyDescent="0.25">
      <c r="B9944" s="111"/>
      <c r="C9944" s="53"/>
      <c r="D9944" s="53"/>
      <c r="E9944" s="53"/>
      <c r="F9944" s="53"/>
      <c r="G9944" s="54"/>
      <c r="H9944" s="53"/>
      <c r="I9944" s="59"/>
      <c r="J9944" s="53"/>
      <c r="K9944" s="53"/>
      <c r="L9944" s="53"/>
      <c r="M9944" s="53"/>
    </row>
    <row r="9945" spans="2:13" x14ac:dyDescent="0.25">
      <c r="B9945" s="111"/>
      <c r="C9945" s="53"/>
      <c r="D9945" s="53"/>
      <c r="E9945" s="53"/>
      <c r="F9945" s="53"/>
      <c r="G9945" s="54"/>
      <c r="H9945" s="53"/>
      <c r="I9945" s="59"/>
      <c r="J9945" s="53"/>
      <c r="K9945" s="53"/>
      <c r="L9945" s="53"/>
      <c r="M9945" s="53"/>
    </row>
    <row r="9946" spans="2:13" x14ac:dyDescent="0.25">
      <c r="B9946" s="111"/>
      <c r="C9946" s="53"/>
      <c r="D9946" s="53"/>
      <c r="E9946" s="53"/>
      <c r="F9946" s="53"/>
      <c r="G9946" s="54"/>
      <c r="H9946" s="53"/>
      <c r="I9946" s="59"/>
      <c r="J9946" s="53"/>
      <c r="K9946" s="53"/>
      <c r="L9946" s="53"/>
      <c r="M9946" s="53"/>
    </row>
    <row r="9947" spans="2:13" x14ac:dyDescent="0.25">
      <c r="B9947" s="111"/>
      <c r="C9947" s="53"/>
      <c r="D9947" s="53"/>
      <c r="E9947" s="53"/>
      <c r="F9947" s="53"/>
      <c r="G9947" s="54"/>
      <c r="H9947" s="53"/>
      <c r="I9947" s="59"/>
      <c r="J9947" s="53"/>
      <c r="K9947" s="53"/>
      <c r="L9947" s="53"/>
      <c r="M9947" s="53"/>
    </row>
    <row r="9948" spans="2:13" x14ac:dyDescent="0.25">
      <c r="B9948" s="111"/>
      <c r="C9948" s="53"/>
      <c r="D9948" s="53"/>
      <c r="E9948" s="53"/>
      <c r="F9948" s="53"/>
      <c r="G9948" s="54"/>
      <c r="H9948" s="53"/>
      <c r="I9948" s="59"/>
      <c r="J9948" s="53"/>
      <c r="K9948" s="53"/>
      <c r="L9948" s="53"/>
      <c r="M9948" s="53"/>
    </row>
    <row r="9949" spans="2:13" x14ac:dyDescent="0.25">
      <c r="B9949" s="111"/>
      <c r="C9949" s="53"/>
      <c r="D9949" s="53"/>
      <c r="E9949" s="53"/>
      <c r="F9949" s="53"/>
      <c r="G9949" s="54"/>
      <c r="H9949" s="53"/>
      <c r="I9949" s="59"/>
      <c r="J9949" s="53"/>
      <c r="K9949" s="53"/>
      <c r="L9949" s="53"/>
      <c r="M9949" s="53"/>
    </row>
    <row r="9950" spans="2:13" x14ac:dyDescent="0.25">
      <c r="B9950" s="111"/>
      <c r="C9950" s="53"/>
      <c r="D9950" s="53"/>
      <c r="E9950" s="53"/>
      <c r="F9950" s="53"/>
      <c r="G9950" s="54"/>
      <c r="H9950" s="53"/>
      <c r="I9950" s="59"/>
      <c r="J9950" s="53"/>
      <c r="K9950" s="53"/>
      <c r="L9950" s="53"/>
      <c r="M9950" s="53"/>
    </row>
    <row r="9951" spans="2:13" x14ac:dyDescent="0.25">
      <c r="B9951" s="111"/>
      <c r="C9951" s="53"/>
      <c r="D9951" s="53"/>
      <c r="E9951" s="53"/>
      <c r="F9951" s="53"/>
      <c r="G9951" s="54"/>
      <c r="H9951" s="53"/>
      <c r="I9951" s="59"/>
      <c r="J9951" s="53"/>
      <c r="K9951" s="53"/>
      <c r="L9951" s="53"/>
      <c r="M9951" s="53"/>
    </row>
    <row r="9952" spans="2:13" x14ac:dyDescent="0.25">
      <c r="B9952" s="111"/>
      <c r="C9952" s="53"/>
      <c r="D9952" s="53"/>
      <c r="E9952" s="53"/>
      <c r="F9952" s="53"/>
      <c r="G9952" s="54"/>
      <c r="H9952" s="53"/>
      <c r="I9952" s="59"/>
      <c r="J9952" s="53"/>
      <c r="K9952" s="53"/>
      <c r="L9952" s="53"/>
      <c r="M9952" s="53"/>
    </row>
    <row r="9953" spans="2:13" x14ac:dyDescent="0.25">
      <c r="B9953" s="111"/>
      <c r="C9953" s="53"/>
      <c r="D9953" s="53"/>
      <c r="E9953" s="53"/>
      <c r="F9953" s="53"/>
      <c r="G9953" s="54"/>
      <c r="H9953" s="53"/>
      <c r="I9953" s="59"/>
      <c r="J9953" s="53"/>
      <c r="K9953" s="53"/>
      <c r="L9953" s="53"/>
      <c r="M9953" s="53"/>
    </row>
    <row r="9954" spans="2:13" x14ac:dyDescent="0.25">
      <c r="B9954" s="111"/>
      <c r="C9954" s="53"/>
      <c r="D9954" s="53"/>
      <c r="E9954" s="53"/>
      <c r="F9954" s="53"/>
      <c r="G9954" s="54"/>
      <c r="H9954" s="53"/>
      <c r="I9954" s="59"/>
      <c r="J9954" s="53"/>
      <c r="K9954" s="53"/>
      <c r="L9954" s="53"/>
      <c r="M9954" s="53"/>
    </row>
    <row r="9955" spans="2:13" x14ac:dyDescent="0.25">
      <c r="B9955" s="111"/>
      <c r="C9955" s="53"/>
      <c r="D9955" s="53"/>
      <c r="E9955" s="53"/>
      <c r="F9955" s="53"/>
      <c r="G9955" s="54"/>
      <c r="H9955" s="53"/>
      <c r="I9955" s="59"/>
      <c r="J9955" s="53"/>
      <c r="K9955" s="53"/>
      <c r="L9955" s="53"/>
      <c r="M9955" s="53"/>
    </row>
    <row r="9956" spans="2:13" x14ac:dyDescent="0.25">
      <c r="B9956" s="111"/>
      <c r="C9956" s="53"/>
      <c r="D9956" s="53"/>
      <c r="E9956" s="53"/>
      <c r="F9956" s="53"/>
      <c r="G9956" s="54"/>
      <c r="H9956" s="53"/>
      <c r="I9956" s="59"/>
      <c r="J9956" s="53"/>
      <c r="K9956" s="53"/>
      <c r="L9956" s="53"/>
      <c r="M9956" s="53"/>
    </row>
    <row r="9957" spans="2:13" x14ac:dyDescent="0.25">
      <c r="B9957" s="111"/>
      <c r="C9957" s="53"/>
      <c r="D9957" s="53"/>
      <c r="E9957" s="53"/>
      <c r="F9957" s="53"/>
      <c r="G9957" s="54"/>
      <c r="H9957" s="53"/>
      <c r="I9957" s="59"/>
      <c r="J9957" s="53"/>
      <c r="K9957" s="53"/>
      <c r="L9957" s="53"/>
      <c r="M9957" s="53"/>
    </row>
    <row r="9958" spans="2:13" x14ac:dyDescent="0.25">
      <c r="B9958" s="111"/>
      <c r="C9958" s="53"/>
      <c r="D9958" s="53"/>
      <c r="E9958" s="53"/>
      <c r="F9958" s="53"/>
      <c r="G9958" s="54"/>
      <c r="H9958" s="53"/>
      <c r="I9958" s="59"/>
      <c r="J9958" s="53"/>
      <c r="K9958" s="53"/>
      <c r="L9958" s="53"/>
      <c r="M9958" s="53"/>
    </row>
    <row r="9959" spans="2:13" x14ac:dyDescent="0.25">
      <c r="B9959" s="111"/>
      <c r="C9959" s="53"/>
      <c r="D9959" s="53"/>
      <c r="E9959" s="53"/>
      <c r="F9959" s="53"/>
      <c r="G9959" s="54"/>
      <c r="H9959" s="53"/>
      <c r="I9959" s="59"/>
      <c r="J9959" s="53"/>
      <c r="K9959" s="53"/>
      <c r="L9959" s="53"/>
      <c r="M9959" s="53"/>
    </row>
    <row r="9960" spans="2:13" x14ac:dyDescent="0.25">
      <c r="B9960" s="111"/>
      <c r="C9960" s="53"/>
      <c r="D9960" s="53"/>
      <c r="E9960" s="53"/>
      <c r="F9960" s="53"/>
      <c r="G9960" s="54"/>
      <c r="H9960" s="53"/>
      <c r="I9960" s="59"/>
      <c r="J9960" s="53"/>
      <c r="K9960" s="53"/>
      <c r="L9960" s="53"/>
      <c r="M9960" s="53"/>
    </row>
    <row r="9961" spans="2:13" x14ac:dyDescent="0.25">
      <c r="B9961" s="111"/>
      <c r="C9961" s="53"/>
      <c r="D9961" s="53"/>
      <c r="E9961" s="53"/>
      <c r="F9961" s="53"/>
      <c r="G9961" s="54"/>
      <c r="H9961" s="53"/>
      <c r="I9961" s="59"/>
      <c r="J9961" s="53"/>
      <c r="K9961" s="53"/>
      <c r="L9961" s="53"/>
      <c r="M9961" s="53"/>
    </row>
    <row r="9962" spans="2:13" x14ac:dyDescent="0.25">
      <c r="B9962" s="111"/>
      <c r="C9962" s="53"/>
      <c r="D9962" s="53"/>
      <c r="E9962" s="53"/>
      <c r="F9962" s="53"/>
      <c r="G9962" s="54"/>
      <c r="H9962" s="53"/>
      <c r="I9962" s="59"/>
      <c r="J9962" s="53"/>
      <c r="K9962" s="53"/>
      <c r="L9962" s="53"/>
      <c r="M9962" s="53"/>
    </row>
    <row r="9963" spans="2:13" x14ac:dyDescent="0.25">
      <c r="B9963" s="111"/>
      <c r="C9963" s="53"/>
      <c r="D9963" s="53"/>
      <c r="E9963" s="53"/>
      <c r="F9963" s="53"/>
      <c r="G9963" s="54"/>
      <c r="H9963" s="53"/>
      <c r="I9963" s="59"/>
      <c r="J9963" s="53"/>
      <c r="K9963" s="53"/>
      <c r="L9963" s="53"/>
      <c r="M9963" s="53"/>
    </row>
    <row r="9964" spans="2:13" x14ac:dyDescent="0.25">
      <c r="B9964" s="111"/>
      <c r="C9964" s="53"/>
      <c r="D9964" s="53"/>
      <c r="E9964" s="53"/>
      <c r="F9964" s="53"/>
      <c r="G9964" s="54"/>
      <c r="H9964" s="53"/>
      <c r="I9964" s="59"/>
      <c r="J9964" s="53"/>
      <c r="K9964" s="53"/>
      <c r="L9964" s="53"/>
      <c r="M9964" s="53"/>
    </row>
    <row r="9965" spans="2:13" x14ac:dyDescent="0.25">
      <c r="B9965" s="111"/>
      <c r="C9965" s="53"/>
      <c r="D9965" s="53"/>
      <c r="E9965" s="53"/>
      <c r="F9965" s="53"/>
      <c r="G9965" s="54"/>
      <c r="H9965" s="53"/>
      <c r="I9965" s="59"/>
      <c r="J9965" s="53"/>
      <c r="K9965" s="53"/>
      <c r="L9965" s="53"/>
      <c r="M9965" s="53"/>
    </row>
    <row r="9966" spans="2:13" x14ac:dyDescent="0.25">
      <c r="B9966" s="111"/>
      <c r="C9966" s="53"/>
      <c r="D9966" s="53"/>
      <c r="E9966" s="53"/>
      <c r="F9966" s="53"/>
      <c r="G9966" s="54"/>
      <c r="H9966" s="53"/>
      <c r="I9966" s="59"/>
      <c r="J9966" s="53"/>
      <c r="K9966" s="53"/>
      <c r="L9966" s="53"/>
      <c r="M9966" s="53"/>
    </row>
    <row r="9967" spans="2:13" x14ac:dyDescent="0.25">
      <c r="B9967" s="111"/>
      <c r="C9967" s="53"/>
      <c r="D9967" s="53"/>
      <c r="E9967" s="53"/>
      <c r="F9967" s="53"/>
      <c r="G9967" s="54"/>
      <c r="H9967" s="53"/>
      <c r="I9967" s="59"/>
      <c r="J9967" s="53"/>
      <c r="K9967" s="53"/>
      <c r="L9967" s="53"/>
      <c r="M9967" s="53"/>
    </row>
    <row r="9968" spans="2:13" x14ac:dyDescent="0.25">
      <c r="B9968" s="111"/>
      <c r="C9968" s="53"/>
      <c r="D9968" s="53"/>
      <c r="E9968" s="53"/>
      <c r="F9968" s="53"/>
      <c r="G9968" s="54"/>
      <c r="H9968" s="53"/>
      <c r="I9968" s="59"/>
      <c r="J9968" s="53"/>
      <c r="K9968" s="53"/>
      <c r="L9968" s="53"/>
      <c r="M9968" s="53"/>
    </row>
    <row r="9969" spans="2:13" x14ac:dyDescent="0.25">
      <c r="B9969" s="111"/>
      <c r="C9969" s="53"/>
      <c r="D9969" s="53"/>
      <c r="E9969" s="53"/>
      <c r="F9969" s="53"/>
      <c r="G9969" s="54"/>
      <c r="H9969" s="53"/>
      <c r="I9969" s="59"/>
      <c r="J9969" s="53"/>
      <c r="K9969" s="53"/>
      <c r="L9969" s="53"/>
      <c r="M9969" s="53"/>
    </row>
    <row r="9970" spans="2:13" x14ac:dyDescent="0.25">
      <c r="B9970" s="111"/>
      <c r="C9970" s="53"/>
      <c r="D9970" s="53"/>
      <c r="E9970" s="53"/>
      <c r="F9970" s="53"/>
      <c r="G9970" s="54"/>
      <c r="H9970" s="53"/>
      <c r="I9970" s="59"/>
      <c r="J9970" s="53"/>
      <c r="K9970" s="53"/>
      <c r="L9970" s="53"/>
      <c r="M9970" s="53"/>
    </row>
    <row r="9971" spans="2:13" x14ac:dyDescent="0.25">
      <c r="B9971" s="111"/>
      <c r="C9971" s="53"/>
      <c r="D9971" s="53"/>
      <c r="E9971" s="53"/>
      <c r="F9971" s="53"/>
      <c r="G9971" s="54"/>
      <c r="H9971" s="53"/>
      <c r="I9971" s="59"/>
      <c r="J9971" s="53"/>
      <c r="K9971" s="53"/>
      <c r="L9971" s="53"/>
      <c r="M9971" s="53"/>
    </row>
    <row r="9972" spans="2:13" x14ac:dyDescent="0.25">
      <c r="B9972" s="111"/>
      <c r="C9972" s="53"/>
      <c r="D9972" s="53"/>
      <c r="E9972" s="53"/>
      <c r="F9972" s="53"/>
      <c r="G9972" s="54"/>
      <c r="H9972" s="53"/>
      <c r="I9972" s="59"/>
      <c r="J9972" s="53"/>
      <c r="K9972" s="53"/>
      <c r="L9972" s="53"/>
      <c r="M9972" s="53"/>
    </row>
    <row r="9973" spans="2:13" x14ac:dyDescent="0.25">
      <c r="B9973" s="111"/>
      <c r="C9973" s="53"/>
      <c r="D9973" s="53"/>
      <c r="E9973" s="53"/>
      <c r="F9973" s="53"/>
      <c r="G9973" s="54"/>
      <c r="H9973" s="53"/>
      <c r="I9973" s="59"/>
      <c r="J9973" s="53"/>
      <c r="K9973" s="53"/>
      <c r="L9973" s="53"/>
      <c r="M9973" s="53"/>
    </row>
    <row r="9974" spans="2:13" x14ac:dyDescent="0.25">
      <c r="B9974" s="111"/>
      <c r="C9974" s="53"/>
      <c r="D9974" s="53"/>
      <c r="E9974" s="53"/>
      <c r="F9974" s="53"/>
      <c r="G9974" s="54"/>
      <c r="H9974" s="53"/>
      <c r="I9974" s="59"/>
      <c r="J9974" s="53"/>
      <c r="K9974" s="53"/>
      <c r="L9974" s="53"/>
      <c r="M9974" s="53"/>
    </row>
    <row r="9975" spans="2:13" x14ac:dyDescent="0.25">
      <c r="B9975" s="111"/>
      <c r="C9975" s="53"/>
      <c r="D9975" s="53"/>
      <c r="E9975" s="53"/>
      <c r="F9975" s="53"/>
      <c r="G9975" s="54"/>
      <c r="H9975" s="53"/>
      <c r="I9975" s="59"/>
      <c r="J9975" s="53"/>
      <c r="K9975" s="53"/>
      <c r="L9975" s="53"/>
      <c r="M9975" s="53"/>
    </row>
    <row r="9976" spans="2:13" x14ac:dyDescent="0.25">
      <c r="B9976" s="111"/>
      <c r="C9976" s="53"/>
      <c r="D9976" s="53"/>
      <c r="E9976" s="53"/>
      <c r="F9976" s="53"/>
      <c r="G9976" s="54"/>
      <c r="H9976" s="53"/>
      <c r="I9976" s="59"/>
      <c r="J9976" s="53"/>
      <c r="K9976" s="53"/>
      <c r="L9976" s="53"/>
      <c r="M9976" s="53"/>
    </row>
    <row r="9977" spans="2:13" x14ac:dyDescent="0.25">
      <c r="B9977" s="111"/>
      <c r="C9977" s="53"/>
      <c r="D9977" s="53"/>
      <c r="E9977" s="53"/>
      <c r="F9977" s="53"/>
      <c r="G9977" s="54"/>
      <c r="H9977" s="53"/>
      <c r="I9977" s="59"/>
      <c r="J9977" s="53"/>
      <c r="K9977" s="53"/>
      <c r="L9977" s="53"/>
      <c r="M9977" s="53"/>
    </row>
    <row r="9978" spans="2:13" x14ac:dyDescent="0.25">
      <c r="B9978" s="111"/>
      <c r="C9978" s="53"/>
      <c r="D9978" s="53"/>
      <c r="E9978" s="53"/>
      <c r="F9978" s="53"/>
      <c r="G9978" s="54"/>
      <c r="H9978" s="53"/>
      <c r="I9978" s="59"/>
      <c r="J9978" s="53"/>
      <c r="K9978" s="53"/>
      <c r="L9978" s="53"/>
      <c r="M9978" s="53"/>
    </row>
    <row r="9979" spans="2:13" x14ac:dyDescent="0.25">
      <c r="B9979" s="111"/>
      <c r="C9979" s="53"/>
      <c r="D9979" s="53"/>
      <c r="E9979" s="53"/>
      <c r="F9979" s="53"/>
      <c r="G9979" s="54"/>
      <c r="H9979" s="53"/>
      <c r="I9979" s="59"/>
      <c r="J9979" s="53"/>
      <c r="K9979" s="53"/>
      <c r="L9979" s="53"/>
      <c r="M9979" s="53"/>
    </row>
    <row r="9980" spans="2:13" x14ac:dyDescent="0.25">
      <c r="B9980" s="111"/>
      <c r="C9980" s="53"/>
      <c r="D9980" s="53"/>
      <c r="E9980" s="53"/>
      <c r="F9980" s="53"/>
      <c r="G9980" s="54"/>
      <c r="H9980" s="53"/>
      <c r="I9980" s="59"/>
      <c r="J9980" s="53"/>
      <c r="K9980" s="53"/>
      <c r="L9980" s="53"/>
      <c r="M9980" s="53"/>
    </row>
    <row r="9981" spans="2:13" x14ac:dyDescent="0.25">
      <c r="B9981" s="111"/>
      <c r="C9981" s="53"/>
      <c r="D9981" s="53"/>
      <c r="E9981" s="53"/>
      <c r="F9981" s="53"/>
      <c r="G9981" s="54"/>
      <c r="H9981" s="53"/>
      <c r="I9981" s="59"/>
      <c r="J9981" s="53"/>
      <c r="K9981" s="53"/>
      <c r="L9981" s="53"/>
      <c r="M9981" s="53"/>
    </row>
    <row r="9982" spans="2:13" x14ac:dyDescent="0.25">
      <c r="B9982" s="111"/>
      <c r="C9982" s="53"/>
      <c r="D9982" s="53"/>
      <c r="E9982" s="53"/>
      <c r="F9982" s="53"/>
      <c r="G9982" s="54"/>
      <c r="H9982" s="53"/>
      <c r="I9982" s="59"/>
      <c r="J9982" s="53"/>
      <c r="K9982" s="53"/>
      <c r="L9982" s="53"/>
      <c r="M9982" s="53"/>
    </row>
    <row r="9983" spans="2:13" x14ac:dyDescent="0.25">
      <c r="B9983" s="111"/>
      <c r="C9983" s="53"/>
      <c r="D9983" s="53"/>
      <c r="E9983" s="53"/>
      <c r="F9983" s="53"/>
      <c r="G9983" s="54"/>
      <c r="H9983" s="53"/>
      <c r="I9983" s="59"/>
      <c r="J9983" s="53"/>
      <c r="K9983" s="53"/>
      <c r="L9983" s="53"/>
      <c r="M9983" s="53"/>
    </row>
    <row r="9984" spans="2:13" x14ac:dyDescent="0.25">
      <c r="B9984" s="111"/>
      <c r="C9984" s="53"/>
      <c r="D9984" s="53"/>
      <c r="E9984" s="53"/>
      <c r="F9984" s="53"/>
      <c r="G9984" s="54"/>
      <c r="H9984" s="53"/>
      <c r="I9984" s="59"/>
      <c r="J9984" s="53"/>
      <c r="K9984" s="53"/>
      <c r="L9984" s="53"/>
      <c r="M9984" s="53"/>
    </row>
    <row r="9985" spans="2:13" x14ac:dyDescent="0.25">
      <c r="B9985" s="111"/>
      <c r="C9985" s="53"/>
      <c r="D9985" s="53"/>
      <c r="E9985" s="53"/>
      <c r="F9985" s="53"/>
      <c r="G9985" s="54"/>
      <c r="H9985" s="53"/>
      <c r="I9985" s="59"/>
      <c r="J9985" s="53"/>
      <c r="K9985" s="53"/>
      <c r="L9985" s="53"/>
      <c r="M9985" s="53"/>
    </row>
    <row r="9986" spans="2:13" x14ac:dyDescent="0.25">
      <c r="B9986" s="111"/>
      <c r="C9986" s="53"/>
      <c r="D9986" s="53"/>
      <c r="E9986" s="53"/>
      <c r="F9986" s="53"/>
      <c r="G9986" s="54"/>
      <c r="H9986" s="53"/>
      <c r="I9986" s="59"/>
      <c r="J9986" s="53"/>
      <c r="K9986" s="53"/>
      <c r="L9986" s="53"/>
      <c r="M9986" s="53"/>
    </row>
    <row r="9987" spans="2:13" x14ac:dyDescent="0.25">
      <c r="B9987" s="111"/>
      <c r="C9987" s="53"/>
      <c r="D9987" s="53"/>
      <c r="E9987" s="53"/>
      <c r="F9987" s="53"/>
      <c r="G9987" s="54"/>
      <c r="H9987" s="53"/>
      <c r="I9987" s="59"/>
      <c r="J9987" s="53"/>
      <c r="K9987" s="53"/>
      <c r="L9987" s="53"/>
      <c r="M9987" s="53"/>
    </row>
    <row r="9988" spans="2:13" x14ac:dyDescent="0.25">
      <c r="B9988" s="111"/>
      <c r="C9988" s="53"/>
      <c r="D9988" s="53"/>
      <c r="E9988" s="53"/>
      <c r="F9988" s="53"/>
      <c r="G9988" s="54"/>
      <c r="H9988" s="53"/>
      <c r="I9988" s="59"/>
      <c r="J9988" s="53"/>
      <c r="K9988" s="53"/>
      <c r="L9988" s="53"/>
      <c r="M9988" s="53"/>
    </row>
    <row r="9989" spans="2:13" x14ac:dyDescent="0.25">
      <c r="B9989" s="111"/>
      <c r="C9989" s="53"/>
      <c r="D9989" s="53"/>
      <c r="E9989" s="53"/>
      <c r="F9989" s="53"/>
      <c r="G9989" s="54"/>
      <c r="H9989" s="53"/>
      <c r="I9989" s="59"/>
      <c r="J9989" s="53"/>
      <c r="K9989" s="53"/>
      <c r="L9989" s="53"/>
      <c r="M9989" s="53"/>
    </row>
    <row r="9990" spans="2:13" x14ac:dyDescent="0.25">
      <c r="B9990" s="111"/>
      <c r="C9990" s="53"/>
      <c r="D9990" s="53"/>
      <c r="E9990" s="53"/>
      <c r="F9990" s="53"/>
      <c r="G9990" s="54"/>
      <c r="H9990" s="53"/>
      <c r="I9990" s="59"/>
      <c r="J9990" s="53"/>
      <c r="K9990" s="53"/>
      <c r="L9990" s="53"/>
      <c r="M9990" s="53"/>
    </row>
    <row r="9991" spans="2:13" x14ac:dyDescent="0.25">
      <c r="B9991" s="111"/>
      <c r="C9991" s="53"/>
      <c r="D9991" s="53"/>
      <c r="E9991" s="53"/>
      <c r="F9991" s="53"/>
      <c r="G9991" s="54"/>
      <c r="H9991" s="53"/>
      <c r="I9991" s="59"/>
      <c r="J9991" s="53"/>
      <c r="K9991" s="53"/>
      <c r="L9991" s="53"/>
      <c r="M9991" s="53"/>
    </row>
    <row r="9992" spans="2:13" x14ac:dyDescent="0.25">
      <c r="B9992" s="111"/>
      <c r="C9992" s="53"/>
      <c r="D9992" s="53"/>
      <c r="E9992" s="53"/>
      <c r="F9992" s="53"/>
      <c r="G9992" s="54"/>
      <c r="H9992" s="53"/>
      <c r="I9992" s="59"/>
      <c r="J9992" s="53"/>
      <c r="K9992" s="53"/>
      <c r="L9992" s="53"/>
      <c r="M9992" s="53"/>
    </row>
    <row r="9993" spans="2:13" x14ac:dyDescent="0.25">
      <c r="B9993" s="111"/>
      <c r="C9993" s="53"/>
      <c r="D9993" s="53"/>
      <c r="E9993" s="53"/>
      <c r="F9993" s="53"/>
      <c r="G9993" s="54"/>
      <c r="H9993" s="53"/>
      <c r="I9993" s="59"/>
      <c r="J9993" s="53"/>
      <c r="K9993" s="53"/>
      <c r="L9993" s="53"/>
      <c r="M9993" s="53"/>
    </row>
    <row r="9994" spans="2:13" x14ac:dyDescent="0.25">
      <c r="B9994" s="111"/>
      <c r="C9994" s="53"/>
      <c r="D9994" s="53"/>
      <c r="E9994" s="53"/>
      <c r="F9994" s="53"/>
      <c r="G9994" s="54"/>
      <c r="H9994" s="53"/>
      <c r="I9994" s="59"/>
      <c r="J9994" s="53"/>
      <c r="K9994" s="53"/>
      <c r="L9994" s="53"/>
      <c r="M9994" s="53"/>
    </row>
    <row r="9995" spans="2:13" x14ac:dyDescent="0.25">
      <c r="B9995" s="111"/>
      <c r="C9995" s="53"/>
      <c r="D9995" s="53"/>
      <c r="E9995" s="53"/>
      <c r="F9995" s="53"/>
      <c r="G9995" s="54"/>
      <c r="H9995" s="53"/>
      <c r="I9995" s="59"/>
      <c r="J9995" s="53"/>
      <c r="K9995" s="53"/>
      <c r="L9995" s="53"/>
      <c r="M9995" s="53"/>
    </row>
    <row r="9996" spans="2:13" x14ac:dyDescent="0.25">
      <c r="B9996" s="111"/>
      <c r="C9996" s="53"/>
      <c r="D9996" s="53"/>
      <c r="E9996" s="53"/>
      <c r="F9996" s="53"/>
      <c r="G9996" s="54"/>
      <c r="H9996" s="53"/>
      <c r="I9996" s="59"/>
      <c r="J9996" s="53"/>
      <c r="K9996" s="53"/>
      <c r="L9996" s="53"/>
      <c r="M9996" s="53"/>
    </row>
    <row r="9997" spans="2:13" x14ac:dyDescent="0.25">
      <c r="B9997" s="111"/>
      <c r="C9997" s="53"/>
      <c r="D9997" s="53"/>
      <c r="E9997" s="53"/>
      <c r="F9997" s="53"/>
      <c r="G9997" s="54"/>
      <c r="H9997" s="53"/>
      <c r="I9997" s="59"/>
      <c r="J9997" s="53"/>
      <c r="K9997" s="53"/>
      <c r="L9997" s="53"/>
      <c r="M9997" s="53"/>
    </row>
    <row r="9998" spans="2:13" x14ac:dyDescent="0.25">
      <c r="B9998" s="111"/>
      <c r="C9998" s="53"/>
      <c r="D9998" s="53"/>
      <c r="E9998" s="53"/>
      <c r="F9998" s="53"/>
      <c r="G9998" s="54"/>
      <c r="H9998" s="53"/>
      <c r="I9998" s="59"/>
      <c r="J9998" s="53"/>
      <c r="K9998" s="53"/>
      <c r="L9998" s="53"/>
      <c r="M9998" s="53"/>
    </row>
    <row r="9999" spans="2:13" x14ac:dyDescent="0.25">
      <c r="B9999" s="111"/>
      <c r="C9999" s="53"/>
      <c r="D9999" s="53"/>
      <c r="E9999" s="53"/>
      <c r="F9999" s="53"/>
      <c r="G9999" s="54"/>
      <c r="H9999" s="53"/>
      <c r="I9999" s="59"/>
      <c r="J9999" s="53"/>
      <c r="K9999" s="53"/>
      <c r="L9999" s="53"/>
      <c r="M9999" s="53"/>
    </row>
    <row r="10000" spans="2:13" x14ac:dyDescent="0.25">
      <c r="B10000" s="111"/>
      <c r="C10000" s="53"/>
      <c r="D10000" s="53"/>
      <c r="E10000" s="53"/>
      <c r="F10000" s="53"/>
      <c r="G10000" s="54"/>
      <c r="H10000" s="53"/>
      <c r="I10000" s="59"/>
      <c r="J10000" s="53"/>
      <c r="K10000" s="53"/>
      <c r="L10000" s="53"/>
      <c r="M10000" s="53"/>
    </row>
    <row r="10001" spans="2:13" x14ac:dyDescent="0.25">
      <c r="B10001" s="111"/>
      <c r="C10001" s="53"/>
      <c r="D10001" s="53"/>
      <c r="E10001" s="53"/>
      <c r="F10001" s="53"/>
      <c r="G10001" s="54"/>
      <c r="H10001" s="53"/>
      <c r="I10001" s="59"/>
      <c r="J10001" s="53"/>
      <c r="K10001" s="53"/>
      <c r="L10001" s="53"/>
      <c r="M10001" s="53"/>
    </row>
    <row r="10002" spans="2:13" x14ac:dyDescent="0.25">
      <c r="B10002" s="111"/>
      <c r="C10002" s="53"/>
      <c r="D10002" s="53"/>
      <c r="E10002" s="53"/>
      <c r="F10002" s="53"/>
      <c r="G10002" s="54"/>
      <c r="H10002" s="53"/>
      <c r="I10002" s="59"/>
      <c r="J10002" s="53"/>
      <c r="K10002" s="53"/>
      <c r="L10002" s="53"/>
      <c r="M10002" s="53"/>
    </row>
    <row r="10003" spans="2:13" x14ac:dyDescent="0.25">
      <c r="B10003" s="111"/>
      <c r="C10003" s="53"/>
      <c r="D10003" s="53"/>
      <c r="E10003" s="53"/>
      <c r="F10003" s="53"/>
      <c r="G10003" s="54"/>
      <c r="H10003" s="53"/>
      <c r="I10003" s="59"/>
      <c r="J10003" s="53"/>
      <c r="K10003" s="53"/>
      <c r="L10003" s="53"/>
      <c r="M10003" s="53"/>
    </row>
    <row r="10004" spans="2:13" x14ac:dyDescent="0.25">
      <c r="B10004" s="111"/>
      <c r="C10004" s="53"/>
      <c r="D10004" s="53"/>
      <c r="E10004" s="53"/>
      <c r="F10004" s="53"/>
      <c r="G10004" s="54"/>
      <c r="H10004" s="53"/>
      <c r="I10004" s="59"/>
      <c r="J10004" s="53"/>
      <c r="K10004" s="53"/>
      <c r="L10004" s="53"/>
      <c r="M10004" s="53"/>
    </row>
    <row r="10005" spans="2:13" x14ac:dyDescent="0.25">
      <c r="B10005" s="111"/>
      <c r="C10005" s="53"/>
      <c r="D10005" s="53"/>
      <c r="E10005" s="53"/>
      <c r="F10005" s="53"/>
      <c r="G10005" s="54"/>
      <c r="H10005" s="53"/>
      <c r="I10005" s="59"/>
      <c r="J10005" s="53"/>
      <c r="K10005" s="53"/>
      <c r="L10005" s="53"/>
      <c r="M10005" s="53"/>
    </row>
    <row r="10006" spans="2:13" x14ac:dyDescent="0.25">
      <c r="B10006" s="111"/>
      <c r="C10006" s="53"/>
      <c r="D10006" s="53"/>
      <c r="E10006" s="53"/>
      <c r="F10006" s="53"/>
      <c r="G10006" s="54"/>
      <c r="H10006" s="53"/>
      <c r="I10006" s="59"/>
      <c r="J10006" s="53"/>
      <c r="K10006" s="53"/>
      <c r="L10006" s="53"/>
      <c r="M10006" s="53"/>
    </row>
    <row r="10007" spans="2:13" x14ac:dyDescent="0.25">
      <c r="B10007" s="111"/>
      <c r="C10007" s="53"/>
      <c r="D10007" s="53"/>
      <c r="E10007" s="53"/>
      <c r="F10007" s="53"/>
      <c r="G10007" s="54"/>
      <c r="H10007" s="53"/>
      <c r="I10007" s="59"/>
      <c r="J10007" s="53"/>
      <c r="K10007" s="53"/>
      <c r="L10007" s="53"/>
      <c r="M10007" s="53"/>
    </row>
    <row r="10008" spans="2:13" x14ac:dyDescent="0.25">
      <c r="B10008" s="111"/>
      <c r="C10008" s="53"/>
      <c r="D10008" s="53"/>
      <c r="E10008" s="53"/>
      <c r="F10008" s="53"/>
      <c r="G10008" s="54"/>
      <c r="H10008" s="53"/>
      <c r="I10008" s="59"/>
      <c r="J10008" s="53"/>
      <c r="K10008" s="53"/>
      <c r="L10008" s="53"/>
      <c r="M10008" s="53"/>
    </row>
    <row r="10009" spans="2:13" x14ac:dyDescent="0.25">
      <c r="B10009" s="111"/>
      <c r="C10009" s="53"/>
      <c r="D10009" s="53"/>
      <c r="E10009" s="53"/>
      <c r="F10009" s="53"/>
      <c r="G10009" s="54"/>
      <c r="H10009" s="53"/>
      <c r="I10009" s="59"/>
      <c r="J10009" s="53"/>
      <c r="K10009" s="53"/>
      <c r="L10009" s="53"/>
      <c r="M10009" s="53"/>
    </row>
    <row r="10010" spans="2:13" x14ac:dyDescent="0.25">
      <c r="B10010" s="111"/>
      <c r="C10010" s="53"/>
      <c r="D10010" s="53"/>
      <c r="E10010" s="53"/>
      <c r="F10010" s="53"/>
      <c r="G10010" s="54"/>
      <c r="H10010" s="53"/>
      <c r="I10010" s="59"/>
      <c r="J10010" s="53"/>
      <c r="K10010" s="53"/>
      <c r="L10010" s="53"/>
      <c r="M10010" s="53"/>
    </row>
    <row r="10011" spans="2:13" x14ac:dyDescent="0.25">
      <c r="B10011" s="111"/>
      <c r="C10011" s="53"/>
      <c r="D10011" s="53"/>
      <c r="E10011" s="53"/>
      <c r="F10011" s="53"/>
      <c r="G10011" s="54"/>
      <c r="H10011" s="53"/>
      <c r="I10011" s="59"/>
      <c r="J10011" s="53"/>
      <c r="K10011" s="53"/>
      <c r="L10011" s="53"/>
      <c r="M10011" s="53"/>
    </row>
    <row r="10012" spans="2:13" x14ac:dyDescent="0.25">
      <c r="B10012" s="111"/>
      <c r="C10012" s="53"/>
      <c r="D10012" s="53"/>
      <c r="E10012" s="53"/>
      <c r="F10012" s="53"/>
      <c r="G10012" s="54"/>
      <c r="H10012" s="53"/>
      <c r="I10012" s="59"/>
      <c r="J10012" s="53"/>
      <c r="K10012" s="53"/>
      <c r="L10012" s="53"/>
      <c r="M10012" s="53"/>
    </row>
    <row r="10013" spans="2:13" x14ac:dyDescent="0.25">
      <c r="B10013" s="111"/>
      <c r="C10013" s="53"/>
      <c r="D10013" s="53"/>
      <c r="E10013" s="53"/>
      <c r="F10013" s="53"/>
      <c r="G10013" s="54"/>
      <c r="H10013" s="53"/>
      <c r="I10013" s="59"/>
      <c r="J10013" s="53"/>
      <c r="K10013" s="53"/>
      <c r="L10013" s="53"/>
      <c r="M10013" s="53"/>
    </row>
    <row r="10014" spans="2:13" x14ac:dyDescent="0.25">
      <c r="B10014" s="111"/>
      <c r="C10014" s="53"/>
      <c r="D10014" s="53"/>
      <c r="E10014" s="53"/>
      <c r="F10014" s="53"/>
      <c r="G10014" s="54"/>
      <c r="H10014" s="53"/>
      <c r="I10014" s="59"/>
      <c r="J10014" s="53"/>
      <c r="K10014" s="53"/>
      <c r="L10014" s="53"/>
      <c r="M10014" s="53"/>
    </row>
    <row r="10015" spans="2:13" x14ac:dyDescent="0.25">
      <c r="B10015" s="111"/>
      <c r="C10015" s="53"/>
      <c r="D10015" s="53"/>
      <c r="E10015" s="53"/>
      <c r="F10015" s="53"/>
      <c r="G10015" s="54"/>
      <c r="H10015" s="53"/>
      <c r="I10015" s="59"/>
      <c r="J10015" s="53"/>
      <c r="K10015" s="53"/>
      <c r="L10015" s="53"/>
      <c r="M10015" s="53"/>
    </row>
    <row r="10016" spans="2:13" x14ac:dyDescent="0.25">
      <c r="B10016" s="111"/>
      <c r="C10016" s="53"/>
      <c r="D10016" s="53"/>
      <c r="E10016" s="53"/>
      <c r="F10016" s="53"/>
      <c r="G10016" s="54"/>
      <c r="H10016" s="53"/>
      <c r="I10016" s="59"/>
      <c r="J10016" s="53"/>
      <c r="K10016" s="53"/>
      <c r="L10016" s="53"/>
      <c r="M10016" s="53"/>
    </row>
    <row r="10017" spans="2:13" x14ac:dyDescent="0.25">
      <c r="B10017" s="111"/>
      <c r="C10017" s="53"/>
      <c r="D10017" s="53"/>
      <c r="E10017" s="53"/>
      <c r="F10017" s="53"/>
      <c r="G10017" s="54"/>
      <c r="H10017" s="53"/>
      <c r="I10017" s="59"/>
      <c r="J10017" s="53"/>
      <c r="K10017" s="53"/>
      <c r="L10017" s="53"/>
      <c r="M10017" s="53"/>
    </row>
    <row r="10018" spans="2:13" x14ac:dyDescent="0.25">
      <c r="B10018" s="111"/>
      <c r="C10018" s="53"/>
      <c r="D10018" s="53"/>
      <c r="E10018" s="53"/>
      <c r="F10018" s="53"/>
      <c r="G10018" s="54"/>
      <c r="H10018" s="53"/>
      <c r="I10018" s="59"/>
      <c r="J10018" s="53"/>
      <c r="K10018" s="53"/>
      <c r="L10018" s="53"/>
      <c r="M10018" s="53"/>
    </row>
    <row r="10019" spans="2:13" x14ac:dyDescent="0.25">
      <c r="B10019" s="111"/>
      <c r="C10019" s="53"/>
      <c r="D10019" s="53"/>
      <c r="E10019" s="53"/>
      <c r="F10019" s="53"/>
      <c r="G10019" s="54"/>
      <c r="H10019" s="53"/>
      <c r="I10019" s="59"/>
      <c r="J10019" s="53"/>
      <c r="K10019" s="53"/>
      <c r="L10019" s="53"/>
      <c r="M10019" s="53"/>
    </row>
    <row r="10020" spans="2:13" x14ac:dyDescent="0.25">
      <c r="B10020" s="111"/>
      <c r="C10020" s="53"/>
      <c r="D10020" s="53"/>
      <c r="E10020" s="53"/>
      <c r="F10020" s="53"/>
      <c r="G10020" s="54"/>
      <c r="H10020" s="53"/>
      <c r="I10020" s="59"/>
      <c r="J10020" s="53"/>
      <c r="K10020" s="53"/>
      <c r="L10020" s="53"/>
      <c r="M10020" s="53"/>
    </row>
    <row r="10021" spans="2:13" x14ac:dyDescent="0.25">
      <c r="B10021" s="111"/>
      <c r="C10021" s="53"/>
      <c r="D10021" s="53"/>
      <c r="E10021" s="53"/>
      <c r="F10021" s="53"/>
      <c r="G10021" s="54"/>
      <c r="H10021" s="53"/>
      <c r="I10021" s="59"/>
      <c r="J10021" s="53"/>
      <c r="K10021" s="53"/>
      <c r="L10021" s="53"/>
      <c r="M10021" s="53"/>
    </row>
    <row r="10022" spans="2:13" x14ac:dyDescent="0.25">
      <c r="B10022" s="111"/>
      <c r="C10022" s="53"/>
      <c r="D10022" s="53"/>
      <c r="E10022" s="53"/>
      <c r="F10022" s="53"/>
      <c r="G10022" s="54"/>
      <c r="H10022" s="53"/>
      <c r="I10022" s="59"/>
      <c r="J10022" s="53"/>
      <c r="K10022" s="53"/>
      <c r="L10022" s="53"/>
      <c r="M10022" s="53"/>
    </row>
    <row r="10023" spans="2:13" x14ac:dyDescent="0.25">
      <c r="B10023" s="111"/>
      <c r="C10023" s="53"/>
      <c r="D10023" s="53"/>
      <c r="E10023" s="53"/>
      <c r="F10023" s="53"/>
      <c r="G10023" s="54"/>
      <c r="H10023" s="53"/>
      <c r="I10023" s="59"/>
      <c r="J10023" s="53"/>
      <c r="K10023" s="53"/>
      <c r="L10023" s="53"/>
      <c r="M10023" s="53"/>
    </row>
    <row r="10024" spans="2:13" x14ac:dyDescent="0.25">
      <c r="B10024" s="111"/>
      <c r="C10024" s="53"/>
      <c r="D10024" s="53"/>
      <c r="E10024" s="53"/>
      <c r="F10024" s="53"/>
      <c r="G10024" s="54"/>
      <c r="H10024" s="53"/>
      <c r="I10024" s="59"/>
      <c r="J10024" s="53"/>
      <c r="K10024" s="53"/>
      <c r="L10024" s="53"/>
      <c r="M10024" s="53"/>
    </row>
    <row r="10025" spans="2:13" x14ac:dyDescent="0.25">
      <c r="B10025" s="111"/>
      <c r="C10025" s="53"/>
      <c r="D10025" s="53"/>
      <c r="E10025" s="53"/>
      <c r="F10025" s="53"/>
      <c r="G10025" s="54"/>
      <c r="H10025" s="53"/>
      <c r="I10025" s="59"/>
      <c r="J10025" s="53"/>
      <c r="K10025" s="53"/>
      <c r="L10025" s="53"/>
      <c r="M10025" s="53"/>
    </row>
    <row r="10026" spans="2:13" x14ac:dyDescent="0.25">
      <c r="B10026" s="111"/>
      <c r="C10026" s="53"/>
      <c r="D10026" s="53"/>
      <c r="E10026" s="53"/>
      <c r="F10026" s="53"/>
      <c r="G10026" s="54"/>
      <c r="H10026" s="53"/>
      <c r="I10026" s="59"/>
      <c r="J10026" s="53"/>
      <c r="K10026" s="53"/>
      <c r="L10026" s="53"/>
      <c r="M10026" s="53"/>
    </row>
    <row r="10027" spans="2:13" x14ac:dyDescent="0.25">
      <c r="B10027" s="111"/>
      <c r="C10027" s="53"/>
      <c r="D10027" s="53"/>
      <c r="E10027" s="53"/>
      <c r="F10027" s="53"/>
      <c r="G10027" s="54"/>
      <c r="H10027" s="53"/>
      <c r="I10027" s="59"/>
      <c r="J10027" s="53"/>
      <c r="K10027" s="53"/>
      <c r="L10027" s="53"/>
      <c r="M10027" s="53"/>
    </row>
    <row r="10028" spans="2:13" x14ac:dyDescent="0.25">
      <c r="B10028" s="111"/>
      <c r="C10028" s="53"/>
      <c r="D10028" s="53"/>
      <c r="E10028" s="53"/>
      <c r="F10028" s="53"/>
      <c r="G10028" s="54"/>
      <c r="H10028" s="53"/>
      <c r="I10028" s="59"/>
      <c r="J10028" s="53"/>
      <c r="K10028" s="53"/>
      <c r="L10028" s="53"/>
      <c r="M10028" s="53"/>
    </row>
    <row r="10029" spans="2:13" x14ac:dyDescent="0.25">
      <c r="B10029" s="111"/>
      <c r="C10029" s="53"/>
      <c r="D10029" s="53"/>
      <c r="E10029" s="53"/>
      <c r="F10029" s="53"/>
      <c r="G10029" s="54"/>
      <c r="H10029" s="53"/>
      <c r="I10029" s="59"/>
      <c r="J10029" s="53"/>
      <c r="K10029" s="53"/>
      <c r="L10029" s="53"/>
      <c r="M10029" s="53"/>
    </row>
    <row r="10030" spans="2:13" x14ac:dyDescent="0.25">
      <c r="B10030" s="111"/>
      <c r="C10030" s="53"/>
      <c r="D10030" s="53"/>
      <c r="E10030" s="53"/>
      <c r="F10030" s="53"/>
      <c r="G10030" s="54"/>
      <c r="H10030" s="53"/>
      <c r="I10030" s="59"/>
      <c r="J10030" s="53"/>
      <c r="K10030" s="53"/>
      <c r="L10030" s="53"/>
      <c r="M10030" s="53"/>
    </row>
    <row r="10031" spans="2:13" x14ac:dyDescent="0.25">
      <c r="B10031" s="111"/>
      <c r="C10031" s="53"/>
      <c r="D10031" s="53"/>
      <c r="E10031" s="53"/>
      <c r="F10031" s="53"/>
      <c r="G10031" s="54"/>
      <c r="H10031" s="53"/>
      <c r="I10031" s="59"/>
      <c r="J10031" s="53"/>
      <c r="K10031" s="53"/>
      <c r="L10031" s="53"/>
      <c r="M10031" s="53"/>
    </row>
    <row r="10032" spans="2:13" x14ac:dyDescent="0.25">
      <c r="B10032" s="111"/>
      <c r="C10032" s="53"/>
      <c r="D10032" s="53"/>
      <c r="E10032" s="53"/>
      <c r="F10032" s="53"/>
      <c r="G10032" s="54"/>
      <c r="H10032" s="53"/>
      <c r="I10032" s="59"/>
      <c r="J10032" s="53"/>
      <c r="K10032" s="53"/>
      <c r="L10032" s="53"/>
      <c r="M10032" s="53"/>
    </row>
    <row r="10033" spans="2:13" x14ac:dyDescent="0.25">
      <c r="B10033" s="111"/>
      <c r="C10033" s="53"/>
      <c r="D10033" s="53"/>
      <c r="E10033" s="53"/>
      <c r="F10033" s="53"/>
      <c r="G10033" s="54"/>
      <c r="H10033" s="53"/>
      <c r="I10033" s="59"/>
      <c r="J10033" s="53"/>
      <c r="K10033" s="53"/>
      <c r="L10033" s="53"/>
      <c r="M10033" s="53"/>
    </row>
    <row r="10034" spans="2:13" x14ac:dyDescent="0.25">
      <c r="B10034" s="111"/>
      <c r="C10034" s="53"/>
      <c r="D10034" s="53"/>
      <c r="E10034" s="53"/>
      <c r="F10034" s="53"/>
      <c r="G10034" s="54"/>
      <c r="H10034" s="53"/>
      <c r="I10034" s="59"/>
      <c r="J10034" s="53"/>
      <c r="K10034" s="53"/>
      <c r="L10034" s="53"/>
      <c r="M10034" s="53"/>
    </row>
    <row r="10035" spans="2:13" x14ac:dyDescent="0.25">
      <c r="B10035" s="111"/>
      <c r="C10035" s="53"/>
      <c r="D10035" s="53"/>
      <c r="E10035" s="53"/>
      <c r="F10035" s="53"/>
      <c r="G10035" s="54"/>
      <c r="H10035" s="53"/>
      <c r="I10035" s="59"/>
      <c r="J10035" s="53"/>
      <c r="K10035" s="53"/>
      <c r="L10035" s="53"/>
      <c r="M10035" s="53"/>
    </row>
    <row r="10036" spans="2:13" x14ac:dyDescent="0.25">
      <c r="B10036" s="111"/>
      <c r="C10036" s="53"/>
      <c r="D10036" s="53"/>
      <c r="E10036" s="53"/>
      <c r="F10036" s="53"/>
      <c r="G10036" s="54"/>
      <c r="H10036" s="53"/>
      <c r="I10036" s="59"/>
      <c r="J10036" s="53"/>
      <c r="K10036" s="53"/>
      <c r="L10036" s="53"/>
      <c r="M10036" s="53"/>
    </row>
    <row r="10037" spans="2:13" x14ac:dyDescent="0.25">
      <c r="B10037" s="111"/>
      <c r="C10037" s="53"/>
      <c r="D10037" s="53"/>
      <c r="E10037" s="53"/>
      <c r="F10037" s="53"/>
      <c r="G10037" s="54"/>
      <c r="H10037" s="53"/>
      <c r="I10037" s="59"/>
      <c r="J10037" s="53"/>
      <c r="K10037" s="53"/>
      <c r="L10037" s="53"/>
      <c r="M10037" s="53"/>
    </row>
    <row r="10038" spans="2:13" x14ac:dyDescent="0.25">
      <c r="B10038" s="111"/>
      <c r="C10038" s="53"/>
      <c r="D10038" s="53"/>
      <c r="E10038" s="53"/>
      <c r="F10038" s="53"/>
      <c r="G10038" s="54"/>
      <c r="H10038" s="53"/>
      <c r="I10038" s="59"/>
      <c r="J10038" s="53"/>
      <c r="K10038" s="53"/>
      <c r="L10038" s="53"/>
      <c r="M10038" s="53"/>
    </row>
    <row r="10039" spans="2:13" x14ac:dyDescent="0.25">
      <c r="B10039" s="111"/>
      <c r="C10039" s="53"/>
      <c r="D10039" s="53"/>
      <c r="E10039" s="53"/>
      <c r="F10039" s="53"/>
      <c r="G10039" s="54"/>
      <c r="H10039" s="53"/>
      <c r="I10039" s="59"/>
      <c r="J10039" s="53"/>
      <c r="K10039" s="53"/>
      <c r="L10039" s="53"/>
      <c r="M10039" s="53"/>
    </row>
    <row r="10040" spans="2:13" x14ac:dyDescent="0.25">
      <c r="B10040" s="111"/>
      <c r="C10040" s="53"/>
      <c r="D10040" s="53"/>
      <c r="E10040" s="53"/>
      <c r="F10040" s="53"/>
      <c r="G10040" s="54"/>
      <c r="H10040" s="53"/>
      <c r="I10040" s="59"/>
      <c r="J10040" s="53"/>
      <c r="K10040" s="53"/>
      <c r="L10040" s="53"/>
      <c r="M10040" s="53"/>
    </row>
    <row r="10041" spans="2:13" x14ac:dyDescent="0.25">
      <c r="B10041" s="111"/>
      <c r="C10041" s="53"/>
      <c r="D10041" s="53"/>
      <c r="E10041" s="53"/>
      <c r="F10041" s="53"/>
      <c r="G10041" s="54"/>
      <c r="H10041" s="53"/>
      <c r="I10041" s="59"/>
      <c r="J10041" s="53"/>
      <c r="K10041" s="53"/>
      <c r="L10041" s="53"/>
      <c r="M10041" s="53"/>
    </row>
    <row r="10042" spans="2:13" x14ac:dyDescent="0.25">
      <c r="B10042" s="111"/>
      <c r="C10042" s="53"/>
      <c r="D10042" s="53"/>
      <c r="E10042" s="53"/>
      <c r="F10042" s="53"/>
      <c r="G10042" s="54"/>
      <c r="H10042" s="53"/>
      <c r="I10042" s="59"/>
      <c r="J10042" s="53"/>
      <c r="K10042" s="53"/>
      <c r="L10042" s="53"/>
      <c r="M10042" s="53"/>
    </row>
    <row r="10043" spans="2:13" x14ac:dyDescent="0.25">
      <c r="B10043" s="111"/>
      <c r="C10043" s="53"/>
      <c r="D10043" s="53"/>
      <c r="E10043" s="53"/>
      <c r="F10043" s="53"/>
      <c r="G10043" s="54"/>
      <c r="H10043" s="53"/>
      <c r="I10043" s="59"/>
      <c r="J10043" s="53"/>
      <c r="K10043" s="53"/>
      <c r="L10043" s="53"/>
      <c r="M10043" s="53"/>
    </row>
    <row r="10044" spans="2:13" x14ac:dyDescent="0.25">
      <c r="B10044" s="111"/>
      <c r="C10044" s="53"/>
      <c r="D10044" s="53"/>
      <c r="E10044" s="53"/>
      <c r="F10044" s="53"/>
      <c r="G10044" s="54"/>
      <c r="H10044" s="53"/>
      <c r="I10044" s="59"/>
      <c r="J10044" s="53"/>
      <c r="K10044" s="53"/>
      <c r="L10044" s="53"/>
      <c r="M10044" s="53"/>
    </row>
    <row r="10045" spans="2:13" x14ac:dyDescent="0.25">
      <c r="B10045" s="111"/>
      <c r="C10045" s="53"/>
      <c r="D10045" s="53"/>
      <c r="E10045" s="53"/>
      <c r="F10045" s="53"/>
      <c r="G10045" s="54"/>
      <c r="H10045" s="53"/>
      <c r="I10045" s="59"/>
      <c r="J10045" s="53"/>
      <c r="K10045" s="53"/>
      <c r="L10045" s="53"/>
      <c r="M10045" s="53"/>
    </row>
    <row r="10046" spans="2:13" x14ac:dyDescent="0.25">
      <c r="B10046" s="111"/>
      <c r="C10046" s="53"/>
      <c r="D10046" s="53"/>
      <c r="E10046" s="53"/>
      <c r="F10046" s="53"/>
      <c r="G10046" s="54"/>
      <c r="H10046" s="53"/>
      <c r="I10046" s="59"/>
      <c r="J10046" s="53"/>
      <c r="K10046" s="53"/>
      <c r="L10046" s="53"/>
      <c r="M10046" s="53"/>
    </row>
    <row r="10047" spans="2:13" x14ac:dyDescent="0.25">
      <c r="B10047" s="111"/>
      <c r="C10047" s="53"/>
      <c r="D10047" s="53"/>
      <c r="E10047" s="53"/>
      <c r="F10047" s="53"/>
      <c r="G10047" s="54"/>
      <c r="H10047" s="53"/>
      <c r="I10047" s="59"/>
      <c r="J10047" s="53"/>
      <c r="K10047" s="53"/>
      <c r="L10047" s="53"/>
      <c r="M10047" s="53"/>
    </row>
    <row r="10048" spans="2:13" x14ac:dyDescent="0.25">
      <c r="B10048" s="111"/>
      <c r="C10048" s="53"/>
      <c r="D10048" s="53"/>
      <c r="E10048" s="53"/>
      <c r="F10048" s="53"/>
      <c r="G10048" s="54"/>
      <c r="H10048" s="53"/>
      <c r="I10048" s="59"/>
      <c r="J10048" s="53"/>
      <c r="K10048" s="53"/>
      <c r="L10048" s="53"/>
      <c r="M10048" s="53"/>
    </row>
    <row r="10049" spans="2:13" x14ac:dyDescent="0.25">
      <c r="B10049" s="111"/>
      <c r="C10049" s="53"/>
      <c r="D10049" s="53"/>
      <c r="E10049" s="53"/>
      <c r="F10049" s="53"/>
      <c r="G10049" s="54"/>
      <c r="H10049" s="53"/>
      <c r="I10049" s="59"/>
      <c r="J10049" s="53"/>
      <c r="K10049" s="53"/>
      <c r="L10049" s="53"/>
      <c r="M10049" s="53"/>
    </row>
    <row r="10050" spans="2:13" x14ac:dyDescent="0.25">
      <c r="B10050" s="111"/>
      <c r="C10050" s="53"/>
      <c r="D10050" s="53"/>
      <c r="E10050" s="53"/>
      <c r="F10050" s="53"/>
      <c r="G10050" s="54"/>
      <c r="H10050" s="53"/>
      <c r="I10050" s="59"/>
      <c r="J10050" s="53"/>
      <c r="K10050" s="53"/>
      <c r="L10050" s="53"/>
      <c r="M10050" s="53"/>
    </row>
    <row r="10051" spans="2:13" x14ac:dyDescent="0.25">
      <c r="B10051" s="111"/>
      <c r="C10051" s="53"/>
      <c r="D10051" s="53"/>
      <c r="E10051" s="53"/>
      <c r="F10051" s="53"/>
      <c r="G10051" s="54"/>
      <c r="H10051" s="53"/>
      <c r="I10051" s="59"/>
      <c r="J10051" s="53"/>
      <c r="K10051" s="53"/>
      <c r="L10051" s="53"/>
      <c r="M10051" s="53"/>
    </row>
    <row r="10052" spans="2:13" x14ac:dyDescent="0.25">
      <c r="B10052" s="111"/>
      <c r="C10052" s="53"/>
      <c r="D10052" s="53"/>
      <c r="E10052" s="53"/>
      <c r="F10052" s="53"/>
      <c r="G10052" s="54"/>
      <c r="H10052" s="53"/>
      <c r="I10052" s="59"/>
      <c r="J10052" s="53"/>
      <c r="K10052" s="53"/>
      <c r="L10052" s="53"/>
      <c r="M10052" s="53"/>
    </row>
    <row r="10053" spans="2:13" x14ac:dyDescent="0.25">
      <c r="B10053" s="111"/>
      <c r="C10053" s="53"/>
      <c r="D10053" s="53"/>
      <c r="E10053" s="53"/>
      <c r="F10053" s="53"/>
      <c r="G10053" s="54"/>
      <c r="H10053" s="53"/>
      <c r="I10053" s="59"/>
      <c r="J10053" s="53"/>
      <c r="K10053" s="53"/>
      <c r="L10053" s="53"/>
      <c r="M10053" s="53"/>
    </row>
    <row r="10054" spans="2:13" x14ac:dyDescent="0.25">
      <c r="B10054" s="111"/>
      <c r="C10054" s="53"/>
      <c r="D10054" s="53"/>
      <c r="E10054" s="53"/>
      <c r="F10054" s="53"/>
      <c r="G10054" s="54"/>
      <c r="H10054" s="53"/>
      <c r="I10054" s="59"/>
      <c r="J10054" s="53"/>
      <c r="K10054" s="53"/>
      <c r="L10054" s="53"/>
      <c r="M10054" s="53"/>
    </row>
    <row r="10055" spans="2:13" x14ac:dyDescent="0.25">
      <c r="B10055" s="111"/>
      <c r="C10055" s="53"/>
      <c r="D10055" s="53"/>
      <c r="E10055" s="53"/>
      <c r="F10055" s="53"/>
      <c r="G10055" s="54"/>
      <c r="H10055" s="53"/>
      <c r="I10055" s="59"/>
      <c r="J10055" s="53"/>
      <c r="K10055" s="53"/>
      <c r="L10055" s="53"/>
      <c r="M10055" s="53"/>
    </row>
    <row r="10056" spans="2:13" x14ac:dyDescent="0.25">
      <c r="B10056" s="111"/>
      <c r="C10056" s="53"/>
      <c r="D10056" s="53"/>
      <c r="E10056" s="53"/>
      <c r="F10056" s="53"/>
      <c r="G10056" s="54"/>
      <c r="H10056" s="53"/>
      <c r="I10056" s="59"/>
      <c r="J10056" s="53"/>
      <c r="K10056" s="53"/>
      <c r="L10056" s="53"/>
      <c r="M10056" s="53"/>
    </row>
    <row r="10057" spans="2:13" x14ac:dyDescent="0.25">
      <c r="B10057" s="111"/>
      <c r="C10057" s="53"/>
      <c r="D10057" s="53"/>
      <c r="E10057" s="53"/>
      <c r="F10057" s="53"/>
      <c r="G10057" s="54"/>
      <c r="H10057" s="53"/>
      <c r="I10057" s="59"/>
      <c r="J10057" s="53"/>
      <c r="K10057" s="53"/>
      <c r="L10057" s="53"/>
      <c r="M10057" s="53"/>
    </row>
    <row r="10058" spans="2:13" x14ac:dyDescent="0.25">
      <c r="B10058" s="111"/>
      <c r="C10058" s="53"/>
      <c r="D10058" s="53"/>
      <c r="E10058" s="53"/>
      <c r="F10058" s="53"/>
      <c r="G10058" s="54"/>
      <c r="H10058" s="53"/>
      <c r="I10058" s="59"/>
      <c r="J10058" s="53"/>
      <c r="K10058" s="53"/>
      <c r="L10058" s="53"/>
      <c r="M10058" s="53"/>
    </row>
    <row r="10059" spans="2:13" x14ac:dyDescent="0.25">
      <c r="B10059" s="111"/>
      <c r="C10059" s="53"/>
      <c r="D10059" s="53"/>
      <c r="E10059" s="53"/>
      <c r="F10059" s="53"/>
      <c r="G10059" s="54"/>
      <c r="H10059" s="53"/>
      <c r="I10059" s="59"/>
      <c r="J10059" s="53"/>
      <c r="K10059" s="53"/>
      <c r="L10059" s="53"/>
      <c r="M10059" s="53"/>
    </row>
    <row r="10060" spans="2:13" x14ac:dyDescent="0.25">
      <c r="B10060" s="111"/>
      <c r="C10060" s="53"/>
      <c r="D10060" s="53"/>
      <c r="E10060" s="53"/>
      <c r="F10060" s="53"/>
      <c r="G10060" s="54"/>
      <c r="H10060" s="53"/>
      <c r="I10060" s="59"/>
      <c r="J10060" s="53"/>
      <c r="K10060" s="53"/>
      <c r="L10060" s="53"/>
      <c r="M10060" s="53"/>
    </row>
    <row r="10061" spans="2:13" x14ac:dyDescent="0.25">
      <c r="B10061" s="111"/>
      <c r="C10061" s="53"/>
      <c r="D10061" s="53"/>
      <c r="E10061" s="53"/>
      <c r="F10061" s="53"/>
      <c r="G10061" s="54"/>
      <c r="H10061" s="53"/>
      <c r="I10061" s="59"/>
      <c r="J10061" s="53"/>
      <c r="K10061" s="53"/>
      <c r="L10061" s="53"/>
      <c r="M10061" s="53"/>
    </row>
    <row r="10062" spans="2:13" x14ac:dyDescent="0.25">
      <c r="B10062" s="111"/>
      <c r="C10062" s="53"/>
      <c r="D10062" s="53"/>
      <c r="E10062" s="53"/>
      <c r="F10062" s="53"/>
      <c r="G10062" s="54"/>
      <c r="H10062" s="53"/>
      <c r="I10062" s="59"/>
      <c r="J10062" s="53"/>
      <c r="K10062" s="53"/>
      <c r="L10062" s="53"/>
      <c r="M10062" s="53"/>
    </row>
    <row r="10063" spans="2:13" x14ac:dyDescent="0.25">
      <c r="B10063" s="111"/>
      <c r="C10063" s="53"/>
      <c r="D10063" s="53"/>
      <c r="E10063" s="53"/>
      <c r="F10063" s="53"/>
      <c r="G10063" s="54"/>
      <c r="H10063" s="53"/>
      <c r="I10063" s="59"/>
      <c r="J10063" s="53"/>
      <c r="K10063" s="53"/>
      <c r="L10063" s="53"/>
      <c r="M10063" s="53"/>
    </row>
    <row r="10064" spans="2:13" x14ac:dyDescent="0.25">
      <c r="B10064" s="111"/>
      <c r="C10064" s="53"/>
      <c r="D10064" s="53"/>
      <c r="E10064" s="53"/>
      <c r="F10064" s="53"/>
      <c r="G10064" s="54"/>
      <c r="H10064" s="53"/>
      <c r="I10064" s="59"/>
      <c r="J10064" s="53"/>
      <c r="K10064" s="53"/>
      <c r="L10064" s="53"/>
      <c r="M10064" s="53"/>
    </row>
    <row r="10065" spans="2:13" x14ac:dyDescent="0.25">
      <c r="B10065" s="111"/>
      <c r="C10065" s="53"/>
      <c r="D10065" s="53"/>
      <c r="E10065" s="53"/>
      <c r="F10065" s="53"/>
      <c r="G10065" s="54"/>
      <c r="H10065" s="53"/>
      <c r="I10065" s="59"/>
      <c r="J10065" s="53"/>
      <c r="K10065" s="53"/>
      <c r="L10065" s="53"/>
      <c r="M10065" s="53"/>
    </row>
    <row r="10066" spans="2:13" x14ac:dyDescent="0.25">
      <c r="B10066" s="111"/>
      <c r="C10066" s="53"/>
      <c r="D10066" s="53"/>
      <c r="E10066" s="53"/>
      <c r="F10066" s="53"/>
      <c r="G10066" s="54"/>
      <c r="H10066" s="53"/>
      <c r="I10066" s="59"/>
      <c r="J10066" s="53"/>
      <c r="K10066" s="53"/>
      <c r="L10066" s="53"/>
      <c r="M10066" s="53"/>
    </row>
    <row r="10067" spans="2:13" x14ac:dyDescent="0.25">
      <c r="B10067" s="111"/>
      <c r="C10067" s="53"/>
      <c r="D10067" s="53"/>
      <c r="E10067" s="53"/>
      <c r="F10067" s="53"/>
      <c r="G10067" s="54"/>
      <c r="H10067" s="53"/>
      <c r="I10067" s="59"/>
      <c r="J10067" s="53"/>
      <c r="K10067" s="53"/>
      <c r="L10067" s="53"/>
      <c r="M10067" s="53"/>
    </row>
    <row r="10068" spans="2:13" x14ac:dyDescent="0.25">
      <c r="B10068" s="111"/>
      <c r="C10068" s="53"/>
      <c r="D10068" s="53"/>
      <c r="E10068" s="53"/>
      <c r="F10068" s="53"/>
      <c r="G10068" s="54"/>
      <c r="H10068" s="53"/>
      <c r="I10068" s="59"/>
      <c r="J10068" s="53"/>
      <c r="K10068" s="53"/>
      <c r="L10068" s="53"/>
      <c r="M10068" s="53"/>
    </row>
    <row r="10069" spans="2:13" x14ac:dyDescent="0.25">
      <c r="B10069" s="111"/>
      <c r="C10069" s="53"/>
      <c r="D10069" s="53"/>
      <c r="E10069" s="53"/>
      <c r="F10069" s="53"/>
      <c r="G10069" s="54"/>
      <c r="H10069" s="53"/>
      <c r="I10069" s="59"/>
      <c r="J10069" s="53"/>
      <c r="K10069" s="53"/>
      <c r="L10069" s="53"/>
      <c r="M10069" s="53"/>
    </row>
    <row r="10070" spans="2:13" x14ac:dyDescent="0.25">
      <c r="B10070" s="111"/>
      <c r="C10070" s="53"/>
      <c r="D10070" s="53"/>
      <c r="E10070" s="53"/>
      <c r="F10070" s="53"/>
      <c r="G10070" s="54"/>
      <c r="H10070" s="53"/>
      <c r="I10070" s="59"/>
      <c r="J10070" s="53"/>
      <c r="K10070" s="53"/>
      <c r="L10070" s="53"/>
      <c r="M10070" s="53"/>
    </row>
    <row r="10071" spans="2:13" x14ac:dyDescent="0.25">
      <c r="B10071" s="111"/>
      <c r="C10071" s="53"/>
      <c r="D10071" s="53"/>
      <c r="E10071" s="53"/>
      <c r="F10071" s="53"/>
      <c r="G10071" s="54"/>
      <c r="H10071" s="53"/>
      <c r="I10071" s="59"/>
      <c r="J10071" s="53"/>
      <c r="K10071" s="53"/>
      <c r="L10071" s="53"/>
      <c r="M10071" s="53"/>
    </row>
    <row r="10072" spans="2:13" x14ac:dyDescent="0.25">
      <c r="B10072" s="111"/>
      <c r="C10072" s="53"/>
      <c r="D10072" s="53"/>
      <c r="E10072" s="53"/>
      <c r="F10072" s="53"/>
      <c r="G10072" s="54"/>
      <c r="H10072" s="53"/>
      <c r="I10072" s="59"/>
      <c r="J10072" s="53"/>
      <c r="K10072" s="53"/>
      <c r="L10072" s="53"/>
      <c r="M10072" s="53"/>
    </row>
    <row r="10073" spans="2:13" x14ac:dyDescent="0.25">
      <c r="B10073" s="111"/>
      <c r="C10073" s="53"/>
      <c r="D10073" s="53"/>
      <c r="E10073" s="53"/>
      <c r="F10073" s="53"/>
      <c r="G10073" s="54"/>
      <c r="H10073" s="53"/>
      <c r="I10073" s="59"/>
      <c r="J10073" s="53"/>
      <c r="K10073" s="53"/>
      <c r="L10073" s="53"/>
      <c r="M10073" s="53"/>
    </row>
    <row r="10074" spans="2:13" x14ac:dyDescent="0.25">
      <c r="B10074" s="111"/>
      <c r="C10074" s="53"/>
      <c r="D10074" s="53"/>
      <c r="E10074" s="53"/>
      <c r="F10074" s="53"/>
      <c r="G10074" s="54"/>
      <c r="H10074" s="53"/>
      <c r="I10074" s="59"/>
      <c r="J10074" s="53"/>
      <c r="K10074" s="53"/>
      <c r="L10074" s="53"/>
      <c r="M10074" s="53"/>
    </row>
    <row r="10075" spans="2:13" x14ac:dyDescent="0.25">
      <c r="B10075" s="111"/>
      <c r="C10075" s="53"/>
      <c r="D10075" s="53"/>
      <c r="E10075" s="53"/>
      <c r="F10075" s="53"/>
      <c r="G10075" s="54"/>
      <c r="H10075" s="53"/>
      <c r="I10075" s="59"/>
      <c r="J10075" s="53"/>
      <c r="K10075" s="53"/>
      <c r="L10075" s="53"/>
      <c r="M10075" s="53"/>
    </row>
    <row r="10076" spans="2:13" x14ac:dyDescent="0.25">
      <c r="B10076" s="111"/>
      <c r="C10076" s="53"/>
      <c r="D10076" s="53"/>
      <c r="E10076" s="53"/>
      <c r="F10076" s="53"/>
      <c r="G10076" s="54"/>
      <c r="H10076" s="53"/>
      <c r="I10076" s="59"/>
      <c r="J10076" s="53"/>
      <c r="K10076" s="53"/>
      <c r="L10076" s="53"/>
      <c r="M10076" s="53"/>
    </row>
    <row r="10077" spans="2:13" x14ac:dyDescent="0.25">
      <c r="B10077" s="111"/>
      <c r="C10077" s="53"/>
      <c r="D10077" s="53"/>
      <c r="E10077" s="53"/>
      <c r="F10077" s="53"/>
      <c r="G10077" s="54"/>
      <c r="H10077" s="53"/>
      <c r="I10077" s="59"/>
      <c r="J10077" s="53"/>
      <c r="K10077" s="53"/>
      <c r="L10077" s="53"/>
      <c r="M10077" s="53"/>
    </row>
    <row r="10078" spans="2:13" x14ac:dyDescent="0.25">
      <c r="B10078" s="111"/>
      <c r="C10078" s="53"/>
      <c r="D10078" s="53"/>
      <c r="E10078" s="53"/>
      <c r="F10078" s="53"/>
      <c r="G10078" s="54"/>
      <c r="H10078" s="53"/>
      <c r="I10078" s="59"/>
      <c r="J10078" s="53"/>
      <c r="K10078" s="53"/>
      <c r="L10078" s="53"/>
      <c r="M10078" s="53"/>
    </row>
    <row r="10079" spans="2:13" x14ac:dyDescent="0.25">
      <c r="B10079" s="111"/>
      <c r="C10079" s="53"/>
      <c r="D10079" s="53"/>
      <c r="E10079" s="53"/>
      <c r="F10079" s="53"/>
      <c r="G10079" s="54"/>
      <c r="H10079" s="53"/>
      <c r="I10079" s="59"/>
      <c r="J10079" s="53"/>
      <c r="K10079" s="53"/>
      <c r="L10079" s="53"/>
      <c r="M10079" s="53"/>
    </row>
    <row r="10080" spans="2:13" x14ac:dyDescent="0.25">
      <c r="B10080" s="111"/>
      <c r="C10080" s="53"/>
      <c r="D10080" s="53"/>
      <c r="E10080" s="53"/>
      <c r="F10080" s="53"/>
      <c r="G10080" s="54"/>
      <c r="H10080" s="53"/>
      <c r="I10080" s="59"/>
      <c r="J10080" s="53"/>
      <c r="K10080" s="53"/>
      <c r="L10080" s="53"/>
      <c r="M10080" s="53"/>
    </row>
    <row r="10081" spans="2:13" x14ac:dyDescent="0.25">
      <c r="B10081" s="111"/>
      <c r="C10081" s="53"/>
      <c r="D10081" s="53"/>
      <c r="E10081" s="53"/>
      <c r="F10081" s="53"/>
      <c r="G10081" s="54"/>
      <c r="H10081" s="53"/>
      <c r="I10081" s="59"/>
      <c r="J10081" s="53"/>
      <c r="K10081" s="53"/>
      <c r="L10081" s="53"/>
      <c r="M10081" s="53"/>
    </row>
    <row r="10082" spans="2:13" x14ac:dyDescent="0.25">
      <c r="B10082" s="111"/>
      <c r="C10082" s="53"/>
      <c r="D10082" s="53"/>
      <c r="E10082" s="53"/>
      <c r="F10082" s="53"/>
      <c r="G10082" s="54"/>
      <c r="H10082" s="53"/>
      <c r="I10082" s="59"/>
      <c r="J10082" s="53"/>
      <c r="K10082" s="53"/>
      <c r="L10082" s="53"/>
      <c r="M10082" s="53"/>
    </row>
    <row r="10083" spans="2:13" x14ac:dyDescent="0.25">
      <c r="B10083" s="111"/>
      <c r="C10083" s="53"/>
      <c r="D10083" s="53"/>
      <c r="E10083" s="53"/>
      <c r="F10083" s="53"/>
      <c r="G10083" s="54"/>
      <c r="H10083" s="53"/>
      <c r="I10083" s="59"/>
      <c r="J10083" s="53"/>
      <c r="K10083" s="53"/>
      <c r="L10083" s="53"/>
      <c r="M10083" s="53"/>
    </row>
    <row r="10084" spans="2:13" x14ac:dyDescent="0.25">
      <c r="B10084" s="111"/>
      <c r="C10084" s="53"/>
      <c r="D10084" s="53"/>
      <c r="E10084" s="53"/>
      <c r="F10084" s="53"/>
      <c r="G10084" s="54"/>
      <c r="H10084" s="53"/>
      <c r="I10084" s="59"/>
      <c r="J10084" s="53"/>
      <c r="K10084" s="53"/>
      <c r="L10084" s="53"/>
      <c r="M10084" s="53"/>
    </row>
    <row r="10085" spans="2:13" x14ac:dyDescent="0.25">
      <c r="B10085" s="111"/>
      <c r="C10085" s="53"/>
      <c r="D10085" s="53"/>
      <c r="E10085" s="53"/>
      <c r="F10085" s="53"/>
      <c r="G10085" s="54"/>
      <c r="H10085" s="53"/>
      <c r="I10085" s="59"/>
      <c r="J10085" s="53"/>
      <c r="K10085" s="53"/>
      <c r="L10085" s="53"/>
      <c r="M10085" s="53"/>
    </row>
    <row r="10086" spans="2:13" x14ac:dyDescent="0.25">
      <c r="B10086" s="111"/>
      <c r="C10086" s="53"/>
      <c r="D10086" s="53"/>
      <c r="E10086" s="53"/>
      <c r="F10086" s="53"/>
      <c r="G10086" s="54"/>
      <c r="H10086" s="53"/>
      <c r="I10086" s="59"/>
      <c r="J10086" s="53"/>
      <c r="K10086" s="53"/>
      <c r="L10086" s="53"/>
      <c r="M10086" s="53"/>
    </row>
    <row r="10087" spans="2:13" x14ac:dyDescent="0.25">
      <c r="B10087" s="111"/>
      <c r="C10087" s="53"/>
      <c r="D10087" s="53"/>
      <c r="E10087" s="53"/>
      <c r="F10087" s="53"/>
      <c r="G10087" s="54"/>
      <c r="H10087" s="53"/>
      <c r="I10087" s="59"/>
      <c r="J10087" s="53"/>
      <c r="K10087" s="53"/>
      <c r="L10087" s="53"/>
      <c r="M10087" s="53"/>
    </row>
    <row r="10088" spans="2:13" x14ac:dyDescent="0.25">
      <c r="B10088" s="111"/>
      <c r="C10088" s="53"/>
      <c r="D10088" s="53"/>
      <c r="E10088" s="53"/>
      <c r="F10088" s="53"/>
      <c r="G10088" s="54"/>
      <c r="H10088" s="53"/>
      <c r="I10088" s="59"/>
      <c r="J10088" s="53"/>
      <c r="K10088" s="53"/>
      <c r="L10088" s="53"/>
      <c r="M10088" s="53"/>
    </row>
    <row r="10089" spans="2:13" x14ac:dyDescent="0.25">
      <c r="B10089" s="111"/>
      <c r="C10089" s="53"/>
      <c r="D10089" s="53"/>
      <c r="E10089" s="53"/>
      <c r="F10089" s="53"/>
      <c r="G10089" s="54"/>
      <c r="H10089" s="53"/>
      <c r="I10089" s="59"/>
      <c r="J10089" s="53"/>
      <c r="K10089" s="53"/>
      <c r="L10089" s="53"/>
      <c r="M10089" s="53"/>
    </row>
    <row r="10090" spans="2:13" x14ac:dyDescent="0.25">
      <c r="B10090" s="111"/>
      <c r="C10090" s="53"/>
      <c r="D10090" s="53"/>
      <c r="E10090" s="53"/>
      <c r="F10090" s="53"/>
      <c r="G10090" s="54"/>
      <c r="H10090" s="53"/>
      <c r="I10090" s="59"/>
      <c r="J10090" s="53"/>
      <c r="K10090" s="53"/>
      <c r="L10090" s="53"/>
      <c r="M10090" s="53"/>
    </row>
    <row r="10091" spans="2:13" x14ac:dyDescent="0.25">
      <c r="B10091" s="111"/>
      <c r="C10091" s="53"/>
      <c r="D10091" s="53"/>
      <c r="E10091" s="53"/>
      <c r="F10091" s="53"/>
      <c r="G10091" s="54"/>
      <c r="H10091" s="53"/>
      <c r="I10091" s="59"/>
      <c r="J10091" s="53"/>
      <c r="K10091" s="53"/>
      <c r="L10091" s="53"/>
      <c r="M10091" s="53"/>
    </row>
    <row r="10092" spans="2:13" x14ac:dyDescent="0.25">
      <c r="B10092" s="111"/>
      <c r="C10092" s="53"/>
      <c r="D10092" s="53"/>
      <c r="E10092" s="53"/>
      <c r="F10092" s="53"/>
      <c r="G10092" s="54"/>
      <c r="H10092" s="53"/>
      <c r="I10092" s="59"/>
      <c r="J10092" s="53"/>
      <c r="K10092" s="53"/>
      <c r="L10092" s="53"/>
      <c r="M10092" s="53"/>
    </row>
    <row r="10093" spans="2:13" x14ac:dyDescent="0.25">
      <c r="B10093" s="111"/>
      <c r="C10093" s="53"/>
      <c r="D10093" s="53"/>
      <c r="E10093" s="53"/>
      <c r="F10093" s="53"/>
      <c r="G10093" s="54"/>
      <c r="H10093" s="53"/>
      <c r="I10093" s="59"/>
      <c r="J10093" s="53"/>
      <c r="K10093" s="53"/>
      <c r="L10093" s="53"/>
      <c r="M10093" s="53"/>
    </row>
    <row r="10094" spans="2:13" x14ac:dyDescent="0.25">
      <c r="B10094" s="111"/>
      <c r="C10094" s="53"/>
      <c r="D10094" s="53"/>
      <c r="E10094" s="53"/>
      <c r="F10094" s="53"/>
      <c r="G10094" s="54"/>
      <c r="H10094" s="53"/>
      <c r="I10094" s="59"/>
      <c r="J10094" s="53"/>
      <c r="K10094" s="53"/>
      <c r="L10094" s="53"/>
      <c r="M10094" s="53"/>
    </row>
    <row r="10095" spans="2:13" x14ac:dyDescent="0.25">
      <c r="B10095" s="111"/>
      <c r="C10095" s="53"/>
      <c r="D10095" s="53"/>
      <c r="E10095" s="53"/>
      <c r="F10095" s="53"/>
      <c r="G10095" s="54"/>
      <c r="H10095" s="53"/>
      <c r="I10095" s="59"/>
      <c r="J10095" s="53"/>
      <c r="K10095" s="53"/>
      <c r="L10095" s="53"/>
      <c r="M10095" s="53"/>
    </row>
    <row r="10096" spans="2:13" x14ac:dyDescent="0.25">
      <c r="B10096" s="111"/>
      <c r="C10096" s="53"/>
      <c r="D10096" s="53"/>
      <c r="E10096" s="53"/>
      <c r="F10096" s="53"/>
      <c r="G10096" s="54"/>
      <c r="H10096" s="53"/>
      <c r="I10096" s="59"/>
      <c r="J10096" s="53"/>
      <c r="K10096" s="53"/>
      <c r="L10096" s="53"/>
      <c r="M10096" s="53"/>
    </row>
    <row r="10097" spans="2:13" x14ac:dyDescent="0.25">
      <c r="B10097" s="111"/>
      <c r="C10097" s="53"/>
      <c r="D10097" s="53"/>
      <c r="E10097" s="53"/>
      <c r="F10097" s="53"/>
      <c r="G10097" s="54"/>
      <c r="H10097" s="53"/>
      <c r="I10097" s="59"/>
      <c r="J10097" s="53"/>
      <c r="K10097" s="53"/>
      <c r="L10097" s="53"/>
      <c r="M10097" s="53"/>
    </row>
    <row r="10098" spans="2:13" x14ac:dyDescent="0.25">
      <c r="B10098" s="111"/>
      <c r="C10098" s="53"/>
      <c r="D10098" s="53"/>
      <c r="E10098" s="53"/>
      <c r="F10098" s="53"/>
      <c r="G10098" s="54"/>
      <c r="H10098" s="53"/>
      <c r="I10098" s="59"/>
      <c r="J10098" s="53"/>
      <c r="K10098" s="53"/>
      <c r="L10098" s="53"/>
      <c r="M10098" s="53"/>
    </row>
    <row r="10099" spans="2:13" x14ac:dyDescent="0.25">
      <c r="B10099" s="111"/>
      <c r="C10099" s="53"/>
      <c r="D10099" s="53"/>
      <c r="E10099" s="53"/>
      <c r="F10099" s="53"/>
      <c r="G10099" s="54"/>
      <c r="H10099" s="53"/>
      <c r="I10099" s="59"/>
      <c r="J10099" s="53"/>
      <c r="K10099" s="53"/>
      <c r="L10099" s="53"/>
      <c r="M10099" s="53"/>
    </row>
    <row r="10100" spans="2:13" x14ac:dyDescent="0.25">
      <c r="B10100" s="111"/>
      <c r="C10100" s="53"/>
      <c r="D10100" s="53"/>
      <c r="E10100" s="53"/>
      <c r="F10100" s="53"/>
      <c r="G10100" s="54"/>
      <c r="H10100" s="53"/>
      <c r="I10100" s="59"/>
      <c r="J10100" s="53"/>
      <c r="K10100" s="53"/>
      <c r="L10100" s="53"/>
      <c r="M10100" s="53"/>
    </row>
    <row r="10101" spans="2:13" x14ac:dyDescent="0.25">
      <c r="B10101" s="111"/>
      <c r="C10101" s="53"/>
      <c r="D10101" s="53"/>
      <c r="E10101" s="53"/>
      <c r="F10101" s="53"/>
      <c r="G10101" s="54"/>
      <c r="H10101" s="53"/>
      <c r="I10101" s="59"/>
      <c r="J10101" s="53"/>
      <c r="K10101" s="53"/>
      <c r="L10101" s="53"/>
      <c r="M10101" s="53"/>
    </row>
    <row r="10102" spans="2:13" x14ac:dyDescent="0.25">
      <c r="B10102" s="111"/>
      <c r="C10102" s="53"/>
      <c r="D10102" s="53"/>
      <c r="E10102" s="53"/>
      <c r="F10102" s="53"/>
      <c r="G10102" s="54"/>
      <c r="H10102" s="53"/>
      <c r="I10102" s="59"/>
      <c r="J10102" s="53"/>
      <c r="K10102" s="53"/>
      <c r="L10102" s="53"/>
      <c r="M10102" s="53"/>
    </row>
    <row r="10103" spans="2:13" x14ac:dyDescent="0.25">
      <c r="B10103" s="111"/>
      <c r="C10103" s="53"/>
      <c r="D10103" s="53"/>
      <c r="E10103" s="53"/>
      <c r="F10103" s="53"/>
      <c r="G10103" s="54"/>
      <c r="H10103" s="53"/>
      <c r="I10103" s="59"/>
      <c r="J10103" s="53"/>
      <c r="K10103" s="53"/>
      <c r="L10103" s="53"/>
      <c r="M10103" s="53"/>
    </row>
    <row r="10104" spans="2:13" x14ac:dyDescent="0.25">
      <c r="B10104" s="111"/>
      <c r="C10104" s="53"/>
      <c r="D10104" s="53"/>
      <c r="E10104" s="53"/>
      <c r="F10104" s="53"/>
      <c r="G10104" s="54"/>
      <c r="H10104" s="53"/>
      <c r="I10104" s="59"/>
      <c r="J10104" s="53"/>
      <c r="K10104" s="53"/>
      <c r="L10104" s="53"/>
      <c r="M10104" s="53"/>
    </row>
    <row r="10105" spans="2:13" x14ac:dyDescent="0.25">
      <c r="B10105" s="111"/>
      <c r="C10105" s="53"/>
      <c r="D10105" s="53"/>
      <c r="E10105" s="53"/>
      <c r="F10105" s="53"/>
      <c r="G10105" s="54"/>
      <c r="H10105" s="53"/>
      <c r="I10105" s="59"/>
      <c r="J10105" s="53"/>
      <c r="K10105" s="53"/>
      <c r="L10105" s="53"/>
      <c r="M10105" s="53"/>
    </row>
    <row r="10106" spans="2:13" x14ac:dyDescent="0.25">
      <c r="B10106" s="111"/>
      <c r="C10106" s="53"/>
      <c r="D10106" s="53"/>
      <c r="E10106" s="53"/>
      <c r="F10106" s="53"/>
      <c r="G10106" s="54"/>
      <c r="H10106" s="53"/>
      <c r="I10106" s="59"/>
      <c r="J10106" s="53"/>
      <c r="K10106" s="53"/>
      <c r="L10106" s="53"/>
      <c r="M10106" s="53"/>
    </row>
    <row r="10107" spans="2:13" x14ac:dyDescent="0.25">
      <c r="B10107" s="111"/>
      <c r="C10107" s="53"/>
      <c r="D10107" s="53"/>
      <c r="E10107" s="53"/>
      <c r="F10107" s="53"/>
      <c r="G10107" s="54"/>
      <c r="H10107" s="53"/>
      <c r="I10107" s="59"/>
      <c r="J10107" s="53"/>
      <c r="K10107" s="53"/>
      <c r="L10107" s="53"/>
      <c r="M10107" s="53"/>
    </row>
    <row r="10108" spans="2:13" x14ac:dyDescent="0.25">
      <c r="B10108" s="111"/>
      <c r="C10108" s="53"/>
      <c r="D10108" s="53"/>
      <c r="E10108" s="53"/>
      <c r="F10108" s="53"/>
      <c r="G10108" s="54"/>
      <c r="H10108" s="53"/>
      <c r="I10108" s="59"/>
      <c r="J10108" s="53"/>
      <c r="K10108" s="53"/>
      <c r="L10108" s="53"/>
      <c r="M10108" s="53"/>
    </row>
    <row r="10109" spans="2:13" x14ac:dyDescent="0.25">
      <c r="B10109" s="111"/>
      <c r="C10109" s="53"/>
      <c r="D10109" s="53"/>
      <c r="E10109" s="53"/>
      <c r="F10109" s="53"/>
      <c r="G10109" s="54"/>
      <c r="H10109" s="53"/>
      <c r="I10109" s="59"/>
      <c r="J10109" s="53"/>
      <c r="K10109" s="53"/>
      <c r="L10109" s="53"/>
      <c r="M10109" s="53"/>
    </row>
    <row r="10110" spans="2:13" x14ac:dyDescent="0.25">
      <c r="B10110" s="111"/>
      <c r="C10110" s="53"/>
      <c r="D10110" s="53"/>
      <c r="E10110" s="53"/>
      <c r="F10110" s="53"/>
      <c r="G10110" s="54"/>
      <c r="H10110" s="53"/>
      <c r="I10110" s="59"/>
      <c r="J10110" s="53"/>
      <c r="K10110" s="53"/>
      <c r="L10110" s="53"/>
      <c r="M10110" s="53"/>
    </row>
    <row r="10111" spans="2:13" x14ac:dyDescent="0.25">
      <c r="B10111" s="111"/>
      <c r="C10111" s="53"/>
      <c r="D10111" s="53"/>
      <c r="E10111" s="53"/>
      <c r="F10111" s="53"/>
      <c r="G10111" s="54"/>
      <c r="H10111" s="53"/>
      <c r="I10111" s="59"/>
      <c r="J10111" s="53"/>
      <c r="K10111" s="53"/>
      <c r="L10111" s="53"/>
      <c r="M10111" s="53"/>
    </row>
    <row r="10112" spans="2:13" x14ac:dyDescent="0.25">
      <c r="B10112" s="111"/>
      <c r="C10112" s="53"/>
      <c r="D10112" s="53"/>
      <c r="E10112" s="53"/>
      <c r="F10112" s="53"/>
      <c r="G10112" s="54"/>
      <c r="H10112" s="53"/>
      <c r="I10112" s="59"/>
      <c r="J10112" s="53"/>
      <c r="K10112" s="53"/>
      <c r="L10112" s="53"/>
      <c r="M10112" s="53"/>
    </row>
    <row r="10113" spans="2:13" x14ac:dyDescent="0.25">
      <c r="B10113" s="111"/>
      <c r="C10113" s="53"/>
      <c r="D10113" s="53"/>
      <c r="E10113" s="53"/>
      <c r="F10113" s="53"/>
      <c r="G10113" s="54"/>
      <c r="H10113" s="53"/>
      <c r="I10113" s="59"/>
      <c r="J10113" s="53"/>
      <c r="K10113" s="53"/>
      <c r="L10113" s="53"/>
      <c r="M10113" s="53"/>
    </row>
    <row r="10114" spans="2:13" x14ac:dyDescent="0.25">
      <c r="B10114" s="111"/>
      <c r="C10114" s="53"/>
      <c r="D10114" s="53"/>
      <c r="E10114" s="53"/>
      <c r="F10114" s="53"/>
      <c r="G10114" s="54"/>
      <c r="H10114" s="53"/>
      <c r="I10114" s="59"/>
      <c r="J10114" s="53"/>
      <c r="K10114" s="53"/>
      <c r="L10114" s="53"/>
      <c r="M10114" s="53"/>
    </row>
    <row r="10115" spans="2:13" x14ac:dyDescent="0.25">
      <c r="B10115" s="111"/>
      <c r="C10115" s="53"/>
      <c r="D10115" s="53"/>
      <c r="E10115" s="53"/>
      <c r="F10115" s="53"/>
      <c r="G10115" s="54"/>
      <c r="H10115" s="53"/>
      <c r="I10115" s="59"/>
      <c r="J10115" s="53"/>
      <c r="K10115" s="53"/>
      <c r="L10115" s="53"/>
      <c r="M10115" s="53"/>
    </row>
    <row r="10116" spans="2:13" x14ac:dyDescent="0.25">
      <c r="B10116" s="111"/>
      <c r="C10116" s="53"/>
      <c r="D10116" s="53"/>
      <c r="E10116" s="53"/>
      <c r="F10116" s="53"/>
      <c r="G10116" s="54"/>
      <c r="H10116" s="53"/>
      <c r="I10116" s="59"/>
      <c r="J10116" s="53"/>
      <c r="K10116" s="53"/>
      <c r="L10116" s="53"/>
      <c r="M10116" s="53"/>
    </row>
    <row r="10117" spans="2:13" x14ac:dyDescent="0.25">
      <c r="B10117" s="111"/>
      <c r="C10117" s="53"/>
      <c r="D10117" s="53"/>
      <c r="E10117" s="53"/>
      <c r="F10117" s="53"/>
      <c r="G10117" s="54"/>
      <c r="H10117" s="53"/>
      <c r="I10117" s="59"/>
      <c r="J10117" s="53"/>
      <c r="K10117" s="53"/>
      <c r="L10117" s="53"/>
      <c r="M10117" s="53"/>
    </row>
    <row r="10118" spans="2:13" x14ac:dyDescent="0.25">
      <c r="B10118" s="111"/>
      <c r="C10118" s="53"/>
      <c r="D10118" s="53"/>
      <c r="E10118" s="53"/>
      <c r="F10118" s="53"/>
      <c r="G10118" s="54"/>
      <c r="H10118" s="53"/>
      <c r="I10118" s="59"/>
      <c r="J10118" s="53"/>
      <c r="K10118" s="53"/>
      <c r="L10118" s="53"/>
      <c r="M10118" s="53"/>
    </row>
    <row r="10119" spans="2:13" x14ac:dyDescent="0.25">
      <c r="B10119" s="111"/>
      <c r="C10119" s="53"/>
      <c r="D10119" s="53"/>
      <c r="E10119" s="53"/>
      <c r="F10119" s="53"/>
      <c r="G10119" s="54"/>
      <c r="H10119" s="53"/>
      <c r="I10119" s="59"/>
      <c r="J10119" s="53"/>
      <c r="K10119" s="53"/>
      <c r="L10119" s="53"/>
      <c r="M10119" s="53"/>
    </row>
    <row r="10120" spans="2:13" x14ac:dyDescent="0.25">
      <c r="B10120" s="111"/>
      <c r="C10120" s="53"/>
      <c r="D10120" s="53"/>
      <c r="E10120" s="53"/>
      <c r="F10120" s="53"/>
      <c r="G10120" s="54"/>
      <c r="H10120" s="53"/>
      <c r="I10120" s="59"/>
      <c r="J10120" s="53"/>
      <c r="K10120" s="53"/>
      <c r="L10120" s="53"/>
      <c r="M10120" s="53"/>
    </row>
    <row r="10121" spans="2:13" x14ac:dyDescent="0.25">
      <c r="B10121" s="111"/>
      <c r="C10121" s="53"/>
      <c r="D10121" s="53"/>
      <c r="E10121" s="53"/>
      <c r="F10121" s="53"/>
      <c r="G10121" s="54"/>
      <c r="H10121" s="53"/>
      <c r="I10121" s="59"/>
      <c r="J10121" s="53"/>
      <c r="K10121" s="53"/>
      <c r="L10121" s="53"/>
      <c r="M10121" s="53"/>
    </row>
    <row r="10122" spans="2:13" x14ac:dyDescent="0.25">
      <c r="B10122" s="111"/>
      <c r="C10122" s="53"/>
      <c r="D10122" s="53"/>
      <c r="E10122" s="53"/>
      <c r="F10122" s="53"/>
      <c r="G10122" s="54"/>
      <c r="H10122" s="53"/>
      <c r="I10122" s="59"/>
      <c r="J10122" s="53"/>
      <c r="K10122" s="53"/>
      <c r="L10122" s="53"/>
      <c r="M10122" s="53"/>
    </row>
    <row r="10123" spans="2:13" x14ac:dyDescent="0.25">
      <c r="B10123" s="111"/>
      <c r="C10123" s="53"/>
      <c r="D10123" s="53"/>
      <c r="E10123" s="53"/>
      <c r="F10123" s="53"/>
      <c r="G10123" s="54"/>
      <c r="H10123" s="53"/>
      <c r="I10123" s="59"/>
      <c r="J10123" s="53"/>
      <c r="K10123" s="53"/>
      <c r="L10123" s="53"/>
      <c r="M10123" s="53"/>
    </row>
    <row r="10124" spans="2:13" x14ac:dyDescent="0.25">
      <c r="B10124" s="111"/>
      <c r="C10124" s="53"/>
      <c r="D10124" s="53"/>
      <c r="E10124" s="53"/>
      <c r="F10124" s="53"/>
      <c r="G10124" s="54"/>
      <c r="H10124" s="53"/>
      <c r="I10124" s="59"/>
      <c r="J10124" s="53"/>
      <c r="K10124" s="53"/>
      <c r="L10124" s="53"/>
      <c r="M10124" s="53"/>
    </row>
    <row r="10125" spans="2:13" x14ac:dyDescent="0.25">
      <c r="B10125" s="111"/>
      <c r="C10125" s="53"/>
      <c r="D10125" s="53"/>
      <c r="E10125" s="53"/>
      <c r="F10125" s="53"/>
      <c r="G10125" s="54"/>
      <c r="H10125" s="53"/>
      <c r="I10125" s="59"/>
      <c r="J10125" s="53"/>
      <c r="K10125" s="53"/>
      <c r="L10125" s="53"/>
      <c r="M10125" s="53"/>
    </row>
    <row r="10126" spans="2:13" x14ac:dyDescent="0.25">
      <c r="B10126" s="111"/>
      <c r="C10126" s="53"/>
      <c r="D10126" s="53"/>
      <c r="E10126" s="53"/>
      <c r="F10126" s="53"/>
      <c r="G10126" s="54"/>
      <c r="H10126" s="53"/>
      <c r="I10126" s="59"/>
      <c r="J10126" s="53"/>
      <c r="K10126" s="53"/>
      <c r="L10126" s="53"/>
      <c r="M10126" s="53"/>
    </row>
    <row r="10127" spans="2:13" x14ac:dyDescent="0.25">
      <c r="B10127" s="111"/>
      <c r="C10127" s="53"/>
      <c r="D10127" s="53"/>
      <c r="E10127" s="53"/>
      <c r="F10127" s="53"/>
      <c r="G10127" s="54"/>
      <c r="H10127" s="53"/>
      <c r="I10127" s="59"/>
      <c r="J10127" s="53"/>
      <c r="K10127" s="53"/>
      <c r="L10127" s="53"/>
      <c r="M10127" s="53"/>
    </row>
    <row r="10128" spans="2:13" x14ac:dyDescent="0.25">
      <c r="B10128" s="111"/>
      <c r="C10128" s="53"/>
      <c r="D10128" s="53"/>
      <c r="E10128" s="53"/>
      <c r="F10128" s="53"/>
      <c r="G10128" s="54"/>
      <c r="H10128" s="53"/>
      <c r="I10128" s="59"/>
      <c r="J10128" s="53"/>
      <c r="K10128" s="53"/>
      <c r="L10128" s="53"/>
      <c r="M10128" s="53"/>
    </row>
    <row r="10129" spans="2:13" x14ac:dyDescent="0.25">
      <c r="B10129" s="111"/>
      <c r="C10129" s="53"/>
      <c r="D10129" s="53"/>
      <c r="E10129" s="53"/>
      <c r="F10129" s="53"/>
      <c r="G10129" s="54"/>
      <c r="H10129" s="53"/>
      <c r="I10129" s="59"/>
      <c r="J10129" s="53"/>
      <c r="K10129" s="53"/>
      <c r="L10129" s="53"/>
      <c r="M10129" s="53"/>
    </row>
    <row r="10130" spans="2:13" x14ac:dyDescent="0.25">
      <c r="B10130" s="111"/>
      <c r="C10130" s="53"/>
      <c r="D10130" s="53"/>
      <c r="E10130" s="53"/>
      <c r="F10130" s="53"/>
      <c r="G10130" s="54"/>
      <c r="H10130" s="53"/>
      <c r="I10130" s="59"/>
      <c r="J10130" s="53"/>
      <c r="K10130" s="53"/>
      <c r="L10130" s="53"/>
      <c r="M10130" s="53"/>
    </row>
    <row r="10131" spans="2:13" x14ac:dyDescent="0.25">
      <c r="B10131" s="111"/>
      <c r="C10131" s="53"/>
      <c r="D10131" s="53"/>
      <c r="E10131" s="53"/>
      <c r="F10131" s="53"/>
      <c r="G10131" s="54"/>
      <c r="H10131" s="53"/>
      <c r="I10131" s="59"/>
      <c r="J10131" s="53"/>
      <c r="K10131" s="53"/>
      <c r="L10131" s="53"/>
      <c r="M10131" s="53"/>
    </row>
    <row r="10132" spans="2:13" x14ac:dyDescent="0.25">
      <c r="B10132" s="111"/>
      <c r="C10132" s="53"/>
      <c r="D10132" s="53"/>
      <c r="E10132" s="53"/>
      <c r="F10132" s="53"/>
      <c r="G10132" s="54"/>
      <c r="H10132" s="53"/>
      <c r="I10132" s="59"/>
      <c r="J10132" s="53"/>
      <c r="K10132" s="53"/>
      <c r="L10132" s="53"/>
      <c r="M10132" s="53"/>
    </row>
    <row r="10133" spans="2:13" x14ac:dyDescent="0.25">
      <c r="B10133" s="111"/>
      <c r="C10133" s="53"/>
      <c r="D10133" s="53"/>
      <c r="E10133" s="53"/>
      <c r="F10133" s="53"/>
      <c r="G10133" s="54"/>
      <c r="H10133" s="53"/>
      <c r="I10133" s="59"/>
      <c r="J10133" s="53"/>
      <c r="K10133" s="53"/>
      <c r="L10133" s="53"/>
      <c r="M10133" s="53"/>
    </row>
    <row r="10134" spans="2:13" x14ac:dyDescent="0.25">
      <c r="B10134" s="111"/>
      <c r="C10134" s="53"/>
      <c r="D10134" s="53"/>
      <c r="E10134" s="53"/>
      <c r="F10134" s="53"/>
      <c r="G10134" s="54"/>
      <c r="H10134" s="53"/>
      <c r="I10134" s="59"/>
      <c r="J10134" s="53"/>
      <c r="K10134" s="53"/>
      <c r="L10134" s="53"/>
      <c r="M10134" s="53"/>
    </row>
    <row r="10135" spans="2:13" x14ac:dyDescent="0.25">
      <c r="B10135" s="111"/>
      <c r="C10135" s="53"/>
      <c r="D10135" s="53"/>
      <c r="E10135" s="53"/>
      <c r="F10135" s="53"/>
      <c r="G10135" s="54"/>
      <c r="H10135" s="53"/>
      <c r="I10135" s="59"/>
      <c r="J10135" s="53"/>
      <c r="K10135" s="53"/>
      <c r="L10135" s="53"/>
      <c r="M10135" s="53"/>
    </row>
    <row r="10136" spans="2:13" x14ac:dyDescent="0.25">
      <c r="B10136" s="111"/>
      <c r="C10136" s="53"/>
      <c r="D10136" s="53"/>
      <c r="E10136" s="53"/>
      <c r="F10136" s="53"/>
      <c r="G10136" s="54"/>
      <c r="H10136" s="53"/>
      <c r="I10136" s="59"/>
      <c r="J10136" s="53"/>
      <c r="K10136" s="53"/>
      <c r="L10136" s="53"/>
      <c r="M10136" s="53"/>
    </row>
    <row r="10137" spans="2:13" x14ac:dyDescent="0.25">
      <c r="B10137" s="111"/>
      <c r="C10137" s="53"/>
      <c r="D10137" s="53"/>
      <c r="E10137" s="53"/>
      <c r="F10137" s="53"/>
      <c r="G10137" s="54"/>
      <c r="H10137" s="53"/>
      <c r="I10137" s="59"/>
      <c r="J10137" s="53"/>
      <c r="K10137" s="53"/>
      <c r="L10137" s="53"/>
      <c r="M10137" s="53"/>
    </row>
    <row r="10138" spans="2:13" x14ac:dyDescent="0.25">
      <c r="B10138" s="111"/>
      <c r="C10138" s="53"/>
      <c r="D10138" s="53"/>
      <c r="E10138" s="53"/>
      <c r="F10138" s="53"/>
      <c r="G10138" s="54"/>
      <c r="H10138" s="53"/>
      <c r="I10138" s="59"/>
      <c r="J10138" s="53"/>
      <c r="K10138" s="53"/>
      <c r="L10138" s="53"/>
      <c r="M10138" s="53"/>
    </row>
    <row r="10139" spans="2:13" x14ac:dyDescent="0.25">
      <c r="B10139" s="111"/>
      <c r="C10139" s="53"/>
      <c r="D10139" s="53"/>
      <c r="E10139" s="53"/>
      <c r="F10139" s="53"/>
      <c r="G10139" s="54"/>
      <c r="H10139" s="53"/>
      <c r="I10139" s="59"/>
      <c r="J10139" s="53"/>
      <c r="K10139" s="53"/>
      <c r="L10139" s="53"/>
      <c r="M10139" s="53"/>
    </row>
    <row r="10140" spans="2:13" x14ac:dyDescent="0.25">
      <c r="B10140" s="111"/>
      <c r="C10140" s="53"/>
      <c r="D10140" s="53"/>
      <c r="E10140" s="53"/>
      <c r="F10140" s="53"/>
      <c r="G10140" s="54"/>
      <c r="H10140" s="53"/>
      <c r="I10140" s="59"/>
      <c r="J10140" s="53"/>
      <c r="K10140" s="53"/>
      <c r="L10140" s="53"/>
      <c r="M10140" s="53"/>
    </row>
    <row r="10141" spans="2:13" x14ac:dyDescent="0.25">
      <c r="B10141" s="111"/>
      <c r="C10141" s="53"/>
      <c r="D10141" s="53"/>
      <c r="E10141" s="53"/>
      <c r="F10141" s="53"/>
      <c r="G10141" s="54"/>
      <c r="H10141" s="53"/>
      <c r="I10141" s="59"/>
      <c r="J10141" s="53"/>
      <c r="K10141" s="53"/>
      <c r="L10141" s="53"/>
      <c r="M10141" s="53"/>
    </row>
    <row r="10142" spans="2:13" x14ac:dyDescent="0.25">
      <c r="B10142" s="111"/>
      <c r="C10142" s="53"/>
      <c r="D10142" s="53"/>
      <c r="E10142" s="53"/>
      <c r="F10142" s="53"/>
      <c r="G10142" s="54"/>
      <c r="H10142" s="53"/>
      <c r="I10142" s="59"/>
      <c r="J10142" s="53"/>
      <c r="K10142" s="53"/>
      <c r="L10142" s="53"/>
      <c r="M10142" s="53"/>
    </row>
    <row r="10143" spans="2:13" x14ac:dyDescent="0.25">
      <c r="B10143" s="111"/>
      <c r="C10143" s="53"/>
      <c r="D10143" s="53"/>
      <c r="E10143" s="53"/>
      <c r="F10143" s="53"/>
      <c r="G10143" s="54"/>
      <c r="H10143" s="53"/>
      <c r="I10143" s="59"/>
      <c r="J10143" s="53"/>
      <c r="K10143" s="53"/>
      <c r="L10143" s="53"/>
      <c r="M10143" s="53"/>
    </row>
    <row r="10144" spans="2:13" x14ac:dyDescent="0.25">
      <c r="B10144" s="111"/>
      <c r="C10144" s="53"/>
      <c r="D10144" s="53"/>
      <c r="E10144" s="53"/>
      <c r="F10144" s="53"/>
      <c r="G10144" s="54"/>
      <c r="H10144" s="53"/>
      <c r="I10144" s="59"/>
      <c r="J10144" s="53"/>
      <c r="K10144" s="53"/>
      <c r="L10144" s="53"/>
      <c r="M10144" s="53"/>
    </row>
    <row r="10145" spans="2:13" x14ac:dyDescent="0.25">
      <c r="B10145" s="111"/>
      <c r="C10145" s="53"/>
      <c r="D10145" s="53"/>
      <c r="E10145" s="53"/>
      <c r="F10145" s="53"/>
      <c r="G10145" s="54"/>
      <c r="H10145" s="53"/>
      <c r="I10145" s="59"/>
      <c r="J10145" s="53"/>
      <c r="K10145" s="53"/>
      <c r="L10145" s="53"/>
      <c r="M10145" s="53"/>
    </row>
    <row r="10146" spans="2:13" x14ac:dyDescent="0.25">
      <c r="B10146" s="111"/>
      <c r="C10146" s="53"/>
      <c r="D10146" s="53"/>
      <c r="E10146" s="53"/>
      <c r="F10146" s="53"/>
      <c r="G10146" s="54"/>
      <c r="H10146" s="53"/>
      <c r="I10146" s="59"/>
      <c r="J10146" s="53"/>
      <c r="K10146" s="53"/>
      <c r="L10146" s="53"/>
      <c r="M10146" s="53"/>
    </row>
    <row r="10147" spans="2:13" x14ac:dyDescent="0.25">
      <c r="B10147" s="111"/>
      <c r="C10147" s="53"/>
      <c r="D10147" s="53"/>
      <c r="E10147" s="53"/>
      <c r="F10147" s="53"/>
      <c r="G10147" s="54"/>
      <c r="H10147" s="53"/>
      <c r="I10147" s="59"/>
      <c r="J10147" s="53"/>
      <c r="K10147" s="53"/>
      <c r="L10147" s="53"/>
      <c r="M10147" s="53"/>
    </row>
    <row r="10148" spans="2:13" x14ac:dyDescent="0.25">
      <c r="B10148" s="111"/>
      <c r="C10148" s="53"/>
      <c r="D10148" s="53"/>
      <c r="E10148" s="53"/>
      <c r="F10148" s="53"/>
      <c r="G10148" s="54"/>
      <c r="H10148" s="53"/>
      <c r="I10148" s="59"/>
      <c r="J10148" s="53"/>
      <c r="K10148" s="53"/>
      <c r="L10148" s="53"/>
      <c r="M10148" s="53"/>
    </row>
    <row r="10149" spans="2:13" x14ac:dyDescent="0.25">
      <c r="B10149" s="111"/>
      <c r="C10149" s="53"/>
      <c r="D10149" s="53"/>
      <c r="E10149" s="53"/>
      <c r="F10149" s="53"/>
      <c r="G10149" s="54"/>
      <c r="H10149" s="53"/>
      <c r="I10149" s="59"/>
      <c r="J10149" s="53"/>
      <c r="K10149" s="53"/>
      <c r="L10149" s="53"/>
      <c r="M10149" s="53"/>
    </row>
    <row r="10150" spans="2:13" x14ac:dyDescent="0.25">
      <c r="B10150" s="111"/>
      <c r="C10150" s="53"/>
      <c r="D10150" s="53"/>
      <c r="E10150" s="53"/>
      <c r="F10150" s="53"/>
      <c r="G10150" s="54"/>
      <c r="H10150" s="53"/>
      <c r="I10150" s="59"/>
      <c r="J10150" s="53"/>
      <c r="K10150" s="53"/>
      <c r="L10150" s="53"/>
      <c r="M10150" s="53"/>
    </row>
    <row r="10151" spans="2:13" x14ac:dyDescent="0.25">
      <c r="B10151" s="111"/>
      <c r="C10151" s="53"/>
      <c r="D10151" s="53"/>
      <c r="E10151" s="53"/>
      <c r="F10151" s="53"/>
      <c r="G10151" s="54"/>
      <c r="H10151" s="53"/>
      <c r="I10151" s="59"/>
      <c r="J10151" s="53"/>
      <c r="K10151" s="53"/>
      <c r="L10151" s="53"/>
      <c r="M10151" s="53"/>
    </row>
    <row r="10152" spans="2:13" x14ac:dyDescent="0.25">
      <c r="B10152" s="111"/>
      <c r="C10152" s="53"/>
      <c r="D10152" s="53"/>
      <c r="E10152" s="53"/>
      <c r="F10152" s="53"/>
      <c r="G10152" s="54"/>
      <c r="H10152" s="53"/>
      <c r="I10152" s="59"/>
      <c r="J10152" s="53"/>
      <c r="K10152" s="53"/>
      <c r="L10152" s="53"/>
      <c r="M10152" s="53"/>
    </row>
    <row r="10153" spans="2:13" x14ac:dyDescent="0.25">
      <c r="B10153" s="111"/>
      <c r="C10153" s="53"/>
      <c r="D10153" s="53"/>
      <c r="E10153" s="53"/>
      <c r="F10153" s="53"/>
      <c r="G10153" s="54"/>
      <c r="H10153" s="53"/>
      <c r="I10153" s="59"/>
      <c r="J10153" s="53"/>
      <c r="K10153" s="53"/>
      <c r="L10153" s="53"/>
      <c r="M10153" s="53"/>
    </row>
    <row r="10154" spans="2:13" x14ac:dyDescent="0.25">
      <c r="B10154" s="111"/>
      <c r="C10154" s="53"/>
      <c r="D10154" s="53"/>
      <c r="E10154" s="53"/>
      <c r="F10154" s="53"/>
      <c r="G10154" s="54"/>
      <c r="H10154" s="53"/>
      <c r="I10154" s="59"/>
      <c r="J10154" s="53"/>
      <c r="K10154" s="53"/>
      <c r="L10154" s="53"/>
      <c r="M10154" s="53"/>
    </row>
    <row r="10155" spans="2:13" x14ac:dyDescent="0.25">
      <c r="B10155" s="111"/>
      <c r="C10155" s="53"/>
      <c r="D10155" s="53"/>
      <c r="E10155" s="53"/>
      <c r="F10155" s="53"/>
      <c r="G10155" s="54"/>
      <c r="H10155" s="53"/>
      <c r="I10155" s="59"/>
      <c r="J10155" s="53"/>
      <c r="K10155" s="53"/>
      <c r="L10155" s="53"/>
      <c r="M10155" s="53"/>
    </row>
    <row r="10156" spans="2:13" x14ac:dyDescent="0.25">
      <c r="B10156" s="111"/>
      <c r="C10156" s="53"/>
      <c r="D10156" s="53"/>
      <c r="E10156" s="53"/>
      <c r="F10156" s="53"/>
      <c r="G10156" s="54"/>
      <c r="H10156" s="53"/>
      <c r="I10156" s="59"/>
      <c r="J10156" s="53"/>
      <c r="K10156" s="53"/>
      <c r="L10156" s="53"/>
      <c r="M10156" s="53"/>
    </row>
    <row r="10157" spans="2:13" x14ac:dyDescent="0.25">
      <c r="B10157" s="111"/>
      <c r="C10157" s="53"/>
      <c r="D10157" s="53"/>
      <c r="E10157" s="53"/>
      <c r="F10157" s="53"/>
      <c r="G10157" s="54"/>
      <c r="H10157" s="53"/>
      <c r="I10157" s="59"/>
      <c r="J10157" s="53"/>
      <c r="K10157" s="53"/>
      <c r="L10157" s="53"/>
      <c r="M10157" s="53"/>
    </row>
    <row r="10158" spans="2:13" x14ac:dyDescent="0.25">
      <c r="B10158" s="111"/>
      <c r="C10158" s="53"/>
      <c r="D10158" s="53"/>
      <c r="E10158" s="53"/>
      <c r="F10158" s="53"/>
      <c r="G10158" s="54"/>
      <c r="H10158" s="53"/>
      <c r="I10158" s="59"/>
      <c r="J10158" s="53"/>
      <c r="K10158" s="53"/>
      <c r="L10158" s="53"/>
      <c r="M10158" s="53"/>
    </row>
    <row r="10159" spans="2:13" x14ac:dyDescent="0.25">
      <c r="B10159" s="111"/>
      <c r="C10159" s="53"/>
      <c r="D10159" s="53"/>
      <c r="E10159" s="53"/>
      <c r="F10159" s="53"/>
      <c r="G10159" s="54"/>
      <c r="H10159" s="53"/>
      <c r="I10159" s="59"/>
      <c r="J10159" s="53"/>
      <c r="K10159" s="53"/>
      <c r="L10159" s="53"/>
      <c r="M10159" s="53"/>
    </row>
    <row r="10160" spans="2:13" x14ac:dyDescent="0.25">
      <c r="B10160" s="111"/>
      <c r="C10160" s="53"/>
      <c r="D10160" s="53"/>
      <c r="E10160" s="53"/>
      <c r="F10160" s="53"/>
      <c r="G10160" s="54"/>
      <c r="H10160" s="53"/>
      <c r="I10160" s="59"/>
      <c r="J10160" s="53"/>
      <c r="K10160" s="53"/>
      <c r="L10160" s="53"/>
      <c r="M10160" s="53"/>
    </row>
    <row r="10161" spans="2:13" x14ac:dyDescent="0.25">
      <c r="B10161" s="111"/>
      <c r="C10161" s="53"/>
      <c r="D10161" s="53"/>
      <c r="E10161" s="53"/>
      <c r="F10161" s="53"/>
      <c r="G10161" s="54"/>
      <c r="H10161" s="53"/>
      <c r="I10161" s="59"/>
      <c r="J10161" s="53"/>
      <c r="K10161" s="53"/>
      <c r="L10161" s="53"/>
      <c r="M10161" s="53"/>
    </row>
    <row r="10162" spans="2:13" x14ac:dyDescent="0.25">
      <c r="B10162" s="111"/>
      <c r="C10162" s="53"/>
      <c r="D10162" s="53"/>
      <c r="E10162" s="53"/>
      <c r="F10162" s="53"/>
      <c r="G10162" s="54"/>
      <c r="H10162" s="53"/>
      <c r="I10162" s="59"/>
      <c r="J10162" s="53"/>
      <c r="K10162" s="53"/>
      <c r="L10162" s="53"/>
      <c r="M10162" s="53"/>
    </row>
    <row r="10163" spans="2:13" x14ac:dyDescent="0.25">
      <c r="B10163" s="111"/>
      <c r="C10163" s="53"/>
      <c r="D10163" s="53"/>
      <c r="E10163" s="53"/>
      <c r="F10163" s="53"/>
      <c r="G10163" s="54"/>
      <c r="H10163" s="53"/>
      <c r="I10163" s="59"/>
      <c r="J10163" s="53"/>
      <c r="K10163" s="53"/>
      <c r="L10163" s="53"/>
      <c r="M10163" s="53"/>
    </row>
    <row r="10164" spans="2:13" x14ac:dyDescent="0.25">
      <c r="B10164" s="111"/>
      <c r="C10164" s="53"/>
      <c r="D10164" s="53"/>
      <c r="E10164" s="53"/>
      <c r="F10164" s="53"/>
      <c r="G10164" s="54"/>
      <c r="H10164" s="53"/>
      <c r="I10164" s="59"/>
      <c r="J10164" s="53"/>
      <c r="K10164" s="53"/>
      <c r="L10164" s="53"/>
      <c r="M10164" s="53"/>
    </row>
    <row r="10165" spans="2:13" x14ac:dyDescent="0.25">
      <c r="B10165" s="111"/>
      <c r="C10165" s="53"/>
      <c r="D10165" s="53"/>
      <c r="E10165" s="53"/>
      <c r="F10165" s="53"/>
      <c r="G10165" s="54"/>
      <c r="H10165" s="53"/>
      <c r="I10165" s="59"/>
      <c r="J10165" s="53"/>
      <c r="K10165" s="53"/>
      <c r="L10165" s="53"/>
      <c r="M10165" s="53"/>
    </row>
    <row r="10166" spans="2:13" x14ac:dyDescent="0.25">
      <c r="B10166" s="111"/>
      <c r="C10166" s="53"/>
      <c r="D10166" s="53"/>
      <c r="E10166" s="53"/>
      <c r="F10166" s="53"/>
      <c r="G10166" s="54"/>
      <c r="H10166" s="53"/>
      <c r="I10166" s="59"/>
      <c r="J10166" s="53"/>
      <c r="K10166" s="53"/>
      <c r="L10166" s="53"/>
      <c r="M10166" s="53"/>
    </row>
    <row r="10167" spans="2:13" x14ac:dyDescent="0.25">
      <c r="B10167" s="111"/>
      <c r="C10167" s="53"/>
      <c r="D10167" s="53"/>
      <c r="E10167" s="53"/>
      <c r="F10167" s="53"/>
      <c r="G10167" s="54"/>
      <c r="H10167" s="53"/>
      <c r="I10167" s="59"/>
      <c r="J10167" s="53"/>
      <c r="K10167" s="53"/>
      <c r="L10167" s="53"/>
      <c r="M10167" s="53"/>
    </row>
    <row r="10168" spans="2:13" x14ac:dyDescent="0.25">
      <c r="B10168" s="111"/>
      <c r="C10168" s="53"/>
      <c r="D10168" s="53"/>
      <c r="E10168" s="53"/>
      <c r="F10168" s="53"/>
      <c r="G10168" s="54"/>
      <c r="H10168" s="53"/>
      <c r="I10168" s="59"/>
      <c r="J10168" s="53"/>
      <c r="K10168" s="53"/>
      <c r="L10168" s="53"/>
      <c r="M10168" s="53"/>
    </row>
    <row r="10169" spans="2:13" x14ac:dyDescent="0.25">
      <c r="B10169" s="111"/>
      <c r="C10169" s="53"/>
      <c r="D10169" s="53"/>
      <c r="E10169" s="53"/>
      <c r="F10169" s="53"/>
      <c r="G10169" s="54"/>
      <c r="H10169" s="53"/>
      <c r="I10169" s="59"/>
      <c r="J10169" s="53"/>
      <c r="K10169" s="53"/>
      <c r="L10169" s="53"/>
      <c r="M10169" s="53"/>
    </row>
    <row r="10170" spans="2:13" x14ac:dyDescent="0.25">
      <c r="B10170" s="111"/>
      <c r="C10170" s="53"/>
      <c r="D10170" s="53"/>
      <c r="E10170" s="53"/>
      <c r="F10170" s="53"/>
      <c r="G10170" s="54"/>
      <c r="H10170" s="53"/>
      <c r="I10170" s="59"/>
      <c r="J10170" s="53"/>
      <c r="K10170" s="53"/>
      <c r="L10170" s="53"/>
      <c r="M10170" s="53"/>
    </row>
    <row r="10171" spans="2:13" x14ac:dyDescent="0.25">
      <c r="B10171" s="111"/>
      <c r="C10171" s="53"/>
      <c r="D10171" s="53"/>
      <c r="E10171" s="53"/>
      <c r="F10171" s="53"/>
      <c r="G10171" s="54"/>
      <c r="H10171" s="53"/>
      <c r="I10171" s="59"/>
      <c r="J10171" s="53"/>
      <c r="K10171" s="53"/>
      <c r="L10171" s="53"/>
      <c r="M10171" s="53"/>
    </row>
    <row r="10172" spans="2:13" x14ac:dyDescent="0.25">
      <c r="B10172" s="111"/>
      <c r="C10172" s="53"/>
      <c r="D10172" s="53"/>
      <c r="E10172" s="53"/>
      <c r="F10172" s="53"/>
      <c r="G10172" s="54"/>
      <c r="H10172" s="53"/>
      <c r="I10172" s="59"/>
      <c r="J10172" s="53"/>
      <c r="K10172" s="53"/>
      <c r="L10172" s="53"/>
      <c r="M10172" s="53"/>
    </row>
    <row r="10173" spans="2:13" x14ac:dyDescent="0.25">
      <c r="B10173" s="111"/>
      <c r="C10173" s="53"/>
      <c r="D10173" s="53"/>
      <c r="E10173" s="53"/>
      <c r="F10173" s="53"/>
      <c r="G10173" s="54"/>
      <c r="H10173" s="53"/>
      <c r="I10173" s="59"/>
      <c r="J10173" s="53"/>
      <c r="K10173" s="53"/>
      <c r="L10173" s="53"/>
      <c r="M10173" s="53"/>
    </row>
    <row r="10174" spans="2:13" x14ac:dyDescent="0.25">
      <c r="B10174" s="111"/>
      <c r="C10174" s="53"/>
      <c r="D10174" s="53"/>
      <c r="E10174" s="53"/>
      <c r="F10174" s="53"/>
      <c r="G10174" s="54"/>
      <c r="H10174" s="53"/>
      <c r="I10174" s="59"/>
      <c r="J10174" s="53"/>
      <c r="K10174" s="53"/>
      <c r="L10174" s="53"/>
      <c r="M10174" s="53"/>
    </row>
    <row r="10175" spans="2:13" x14ac:dyDescent="0.25">
      <c r="B10175" s="111"/>
      <c r="C10175" s="53"/>
      <c r="D10175" s="53"/>
      <c r="E10175" s="53"/>
      <c r="F10175" s="53"/>
      <c r="G10175" s="54"/>
      <c r="H10175" s="53"/>
      <c r="I10175" s="59"/>
      <c r="J10175" s="53"/>
      <c r="K10175" s="53"/>
      <c r="L10175" s="53"/>
      <c r="M10175" s="53"/>
    </row>
    <row r="10176" spans="2:13" x14ac:dyDescent="0.25">
      <c r="B10176" s="111"/>
      <c r="C10176" s="53"/>
      <c r="D10176" s="53"/>
      <c r="E10176" s="53"/>
      <c r="F10176" s="53"/>
      <c r="G10176" s="54"/>
      <c r="H10176" s="53"/>
      <c r="I10176" s="59"/>
      <c r="J10176" s="53"/>
      <c r="K10176" s="53"/>
      <c r="L10176" s="53"/>
      <c r="M10176" s="53"/>
    </row>
    <row r="10177" spans="2:13" x14ac:dyDescent="0.25">
      <c r="B10177" s="111"/>
      <c r="C10177" s="53"/>
      <c r="D10177" s="53"/>
      <c r="E10177" s="53"/>
      <c r="F10177" s="53"/>
      <c r="G10177" s="54"/>
      <c r="H10177" s="53"/>
      <c r="I10177" s="59"/>
      <c r="J10177" s="53"/>
      <c r="K10177" s="53"/>
      <c r="L10177" s="53"/>
      <c r="M10177" s="53"/>
    </row>
    <row r="10178" spans="2:13" x14ac:dyDescent="0.25">
      <c r="B10178" s="111"/>
      <c r="C10178" s="53"/>
      <c r="D10178" s="53"/>
      <c r="E10178" s="53"/>
      <c r="F10178" s="53"/>
      <c r="G10178" s="54"/>
      <c r="H10178" s="53"/>
      <c r="I10178" s="59"/>
      <c r="J10178" s="53"/>
      <c r="K10178" s="53"/>
      <c r="L10178" s="53"/>
      <c r="M10178" s="53"/>
    </row>
    <row r="10179" spans="2:13" x14ac:dyDescent="0.25">
      <c r="B10179" s="111"/>
      <c r="C10179" s="53"/>
      <c r="D10179" s="53"/>
      <c r="E10179" s="53"/>
      <c r="F10179" s="53"/>
      <c r="G10179" s="54"/>
      <c r="H10179" s="53"/>
      <c r="I10179" s="59"/>
      <c r="J10179" s="53"/>
      <c r="K10179" s="53"/>
      <c r="L10179" s="53"/>
      <c r="M10179" s="53"/>
    </row>
    <row r="10180" spans="2:13" x14ac:dyDescent="0.25">
      <c r="B10180" s="111"/>
      <c r="C10180" s="53"/>
      <c r="D10180" s="53"/>
      <c r="E10180" s="53"/>
      <c r="F10180" s="53"/>
      <c r="G10180" s="54"/>
      <c r="H10180" s="53"/>
      <c r="I10180" s="59"/>
      <c r="J10180" s="53"/>
      <c r="K10180" s="53"/>
      <c r="L10180" s="53"/>
      <c r="M10180" s="53"/>
    </row>
    <row r="10181" spans="2:13" x14ac:dyDescent="0.25">
      <c r="B10181" s="111"/>
      <c r="C10181" s="53"/>
      <c r="D10181" s="53"/>
      <c r="E10181" s="53"/>
      <c r="F10181" s="53"/>
      <c r="G10181" s="54"/>
      <c r="H10181" s="53"/>
      <c r="I10181" s="59"/>
      <c r="J10181" s="53"/>
      <c r="K10181" s="53"/>
      <c r="L10181" s="53"/>
      <c r="M10181" s="53"/>
    </row>
    <row r="10182" spans="2:13" x14ac:dyDescent="0.25">
      <c r="B10182" s="111"/>
      <c r="C10182" s="53"/>
      <c r="D10182" s="53"/>
      <c r="E10182" s="53"/>
      <c r="F10182" s="53"/>
      <c r="G10182" s="54"/>
      <c r="H10182" s="53"/>
      <c r="I10182" s="59"/>
      <c r="J10182" s="53"/>
      <c r="K10182" s="53"/>
      <c r="L10182" s="53"/>
      <c r="M10182" s="53"/>
    </row>
    <row r="10183" spans="2:13" x14ac:dyDescent="0.25">
      <c r="B10183" s="111"/>
      <c r="C10183" s="53"/>
      <c r="D10183" s="53"/>
      <c r="E10183" s="53"/>
      <c r="F10183" s="53"/>
      <c r="G10183" s="54"/>
      <c r="H10183" s="53"/>
      <c r="I10183" s="59"/>
      <c r="J10183" s="53"/>
      <c r="K10183" s="53"/>
      <c r="L10183" s="53"/>
      <c r="M10183" s="53"/>
    </row>
    <row r="10184" spans="2:13" x14ac:dyDescent="0.25">
      <c r="B10184" s="111"/>
      <c r="C10184" s="53"/>
      <c r="D10184" s="53"/>
      <c r="E10184" s="53"/>
      <c r="F10184" s="53"/>
      <c r="G10184" s="54"/>
      <c r="H10184" s="53"/>
      <c r="I10184" s="59"/>
      <c r="J10184" s="53"/>
      <c r="K10184" s="53"/>
      <c r="L10184" s="53"/>
      <c r="M10184" s="53"/>
    </row>
    <row r="10185" spans="2:13" x14ac:dyDescent="0.25">
      <c r="B10185" s="111"/>
      <c r="C10185" s="53"/>
      <c r="D10185" s="53"/>
      <c r="E10185" s="53"/>
      <c r="F10185" s="53"/>
      <c r="G10185" s="54"/>
      <c r="H10185" s="53"/>
      <c r="I10185" s="59"/>
      <c r="J10185" s="53"/>
      <c r="K10185" s="53"/>
      <c r="L10185" s="53"/>
      <c r="M10185" s="53"/>
    </row>
    <row r="10186" spans="2:13" x14ac:dyDescent="0.25">
      <c r="B10186" s="111"/>
      <c r="C10186" s="53"/>
      <c r="D10186" s="53"/>
      <c r="E10186" s="53"/>
      <c r="F10186" s="53"/>
      <c r="G10186" s="54"/>
      <c r="H10186" s="53"/>
      <c r="I10186" s="59"/>
      <c r="J10186" s="53"/>
      <c r="K10186" s="53"/>
      <c r="L10186" s="53"/>
      <c r="M10186" s="53"/>
    </row>
    <row r="10187" spans="2:13" x14ac:dyDescent="0.25">
      <c r="B10187" s="111"/>
      <c r="C10187" s="53"/>
      <c r="D10187" s="53"/>
      <c r="E10187" s="53"/>
      <c r="F10187" s="53"/>
      <c r="G10187" s="54"/>
      <c r="H10187" s="53"/>
      <c r="I10187" s="59"/>
      <c r="J10187" s="53"/>
      <c r="K10187" s="53"/>
      <c r="L10187" s="53"/>
      <c r="M10187" s="53"/>
    </row>
    <row r="10188" spans="2:13" x14ac:dyDescent="0.25">
      <c r="B10188" s="111"/>
      <c r="C10188" s="53"/>
      <c r="D10188" s="53"/>
      <c r="E10188" s="53"/>
      <c r="F10188" s="53"/>
      <c r="G10188" s="54"/>
      <c r="H10188" s="53"/>
      <c r="I10188" s="59"/>
      <c r="J10188" s="53"/>
      <c r="K10188" s="53"/>
      <c r="L10188" s="53"/>
      <c r="M10188" s="53"/>
    </row>
    <row r="10189" spans="2:13" x14ac:dyDescent="0.25">
      <c r="B10189" s="111"/>
      <c r="C10189" s="53"/>
      <c r="D10189" s="53"/>
      <c r="E10189" s="53"/>
      <c r="F10189" s="53"/>
      <c r="G10189" s="54"/>
      <c r="H10189" s="53"/>
      <c r="I10189" s="59"/>
      <c r="J10189" s="53"/>
      <c r="K10189" s="53"/>
      <c r="L10189" s="53"/>
      <c r="M10189" s="53"/>
    </row>
    <row r="10190" spans="2:13" x14ac:dyDescent="0.25">
      <c r="B10190" s="111"/>
      <c r="C10190" s="53"/>
      <c r="D10190" s="53"/>
      <c r="E10190" s="53"/>
      <c r="F10190" s="53"/>
      <c r="G10190" s="54"/>
      <c r="H10190" s="53"/>
      <c r="I10190" s="59"/>
      <c r="J10190" s="53"/>
      <c r="K10190" s="53"/>
      <c r="L10190" s="53"/>
      <c r="M10190" s="53"/>
    </row>
    <row r="10191" spans="2:13" x14ac:dyDescent="0.25">
      <c r="B10191" s="111"/>
      <c r="C10191" s="53"/>
      <c r="D10191" s="53"/>
      <c r="E10191" s="53"/>
      <c r="F10191" s="53"/>
      <c r="G10191" s="54"/>
      <c r="H10191" s="53"/>
      <c r="I10191" s="59"/>
      <c r="J10191" s="53"/>
      <c r="K10191" s="53"/>
      <c r="L10191" s="53"/>
      <c r="M10191" s="53"/>
    </row>
    <row r="10192" spans="2:13" x14ac:dyDescent="0.25">
      <c r="B10192" s="111"/>
      <c r="C10192" s="53"/>
      <c r="D10192" s="53"/>
      <c r="E10192" s="53"/>
      <c r="F10192" s="53"/>
      <c r="G10192" s="54"/>
      <c r="H10192" s="53"/>
      <c r="I10192" s="59"/>
      <c r="J10192" s="53"/>
      <c r="K10192" s="53"/>
      <c r="L10192" s="53"/>
      <c r="M10192" s="53"/>
    </row>
    <row r="10193" spans="2:13" x14ac:dyDescent="0.25">
      <c r="B10193" s="111"/>
      <c r="C10193" s="53"/>
      <c r="D10193" s="53"/>
      <c r="E10193" s="53"/>
      <c r="F10193" s="53"/>
      <c r="G10193" s="54"/>
      <c r="H10193" s="53"/>
      <c r="I10193" s="59"/>
      <c r="J10193" s="53"/>
      <c r="K10193" s="53"/>
      <c r="L10193" s="53"/>
      <c r="M10193" s="53"/>
    </row>
    <row r="10194" spans="2:13" x14ac:dyDescent="0.25">
      <c r="B10194" s="111"/>
      <c r="C10194" s="53"/>
      <c r="D10194" s="53"/>
      <c r="E10194" s="53"/>
      <c r="F10194" s="53"/>
      <c r="G10194" s="54"/>
      <c r="H10194" s="53"/>
      <c r="I10194" s="59"/>
      <c r="J10194" s="53"/>
      <c r="K10194" s="53"/>
      <c r="L10194" s="53"/>
      <c r="M10194" s="53"/>
    </row>
    <row r="10195" spans="2:13" x14ac:dyDescent="0.25">
      <c r="B10195" s="111"/>
      <c r="C10195" s="53"/>
      <c r="D10195" s="53"/>
      <c r="E10195" s="53"/>
      <c r="F10195" s="53"/>
      <c r="G10195" s="54"/>
      <c r="H10195" s="53"/>
      <c r="I10195" s="59"/>
      <c r="J10195" s="53"/>
      <c r="K10195" s="53"/>
      <c r="L10195" s="53"/>
      <c r="M10195" s="53"/>
    </row>
    <row r="10196" spans="2:13" x14ac:dyDescent="0.25">
      <c r="B10196" s="111"/>
      <c r="C10196" s="53"/>
      <c r="D10196" s="53"/>
      <c r="E10196" s="53"/>
      <c r="F10196" s="53"/>
      <c r="G10196" s="54"/>
      <c r="H10196" s="53"/>
      <c r="I10196" s="59"/>
      <c r="J10196" s="53"/>
      <c r="K10196" s="53"/>
      <c r="L10196" s="53"/>
      <c r="M10196" s="53"/>
    </row>
    <row r="10197" spans="2:13" x14ac:dyDescent="0.25">
      <c r="B10197" s="111"/>
      <c r="C10197" s="53"/>
      <c r="D10197" s="53"/>
      <c r="E10197" s="53"/>
      <c r="F10197" s="53"/>
      <c r="G10197" s="54"/>
      <c r="H10197" s="53"/>
      <c r="I10197" s="59"/>
      <c r="J10197" s="53"/>
      <c r="K10197" s="53"/>
      <c r="L10197" s="53"/>
      <c r="M10197" s="53"/>
    </row>
    <row r="10198" spans="2:13" x14ac:dyDescent="0.25">
      <c r="B10198" s="111"/>
      <c r="C10198" s="53"/>
      <c r="D10198" s="53"/>
      <c r="E10198" s="53"/>
      <c r="F10198" s="53"/>
      <c r="G10198" s="54"/>
      <c r="H10198" s="53"/>
      <c r="I10198" s="59"/>
      <c r="J10198" s="53"/>
      <c r="K10198" s="53"/>
      <c r="L10198" s="53"/>
      <c r="M10198" s="53"/>
    </row>
    <row r="10199" spans="2:13" x14ac:dyDescent="0.25">
      <c r="B10199" s="111"/>
      <c r="C10199" s="53"/>
      <c r="D10199" s="53"/>
      <c r="E10199" s="53"/>
      <c r="F10199" s="53"/>
      <c r="G10199" s="54"/>
      <c r="H10199" s="53"/>
      <c r="I10199" s="59"/>
      <c r="J10199" s="53"/>
      <c r="K10199" s="53"/>
      <c r="L10199" s="53"/>
      <c r="M10199" s="53"/>
    </row>
    <row r="10200" spans="2:13" x14ac:dyDescent="0.25">
      <c r="B10200" s="111"/>
      <c r="C10200" s="53"/>
      <c r="D10200" s="53"/>
      <c r="E10200" s="53"/>
      <c r="F10200" s="53"/>
      <c r="G10200" s="54"/>
      <c r="H10200" s="53"/>
      <c r="I10200" s="59"/>
      <c r="J10200" s="53"/>
      <c r="K10200" s="53"/>
      <c r="L10200" s="53"/>
      <c r="M10200" s="53"/>
    </row>
    <row r="10201" spans="2:13" x14ac:dyDescent="0.25">
      <c r="B10201" s="111"/>
      <c r="C10201" s="53"/>
      <c r="D10201" s="53"/>
      <c r="E10201" s="53"/>
      <c r="F10201" s="53"/>
      <c r="G10201" s="54"/>
      <c r="H10201" s="53"/>
      <c r="I10201" s="59"/>
      <c r="J10201" s="53"/>
      <c r="K10201" s="53"/>
      <c r="L10201" s="53"/>
      <c r="M10201" s="53"/>
    </row>
    <row r="10202" spans="2:13" x14ac:dyDescent="0.25">
      <c r="B10202" s="111"/>
      <c r="C10202" s="53"/>
      <c r="D10202" s="53"/>
      <c r="E10202" s="53"/>
      <c r="F10202" s="53"/>
      <c r="G10202" s="54"/>
      <c r="H10202" s="53"/>
      <c r="I10202" s="59"/>
      <c r="J10202" s="53"/>
      <c r="K10202" s="53"/>
      <c r="L10202" s="53"/>
      <c r="M10202" s="53"/>
    </row>
    <row r="10203" spans="2:13" x14ac:dyDescent="0.25">
      <c r="B10203" s="111"/>
      <c r="C10203" s="53"/>
      <c r="D10203" s="53"/>
      <c r="E10203" s="53"/>
      <c r="F10203" s="53"/>
      <c r="G10203" s="54"/>
      <c r="H10203" s="53"/>
      <c r="I10203" s="59"/>
      <c r="J10203" s="53"/>
      <c r="K10203" s="53"/>
      <c r="L10203" s="53"/>
      <c r="M10203" s="53"/>
    </row>
    <row r="10204" spans="2:13" x14ac:dyDescent="0.25">
      <c r="B10204" s="111"/>
      <c r="C10204" s="53"/>
      <c r="D10204" s="53"/>
      <c r="E10204" s="53"/>
      <c r="F10204" s="53"/>
      <c r="G10204" s="54"/>
      <c r="H10204" s="53"/>
      <c r="I10204" s="59"/>
      <c r="J10204" s="53"/>
      <c r="K10204" s="53"/>
      <c r="L10204" s="53"/>
      <c r="M10204" s="53"/>
    </row>
    <row r="10205" spans="2:13" x14ac:dyDescent="0.25">
      <c r="B10205" s="111"/>
      <c r="C10205" s="53"/>
      <c r="D10205" s="53"/>
      <c r="E10205" s="53"/>
      <c r="F10205" s="53"/>
      <c r="G10205" s="54"/>
      <c r="H10205" s="53"/>
      <c r="I10205" s="59"/>
      <c r="J10205" s="53"/>
      <c r="K10205" s="53"/>
      <c r="L10205" s="53"/>
      <c r="M10205" s="53"/>
    </row>
    <row r="10206" spans="2:13" x14ac:dyDescent="0.25">
      <c r="B10206" s="111"/>
      <c r="C10206" s="53"/>
      <c r="D10206" s="53"/>
      <c r="E10206" s="53"/>
      <c r="F10206" s="53"/>
      <c r="G10206" s="54"/>
      <c r="H10206" s="53"/>
      <c r="I10206" s="59"/>
      <c r="J10206" s="53"/>
      <c r="K10206" s="53"/>
      <c r="L10206" s="53"/>
      <c r="M10206" s="53"/>
    </row>
    <row r="10207" spans="2:13" x14ac:dyDescent="0.25">
      <c r="B10207" s="111"/>
      <c r="C10207" s="53"/>
      <c r="D10207" s="53"/>
      <c r="E10207" s="53"/>
      <c r="F10207" s="53"/>
      <c r="G10207" s="54"/>
      <c r="H10207" s="53"/>
      <c r="I10207" s="59"/>
      <c r="J10207" s="53"/>
      <c r="K10207" s="53"/>
      <c r="L10207" s="53"/>
      <c r="M10207" s="53"/>
    </row>
    <row r="10208" spans="2:13" x14ac:dyDescent="0.25">
      <c r="B10208" s="111"/>
      <c r="C10208" s="53"/>
      <c r="D10208" s="53"/>
      <c r="E10208" s="53"/>
      <c r="F10208" s="53"/>
      <c r="G10208" s="54"/>
      <c r="H10208" s="53"/>
      <c r="I10208" s="59"/>
      <c r="J10208" s="53"/>
      <c r="K10208" s="53"/>
      <c r="L10208" s="53"/>
      <c r="M10208" s="53"/>
    </row>
    <row r="10209" spans="2:13" x14ac:dyDescent="0.25">
      <c r="B10209" s="111"/>
      <c r="C10209" s="53"/>
      <c r="D10209" s="53"/>
      <c r="E10209" s="53"/>
      <c r="F10209" s="53"/>
      <c r="G10209" s="54"/>
      <c r="H10209" s="53"/>
      <c r="I10209" s="59"/>
      <c r="J10209" s="53"/>
      <c r="K10209" s="53"/>
      <c r="L10209" s="53"/>
      <c r="M10209" s="53"/>
    </row>
    <row r="10210" spans="2:13" x14ac:dyDescent="0.25">
      <c r="B10210" s="111"/>
      <c r="C10210" s="53"/>
      <c r="D10210" s="53"/>
      <c r="E10210" s="53"/>
      <c r="F10210" s="53"/>
      <c r="G10210" s="54"/>
      <c r="H10210" s="53"/>
      <c r="I10210" s="59"/>
      <c r="J10210" s="53"/>
      <c r="K10210" s="53"/>
      <c r="L10210" s="53"/>
      <c r="M10210" s="53"/>
    </row>
    <row r="10211" spans="2:13" x14ac:dyDescent="0.25">
      <c r="B10211" s="111"/>
      <c r="C10211" s="53"/>
      <c r="D10211" s="53"/>
      <c r="E10211" s="53"/>
      <c r="F10211" s="53"/>
      <c r="G10211" s="54"/>
      <c r="H10211" s="53"/>
      <c r="I10211" s="59"/>
      <c r="J10211" s="53"/>
      <c r="K10211" s="53"/>
      <c r="L10211" s="53"/>
      <c r="M10211" s="53"/>
    </row>
    <row r="10212" spans="2:13" x14ac:dyDescent="0.25">
      <c r="B10212" s="111"/>
      <c r="C10212" s="53"/>
      <c r="D10212" s="53"/>
      <c r="E10212" s="53"/>
      <c r="F10212" s="53"/>
      <c r="G10212" s="54"/>
      <c r="H10212" s="53"/>
      <c r="I10212" s="59"/>
      <c r="J10212" s="53"/>
      <c r="K10212" s="53"/>
      <c r="L10212" s="53"/>
      <c r="M10212" s="53"/>
    </row>
    <row r="10213" spans="2:13" x14ac:dyDescent="0.25">
      <c r="B10213" s="111"/>
      <c r="C10213" s="53"/>
      <c r="D10213" s="53"/>
      <c r="E10213" s="53"/>
      <c r="F10213" s="53"/>
      <c r="G10213" s="54"/>
      <c r="H10213" s="53"/>
      <c r="I10213" s="59"/>
      <c r="J10213" s="53"/>
      <c r="K10213" s="53"/>
      <c r="L10213" s="53"/>
      <c r="M10213" s="53"/>
    </row>
    <row r="10214" spans="2:13" x14ac:dyDescent="0.25">
      <c r="B10214" s="111"/>
      <c r="C10214" s="53"/>
      <c r="D10214" s="53"/>
      <c r="E10214" s="53"/>
      <c r="F10214" s="53"/>
      <c r="G10214" s="54"/>
      <c r="H10214" s="53"/>
      <c r="I10214" s="59"/>
      <c r="J10214" s="53"/>
      <c r="K10214" s="53"/>
      <c r="L10214" s="53"/>
      <c r="M10214" s="53"/>
    </row>
    <row r="10215" spans="2:13" x14ac:dyDescent="0.25">
      <c r="B10215" s="111"/>
      <c r="C10215" s="53"/>
      <c r="D10215" s="53"/>
      <c r="E10215" s="53"/>
      <c r="F10215" s="53"/>
      <c r="G10215" s="54"/>
      <c r="H10215" s="53"/>
      <c r="I10215" s="59"/>
      <c r="J10215" s="53"/>
      <c r="K10215" s="53"/>
      <c r="L10215" s="53"/>
      <c r="M10215" s="53"/>
    </row>
    <row r="10216" spans="2:13" x14ac:dyDescent="0.25">
      <c r="B10216" s="111"/>
      <c r="C10216" s="53"/>
      <c r="D10216" s="53"/>
      <c r="E10216" s="53"/>
      <c r="F10216" s="53"/>
      <c r="G10216" s="54"/>
      <c r="H10216" s="53"/>
      <c r="I10216" s="59"/>
      <c r="J10216" s="53"/>
      <c r="K10216" s="53"/>
      <c r="L10216" s="53"/>
      <c r="M10216" s="53"/>
    </row>
    <row r="10217" spans="2:13" x14ac:dyDescent="0.25">
      <c r="B10217" s="111"/>
      <c r="C10217" s="53"/>
      <c r="D10217" s="53"/>
      <c r="E10217" s="53"/>
      <c r="F10217" s="53"/>
      <c r="G10217" s="54"/>
      <c r="H10217" s="53"/>
      <c r="I10217" s="59"/>
      <c r="J10217" s="53"/>
      <c r="K10217" s="53"/>
      <c r="L10217" s="53"/>
      <c r="M10217" s="53"/>
    </row>
    <row r="10218" spans="2:13" x14ac:dyDescent="0.25">
      <c r="B10218" s="111"/>
      <c r="C10218" s="53"/>
      <c r="D10218" s="53"/>
      <c r="E10218" s="53"/>
      <c r="F10218" s="53"/>
      <c r="G10218" s="54"/>
      <c r="H10218" s="53"/>
      <c r="I10218" s="59"/>
      <c r="J10218" s="53"/>
      <c r="K10218" s="53"/>
      <c r="L10218" s="53"/>
      <c r="M10218" s="53"/>
    </row>
    <row r="10219" spans="2:13" x14ac:dyDescent="0.25">
      <c r="B10219" s="111"/>
      <c r="C10219" s="53"/>
      <c r="D10219" s="53"/>
      <c r="E10219" s="53"/>
      <c r="F10219" s="53"/>
      <c r="G10219" s="54"/>
      <c r="H10219" s="53"/>
      <c r="I10219" s="59"/>
      <c r="J10219" s="53"/>
      <c r="K10219" s="53"/>
      <c r="L10219" s="53"/>
      <c r="M10219" s="53"/>
    </row>
    <row r="10220" spans="2:13" x14ac:dyDescent="0.25">
      <c r="B10220" s="111"/>
      <c r="C10220" s="53"/>
      <c r="D10220" s="53"/>
      <c r="E10220" s="53"/>
      <c r="F10220" s="53"/>
      <c r="G10220" s="54"/>
      <c r="H10220" s="53"/>
      <c r="I10220" s="59"/>
      <c r="J10220" s="53"/>
      <c r="K10220" s="53"/>
      <c r="L10220" s="53"/>
      <c r="M10220" s="53"/>
    </row>
    <row r="10221" spans="2:13" x14ac:dyDescent="0.25">
      <c r="B10221" s="111"/>
      <c r="C10221" s="53"/>
      <c r="D10221" s="53"/>
      <c r="E10221" s="53"/>
      <c r="F10221" s="53"/>
      <c r="G10221" s="54"/>
      <c r="H10221" s="53"/>
      <c r="I10221" s="59"/>
      <c r="J10221" s="53"/>
      <c r="K10221" s="53"/>
      <c r="L10221" s="53"/>
      <c r="M10221" s="53"/>
    </row>
    <row r="10222" spans="2:13" x14ac:dyDescent="0.25">
      <c r="B10222" s="111"/>
      <c r="C10222" s="53"/>
      <c r="D10222" s="53"/>
      <c r="E10222" s="53"/>
      <c r="F10222" s="53"/>
      <c r="G10222" s="54"/>
      <c r="H10222" s="53"/>
      <c r="I10222" s="59"/>
      <c r="J10222" s="53"/>
      <c r="K10222" s="53"/>
      <c r="L10222" s="53"/>
      <c r="M10222" s="53"/>
    </row>
    <row r="10223" spans="2:13" x14ac:dyDescent="0.25">
      <c r="B10223" s="111"/>
      <c r="C10223" s="53"/>
      <c r="D10223" s="53"/>
      <c r="E10223" s="53"/>
      <c r="F10223" s="53"/>
      <c r="G10223" s="54"/>
      <c r="H10223" s="53"/>
      <c r="I10223" s="59"/>
      <c r="J10223" s="53"/>
      <c r="K10223" s="53"/>
      <c r="L10223" s="53"/>
      <c r="M10223" s="53"/>
    </row>
    <row r="10224" spans="2:13" x14ac:dyDescent="0.25">
      <c r="B10224" s="111"/>
      <c r="C10224" s="53"/>
      <c r="D10224" s="53"/>
      <c r="E10224" s="53"/>
      <c r="F10224" s="53"/>
      <c r="G10224" s="54"/>
      <c r="H10224" s="53"/>
      <c r="I10224" s="59"/>
      <c r="J10224" s="53"/>
      <c r="K10224" s="53"/>
      <c r="L10224" s="53"/>
      <c r="M10224" s="53"/>
    </row>
    <row r="10225" spans="2:13" x14ac:dyDescent="0.25">
      <c r="B10225" s="111"/>
      <c r="C10225" s="53"/>
      <c r="D10225" s="53"/>
      <c r="E10225" s="53"/>
      <c r="F10225" s="53"/>
      <c r="G10225" s="54"/>
      <c r="H10225" s="53"/>
      <c r="I10225" s="59"/>
      <c r="J10225" s="53"/>
      <c r="K10225" s="53"/>
      <c r="L10225" s="53"/>
      <c r="M10225" s="53"/>
    </row>
    <row r="10226" spans="2:13" x14ac:dyDescent="0.25">
      <c r="B10226" s="111"/>
      <c r="C10226" s="53"/>
      <c r="D10226" s="53"/>
      <c r="E10226" s="53"/>
      <c r="F10226" s="53"/>
      <c r="G10226" s="54"/>
      <c r="H10226" s="53"/>
      <c r="I10226" s="59"/>
      <c r="J10226" s="53"/>
      <c r="K10226" s="53"/>
      <c r="L10226" s="53"/>
      <c r="M10226" s="53"/>
    </row>
    <row r="10227" spans="2:13" x14ac:dyDescent="0.25">
      <c r="B10227" s="111"/>
      <c r="C10227" s="53"/>
      <c r="D10227" s="53"/>
      <c r="E10227" s="53"/>
      <c r="F10227" s="53"/>
      <c r="G10227" s="54"/>
      <c r="H10227" s="53"/>
      <c r="I10227" s="59"/>
      <c r="J10227" s="53"/>
      <c r="K10227" s="53"/>
      <c r="L10227" s="53"/>
      <c r="M10227" s="53"/>
    </row>
    <row r="10228" spans="2:13" x14ac:dyDescent="0.25">
      <c r="B10228" s="111"/>
      <c r="C10228" s="53"/>
      <c r="D10228" s="53"/>
      <c r="E10228" s="53"/>
      <c r="F10228" s="53"/>
      <c r="G10228" s="54"/>
      <c r="H10228" s="53"/>
      <c r="I10228" s="59"/>
      <c r="J10228" s="53"/>
      <c r="K10228" s="53"/>
      <c r="L10228" s="53"/>
      <c r="M10228" s="53"/>
    </row>
    <row r="10229" spans="2:13" x14ac:dyDescent="0.25">
      <c r="B10229" s="111"/>
      <c r="C10229" s="53"/>
      <c r="D10229" s="53"/>
      <c r="E10229" s="53"/>
      <c r="F10229" s="53"/>
      <c r="G10229" s="54"/>
      <c r="H10229" s="53"/>
      <c r="I10229" s="59"/>
      <c r="J10229" s="53"/>
      <c r="K10229" s="53"/>
      <c r="L10229" s="53"/>
      <c r="M10229" s="53"/>
    </row>
    <row r="10230" spans="2:13" x14ac:dyDescent="0.25">
      <c r="B10230" s="111"/>
      <c r="C10230" s="53"/>
      <c r="D10230" s="53"/>
      <c r="E10230" s="53"/>
      <c r="F10230" s="53"/>
      <c r="G10230" s="54"/>
      <c r="H10230" s="53"/>
      <c r="I10230" s="59"/>
      <c r="J10230" s="53"/>
      <c r="K10230" s="53"/>
      <c r="L10230" s="53"/>
      <c r="M10230" s="53"/>
    </row>
    <row r="10231" spans="2:13" x14ac:dyDescent="0.25">
      <c r="B10231" s="111"/>
      <c r="C10231" s="53"/>
      <c r="D10231" s="53"/>
      <c r="E10231" s="53"/>
      <c r="F10231" s="53"/>
      <c r="G10231" s="54"/>
      <c r="H10231" s="53"/>
      <c r="I10231" s="59"/>
      <c r="J10231" s="53"/>
      <c r="K10231" s="53"/>
      <c r="L10231" s="53"/>
      <c r="M10231" s="53"/>
    </row>
    <row r="10232" spans="2:13" x14ac:dyDescent="0.25">
      <c r="B10232" s="111"/>
      <c r="C10232" s="53"/>
      <c r="D10232" s="53"/>
      <c r="E10232" s="53"/>
      <c r="F10232" s="53"/>
      <c r="G10232" s="54"/>
      <c r="H10232" s="53"/>
      <c r="I10232" s="59"/>
      <c r="J10232" s="53"/>
      <c r="K10232" s="53"/>
      <c r="L10232" s="53"/>
      <c r="M10232" s="53"/>
    </row>
    <row r="10233" spans="2:13" x14ac:dyDescent="0.25">
      <c r="B10233" s="111"/>
      <c r="C10233" s="53"/>
      <c r="D10233" s="53"/>
      <c r="E10233" s="53"/>
      <c r="F10233" s="53"/>
      <c r="G10233" s="54"/>
      <c r="H10233" s="53"/>
      <c r="I10233" s="59"/>
      <c r="J10233" s="53"/>
      <c r="K10233" s="53"/>
      <c r="L10233" s="53"/>
      <c r="M10233" s="53"/>
    </row>
    <row r="10234" spans="2:13" x14ac:dyDescent="0.25">
      <c r="B10234" s="111"/>
      <c r="C10234" s="53"/>
      <c r="D10234" s="53"/>
      <c r="E10234" s="53"/>
      <c r="F10234" s="53"/>
      <c r="G10234" s="54"/>
      <c r="H10234" s="53"/>
      <c r="I10234" s="59"/>
      <c r="J10234" s="53"/>
      <c r="K10234" s="53"/>
      <c r="L10234" s="53"/>
      <c r="M10234" s="53"/>
    </row>
    <row r="10235" spans="2:13" x14ac:dyDescent="0.25">
      <c r="B10235" s="111"/>
      <c r="C10235" s="53"/>
      <c r="D10235" s="53"/>
      <c r="E10235" s="53"/>
      <c r="F10235" s="53"/>
      <c r="G10235" s="54"/>
      <c r="H10235" s="53"/>
      <c r="I10235" s="59"/>
      <c r="J10235" s="53"/>
      <c r="K10235" s="53"/>
      <c r="L10235" s="53"/>
      <c r="M10235" s="53"/>
    </row>
    <row r="10236" spans="2:13" x14ac:dyDescent="0.25">
      <c r="B10236" s="111"/>
      <c r="C10236" s="53"/>
      <c r="D10236" s="53"/>
      <c r="E10236" s="53"/>
      <c r="F10236" s="53"/>
      <c r="G10236" s="54"/>
      <c r="H10236" s="53"/>
      <c r="I10236" s="59"/>
      <c r="J10236" s="53"/>
      <c r="K10236" s="53"/>
      <c r="L10236" s="53"/>
      <c r="M10236" s="53"/>
    </row>
    <row r="10237" spans="2:13" x14ac:dyDescent="0.25">
      <c r="B10237" s="111"/>
      <c r="C10237" s="53"/>
      <c r="D10237" s="53"/>
      <c r="E10237" s="53"/>
      <c r="F10237" s="53"/>
      <c r="G10237" s="54"/>
      <c r="H10237" s="53"/>
      <c r="I10237" s="59"/>
      <c r="J10237" s="53"/>
      <c r="K10237" s="53"/>
      <c r="L10237" s="53"/>
      <c r="M10237" s="53"/>
    </row>
    <row r="10238" spans="2:13" x14ac:dyDescent="0.25">
      <c r="B10238" s="111"/>
      <c r="C10238" s="53"/>
      <c r="D10238" s="53"/>
      <c r="E10238" s="53"/>
      <c r="F10238" s="53"/>
      <c r="G10238" s="54"/>
      <c r="H10238" s="53"/>
      <c r="I10238" s="59"/>
      <c r="J10238" s="53"/>
      <c r="K10238" s="53"/>
      <c r="L10238" s="53"/>
      <c r="M10238" s="53"/>
    </row>
    <row r="10239" spans="2:13" x14ac:dyDescent="0.25">
      <c r="B10239" s="111"/>
      <c r="C10239" s="53"/>
      <c r="D10239" s="53"/>
      <c r="E10239" s="53"/>
      <c r="F10239" s="53"/>
      <c r="G10239" s="54"/>
      <c r="H10239" s="53"/>
      <c r="I10239" s="59"/>
      <c r="J10239" s="53"/>
      <c r="K10239" s="53"/>
      <c r="L10239" s="53"/>
      <c r="M10239" s="53"/>
    </row>
    <row r="10240" spans="2:13" x14ac:dyDescent="0.25">
      <c r="B10240" s="111"/>
      <c r="C10240" s="53"/>
      <c r="D10240" s="53"/>
      <c r="E10240" s="53"/>
      <c r="F10240" s="53"/>
      <c r="G10240" s="54"/>
      <c r="H10240" s="53"/>
      <c r="I10240" s="59"/>
      <c r="J10240" s="53"/>
      <c r="K10240" s="53"/>
      <c r="L10240" s="53"/>
      <c r="M10240" s="53"/>
    </row>
    <row r="10241" spans="2:13" x14ac:dyDescent="0.25">
      <c r="B10241" s="111"/>
      <c r="C10241" s="53"/>
      <c r="D10241" s="53"/>
      <c r="E10241" s="53"/>
      <c r="F10241" s="53"/>
      <c r="G10241" s="54"/>
      <c r="H10241" s="53"/>
      <c r="I10241" s="59"/>
      <c r="J10241" s="53"/>
      <c r="K10241" s="53"/>
      <c r="L10241" s="53"/>
      <c r="M10241" s="53"/>
    </row>
    <row r="10242" spans="2:13" x14ac:dyDescent="0.25">
      <c r="B10242" s="111"/>
      <c r="C10242" s="53"/>
      <c r="D10242" s="53"/>
      <c r="E10242" s="53"/>
      <c r="F10242" s="53"/>
      <c r="G10242" s="54"/>
      <c r="H10242" s="53"/>
      <c r="I10242" s="59"/>
      <c r="J10242" s="53"/>
      <c r="K10242" s="53"/>
      <c r="L10242" s="53"/>
      <c r="M10242" s="53"/>
    </row>
    <row r="10243" spans="2:13" x14ac:dyDescent="0.25">
      <c r="B10243" s="111"/>
      <c r="C10243" s="53"/>
      <c r="D10243" s="53"/>
      <c r="E10243" s="53"/>
      <c r="F10243" s="53"/>
      <c r="G10243" s="54"/>
      <c r="H10243" s="53"/>
      <c r="I10243" s="59"/>
      <c r="J10243" s="53"/>
      <c r="K10243" s="53"/>
      <c r="L10243" s="53"/>
      <c r="M10243" s="53"/>
    </row>
    <row r="10244" spans="2:13" x14ac:dyDescent="0.25">
      <c r="B10244" s="111"/>
      <c r="C10244" s="53"/>
      <c r="D10244" s="53"/>
      <c r="E10244" s="53"/>
      <c r="F10244" s="53"/>
      <c r="G10244" s="54"/>
      <c r="H10244" s="53"/>
      <c r="I10244" s="59"/>
      <c r="J10244" s="53"/>
      <c r="K10244" s="53"/>
      <c r="L10244" s="53"/>
      <c r="M10244" s="53"/>
    </row>
    <row r="10245" spans="2:13" x14ac:dyDescent="0.25">
      <c r="B10245" s="111"/>
      <c r="C10245" s="53"/>
      <c r="D10245" s="53"/>
      <c r="E10245" s="53"/>
      <c r="F10245" s="53"/>
      <c r="G10245" s="54"/>
      <c r="H10245" s="53"/>
      <c r="I10245" s="59"/>
      <c r="J10245" s="53"/>
      <c r="K10245" s="53"/>
      <c r="L10245" s="53"/>
      <c r="M10245" s="53"/>
    </row>
    <row r="10246" spans="2:13" x14ac:dyDescent="0.25">
      <c r="B10246" s="111"/>
      <c r="C10246" s="53"/>
      <c r="D10246" s="53"/>
      <c r="E10246" s="53"/>
      <c r="F10246" s="53"/>
      <c r="G10246" s="54"/>
      <c r="H10246" s="53"/>
      <c r="I10246" s="59"/>
      <c r="J10246" s="53"/>
      <c r="K10246" s="53"/>
      <c r="L10246" s="53"/>
      <c r="M10246" s="53"/>
    </row>
    <row r="10247" spans="2:13" x14ac:dyDescent="0.25">
      <c r="B10247" s="111"/>
      <c r="C10247" s="53"/>
      <c r="D10247" s="53"/>
      <c r="E10247" s="53"/>
      <c r="F10247" s="53"/>
      <c r="G10247" s="54"/>
      <c r="H10247" s="53"/>
      <c r="I10247" s="59"/>
      <c r="J10247" s="53"/>
      <c r="K10247" s="53"/>
      <c r="L10247" s="53"/>
      <c r="M10247" s="53"/>
    </row>
    <row r="10248" spans="2:13" x14ac:dyDescent="0.25">
      <c r="B10248" s="111"/>
      <c r="C10248" s="53"/>
      <c r="D10248" s="53"/>
      <c r="E10248" s="53"/>
      <c r="F10248" s="53"/>
      <c r="G10248" s="54"/>
      <c r="H10248" s="53"/>
      <c r="I10248" s="59"/>
      <c r="J10248" s="53"/>
      <c r="K10248" s="53"/>
      <c r="L10248" s="53"/>
      <c r="M10248" s="53"/>
    </row>
    <row r="10249" spans="2:13" x14ac:dyDescent="0.25">
      <c r="B10249" s="111"/>
      <c r="C10249" s="53"/>
      <c r="D10249" s="53"/>
      <c r="E10249" s="53"/>
      <c r="F10249" s="53"/>
      <c r="G10249" s="54"/>
      <c r="H10249" s="53"/>
      <c r="I10249" s="59"/>
      <c r="J10249" s="53"/>
      <c r="K10249" s="53"/>
      <c r="L10249" s="53"/>
      <c r="M10249" s="53"/>
    </row>
    <row r="10250" spans="2:13" x14ac:dyDescent="0.25">
      <c r="B10250" s="111"/>
      <c r="C10250" s="53"/>
      <c r="D10250" s="53"/>
      <c r="E10250" s="53"/>
      <c r="F10250" s="53"/>
      <c r="G10250" s="54"/>
      <c r="H10250" s="53"/>
      <c r="I10250" s="59"/>
      <c r="J10250" s="53"/>
      <c r="K10250" s="53"/>
      <c r="L10250" s="53"/>
      <c r="M10250" s="53"/>
    </row>
    <row r="10251" spans="2:13" x14ac:dyDescent="0.25">
      <c r="B10251" s="111"/>
      <c r="C10251" s="53"/>
      <c r="D10251" s="53"/>
      <c r="E10251" s="53"/>
      <c r="F10251" s="53"/>
      <c r="G10251" s="54"/>
      <c r="H10251" s="53"/>
      <c r="I10251" s="59"/>
      <c r="J10251" s="53"/>
      <c r="K10251" s="53"/>
      <c r="L10251" s="53"/>
      <c r="M10251" s="53"/>
    </row>
    <row r="10252" spans="2:13" x14ac:dyDescent="0.25">
      <c r="B10252" s="111"/>
      <c r="C10252" s="53"/>
      <c r="D10252" s="53"/>
      <c r="E10252" s="53"/>
      <c r="F10252" s="53"/>
      <c r="G10252" s="54"/>
      <c r="H10252" s="53"/>
      <c r="I10252" s="59"/>
      <c r="J10252" s="53"/>
      <c r="K10252" s="53"/>
      <c r="L10252" s="53"/>
      <c r="M10252" s="53"/>
    </row>
    <row r="10253" spans="2:13" x14ac:dyDescent="0.25">
      <c r="B10253" s="111"/>
      <c r="C10253" s="53"/>
      <c r="D10253" s="53"/>
      <c r="E10253" s="53"/>
      <c r="F10253" s="53"/>
      <c r="G10253" s="54"/>
      <c r="H10253" s="53"/>
      <c r="I10253" s="59"/>
      <c r="J10253" s="53"/>
      <c r="K10253" s="53"/>
      <c r="L10253" s="53"/>
      <c r="M10253" s="53"/>
    </row>
    <row r="10254" spans="2:13" x14ac:dyDescent="0.25">
      <c r="B10254" s="111"/>
      <c r="C10254" s="53"/>
      <c r="D10254" s="53"/>
      <c r="E10254" s="53"/>
      <c r="F10254" s="53"/>
      <c r="G10254" s="54"/>
      <c r="H10254" s="53"/>
      <c r="I10254" s="59"/>
      <c r="J10254" s="53"/>
      <c r="K10254" s="53"/>
      <c r="L10254" s="53"/>
      <c r="M10254" s="53"/>
    </row>
    <row r="10255" spans="2:13" x14ac:dyDescent="0.25">
      <c r="B10255" s="111"/>
      <c r="C10255" s="53"/>
      <c r="D10255" s="53"/>
      <c r="E10255" s="53"/>
      <c r="F10255" s="53"/>
      <c r="G10255" s="54"/>
      <c r="H10255" s="53"/>
      <c r="I10255" s="59"/>
      <c r="J10255" s="53"/>
      <c r="K10255" s="53"/>
      <c r="L10255" s="53"/>
      <c r="M10255" s="53"/>
    </row>
    <row r="10256" spans="2:13" x14ac:dyDescent="0.25">
      <c r="B10256" s="111"/>
      <c r="C10256" s="53"/>
      <c r="D10256" s="53"/>
      <c r="E10256" s="53"/>
      <c r="F10256" s="53"/>
      <c r="G10256" s="54"/>
      <c r="H10256" s="53"/>
      <c r="I10256" s="59"/>
      <c r="J10256" s="53"/>
      <c r="K10256" s="53"/>
      <c r="L10256" s="53"/>
      <c r="M10256" s="53"/>
    </row>
    <row r="10257" spans="2:13" x14ac:dyDescent="0.25">
      <c r="B10257" s="111"/>
      <c r="C10257" s="53"/>
      <c r="D10257" s="53"/>
      <c r="E10257" s="53"/>
      <c r="F10257" s="53"/>
      <c r="G10257" s="54"/>
      <c r="H10257" s="53"/>
      <c r="I10257" s="59"/>
      <c r="J10257" s="53"/>
      <c r="K10257" s="53"/>
      <c r="L10257" s="53"/>
      <c r="M10257" s="53"/>
    </row>
    <row r="10258" spans="2:13" x14ac:dyDescent="0.25">
      <c r="B10258" s="111"/>
      <c r="C10258" s="53"/>
      <c r="D10258" s="53"/>
      <c r="E10258" s="53"/>
      <c r="F10258" s="53"/>
      <c r="G10258" s="54"/>
      <c r="H10258" s="53"/>
      <c r="I10258" s="59"/>
      <c r="J10258" s="53"/>
      <c r="K10258" s="53"/>
      <c r="L10258" s="53"/>
      <c r="M10258" s="53"/>
    </row>
    <row r="10259" spans="2:13" x14ac:dyDescent="0.25">
      <c r="B10259" s="111"/>
      <c r="C10259" s="53"/>
      <c r="D10259" s="53"/>
      <c r="E10259" s="53"/>
      <c r="F10259" s="53"/>
      <c r="G10259" s="54"/>
      <c r="H10259" s="53"/>
      <c r="I10259" s="59"/>
      <c r="J10259" s="53"/>
      <c r="K10259" s="53"/>
      <c r="L10259" s="53"/>
      <c r="M10259" s="53"/>
    </row>
    <row r="10260" spans="2:13" x14ac:dyDescent="0.25">
      <c r="B10260" s="111"/>
      <c r="C10260" s="53"/>
      <c r="D10260" s="53"/>
      <c r="E10260" s="53"/>
      <c r="F10260" s="53"/>
      <c r="G10260" s="54"/>
      <c r="H10260" s="53"/>
      <c r="I10260" s="59"/>
      <c r="J10260" s="53"/>
      <c r="K10260" s="53"/>
      <c r="L10260" s="53"/>
      <c r="M10260" s="53"/>
    </row>
    <row r="10261" spans="2:13" x14ac:dyDescent="0.25">
      <c r="B10261" s="111"/>
      <c r="C10261" s="53"/>
      <c r="D10261" s="53"/>
      <c r="E10261" s="53"/>
      <c r="F10261" s="53"/>
      <c r="G10261" s="54"/>
      <c r="H10261" s="53"/>
      <c r="I10261" s="59"/>
      <c r="J10261" s="53"/>
      <c r="K10261" s="53"/>
      <c r="L10261" s="53"/>
      <c r="M10261" s="53"/>
    </row>
    <row r="10262" spans="2:13" x14ac:dyDescent="0.25">
      <c r="B10262" s="111"/>
      <c r="C10262" s="53"/>
      <c r="D10262" s="53"/>
      <c r="E10262" s="53"/>
      <c r="F10262" s="53"/>
      <c r="G10262" s="54"/>
      <c r="H10262" s="53"/>
      <c r="I10262" s="59"/>
      <c r="J10262" s="53"/>
      <c r="K10262" s="53"/>
      <c r="L10262" s="53"/>
      <c r="M10262" s="53"/>
    </row>
    <row r="10263" spans="2:13" x14ac:dyDescent="0.25">
      <c r="B10263" s="111"/>
      <c r="C10263" s="53"/>
      <c r="D10263" s="53"/>
      <c r="E10263" s="53"/>
      <c r="F10263" s="53"/>
      <c r="G10263" s="54"/>
      <c r="H10263" s="53"/>
      <c r="I10263" s="59"/>
      <c r="J10263" s="53"/>
      <c r="K10263" s="53"/>
      <c r="L10263" s="53"/>
      <c r="M10263" s="53"/>
    </row>
    <row r="10264" spans="2:13" x14ac:dyDescent="0.25">
      <c r="B10264" s="111"/>
      <c r="C10264" s="53"/>
      <c r="D10264" s="53"/>
      <c r="E10264" s="53"/>
      <c r="F10264" s="53"/>
      <c r="G10264" s="54"/>
      <c r="H10264" s="53"/>
      <c r="I10264" s="59"/>
      <c r="J10264" s="53"/>
      <c r="K10264" s="53"/>
      <c r="L10264" s="53"/>
      <c r="M10264" s="53"/>
    </row>
    <row r="10265" spans="2:13" x14ac:dyDescent="0.25">
      <c r="B10265" s="111"/>
      <c r="C10265" s="53"/>
      <c r="D10265" s="53"/>
      <c r="E10265" s="53"/>
      <c r="F10265" s="53"/>
      <c r="G10265" s="54"/>
      <c r="H10265" s="53"/>
      <c r="I10265" s="59"/>
      <c r="J10265" s="53"/>
      <c r="K10265" s="53"/>
      <c r="L10265" s="53"/>
      <c r="M10265" s="53"/>
    </row>
    <row r="10266" spans="2:13" x14ac:dyDescent="0.25">
      <c r="B10266" s="111"/>
      <c r="C10266" s="53"/>
      <c r="D10266" s="53"/>
      <c r="E10266" s="53"/>
      <c r="F10266" s="53"/>
      <c r="G10266" s="54"/>
      <c r="H10266" s="53"/>
      <c r="I10266" s="59"/>
      <c r="J10266" s="53"/>
      <c r="K10266" s="53"/>
      <c r="L10266" s="53"/>
      <c r="M10266" s="53"/>
    </row>
    <row r="10267" spans="2:13" x14ac:dyDescent="0.25">
      <c r="B10267" s="111"/>
      <c r="C10267" s="53"/>
      <c r="D10267" s="53"/>
      <c r="E10267" s="53"/>
      <c r="F10267" s="53"/>
      <c r="G10267" s="54"/>
      <c r="H10267" s="53"/>
      <c r="I10267" s="59"/>
      <c r="J10267" s="53"/>
      <c r="K10267" s="53"/>
      <c r="L10267" s="53"/>
      <c r="M10267" s="53"/>
    </row>
    <row r="10268" spans="2:13" x14ac:dyDescent="0.25">
      <c r="B10268" s="111"/>
      <c r="C10268" s="53"/>
      <c r="D10268" s="53"/>
      <c r="E10268" s="53"/>
      <c r="F10268" s="53"/>
      <c r="G10268" s="54"/>
      <c r="H10268" s="53"/>
      <c r="I10268" s="59"/>
      <c r="J10268" s="53"/>
      <c r="K10268" s="53"/>
      <c r="L10268" s="53"/>
      <c r="M10268" s="53"/>
    </row>
    <row r="10269" spans="2:13" x14ac:dyDescent="0.25">
      <c r="B10269" s="111"/>
      <c r="C10269" s="53"/>
      <c r="D10269" s="53"/>
      <c r="E10269" s="53"/>
      <c r="F10269" s="53"/>
      <c r="G10269" s="54"/>
      <c r="H10269" s="53"/>
      <c r="I10269" s="59"/>
      <c r="J10269" s="53"/>
      <c r="K10269" s="53"/>
      <c r="L10269" s="53"/>
      <c r="M10269" s="53"/>
    </row>
    <row r="10270" spans="2:13" x14ac:dyDescent="0.25">
      <c r="B10270" s="111"/>
      <c r="C10270" s="53"/>
      <c r="D10270" s="53"/>
      <c r="E10270" s="53"/>
      <c r="F10270" s="53"/>
      <c r="G10270" s="54"/>
      <c r="H10270" s="53"/>
      <c r="I10270" s="59"/>
      <c r="J10270" s="53"/>
      <c r="K10270" s="53"/>
      <c r="L10270" s="53"/>
      <c r="M10270" s="53"/>
    </row>
    <row r="10271" spans="2:13" x14ac:dyDescent="0.25">
      <c r="B10271" s="111"/>
      <c r="C10271" s="53"/>
      <c r="D10271" s="53"/>
      <c r="E10271" s="53"/>
      <c r="F10271" s="53"/>
      <c r="G10271" s="54"/>
      <c r="H10271" s="53"/>
      <c r="I10271" s="59"/>
      <c r="J10271" s="53"/>
      <c r="K10271" s="53"/>
      <c r="L10271" s="53"/>
      <c r="M10271" s="53"/>
    </row>
    <row r="10272" spans="2:13" x14ac:dyDescent="0.25">
      <c r="B10272" s="111"/>
      <c r="C10272" s="53"/>
      <c r="D10272" s="53"/>
      <c r="E10272" s="53"/>
      <c r="F10272" s="53"/>
      <c r="G10272" s="54"/>
      <c r="H10272" s="53"/>
      <c r="I10272" s="59"/>
      <c r="J10272" s="53"/>
      <c r="K10272" s="53"/>
      <c r="L10272" s="53"/>
      <c r="M10272" s="53"/>
    </row>
    <row r="10273" spans="2:13" x14ac:dyDescent="0.25">
      <c r="B10273" s="111"/>
      <c r="C10273" s="53"/>
      <c r="D10273" s="53"/>
      <c r="E10273" s="53"/>
      <c r="F10273" s="53"/>
      <c r="G10273" s="54"/>
      <c r="H10273" s="53"/>
      <c r="I10273" s="59"/>
      <c r="J10273" s="53"/>
      <c r="K10273" s="53"/>
      <c r="L10273" s="53"/>
      <c r="M10273" s="53"/>
    </row>
    <row r="10274" spans="2:13" x14ac:dyDescent="0.25">
      <c r="B10274" s="111"/>
      <c r="C10274" s="53"/>
      <c r="D10274" s="53"/>
      <c r="E10274" s="53"/>
      <c r="F10274" s="53"/>
      <c r="G10274" s="54"/>
      <c r="H10274" s="53"/>
      <c r="I10274" s="59"/>
      <c r="J10274" s="53"/>
      <c r="K10274" s="53"/>
      <c r="L10274" s="53"/>
      <c r="M10274" s="53"/>
    </row>
    <row r="10275" spans="2:13" x14ac:dyDescent="0.25">
      <c r="B10275" s="111"/>
      <c r="C10275" s="53"/>
      <c r="D10275" s="53"/>
      <c r="E10275" s="53"/>
      <c r="F10275" s="53"/>
      <c r="G10275" s="54"/>
      <c r="H10275" s="53"/>
      <c r="I10275" s="59"/>
      <c r="J10275" s="53"/>
      <c r="K10275" s="53"/>
      <c r="L10275" s="53"/>
      <c r="M10275" s="53"/>
    </row>
    <row r="10276" spans="2:13" x14ac:dyDescent="0.25">
      <c r="B10276" s="111"/>
      <c r="C10276" s="53"/>
      <c r="D10276" s="53"/>
      <c r="E10276" s="53"/>
      <c r="F10276" s="53"/>
      <c r="G10276" s="54"/>
      <c r="H10276" s="53"/>
      <c r="I10276" s="59"/>
      <c r="J10276" s="53"/>
      <c r="K10276" s="53"/>
      <c r="L10276" s="53"/>
      <c r="M10276" s="53"/>
    </row>
    <row r="10277" spans="2:13" x14ac:dyDescent="0.25">
      <c r="B10277" s="111"/>
      <c r="C10277" s="53"/>
      <c r="D10277" s="53"/>
      <c r="E10277" s="53"/>
      <c r="F10277" s="53"/>
      <c r="G10277" s="54"/>
      <c r="H10277" s="53"/>
      <c r="I10277" s="59"/>
      <c r="J10277" s="53"/>
      <c r="K10277" s="53"/>
      <c r="L10277" s="53"/>
      <c r="M10277" s="53"/>
    </row>
    <row r="10278" spans="2:13" x14ac:dyDescent="0.25">
      <c r="B10278" s="111"/>
      <c r="C10278" s="53"/>
      <c r="D10278" s="53"/>
      <c r="E10278" s="53"/>
      <c r="F10278" s="53"/>
      <c r="G10278" s="54"/>
      <c r="H10278" s="53"/>
      <c r="I10278" s="59"/>
      <c r="J10278" s="53"/>
      <c r="K10278" s="53"/>
      <c r="L10278" s="53"/>
      <c r="M10278" s="53"/>
    </row>
    <row r="10279" spans="2:13" x14ac:dyDescent="0.25">
      <c r="B10279" s="111"/>
      <c r="C10279" s="53"/>
      <c r="D10279" s="53"/>
      <c r="E10279" s="53"/>
      <c r="F10279" s="53"/>
      <c r="G10279" s="54"/>
      <c r="H10279" s="53"/>
      <c r="I10279" s="59"/>
      <c r="J10279" s="53"/>
      <c r="K10279" s="53"/>
      <c r="L10279" s="53"/>
      <c r="M10279" s="53"/>
    </row>
    <row r="10280" spans="2:13" x14ac:dyDescent="0.25">
      <c r="B10280" s="111"/>
      <c r="C10280" s="53"/>
      <c r="D10280" s="53"/>
      <c r="E10280" s="53"/>
      <c r="F10280" s="53"/>
      <c r="G10280" s="54"/>
      <c r="H10280" s="53"/>
      <c r="I10280" s="59"/>
      <c r="J10280" s="53"/>
      <c r="K10280" s="53"/>
      <c r="L10280" s="53"/>
      <c r="M10280" s="53"/>
    </row>
    <row r="10281" spans="2:13" x14ac:dyDescent="0.25">
      <c r="B10281" s="111"/>
      <c r="C10281" s="53"/>
      <c r="D10281" s="53"/>
      <c r="E10281" s="53"/>
      <c r="F10281" s="53"/>
      <c r="G10281" s="54"/>
      <c r="H10281" s="53"/>
      <c r="I10281" s="59"/>
      <c r="J10281" s="53"/>
      <c r="K10281" s="53"/>
      <c r="L10281" s="53"/>
      <c r="M10281" s="53"/>
    </row>
    <row r="10282" spans="2:13" x14ac:dyDescent="0.25">
      <c r="B10282" s="111"/>
      <c r="C10282" s="53"/>
      <c r="D10282" s="53"/>
      <c r="E10282" s="53"/>
      <c r="F10282" s="53"/>
      <c r="G10282" s="54"/>
      <c r="H10282" s="53"/>
      <c r="I10282" s="59"/>
      <c r="J10282" s="53"/>
      <c r="K10282" s="53"/>
      <c r="L10282" s="53"/>
      <c r="M10282" s="53"/>
    </row>
    <row r="10283" spans="2:13" x14ac:dyDescent="0.25">
      <c r="B10283" s="111"/>
      <c r="C10283" s="53"/>
      <c r="D10283" s="53"/>
      <c r="E10283" s="53"/>
      <c r="F10283" s="53"/>
      <c r="G10283" s="54"/>
      <c r="H10283" s="53"/>
      <c r="I10283" s="59"/>
      <c r="J10283" s="53"/>
      <c r="K10283" s="53"/>
      <c r="L10283" s="53"/>
      <c r="M10283" s="53"/>
    </row>
    <row r="10284" spans="2:13" x14ac:dyDescent="0.25">
      <c r="B10284" s="111"/>
      <c r="C10284" s="53"/>
      <c r="D10284" s="53"/>
      <c r="E10284" s="53"/>
      <c r="F10284" s="53"/>
      <c r="G10284" s="54"/>
      <c r="H10284" s="53"/>
      <c r="I10284" s="59"/>
      <c r="J10284" s="53"/>
      <c r="K10284" s="53"/>
      <c r="L10284" s="53"/>
      <c r="M10284" s="53"/>
    </row>
    <row r="10285" spans="2:13" x14ac:dyDescent="0.25">
      <c r="B10285" s="111"/>
      <c r="C10285" s="53"/>
      <c r="D10285" s="53"/>
      <c r="E10285" s="53"/>
      <c r="F10285" s="53"/>
      <c r="G10285" s="54"/>
      <c r="H10285" s="53"/>
      <c r="I10285" s="59"/>
      <c r="J10285" s="53"/>
      <c r="K10285" s="53"/>
      <c r="L10285" s="53"/>
      <c r="M10285" s="53"/>
    </row>
    <row r="10286" spans="2:13" x14ac:dyDescent="0.25">
      <c r="B10286" s="111"/>
      <c r="C10286" s="53"/>
      <c r="D10286" s="53"/>
      <c r="E10286" s="53"/>
      <c r="F10286" s="53"/>
      <c r="G10286" s="54"/>
      <c r="H10286" s="53"/>
      <c r="I10286" s="59"/>
      <c r="J10286" s="53"/>
      <c r="K10286" s="53"/>
      <c r="L10286" s="53"/>
      <c r="M10286" s="53"/>
    </row>
    <row r="10287" spans="2:13" x14ac:dyDescent="0.25">
      <c r="B10287" s="111"/>
      <c r="C10287" s="53"/>
      <c r="D10287" s="53"/>
      <c r="E10287" s="53"/>
      <c r="F10287" s="53"/>
      <c r="G10287" s="54"/>
      <c r="H10287" s="53"/>
      <c r="I10287" s="59"/>
      <c r="J10287" s="53"/>
      <c r="K10287" s="53"/>
      <c r="L10287" s="53"/>
      <c r="M10287" s="53"/>
    </row>
    <row r="10288" spans="2:13" x14ac:dyDescent="0.25">
      <c r="B10288" s="111"/>
      <c r="C10288" s="53"/>
      <c r="D10288" s="53"/>
      <c r="E10288" s="53"/>
      <c r="F10288" s="53"/>
      <c r="G10288" s="54"/>
      <c r="H10288" s="53"/>
      <c r="I10288" s="59"/>
      <c r="J10288" s="53"/>
      <c r="K10288" s="53"/>
      <c r="L10288" s="53"/>
      <c r="M10288" s="53"/>
    </row>
    <row r="10289" spans="2:13" x14ac:dyDescent="0.25">
      <c r="B10289" s="111"/>
      <c r="C10289" s="53"/>
      <c r="D10289" s="53"/>
      <c r="E10289" s="53"/>
      <c r="F10289" s="53"/>
      <c r="G10289" s="54"/>
      <c r="H10289" s="53"/>
      <c r="I10289" s="59"/>
      <c r="J10289" s="53"/>
      <c r="K10289" s="53"/>
      <c r="L10289" s="53"/>
      <c r="M10289" s="53"/>
    </row>
    <row r="10290" spans="2:13" x14ac:dyDescent="0.25">
      <c r="B10290" s="111"/>
      <c r="C10290" s="53"/>
      <c r="D10290" s="53"/>
      <c r="E10290" s="53"/>
      <c r="F10290" s="53"/>
      <c r="G10290" s="54"/>
      <c r="H10290" s="53"/>
      <c r="I10290" s="59"/>
      <c r="J10290" s="53"/>
      <c r="K10290" s="53"/>
      <c r="L10290" s="53"/>
      <c r="M10290" s="53"/>
    </row>
    <row r="10291" spans="2:13" x14ac:dyDescent="0.25">
      <c r="B10291" s="111"/>
      <c r="C10291" s="53"/>
      <c r="D10291" s="53"/>
      <c r="E10291" s="53"/>
      <c r="F10291" s="53"/>
      <c r="G10291" s="54"/>
      <c r="H10291" s="53"/>
      <c r="I10291" s="59"/>
      <c r="J10291" s="53"/>
      <c r="K10291" s="53"/>
      <c r="L10291" s="53"/>
      <c r="M10291" s="53"/>
    </row>
    <row r="10292" spans="2:13" x14ac:dyDescent="0.25">
      <c r="B10292" s="111"/>
      <c r="C10292" s="53"/>
      <c r="D10292" s="53"/>
      <c r="E10292" s="53"/>
      <c r="F10292" s="53"/>
      <c r="G10292" s="54"/>
      <c r="H10292" s="53"/>
      <c r="I10292" s="59"/>
      <c r="J10292" s="53"/>
      <c r="K10292" s="53"/>
      <c r="L10292" s="53"/>
      <c r="M10292" s="53"/>
    </row>
    <row r="10293" spans="2:13" x14ac:dyDescent="0.25">
      <c r="B10293" s="111"/>
      <c r="C10293" s="53"/>
      <c r="D10293" s="53"/>
      <c r="E10293" s="53"/>
      <c r="F10293" s="53"/>
      <c r="G10293" s="54"/>
      <c r="H10293" s="53"/>
      <c r="I10293" s="59"/>
      <c r="J10293" s="53"/>
      <c r="K10293" s="53"/>
      <c r="L10293" s="53"/>
      <c r="M10293" s="53"/>
    </row>
    <row r="10294" spans="2:13" x14ac:dyDescent="0.25">
      <c r="B10294" s="111"/>
      <c r="C10294" s="53"/>
      <c r="D10294" s="53"/>
      <c r="E10294" s="53"/>
      <c r="F10294" s="53"/>
      <c r="G10294" s="54"/>
      <c r="H10294" s="53"/>
      <c r="I10294" s="59"/>
      <c r="J10294" s="53"/>
      <c r="K10294" s="53"/>
      <c r="L10294" s="53"/>
      <c r="M10294" s="53"/>
    </row>
    <row r="10295" spans="2:13" x14ac:dyDescent="0.25">
      <c r="B10295" s="111"/>
      <c r="C10295" s="53"/>
      <c r="D10295" s="53"/>
      <c r="E10295" s="53"/>
      <c r="F10295" s="53"/>
      <c r="G10295" s="54"/>
      <c r="H10295" s="53"/>
      <c r="I10295" s="59"/>
      <c r="J10295" s="53"/>
      <c r="K10295" s="53"/>
      <c r="L10295" s="53"/>
      <c r="M10295" s="53"/>
    </row>
    <row r="10296" spans="2:13" x14ac:dyDescent="0.25">
      <c r="B10296" s="111"/>
      <c r="C10296" s="53"/>
      <c r="D10296" s="53"/>
      <c r="E10296" s="53"/>
      <c r="F10296" s="53"/>
      <c r="G10296" s="54"/>
      <c r="H10296" s="53"/>
      <c r="I10296" s="59"/>
      <c r="J10296" s="53"/>
      <c r="K10296" s="53"/>
      <c r="L10296" s="53"/>
      <c r="M10296" s="53"/>
    </row>
    <row r="10297" spans="2:13" x14ac:dyDescent="0.25">
      <c r="B10297" s="111"/>
      <c r="C10297" s="53"/>
      <c r="D10297" s="53"/>
      <c r="E10297" s="53"/>
      <c r="F10297" s="53"/>
      <c r="G10297" s="54"/>
      <c r="H10297" s="53"/>
      <c r="I10297" s="59"/>
      <c r="J10297" s="53"/>
      <c r="K10297" s="53"/>
      <c r="L10297" s="53"/>
      <c r="M10297" s="53"/>
    </row>
    <row r="10298" spans="2:13" x14ac:dyDescent="0.25">
      <c r="B10298" s="111"/>
      <c r="C10298" s="53"/>
      <c r="D10298" s="53"/>
      <c r="E10298" s="53"/>
      <c r="F10298" s="53"/>
      <c r="G10298" s="54"/>
      <c r="H10298" s="53"/>
      <c r="I10298" s="59"/>
      <c r="J10298" s="53"/>
      <c r="K10298" s="53"/>
      <c r="L10298" s="53"/>
      <c r="M10298" s="53"/>
    </row>
    <row r="10299" spans="2:13" x14ac:dyDescent="0.25">
      <c r="B10299" s="111"/>
      <c r="C10299" s="53"/>
      <c r="D10299" s="53"/>
      <c r="E10299" s="53"/>
      <c r="F10299" s="53"/>
      <c r="G10299" s="54"/>
      <c r="H10299" s="53"/>
      <c r="I10299" s="59"/>
      <c r="J10299" s="53"/>
      <c r="K10299" s="53"/>
      <c r="L10299" s="53"/>
      <c r="M10299" s="53"/>
    </row>
    <row r="10300" spans="2:13" x14ac:dyDescent="0.25">
      <c r="B10300" s="111"/>
      <c r="C10300" s="53"/>
      <c r="D10300" s="53"/>
      <c r="E10300" s="53"/>
      <c r="F10300" s="53"/>
      <c r="G10300" s="54"/>
      <c r="H10300" s="53"/>
      <c r="I10300" s="59"/>
      <c r="J10300" s="53"/>
      <c r="K10300" s="53"/>
      <c r="L10300" s="53"/>
      <c r="M10300" s="53"/>
    </row>
    <row r="10301" spans="2:13" x14ac:dyDescent="0.25">
      <c r="B10301" s="111"/>
      <c r="C10301" s="53"/>
      <c r="D10301" s="53"/>
      <c r="E10301" s="53"/>
      <c r="F10301" s="53"/>
      <c r="G10301" s="54"/>
      <c r="H10301" s="53"/>
      <c r="I10301" s="59"/>
      <c r="J10301" s="53"/>
      <c r="K10301" s="53"/>
      <c r="L10301" s="53"/>
      <c r="M10301" s="53"/>
    </row>
    <row r="10302" spans="2:13" x14ac:dyDescent="0.25">
      <c r="B10302" s="111"/>
      <c r="C10302" s="53"/>
      <c r="D10302" s="53"/>
      <c r="E10302" s="53"/>
      <c r="F10302" s="53"/>
      <c r="G10302" s="54"/>
      <c r="H10302" s="53"/>
      <c r="I10302" s="59"/>
      <c r="J10302" s="53"/>
      <c r="K10302" s="53"/>
      <c r="L10302" s="53"/>
      <c r="M10302" s="53"/>
    </row>
    <row r="10303" spans="2:13" x14ac:dyDescent="0.25">
      <c r="B10303" s="111"/>
      <c r="C10303" s="53"/>
      <c r="D10303" s="53"/>
      <c r="E10303" s="53"/>
      <c r="F10303" s="53"/>
      <c r="G10303" s="54"/>
      <c r="H10303" s="53"/>
      <c r="I10303" s="59"/>
      <c r="J10303" s="53"/>
      <c r="K10303" s="53"/>
      <c r="L10303" s="53"/>
      <c r="M10303" s="53"/>
    </row>
    <row r="10304" spans="2:13" x14ac:dyDescent="0.25">
      <c r="B10304" s="111"/>
      <c r="C10304" s="53"/>
      <c r="D10304" s="53"/>
      <c r="E10304" s="53"/>
      <c r="F10304" s="53"/>
      <c r="G10304" s="54"/>
      <c r="H10304" s="53"/>
      <c r="I10304" s="59"/>
      <c r="J10304" s="53"/>
      <c r="K10304" s="53"/>
      <c r="L10304" s="53"/>
      <c r="M10304" s="53"/>
    </row>
    <row r="10305" spans="2:13" x14ac:dyDescent="0.25">
      <c r="B10305" s="111"/>
      <c r="C10305" s="53"/>
      <c r="D10305" s="53"/>
      <c r="E10305" s="53"/>
      <c r="F10305" s="53"/>
      <c r="G10305" s="54"/>
      <c r="H10305" s="53"/>
      <c r="I10305" s="59"/>
      <c r="J10305" s="53"/>
      <c r="K10305" s="53"/>
      <c r="L10305" s="53"/>
      <c r="M10305" s="53"/>
    </row>
    <row r="10306" spans="2:13" x14ac:dyDescent="0.25">
      <c r="B10306" s="111"/>
      <c r="C10306" s="53"/>
      <c r="D10306" s="53"/>
      <c r="E10306" s="53"/>
      <c r="F10306" s="53"/>
      <c r="G10306" s="54"/>
      <c r="H10306" s="53"/>
      <c r="I10306" s="59"/>
      <c r="J10306" s="53"/>
      <c r="K10306" s="53"/>
      <c r="L10306" s="53"/>
      <c r="M10306" s="53"/>
    </row>
    <row r="10307" spans="2:13" x14ac:dyDescent="0.25">
      <c r="B10307" s="111"/>
      <c r="C10307" s="53"/>
      <c r="D10307" s="53"/>
      <c r="E10307" s="53"/>
      <c r="F10307" s="53"/>
      <c r="G10307" s="54"/>
      <c r="H10307" s="53"/>
      <c r="I10307" s="59"/>
      <c r="J10307" s="53"/>
      <c r="K10307" s="53"/>
      <c r="L10307" s="53"/>
      <c r="M10307" s="53"/>
    </row>
    <row r="10308" spans="2:13" x14ac:dyDescent="0.25">
      <c r="B10308" s="111"/>
      <c r="C10308" s="53"/>
      <c r="D10308" s="53"/>
      <c r="E10308" s="53"/>
      <c r="F10308" s="53"/>
      <c r="G10308" s="54"/>
      <c r="H10308" s="53"/>
      <c r="I10308" s="59"/>
      <c r="J10308" s="53"/>
      <c r="K10308" s="53"/>
      <c r="L10308" s="53"/>
      <c r="M10308" s="53"/>
    </row>
    <row r="10309" spans="2:13" x14ac:dyDescent="0.25">
      <c r="B10309" s="111"/>
      <c r="C10309" s="53"/>
      <c r="D10309" s="53"/>
      <c r="E10309" s="53"/>
      <c r="F10309" s="53"/>
      <c r="G10309" s="54"/>
      <c r="H10309" s="53"/>
      <c r="I10309" s="59"/>
      <c r="J10309" s="53"/>
      <c r="K10309" s="53"/>
      <c r="L10309" s="53"/>
      <c r="M10309" s="53"/>
    </row>
    <row r="10310" spans="2:13" x14ac:dyDescent="0.25">
      <c r="B10310" s="111"/>
      <c r="C10310" s="53"/>
      <c r="D10310" s="53"/>
      <c r="E10310" s="53"/>
      <c r="F10310" s="53"/>
      <c r="G10310" s="54"/>
      <c r="H10310" s="53"/>
      <c r="I10310" s="59"/>
      <c r="J10310" s="53"/>
      <c r="K10310" s="53"/>
      <c r="L10310" s="53"/>
      <c r="M10310" s="53"/>
    </row>
    <row r="10311" spans="2:13" x14ac:dyDescent="0.25">
      <c r="B10311" s="111"/>
      <c r="C10311" s="53"/>
      <c r="D10311" s="53"/>
      <c r="E10311" s="53"/>
      <c r="F10311" s="53"/>
      <c r="G10311" s="54"/>
      <c r="H10311" s="53"/>
      <c r="I10311" s="59"/>
      <c r="J10311" s="53"/>
      <c r="K10311" s="53"/>
      <c r="L10311" s="53"/>
      <c r="M10311" s="53"/>
    </row>
    <row r="10312" spans="2:13" x14ac:dyDescent="0.25">
      <c r="B10312" s="111"/>
      <c r="C10312" s="53"/>
      <c r="D10312" s="53"/>
      <c r="E10312" s="53"/>
      <c r="F10312" s="53"/>
      <c r="G10312" s="54"/>
      <c r="H10312" s="53"/>
      <c r="I10312" s="59"/>
      <c r="J10312" s="53"/>
      <c r="K10312" s="53"/>
      <c r="L10312" s="53"/>
      <c r="M10312" s="53"/>
    </row>
    <row r="10313" spans="2:13" x14ac:dyDescent="0.25">
      <c r="B10313" s="111"/>
      <c r="C10313" s="53"/>
      <c r="D10313" s="53"/>
      <c r="E10313" s="53"/>
      <c r="F10313" s="53"/>
      <c r="G10313" s="54"/>
      <c r="H10313" s="53"/>
      <c r="I10313" s="59"/>
      <c r="J10313" s="53"/>
      <c r="K10313" s="53"/>
      <c r="L10313" s="53"/>
      <c r="M10313" s="53"/>
    </row>
    <row r="10314" spans="2:13" x14ac:dyDescent="0.25">
      <c r="B10314" s="111"/>
      <c r="C10314" s="53"/>
      <c r="D10314" s="53"/>
      <c r="E10314" s="53"/>
      <c r="F10314" s="53"/>
      <c r="G10314" s="54"/>
      <c r="H10314" s="53"/>
      <c r="I10314" s="59"/>
      <c r="J10314" s="53"/>
      <c r="K10314" s="53"/>
      <c r="L10314" s="53"/>
      <c r="M10314" s="53"/>
    </row>
    <row r="10315" spans="2:13" x14ac:dyDescent="0.25">
      <c r="B10315" s="111"/>
      <c r="C10315" s="53"/>
      <c r="D10315" s="53"/>
      <c r="E10315" s="53"/>
      <c r="F10315" s="53"/>
      <c r="G10315" s="54"/>
      <c r="H10315" s="53"/>
      <c r="I10315" s="59"/>
      <c r="J10315" s="53"/>
      <c r="K10315" s="53"/>
      <c r="L10315" s="53"/>
      <c r="M10315" s="53"/>
    </row>
    <row r="10316" spans="2:13" x14ac:dyDescent="0.25">
      <c r="B10316" s="111"/>
      <c r="C10316" s="53"/>
      <c r="D10316" s="53"/>
      <c r="E10316" s="53"/>
      <c r="F10316" s="53"/>
      <c r="G10316" s="54"/>
      <c r="H10316" s="53"/>
      <c r="I10316" s="59"/>
      <c r="J10316" s="53"/>
      <c r="K10316" s="53"/>
      <c r="L10316" s="53"/>
      <c r="M10316" s="53"/>
    </row>
    <row r="10317" spans="2:13" x14ac:dyDescent="0.25">
      <c r="B10317" s="111"/>
      <c r="C10317" s="53"/>
      <c r="D10317" s="53"/>
      <c r="E10317" s="53"/>
      <c r="F10317" s="53"/>
      <c r="G10317" s="54"/>
      <c r="H10317" s="53"/>
      <c r="I10317" s="59"/>
      <c r="J10317" s="53"/>
      <c r="K10317" s="53"/>
      <c r="L10317" s="53"/>
      <c r="M10317" s="53"/>
    </row>
    <row r="10318" spans="2:13" x14ac:dyDescent="0.25">
      <c r="B10318" s="111"/>
      <c r="C10318" s="53"/>
      <c r="D10318" s="53"/>
      <c r="E10318" s="53"/>
      <c r="F10318" s="53"/>
      <c r="G10318" s="54"/>
      <c r="H10318" s="53"/>
      <c r="I10318" s="59"/>
      <c r="J10318" s="53"/>
      <c r="K10318" s="53"/>
      <c r="L10318" s="53"/>
      <c r="M10318" s="53"/>
    </row>
    <row r="10319" spans="2:13" x14ac:dyDescent="0.25">
      <c r="B10319" s="111"/>
      <c r="C10319" s="53"/>
      <c r="D10319" s="53"/>
      <c r="E10319" s="53"/>
      <c r="F10319" s="53"/>
      <c r="G10319" s="54"/>
      <c r="H10319" s="53"/>
      <c r="I10319" s="59"/>
      <c r="J10319" s="53"/>
      <c r="K10319" s="53"/>
      <c r="L10319" s="53"/>
      <c r="M10319" s="53"/>
    </row>
    <row r="10320" spans="2:13" x14ac:dyDescent="0.25">
      <c r="B10320" s="111"/>
      <c r="C10320" s="53"/>
      <c r="D10320" s="53"/>
      <c r="E10320" s="53"/>
      <c r="F10320" s="53"/>
      <c r="G10320" s="54"/>
      <c r="H10320" s="53"/>
      <c r="I10320" s="59"/>
      <c r="J10320" s="53"/>
      <c r="K10320" s="53"/>
      <c r="L10320" s="53"/>
      <c r="M10320" s="53"/>
    </row>
    <row r="10321" spans="2:13" x14ac:dyDescent="0.25">
      <c r="B10321" s="111"/>
      <c r="C10321" s="53"/>
      <c r="D10321" s="53"/>
      <c r="E10321" s="53"/>
      <c r="F10321" s="53"/>
      <c r="G10321" s="54"/>
      <c r="H10321" s="53"/>
      <c r="I10321" s="59"/>
      <c r="J10321" s="53"/>
      <c r="K10321" s="53"/>
      <c r="L10321" s="53"/>
      <c r="M10321" s="53"/>
    </row>
    <row r="10322" spans="2:13" x14ac:dyDescent="0.25">
      <c r="B10322" s="111"/>
      <c r="C10322" s="53"/>
      <c r="D10322" s="53"/>
      <c r="E10322" s="53"/>
      <c r="F10322" s="53"/>
      <c r="G10322" s="54"/>
      <c r="H10322" s="53"/>
      <c r="I10322" s="59"/>
      <c r="J10322" s="53"/>
      <c r="K10322" s="53"/>
      <c r="L10322" s="53"/>
      <c r="M10322" s="53"/>
    </row>
    <row r="10323" spans="2:13" x14ac:dyDescent="0.25">
      <c r="B10323" s="111"/>
      <c r="C10323" s="53"/>
      <c r="D10323" s="53"/>
      <c r="E10323" s="53"/>
      <c r="F10323" s="53"/>
      <c r="G10323" s="54"/>
      <c r="H10323" s="53"/>
      <c r="I10323" s="59"/>
      <c r="J10323" s="53"/>
      <c r="K10323" s="53"/>
      <c r="L10323" s="53"/>
      <c r="M10323" s="53"/>
    </row>
    <row r="10324" spans="2:13" x14ac:dyDescent="0.25">
      <c r="B10324" s="111"/>
      <c r="C10324" s="53"/>
      <c r="D10324" s="53"/>
      <c r="E10324" s="53"/>
      <c r="F10324" s="53"/>
      <c r="G10324" s="54"/>
      <c r="H10324" s="53"/>
      <c r="I10324" s="59"/>
      <c r="J10324" s="53"/>
      <c r="K10324" s="53"/>
      <c r="L10324" s="53"/>
      <c r="M10324" s="53"/>
    </row>
    <row r="10325" spans="2:13" x14ac:dyDescent="0.25">
      <c r="B10325" s="111"/>
      <c r="C10325" s="53"/>
      <c r="D10325" s="53"/>
      <c r="E10325" s="53"/>
      <c r="F10325" s="53"/>
      <c r="G10325" s="54"/>
      <c r="H10325" s="53"/>
      <c r="I10325" s="59"/>
      <c r="J10325" s="53"/>
      <c r="K10325" s="53"/>
      <c r="L10325" s="53"/>
      <c r="M10325" s="53"/>
    </row>
    <row r="10326" spans="2:13" x14ac:dyDescent="0.25">
      <c r="B10326" s="111"/>
      <c r="C10326" s="53"/>
      <c r="D10326" s="53"/>
      <c r="E10326" s="53"/>
      <c r="F10326" s="53"/>
      <c r="G10326" s="54"/>
      <c r="H10326" s="53"/>
      <c r="I10326" s="59"/>
      <c r="J10326" s="53"/>
      <c r="K10326" s="53"/>
      <c r="L10326" s="53"/>
      <c r="M10326" s="53"/>
    </row>
    <row r="10327" spans="2:13" x14ac:dyDescent="0.25">
      <c r="B10327" s="111"/>
      <c r="C10327" s="53"/>
      <c r="D10327" s="53"/>
      <c r="E10327" s="53"/>
      <c r="F10327" s="53"/>
      <c r="G10327" s="54"/>
      <c r="H10327" s="53"/>
      <c r="I10327" s="59"/>
      <c r="J10327" s="53"/>
      <c r="K10327" s="53"/>
      <c r="L10327" s="53"/>
      <c r="M10327" s="53"/>
    </row>
    <row r="10328" spans="2:13" x14ac:dyDescent="0.25">
      <c r="B10328" s="111"/>
      <c r="C10328" s="53"/>
      <c r="D10328" s="53"/>
      <c r="E10328" s="53"/>
      <c r="F10328" s="53"/>
      <c r="G10328" s="54"/>
      <c r="H10328" s="53"/>
      <c r="I10328" s="59"/>
      <c r="J10328" s="53"/>
      <c r="K10328" s="53"/>
      <c r="L10328" s="53"/>
      <c r="M10328" s="53"/>
    </row>
    <row r="10329" spans="2:13" x14ac:dyDescent="0.25">
      <c r="B10329" s="111"/>
      <c r="C10329" s="53"/>
      <c r="D10329" s="53"/>
      <c r="E10329" s="53"/>
      <c r="F10329" s="53"/>
      <c r="G10329" s="54"/>
      <c r="H10329" s="53"/>
      <c r="I10329" s="59"/>
      <c r="J10329" s="53"/>
      <c r="K10329" s="53"/>
      <c r="L10329" s="53"/>
      <c r="M10329" s="53"/>
    </row>
    <row r="10330" spans="2:13" x14ac:dyDescent="0.25">
      <c r="B10330" s="111"/>
      <c r="C10330" s="53"/>
      <c r="D10330" s="53"/>
      <c r="E10330" s="53"/>
      <c r="F10330" s="53"/>
      <c r="G10330" s="54"/>
      <c r="H10330" s="53"/>
      <c r="I10330" s="59"/>
      <c r="J10330" s="53"/>
      <c r="K10330" s="53"/>
      <c r="L10330" s="53"/>
      <c r="M10330" s="53"/>
    </row>
    <row r="10331" spans="2:13" x14ac:dyDescent="0.25">
      <c r="B10331" s="111"/>
      <c r="C10331" s="53"/>
      <c r="D10331" s="53"/>
      <c r="E10331" s="53"/>
      <c r="F10331" s="53"/>
      <c r="G10331" s="54"/>
      <c r="H10331" s="53"/>
      <c r="I10331" s="59"/>
      <c r="J10331" s="53"/>
      <c r="K10331" s="53"/>
      <c r="L10331" s="53"/>
      <c r="M10331" s="53"/>
    </row>
    <row r="10332" spans="2:13" x14ac:dyDescent="0.25">
      <c r="B10332" s="111"/>
      <c r="C10332" s="53"/>
      <c r="D10332" s="53"/>
      <c r="E10332" s="53"/>
      <c r="F10332" s="53"/>
      <c r="G10332" s="54"/>
      <c r="H10332" s="53"/>
      <c r="I10332" s="59"/>
      <c r="J10332" s="53"/>
      <c r="K10332" s="53"/>
      <c r="L10332" s="53"/>
      <c r="M10332" s="53"/>
    </row>
    <row r="10333" spans="2:13" x14ac:dyDescent="0.25">
      <c r="B10333" s="111"/>
      <c r="C10333" s="53"/>
      <c r="D10333" s="53"/>
      <c r="E10333" s="53"/>
      <c r="F10333" s="53"/>
      <c r="G10333" s="54"/>
      <c r="H10333" s="53"/>
      <c r="I10333" s="59"/>
      <c r="J10333" s="53"/>
      <c r="K10333" s="53"/>
      <c r="L10333" s="53"/>
      <c r="M10333" s="53"/>
    </row>
    <row r="10334" spans="2:13" x14ac:dyDescent="0.25">
      <c r="B10334" s="111"/>
      <c r="C10334" s="53"/>
      <c r="D10334" s="53"/>
      <c r="E10334" s="53"/>
      <c r="F10334" s="53"/>
      <c r="G10334" s="54"/>
      <c r="H10334" s="53"/>
      <c r="I10334" s="59"/>
      <c r="J10334" s="53"/>
      <c r="K10334" s="53"/>
      <c r="L10334" s="53"/>
      <c r="M10334" s="53"/>
    </row>
    <row r="10335" spans="2:13" x14ac:dyDescent="0.25">
      <c r="B10335" s="111"/>
      <c r="C10335" s="53"/>
      <c r="D10335" s="53"/>
      <c r="E10335" s="53"/>
      <c r="F10335" s="53"/>
      <c r="G10335" s="54"/>
      <c r="H10335" s="53"/>
      <c r="I10335" s="59"/>
      <c r="J10335" s="53"/>
      <c r="K10335" s="53"/>
      <c r="L10335" s="53"/>
      <c r="M10335" s="53"/>
    </row>
    <row r="10336" spans="2:13" x14ac:dyDescent="0.25">
      <c r="B10336" s="111"/>
      <c r="C10336" s="53"/>
      <c r="D10336" s="53"/>
      <c r="E10336" s="53"/>
      <c r="F10336" s="53"/>
      <c r="G10336" s="54"/>
      <c r="H10336" s="53"/>
      <c r="I10336" s="59"/>
      <c r="J10336" s="53"/>
      <c r="K10336" s="53"/>
      <c r="L10336" s="53"/>
      <c r="M10336" s="53"/>
    </row>
    <row r="10337" spans="2:13" x14ac:dyDescent="0.25">
      <c r="B10337" s="111"/>
      <c r="C10337" s="53"/>
      <c r="D10337" s="53"/>
      <c r="E10337" s="53"/>
      <c r="F10337" s="53"/>
      <c r="G10337" s="54"/>
      <c r="H10337" s="53"/>
      <c r="I10337" s="59"/>
      <c r="J10337" s="53"/>
      <c r="K10337" s="53"/>
      <c r="L10337" s="53"/>
      <c r="M10337" s="53"/>
    </row>
    <row r="10338" spans="2:13" x14ac:dyDescent="0.25">
      <c r="B10338" s="111"/>
      <c r="C10338" s="53"/>
      <c r="D10338" s="53"/>
      <c r="E10338" s="53"/>
      <c r="F10338" s="53"/>
      <c r="G10338" s="54"/>
      <c r="H10338" s="53"/>
      <c r="I10338" s="59"/>
      <c r="J10338" s="53"/>
      <c r="K10338" s="53"/>
      <c r="L10338" s="53"/>
      <c r="M10338" s="53"/>
    </row>
    <row r="10339" spans="2:13" x14ac:dyDescent="0.25">
      <c r="B10339" s="111"/>
      <c r="C10339" s="53"/>
      <c r="D10339" s="53"/>
      <c r="E10339" s="53"/>
      <c r="F10339" s="53"/>
      <c r="G10339" s="54"/>
      <c r="H10339" s="53"/>
      <c r="I10339" s="59"/>
      <c r="J10339" s="53"/>
      <c r="K10339" s="53"/>
      <c r="L10339" s="53"/>
      <c r="M10339" s="53"/>
    </row>
    <row r="10340" spans="2:13" x14ac:dyDescent="0.25">
      <c r="B10340" s="111"/>
      <c r="C10340" s="53"/>
      <c r="D10340" s="53"/>
      <c r="E10340" s="53"/>
      <c r="F10340" s="53"/>
      <c r="G10340" s="54"/>
      <c r="H10340" s="53"/>
      <c r="I10340" s="59"/>
      <c r="J10340" s="53"/>
      <c r="K10340" s="53"/>
      <c r="L10340" s="53"/>
      <c r="M10340" s="53"/>
    </row>
    <row r="10341" spans="2:13" x14ac:dyDescent="0.25">
      <c r="B10341" s="111"/>
      <c r="C10341" s="53"/>
      <c r="D10341" s="53"/>
      <c r="E10341" s="53"/>
      <c r="F10341" s="53"/>
      <c r="G10341" s="54"/>
      <c r="H10341" s="53"/>
      <c r="I10341" s="59"/>
      <c r="J10341" s="53"/>
      <c r="K10341" s="53"/>
      <c r="L10341" s="53"/>
      <c r="M10341" s="53"/>
    </row>
    <row r="10342" spans="2:13" x14ac:dyDescent="0.25">
      <c r="B10342" s="111"/>
      <c r="C10342" s="53"/>
      <c r="D10342" s="53"/>
      <c r="E10342" s="53"/>
      <c r="F10342" s="53"/>
      <c r="G10342" s="54"/>
      <c r="H10342" s="53"/>
      <c r="I10342" s="59"/>
      <c r="J10342" s="53"/>
      <c r="K10342" s="53"/>
      <c r="L10342" s="53"/>
      <c r="M10342" s="53"/>
    </row>
    <row r="10343" spans="2:13" x14ac:dyDescent="0.25">
      <c r="B10343" s="111"/>
      <c r="C10343" s="53"/>
      <c r="D10343" s="53"/>
      <c r="E10343" s="53"/>
      <c r="F10343" s="53"/>
      <c r="G10343" s="54"/>
      <c r="H10343" s="53"/>
      <c r="I10343" s="59"/>
      <c r="J10343" s="53"/>
      <c r="K10343" s="53"/>
      <c r="L10343" s="53"/>
      <c r="M10343" s="53"/>
    </row>
    <row r="10344" spans="2:13" x14ac:dyDescent="0.25">
      <c r="B10344" s="111"/>
      <c r="C10344" s="53"/>
      <c r="D10344" s="53"/>
      <c r="E10344" s="53"/>
      <c r="F10344" s="53"/>
      <c r="G10344" s="54"/>
      <c r="H10344" s="53"/>
      <c r="I10344" s="59"/>
      <c r="J10344" s="53"/>
      <c r="K10344" s="53"/>
      <c r="L10344" s="53"/>
      <c r="M10344" s="53"/>
    </row>
    <row r="10345" spans="2:13" x14ac:dyDescent="0.25">
      <c r="B10345" s="111"/>
      <c r="C10345" s="53"/>
      <c r="D10345" s="53"/>
      <c r="E10345" s="53"/>
      <c r="F10345" s="53"/>
      <c r="G10345" s="54"/>
      <c r="H10345" s="53"/>
      <c r="I10345" s="59"/>
      <c r="J10345" s="53"/>
      <c r="K10345" s="53"/>
      <c r="L10345" s="53"/>
      <c r="M10345" s="53"/>
    </row>
    <row r="10346" spans="2:13" x14ac:dyDescent="0.25">
      <c r="B10346" s="111"/>
      <c r="C10346" s="53"/>
      <c r="D10346" s="53"/>
      <c r="E10346" s="53"/>
      <c r="F10346" s="53"/>
      <c r="G10346" s="54"/>
      <c r="H10346" s="53"/>
      <c r="I10346" s="59"/>
      <c r="J10346" s="53"/>
      <c r="K10346" s="53"/>
      <c r="L10346" s="53"/>
      <c r="M10346" s="53"/>
    </row>
    <row r="10347" spans="2:13" x14ac:dyDescent="0.25">
      <c r="B10347" s="111"/>
      <c r="C10347" s="53"/>
      <c r="D10347" s="53"/>
      <c r="E10347" s="53"/>
      <c r="F10347" s="53"/>
      <c r="G10347" s="54"/>
      <c r="H10347" s="53"/>
      <c r="I10347" s="59"/>
      <c r="J10347" s="53"/>
      <c r="K10347" s="53"/>
      <c r="L10347" s="53"/>
      <c r="M10347" s="53"/>
    </row>
    <row r="10348" spans="2:13" x14ac:dyDescent="0.25">
      <c r="B10348" s="111"/>
      <c r="C10348" s="53"/>
      <c r="D10348" s="53"/>
      <c r="E10348" s="53"/>
      <c r="F10348" s="53"/>
      <c r="G10348" s="54"/>
      <c r="H10348" s="53"/>
      <c r="I10348" s="59"/>
      <c r="J10348" s="53"/>
      <c r="K10348" s="53"/>
      <c r="L10348" s="53"/>
      <c r="M10348" s="53"/>
    </row>
    <row r="10349" spans="2:13" x14ac:dyDescent="0.25">
      <c r="B10349" s="111"/>
      <c r="C10349" s="53"/>
      <c r="D10349" s="53"/>
      <c r="E10349" s="53"/>
      <c r="F10349" s="53"/>
      <c r="G10349" s="54"/>
      <c r="H10349" s="53"/>
      <c r="I10349" s="59"/>
      <c r="J10349" s="53"/>
      <c r="K10349" s="53"/>
      <c r="L10349" s="53"/>
      <c r="M10349" s="53"/>
    </row>
    <row r="10350" spans="2:13" x14ac:dyDescent="0.25">
      <c r="B10350" s="111"/>
      <c r="C10350" s="53"/>
      <c r="D10350" s="53"/>
      <c r="E10350" s="53"/>
      <c r="F10350" s="53"/>
      <c r="G10350" s="54"/>
      <c r="H10350" s="53"/>
      <c r="I10350" s="59"/>
      <c r="J10350" s="53"/>
      <c r="K10350" s="53"/>
      <c r="L10350" s="53"/>
      <c r="M10350" s="53"/>
    </row>
    <row r="10351" spans="2:13" x14ac:dyDescent="0.25">
      <c r="B10351" s="111"/>
      <c r="C10351" s="53"/>
      <c r="D10351" s="53"/>
      <c r="E10351" s="53"/>
      <c r="F10351" s="53"/>
      <c r="G10351" s="54"/>
      <c r="H10351" s="53"/>
      <c r="I10351" s="59"/>
      <c r="J10351" s="53"/>
      <c r="K10351" s="53"/>
      <c r="L10351" s="53"/>
      <c r="M10351" s="53"/>
    </row>
    <row r="10352" spans="2:13" x14ac:dyDescent="0.25">
      <c r="B10352" s="111"/>
      <c r="C10352" s="53"/>
      <c r="D10352" s="53"/>
      <c r="E10352" s="53"/>
      <c r="F10352" s="53"/>
      <c r="G10352" s="54"/>
      <c r="H10352" s="53"/>
      <c r="I10352" s="59"/>
      <c r="J10352" s="53"/>
      <c r="K10352" s="53"/>
      <c r="L10352" s="53"/>
      <c r="M10352" s="53"/>
    </row>
    <row r="10353" spans="2:13" x14ac:dyDescent="0.25">
      <c r="B10353" s="111"/>
      <c r="C10353" s="53"/>
      <c r="D10353" s="53"/>
      <c r="E10353" s="53"/>
      <c r="F10353" s="53"/>
      <c r="G10353" s="54"/>
      <c r="H10353" s="53"/>
      <c r="I10353" s="59"/>
      <c r="J10353" s="53"/>
      <c r="K10353" s="53"/>
      <c r="L10353" s="53"/>
      <c r="M10353" s="53"/>
    </row>
    <row r="10354" spans="2:13" x14ac:dyDescent="0.25">
      <c r="B10354" s="111"/>
      <c r="C10354" s="53"/>
      <c r="D10354" s="53"/>
      <c r="E10354" s="53"/>
      <c r="F10354" s="53"/>
      <c r="G10354" s="54"/>
      <c r="H10354" s="53"/>
      <c r="I10354" s="59"/>
      <c r="J10354" s="53"/>
      <c r="K10354" s="53"/>
      <c r="L10354" s="53"/>
      <c r="M10354" s="53"/>
    </row>
    <row r="10355" spans="2:13" x14ac:dyDescent="0.25">
      <c r="B10355" s="111"/>
      <c r="C10355" s="53"/>
      <c r="D10355" s="53"/>
      <c r="E10355" s="53"/>
      <c r="F10355" s="53"/>
      <c r="G10355" s="54"/>
      <c r="H10355" s="53"/>
      <c r="I10355" s="59"/>
      <c r="J10355" s="53"/>
      <c r="K10355" s="53"/>
      <c r="L10355" s="53"/>
      <c r="M10355" s="53"/>
    </row>
    <row r="10356" spans="2:13" x14ac:dyDescent="0.25">
      <c r="B10356" s="111"/>
      <c r="C10356" s="53"/>
      <c r="D10356" s="53"/>
      <c r="E10356" s="53"/>
      <c r="F10356" s="53"/>
      <c r="G10356" s="54"/>
      <c r="H10356" s="53"/>
      <c r="I10356" s="59"/>
      <c r="J10356" s="53"/>
      <c r="K10356" s="53"/>
      <c r="L10356" s="53"/>
      <c r="M10356" s="53"/>
    </row>
    <row r="10357" spans="2:13" x14ac:dyDescent="0.25">
      <c r="B10357" s="111"/>
      <c r="C10357" s="53"/>
      <c r="D10357" s="53"/>
      <c r="E10357" s="53"/>
      <c r="F10357" s="53"/>
      <c r="G10357" s="54"/>
      <c r="H10357" s="53"/>
      <c r="I10357" s="59"/>
      <c r="J10357" s="53"/>
      <c r="K10357" s="53"/>
      <c r="L10357" s="53"/>
      <c r="M10357" s="53"/>
    </row>
    <row r="10358" spans="2:13" x14ac:dyDescent="0.25">
      <c r="B10358" s="111"/>
      <c r="C10358" s="53"/>
      <c r="D10358" s="53"/>
      <c r="E10358" s="53"/>
      <c r="F10358" s="53"/>
      <c r="G10358" s="54"/>
      <c r="H10358" s="53"/>
      <c r="I10358" s="59"/>
      <c r="J10358" s="53"/>
      <c r="K10358" s="53"/>
      <c r="L10358" s="53"/>
      <c r="M10358" s="53"/>
    </row>
    <row r="10359" spans="2:13" x14ac:dyDescent="0.25">
      <c r="B10359" s="111"/>
      <c r="C10359" s="53"/>
      <c r="D10359" s="53"/>
      <c r="E10359" s="53"/>
      <c r="F10359" s="53"/>
      <c r="G10359" s="54"/>
      <c r="H10359" s="53"/>
      <c r="I10359" s="59"/>
      <c r="J10359" s="53"/>
      <c r="K10359" s="53"/>
      <c r="L10359" s="53"/>
      <c r="M10359" s="53"/>
    </row>
    <row r="10360" spans="2:13" x14ac:dyDescent="0.25">
      <c r="B10360" s="111"/>
      <c r="C10360" s="53"/>
      <c r="D10360" s="53"/>
      <c r="E10360" s="53"/>
      <c r="F10360" s="53"/>
      <c r="G10360" s="54"/>
      <c r="H10360" s="53"/>
      <c r="I10360" s="59"/>
      <c r="J10360" s="53"/>
      <c r="K10360" s="53"/>
      <c r="L10360" s="53"/>
      <c r="M10360" s="53"/>
    </row>
    <row r="10361" spans="2:13" x14ac:dyDescent="0.25">
      <c r="B10361" s="111"/>
      <c r="C10361" s="53"/>
      <c r="D10361" s="53"/>
      <c r="E10361" s="53"/>
      <c r="F10361" s="53"/>
      <c r="G10361" s="54"/>
      <c r="H10361" s="53"/>
      <c r="I10361" s="59"/>
      <c r="J10361" s="53"/>
      <c r="K10361" s="53"/>
      <c r="L10361" s="53"/>
      <c r="M10361" s="53"/>
    </row>
    <row r="10362" spans="2:13" x14ac:dyDescent="0.25">
      <c r="B10362" s="111"/>
      <c r="C10362" s="53"/>
      <c r="D10362" s="53"/>
      <c r="E10362" s="53"/>
      <c r="F10362" s="53"/>
      <c r="G10362" s="54"/>
      <c r="H10362" s="53"/>
      <c r="I10362" s="59"/>
      <c r="J10362" s="53"/>
      <c r="K10362" s="53"/>
      <c r="L10362" s="53"/>
      <c r="M10362" s="53"/>
    </row>
    <row r="10363" spans="2:13" x14ac:dyDescent="0.25">
      <c r="B10363" s="111"/>
      <c r="C10363" s="53"/>
      <c r="D10363" s="53"/>
      <c r="E10363" s="53"/>
      <c r="F10363" s="53"/>
      <c r="G10363" s="54"/>
      <c r="H10363" s="53"/>
      <c r="I10363" s="59"/>
      <c r="J10363" s="53"/>
      <c r="K10363" s="53"/>
      <c r="L10363" s="53"/>
      <c r="M10363" s="53"/>
    </row>
    <row r="10364" spans="2:13" x14ac:dyDescent="0.25">
      <c r="B10364" s="111"/>
      <c r="C10364" s="53"/>
      <c r="D10364" s="53"/>
      <c r="E10364" s="53"/>
      <c r="F10364" s="53"/>
      <c r="G10364" s="54"/>
      <c r="H10364" s="53"/>
      <c r="I10364" s="59"/>
      <c r="J10364" s="53"/>
      <c r="K10364" s="53"/>
      <c r="L10364" s="53"/>
      <c r="M10364" s="53"/>
    </row>
    <row r="10365" spans="2:13" x14ac:dyDescent="0.25">
      <c r="B10365" s="111"/>
      <c r="C10365" s="53"/>
      <c r="D10365" s="53"/>
      <c r="E10365" s="53"/>
      <c r="F10365" s="53"/>
      <c r="G10365" s="54"/>
      <c r="H10365" s="53"/>
      <c r="I10365" s="59"/>
      <c r="J10365" s="53"/>
      <c r="K10365" s="53"/>
      <c r="L10365" s="53"/>
      <c r="M10365" s="53"/>
    </row>
    <row r="10366" spans="2:13" x14ac:dyDescent="0.25">
      <c r="B10366" s="111"/>
      <c r="C10366" s="53"/>
      <c r="D10366" s="53"/>
      <c r="E10366" s="53"/>
      <c r="F10366" s="53"/>
      <c r="G10366" s="54"/>
      <c r="H10366" s="53"/>
      <c r="I10366" s="59"/>
      <c r="J10366" s="53"/>
      <c r="K10366" s="53"/>
      <c r="L10366" s="53"/>
      <c r="M10366" s="53"/>
    </row>
    <row r="10367" spans="2:13" x14ac:dyDescent="0.25">
      <c r="B10367" s="111"/>
      <c r="C10367" s="53"/>
      <c r="D10367" s="53"/>
      <c r="E10367" s="53"/>
      <c r="F10367" s="53"/>
      <c r="G10367" s="54"/>
      <c r="H10367" s="53"/>
      <c r="I10367" s="59"/>
      <c r="J10367" s="53"/>
      <c r="K10367" s="53"/>
      <c r="L10367" s="53"/>
      <c r="M10367" s="53"/>
    </row>
    <row r="10368" spans="2:13" x14ac:dyDescent="0.25">
      <c r="B10368" s="111"/>
      <c r="C10368" s="53"/>
      <c r="D10368" s="53"/>
      <c r="E10368" s="53"/>
      <c r="F10368" s="53"/>
      <c r="G10368" s="54"/>
      <c r="H10368" s="53"/>
      <c r="I10368" s="59"/>
      <c r="J10368" s="53"/>
      <c r="K10368" s="53"/>
      <c r="L10368" s="53"/>
      <c r="M10368" s="53"/>
    </row>
    <row r="10369" spans="2:13" x14ac:dyDescent="0.25">
      <c r="B10369" s="111"/>
      <c r="C10369" s="53"/>
      <c r="D10369" s="53"/>
      <c r="E10369" s="53"/>
      <c r="F10369" s="53"/>
      <c r="G10369" s="54"/>
      <c r="H10369" s="53"/>
      <c r="I10369" s="59"/>
      <c r="J10369" s="53"/>
      <c r="K10369" s="53"/>
      <c r="L10369" s="53"/>
      <c r="M10369" s="53"/>
    </row>
    <row r="10370" spans="2:13" x14ac:dyDescent="0.25">
      <c r="B10370" s="111"/>
      <c r="C10370" s="53"/>
      <c r="D10370" s="53"/>
      <c r="E10370" s="53"/>
      <c r="F10370" s="53"/>
      <c r="G10370" s="54"/>
      <c r="H10370" s="53"/>
      <c r="I10370" s="59"/>
      <c r="J10370" s="53"/>
      <c r="K10370" s="53"/>
      <c r="L10370" s="53"/>
      <c r="M10370" s="53"/>
    </row>
    <row r="10371" spans="2:13" x14ac:dyDescent="0.25">
      <c r="B10371" s="111"/>
      <c r="C10371" s="53"/>
      <c r="D10371" s="53"/>
      <c r="E10371" s="53"/>
      <c r="F10371" s="53"/>
      <c r="G10371" s="54"/>
      <c r="H10371" s="53"/>
      <c r="I10371" s="59"/>
      <c r="J10371" s="53"/>
      <c r="K10371" s="53"/>
      <c r="L10371" s="53"/>
      <c r="M10371" s="53"/>
    </row>
    <row r="10372" spans="2:13" x14ac:dyDescent="0.25">
      <c r="B10372" s="111"/>
      <c r="C10372" s="53"/>
      <c r="D10372" s="53"/>
      <c r="E10372" s="53"/>
      <c r="F10372" s="53"/>
      <c r="G10372" s="54"/>
      <c r="H10372" s="53"/>
      <c r="I10372" s="59"/>
      <c r="J10372" s="53"/>
      <c r="K10372" s="53"/>
      <c r="L10372" s="53"/>
      <c r="M10372" s="53"/>
    </row>
    <row r="10373" spans="2:13" x14ac:dyDescent="0.25">
      <c r="B10373" s="111"/>
      <c r="C10373" s="53"/>
      <c r="D10373" s="53"/>
      <c r="E10373" s="53"/>
      <c r="F10373" s="53"/>
      <c r="G10373" s="54"/>
      <c r="H10373" s="53"/>
      <c r="I10373" s="59"/>
      <c r="J10373" s="53"/>
      <c r="K10373" s="53"/>
      <c r="L10373" s="53"/>
      <c r="M10373" s="53"/>
    </row>
    <row r="10374" spans="2:13" x14ac:dyDescent="0.25">
      <c r="B10374" s="111"/>
      <c r="C10374" s="53"/>
      <c r="D10374" s="53"/>
      <c r="E10374" s="53"/>
      <c r="F10374" s="53"/>
      <c r="G10374" s="54"/>
      <c r="H10374" s="53"/>
      <c r="I10374" s="59"/>
      <c r="J10374" s="53"/>
      <c r="K10374" s="53"/>
      <c r="L10374" s="53"/>
      <c r="M10374" s="53"/>
    </row>
    <row r="10375" spans="2:13" x14ac:dyDescent="0.25">
      <c r="B10375" s="111"/>
      <c r="C10375" s="53"/>
      <c r="D10375" s="53"/>
      <c r="E10375" s="53"/>
      <c r="F10375" s="53"/>
      <c r="G10375" s="54"/>
      <c r="H10375" s="53"/>
      <c r="I10375" s="59"/>
      <c r="J10375" s="53"/>
      <c r="K10375" s="53"/>
      <c r="L10375" s="53"/>
      <c r="M10375" s="53"/>
    </row>
    <row r="10376" spans="2:13" x14ac:dyDescent="0.25">
      <c r="B10376" s="111"/>
      <c r="C10376" s="53"/>
      <c r="D10376" s="53"/>
      <c r="E10376" s="53"/>
      <c r="F10376" s="53"/>
      <c r="G10376" s="54"/>
      <c r="H10376" s="53"/>
      <c r="I10376" s="59"/>
      <c r="J10376" s="53"/>
      <c r="K10376" s="53"/>
      <c r="L10376" s="53"/>
      <c r="M10376" s="53"/>
    </row>
    <row r="10377" spans="2:13" x14ac:dyDescent="0.25">
      <c r="B10377" s="111"/>
      <c r="C10377" s="53"/>
      <c r="D10377" s="53"/>
      <c r="E10377" s="53"/>
      <c r="F10377" s="53"/>
      <c r="G10377" s="54"/>
      <c r="H10377" s="53"/>
      <c r="I10377" s="59"/>
      <c r="J10377" s="53"/>
      <c r="K10377" s="53"/>
      <c r="L10377" s="53"/>
      <c r="M10377" s="53"/>
    </row>
    <row r="10378" spans="2:13" x14ac:dyDescent="0.25">
      <c r="B10378" s="111"/>
      <c r="C10378" s="53"/>
      <c r="D10378" s="53"/>
      <c r="E10378" s="53"/>
      <c r="F10378" s="53"/>
      <c r="G10378" s="54"/>
      <c r="H10378" s="53"/>
      <c r="I10378" s="59"/>
      <c r="J10378" s="53"/>
      <c r="K10378" s="53"/>
      <c r="L10378" s="53"/>
      <c r="M10378" s="53"/>
    </row>
    <row r="10379" spans="2:13" x14ac:dyDescent="0.25">
      <c r="B10379" s="111"/>
      <c r="C10379" s="53"/>
      <c r="D10379" s="53"/>
      <c r="E10379" s="53"/>
      <c r="F10379" s="53"/>
      <c r="G10379" s="54"/>
      <c r="H10379" s="53"/>
      <c r="I10379" s="59"/>
      <c r="J10379" s="53"/>
      <c r="K10379" s="53"/>
      <c r="L10379" s="53"/>
      <c r="M10379" s="53"/>
    </row>
    <row r="10380" spans="2:13" x14ac:dyDescent="0.25">
      <c r="B10380" s="111"/>
      <c r="C10380" s="53"/>
      <c r="D10380" s="53"/>
      <c r="E10380" s="53"/>
      <c r="F10380" s="53"/>
      <c r="G10380" s="54"/>
      <c r="H10380" s="53"/>
      <c r="I10380" s="59"/>
      <c r="J10380" s="53"/>
      <c r="K10380" s="53"/>
      <c r="L10380" s="53"/>
      <c r="M10380" s="53"/>
    </row>
    <row r="10381" spans="2:13" x14ac:dyDescent="0.25">
      <c r="B10381" s="111"/>
      <c r="C10381" s="53"/>
      <c r="D10381" s="53"/>
      <c r="E10381" s="53"/>
      <c r="F10381" s="53"/>
      <c r="G10381" s="54"/>
      <c r="H10381" s="53"/>
      <c r="I10381" s="59"/>
      <c r="J10381" s="53"/>
      <c r="K10381" s="53"/>
      <c r="L10381" s="53"/>
      <c r="M10381" s="53"/>
    </row>
    <row r="10382" spans="2:13" x14ac:dyDescent="0.25">
      <c r="B10382" s="111"/>
      <c r="C10382" s="53"/>
      <c r="D10382" s="53"/>
      <c r="E10382" s="53"/>
      <c r="F10382" s="53"/>
      <c r="G10382" s="54"/>
      <c r="H10382" s="53"/>
      <c r="I10382" s="59"/>
      <c r="J10382" s="53"/>
      <c r="K10382" s="53"/>
      <c r="L10382" s="53"/>
      <c r="M10382" s="53"/>
    </row>
    <row r="10383" spans="2:13" x14ac:dyDescent="0.25">
      <c r="B10383" s="111"/>
      <c r="C10383" s="53"/>
      <c r="D10383" s="53"/>
      <c r="E10383" s="53"/>
      <c r="F10383" s="53"/>
      <c r="G10383" s="54"/>
      <c r="H10383" s="53"/>
      <c r="I10383" s="59"/>
      <c r="J10383" s="53"/>
      <c r="K10383" s="53"/>
      <c r="L10383" s="53"/>
      <c r="M10383" s="53"/>
    </row>
    <row r="10384" spans="2:13" x14ac:dyDescent="0.25">
      <c r="B10384" s="111"/>
      <c r="C10384" s="53"/>
      <c r="D10384" s="53"/>
      <c r="E10384" s="53"/>
      <c r="F10384" s="53"/>
      <c r="G10384" s="54"/>
      <c r="H10384" s="53"/>
      <c r="I10384" s="59"/>
      <c r="J10384" s="53"/>
      <c r="K10384" s="53"/>
      <c r="L10384" s="53"/>
      <c r="M10384" s="53"/>
    </row>
    <row r="10385" spans="2:13" x14ac:dyDescent="0.25">
      <c r="B10385" s="111"/>
      <c r="C10385" s="53"/>
      <c r="D10385" s="53"/>
      <c r="E10385" s="53"/>
      <c r="F10385" s="53"/>
      <c r="G10385" s="54"/>
      <c r="H10385" s="53"/>
      <c r="I10385" s="59"/>
      <c r="J10385" s="53"/>
      <c r="K10385" s="53"/>
      <c r="L10385" s="53"/>
      <c r="M10385" s="53"/>
    </row>
    <row r="10386" spans="2:13" x14ac:dyDescent="0.25">
      <c r="B10386" s="111"/>
      <c r="C10386" s="53"/>
      <c r="D10386" s="53"/>
      <c r="E10386" s="53"/>
      <c r="F10386" s="53"/>
      <c r="G10386" s="54"/>
      <c r="H10386" s="53"/>
      <c r="I10386" s="59"/>
      <c r="J10386" s="53"/>
      <c r="K10386" s="53"/>
      <c r="L10386" s="53"/>
      <c r="M10386" s="53"/>
    </row>
    <row r="10387" spans="2:13" x14ac:dyDescent="0.25">
      <c r="B10387" s="111"/>
      <c r="C10387" s="53"/>
      <c r="D10387" s="53"/>
      <c r="E10387" s="53"/>
      <c r="F10387" s="53"/>
      <c r="G10387" s="54"/>
      <c r="H10387" s="53"/>
      <c r="I10387" s="59"/>
      <c r="J10387" s="53"/>
      <c r="K10387" s="53"/>
      <c r="L10387" s="53"/>
      <c r="M10387" s="53"/>
    </row>
    <row r="10388" spans="2:13" x14ac:dyDescent="0.25">
      <c r="B10388" s="111"/>
      <c r="C10388" s="53"/>
      <c r="D10388" s="53"/>
      <c r="E10388" s="53"/>
      <c r="F10388" s="53"/>
      <c r="G10388" s="54"/>
      <c r="H10388" s="53"/>
      <c r="I10388" s="59"/>
      <c r="J10388" s="53"/>
      <c r="K10388" s="53"/>
      <c r="L10388" s="53"/>
      <c r="M10388" s="53"/>
    </row>
    <row r="10389" spans="2:13" x14ac:dyDescent="0.25">
      <c r="B10389" s="111"/>
      <c r="C10389" s="53"/>
      <c r="D10389" s="53"/>
      <c r="E10389" s="53"/>
      <c r="F10389" s="53"/>
      <c r="G10389" s="54"/>
      <c r="H10389" s="53"/>
      <c r="I10389" s="59"/>
      <c r="J10389" s="53"/>
      <c r="K10389" s="53"/>
      <c r="L10389" s="53"/>
      <c r="M10389" s="53"/>
    </row>
    <row r="10390" spans="2:13" x14ac:dyDescent="0.25">
      <c r="B10390" s="111"/>
      <c r="C10390" s="53"/>
      <c r="D10390" s="53"/>
      <c r="E10390" s="53"/>
      <c r="F10390" s="53"/>
      <c r="G10390" s="54"/>
      <c r="H10390" s="53"/>
      <c r="I10390" s="59"/>
      <c r="J10390" s="53"/>
      <c r="K10390" s="53"/>
      <c r="L10390" s="53"/>
      <c r="M10390" s="53"/>
    </row>
    <row r="10391" spans="2:13" x14ac:dyDescent="0.25">
      <c r="B10391" s="111"/>
      <c r="C10391" s="53"/>
      <c r="D10391" s="53"/>
      <c r="E10391" s="53"/>
      <c r="F10391" s="53"/>
      <c r="G10391" s="54"/>
      <c r="H10391" s="53"/>
      <c r="I10391" s="59"/>
      <c r="J10391" s="53"/>
      <c r="K10391" s="53"/>
      <c r="L10391" s="53"/>
      <c r="M10391" s="53"/>
    </row>
    <row r="10392" spans="2:13" x14ac:dyDescent="0.25">
      <c r="B10392" s="111"/>
      <c r="C10392" s="53"/>
      <c r="D10392" s="53"/>
      <c r="E10392" s="53"/>
      <c r="F10392" s="53"/>
      <c r="G10392" s="54"/>
      <c r="H10392" s="53"/>
      <c r="I10392" s="59"/>
      <c r="J10392" s="53"/>
      <c r="K10392" s="53"/>
      <c r="L10392" s="53"/>
      <c r="M10392" s="53"/>
    </row>
    <row r="10393" spans="2:13" x14ac:dyDescent="0.25">
      <c r="B10393" s="111"/>
      <c r="C10393" s="53"/>
      <c r="D10393" s="53"/>
      <c r="E10393" s="53"/>
      <c r="F10393" s="53"/>
      <c r="G10393" s="54"/>
      <c r="H10393" s="53"/>
      <c r="I10393" s="59"/>
      <c r="J10393" s="53"/>
      <c r="K10393" s="53"/>
      <c r="L10393" s="53"/>
      <c r="M10393" s="53"/>
    </row>
    <row r="10394" spans="2:13" x14ac:dyDescent="0.25">
      <c r="B10394" s="111"/>
      <c r="C10394" s="53"/>
      <c r="D10394" s="53"/>
      <c r="E10394" s="53"/>
      <c r="F10394" s="53"/>
      <c r="G10394" s="54"/>
      <c r="H10394" s="53"/>
      <c r="I10394" s="59"/>
      <c r="J10394" s="53"/>
      <c r="K10394" s="53"/>
      <c r="L10394" s="53"/>
      <c r="M10394" s="53"/>
    </row>
    <row r="10395" spans="2:13" x14ac:dyDescent="0.25">
      <c r="B10395" s="111"/>
      <c r="C10395" s="53"/>
      <c r="D10395" s="53"/>
      <c r="E10395" s="53"/>
      <c r="F10395" s="53"/>
      <c r="G10395" s="54"/>
      <c r="H10395" s="53"/>
      <c r="I10395" s="59"/>
      <c r="J10395" s="53"/>
      <c r="K10395" s="53"/>
      <c r="L10395" s="53"/>
      <c r="M10395" s="53"/>
    </row>
    <row r="10396" spans="2:13" x14ac:dyDescent="0.25">
      <c r="B10396" s="111"/>
      <c r="C10396" s="53"/>
      <c r="D10396" s="53"/>
      <c r="E10396" s="53"/>
      <c r="F10396" s="53"/>
      <c r="G10396" s="54"/>
      <c r="H10396" s="53"/>
      <c r="I10396" s="59"/>
      <c r="J10396" s="53"/>
      <c r="K10396" s="53"/>
      <c r="L10396" s="53"/>
      <c r="M10396" s="53"/>
    </row>
    <row r="10397" spans="2:13" x14ac:dyDescent="0.25">
      <c r="B10397" s="111"/>
      <c r="C10397" s="53"/>
      <c r="D10397" s="53"/>
      <c r="E10397" s="53"/>
      <c r="F10397" s="53"/>
      <c r="G10397" s="54"/>
      <c r="H10397" s="53"/>
      <c r="I10397" s="59"/>
      <c r="J10397" s="53"/>
      <c r="K10397" s="53"/>
      <c r="L10397" s="53"/>
      <c r="M10397" s="53"/>
    </row>
    <row r="10398" spans="2:13" x14ac:dyDescent="0.25">
      <c r="B10398" s="111"/>
      <c r="C10398" s="53"/>
      <c r="D10398" s="53"/>
      <c r="E10398" s="53"/>
      <c r="F10398" s="53"/>
      <c r="G10398" s="54"/>
      <c r="H10398" s="53"/>
      <c r="I10398" s="59"/>
      <c r="J10398" s="53"/>
      <c r="K10398" s="53"/>
      <c r="L10398" s="53"/>
      <c r="M10398" s="53"/>
    </row>
    <row r="10399" spans="2:13" x14ac:dyDescent="0.25">
      <c r="B10399" s="111"/>
      <c r="C10399" s="53"/>
      <c r="D10399" s="53"/>
      <c r="E10399" s="53"/>
      <c r="F10399" s="53"/>
      <c r="G10399" s="54"/>
      <c r="H10399" s="53"/>
      <c r="I10399" s="59"/>
      <c r="J10399" s="53"/>
      <c r="K10399" s="53"/>
      <c r="L10399" s="53"/>
      <c r="M10399" s="53"/>
    </row>
    <row r="10400" spans="2:13" x14ac:dyDescent="0.25">
      <c r="B10400" s="111"/>
      <c r="C10400" s="53"/>
      <c r="D10400" s="53"/>
      <c r="E10400" s="53"/>
      <c r="F10400" s="53"/>
      <c r="G10400" s="54"/>
      <c r="H10400" s="53"/>
      <c r="I10400" s="59"/>
      <c r="J10400" s="53"/>
      <c r="K10400" s="53"/>
      <c r="L10400" s="53"/>
      <c r="M10400" s="53"/>
    </row>
    <row r="10401" spans="2:13" x14ac:dyDescent="0.25">
      <c r="B10401" s="111"/>
      <c r="C10401" s="53"/>
      <c r="D10401" s="53"/>
      <c r="E10401" s="53"/>
      <c r="F10401" s="53"/>
      <c r="G10401" s="54"/>
      <c r="H10401" s="53"/>
      <c r="I10401" s="59"/>
      <c r="J10401" s="53"/>
      <c r="K10401" s="53"/>
      <c r="L10401" s="53"/>
      <c r="M10401" s="53"/>
    </row>
    <row r="10402" spans="2:13" x14ac:dyDescent="0.25">
      <c r="B10402" s="111"/>
      <c r="C10402" s="53"/>
      <c r="D10402" s="53"/>
      <c r="E10402" s="53"/>
      <c r="F10402" s="53"/>
      <c r="G10402" s="54"/>
      <c r="H10402" s="53"/>
      <c r="I10402" s="59"/>
      <c r="J10402" s="53"/>
      <c r="K10402" s="53"/>
      <c r="L10402" s="53"/>
      <c r="M10402" s="53"/>
    </row>
    <row r="10403" spans="2:13" x14ac:dyDescent="0.25">
      <c r="B10403" s="111"/>
      <c r="C10403" s="53"/>
      <c r="D10403" s="53"/>
      <c r="E10403" s="53"/>
      <c r="F10403" s="53"/>
      <c r="G10403" s="54"/>
      <c r="H10403" s="53"/>
      <c r="I10403" s="59"/>
      <c r="J10403" s="53"/>
      <c r="K10403" s="53"/>
      <c r="L10403" s="53"/>
      <c r="M10403" s="53"/>
    </row>
    <row r="10404" spans="2:13" x14ac:dyDescent="0.25">
      <c r="B10404" s="111"/>
      <c r="C10404" s="53"/>
      <c r="D10404" s="53"/>
      <c r="E10404" s="53"/>
      <c r="F10404" s="53"/>
      <c r="G10404" s="54"/>
      <c r="H10404" s="53"/>
      <c r="I10404" s="59"/>
      <c r="J10404" s="53"/>
      <c r="K10404" s="53"/>
      <c r="L10404" s="53"/>
      <c r="M10404" s="53"/>
    </row>
    <row r="10405" spans="2:13" x14ac:dyDescent="0.25">
      <c r="B10405" s="111"/>
      <c r="C10405" s="53"/>
      <c r="D10405" s="53"/>
      <c r="E10405" s="53"/>
      <c r="F10405" s="53"/>
      <c r="G10405" s="54"/>
      <c r="H10405" s="53"/>
      <c r="I10405" s="59"/>
      <c r="J10405" s="53"/>
      <c r="K10405" s="53"/>
      <c r="L10405" s="53"/>
      <c r="M10405" s="53"/>
    </row>
    <row r="10406" spans="2:13" x14ac:dyDescent="0.25">
      <c r="B10406" s="111"/>
      <c r="C10406" s="53"/>
      <c r="D10406" s="53"/>
      <c r="E10406" s="53"/>
      <c r="F10406" s="53"/>
      <c r="G10406" s="54"/>
      <c r="H10406" s="53"/>
      <c r="I10406" s="59"/>
      <c r="J10406" s="53"/>
      <c r="K10406" s="53"/>
      <c r="L10406" s="53"/>
      <c r="M10406" s="53"/>
    </row>
    <row r="10407" spans="2:13" x14ac:dyDescent="0.25">
      <c r="B10407" s="111"/>
      <c r="C10407" s="53"/>
      <c r="D10407" s="53"/>
      <c r="E10407" s="53"/>
      <c r="F10407" s="53"/>
      <c r="G10407" s="54"/>
      <c r="H10407" s="53"/>
      <c r="I10407" s="59"/>
      <c r="J10407" s="53"/>
      <c r="K10407" s="53"/>
      <c r="L10407" s="53"/>
      <c r="M10407" s="53"/>
    </row>
    <row r="10408" spans="2:13" x14ac:dyDescent="0.25">
      <c r="B10408" s="111"/>
      <c r="C10408" s="53"/>
      <c r="D10408" s="53"/>
      <c r="E10408" s="53"/>
      <c r="F10408" s="53"/>
      <c r="G10408" s="54"/>
      <c r="H10408" s="53"/>
      <c r="I10408" s="59"/>
      <c r="J10408" s="53"/>
      <c r="K10408" s="53"/>
      <c r="L10408" s="53"/>
      <c r="M10408" s="53"/>
    </row>
    <row r="10409" spans="2:13" x14ac:dyDescent="0.25">
      <c r="B10409" s="111"/>
      <c r="C10409" s="53"/>
      <c r="D10409" s="53"/>
      <c r="E10409" s="53"/>
      <c r="F10409" s="53"/>
      <c r="G10409" s="54"/>
      <c r="H10409" s="53"/>
      <c r="I10409" s="59"/>
      <c r="J10409" s="53"/>
      <c r="K10409" s="53"/>
      <c r="L10409" s="53"/>
      <c r="M10409" s="53"/>
    </row>
    <row r="10410" spans="2:13" x14ac:dyDescent="0.25">
      <c r="B10410" s="111"/>
      <c r="C10410" s="53"/>
      <c r="D10410" s="53"/>
      <c r="E10410" s="53"/>
      <c r="F10410" s="53"/>
      <c r="G10410" s="54"/>
      <c r="H10410" s="53"/>
      <c r="I10410" s="59"/>
      <c r="J10410" s="53"/>
      <c r="K10410" s="53"/>
      <c r="L10410" s="53"/>
      <c r="M10410" s="53"/>
    </row>
    <row r="10411" spans="2:13" x14ac:dyDescent="0.25">
      <c r="B10411" s="111"/>
      <c r="C10411" s="53"/>
      <c r="D10411" s="53"/>
      <c r="E10411" s="53"/>
      <c r="F10411" s="53"/>
      <c r="G10411" s="54"/>
      <c r="H10411" s="53"/>
      <c r="I10411" s="59"/>
      <c r="J10411" s="53"/>
      <c r="K10411" s="53"/>
      <c r="L10411" s="53"/>
      <c r="M10411" s="53"/>
    </row>
    <row r="10412" spans="2:13" x14ac:dyDescent="0.25">
      <c r="B10412" s="111"/>
      <c r="C10412" s="53"/>
      <c r="D10412" s="53"/>
      <c r="E10412" s="53"/>
      <c r="F10412" s="53"/>
      <c r="G10412" s="54"/>
      <c r="H10412" s="53"/>
      <c r="I10412" s="59"/>
      <c r="J10412" s="53"/>
      <c r="K10412" s="53"/>
      <c r="L10412" s="53"/>
      <c r="M10412" s="53"/>
    </row>
    <row r="10413" spans="2:13" x14ac:dyDescent="0.25">
      <c r="B10413" s="111"/>
      <c r="C10413" s="53"/>
      <c r="D10413" s="53"/>
      <c r="E10413" s="53"/>
      <c r="F10413" s="53"/>
      <c r="G10413" s="54"/>
      <c r="H10413" s="53"/>
      <c r="I10413" s="59"/>
      <c r="J10413" s="53"/>
      <c r="K10413" s="53"/>
      <c r="L10413" s="53"/>
      <c r="M10413" s="53"/>
    </row>
    <row r="10414" spans="2:13" x14ac:dyDescent="0.25">
      <c r="B10414" s="111"/>
      <c r="C10414" s="53"/>
      <c r="D10414" s="53"/>
      <c r="E10414" s="53"/>
      <c r="F10414" s="53"/>
      <c r="G10414" s="54"/>
      <c r="H10414" s="53"/>
      <c r="I10414" s="59"/>
      <c r="J10414" s="53"/>
      <c r="K10414" s="53"/>
      <c r="L10414" s="53"/>
      <c r="M10414" s="53"/>
    </row>
    <row r="10415" spans="2:13" x14ac:dyDescent="0.25">
      <c r="B10415" s="111"/>
      <c r="C10415" s="53"/>
      <c r="D10415" s="53"/>
      <c r="E10415" s="53"/>
      <c r="F10415" s="53"/>
      <c r="G10415" s="54"/>
      <c r="H10415" s="53"/>
      <c r="I10415" s="59"/>
      <c r="J10415" s="53"/>
      <c r="K10415" s="53"/>
      <c r="L10415" s="53"/>
      <c r="M10415" s="53"/>
    </row>
    <row r="10416" spans="2:13" x14ac:dyDescent="0.25">
      <c r="B10416" s="111"/>
      <c r="C10416" s="53"/>
      <c r="D10416" s="53"/>
      <c r="E10416" s="53"/>
      <c r="F10416" s="53"/>
      <c r="G10416" s="54"/>
      <c r="H10416" s="53"/>
      <c r="I10416" s="59"/>
      <c r="J10416" s="53"/>
      <c r="K10416" s="53"/>
      <c r="L10416" s="53"/>
      <c r="M10416" s="53"/>
    </row>
    <row r="10417" spans="2:13" x14ac:dyDescent="0.25">
      <c r="B10417" s="111"/>
      <c r="C10417" s="53"/>
      <c r="D10417" s="53"/>
      <c r="E10417" s="53"/>
      <c r="F10417" s="53"/>
      <c r="G10417" s="54"/>
      <c r="H10417" s="53"/>
      <c r="I10417" s="59"/>
      <c r="J10417" s="53"/>
      <c r="K10417" s="53"/>
      <c r="L10417" s="53"/>
      <c r="M10417" s="53"/>
    </row>
    <row r="10418" spans="2:13" x14ac:dyDescent="0.25">
      <c r="B10418" s="111"/>
      <c r="C10418" s="53"/>
      <c r="D10418" s="53"/>
      <c r="E10418" s="53"/>
      <c r="F10418" s="53"/>
      <c r="G10418" s="54"/>
      <c r="H10418" s="53"/>
      <c r="I10418" s="59"/>
      <c r="J10418" s="53"/>
      <c r="K10418" s="53"/>
      <c r="L10418" s="53"/>
      <c r="M10418" s="53"/>
    </row>
    <row r="10419" spans="2:13" x14ac:dyDescent="0.25">
      <c r="B10419" s="111"/>
      <c r="C10419" s="53"/>
      <c r="D10419" s="53"/>
      <c r="E10419" s="53"/>
      <c r="F10419" s="53"/>
      <c r="G10419" s="54"/>
      <c r="H10419" s="53"/>
      <c r="I10419" s="59"/>
      <c r="J10419" s="53"/>
      <c r="K10419" s="53"/>
      <c r="L10419" s="53"/>
      <c r="M10419" s="53"/>
    </row>
    <row r="10420" spans="2:13" x14ac:dyDescent="0.25">
      <c r="B10420" s="111"/>
      <c r="C10420" s="53"/>
      <c r="D10420" s="53"/>
      <c r="E10420" s="53"/>
      <c r="F10420" s="53"/>
      <c r="G10420" s="54"/>
      <c r="H10420" s="53"/>
      <c r="I10420" s="59"/>
      <c r="J10420" s="53"/>
      <c r="K10420" s="53"/>
      <c r="L10420" s="53"/>
      <c r="M10420" s="53"/>
    </row>
    <row r="10421" spans="2:13" x14ac:dyDescent="0.25">
      <c r="B10421" s="111"/>
      <c r="C10421" s="53"/>
      <c r="D10421" s="53"/>
      <c r="E10421" s="53"/>
      <c r="F10421" s="53"/>
      <c r="G10421" s="54"/>
      <c r="H10421" s="53"/>
      <c r="I10421" s="59"/>
      <c r="J10421" s="53"/>
      <c r="K10421" s="53"/>
      <c r="L10421" s="53"/>
      <c r="M10421" s="53"/>
    </row>
    <row r="10422" spans="2:13" x14ac:dyDescent="0.25">
      <c r="B10422" s="111"/>
      <c r="C10422" s="53"/>
      <c r="D10422" s="53"/>
      <c r="E10422" s="53"/>
      <c r="F10422" s="53"/>
      <c r="G10422" s="54"/>
      <c r="H10422" s="53"/>
      <c r="I10422" s="59"/>
      <c r="J10422" s="53"/>
      <c r="K10422" s="53"/>
      <c r="L10422" s="53"/>
      <c r="M10422" s="53"/>
    </row>
    <row r="10423" spans="2:13" x14ac:dyDescent="0.25">
      <c r="B10423" s="111"/>
      <c r="C10423" s="53"/>
      <c r="D10423" s="53"/>
      <c r="E10423" s="53"/>
      <c r="F10423" s="53"/>
      <c r="G10423" s="54"/>
      <c r="H10423" s="53"/>
      <c r="I10423" s="59"/>
      <c r="J10423" s="53"/>
      <c r="K10423" s="53"/>
      <c r="L10423" s="53"/>
      <c r="M10423" s="53"/>
    </row>
    <row r="10424" spans="2:13" x14ac:dyDescent="0.25">
      <c r="B10424" s="111"/>
      <c r="C10424" s="53"/>
      <c r="D10424" s="53"/>
      <c r="E10424" s="53"/>
      <c r="F10424" s="53"/>
      <c r="G10424" s="54"/>
      <c r="H10424" s="53"/>
      <c r="I10424" s="59"/>
      <c r="J10424" s="53"/>
      <c r="K10424" s="53"/>
      <c r="L10424" s="53"/>
      <c r="M10424" s="53"/>
    </row>
    <row r="10425" spans="2:13" x14ac:dyDescent="0.25">
      <c r="B10425" s="111"/>
      <c r="C10425" s="53"/>
      <c r="D10425" s="53"/>
      <c r="E10425" s="53"/>
      <c r="F10425" s="53"/>
      <c r="G10425" s="54"/>
      <c r="H10425" s="53"/>
      <c r="I10425" s="59"/>
      <c r="J10425" s="53"/>
      <c r="K10425" s="53"/>
      <c r="L10425" s="53"/>
      <c r="M10425" s="53"/>
    </row>
    <row r="10426" spans="2:13" x14ac:dyDescent="0.25">
      <c r="B10426" s="111"/>
      <c r="C10426" s="53"/>
      <c r="D10426" s="53"/>
      <c r="E10426" s="53"/>
      <c r="F10426" s="53"/>
      <c r="G10426" s="54"/>
      <c r="H10426" s="53"/>
      <c r="I10426" s="59"/>
      <c r="J10426" s="53"/>
      <c r="K10426" s="53"/>
      <c r="L10426" s="53"/>
      <c r="M10426" s="53"/>
    </row>
    <row r="10427" spans="2:13" x14ac:dyDescent="0.25">
      <c r="B10427" s="111"/>
      <c r="C10427" s="53"/>
      <c r="D10427" s="53"/>
      <c r="E10427" s="53"/>
      <c r="F10427" s="53"/>
      <c r="G10427" s="54"/>
      <c r="H10427" s="53"/>
      <c r="I10427" s="59"/>
      <c r="J10427" s="53"/>
      <c r="K10427" s="53"/>
      <c r="L10427" s="53"/>
      <c r="M10427" s="53"/>
    </row>
    <row r="10428" spans="2:13" x14ac:dyDescent="0.25">
      <c r="B10428" s="111"/>
      <c r="C10428" s="53"/>
      <c r="D10428" s="53"/>
      <c r="E10428" s="53"/>
      <c r="F10428" s="53"/>
      <c r="G10428" s="54"/>
      <c r="H10428" s="53"/>
      <c r="I10428" s="59"/>
      <c r="J10428" s="53"/>
      <c r="K10428" s="53"/>
      <c r="L10428" s="53"/>
      <c r="M10428" s="53"/>
    </row>
    <row r="10429" spans="2:13" x14ac:dyDescent="0.25">
      <c r="B10429" s="111"/>
      <c r="C10429" s="53"/>
      <c r="D10429" s="53"/>
      <c r="E10429" s="53"/>
      <c r="F10429" s="53"/>
      <c r="G10429" s="54"/>
      <c r="H10429" s="53"/>
      <c r="I10429" s="59"/>
      <c r="J10429" s="53"/>
      <c r="K10429" s="53"/>
      <c r="L10429" s="53"/>
      <c r="M10429" s="53"/>
    </row>
    <row r="10430" spans="2:13" x14ac:dyDescent="0.25">
      <c r="B10430" s="111"/>
      <c r="C10430" s="53"/>
      <c r="D10430" s="53"/>
      <c r="E10430" s="53"/>
      <c r="F10430" s="53"/>
      <c r="G10430" s="54"/>
      <c r="H10430" s="53"/>
      <c r="I10430" s="59"/>
      <c r="J10430" s="53"/>
      <c r="K10430" s="53"/>
      <c r="L10430" s="53"/>
      <c r="M10430" s="53"/>
    </row>
    <row r="10431" spans="2:13" x14ac:dyDescent="0.25">
      <c r="B10431" s="111"/>
      <c r="C10431" s="53"/>
      <c r="D10431" s="53"/>
      <c r="E10431" s="53"/>
      <c r="F10431" s="53"/>
      <c r="G10431" s="54"/>
      <c r="H10431" s="53"/>
      <c r="I10431" s="59"/>
      <c r="J10431" s="53"/>
      <c r="K10431" s="53"/>
      <c r="L10431" s="53"/>
      <c r="M10431" s="53"/>
    </row>
    <row r="10432" spans="2:13" x14ac:dyDescent="0.25">
      <c r="B10432" s="111"/>
      <c r="C10432" s="53"/>
      <c r="D10432" s="53"/>
      <c r="E10432" s="53"/>
      <c r="F10432" s="53"/>
      <c r="G10432" s="54"/>
      <c r="H10432" s="53"/>
      <c r="I10432" s="59"/>
      <c r="J10432" s="53"/>
      <c r="K10432" s="53"/>
      <c r="L10432" s="53"/>
      <c r="M10432" s="53"/>
    </row>
    <row r="10433" spans="2:13" x14ac:dyDescent="0.25">
      <c r="B10433" s="111"/>
      <c r="C10433" s="53"/>
      <c r="D10433" s="53"/>
      <c r="E10433" s="53"/>
      <c r="F10433" s="53"/>
      <c r="G10433" s="54"/>
      <c r="H10433" s="53"/>
      <c r="I10433" s="59"/>
      <c r="J10433" s="53"/>
      <c r="K10433" s="53"/>
      <c r="L10433" s="53"/>
      <c r="M10433" s="53"/>
    </row>
    <row r="10434" spans="2:13" x14ac:dyDescent="0.25">
      <c r="B10434" s="111"/>
      <c r="C10434" s="53"/>
      <c r="D10434" s="53"/>
      <c r="E10434" s="53"/>
      <c r="F10434" s="53"/>
      <c r="G10434" s="54"/>
      <c r="H10434" s="53"/>
      <c r="I10434" s="59"/>
      <c r="J10434" s="53"/>
      <c r="K10434" s="53"/>
      <c r="L10434" s="53"/>
      <c r="M10434" s="53"/>
    </row>
    <row r="10435" spans="2:13" x14ac:dyDescent="0.25">
      <c r="B10435" s="111"/>
      <c r="C10435" s="53"/>
      <c r="D10435" s="53"/>
      <c r="E10435" s="53"/>
      <c r="F10435" s="53"/>
      <c r="G10435" s="54"/>
      <c r="H10435" s="53"/>
      <c r="I10435" s="59"/>
      <c r="J10435" s="53"/>
      <c r="K10435" s="53"/>
      <c r="L10435" s="53"/>
      <c r="M10435" s="53"/>
    </row>
    <row r="10436" spans="2:13" x14ac:dyDescent="0.25">
      <c r="B10436" s="111"/>
      <c r="C10436" s="53"/>
      <c r="D10436" s="53"/>
      <c r="E10436" s="53"/>
      <c r="F10436" s="53"/>
      <c r="G10436" s="54"/>
      <c r="H10436" s="53"/>
      <c r="I10436" s="59"/>
      <c r="J10436" s="53"/>
      <c r="K10436" s="53"/>
      <c r="L10436" s="53"/>
      <c r="M10436" s="53"/>
    </row>
    <row r="10437" spans="2:13" x14ac:dyDescent="0.25">
      <c r="B10437" s="111"/>
      <c r="C10437" s="53"/>
      <c r="D10437" s="53"/>
      <c r="E10437" s="53"/>
      <c r="F10437" s="53"/>
      <c r="G10437" s="54"/>
      <c r="H10437" s="53"/>
      <c r="I10437" s="59"/>
      <c r="J10437" s="53"/>
      <c r="K10437" s="53"/>
      <c r="L10437" s="53"/>
      <c r="M10437" s="53"/>
    </row>
    <row r="10438" spans="2:13" x14ac:dyDescent="0.25">
      <c r="B10438" s="111"/>
      <c r="C10438" s="53"/>
      <c r="D10438" s="53"/>
      <c r="E10438" s="53"/>
      <c r="F10438" s="53"/>
      <c r="G10438" s="54"/>
      <c r="H10438" s="53"/>
      <c r="I10438" s="59"/>
      <c r="J10438" s="53"/>
      <c r="K10438" s="53"/>
      <c r="L10438" s="53"/>
      <c r="M10438" s="53"/>
    </row>
    <row r="10439" spans="2:13" x14ac:dyDescent="0.25">
      <c r="B10439" s="111"/>
      <c r="C10439" s="53"/>
      <c r="D10439" s="53"/>
      <c r="E10439" s="53"/>
      <c r="F10439" s="53"/>
      <c r="G10439" s="54"/>
      <c r="H10439" s="53"/>
      <c r="I10439" s="59"/>
      <c r="J10439" s="53"/>
      <c r="K10439" s="53"/>
      <c r="L10439" s="53"/>
      <c r="M10439" s="53"/>
    </row>
    <row r="10440" spans="2:13" x14ac:dyDescent="0.25">
      <c r="B10440" s="111"/>
      <c r="C10440" s="53"/>
      <c r="D10440" s="53"/>
      <c r="E10440" s="53"/>
      <c r="F10440" s="53"/>
      <c r="G10440" s="54"/>
      <c r="H10440" s="53"/>
      <c r="I10440" s="59"/>
      <c r="J10440" s="53"/>
      <c r="K10440" s="53"/>
      <c r="L10440" s="53"/>
      <c r="M10440" s="53"/>
    </row>
    <row r="10441" spans="2:13" x14ac:dyDescent="0.25">
      <c r="B10441" s="111"/>
      <c r="C10441" s="53"/>
      <c r="D10441" s="53"/>
      <c r="E10441" s="53"/>
      <c r="F10441" s="53"/>
      <c r="G10441" s="54"/>
      <c r="H10441" s="53"/>
      <c r="I10441" s="59"/>
      <c r="J10441" s="53"/>
      <c r="K10441" s="53"/>
      <c r="L10441" s="53"/>
      <c r="M10441" s="53"/>
    </row>
    <row r="10442" spans="2:13" x14ac:dyDescent="0.25">
      <c r="B10442" s="111"/>
      <c r="C10442" s="53"/>
      <c r="D10442" s="53"/>
      <c r="E10442" s="53"/>
      <c r="F10442" s="53"/>
      <c r="G10442" s="54"/>
      <c r="H10442" s="53"/>
      <c r="I10442" s="59"/>
      <c r="J10442" s="53"/>
      <c r="K10442" s="53"/>
      <c r="L10442" s="53"/>
      <c r="M10442" s="53"/>
    </row>
    <row r="10443" spans="2:13" x14ac:dyDescent="0.25">
      <c r="B10443" s="111"/>
      <c r="C10443" s="53"/>
      <c r="D10443" s="53"/>
      <c r="E10443" s="53"/>
      <c r="F10443" s="53"/>
      <c r="G10443" s="54"/>
      <c r="H10443" s="53"/>
      <c r="I10443" s="59"/>
      <c r="J10443" s="53"/>
      <c r="K10443" s="53"/>
      <c r="L10443" s="53"/>
      <c r="M10443" s="53"/>
    </row>
    <row r="10444" spans="2:13" x14ac:dyDescent="0.25">
      <c r="B10444" s="111"/>
      <c r="C10444" s="53"/>
      <c r="D10444" s="53"/>
      <c r="E10444" s="53"/>
      <c r="F10444" s="53"/>
      <c r="G10444" s="54"/>
      <c r="H10444" s="53"/>
      <c r="I10444" s="59"/>
      <c r="J10444" s="53"/>
      <c r="K10444" s="53"/>
      <c r="L10444" s="53"/>
      <c r="M10444" s="53"/>
    </row>
    <row r="10445" spans="2:13" x14ac:dyDescent="0.25">
      <c r="B10445" s="111"/>
      <c r="C10445" s="53"/>
      <c r="D10445" s="53"/>
      <c r="E10445" s="53"/>
      <c r="F10445" s="53"/>
      <c r="G10445" s="54"/>
      <c r="H10445" s="53"/>
      <c r="I10445" s="59"/>
      <c r="J10445" s="53"/>
      <c r="K10445" s="53"/>
      <c r="L10445" s="53"/>
      <c r="M10445" s="53"/>
    </row>
    <row r="10446" spans="2:13" x14ac:dyDescent="0.25">
      <c r="B10446" s="111"/>
      <c r="C10446" s="53"/>
      <c r="D10446" s="53"/>
      <c r="E10446" s="53"/>
      <c r="F10446" s="53"/>
      <c r="G10446" s="54"/>
      <c r="H10446" s="53"/>
      <c r="I10446" s="59"/>
      <c r="J10446" s="53"/>
      <c r="K10446" s="53"/>
      <c r="L10446" s="53"/>
      <c r="M10446" s="53"/>
    </row>
    <row r="10447" spans="2:13" x14ac:dyDescent="0.25">
      <c r="B10447" s="111"/>
      <c r="C10447" s="53"/>
      <c r="D10447" s="53"/>
      <c r="E10447" s="53"/>
      <c r="F10447" s="53"/>
      <c r="G10447" s="54"/>
      <c r="H10447" s="53"/>
      <c r="I10447" s="59"/>
      <c r="J10447" s="53"/>
      <c r="K10447" s="53"/>
      <c r="L10447" s="53"/>
      <c r="M10447" s="53"/>
    </row>
    <row r="10448" spans="2:13" x14ac:dyDescent="0.25">
      <c r="B10448" s="111"/>
      <c r="C10448" s="53"/>
      <c r="D10448" s="53"/>
      <c r="E10448" s="53"/>
      <c r="F10448" s="53"/>
      <c r="G10448" s="54"/>
      <c r="H10448" s="53"/>
      <c r="I10448" s="59"/>
      <c r="J10448" s="53"/>
      <c r="K10448" s="53"/>
      <c r="L10448" s="53"/>
      <c r="M10448" s="53"/>
    </row>
    <row r="10449" spans="2:13" x14ac:dyDescent="0.25">
      <c r="B10449" s="111"/>
      <c r="C10449" s="53"/>
      <c r="D10449" s="53"/>
      <c r="E10449" s="53"/>
      <c r="F10449" s="53"/>
      <c r="G10449" s="54"/>
      <c r="H10449" s="53"/>
      <c r="I10449" s="59"/>
      <c r="J10449" s="53"/>
      <c r="K10449" s="53"/>
      <c r="L10449" s="53"/>
      <c r="M10449" s="53"/>
    </row>
    <row r="10450" spans="2:13" x14ac:dyDescent="0.25">
      <c r="B10450" s="111"/>
      <c r="C10450" s="53"/>
      <c r="D10450" s="53"/>
      <c r="E10450" s="53"/>
      <c r="F10450" s="53"/>
      <c r="G10450" s="54"/>
      <c r="H10450" s="53"/>
      <c r="I10450" s="59"/>
      <c r="J10450" s="53"/>
      <c r="K10450" s="53"/>
      <c r="L10450" s="53"/>
      <c r="M10450" s="53"/>
    </row>
    <row r="10451" spans="2:13" x14ac:dyDescent="0.25">
      <c r="B10451" s="111"/>
      <c r="C10451" s="53"/>
      <c r="D10451" s="53"/>
      <c r="E10451" s="53"/>
      <c r="F10451" s="53"/>
      <c r="G10451" s="54"/>
      <c r="H10451" s="53"/>
      <c r="I10451" s="59"/>
      <c r="J10451" s="53"/>
      <c r="K10451" s="53"/>
      <c r="L10451" s="53"/>
      <c r="M10451" s="53"/>
    </row>
    <row r="10452" spans="2:13" x14ac:dyDescent="0.25">
      <c r="B10452" s="111"/>
      <c r="C10452" s="53"/>
      <c r="D10452" s="53"/>
      <c r="E10452" s="53"/>
      <c r="F10452" s="53"/>
      <c r="G10452" s="54"/>
      <c r="H10452" s="53"/>
      <c r="I10452" s="59"/>
      <c r="J10452" s="53"/>
      <c r="K10452" s="53"/>
      <c r="L10452" s="53"/>
      <c r="M10452" s="53"/>
    </row>
    <row r="10453" spans="2:13" x14ac:dyDescent="0.25">
      <c r="B10453" s="111"/>
      <c r="C10453" s="53"/>
      <c r="D10453" s="53"/>
      <c r="E10453" s="53"/>
      <c r="F10453" s="53"/>
      <c r="G10453" s="54"/>
      <c r="H10453" s="53"/>
      <c r="I10453" s="59"/>
      <c r="J10453" s="53"/>
      <c r="K10453" s="53"/>
      <c r="L10453" s="53"/>
      <c r="M10453" s="53"/>
    </row>
    <row r="10454" spans="2:13" x14ac:dyDescent="0.25">
      <c r="B10454" s="111"/>
      <c r="C10454" s="53"/>
      <c r="D10454" s="53"/>
      <c r="E10454" s="53"/>
      <c r="F10454" s="53"/>
      <c r="G10454" s="54"/>
      <c r="H10454" s="53"/>
      <c r="I10454" s="59"/>
      <c r="J10454" s="53"/>
      <c r="K10454" s="53"/>
      <c r="L10454" s="53"/>
      <c r="M10454" s="53"/>
    </row>
    <row r="10455" spans="2:13" x14ac:dyDescent="0.25">
      <c r="B10455" s="111"/>
      <c r="C10455" s="53"/>
      <c r="D10455" s="53"/>
      <c r="E10455" s="53"/>
      <c r="F10455" s="53"/>
      <c r="G10455" s="54"/>
      <c r="H10455" s="53"/>
      <c r="I10455" s="59"/>
      <c r="J10455" s="53"/>
      <c r="K10455" s="53"/>
      <c r="L10455" s="53"/>
      <c r="M10455" s="53"/>
    </row>
    <row r="10456" spans="2:13" x14ac:dyDescent="0.25">
      <c r="B10456" s="111"/>
      <c r="C10456" s="53"/>
      <c r="D10456" s="53"/>
      <c r="E10456" s="53"/>
      <c r="F10456" s="53"/>
      <c r="G10456" s="54"/>
      <c r="H10456" s="53"/>
      <c r="I10456" s="59"/>
      <c r="J10456" s="53"/>
      <c r="K10456" s="53"/>
      <c r="L10456" s="53"/>
      <c r="M10456" s="53"/>
    </row>
    <row r="10457" spans="2:13" x14ac:dyDescent="0.25">
      <c r="B10457" s="111"/>
      <c r="C10457" s="53"/>
      <c r="D10457" s="53"/>
      <c r="E10457" s="53"/>
      <c r="F10457" s="53"/>
      <c r="G10457" s="54"/>
      <c r="H10457" s="53"/>
      <c r="I10457" s="59"/>
      <c r="J10457" s="53"/>
      <c r="K10457" s="53"/>
      <c r="L10457" s="53"/>
      <c r="M10457" s="53"/>
    </row>
    <row r="10458" spans="2:13" x14ac:dyDescent="0.25">
      <c r="B10458" s="111"/>
      <c r="C10458" s="53"/>
      <c r="D10458" s="53"/>
      <c r="E10458" s="53"/>
      <c r="F10458" s="53"/>
      <c r="G10458" s="54"/>
      <c r="H10458" s="53"/>
      <c r="I10458" s="59"/>
      <c r="J10458" s="53"/>
      <c r="K10458" s="53"/>
      <c r="L10458" s="53"/>
      <c r="M10458" s="53"/>
    </row>
    <row r="10459" spans="2:13" x14ac:dyDescent="0.25">
      <c r="B10459" s="111"/>
      <c r="C10459" s="53"/>
      <c r="D10459" s="53"/>
      <c r="E10459" s="53"/>
      <c r="F10459" s="53"/>
      <c r="G10459" s="54"/>
      <c r="H10459" s="53"/>
      <c r="I10459" s="59"/>
      <c r="J10459" s="53"/>
      <c r="K10459" s="53"/>
      <c r="L10459" s="53"/>
      <c r="M10459" s="53"/>
    </row>
    <row r="10460" spans="2:13" x14ac:dyDescent="0.25">
      <c r="B10460" s="111"/>
      <c r="C10460" s="53"/>
      <c r="D10460" s="53"/>
      <c r="E10460" s="53"/>
      <c r="F10460" s="53"/>
      <c r="G10460" s="54"/>
      <c r="H10460" s="53"/>
      <c r="I10460" s="59"/>
      <c r="J10460" s="53"/>
      <c r="K10460" s="53"/>
      <c r="L10460" s="53"/>
      <c r="M10460" s="53"/>
    </row>
    <row r="10461" spans="2:13" x14ac:dyDescent="0.25">
      <c r="B10461" s="111"/>
      <c r="C10461" s="53"/>
      <c r="D10461" s="53"/>
      <c r="E10461" s="53"/>
      <c r="F10461" s="53"/>
      <c r="G10461" s="54"/>
      <c r="H10461" s="53"/>
      <c r="I10461" s="59"/>
      <c r="J10461" s="53"/>
      <c r="K10461" s="53"/>
      <c r="L10461" s="53"/>
      <c r="M10461" s="53"/>
    </row>
    <row r="10462" spans="2:13" x14ac:dyDescent="0.25">
      <c r="B10462" s="111"/>
      <c r="C10462" s="53"/>
      <c r="D10462" s="53"/>
      <c r="E10462" s="53"/>
      <c r="F10462" s="53"/>
      <c r="G10462" s="54"/>
      <c r="H10462" s="53"/>
      <c r="I10462" s="59"/>
      <c r="J10462" s="53"/>
      <c r="K10462" s="53"/>
      <c r="L10462" s="53"/>
      <c r="M10462" s="53"/>
    </row>
    <row r="10463" spans="2:13" x14ac:dyDescent="0.25">
      <c r="B10463" s="111"/>
      <c r="C10463" s="53"/>
      <c r="D10463" s="53"/>
      <c r="E10463" s="53"/>
      <c r="F10463" s="53"/>
      <c r="G10463" s="54"/>
      <c r="H10463" s="53"/>
      <c r="I10463" s="59"/>
      <c r="J10463" s="53"/>
      <c r="K10463" s="53"/>
      <c r="L10463" s="53"/>
      <c r="M10463" s="53"/>
    </row>
    <row r="10464" spans="2:13" x14ac:dyDescent="0.25">
      <c r="B10464" s="111"/>
      <c r="C10464" s="53"/>
      <c r="D10464" s="53"/>
      <c r="E10464" s="53"/>
      <c r="F10464" s="53"/>
      <c r="G10464" s="54"/>
      <c r="H10464" s="53"/>
      <c r="I10464" s="59"/>
      <c r="J10464" s="53"/>
      <c r="K10464" s="53"/>
      <c r="L10464" s="53"/>
      <c r="M10464" s="53"/>
    </row>
    <row r="10465" spans="2:13" x14ac:dyDescent="0.25">
      <c r="B10465" s="111"/>
      <c r="C10465" s="53"/>
      <c r="D10465" s="53"/>
      <c r="E10465" s="53"/>
      <c r="F10465" s="53"/>
      <c r="G10465" s="54"/>
      <c r="H10465" s="53"/>
      <c r="I10465" s="59"/>
      <c r="J10465" s="53"/>
      <c r="K10465" s="53"/>
      <c r="L10465" s="53"/>
      <c r="M10465" s="53"/>
    </row>
    <row r="10466" spans="2:13" x14ac:dyDescent="0.25">
      <c r="B10466" s="111"/>
      <c r="C10466" s="53"/>
      <c r="D10466" s="53"/>
      <c r="E10466" s="53"/>
      <c r="F10466" s="53"/>
      <c r="G10466" s="54"/>
      <c r="H10466" s="53"/>
      <c r="I10466" s="59"/>
      <c r="J10466" s="53"/>
      <c r="K10466" s="53"/>
      <c r="L10466" s="53"/>
      <c r="M10466" s="53"/>
    </row>
    <row r="10467" spans="2:13" x14ac:dyDescent="0.25">
      <c r="B10467" s="111"/>
      <c r="C10467" s="53"/>
      <c r="D10467" s="53"/>
      <c r="E10467" s="53"/>
      <c r="F10467" s="53"/>
      <c r="G10467" s="54"/>
      <c r="H10467" s="53"/>
      <c r="I10467" s="59"/>
      <c r="J10467" s="53"/>
      <c r="K10467" s="53"/>
      <c r="L10467" s="53"/>
      <c r="M10467" s="53"/>
    </row>
    <row r="10468" spans="2:13" x14ac:dyDescent="0.25">
      <c r="B10468" s="111"/>
      <c r="C10468" s="53"/>
      <c r="D10468" s="53"/>
      <c r="E10468" s="53"/>
      <c r="F10468" s="53"/>
      <c r="G10468" s="54"/>
      <c r="H10468" s="53"/>
      <c r="I10468" s="59"/>
      <c r="J10468" s="53"/>
      <c r="K10468" s="53"/>
      <c r="L10468" s="53"/>
      <c r="M10468" s="53"/>
    </row>
    <row r="10469" spans="2:13" x14ac:dyDescent="0.25">
      <c r="B10469" s="111"/>
      <c r="C10469" s="53"/>
      <c r="D10469" s="53"/>
      <c r="E10469" s="53"/>
      <c r="F10469" s="53"/>
      <c r="G10469" s="54"/>
      <c r="H10469" s="53"/>
      <c r="I10469" s="59"/>
      <c r="J10469" s="53"/>
      <c r="K10469" s="53"/>
      <c r="L10469" s="53"/>
      <c r="M10469" s="53"/>
    </row>
    <row r="10470" spans="2:13" x14ac:dyDescent="0.25">
      <c r="B10470" s="111"/>
      <c r="C10470" s="53"/>
      <c r="D10470" s="53"/>
      <c r="E10470" s="53"/>
      <c r="F10470" s="53"/>
      <c r="G10470" s="54"/>
      <c r="H10470" s="53"/>
      <c r="I10470" s="59"/>
      <c r="J10470" s="53"/>
      <c r="K10470" s="53"/>
      <c r="L10470" s="53"/>
      <c r="M10470" s="53"/>
    </row>
    <row r="10471" spans="2:13" x14ac:dyDescent="0.25">
      <c r="B10471" s="111"/>
      <c r="C10471" s="53"/>
      <c r="D10471" s="53"/>
      <c r="E10471" s="53"/>
      <c r="F10471" s="53"/>
      <c r="G10471" s="54"/>
      <c r="H10471" s="53"/>
      <c r="I10471" s="59"/>
      <c r="J10471" s="53"/>
      <c r="K10471" s="53"/>
      <c r="L10471" s="53"/>
      <c r="M10471" s="53"/>
    </row>
    <row r="10472" spans="2:13" x14ac:dyDescent="0.25">
      <c r="B10472" s="111"/>
      <c r="C10472" s="53"/>
      <c r="D10472" s="53"/>
      <c r="E10472" s="53"/>
      <c r="F10472" s="53"/>
      <c r="G10472" s="54"/>
      <c r="H10472" s="53"/>
      <c r="I10472" s="59"/>
      <c r="J10472" s="53"/>
      <c r="K10472" s="53"/>
      <c r="L10472" s="53"/>
      <c r="M10472" s="53"/>
    </row>
    <row r="10473" spans="2:13" x14ac:dyDescent="0.25">
      <c r="B10473" s="111"/>
      <c r="C10473" s="53"/>
      <c r="D10473" s="53"/>
      <c r="E10473" s="53"/>
      <c r="F10473" s="53"/>
      <c r="G10473" s="54"/>
      <c r="H10473" s="53"/>
      <c r="I10473" s="59"/>
      <c r="J10473" s="53"/>
      <c r="K10473" s="53"/>
      <c r="L10473" s="53"/>
      <c r="M10473" s="53"/>
    </row>
    <row r="10474" spans="2:13" x14ac:dyDescent="0.25">
      <c r="B10474" s="111"/>
      <c r="C10474" s="53"/>
      <c r="D10474" s="53"/>
      <c r="E10474" s="53"/>
      <c r="F10474" s="53"/>
      <c r="G10474" s="54"/>
      <c r="H10474" s="53"/>
      <c r="I10474" s="59"/>
      <c r="J10474" s="53"/>
      <c r="K10474" s="53"/>
      <c r="L10474" s="53"/>
      <c r="M10474" s="53"/>
    </row>
    <row r="10475" spans="2:13" x14ac:dyDescent="0.25">
      <c r="B10475" s="111"/>
      <c r="C10475" s="53"/>
      <c r="D10475" s="53"/>
      <c r="E10475" s="53"/>
      <c r="F10475" s="53"/>
      <c r="G10475" s="54"/>
      <c r="H10475" s="53"/>
      <c r="I10475" s="59"/>
      <c r="J10475" s="53"/>
      <c r="K10475" s="53"/>
      <c r="L10475" s="53"/>
      <c r="M10475" s="53"/>
    </row>
    <row r="10476" spans="2:13" x14ac:dyDescent="0.25">
      <c r="B10476" s="111"/>
      <c r="C10476" s="53"/>
      <c r="D10476" s="53"/>
      <c r="E10476" s="53"/>
      <c r="F10476" s="53"/>
      <c r="G10476" s="54"/>
      <c r="H10476" s="53"/>
      <c r="I10476" s="59"/>
      <c r="J10476" s="53"/>
      <c r="K10476" s="53"/>
      <c r="L10476" s="53"/>
      <c r="M10476" s="53"/>
    </row>
    <row r="10477" spans="2:13" x14ac:dyDescent="0.25">
      <c r="B10477" s="111"/>
      <c r="C10477" s="53"/>
      <c r="D10477" s="53"/>
      <c r="E10477" s="53"/>
      <c r="F10477" s="53"/>
      <c r="G10477" s="54"/>
      <c r="H10477" s="53"/>
      <c r="I10477" s="59"/>
      <c r="J10477" s="53"/>
      <c r="K10477" s="53"/>
      <c r="L10477" s="53"/>
      <c r="M10477" s="53"/>
    </row>
    <row r="10478" spans="2:13" x14ac:dyDescent="0.25">
      <c r="B10478" s="111"/>
      <c r="C10478" s="53"/>
      <c r="D10478" s="53"/>
      <c r="E10478" s="53"/>
      <c r="F10478" s="53"/>
      <c r="G10478" s="54"/>
      <c r="H10478" s="53"/>
      <c r="I10478" s="59"/>
      <c r="J10478" s="53"/>
      <c r="K10478" s="53"/>
      <c r="L10478" s="53"/>
      <c r="M10478" s="53"/>
    </row>
    <row r="10479" spans="2:13" x14ac:dyDescent="0.25">
      <c r="B10479" s="111"/>
      <c r="C10479" s="53"/>
      <c r="D10479" s="53"/>
      <c r="E10479" s="53"/>
      <c r="F10479" s="53"/>
      <c r="G10479" s="54"/>
      <c r="H10479" s="53"/>
      <c r="I10479" s="59"/>
      <c r="J10479" s="53"/>
      <c r="K10479" s="53"/>
      <c r="L10479" s="53"/>
      <c r="M10479" s="53"/>
    </row>
    <row r="10480" spans="2:13" x14ac:dyDescent="0.25">
      <c r="B10480" s="111"/>
      <c r="C10480" s="53"/>
      <c r="D10480" s="53"/>
      <c r="E10480" s="53"/>
      <c r="F10480" s="53"/>
      <c r="G10480" s="54"/>
      <c r="H10480" s="53"/>
      <c r="I10480" s="59"/>
      <c r="J10480" s="53"/>
      <c r="K10480" s="53"/>
      <c r="L10480" s="53"/>
      <c r="M10480" s="53"/>
    </row>
    <row r="10481" spans="2:13" x14ac:dyDescent="0.25">
      <c r="B10481" s="111"/>
      <c r="C10481" s="53"/>
      <c r="D10481" s="53"/>
      <c r="E10481" s="53"/>
      <c r="F10481" s="53"/>
      <c r="G10481" s="54"/>
      <c r="H10481" s="53"/>
      <c r="I10481" s="59"/>
      <c r="J10481" s="53"/>
      <c r="K10481" s="53"/>
      <c r="L10481" s="53"/>
      <c r="M10481" s="53"/>
    </row>
    <row r="10482" spans="2:13" x14ac:dyDescent="0.25">
      <c r="B10482" s="111"/>
      <c r="C10482" s="53"/>
      <c r="D10482" s="53"/>
      <c r="E10482" s="53"/>
      <c r="F10482" s="53"/>
      <c r="G10482" s="54"/>
      <c r="H10482" s="53"/>
      <c r="I10482" s="59"/>
      <c r="J10482" s="53"/>
      <c r="K10482" s="53"/>
      <c r="L10482" s="53"/>
      <c r="M10482" s="53"/>
    </row>
    <row r="10483" spans="2:13" x14ac:dyDescent="0.25">
      <c r="B10483" s="111"/>
      <c r="C10483" s="53"/>
      <c r="D10483" s="53"/>
      <c r="E10483" s="53"/>
      <c r="F10483" s="53"/>
      <c r="G10483" s="54"/>
      <c r="H10483" s="53"/>
      <c r="I10483" s="59"/>
      <c r="J10483" s="53"/>
      <c r="K10483" s="53"/>
      <c r="L10483" s="53"/>
      <c r="M10483" s="53"/>
    </row>
    <row r="10484" spans="2:13" x14ac:dyDescent="0.25">
      <c r="B10484" s="111"/>
      <c r="C10484" s="53"/>
      <c r="D10484" s="53"/>
      <c r="E10484" s="53"/>
      <c r="F10484" s="53"/>
      <c r="G10484" s="54"/>
      <c r="H10484" s="53"/>
      <c r="I10484" s="59"/>
      <c r="J10484" s="53"/>
      <c r="K10484" s="53"/>
      <c r="L10484" s="53"/>
      <c r="M10484" s="53"/>
    </row>
    <row r="10485" spans="2:13" x14ac:dyDescent="0.25">
      <c r="B10485" s="111"/>
      <c r="C10485" s="53"/>
      <c r="D10485" s="53"/>
      <c r="E10485" s="53"/>
      <c r="F10485" s="53"/>
      <c r="G10485" s="54"/>
      <c r="H10485" s="53"/>
      <c r="I10485" s="59"/>
      <c r="J10485" s="53"/>
      <c r="K10485" s="53"/>
      <c r="L10485" s="53"/>
      <c r="M10485" s="53"/>
    </row>
    <row r="10486" spans="2:13" x14ac:dyDescent="0.25">
      <c r="B10486" s="111"/>
      <c r="C10486" s="53"/>
      <c r="D10486" s="53"/>
      <c r="E10486" s="53"/>
      <c r="F10486" s="53"/>
      <c r="G10486" s="54"/>
      <c r="H10486" s="53"/>
      <c r="I10486" s="59"/>
      <c r="J10486" s="53"/>
      <c r="K10486" s="53"/>
      <c r="L10486" s="53"/>
      <c r="M10486" s="53"/>
    </row>
    <row r="10487" spans="2:13" x14ac:dyDescent="0.25">
      <c r="B10487" s="111"/>
      <c r="C10487" s="53"/>
      <c r="D10487" s="53"/>
      <c r="E10487" s="53"/>
      <c r="F10487" s="53"/>
      <c r="G10487" s="54"/>
      <c r="H10487" s="53"/>
      <c r="I10487" s="59"/>
      <c r="J10487" s="53"/>
      <c r="K10487" s="53"/>
      <c r="L10487" s="53"/>
      <c r="M10487" s="53"/>
    </row>
    <row r="10488" spans="2:13" x14ac:dyDescent="0.25">
      <c r="B10488" s="111"/>
      <c r="C10488" s="53"/>
      <c r="D10488" s="53"/>
      <c r="E10488" s="53"/>
      <c r="F10488" s="53"/>
      <c r="G10488" s="54"/>
      <c r="H10488" s="53"/>
      <c r="I10488" s="59"/>
      <c r="J10488" s="53"/>
      <c r="K10488" s="53"/>
      <c r="L10488" s="53"/>
      <c r="M10488" s="53"/>
    </row>
    <row r="10489" spans="2:13" x14ac:dyDescent="0.25">
      <c r="B10489" s="111"/>
      <c r="C10489" s="53"/>
      <c r="D10489" s="53"/>
      <c r="E10489" s="53"/>
      <c r="F10489" s="53"/>
      <c r="G10489" s="54"/>
      <c r="H10489" s="53"/>
      <c r="I10489" s="59"/>
      <c r="J10489" s="53"/>
      <c r="K10489" s="53"/>
      <c r="L10489" s="53"/>
      <c r="M10489" s="53"/>
    </row>
    <row r="10490" spans="2:13" x14ac:dyDescent="0.25">
      <c r="B10490" s="111"/>
      <c r="C10490" s="53"/>
      <c r="D10490" s="53"/>
      <c r="E10490" s="53"/>
      <c r="F10490" s="53"/>
      <c r="G10490" s="54"/>
      <c r="H10490" s="53"/>
      <c r="I10490" s="59"/>
      <c r="J10490" s="53"/>
      <c r="K10490" s="53"/>
      <c r="L10490" s="53"/>
      <c r="M10490" s="53"/>
    </row>
    <row r="10491" spans="2:13" x14ac:dyDescent="0.25">
      <c r="B10491" s="111"/>
      <c r="C10491" s="53"/>
      <c r="D10491" s="53"/>
      <c r="E10491" s="53"/>
      <c r="F10491" s="53"/>
      <c r="G10491" s="54"/>
      <c r="H10491" s="53"/>
      <c r="I10491" s="59"/>
      <c r="J10491" s="53"/>
      <c r="K10491" s="53"/>
      <c r="L10491" s="53"/>
      <c r="M10491" s="53"/>
    </row>
    <row r="10492" spans="2:13" x14ac:dyDescent="0.25">
      <c r="B10492" s="111"/>
      <c r="C10492" s="53"/>
      <c r="D10492" s="53"/>
      <c r="E10492" s="53"/>
      <c r="F10492" s="53"/>
      <c r="G10492" s="54"/>
      <c r="H10492" s="53"/>
      <c r="I10492" s="59"/>
      <c r="J10492" s="53"/>
      <c r="K10492" s="53"/>
      <c r="L10492" s="53"/>
      <c r="M10492" s="53"/>
    </row>
    <row r="10493" spans="2:13" x14ac:dyDescent="0.25">
      <c r="B10493" s="111"/>
      <c r="C10493" s="53"/>
      <c r="D10493" s="53"/>
      <c r="E10493" s="53"/>
      <c r="F10493" s="53"/>
      <c r="G10493" s="54"/>
      <c r="H10493" s="53"/>
      <c r="I10493" s="59"/>
      <c r="J10493" s="53"/>
      <c r="K10493" s="53"/>
      <c r="L10493" s="53"/>
      <c r="M10493" s="53"/>
    </row>
    <row r="10494" spans="2:13" x14ac:dyDescent="0.25">
      <c r="B10494" s="111"/>
      <c r="C10494" s="53"/>
      <c r="D10494" s="53"/>
      <c r="E10494" s="53"/>
      <c r="F10494" s="53"/>
      <c r="G10494" s="54"/>
      <c r="H10494" s="53"/>
      <c r="I10494" s="59"/>
      <c r="J10494" s="53"/>
      <c r="K10494" s="53"/>
      <c r="L10494" s="53"/>
      <c r="M10494" s="53"/>
    </row>
    <row r="10495" spans="2:13" x14ac:dyDescent="0.25">
      <c r="B10495" s="111"/>
      <c r="C10495" s="53"/>
      <c r="D10495" s="53"/>
      <c r="E10495" s="53"/>
      <c r="F10495" s="53"/>
      <c r="G10495" s="54"/>
      <c r="H10495" s="53"/>
      <c r="I10495" s="59"/>
      <c r="J10495" s="53"/>
      <c r="K10495" s="53"/>
      <c r="L10495" s="53"/>
      <c r="M10495" s="53"/>
    </row>
    <row r="10496" spans="2:13" x14ac:dyDescent="0.25">
      <c r="B10496" s="111"/>
      <c r="C10496" s="53"/>
      <c r="D10496" s="53"/>
      <c r="E10496" s="53"/>
      <c r="F10496" s="53"/>
      <c r="G10496" s="54"/>
      <c r="H10496" s="53"/>
      <c r="I10496" s="59"/>
      <c r="J10496" s="53"/>
      <c r="K10496" s="53"/>
      <c r="L10496" s="53"/>
      <c r="M10496" s="53"/>
    </row>
    <row r="10497" spans="2:13" x14ac:dyDescent="0.25">
      <c r="B10497" s="111"/>
      <c r="C10497" s="53"/>
      <c r="D10497" s="53"/>
      <c r="E10497" s="53"/>
      <c r="F10497" s="53"/>
      <c r="G10497" s="54"/>
      <c r="H10497" s="53"/>
      <c r="I10497" s="59"/>
      <c r="J10497" s="53"/>
      <c r="K10497" s="53"/>
      <c r="L10497" s="53"/>
      <c r="M10497" s="53"/>
    </row>
    <row r="10498" spans="2:13" x14ac:dyDescent="0.25">
      <c r="B10498" s="111"/>
      <c r="C10498" s="53"/>
      <c r="D10498" s="53"/>
      <c r="E10498" s="53"/>
      <c r="F10498" s="53"/>
      <c r="G10498" s="54"/>
      <c r="H10498" s="53"/>
      <c r="I10498" s="59"/>
      <c r="J10498" s="53"/>
      <c r="K10498" s="53"/>
      <c r="L10498" s="53"/>
      <c r="M10498" s="53"/>
    </row>
    <row r="10499" spans="2:13" x14ac:dyDescent="0.25">
      <c r="B10499" s="111"/>
      <c r="C10499" s="53"/>
      <c r="D10499" s="53"/>
      <c r="E10499" s="53"/>
      <c r="F10499" s="53"/>
      <c r="G10499" s="54"/>
      <c r="H10499" s="53"/>
      <c r="I10499" s="59"/>
      <c r="J10499" s="53"/>
      <c r="K10499" s="53"/>
      <c r="L10499" s="53"/>
      <c r="M10499" s="53"/>
    </row>
    <row r="10500" spans="2:13" x14ac:dyDescent="0.25">
      <c r="B10500" s="111"/>
      <c r="C10500" s="53"/>
      <c r="D10500" s="53"/>
      <c r="E10500" s="53"/>
      <c r="F10500" s="53"/>
      <c r="G10500" s="54"/>
      <c r="H10500" s="53"/>
      <c r="I10500" s="59"/>
      <c r="J10500" s="53"/>
      <c r="K10500" s="53"/>
      <c r="L10500" s="53"/>
      <c r="M10500" s="53"/>
    </row>
    <row r="10501" spans="2:13" x14ac:dyDescent="0.25">
      <c r="B10501" s="111"/>
      <c r="C10501" s="53"/>
      <c r="D10501" s="53"/>
      <c r="E10501" s="53"/>
      <c r="F10501" s="53"/>
      <c r="G10501" s="54"/>
      <c r="H10501" s="53"/>
      <c r="I10501" s="59"/>
      <c r="J10501" s="53"/>
      <c r="K10501" s="53"/>
      <c r="L10501" s="53"/>
      <c r="M10501" s="53"/>
    </row>
    <row r="10502" spans="2:13" x14ac:dyDescent="0.25">
      <c r="B10502" s="111"/>
      <c r="C10502" s="53"/>
      <c r="D10502" s="53"/>
      <c r="E10502" s="53"/>
      <c r="F10502" s="53"/>
      <c r="G10502" s="54"/>
      <c r="H10502" s="53"/>
      <c r="I10502" s="59"/>
      <c r="J10502" s="53"/>
      <c r="K10502" s="53"/>
      <c r="L10502" s="53"/>
      <c r="M10502" s="53"/>
    </row>
    <row r="10503" spans="2:13" x14ac:dyDescent="0.25">
      <c r="B10503" s="111"/>
      <c r="C10503" s="53"/>
      <c r="D10503" s="53"/>
      <c r="E10503" s="53"/>
      <c r="F10503" s="53"/>
      <c r="G10503" s="54"/>
      <c r="H10503" s="53"/>
      <c r="I10503" s="59"/>
      <c r="J10503" s="53"/>
      <c r="K10503" s="53"/>
      <c r="L10503" s="53"/>
      <c r="M10503" s="53"/>
    </row>
    <row r="10504" spans="2:13" x14ac:dyDescent="0.25">
      <c r="B10504" s="111"/>
      <c r="C10504" s="53"/>
      <c r="D10504" s="53"/>
      <c r="E10504" s="53"/>
      <c r="F10504" s="53"/>
      <c r="G10504" s="54"/>
      <c r="H10504" s="53"/>
      <c r="I10504" s="59"/>
      <c r="J10504" s="53"/>
      <c r="K10504" s="53"/>
      <c r="L10504" s="53"/>
      <c r="M10504" s="53"/>
    </row>
    <row r="10505" spans="2:13" x14ac:dyDescent="0.25">
      <c r="B10505" s="111"/>
      <c r="C10505" s="53"/>
      <c r="D10505" s="53"/>
      <c r="E10505" s="53"/>
      <c r="F10505" s="53"/>
      <c r="G10505" s="54"/>
      <c r="H10505" s="53"/>
      <c r="I10505" s="59"/>
      <c r="J10505" s="53"/>
      <c r="K10505" s="53"/>
      <c r="L10505" s="53"/>
      <c r="M10505" s="53"/>
    </row>
    <row r="10506" spans="2:13" x14ac:dyDescent="0.25">
      <c r="B10506" s="111"/>
      <c r="C10506" s="53"/>
      <c r="D10506" s="53"/>
      <c r="E10506" s="53"/>
      <c r="F10506" s="53"/>
      <c r="G10506" s="54"/>
      <c r="H10506" s="53"/>
      <c r="I10506" s="59"/>
      <c r="J10506" s="53"/>
      <c r="K10506" s="53"/>
      <c r="L10506" s="53"/>
      <c r="M10506" s="53"/>
    </row>
    <row r="10507" spans="2:13" x14ac:dyDescent="0.25">
      <c r="B10507" s="111"/>
      <c r="C10507" s="53"/>
      <c r="D10507" s="53"/>
      <c r="E10507" s="53"/>
      <c r="F10507" s="53"/>
      <c r="G10507" s="54"/>
      <c r="H10507" s="53"/>
      <c r="I10507" s="59"/>
      <c r="J10507" s="53"/>
      <c r="K10507" s="53"/>
      <c r="L10507" s="53"/>
      <c r="M10507" s="53"/>
    </row>
    <row r="10508" spans="2:13" x14ac:dyDescent="0.25">
      <c r="B10508" s="111"/>
      <c r="C10508" s="53"/>
      <c r="D10508" s="53"/>
      <c r="E10508" s="53"/>
      <c r="F10508" s="53"/>
      <c r="G10508" s="54"/>
      <c r="H10508" s="53"/>
      <c r="I10508" s="59"/>
      <c r="J10508" s="53"/>
      <c r="K10508" s="53"/>
      <c r="L10508" s="53"/>
      <c r="M10508" s="53"/>
    </row>
    <row r="10509" spans="2:13" x14ac:dyDescent="0.25">
      <c r="B10509" s="111"/>
      <c r="C10509" s="53"/>
      <c r="D10509" s="53"/>
      <c r="E10509" s="53"/>
      <c r="F10509" s="53"/>
      <c r="G10509" s="54"/>
      <c r="H10509" s="53"/>
      <c r="I10509" s="59"/>
      <c r="J10509" s="53"/>
      <c r="K10509" s="53"/>
      <c r="L10509" s="53"/>
      <c r="M10509" s="53"/>
    </row>
    <row r="10510" spans="2:13" x14ac:dyDescent="0.25">
      <c r="B10510" s="111"/>
      <c r="C10510" s="53"/>
      <c r="D10510" s="53"/>
      <c r="E10510" s="53"/>
      <c r="F10510" s="53"/>
      <c r="G10510" s="54"/>
      <c r="H10510" s="53"/>
      <c r="I10510" s="59"/>
      <c r="J10510" s="53"/>
      <c r="K10510" s="53"/>
      <c r="L10510" s="53"/>
      <c r="M10510" s="53"/>
    </row>
    <row r="10511" spans="2:13" x14ac:dyDescent="0.25">
      <c r="B10511" s="111"/>
      <c r="C10511" s="53"/>
      <c r="D10511" s="53"/>
      <c r="E10511" s="53"/>
      <c r="F10511" s="53"/>
      <c r="G10511" s="54"/>
      <c r="H10511" s="53"/>
      <c r="I10511" s="59"/>
      <c r="J10511" s="53"/>
      <c r="K10511" s="53"/>
      <c r="L10511" s="53"/>
      <c r="M10511" s="53"/>
    </row>
    <row r="10512" spans="2:13" x14ac:dyDescent="0.25">
      <c r="B10512" s="111"/>
      <c r="C10512" s="53"/>
      <c r="D10512" s="53"/>
      <c r="E10512" s="53"/>
      <c r="F10512" s="53"/>
      <c r="G10512" s="54"/>
      <c r="H10512" s="53"/>
      <c r="I10512" s="59"/>
      <c r="J10512" s="53"/>
      <c r="K10512" s="53"/>
      <c r="L10512" s="53"/>
      <c r="M10512" s="53"/>
    </row>
    <row r="10513" spans="2:13" x14ac:dyDescent="0.25">
      <c r="B10513" s="111"/>
      <c r="C10513" s="53"/>
      <c r="D10513" s="53"/>
      <c r="E10513" s="53"/>
      <c r="F10513" s="53"/>
      <c r="G10513" s="54"/>
      <c r="H10513" s="53"/>
      <c r="I10513" s="59"/>
      <c r="J10513" s="53"/>
      <c r="K10513" s="53"/>
      <c r="L10513" s="53"/>
      <c r="M10513" s="53"/>
    </row>
    <row r="10514" spans="2:13" x14ac:dyDescent="0.25">
      <c r="B10514" s="111"/>
      <c r="C10514" s="53"/>
      <c r="D10514" s="53"/>
      <c r="E10514" s="53"/>
      <c r="F10514" s="53"/>
      <c r="G10514" s="54"/>
      <c r="H10514" s="53"/>
      <c r="I10514" s="59"/>
      <c r="J10514" s="53"/>
      <c r="K10514" s="53"/>
      <c r="L10514" s="53"/>
      <c r="M10514" s="53"/>
    </row>
    <row r="10515" spans="2:13" x14ac:dyDescent="0.25">
      <c r="B10515" s="111"/>
      <c r="C10515" s="53"/>
      <c r="D10515" s="53"/>
      <c r="E10515" s="53"/>
      <c r="F10515" s="53"/>
      <c r="G10515" s="54"/>
      <c r="H10515" s="53"/>
      <c r="I10515" s="59"/>
      <c r="J10515" s="53"/>
      <c r="K10515" s="53"/>
      <c r="L10515" s="53"/>
      <c r="M10515" s="53"/>
    </row>
    <row r="10516" spans="2:13" x14ac:dyDescent="0.25">
      <c r="B10516" s="111"/>
      <c r="C10516" s="53"/>
      <c r="D10516" s="53"/>
      <c r="E10516" s="53"/>
      <c r="F10516" s="53"/>
      <c r="G10516" s="54"/>
      <c r="H10516" s="53"/>
      <c r="I10516" s="59"/>
      <c r="J10516" s="53"/>
      <c r="K10516" s="53"/>
      <c r="L10516" s="53"/>
      <c r="M10516" s="53"/>
    </row>
    <row r="10517" spans="2:13" x14ac:dyDescent="0.25">
      <c r="B10517" s="111"/>
      <c r="C10517" s="53"/>
      <c r="D10517" s="53"/>
      <c r="E10517" s="53"/>
      <c r="F10517" s="53"/>
      <c r="G10517" s="54"/>
      <c r="H10517" s="53"/>
      <c r="I10517" s="59"/>
      <c r="J10517" s="53"/>
      <c r="K10517" s="53"/>
      <c r="L10517" s="53"/>
      <c r="M10517" s="53"/>
    </row>
    <row r="10518" spans="2:13" x14ac:dyDescent="0.25">
      <c r="B10518" s="111"/>
      <c r="C10518" s="53"/>
      <c r="D10518" s="53"/>
      <c r="E10518" s="53"/>
      <c r="F10518" s="53"/>
      <c r="G10518" s="54"/>
      <c r="H10518" s="53"/>
      <c r="I10518" s="59"/>
      <c r="J10518" s="53"/>
      <c r="K10518" s="53"/>
      <c r="L10518" s="53"/>
      <c r="M10518" s="53"/>
    </row>
    <row r="10519" spans="2:13" x14ac:dyDescent="0.25">
      <c r="B10519" s="111"/>
      <c r="C10519" s="53"/>
      <c r="D10519" s="53"/>
      <c r="E10519" s="53"/>
      <c r="F10519" s="53"/>
      <c r="G10519" s="54"/>
      <c r="H10519" s="53"/>
      <c r="I10519" s="59"/>
      <c r="J10519" s="53"/>
      <c r="K10519" s="53"/>
      <c r="L10519" s="53"/>
      <c r="M10519" s="53"/>
    </row>
    <row r="10520" spans="2:13" x14ac:dyDescent="0.25">
      <c r="B10520" s="111"/>
      <c r="C10520" s="53"/>
      <c r="D10520" s="53"/>
      <c r="E10520" s="53"/>
      <c r="F10520" s="53"/>
      <c r="G10520" s="54"/>
      <c r="H10520" s="53"/>
      <c r="I10520" s="59"/>
      <c r="J10520" s="53"/>
      <c r="K10520" s="53"/>
      <c r="L10520" s="53"/>
      <c r="M10520" s="53"/>
    </row>
    <row r="10521" spans="2:13" x14ac:dyDescent="0.25">
      <c r="B10521" s="111"/>
      <c r="C10521" s="53"/>
      <c r="D10521" s="53"/>
      <c r="E10521" s="53"/>
      <c r="F10521" s="53"/>
      <c r="G10521" s="54"/>
      <c r="H10521" s="53"/>
      <c r="I10521" s="59"/>
      <c r="J10521" s="53"/>
      <c r="K10521" s="53"/>
      <c r="L10521" s="53"/>
      <c r="M10521" s="53"/>
    </row>
    <row r="10522" spans="2:13" x14ac:dyDescent="0.25">
      <c r="B10522" s="111"/>
      <c r="C10522" s="53"/>
      <c r="D10522" s="53"/>
      <c r="E10522" s="53"/>
      <c r="F10522" s="53"/>
      <c r="G10522" s="54"/>
      <c r="H10522" s="53"/>
      <c r="I10522" s="59"/>
      <c r="J10522" s="53"/>
      <c r="K10522" s="53"/>
      <c r="L10522" s="53"/>
      <c r="M10522" s="53"/>
    </row>
    <row r="10523" spans="2:13" x14ac:dyDescent="0.25">
      <c r="B10523" s="111"/>
      <c r="C10523" s="53"/>
      <c r="D10523" s="53"/>
      <c r="E10523" s="53"/>
      <c r="F10523" s="53"/>
      <c r="G10523" s="54"/>
      <c r="H10523" s="53"/>
      <c r="I10523" s="59"/>
      <c r="J10523" s="53"/>
      <c r="K10523" s="53"/>
      <c r="L10523" s="53"/>
      <c r="M10523" s="53"/>
    </row>
    <row r="10524" spans="2:13" x14ac:dyDescent="0.25">
      <c r="B10524" s="111"/>
      <c r="C10524" s="53"/>
      <c r="D10524" s="53"/>
      <c r="E10524" s="53"/>
      <c r="F10524" s="53"/>
      <c r="G10524" s="54"/>
      <c r="H10524" s="53"/>
      <c r="I10524" s="59"/>
      <c r="J10524" s="53"/>
      <c r="K10524" s="53"/>
      <c r="L10524" s="53"/>
      <c r="M10524" s="53"/>
    </row>
    <row r="10525" spans="2:13" x14ac:dyDescent="0.25">
      <c r="B10525" s="111"/>
      <c r="C10525" s="53"/>
      <c r="D10525" s="53"/>
      <c r="E10525" s="53"/>
      <c r="F10525" s="53"/>
      <c r="G10525" s="54"/>
      <c r="H10525" s="53"/>
      <c r="I10525" s="59"/>
      <c r="J10525" s="53"/>
      <c r="K10525" s="53"/>
      <c r="L10525" s="53"/>
      <c r="M10525" s="53"/>
    </row>
    <row r="10526" spans="2:13" x14ac:dyDescent="0.25">
      <c r="B10526" s="111"/>
      <c r="C10526" s="53"/>
      <c r="D10526" s="53"/>
      <c r="E10526" s="53"/>
      <c r="F10526" s="53"/>
      <c r="G10526" s="54"/>
      <c r="H10526" s="53"/>
      <c r="I10526" s="59"/>
      <c r="J10526" s="53"/>
      <c r="K10526" s="53"/>
      <c r="L10526" s="53"/>
      <c r="M10526" s="53"/>
    </row>
    <row r="10527" spans="2:13" x14ac:dyDescent="0.25">
      <c r="B10527" s="111"/>
      <c r="C10527" s="53"/>
      <c r="D10527" s="53"/>
      <c r="E10527" s="53"/>
      <c r="F10527" s="53"/>
      <c r="G10527" s="54"/>
      <c r="H10527" s="53"/>
      <c r="I10527" s="59"/>
      <c r="J10527" s="53"/>
      <c r="K10527" s="53"/>
      <c r="L10527" s="53"/>
      <c r="M10527" s="53"/>
    </row>
    <row r="10528" spans="2:13" x14ac:dyDescent="0.25">
      <c r="B10528" s="111"/>
      <c r="C10528" s="53"/>
      <c r="D10528" s="53"/>
      <c r="E10528" s="53"/>
      <c r="F10528" s="53"/>
      <c r="G10528" s="54"/>
      <c r="H10528" s="53"/>
      <c r="I10528" s="59"/>
      <c r="J10528" s="53"/>
      <c r="K10528" s="53"/>
      <c r="L10528" s="53"/>
      <c r="M10528" s="53"/>
    </row>
    <row r="10529" spans="2:13" x14ac:dyDescent="0.25">
      <c r="B10529" s="111"/>
      <c r="C10529" s="53"/>
      <c r="D10529" s="53"/>
      <c r="E10529" s="53"/>
      <c r="F10529" s="53"/>
      <c r="G10529" s="54"/>
      <c r="H10529" s="53"/>
      <c r="I10529" s="59"/>
      <c r="J10529" s="53"/>
      <c r="K10529" s="53"/>
      <c r="L10529" s="53"/>
      <c r="M10529" s="53"/>
    </row>
    <row r="10530" spans="2:13" x14ac:dyDescent="0.25">
      <c r="B10530" s="111"/>
      <c r="C10530" s="53"/>
      <c r="D10530" s="53"/>
      <c r="E10530" s="53"/>
      <c r="F10530" s="53"/>
      <c r="G10530" s="54"/>
      <c r="H10530" s="53"/>
      <c r="I10530" s="59"/>
      <c r="J10530" s="53"/>
      <c r="K10530" s="53"/>
      <c r="L10530" s="53"/>
      <c r="M10530" s="53"/>
    </row>
    <row r="10531" spans="2:13" x14ac:dyDescent="0.25">
      <c r="B10531" s="111"/>
      <c r="C10531" s="53"/>
      <c r="D10531" s="53"/>
      <c r="E10531" s="53"/>
      <c r="F10531" s="53"/>
      <c r="G10531" s="54"/>
      <c r="H10531" s="53"/>
      <c r="I10531" s="59"/>
      <c r="J10531" s="53"/>
      <c r="K10531" s="53"/>
      <c r="L10531" s="53"/>
      <c r="M10531" s="53"/>
    </row>
    <row r="10532" spans="2:13" x14ac:dyDescent="0.25">
      <c r="B10532" s="111"/>
      <c r="C10532" s="53"/>
      <c r="D10532" s="53"/>
      <c r="E10532" s="53"/>
      <c r="F10532" s="53"/>
      <c r="G10532" s="54"/>
      <c r="H10532" s="53"/>
      <c r="I10532" s="59"/>
      <c r="J10532" s="53"/>
      <c r="K10532" s="53"/>
      <c r="L10532" s="53"/>
      <c r="M10532" s="53"/>
    </row>
    <row r="10533" spans="2:13" x14ac:dyDescent="0.25">
      <c r="B10533" s="111"/>
      <c r="C10533" s="53"/>
      <c r="D10533" s="53"/>
      <c r="E10533" s="53"/>
      <c r="F10533" s="53"/>
      <c r="G10533" s="54"/>
      <c r="H10533" s="53"/>
      <c r="I10533" s="59"/>
      <c r="J10533" s="53"/>
      <c r="K10533" s="53"/>
      <c r="L10533" s="53"/>
      <c r="M10533" s="53"/>
    </row>
    <row r="10534" spans="2:13" x14ac:dyDescent="0.25">
      <c r="B10534" s="111"/>
      <c r="C10534" s="53"/>
      <c r="D10534" s="53"/>
      <c r="E10534" s="53"/>
      <c r="F10534" s="53"/>
      <c r="G10534" s="54"/>
      <c r="H10534" s="53"/>
      <c r="I10534" s="59"/>
      <c r="J10534" s="53"/>
      <c r="K10534" s="53"/>
      <c r="L10534" s="53"/>
      <c r="M10534" s="53"/>
    </row>
    <row r="10535" spans="2:13" x14ac:dyDescent="0.25">
      <c r="B10535" s="111"/>
      <c r="C10535" s="53"/>
      <c r="D10535" s="53"/>
      <c r="E10535" s="53"/>
      <c r="F10535" s="53"/>
      <c r="G10535" s="54"/>
      <c r="H10535" s="53"/>
      <c r="I10535" s="59"/>
      <c r="J10535" s="53"/>
      <c r="K10535" s="53"/>
      <c r="L10535" s="53"/>
      <c r="M10535" s="53"/>
    </row>
    <row r="10536" spans="2:13" x14ac:dyDescent="0.25">
      <c r="B10536" s="111"/>
      <c r="C10536" s="53"/>
      <c r="D10536" s="53"/>
      <c r="E10536" s="53"/>
      <c r="F10536" s="53"/>
      <c r="G10536" s="54"/>
      <c r="H10536" s="53"/>
      <c r="I10536" s="59"/>
      <c r="J10536" s="53"/>
      <c r="K10536" s="53"/>
      <c r="L10536" s="53"/>
      <c r="M10536" s="53"/>
    </row>
    <row r="10537" spans="2:13" x14ac:dyDescent="0.25">
      <c r="B10537" s="111"/>
      <c r="C10537" s="53"/>
      <c r="D10537" s="53"/>
      <c r="E10537" s="53"/>
      <c r="F10537" s="53"/>
      <c r="G10537" s="54"/>
      <c r="H10537" s="53"/>
      <c r="I10537" s="59"/>
      <c r="J10537" s="53"/>
      <c r="K10537" s="53"/>
      <c r="L10537" s="53"/>
      <c r="M10537" s="53"/>
    </row>
    <row r="10538" spans="2:13" x14ac:dyDescent="0.25">
      <c r="B10538" s="111"/>
      <c r="C10538" s="53"/>
      <c r="D10538" s="53"/>
      <c r="E10538" s="53"/>
      <c r="F10538" s="53"/>
      <c r="G10538" s="54"/>
      <c r="H10538" s="53"/>
      <c r="I10538" s="59"/>
      <c r="J10538" s="53"/>
      <c r="K10538" s="53"/>
      <c r="L10538" s="53"/>
      <c r="M10538" s="53"/>
    </row>
    <row r="10539" spans="2:13" x14ac:dyDescent="0.25">
      <c r="B10539" s="111"/>
      <c r="C10539" s="53"/>
      <c r="D10539" s="53"/>
      <c r="E10539" s="53"/>
      <c r="F10539" s="53"/>
      <c r="G10539" s="54"/>
      <c r="H10539" s="53"/>
      <c r="I10539" s="59"/>
      <c r="J10539" s="53"/>
      <c r="K10539" s="53"/>
      <c r="L10539" s="53"/>
      <c r="M10539" s="53"/>
    </row>
    <row r="10540" spans="2:13" x14ac:dyDescent="0.25">
      <c r="B10540" s="111"/>
      <c r="C10540" s="53"/>
      <c r="D10540" s="53"/>
      <c r="E10540" s="53"/>
      <c r="F10540" s="53"/>
      <c r="G10540" s="54"/>
      <c r="H10540" s="53"/>
      <c r="I10540" s="59"/>
      <c r="J10540" s="53"/>
      <c r="K10540" s="53"/>
      <c r="L10540" s="53"/>
      <c r="M10540" s="53"/>
    </row>
    <row r="10541" spans="2:13" x14ac:dyDescent="0.25">
      <c r="B10541" s="111"/>
      <c r="C10541" s="53"/>
      <c r="D10541" s="53"/>
      <c r="E10541" s="53"/>
      <c r="F10541" s="53"/>
      <c r="G10541" s="54"/>
      <c r="H10541" s="53"/>
      <c r="I10541" s="59"/>
      <c r="J10541" s="53"/>
      <c r="K10541" s="53"/>
      <c r="L10541" s="53"/>
      <c r="M10541" s="53"/>
    </row>
    <row r="10542" spans="2:13" x14ac:dyDescent="0.25">
      <c r="B10542" s="111"/>
      <c r="C10542" s="53"/>
      <c r="D10542" s="53"/>
      <c r="E10542" s="53"/>
      <c r="F10542" s="53"/>
      <c r="G10542" s="54"/>
      <c r="H10542" s="53"/>
      <c r="I10542" s="59"/>
      <c r="J10542" s="53"/>
      <c r="K10542" s="53"/>
      <c r="L10542" s="53"/>
      <c r="M10542" s="53"/>
    </row>
    <row r="10543" spans="2:13" x14ac:dyDescent="0.25">
      <c r="B10543" s="111"/>
      <c r="C10543" s="53"/>
      <c r="D10543" s="53"/>
      <c r="E10543" s="53"/>
      <c r="F10543" s="53"/>
      <c r="G10543" s="54"/>
      <c r="H10543" s="53"/>
      <c r="I10543" s="59"/>
      <c r="J10543" s="53"/>
      <c r="K10543" s="53"/>
      <c r="L10543" s="53"/>
      <c r="M10543" s="53"/>
    </row>
    <row r="10544" spans="2:13" x14ac:dyDescent="0.25">
      <c r="B10544" s="111"/>
      <c r="C10544" s="53"/>
      <c r="D10544" s="53"/>
      <c r="E10544" s="53"/>
      <c r="F10544" s="53"/>
      <c r="G10544" s="54"/>
      <c r="H10544" s="53"/>
      <c r="I10544" s="59"/>
      <c r="J10544" s="53"/>
      <c r="K10544" s="53"/>
      <c r="L10544" s="53"/>
      <c r="M10544" s="53"/>
    </row>
    <row r="10545" spans="2:13" x14ac:dyDescent="0.25">
      <c r="B10545" s="111"/>
      <c r="C10545" s="53"/>
      <c r="D10545" s="53"/>
      <c r="E10545" s="53"/>
      <c r="F10545" s="53"/>
      <c r="G10545" s="54"/>
      <c r="H10545" s="53"/>
      <c r="I10545" s="59"/>
      <c r="J10545" s="53"/>
      <c r="K10545" s="53"/>
      <c r="L10545" s="53"/>
      <c r="M10545" s="53"/>
    </row>
    <row r="10546" spans="2:13" x14ac:dyDescent="0.25">
      <c r="B10546" s="111"/>
      <c r="C10546" s="53"/>
      <c r="D10546" s="53"/>
      <c r="E10546" s="53"/>
      <c r="F10546" s="53"/>
      <c r="G10546" s="54"/>
      <c r="H10546" s="53"/>
      <c r="I10546" s="59"/>
      <c r="J10546" s="53"/>
      <c r="K10546" s="53"/>
      <c r="L10546" s="53"/>
      <c r="M10546" s="53"/>
    </row>
    <row r="10547" spans="2:13" x14ac:dyDescent="0.25">
      <c r="B10547" s="111"/>
      <c r="C10547" s="53"/>
      <c r="D10547" s="53"/>
      <c r="E10547" s="53"/>
      <c r="F10547" s="53"/>
      <c r="G10547" s="54"/>
      <c r="H10547" s="53"/>
      <c r="I10547" s="59"/>
      <c r="J10547" s="53"/>
      <c r="K10547" s="53"/>
      <c r="L10547" s="53"/>
      <c r="M10547" s="53"/>
    </row>
    <row r="10548" spans="2:13" x14ac:dyDescent="0.25">
      <c r="B10548" s="111"/>
      <c r="C10548" s="53"/>
      <c r="D10548" s="53"/>
      <c r="E10548" s="53"/>
      <c r="F10548" s="53"/>
      <c r="G10548" s="54"/>
      <c r="H10548" s="53"/>
      <c r="I10548" s="59"/>
      <c r="J10548" s="53"/>
      <c r="K10548" s="53"/>
      <c r="L10548" s="53"/>
      <c r="M10548" s="53"/>
    </row>
    <row r="10549" spans="2:13" x14ac:dyDescent="0.25">
      <c r="B10549" s="111"/>
      <c r="C10549" s="53"/>
      <c r="D10549" s="53"/>
      <c r="E10549" s="53"/>
      <c r="F10549" s="53"/>
      <c r="G10549" s="54"/>
      <c r="H10549" s="53"/>
      <c r="I10549" s="59"/>
      <c r="J10549" s="53"/>
      <c r="K10549" s="53"/>
      <c r="L10549" s="53"/>
      <c r="M10549" s="53"/>
    </row>
    <row r="10550" spans="2:13" x14ac:dyDescent="0.25">
      <c r="B10550" s="111"/>
      <c r="C10550" s="53"/>
      <c r="D10550" s="53"/>
      <c r="E10550" s="53"/>
      <c r="F10550" s="53"/>
      <c r="G10550" s="54"/>
      <c r="H10550" s="53"/>
      <c r="I10550" s="59"/>
      <c r="J10550" s="53"/>
      <c r="K10550" s="53"/>
      <c r="L10550" s="53"/>
      <c r="M10550" s="53"/>
    </row>
    <row r="10551" spans="2:13" x14ac:dyDescent="0.25">
      <c r="B10551" s="111"/>
      <c r="C10551" s="53"/>
      <c r="D10551" s="53"/>
      <c r="E10551" s="53"/>
      <c r="F10551" s="53"/>
      <c r="G10551" s="54"/>
      <c r="H10551" s="53"/>
      <c r="I10551" s="59"/>
      <c r="J10551" s="53"/>
      <c r="K10551" s="53"/>
      <c r="L10551" s="53"/>
      <c r="M10551" s="53"/>
    </row>
    <row r="10552" spans="2:13" x14ac:dyDescent="0.25">
      <c r="B10552" s="111"/>
      <c r="C10552" s="53"/>
      <c r="D10552" s="53"/>
      <c r="E10552" s="53"/>
      <c r="F10552" s="53"/>
      <c r="G10552" s="54"/>
      <c r="H10552" s="53"/>
      <c r="I10552" s="59"/>
      <c r="J10552" s="53"/>
      <c r="K10552" s="53"/>
      <c r="L10552" s="53"/>
      <c r="M10552" s="53"/>
    </row>
    <row r="10553" spans="2:13" x14ac:dyDescent="0.25">
      <c r="B10553" s="111"/>
      <c r="C10553" s="53"/>
      <c r="D10553" s="53"/>
      <c r="E10553" s="53"/>
      <c r="F10553" s="53"/>
      <c r="G10553" s="54"/>
      <c r="H10553" s="53"/>
      <c r="I10553" s="59"/>
      <c r="J10553" s="53"/>
      <c r="K10553" s="53"/>
      <c r="L10553" s="53"/>
      <c r="M10553" s="53"/>
    </row>
    <row r="10554" spans="2:13" x14ac:dyDescent="0.25">
      <c r="B10554" s="111"/>
      <c r="C10554" s="53"/>
      <c r="D10554" s="53"/>
      <c r="E10554" s="53"/>
      <c r="F10554" s="53"/>
      <c r="G10554" s="54"/>
      <c r="H10554" s="53"/>
      <c r="I10554" s="59"/>
      <c r="J10554" s="53"/>
      <c r="K10554" s="53"/>
      <c r="L10554" s="53"/>
      <c r="M10554" s="53"/>
    </row>
    <row r="10555" spans="2:13" x14ac:dyDescent="0.25">
      <c r="B10555" s="111"/>
      <c r="C10555" s="53"/>
      <c r="D10555" s="53"/>
      <c r="E10555" s="53"/>
      <c r="F10555" s="53"/>
      <c r="G10555" s="54"/>
      <c r="H10555" s="53"/>
      <c r="I10555" s="59"/>
      <c r="J10555" s="53"/>
      <c r="K10555" s="53"/>
      <c r="L10555" s="53"/>
      <c r="M10555" s="53"/>
    </row>
    <row r="10556" spans="2:13" x14ac:dyDescent="0.25">
      <c r="B10556" s="111"/>
      <c r="C10556" s="53"/>
      <c r="D10556" s="53"/>
      <c r="E10556" s="53"/>
      <c r="F10556" s="53"/>
      <c r="G10556" s="54"/>
      <c r="H10556" s="53"/>
      <c r="I10556" s="59"/>
      <c r="J10556" s="53"/>
      <c r="K10556" s="53"/>
      <c r="L10556" s="53"/>
      <c r="M10556" s="53"/>
    </row>
    <row r="10557" spans="2:13" x14ac:dyDescent="0.25">
      <c r="B10557" s="111"/>
      <c r="C10557" s="53"/>
      <c r="D10557" s="53"/>
      <c r="E10557" s="53"/>
      <c r="F10557" s="53"/>
      <c r="G10557" s="54"/>
      <c r="H10557" s="53"/>
      <c r="I10557" s="59"/>
      <c r="J10557" s="53"/>
      <c r="K10557" s="53"/>
      <c r="L10557" s="53"/>
      <c r="M10557" s="53"/>
    </row>
    <row r="10558" spans="2:13" x14ac:dyDescent="0.25">
      <c r="B10558" s="111"/>
      <c r="C10558" s="53"/>
      <c r="D10558" s="53"/>
      <c r="E10558" s="53"/>
      <c r="F10558" s="53"/>
      <c r="G10558" s="54"/>
      <c r="H10558" s="53"/>
      <c r="I10558" s="59"/>
      <c r="J10558" s="53"/>
      <c r="K10558" s="53"/>
      <c r="L10558" s="53"/>
      <c r="M10558" s="53"/>
    </row>
    <row r="10559" spans="2:13" x14ac:dyDescent="0.25">
      <c r="B10559" s="111"/>
      <c r="C10559" s="53"/>
      <c r="D10559" s="53"/>
      <c r="E10559" s="53"/>
      <c r="F10559" s="53"/>
      <c r="G10559" s="54"/>
      <c r="H10559" s="53"/>
      <c r="I10559" s="59"/>
      <c r="J10559" s="53"/>
      <c r="K10559" s="53"/>
      <c r="L10559" s="53"/>
      <c r="M10559" s="53"/>
    </row>
    <row r="10560" spans="2:13" x14ac:dyDescent="0.25">
      <c r="B10560" s="111"/>
      <c r="C10560" s="53"/>
      <c r="D10560" s="53"/>
      <c r="E10560" s="53"/>
      <c r="F10560" s="53"/>
      <c r="G10560" s="54"/>
      <c r="H10560" s="53"/>
      <c r="I10560" s="59"/>
      <c r="J10560" s="53"/>
      <c r="K10560" s="53"/>
      <c r="L10560" s="53"/>
      <c r="M10560" s="53"/>
    </row>
    <row r="10561" spans="2:13" x14ac:dyDescent="0.25">
      <c r="B10561" s="111"/>
      <c r="C10561" s="53"/>
      <c r="D10561" s="53"/>
      <c r="E10561" s="53"/>
      <c r="F10561" s="53"/>
      <c r="G10561" s="54"/>
      <c r="H10561" s="53"/>
      <c r="I10561" s="59"/>
      <c r="J10561" s="53"/>
      <c r="K10561" s="53"/>
      <c r="L10561" s="53"/>
      <c r="M10561" s="53"/>
    </row>
    <row r="10562" spans="2:13" x14ac:dyDescent="0.25">
      <c r="B10562" s="111"/>
      <c r="C10562" s="53"/>
      <c r="D10562" s="53"/>
      <c r="E10562" s="53"/>
      <c r="F10562" s="53"/>
      <c r="G10562" s="54"/>
      <c r="H10562" s="53"/>
      <c r="I10562" s="59"/>
      <c r="J10562" s="53"/>
      <c r="K10562" s="53"/>
      <c r="L10562" s="53"/>
      <c r="M10562" s="53"/>
    </row>
    <row r="10563" spans="2:13" x14ac:dyDescent="0.25">
      <c r="B10563" s="111"/>
      <c r="C10563" s="53"/>
      <c r="D10563" s="53"/>
      <c r="E10563" s="53"/>
      <c r="F10563" s="53"/>
      <c r="G10563" s="54"/>
      <c r="H10563" s="53"/>
      <c r="I10563" s="59"/>
      <c r="J10563" s="53"/>
      <c r="K10563" s="53"/>
      <c r="L10563" s="53"/>
      <c r="M10563" s="53"/>
    </row>
    <row r="10564" spans="2:13" x14ac:dyDescent="0.25">
      <c r="B10564" s="111"/>
      <c r="C10564" s="53"/>
      <c r="D10564" s="53"/>
      <c r="E10564" s="53"/>
      <c r="F10564" s="53"/>
      <c r="G10564" s="54"/>
      <c r="H10564" s="53"/>
      <c r="I10564" s="59"/>
      <c r="J10564" s="53"/>
      <c r="K10564" s="53"/>
      <c r="L10564" s="53"/>
      <c r="M10564" s="53"/>
    </row>
    <row r="10565" spans="2:13" x14ac:dyDescent="0.25">
      <c r="B10565" s="111"/>
      <c r="C10565" s="53"/>
      <c r="D10565" s="53"/>
      <c r="E10565" s="53"/>
      <c r="F10565" s="53"/>
      <c r="G10565" s="54"/>
      <c r="H10565" s="53"/>
      <c r="I10565" s="59"/>
      <c r="J10565" s="53"/>
      <c r="K10565" s="53"/>
      <c r="L10565" s="53"/>
      <c r="M10565" s="53"/>
    </row>
    <row r="10566" spans="2:13" x14ac:dyDescent="0.25">
      <c r="B10566" s="111"/>
      <c r="C10566" s="53"/>
      <c r="D10566" s="53"/>
      <c r="E10566" s="53"/>
      <c r="F10566" s="53"/>
      <c r="G10566" s="54"/>
      <c r="H10566" s="53"/>
      <c r="I10566" s="59"/>
      <c r="J10566" s="53"/>
      <c r="K10566" s="53"/>
      <c r="L10566" s="53"/>
      <c r="M10566" s="53"/>
    </row>
    <row r="10567" spans="2:13" x14ac:dyDescent="0.25">
      <c r="B10567" s="111"/>
      <c r="C10567" s="53"/>
      <c r="D10567" s="53"/>
      <c r="E10567" s="53"/>
      <c r="F10567" s="53"/>
      <c r="G10567" s="54"/>
      <c r="H10567" s="53"/>
      <c r="I10567" s="59"/>
      <c r="J10567" s="53"/>
      <c r="K10567" s="53"/>
      <c r="L10567" s="53"/>
      <c r="M10567" s="53"/>
    </row>
    <row r="10568" spans="2:13" x14ac:dyDescent="0.25">
      <c r="B10568" s="111"/>
      <c r="C10568" s="53"/>
      <c r="D10568" s="53"/>
      <c r="E10568" s="53"/>
      <c r="F10568" s="53"/>
      <c r="G10568" s="54"/>
      <c r="H10568" s="53"/>
      <c r="I10568" s="59"/>
      <c r="J10568" s="53"/>
      <c r="K10568" s="53"/>
      <c r="L10568" s="53"/>
      <c r="M10568" s="53"/>
    </row>
    <row r="10569" spans="2:13" x14ac:dyDescent="0.25">
      <c r="B10569" s="111"/>
      <c r="C10569" s="53"/>
      <c r="D10569" s="53"/>
      <c r="E10569" s="53"/>
      <c r="F10569" s="53"/>
      <c r="G10569" s="54"/>
      <c r="H10569" s="53"/>
      <c r="I10569" s="59"/>
      <c r="J10569" s="53"/>
      <c r="K10569" s="53"/>
      <c r="L10569" s="53"/>
      <c r="M10569" s="53"/>
    </row>
    <row r="10570" spans="2:13" x14ac:dyDescent="0.25">
      <c r="B10570" s="111"/>
      <c r="C10570" s="53"/>
      <c r="D10570" s="53"/>
      <c r="E10570" s="53"/>
      <c r="F10570" s="53"/>
      <c r="G10570" s="54"/>
      <c r="H10570" s="53"/>
      <c r="I10570" s="59"/>
      <c r="J10570" s="53"/>
      <c r="K10570" s="53"/>
      <c r="L10570" s="53"/>
      <c r="M10570" s="53"/>
    </row>
    <row r="10571" spans="2:13" x14ac:dyDescent="0.25">
      <c r="B10571" s="111"/>
      <c r="C10571" s="53"/>
      <c r="D10571" s="53"/>
      <c r="E10571" s="53"/>
      <c r="F10571" s="53"/>
      <c r="G10571" s="54"/>
      <c r="H10571" s="53"/>
      <c r="I10571" s="59"/>
      <c r="J10571" s="53"/>
      <c r="K10571" s="53"/>
      <c r="L10571" s="53"/>
      <c r="M10571" s="53"/>
    </row>
    <row r="10572" spans="2:13" x14ac:dyDescent="0.25">
      <c r="B10572" s="111"/>
      <c r="C10572" s="53"/>
      <c r="D10572" s="53"/>
      <c r="E10572" s="53"/>
      <c r="F10572" s="53"/>
      <c r="G10572" s="54"/>
      <c r="H10572" s="53"/>
      <c r="I10572" s="59"/>
      <c r="J10572" s="53"/>
      <c r="K10572" s="53"/>
      <c r="L10572" s="53"/>
      <c r="M10572" s="53"/>
    </row>
    <row r="10573" spans="2:13" x14ac:dyDescent="0.25">
      <c r="B10573" s="111"/>
      <c r="C10573" s="53"/>
      <c r="D10573" s="53"/>
      <c r="E10573" s="53"/>
      <c r="F10573" s="53"/>
      <c r="G10573" s="54"/>
      <c r="H10573" s="53"/>
      <c r="I10573" s="59"/>
      <c r="J10573" s="53"/>
      <c r="K10573" s="53"/>
      <c r="L10573" s="53"/>
      <c r="M10573" s="53"/>
    </row>
    <row r="10574" spans="2:13" x14ac:dyDescent="0.25">
      <c r="B10574" s="111"/>
      <c r="C10574" s="53"/>
      <c r="D10574" s="53"/>
      <c r="E10574" s="53"/>
      <c r="F10574" s="53"/>
      <c r="G10574" s="54"/>
      <c r="H10574" s="53"/>
      <c r="I10574" s="59"/>
      <c r="J10574" s="53"/>
      <c r="K10574" s="53"/>
      <c r="L10574" s="53"/>
      <c r="M10574" s="53"/>
    </row>
    <row r="10575" spans="2:13" x14ac:dyDescent="0.25">
      <c r="B10575" s="111"/>
      <c r="C10575" s="53"/>
      <c r="D10575" s="53"/>
      <c r="E10575" s="53"/>
      <c r="F10575" s="53"/>
      <c r="G10575" s="54"/>
      <c r="H10575" s="53"/>
      <c r="I10575" s="59"/>
      <c r="J10575" s="53"/>
      <c r="K10575" s="53"/>
      <c r="L10575" s="53"/>
      <c r="M10575" s="53"/>
    </row>
    <row r="10576" spans="2:13" x14ac:dyDescent="0.25">
      <c r="B10576" s="111"/>
      <c r="C10576" s="53"/>
      <c r="D10576" s="53"/>
      <c r="E10576" s="53"/>
      <c r="F10576" s="53"/>
      <c r="G10576" s="54"/>
      <c r="H10576" s="53"/>
      <c r="I10576" s="59"/>
      <c r="J10576" s="53"/>
      <c r="K10576" s="53"/>
      <c r="L10576" s="53"/>
      <c r="M10576" s="53"/>
    </row>
    <row r="10577" spans="2:13" x14ac:dyDescent="0.25">
      <c r="B10577" s="111"/>
      <c r="C10577" s="53"/>
      <c r="D10577" s="53"/>
      <c r="E10577" s="53"/>
      <c r="F10577" s="53"/>
      <c r="G10577" s="54"/>
      <c r="H10577" s="53"/>
      <c r="I10577" s="59"/>
      <c r="J10577" s="53"/>
      <c r="K10577" s="53"/>
      <c r="L10577" s="53"/>
      <c r="M10577" s="53"/>
    </row>
    <row r="10578" spans="2:13" x14ac:dyDescent="0.25">
      <c r="B10578" s="111"/>
      <c r="C10578" s="53"/>
      <c r="D10578" s="53"/>
      <c r="E10578" s="53"/>
      <c r="F10578" s="53"/>
      <c r="G10578" s="54"/>
      <c r="H10578" s="53"/>
      <c r="I10578" s="59"/>
      <c r="J10578" s="53"/>
      <c r="K10578" s="53"/>
      <c r="L10578" s="53"/>
      <c r="M10578" s="53"/>
    </row>
    <row r="10579" spans="2:13" x14ac:dyDescent="0.25">
      <c r="B10579" s="111"/>
      <c r="C10579" s="53"/>
      <c r="D10579" s="53"/>
      <c r="E10579" s="53"/>
      <c r="F10579" s="53"/>
      <c r="G10579" s="54"/>
      <c r="H10579" s="53"/>
      <c r="I10579" s="59"/>
      <c r="J10579" s="53"/>
      <c r="K10579" s="53"/>
      <c r="L10579" s="53"/>
      <c r="M10579" s="53"/>
    </row>
    <row r="10580" spans="2:13" x14ac:dyDescent="0.25">
      <c r="B10580" s="111"/>
      <c r="C10580" s="53"/>
      <c r="D10580" s="53"/>
      <c r="E10580" s="53"/>
      <c r="F10580" s="53"/>
      <c r="G10580" s="54"/>
      <c r="H10580" s="53"/>
      <c r="I10580" s="59"/>
      <c r="J10580" s="53"/>
      <c r="K10580" s="53"/>
      <c r="L10580" s="53"/>
      <c r="M10580" s="53"/>
    </row>
    <row r="10581" spans="2:13" x14ac:dyDescent="0.25">
      <c r="B10581" s="111"/>
      <c r="C10581" s="53"/>
      <c r="D10581" s="53"/>
      <c r="E10581" s="53"/>
      <c r="F10581" s="53"/>
      <c r="G10581" s="54"/>
      <c r="H10581" s="53"/>
      <c r="I10581" s="59"/>
      <c r="J10581" s="53"/>
      <c r="K10581" s="53"/>
      <c r="L10581" s="53"/>
      <c r="M10581" s="53"/>
    </row>
    <row r="10582" spans="2:13" x14ac:dyDescent="0.25">
      <c r="B10582" s="111"/>
      <c r="C10582" s="53"/>
      <c r="D10582" s="53"/>
      <c r="E10582" s="53"/>
      <c r="F10582" s="53"/>
      <c r="G10582" s="54"/>
      <c r="H10582" s="53"/>
      <c r="I10582" s="59"/>
      <c r="J10582" s="53"/>
      <c r="K10582" s="53"/>
      <c r="L10582" s="53"/>
      <c r="M10582" s="53"/>
    </row>
    <row r="10583" spans="2:13" x14ac:dyDescent="0.25">
      <c r="B10583" s="111"/>
      <c r="C10583" s="53"/>
      <c r="D10583" s="53"/>
      <c r="E10583" s="53"/>
      <c r="F10583" s="53"/>
      <c r="G10583" s="54"/>
      <c r="H10583" s="53"/>
      <c r="I10583" s="59"/>
      <c r="J10583" s="53"/>
      <c r="K10583" s="53"/>
      <c r="L10583" s="53"/>
      <c r="M10583" s="53"/>
    </row>
    <row r="10584" spans="2:13" x14ac:dyDescent="0.25">
      <c r="B10584" s="111"/>
      <c r="C10584" s="53"/>
      <c r="D10584" s="53"/>
      <c r="E10584" s="53"/>
      <c r="F10584" s="53"/>
      <c r="G10584" s="54"/>
      <c r="H10584" s="53"/>
      <c r="I10584" s="59"/>
      <c r="J10584" s="53"/>
      <c r="K10584" s="53"/>
      <c r="L10584" s="53"/>
      <c r="M10584" s="53"/>
    </row>
    <row r="10585" spans="2:13" x14ac:dyDescent="0.25">
      <c r="B10585" s="111"/>
      <c r="C10585" s="53"/>
      <c r="D10585" s="53"/>
      <c r="E10585" s="53"/>
      <c r="F10585" s="53"/>
      <c r="G10585" s="54"/>
      <c r="H10585" s="53"/>
      <c r="I10585" s="59"/>
      <c r="J10585" s="53"/>
      <c r="K10585" s="53"/>
      <c r="L10585" s="53"/>
      <c r="M10585" s="53"/>
    </row>
    <row r="10586" spans="2:13" x14ac:dyDescent="0.25">
      <c r="B10586" s="111"/>
      <c r="C10586" s="53"/>
      <c r="D10586" s="53"/>
      <c r="E10586" s="53"/>
      <c r="F10586" s="53"/>
      <c r="G10586" s="54"/>
      <c r="H10586" s="53"/>
      <c r="I10586" s="59"/>
      <c r="J10586" s="53"/>
      <c r="K10586" s="53"/>
      <c r="L10586" s="53"/>
      <c r="M10586" s="53"/>
    </row>
    <row r="10587" spans="2:13" x14ac:dyDescent="0.25">
      <c r="B10587" s="111"/>
      <c r="C10587" s="53"/>
      <c r="D10587" s="53"/>
      <c r="E10587" s="53"/>
      <c r="F10587" s="53"/>
      <c r="G10587" s="54"/>
      <c r="H10587" s="53"/>
      <c r="I10587" s="59"/>
      <c r="J10587" s="53"/>
      <c r="K10587" s="53"/>
      <c r="L10587" s="53"/>
      <c r="M10587" s="53"/>
    </row>
    <row r="10588" spans="2:13" x14ac:dyDescent="0.25">
      <c r="B10588" s="111"/>
      <c r="C10588" s="53"/>
      <c r="D10588" s="53"/>
      <c r="E10588" s="53"/>
      <c r="F10588" s="53"/>
      <c r="G10588" s="54"/>
      <c r="H10588" s="53"/>
      <c r="I10588" s="59"/>
      <c r="J10588" s="53"/>
      <c r="K10588" s="53"/>
      <c r="L10588" s="53"/>
      <c r="M10588" s="53"/>
    </row>
    <row r="10589" spans="2:13" x14ac:dyDescent="0.25">
      <c r="B10589" s="111"/>
      <c r="C10589" s="53"/>
      <c r="D10589" s="53"/>
      <c r="E10589" s="53"/>
      <c r="F10589" s="53"/>
      <c r="G10589" s="54"/>
      <c r="H10589" s="53"/>
      <c r="I10589" s="59"/>
      <c r="J10589" s="53"/>
      <c r="K10589" s="53"/>
      <c r="L10589" s="53"/>
      <c r="M10589" s="53"/>
    </row>
    <row r="10590" spans="2:13" x14ac:dyDescent="0.25">
      <c r="B10590" s="111"/>
      <c r="C10590" s="53"/>
      <c r="D10590" s="53"/>
      <c r="E10590" s="53"/>
      <c r="F10590" s="53"/>
      <c r="G10590" s="54"/>
      <c r="H10590" s="53"/>
      <c r="I10590" s="59"/>
      <c r="J10590" s="53"/>
      <c r="K10590" s="53"/>
      <c r="L10590" s="53"/>
      <c r="M10590" s="53"/>
    </row>
    <row r="10591" spans="2:13" x14ac:dyDescent="0.25">
      <c r="B10591" s="111"/>
      <c r="C10591" s="53"/>
      <c r="D10591" s="53"/>
      <c r="E10591" s="53"/>
      <c r="F10591" s="53"/>
      <c r="G10591" s="54"/>
      <c r="H10591" s="53"/>
      <c r="I10591" s="59"/>
      <c r="J10591" s="53"/>
      <c r="K10591" s="53"/>
      <c r="L10591" s="53"/>
      <c r="M10591" s="53"/>
    </row>
    <row r="10592" spans="2:13" x14ac:dyDescent="0.25">
      <c r="B10592" s="111"/>
      <c r="C10592" s="53"/>
      <c r="D10592" s="53"/>
      <c r="E10592" s="53"/>
      <c r="F10592" s="53"/>
      <c r="G10592" s="54"/>
      <c r="H10592" s="53"/>
      <c r="I10592" s="59"/>
      <c r="J10592" s="53"/>
      <c r="K10592" s="53"/>
      <c r="L10592" s="53"/>
      <c r="M10592" s="53"/>
    </row>
    <row r="10593" spans="2:13" x14ac:dyDescent="0.25">
      <c r="B10593" s="111"/>
      <c r="C10593" s="53"/>
      <c r="D10593" s="53"/>
      <c r="E10593" s="53"/>
      <c r="F10593" s="53"/>
      <c r="G10593" s="54"/>
      <c r="H10593" s="53"/>
      <c r="I10593" s="59"/>
      <c r="J10593" s="53"/>
      <c r="K10593" s="53"/>
      <c r="L10593" s="53"/>
      <c r="M10593" s="53"/>
    </row>
    <row r="10594" spans="2:13" x14ac:dyDescent="0.25">
      <c r="B10594" s="111"/>
      <c r="C10594" s="53"/>
      <c r="D10594" s="53"/>
      <c r="E10594" s="53"/>
      <c r="F10594" s="53"/>
      <c r="G10594" s="54"/>
      <c r="H10594" s="53"/>
      <c r="I10594" s="59"/>
      <c r="J10594" s="53"/>
      <c r="K10594" s="53"/>
      <c r="L10594" s="53"/>
      <c r="M10594" s="53"/>
    </row>
    <row r="10595" spans="2:13" x14ac:dyDescent="0.25">
      <c r="B10595" s="111"/>
      <c r="C10595" s="53"/>
      <c r="D10595" s="53"/>
      <c r="E10595" s="53"/>
      <c r="F10595" s="53"/>
      <c r="G10595" s="54"/>
      <c r="H10595" s="53"/>
      <c r="I10595" s="59"/>
      <c r="J10595" s="53"/>
      <c r="K10595" s="53"/>
      <c r="L10595" s="53"/>
      <c r="M10595" s="53"/>
    </row>
    <row r="10596" spans="2:13" x14ac:dyDescent="0.25">
      <c r="B10596" s="111"/>
      <c r="C10596" s="53"/>
      <c r="D10596" s="53"/>
      <c r="E10596" s="53"/>
      <c r="F10596" s="53"/>
      <c r="G10596" s="54"/>
      <c r="H10596" s="53"/>
      <c r="I10596" s="59"/>
      <c r="J10596" s="53"/>
      <c r="K10596" s="53"/>
      <c r="L10596" s="53"/>
      <c r="M10596" s="53"/>
    </row>
    <row r="10597" spans="2:13" x14ac:dyDescent="0.25">
      <c r="B10597" s="111"/>
      <c r="C10597" s="53"/>
      <c r="D10597" s="53"/>
      <c r="E10597" s="53"/>
      <c r="F10597" s="53"/>
      <c r="G10597" s="54"/>
      <c r="H10597" s="53"/>
      <c r="I10597" s="59"/>
      <c r="J10597" s="53"/>
      <c r="K10597" s="53"/>
      <c r="L10597" s="53"/>
      <c r="M10597" s="53"/>
    </row>
    <row r="10598" spans="2:13" x14ac:dyDescent="0.25">
      <c r="B10598" s="111"/>
      <c r="C10598" s="53"/>
      <c r="D10598" s="53"/>
      <c r="E10598" s="53"/>
      <c r="F10598" s="53"/>
      <c r="G10598" s="54"/>
      <c r="H10598" s="53"/>
      <c r="I10598" s="59"/>
      <c r="J10598" s="53"/>
      <c r="K10598" s="53"/>
      <c r="L10598" s="53"/>
      <c r="M10598" s="53"/>
    </row>
    <row r="10599" spans="2:13" x14ac:dyDescent="0.25">
      <c r="B10599" s="111"/>
      <c r="C10599" s="53"/>
      <c r="D10599" s="53"/>
      <c r="E10599" s="53"/>
      <c r="F10599" s="53"/>
      <c r="G10599" s="54"/>
      <c r="H10599" s="53"/>
      <c r="I10599" s="59"/>
      <c r="J10599" s="53"/>
      <c r="K10599" s="53"/>
      <c r="L10599" s="53"/>
      <c r="M10599" s="53"/>
    </row>
    <row r="10600" spans="2:13" x14ac:dyDescent="0.25">
      <c r="B10600" s="111"/>
      <c r="C10600" s="53"/>
      <c r="D10600" s="53"/>
      <c r="E10600" s="53"/>
      <c r="F10600" s="53"/>
      <c r="G10600" s="54"/>
      <c r="H10600" s="53"/>
      <c r="I10600" s="59"/>
      <c r="J10600" s="53"/>
      <c r="K10600" s="53"/>
      <c r="L10600" s="53"/>
      <c r="M10600" s="53"/>
    </row>
    <row r="10601" spans="2:13" x14ac:dyDescent="0.25">
      <c r="B10601" s="111"/>
      <c r="C10601" s="53"/>
      <c r="D10601" s="53"/>
      <c r="E10601" s="53"/>
      <c r="F10601" s="53"/>
      <c r="G10601" s="54"/>
      <c r="H10601" s="53"/>
      <c r="I10601" s="59"/>
      <c r="J10601" s="53"/>
      <c r="K10601" s="53"/>
      <c r="L10601" s="53"/>
      <c r="M10601" s="53"/>
    </row>
    <row r="10602" spans="2:13" x14ac:dyDescent="0.25">
      <c r="B10602" s="111"/>
      <c r="C10602" s="53"/>
      <c r="D10602" s="53"/>
      <c r="E10602" s="53"/>
      <c r="F10602" s="53"/>
      <c r="G10602" s="54"/>
      <c r="H10602" s="53"/>
      <c r="I10602" s="59"/>
      <c r="J10602" s="53"/>
      <c r="K10602" s="53"/>
      <c r="L10602" s="53"/>
      <c r="M10602" s="53"/>
    </row>
    <row r="10603" spans="2:13" x14ac:dyDescent="0.25">
      <c r="B10603" s="111"/>
      <c r="C10603" s="53"/>
      <c r="D10603" s="53"/>
      <c r="E10603" s="53"/>
      <c r="F10603" s="53"/>
      <c r="G10603" s="54"/>
      <c r="H10603" s="53"/>
      <c r="I10603" s="59"/>
      <c r="J10603" s="53"/>
      <c r="K10603" s="53"/>
      <c r="L10603" s="53"/>
      <c r="M10603" s="53"/>
    </row>
    <row r="10604" spans="2:13" x14ac:dyDescent="0.25">
      <c r="B10604" s="111"/>
      <c r="C10604" s="53"/>
      <c r="D10604" s="53"/>
      <c r="E10604" s="53"/>
      <c r="F10604" s="53"/>
      <c r="G10604" s="54"/>
      <c r="H10604" s="53"/>
      <c r="I10604" s="59"/>
      <c r="J10604" s="53"/>
      <c r="K10604" s="53"/>
      <c r="L10604" s="53"/>
      <c r="M10604" s="53"/>
    </row>
    <row r="10605" spans="2:13" x14ac:dyDescent="0.25">
      <c r="B10605" s="111"/>
      <c r="C10605" s="53"/>
      <c r="D10605" s="53"/>
      <c r="E10605" s="53"/>
      <c r="F10605" s="53"/>
      <c r="G10605" s="54"/>
      <c r="H10605" s="53"/>
      <c r="I10605" s="59"/>
      <c r="J10605" s="53"/>
      <c r="K10605" s="53"/>
      <c r="L10605" s="53"/>
      <c r="M10605" s="53"/>
    </row>
    <row r="10606" spans="2:13" x14ac:dyDescent="0.25">
      <c r="B10606" s="111"/>
      <c r="C10606" s="53"/>
      <c r="D10606" s="53"/>
      <c r="E10606" s="53"/>
      <c r="F10606" s="53"/>
      <c r="G10606" s="54"/>
      <c r="H10606" s="53"/>
      <c r="I10606" s="59"/>
      <c r="J10606" s="53"/>
      <c r="K10606" s="53"/>
      <c r="L10606" s="53"/>
      <c r="M10606" s="53"/>
    </row>
    <row r="10607" spans="2:13" x14ac:dyDescent="0.25">
      <c r="B10607" s="111"/>
      <c r="C10607" s="53"/>
      <c r="D10607" s="53"/>
      <c r="E10607" s="53"/>
      <c r="F10607" s="53"/>
      <c r="G10607" s="54"/>
      <c r="H10607" s="53"/>
      <c r="I10607" s="59"/>
      <c r="J10607" s="53"/>
      <c r="K10607" s="53"/>
      <c r="L10607" s="53"/>
      <c r="M10607" s="53"/>
    </row>
    <row r="10608" spans="2:13" x14ac:dyDescent="0.25">
      <c r="B10608" s="111"/>
      <c r="C10608" s="53"/>
      <c r="D10608" s="53"/>
      <c r="E10608" s="53"/>
      <c r="F10608" s="53"/>
      <c r="G10608" s="54"/>
      <c r="H10608" s="53"/>
      <c r="I10608" s="59"/>
      <c r="J10608" s="53"/>
      <c r="K10608" s="53"/>
      <c r="L10608" s="53"/>
      <c r="M10608" s="53"/>
    </row>
    <row r="10609" spans="2:13" x14ac:dyDescent="0.25">
      <c r="B10609" s="111"/>
      <c r="C10609" s="53"/>
      <c r="D10609" s="53"/>
      <c r="E10609" s="53"/>
      <c r="F10609" s="53"/>
      <c r="G10609" s="54"/>
      <c r="H10609" s="53"/>
      <c r="I10609" s="59"/>
      <c r="J10609" s="53"/>
      <c r="K10609" s="53"/>
      <c r="L10609" s="53"/>
      <c r="M10609" s="53"/>
    </row>
    <row r="10610" spans="2:13" x14ac:dyDescent="0.25">
      <c r="B10610" s="111"/>
      <c r="C10610" s="53"/>
      <c r="D10610" s="53"/>
      <c r="E10610" s="53"/>
      <c r="F10610" s="53"/>
      <c r="G10610" s="54"/>
      <c r="H10610" s="53"/>
      <c r="I10610" s="59"/>
      <c r="J10610" s="53"/>
      <c r="K10610" s="53"/>
      <c r="L10610" s="53"/>
      <c r="M10610" s="53"/>
    </row>
    <row r="10611" spans="2:13" x14ac:dyDescent="0.25">
      <c r="B10611" s="111"/>
      <c r="C10611" s="53"/>
      <c r="D10611" s="53"/>
      <c r="E10611" s="53"/>
      <c r="F10611" s="53"/>
      <c r="G10611" s="54"/>
      <c r="H10611" s="53"/>
      <c r="I10611" s="59"/>
      <c r="J10611" s="53"/>
      <c r="K10611" s="53"/>
      <c r="L10611" s="53"/>
      <c r="M10611" s="53"/>
    </row>
    <row r="10612" spans="2:13" x14ac:dyDescent="0.25">
      <c r="B10612" s="111"/>
      <c r="C10612" s="53"/>
      <c r="D10612" s="53"/>
      <c r="E10612" s="53"/>
      <c r="F10612" s="53"/>
      <c r="G10612" s="54"/>
      <c r="H10612" s="53"/>
      <c r="I10612" s="59"/>
      <c r="J10612" s="53"/>
      <c r="K10612" s="53"/>
      <c r="L10612" s="53"/>
      <c r="M10612" s="53"/>
    </row>
    <row r="10613" spans="2:13" x14ac:dyDescent="0.25">
      <c r="B10613" s="111"/>
      <c r="C10613" s="53"/>
      <c r="D10613" s="53"/>
      <c r="E10613" s="53"/>
      <c r="F10613" s="53"/>
      <c r="G10613" s="54"/>
      <c r="H10613" s="53"/>
      <c r="I10613" s="59"/>
      <c r="J10613" s="53"/>
      <c r="K10613" s="53"/>
      <c r="L10613" s="53"/>
      <c r="M10613" s="53"/>
    </row>
    <row r="10614" spans="2:13" x14ac:dyDescent="0.25">
      <c r="B10614" s="111"/>
      <c r="C10614" s="53"/>
      <c r="D10614" s="53"/>
      <c r="E10614" s="53"/>
      <c r="F10614" s="53"/>
      <c r="G10614" s="54"/>
      <c r="H10614" s="53"/>
      <c r="I10614" s="59"/>
      <c r="J10614" s="53"/>
      <c r="K10614" s="53"/>
      <c r="L10614" s="53"/>
      <c r="M10614" s="53"/>
    </row>
    <row r="10615" spans="2:13" x14ac:dyDescent="0.25">
      <c r="B10615" s="111"/>
      <c r="C10615" s="53"/>
      <c r="D10615" s="53"/>
      <c r="E10615" s="53"/>
      <c r="F10615" s="53"/>
      <c r="G10615" s="54"/>
      <c r="H10615" s="53"/>
      <c r="I10615" s="59"/>
      <c r="J10615" s="53"/>
      <c r="K10615" s="53"/>
      <c r="L10615" s="53"/>
      <c r="M10615" s="53"/>
    </row>
    <row r="10616" spans="2:13" x14ac:dyDescent="0.25">
      <c r="B10616" s="111"/>
      <c r="C10616" s="53"/>
      <c r="D10616" s="53"/>
      <c r="E10616" s="53"/>
      <c r="F10616" s="53"/>
      <c r="G10616" s="54"/>
      <c r="H10616" s="53"/>
      <c r="I10616" s="59"/>
      <c r="J10616" s="53"/>
      <c r="K10616" s="53"/>
      <c r="L10616" s="53"/>
      <c r="M10616" s="53"/>
    </row>
    <row r="10617" spans="2:13" x14ac:dyDescent="0.25">
      <c r="B10617" s="111"/>
      <c r="C10617" s="53"/>
      <c r="D10617" s="53"/>
      <c r="E10617" s="53"/>
      <c r="F10617" s="53"/>
      <c r="G10617" s="54"/>
      <c r="H10617" s="53"/>
      <c r="I10617" s="59"/>
      <c r="J10617" s="53"/>
      <c r="K10617" s="53"/>
      <c r="L10617" s="53"/>
      <c r="M10617" s="53"/>
    </row>
    <row r="10618" spans="2:13" x14ac:dyDescent="0.25">
      <c r="B10618" s="111"/>
      <c r="C10618" s="53"/>
      <c r="D10618" s="53"/>
      <c r="E10618" s="53"/>
      <c r="F10618" s="53"/>
      <c r="G10618" s="54"/>
      <c r="H10618" s="53"/>
      <c r="I10618" s="59"/>
      <c r="J10618" s="53"/>
      <c r="K10618" s="53"/>
      <c r="L10618" s="53"/>
      <c r="M10618" s="53"/>
    </row>
    <row r="10619" spans="2:13" x14ac:dyDescent="0.25">
      <c r="B10619" s="111"/>
      <c r="C10619" s="53"/>
      <c r="D10619" s="53"/>
      <c r="E10619" s="53"/>
      <c r="F10619" s="53"/>
      <c r="G10619" s="54"/>
      <c r="H10619" s="53"/>
      <c r="I10619" s="59"/>
      <c r="J10619" s="53"/>
      <c r="K10619" s="53"/>
      <c r="L10619" s="53"/>
      <c r="M10619" s="53"/>
    </row>
    <row r="10620" spans="2:13" x14ac:dyDescent="0.25">
      <c r="B10620" s="111"/>
      <c r="C10620" s="53"/>
      <c r="D10620" s="53"/>
      <c r="E10620" s="53"/>
      <c r="F10620" s="53"/>
      <c r="G10620" s="54"/>
      <c r="H10620" s="53"/>
      <c r="I10620" s="59"/>
      <c r="J10620" s="53"/>
      <c r="K10620" s="53"/>
      <c r="L10620" s="53"/>
      <c r="M10620" s="53"/>
    </row>
    <row r="10621" spans="2:13" x14ac:dyDescent="0.25">
      <c r="B10621" s="111"/>
      <c r="C10621" s="53"/>
      <c r="D10621" s="53"/>
      <c r="E10621" s="53"/>
      <c r="F10621" s="53"/>
      <c r="G10621" s="54"/>
      <c r="H10621" s="53"/>
      <c r="I10621" s="59"/>
      <c r="J10621" s="53"/>
      <c r="K10621" s="53"/>
      <c r="L10621" s="53"/>
      <c r="M10621" s="53"/>
    </row>
    <row r="10622" spans="2:13" x14ac:dyDescent="0.25">
      <c r="B10622" s="111"/>
      <c r="C10622" s="53"/>
      <c r="D10622" s="53"/>
      <c r="E10622" s="53"/>
      <c r="F10622" s="53"/>
      <c r="G10622" s="54"/>
      <c r="H10622" s="53"/>
      <c r="I10622" s="59"/>
      <c r="J10622" s="53"/>
      <c r="K10622" s="53"/>
      <c r="L10622" s="53"/>
      <c r="M10622" s="53"/>
    </row>
    <row r="10623" spans="2:13" x14ac:dyDescent="0.25">
      <c r="B10623" s="111"/>
      <c r="C10623" s="53"/>
      <c r="D10623" s="53"/>
      <c r="E10623" s="53"/>
      <c r="F10623" s="53"/>
      <c r="G10623" s="54"/>
      <c r="H10623" s="53"/>
      <c r="I10623" s="59"/>
      <c r="J10623" s="53"/>
      <c r="K10623" s="53"/>
      <c r="L10623" s="53"/>
      <c r="M10623" s="53"/>
    </row>
    <row r="10624" spans="2:13" x14ac:dyDescent="0.25">
      <c r="B10624" s="111"/>
      <c r="C10624" s="53"/>
      <c r="D10624" s="53"/>
      <c r="E10624" s="53"/>
      <c r="F10624" s="53"/>
      <c r="G10624" s="54"/>
      <c r="H10624" s="53"/>
      <c r="I10624" s="59"/>
      <c r="J10624" s="53"/>
      <c r="K10624" s="53"/>
      <c r="L10624" s="53"/>
      <c r="M10624" s="53"/>
    </row>
    <row r="10625" spans="2:13" x14ac:dyDescent="0.25">
      <c r="B10625" s="111"/>
      <c r="C10625" s="53"/>
      <c r="D10625" s="53"/>
      <c r="E10625" s="53"/>
      <c r="F10625" s="53"/>
      <c r="G10625" s="54"/>
      <c r="H10625" s="53"/>
      <c r="I10625" s="59"/>
      <c r="J10625" s="53"/>
      <c r="K10625" s="53"/>
      <c r="L10625" s="53"/>
      <c r="M10625" s="53"/>
    </row>
    <row r="10626" spans="2:13" x14ac:dyDescent="0.25">
      <c r="B10626" s="111"/>
      <c r="C10626" s="53"/>
      <c r="D10626" s="53"/>
      <c r="E10626" s="53"/>
      <c r="F10626" s="53"/>
      <c r="G10626" s="54"/>
      <c r="H10626" s="53"/>
      <c r="I10626" s="59"/>
      <c r="J10626" s="53"/>
      <c r="K10626" s="53"/>
      <c r="L10626" s="53"/>
      <c r="M10626" s="53"/>
    </row>
    <row r="10627" spans="2:13" x14ac:dyDescent="0.25">
      <c r="B10627" s="111"/>
      <c r="C10627" s="53"/>
      <c r="D10627" s="53"/>
      <c r="E10627" s="53"/>
      <c r="F10627" s="53"/>
      <c r="G10627" s="54"/>
      <c r="H10627" s="53"/>
      <c r="I10627" s="59"/>
      <c r="J10627" s="53"/>
      <c r="K10627" s="53"/>
      <c r="L10627" s="53"/>
      <c r="M10627" s="53"/>
    </row>
    <row r="10628" spans="2:13" x14ac:dyDescent="0.25">
      <c r="B10628" s="111"/>
      <c r="C10628" s="53"/>
      <c r="D10628" s="53"/>
      <c r="E10628" s="53"/>
      <c r="F10628" s="53"/>
      <c r="G10628" s="54"/>
      <c r="H10628" s="53"/>
      <c r="I10628" s="59"/>
      <c r="J10628" s="53"/>
      <c r="K10628" s="53"/>
      <c r="L10628" s="53"/>
      <c r="M10628" s="53"/>
    </row>
    <row r="10629" spans="2:13" x14ac:dyDescent="0.25">
      <c r="B10629" s="111"/>
      <c r="C10629" s="53"/>
      <c r="D10629" s="53"/>
      <c r="E10629" s="53"/>
      <c r="F10629" s="53"/>
      <c r="G10629" s="54"/>
      <c r="H10629" s="53"/>
      <c r="I10629" s="59"/>
      <c r="J10629" s="53"/>
      <c r="K10629" s="53"/>
      <c r="L10629" s="53"/>
      <c r="M10629" s="53"/>
    </row>
    <row r="10630" spans="2:13" x14ac:dyDescent="0.25">
      <c r="B10630" s="111"/>
      <c r="C10630" s="53"/>
      <c r="D10630" s="53"/>
      <c r="E10630" s="53"/>
      <c r="F10630" s="53"/>
      <c r="G10630" s="54"/>
      <c r="H10630" s="53"/>
      <c r="I10630" s="59"/>
      <c r="J10630" s="53"/>
      <c r="K10630" s="53"/>
      <c r="L10630" s="53"/>
      <c r="M10630" s="53"/>
    </row>
    <row r="10631" spans="2:13" x14ac:dyDescent="0.25">
      <c r="B10631" s="111"/>
      <c r="C10631" s="53"/>
      <c r="D10631" s="53"/>
      <c r="E10631" s="53"/>
      <c r="F10631" s="53"/>
      <c r="G10631" s="54"/>
      <c r="H10631" s="53"/>
      <c r="I10631" s="59"/>
      <c r="J10631" s="53"/>
      <c r="K10631" s="53"/>
      <c r="L10631" s="53"/>
      <c r="M10631" s="53"/>
    </row>
    <row r="10632" spans="2:13" x14ac:dyDescent="0.25">
      <c r="B10632" s="111"/>
      <c r="C10632" s="53"/>
      <c r="D10632" s="53"/>
      <c r="E10632" s="53"/>
      <c r="F10632" s="53"/>
      <c r="G10632" s="54"/>
      <c r="H10632" s="53"/>
      <c r="I10632" s="59"/>
      <c r="J10632" s="53"/>
      <c r="K10632" s="53"/>
      <c r="L10632" s="53"/>
      <c r="M10632" s="53"/>
    </row>
    <row r="10633" spans="2:13" x14ac:dyDescent="0.25">
      <c r="B10633" s="111"/>
      <c r="C10633" s="53"/>
      <c r="D10633" s="53"/>
      <c r="E10633" s="53"/>
      <c r="F10633" s="53"/>
      <c r="G10633" s="54"/>
      <c r="H10633" s="53"/>
      <c r="I10633" s="59"/>
      <c r="J10633" s="53"/>
      <c r="K10633" s="53"/>
      <c r="L10633" s="53"/>
      <c r="M10633" s="53"/>
    </row>
    <row r="10634" spans="2:13" x14ac:dyDescent="0.25">
      <c r="B10634" s="111"/>
      <c r="C10634" s="53"/>
      <c r="D10634" s="53"/>
      <c r="E10634" s="53"/>
      <c r="F10634" s="53"/>
      <c r="G10634" s="54"/>
      <c r="H10634" s="53"/>
      <c r="I10634" s="59"/>
      <c r="J10634" s="53"/>
      <c r="K10634" s="53"/>
      <c r="L10634" s="53"/>
      <c r="M10634" s="53"/>
    </row>
    <row r="10635" spans="2:13" x14ac:dyDescent="0.25">
      <c r="B10635" s="111"/>
      <c r="C10635" s="53"/>
      <c r="D10635" s="53"/>
      <c r="E10635" s="53"/>
      <c r="F10635" s="53"/>
      <c r="G10635" s="54"/>
      <c r="H10635" s="53"/>
      <c r="I10635" s="59"/>
      <c r="J10635" s="53"/>
      <c r="K10635" s="53"/>
      <c r="L10635" s="53"/>
      <c r="M10635" s="53"/>
    </row>
    <row r="10636" spans="2:13" x14ac:dyDescent="0.25">
      <c r="B10636" s="111"/>
      <c r="C10636" s="53"/>
      <c r="D10636" s="53"/>
      <c r="E10636" s="53"/>
      <c r="F10636" s="53"/>
      <c r="G10636" s="54"/>
      <c r="H10636" s="53"/>
      <c r="I10636" s="59"/>
      <c r="J10636" s="53"/>
      <c r="K10636" s="53"/>
      <c r="L10636" s="53"/>
      <c r="M10636" s="53"/>
    </row>
    <row r="10637" spans="2:13" x14ac:dyDescent="0.25">
      <c r="B10637" s="111"/>
      <c r="C10637" s="53"/>
      <c r="D10637" s="53"/>
      <c r="E10637" s="53"/>
      <c r="F10637" s="53"/>
      <c r="G10637" s="54"/>
      <c r="H10637" s="53"/>
      <c r="I10637" s="59"/>
      <c r="J10637" s="53"/>
      <c r="K10637" s="53"/>
      <c r="L10637" s="53"/>
      <c r="M10637" s="53"/>
    </row>
    <row r="10638" spans="2:13" x14ac:dyDescent="0.25">
      <c r="B10638" s="111"/>
      <c r="C10638" s="53"/>
      <c r="D10638" s="53"/>
      <c r="E10638" s="53"/>
      <c r="F10638" s="53"/>
      <c r="G10638" s="54"/>
      <c r="H10638" s="53"/>
      <c r="I10638" s="59"/>
      <c r="J10638" s="53"/>
      <c r="K10638" s="53"/>
      <c r="L10638" s="53"/>
      <c r="M10638" s="53"/>
    </row>
    <row r="10639" spans="2:13" x14ac:dyDescent="0.25">
      <c r="B10639" s="111"/>
      <c r="C10639" s="53"/>
      <c r="D10639" s="53"/>
      <c r="E10639" s="53"/>
      <c r="F10639" s="53"/>
      <c r="G10639" s="54"/>
      <c r="H10639" s="53"/>
      <c r="I10639" s="59"/>
      <c r="J10639" s="53"/>
      <c r="K10639" s="53"/>
      <c r="L10639" s="53"/>
      <c r="M10639" s="53"/>
    </row>
    <row r="10640" spans="2:13" x14ac:dyDescent="0.25">
      <c r="B10640" s="111"/>
      <c r="C10640" s="53"/>
      <c r="D10640" s="53"/>
      <c r="E10640" s="53"/>
      <c r="F10640" s="53"/>
      <c r="G10640" s="54"/>
      <c r="H10640" s="53"/>
      <c r="I10640" s="59"/>
      <c r="J10640" s="53"/>
      <c r="K10640" s="53"/>
      <c r="L10640" s="53"/>
      <c r="M10640" s="53"/>
    </row>
    <row r="10641" spans="2:13" x14ac:dyDescent="0.25">
      <c r="B10641" s="111"/>
      <c r="C10641" s="53"/>
      <c r="D10641" s="53"/>
      <c r="E10641" s="53"/>
      <c r="F10641" s="53"/>
      <c r="G10641" s="54"/>
      <c r="H10641" s="53"/>
      <c r="I10641" s="59"/>
      <c r="J10641" s="53"/>
      <c r="K10641" s="53"/>
      <c r="L10641" s="53"/>
      <c r="M10641" s="53"/>
    </row>
    <row r="10642" spans="2:13" x14ac:dyDescent="0.25">
      <c r="B10642" s="111"/>
      <c r="C10642" s="53"/>
      <c r="D10642" s="53"/>
      <c r="E10642" s="53"/>
      <c r="F10642" s="53"/>
      <c r="G10642" s="54"/>
      <c r="H10642" s="53"/>
      <c r="I10642" s="59"/>
      <c r="J10642" s="53"/>
      <c r="K10642" s="53"/>
      <c r="L10642" s="53"/>
      <c r="M10642" s="53"/>
    </row>
    <row r="10643" spans="2:13" x14ac:dyDescent="0.25">
      <c r="B10643" s="111"/>
      <c r="C10643" s="53"/>
      <c r="D10643" s="53"/>
      <c r="E10643" s="53"/>
      <c r="F10643" s="53"/>
      <c r="G10643" s="54"/>
      <c r="H10643" s="53"/>
      <c r="I10643" s="59"/>
      <c r="J10643" s="53"/>
      <c r="K10643" s="53"/>
      <c r="L10643" s="53"/>
      <c r="M10643" s="53"/>
    </row>
    <row r="10644" spans="2:13" x14ac:dyDescent="0.25">
      <c r="B10644" s="111"/>
      <c r="C10644" s="53"/>
      <c r="D10644" s="53"/>
      <c r="E10644" s="53"/>
      <c r="F10644" s="53"/>
      <c r="G10644" s="54"/>
      <c r="H10644" s="53"/>
      <c r="I10644" s="59"/>
      <c r="J10644" s="53"/>
      <c r="K10644" s="53"/>
      <c r="L10644" s="53"/>
      <c r="M10644" s="53"/>
    </row>
    <row r="10645" spans="2:13" x14ac:dyDescent="0.25">
      <c r="B10645" s="111"/>
      <c r="C10645" s="53"/>
      <c r="D10645" s="53"/>
      <c r="E10645" s="53"/>
      <c r="F10645" s="53"/>
      <c r="G10645" s="54"/>
      <c r="H10645" s="53"/>
      <c r="I10645" s="59"/>
      <c r="J10645" s="53"/>
      <c r="K10645" s="53"/>
      <c r="L10645" s="53"/>
      <c r="M10645" s="53"/>
    </row>
    <row r="10646" spans="2:13" x14ac:dyDescent="0.25">
      <c r="B10646" s="111"/>
      <c r="C10646" s="53"/>
      <c r="D10646" s="53"/>
      <c r="E10646" s="53"/>
      <c r="F10646" s="53"/>
      <c r="G10646" s="54"/>
      <c r="H10646" s="53"/>
      <c r="I10646" s="59"/>
      <c r="J10646" s="53"/>
      <c r="K10646" s="53"/>
      <c r="L10646" s="53"/>
      <c r="M10646" s="53"/>
    </row>
    <row r="10647" spans="2:13" x14ac:dyDescent="0.25">
      <c r="B10647" s="111"/>
      <c r="C10647" s="53"/>
      <c r="D10647" s="53"/>
      <c r="E10647" s="53"/>
      <c r="F10647" s="53"/>
      <c r="G10647" s="54"/>
      <c r="H10647" s="53"/>
      <c r="I10647" s="59"/>
      <c r="J10647" s="53"/>
      <c r="K10647" s="53"/>
      <c r="L10647" s="53"/>
      <c r="M10647" s="53"/>
    </row>
    <row r="10648" spans="2:13" x14ac:dyDescent="0.25">
      <c r="B10648" s="111"/>
      <c r="C10648" s="53"/>
      <c r="D10648" s="53"/>
      <c r="E10648" s="53"/>
      <c r="F10648" s="53"/>
      <c r="G10648" s="54"/>
      <c r="H10648" s="53"/>
      <c r="I10648" s="59"/>
      <c r="J10648" s="53"/>
      <c r="K10648" s="53"/>
      <c r="L10648" s="53"/>
      <c r="M10648" s="53"/>
    </row>
    <row r="10649" spans="2:13" x14ac:dyDescent="0.25">
      <c r="B10649" s="111"/>
      <c r="C10649" s="53"/>
      <c r="D10649" s="53"/>
      <c r="E10649" s="53"/>
      <c r="F10649" s="53"/>
      <c r="G10649" s="54"/>
      <c r="H10649" s="53"/>
      <c r="I10649" s="59"/>
      <c r="J10649" s="53"/>
      <c r="K10649" s="53"/>
      <c r="L10649" s="53"/>
      <c r="M10649" s="53"/>
    </row>
    <row r="10650" spans="2:13" x14ac:dyDescent="0.25">
      <c r="B10650" s="111"/>
      <c r="C10650" s="53"/>
      <c r="D10650" s="53"/>
      <c r="E10650" s="53"/>
      <c r="F10650" s="53"/>
      <c r="G10650" s="54"/>
      <c r="H10650" s="53"/>
      <c r="I10650" s="59"/>
      <c r="J10650" s="53"/>
      <c r="K10650" s="53"/>
      <c r="L10650" s="53"/>
      <c r="M10650" s="53"/>
    </row>
    <row r="10651" spans="2:13" x14ac:dyDescent="0.25">
      <c r="B10651" s="111"/>
      <c r="C10651" s="53"/>
      <c r="D10651" s="53"/>
      <c r="E10651" s="53"/>
      <c r="F10651" s="53"/>
      <c r="G10651" s="54"/>
      <c r="H10651" s="53"/>
      <c r="I10651" s="59"/>
      <c r="J10651" s="53"/>
      <c r="K10651" s="53"/>
      <c r="L10651" s="53"/>
      <c r="M10651" s="53"/>
    </row>
    <row r="10652" spans="2:13" x14ac:dyDescent="0.25">
      <c r="B10652" s="111"/>
      <c r="C10652" s="53"/>
      <c r="D10652" s="53"/>
      <c r="E10652" s="53"/>
      <c r="F10652" s="53"/>
      <c r="G10652" s="54"/>
      <c r="H10652" s="53"/>
      <c r="I10652" s="59"/>
      <c r="J10652" s="53"/>
      <c r="K10652" s="53"/>
      <c r="L10652" s="53"/>
      <c r="M10652" s="53"/>
    </row>
    <row r="10653" spans="2:13" x14ac:dyDescent="0.25">
      <c r="B10653" s="111"/>
      <c r="C10653" s="53"/>
      <c r="D10653" s="53"/>
      <c r="E10653" s="53"/>
      <c r="F10653" s="53"/>
      <c r="G10653" s="54"/>
      <c r="H10653" s="53"/>
      <c r="I10653" s="59"/>
      <c r="J10653" s="53"/>
      <c r="K10653" s="53"/>
      <c r="L10653" s="53"/>
      <c r="M10653" s="53"/>
    </row>
    <row r="10654" spans="2:13" x14ac:dyDescent="0.25">
      <c r="B10654" s="111"/>
      <c r="C10654" s="53"/>
      <c r="D10654" s="53"/>
      <c r="E10654" s="53"/>
      <c r="F10654" s="53"/>
      <c r="G10654" s="54"/>
      <c r="H10654" s="53"/>
      <c r="I10654" s="59"/>
      <c r="J10654" s="53"/>
      <c r="K10654" s="53"/>
      <c r="L10654" s="53"/>
      <c r="M10654" s="53"/>
    </row>
    <row r="10655" spans="2:13" x14ac:dyDescent="0.25">
      <c r="B10655" s="111"/>
      <c r="C10655" s="53"/>
      <c r="D10655" s="53"/>
      <c r="E10655" s="53"/>
      <c r="F10655" s="53"/>
      <c r="G10655" s="54"/>
      <c r="H10655" s="53"/>
      <c r="I10655" s="59"/>
      <c r="J10655" s="53"/>
      <c r="K10655" s="53"/>
      <c r="L10655" s="53"/>
      <c r="M10655" s="53"/>
    </row>
    <row r="10656" spans="2:13" x14ac:dyDescent="0.25">
      <c r="B10656" s="111"/>
      <c r="C10656" s="53"/>
      <c r="D10656" s="53"/>
      <c r="E10656" s="53"/>
      <c r="F10656" s="53"/>
      <c r="G10656" s="54"/>
      <c r="H10656" s="53"/>
      <c r="I10656" s="59"/>
      <c r="J10656" s="53"/>
      <c r="K10656" s="53"/>
      <c r="L10656" s="53"/>
      <c r="M10656" s="53"/>
    </row>
    <row r="10657" spans="2:13" x14ac:dyDescent="0.25">
      <c r="B10657" s="111"/>
      <c r="C10657" s="53"/>
      <c r="D10657" s="53"/>
      <c r="E10657" s="53"/>
      <c r="F10657" s="53"/>
      <c r="G10657" s="54"/>
      <c r="H10657" s="53"/>
      <c r="I10657" s="59"/>
      <c r="J10657" s="53"/>
      <c r="K10657" s="53"/>
      <c r="L10657" s="53"/>
      <c r="M10657" s="53"/>
    </row>
    <row r="10658" spans="2:13" x14ac:dyDescent="0.25">
      <c r="B10658" s="111"/>
      <c r="C10658" s="53"/>
      <c r="D10658" s="53"/>
      <c r="E10658" s="53"/>
      <c r="F10658" s="53"/>
      <c r="G10658" s="54"/>
      <c r="H10658" s="53"/>
      <c r="I10658" s="59"/>
      <c r="J10658" s="53"/>
      <c r="K10658" s="53"/>
      <c r="L10658" s="53"/>
      <c r="M10658" s="53"/>
    </row>
    <row r="10659" spans="2:13" x14ac:dyDescent="0.25">
      <c r="B10659" s="111"/>
      <c r="C10659" s="53"/>
      <c r="D10659" s="53"/>
      <c r="E10659" s="53"/>
      <c r="F10659" s="53"/>
      <c r="G10659" s="54"/>
      <c r="H10659" s="53"/>
      <c r="I10659" s="59"/>
      <c r="J10659" s="53"/>
      <c r="K10659" s="53"/>
      <c r="L10659" s="53"/>
      <c r="M10659" s="53"/>
    </row>
    <row r="10660" spans="2:13" x14ac:dyDescent="0.25">
      <c r="B10660" s="111"/>
      <c r="C10660" s="53"/>
      <c r="D10660" s="53"/>
      <c r="E10660" s="53"/>
      <c r="F10660" s="53"/>
      <c r="G10660" s="54"/>
      <c r="H10660" s="53"/>
      <c r="I10660" s="59"/>
      <c r="J10660" s="53"/>
      <c r="K10660" s="53"/>
      <c r="L10660" s="53"/>
      <c r="M10660" s="53"/>
    </row>
    <row r="10661" spans="2:13" x14ac:dyDescent="0.25">
      <c r="B10661" s="111"/>
      <c r="C10661" s="53"/>
      <c r="D10661" s="53"/>
      <c r="E10661" s="53"/>
      <c r="F10661" s="53"/>
      <c r="G10661" s="54"/>
      <c r="H10661" s="53"/>
      <c r="I10661" s="59"/>
      <c r="J10661" s="53"/>
      <c r="K10661" s="53"/>
      <c r="L10661" s="53"/>
      <c r="M10661" s="53"/>
    </row>
    <row r="10662" spans="2:13" x14ac:dyDescent="0.25">
      <c r="B10662" s="111"/>
      <c r="C10662" s="53"/>
      <c r="D10662" s="53"/>
      <c r="E10662" s="53"/>
      <c r="F10662" s="53"/>
      <c r="G10662" s="54"/>
      <c r="H10662" s="53"/>
      <c r="I10662" s="59"/>
      <c r="J10662" s="53"/>
      <c r="K10662" s="53"/>
      <c r="L10662" s="53"/>
      <c r="M10662" s="53"/>
    </row>
    <row r="10663" spans="2:13" x14ac:dyDescent="0.25">
      <c r="B10663" s="111"/>
      <c r="C10663" s="53"/>
      <c r="D10663" s="53"/>
      <c r="E10663" s="53"/>
      <c r="F10663" s="53"/>
      <c r="G10663" s="54"/>
      <c r="H10663" s="53"/>
      <c r="I10663" s="59"/>
      <c r="J10663" s="53"/>
      <c r="K10663" s="53"/>
      <c r="L10663" s="53"/>
      <c r="M10663" s="53"/>
    </row>
    <row r="10664" spans="2:13" x14ac:dyDescent="0.25">
      <c r="B10664" s="111"/>
      <c r="C10664" s="53"/>
      <c r="D10664" s="53"/>
      <c r="E10664" s="53"/>
      <c r="F10664" s="53"/>
      <c r="G10664" s="54"/>
      <c r="H10664" s="53"/>
      <c r="I10664" s="59"/>
      <c r="J10664" s="53"/>
      <c r="K10664" s="53"/>
      <c r="L10664" s="53"/>
      <c r="M10664" s="53"/>
    </row>
    <row r="10665" spans="2:13" x14ac:dyDescent="0.25">
      <c r="B10665" s="111"/>
      <c r="C10665" s="53"/>
      <c r="D10665" s="53"/>
      <c r="E10665" s="53"/>
      <c r="F10665" s="53"/>
      <c r="G10665" s="54"/>
      <c r="H10665" s="53"/>
      <c r="I10665" s="59"/>
      <c r="J10665" s="53"/>
      <c r="K10665" s="53"/>
      <c r="L10665" s="53"/>
      <c r="M10665" s="53"/>
    </row>
    <row r="10666" spans="2:13" x14ac:dyDescent="0.25">
      <c r="B10666" s="111"/>
      <c r="C10666" s="53"/>
      <c r="D10666" s="53"/>
      <c r="E10666" s="53"/>
      <c r="F10666" s="53"/>
      <c r="G10666" s="54"/>
      <c r="H10666" s="53"/>
      <c r="I10666" s="59"/>
      <c r="J10666" s="53"/>
      <c r="K10666" s="53"/>
      <c r="L10666" s="53"/>
      <c r="M10666" s="53"/>
    </row>
    <row r="10667" spans="2:13" x14ac:dyDescent="0.25">
      <c r="B10667" s="111"/>
      <c r="C10667" s="53"/>
      <c r="D10667" s="53"/>
      <c r="E10667" s="53"/>
      <c r="F10667" s="53"/>
      <c r="G10667" s="54"/>
      <c r="H10667" s="53"/>
      <c r="I10667" s="59"/>
      <c r="J10667" s="53"/>
      <c r="K10667" s="53"/>
      <c r="L10667" s="53"/>
      <c r="M10667" s="53"/>
    </row>
    <row r="10668" spans="2:13" x14ac:dyDescent="0.25">
      <c r="B10668" s="111"/>
      <c r="C10668" s="53"/>
      <c r="D10668" s="53"/>
      <c r="E10668" s="53"/>
      <c r="F10668" s="53"/>
      <c r="G10668" s="54"/>
      <c r="H10668" s="53"/>
      <c r="I10668" s="59"/>
      <c r="J10668" s="53"/>
      <c r="K10668" s="53"/>
      <c r="L10668" s="53"/>
      <c r="M10668" s="53"/>
    </row>
    <row r="10669" spans="2:13" x14ac:dyDescent="0.25">
      <c r="B10669" s="111"/>
      <c r="C10669" s="53"/>
      <c r="D10669" s="53"/>
      <c r="E10669" s="53"/>
      <c r="F10669" s="53"/>
      <c r="G10669" s="54"/>
      <c r="H10669" s="53"/>
      <c r="I10669" s="59"/>
      <c r="J10669" s="53"/>
      <c r="K10669" s="53"/>
      <c r="L10669" s="53"/>
      <c r="M10669" s="53"/>
    </row>
    <row r="10670" spans="2:13" x14ac:dyDescent="0.25">
      <c r="B10670" s="111"/>
      <c r="C10670" s="53"/>
      <c r="D10670" s="53"/>
      <c r="E10670" s="53"/>
      <c r="F10670" s="53"/>
      <c r="G10670" s="54"/>
      <c r="H10670" s="53"/>
      <c r="I10670" s="59"/>
      <c r="J10670" s="53"/>
      <c r="K10670" s="53"/>
      <c r="L10670" s="53"/>
      <c r="M10670" s="53"/>
    </row>
    <row r="10671" spans="2:13" x14ac:dyDescent="0.25">
      <c r="B10671" s="111"/>
      <c r="C10671" s="53"/>
      <c r="D10671" s="53"/>
      <c r="E10671" s="53"/>
      <c r="F10671" s="53"/>
      <c r="G10671" s="54"/>
      <c r="H10671" s="53"/>
      <c r="I10671" s="59"/>
      <c r="J10671" s="53"/>
      <c r="K10671" s="53"/>
      <c r="L10671" s="53"/>
      <c r="M10671" s="53"/>
    </row>
    <row r="10672" spans="2:13" x14ac:dyDescent="0.25">
      <c r="B10672" s="111"/>
      <c r="C10672" s="53"/>
      <c r="D10672" s="53"/>
      <c r="E10672" s="53"/>
      <c r="F10672" s="53"/>
      <c r="G10672" s="54"/>
      <c r="H10672" s="53"/>
      <c r="I10672" s="59"/>
      <c r="J10672" s="53"/>
      <c r="K10672" s="53"/>
      <c r="L10672" s="53"/>
      <c r="M10672" s="53"/>
    </row>
    <row r="10673" spans="2:13" x14ac:dyDescent="0.25">
      <c r="B10673" s="111"/>
      <c r="C10673" s="53"/>
      <c r="D10673" s="53"/>
      <c r="E10673" s="53"/>
      <c r="F10673" s="53"/>
      <c r="G10673" s="54"/>
      <c r="H10673" s="53"/>
      <c r="I10673" s="59"/>
      <c r="J10673" s="53"/>
      <c r="K10673" s="53"/>
      <c r="L10673" s="53"/>
      <c r="M10673" s="53"/>
    </row>
    <row r="10674" spans="2:13" x14ac:dyDescent="0.25">
      <c r="B10674" s="111"/>
      <c r="C10674" s="53"/>
      <c r="D10674" s="53"/>
      <c r="E10674" s="53"/>
      <c r="F10674" s="53"/>
      <c r="G10674" s="54"/>
      <c r="H10674" s="53"/>
      <c r="I10674" s="59"/>
      <c r="J10674" s="53"/>
      <c r="K10674" s="53"/>
      <c r="L10674" s="53"/>
      <c r="M10674" s="53"/>
    </row>
    <row r="10675" spans="2:13" x14ac:dyDescent="0.25">
      <c r="B10675" s="111"/>
      <c r="C10675" s="53"/>
      <c r="D10675" s="53"/>
      <c r="E10675" s="53"/>
      <c r="F10675" s="53"/>
      <c r="G10675" s="54"/>
      <c r="H10675" s="53"/>
      <c r="I10675" s="59"/>
      <c r="J10675" s="53"/>
      <c r="K10675" s="53"/>
      <c r="L10675" s="53"/>
      <c r="M10675" s="53"/>
    </row>
    <row r="10676" spans="2:13" x14ac:dyDescent="0.25">
      <c r="B10676" s="111"/>
      <c r="C10676" s="53"/>
      <c r="D10676" s="53"/>
      <c r="E10676" s="53"/>
      <c r="F10676" s="53"/>
      <c r="G10676" s="54"/>
      <c r="H10676" s="53"/>
      <c r="I10676" s="59"/>
      <c r="J10676" s="53"/>
      <c r="K10676" s="53"/>
      <c r="L10676" s="53"/>
      <c r="M10676" s="53"/>
    </row>
    <row r="10677" spans="2:13" x14ac:dyDescent="0.25">
      <c r="B10677" s="111"/>
      <c r="C10677" s="53"/>
      <c r="D10677" s="53"/>
      <c r="E10677" s="53"/>
      <c r="F10677" s="53"/>
      <c r="G10677" s="54"/>
      <c r="H10677" s="53"/>
      <c r="I10677" s="59"/>
      <c r="J10677" s="53"/>
      <c r="K10677" s="53"/>
      <c r="L10677" s="53"/>
      <c r="M10677" s="53"/>
    </row>
    <row r="10678" spans="2:13" x14ac:dyDescent="0.25">
      <c r="B10678" s="111"/>
      <c r="C10678" s="53"/>
      <c r="D10678" s="53"/>
      <c r="E10678" s="53"/>
      <c r="F10678" s="53"/>
      <c r="G10678" s="54"/>
      <c r="H10678" s="53"/>
      <c r="I10678" s="59"/>
      <c r="J10678" s="53"/>
      <c r="K10678" s="53"/>
      <c r="L10678" s="53"/>
      <c r="M10678" s="53"/>
    </row>
    <row r="10679" spans="2:13" x14ac:dyDescent="0.25">
      <c r="B10679" s="111"/>
      <c r="C10679" s="53"/>
      <c r="D10679" s="53"/>
      <c r="E10679" s="53"/>
      <c r="F10679" s="53"/>
      <c r="G10679" s="54"/>
      <c r="H10679" s="53"/>
      <c r="I10679" s="59"/>
      <c r="J10679" s="53"/>
      <c r="K10679" s="53"/>
      <c r="L10679" s="53"/>
      <c r="M10679" s="53"/>
    </row>
    <row r="10680" spans="2:13" x14ac:dyDescent="0.25">
      <c r="B10680" s="111"/>
      <c r="C10680" s="53"/>
      <c r="D10680" s="53"/>
      <c r="E10680" s="53"/>
      <c r="F10680" s="53"/>
      <c r="G10680" s="54"/>
      <c r="H10680" s="53"/>
      <c r="I10680" s="59"/>
      <c r="J10680" s="53"/>
      <c r="K10680" s="53"/>
      <c r="L10680" s="53"/>
      <c r="M10680" s="53"/>
    </row>
    <row r="10681" spans="2:13" x14ac:dyDescent="0.25">
      <c r="B10681" s="111"/>
      <c r="C10681" s="53"/>
      <c r="D10681" s="53"/>
      <c r="E10681" s="53"/>
      <c r="F10681" s="53"/>
      <c r="G10681" s="54"/>
      <c r="H10681" s="53"/>
      <c r="I10681" s="59"/>
      <c r="J10681" s="53"/>
      <c r="K10681" s="53"/>
      <c r="L10681" s="53"/>
      <c r="M10681" s="53"/>
    </row>
    <row r="10682" spans="2:13" x14ac:dyDescent="0.25">
      <c r="B10682" s="111"/>
      <c r="C10682" s="53"/>
      <c r="D10682" s="53"/>
      <c r="E10682" s="53"/>
      <c r="F10682" s="53"/>
      <c r="G10682" s="54"/>
      <c r="H10682" s="53"/>
      <c r="I10682" s="59"/>
      <c r="J10682" s="53"/>
      <c r="K10682" s="53"/>
      <c r="L10682" s="53"/>
      <c r="M10682" s="53"/>
    </row>
    <row r="10683" spans="2:13" x14ac:dyDescent="0.25">
      <c r="B10683" s="111"/>
      <c r="C10683" s="53"/>
      <c r="D10683" s="53"/>
      <c r="E10683" s="53"/>
      <c r="F10683" s="53"/>
      <c r="G10683" s="54"/>
      <c r="H10683" s="53"/>
      <c r="I10683" s="59"/>
      <c r="J10683" s="53"/>
      <c r="K10683" s="53"/>
      <c r="L10683" s="53"/>
      <c r="M10683" s="53"/>
    </row>
    <row r="10684" spans="2:13" x14ac:dyDescent="0.25">
      <c r="B10684" s="111"/>
      <c r="C10684" s="53"/>
      <c r="D10684" s="53"/>
      <c r="E10684" s="53"/>
      <c r="F10684" s="53"/>
      <c r="G10684" s="54"/>
      <c r="H10684" s="53"/>
      <c r="I10684" s="59"/>
      <c r="J10684" s="53"/>
      <c r="K10684" s="53"/>
      <c r="L10684" s="53"/>
      <c r="M10684" s="53"/>
    </row>
    <row r="10685" spans="2:13" x14ac:dyDescent="0.25">
      <c r="B10685" s="111"/>
      <c r="C10685" s="53"/>
      <c r="D10685" s="53"/>
      <c r="E10685" s="53"/>
      <c r="F10685" s="53"/>
      <c r="G10685" s="54"/>
      <c r="H10685" s="53"/>
      <c r="I10685" s="59"/>
      <c r="J10685" s="53"/>
      <c r="K10685" s="53"/>
      <c r="L10685" s="53"/>
      <c r="M10685" s="53"/>
    </row>
    <row r="10686" spans="2:13" x14ac:dyDescent="0.25">
      <c r="B10686" s="111"/>
      <c r="C10686" s="53"/>
      <c r="D10686" s="53"/>
      <c r="E10686" s="53"/>
      <c r="F10686" s="53"/>
      <c r="G10686" s="54"/>
      <c r="H10686" s="53"/>
      <c r="I10686" s="59"/>
      <c r="J10686" s="53"/>
      <c r="K10686" s="53"/>
      <c r="L10686" s="53"/>
      <c r="M10686" s="53"/>
    </row>
    <row r="10687" spans="2:13" x14ac:dyDescent="0.25">
      <c r="B10687" s="111"/>
      <c r="C10687" s="53"/>
      <c r="D10687" s="53"/>
      <c r="E10687" s="53"/>
      <c r="F10687" s="53"/>
      <c r="G10687" s="54"/>
      <c r="H10687" s="53"/>
      <c r="I10687" s="59"/>
      <c r="J10687" s="53"/>
      <c r="K10687" s="53"/>
      <c r="L10687" s="53"/>
      <c r="M10687" s="53"/>
    </row>
    <row r="10688" spans="2:13" x14ac:dyDescent="0.25">
      <c r="B10688" s="111"/>
      <c r="C10688" s="53"/>
      <c r="D10688" s="53"/>
      <c r="E10688" s="53"/>
      <c r="F10688" s="53"/>
      <c r="G10688" s="54"/>
      <c r="H10688" s="53"/>
      <c r="I10688" s="59"/>
      <c r="J10688" s="53"/>
      <c r="K10688" s="53"/>
      <c r="L10688" s="53"/>
      <c r="M10688" s="53"/>
    </row>
    <row r="10689" spans="2:13" x14ac:dyDescent="0.25">
      <c r="B10689" s="111"/>
      <c r="C10689" s="53"/>
      <c r="D10689" s="53"/>
      <c r="E10689" s="53"/>
      <c r="F10689" s="53"/>
      <c r="G10689" s="54"/>
      <c r="H10689" s="53"/>
      <c r="I10689" s="59"/>
      <c r="J10689" s="53"/>
      <c r="K10689" s="53"/>
      <c r="L10689" s="53"/>
      <c r="M10689" s="53"/>
    </row>
    <row r="10690" spans="2:13" x14ac:dyDescent="0.25">
      <c r="B10690" s="111"/>
      <c r="C10690" s="53"/>
      <c r="D10690" s="53"/>
      <c r="E10690" s="53"/>
      <c r="F10690" s="53"/>
      <c r="G10690" s="54"/>
      <c r="H10690" s="53"/>
      <c r="I10690" s="59"/>
      <c r="J10690" s="53"/>
      <c r="K10690" s="53"/>
      <c r="L10690" s="53"/>
      <c r="M10690" s="53"/>
    </row>
    <row r="10691" spans="2:13" x14ac:dyDescent="0.25">
      <c r="B10691" s="111"/>
      <c r="C10691" s="53"/>
      <c r="D10691" s="53"/>
      <c r="E10691" s="53"/>
      <c r="F10691" s="53"/>
      <c r="G10691" s="54"/>
      <c r="H10691" s="53"/>
      <c r="I10691" s="59"/>
      <c r="J10691" s="53"/>
      <c r="K10691" s="53"/>
      <c r="L10691" s="53"/>
      <c r="M10691" s="53"/>
    </row>
    <row r="10692" spans="2:13" x14ac:dyDescent="0.25">
      <c r="B10692" s="111"/>
      <c r="C10692" s="53"/>
      <c r="D10692" s="53"/>
      <c r="E10692" s="53"/>
      <c r="F10692" s="53"/>
      <c r="G10692" s="54"/>
      <c r="H10692" s="53"/>
      <c r="I10692" s="59"/>
      <c r="J10692" s="53"/>
      <c r="K10692" s="53"/>
      <c r="L10692" s="53"/>
      <c r="M10692" s="53"/>
    </row>
    <row r="10693" spans="2:13" x14ac:dyDescent="0.25">
      <c r="B10693" s="111"/>
      <c r="C10693" s="53"/>
      <c r="D10693" s="53"/>
      <c r="E10693" s="53"/>
      <c r="F10693" s="53"/>
      <c r="G10693" s="54"/>
      <c r="H10693" s="53"/>
      <c r="I10693" s="59"/>
      <c r="J10693" s="53"/>
      <c r="K10693" s="53"/>
      <c r="L10693" s="53"/>
      <c r="M10693" s="53"/>
    </row>
    <row r="10694" spans="2:13" x14ac:dyDescent="0.25">
      <c r="B10694" s="111"/>
      <c r="C10694" s="53"/>
      <c r="D10694" s="53"/>
      <c r="E10694" s="53"/>
      <c r="F10694" s="53"/>
      <c r="G10694" s="54"/>
      <c r="H10694" s="53"/>
      <c r="I10694" s="59"/>
      <c r="J10694" s="53"/>
      <c r="K10694" s="53"/>
      <c r="L10694" s="53"/>
      <c r="M10694" s="53"/>
    </row>
    <row r="10695" spans="2:13" x14ac:dyDescent="0.25">
      <c r="B10695" s="111"/>
      <c r="C10695" s="53"/>
      <c r="D10695" s="53"/>
      <c r="E10695" s="53"/>
      <c r="F10695" s="53"/>
      <c r="G10695" s="54"/>
      <c r="H10695" s="53"/>
      <c r="I10695" s="59"/>
      <c r="J10695" s="53"/>
      <c r="K10695" s="53"/>
      <c r="L10695" s="53"/>
      <c r="M10695" s="53"/>
    </row>
    <row r="10696" spans="2:13" x14ac:dyDescent="0.25">
      <c r="B10696" s="111"/>
      <c r="C10696" s="53"/>
      <c r="D10696" s="53"/>
      <c r="E10696" s="53"/>
      <c r="F10696" s="53"/>
      <c r="G10696" s="54"/>
      <c r="H10696" s="53"/>
      <c r="I10696" s="59"/>
      <c r="J10696" s="53"/>
      <c r="K10696" s="53"/>
      <c r="L10696" s="53"/>
      <c r="M10696" s="53"/>
    </row>
    <row r="10697" spans="2:13" x14ac:dyDescent="0.25">
      <c r="B10697" s="111"/>
      <c r="C10697" s="53"/>
      <c r="D10697" s="53"/>
      <c r="E10697" s="53"/>
      <c r="F10697" s="53"/>
      <c r="G10697" s="54"/>
      <c r="H10697" s="53"/>
      <c r="I10697" s="59"/>
      <c r="J10697" s="53"/>
      <c r="K10697" s="53"/>
      <c r="L10697" s="53"/>
      <c r="M10697" s="53"/>
    </row>
    <row r="10698" spans="2:13" x14ac:dyDescent="0.25">
      <c r="B10698" s="111"/>
      <c r="C10698" s="53"/>
      <c r="D10698" s="53"/>
      <c r="E10698" s="53"/>
      <c r="F10698" s="53"/>
      <c r="G10698" s="54"/>
      <c r="H10698" s="53"/>
      <c r="I10698" s="59"/>
      <c r="J10698" s="53"/>
      <c r="K10698" s="53"/>
      <c r="L10698" s="53"/>
      <c r="M10698" s="53"/>
    </row>
    <row r="10699" spans="2:13" x14ac:dyDescent="0.25">
      <c r="B10699" s="111"/>
      <c r="C10699" s="53"/>
      <c r="D10699" s="53"/>
      <c r="E10699" s="53"/>
      <c r="F10699" s="53"/>
      <c r="G10699" s="54"/>
      <c r="H10699" s="53"/>
      <c r="I10699" s="59"/>
      <c r="J10699" s="53"/>
      <c r="K10699" s="53"/>
      <c r="L10699" s="53"/>
      <c r="M10699" s="53"/>
    </row>
    <row r="10700" spans="2:13" x14ac:dyDescent="0.25">
      <c r="B10700" s="111"/>
      <c r="C10700" s="53"/>
      <c r="D10700" s="53"/>
      <c r="E10700" s="53"/>
      <c r="F10700" s="53"/>
      <c r="G10700" s="54"/>
      <c r="H10700" s="53"/>
      <c r="I10700" s="59"/>
      <c r="J10700" s="53"/>
      <c r="K10700" s="53"/>
      <c r="L10700" s="53"/>
      <c r="M10700" s="53"/>
    </row>
    <row r="10701" spans="2:13" x14ac:dyDescent="0.25">
      <c r="B10701" s="111"/>
      <c r="C10701" s="53"/>
      <c r="D10701" s="53"/>
      <c r="E10701" s="53"/>
      <c r="F10701" s="53"/>
      <c r="G10701" s="54"/>
      <c r="H10701" s="53"/>
      <c r="I10701" s="59"/>
      <c r="J10701" s="53"/>
      <c r="K10701" s="53"/>
      <c r="L10701" s="53"/>
      <c r="M10701" s="53"/>
    </row>
    <row r="10702" spans="2:13" x14ac:dyDescent="0.25">
      <c r="B10702" s="111"/>
      <c r="C10702" s="53"/>
      <c r="D10702" s="53"/>
      <c r="E10702" s="53"/>
      <c r="F10702" s="53"/>
      <c r="G10702" s="54"/>
      <c r="H10702" s="53"/>
      <c r="I10702" s="59"/>
      <c r="J10702" s="53"/>
      <c r="K10702" s="53"/>
      <c r="L10702" s="53"/>
      <c r="M10702" s="53"/>
    </row>
    <row r="10703" spans="2:13" x14ac:dyDescent="0.25">
      <c r="B10703" s="111"/>
      <c r="C10703" s="53"/>
      <c r="D10703" s="53"/>
      <c r="E10703" s="53"/>
      <c r="F10703" s="53"/>
      <c r="G10703" s="54"/>
      <c r="H10703" s="53"/>
      <c r="I10703" s="59"/>
      <c r="J10703" s="53"/>
      <c r="K10703" s="53"/>
      <c r="L10703" s="53"/>
      <c r="M10703" s="53"/>
    </row>
    <row r="10704" spans="2:13" x14ac:dyDescent="0.25">
      <c r="B10704" s="111"/>
      <c r="C10704" s="53"/>
      <c r="D10704" s="53"/>
      <c r="E10704" s="53"/>
      <c r="F10704" s="53"/>
      <c r="G10704" s="54"/>
      <c r="H10704" s="53"/>
      <c r="I10704" s="59"/>
      <c r="J10704" s="53"/>
      <c r="K10704" s="53"/>
      <c r="L10704" s="53"/>
      <c r="M10704" s="53"/>
    </row>
    <row r="10705" spans="2:13" x14ac:dyDescent="0.25">
      <c r="B10705" s="111"/>
      <c r="C10705" s="53"/>
      <c r="D10705" s="53"/>
      <c r="E10705" s="53"/>
      <c r="F10705" s="53"/>
      <c r="G10705" s="54"/>
      <c r="H10705" s="53"/>
      <c r="I10705" s="59"/>
      <c r="J10705" s="53"/>
      <c r="K10705" s="53"/>
      <c r="L10705" s="53"/>
      <c r="M10705" s="53"/>
    </row>
    <row r="10706" spans="2:13" x14ac:dyDescent="0.25">
      <c r="B10706" s="111"/>
      <c r="C10706" s="53"/>
      <c r="D10706" s="53"/>
      <c r="E10706" s="53"/>
      <c r="F10706" s="53"/>
      <c r="G10706" s="54"/>
      <c r="H10706" s="53"/>
      <c r="I10706" s="59"/>
      <c r="J10706" s="53"/>
      <c r="K10706" s="53"/>
      <c r="L10706" s="53"/>
      <c r="M10706" s="53"/>
    </row>
    <row r="10707" spans="2:13" x14ac:dyDescent="0.25">
      <c r="B10707" s="111"/>
      <c r="C10707" s="53"/>
      <c r="D10707" s="53"/>
      <c r="E10707" s="53"/>
      <c r="F10707" s="53"/>
      <c r="G10707" s="54"/>
      <c r="H10707" s="53"/>
      <c r="I10707" s="59"/>
      <c r="J10707" s="53"/>
      <c r="K10707" s="53"/>
      <c r="L10707" s="53"/>
      <c r="M10707" s="53"/>
    </row>
    <row r="10708" spans="2:13" x14ac:dyDescent="0.25">
      <c r="B10708" s="111"/>
      <c r="C10708" s="53"/>
      <c r="D10708" s="53"/>
      <c r="E10708" s="53"/>
      <c r="F10708" s="53"/>
      <c r="G10708" s="54"/>
      <c r="H10708" s="53"/>
      <c r="I10708" s="59"/>
      <c r="J10708" s="53"/>
      <c r="K10708" s="53"/>
      <c r="L10708" s="53"/>
      <c r="M10708" s="53"/>
    </row>
    <row r="10709" spans="2:13" x14ac:dyDescent="0.25">
      <c r="B10709" s="111"/>
      <c r="C10709" s="53"/>
      <c r="D10709" s="53"/>
      <c r="E10709" s="53"/>
      <c r="F10709" s="53"/>
      <c r="G10709" s="54"/>
      <c r="H10709" s="53"/>
      <c r="I10709" s="59"/>
      <c r="J10709" s="53"/>
      <c r="K10709" s="53"/>
      <c r="L10709" s="53"/>
      <c r="M10709" s="53"/>
    </row>
    <row r="10710" spans="2:13" x14ac:dyDescent="0.25">
      <c r="B10710" s="111"/>
      <c r="C10710" s="53"/>
      <c r="D10710" s="53"/>
      <c r="E10710" s="53"/>
      <c r="F10710" s="53"/>
      <c r="G10710" s="54"/>
      <c r="H10710" s="53"/>
      <c r="I10710" s="59"/>
      <c r="J10710" s="53"/>
      <c r="K10710" s="53"/>
      <c r="L10710" s="53"/>
      <c r="M10710" s="53"/>
    </row>
    <row r="10711" spans="2:13" x14ac:dyDescent="0.25">
      <c r="B10711" s="111"/>
      <c r="C10711" s="53"/>
      <c r="D10711" s="53"/>
      <c r="E10711" s="53"/>
      <c r="F10711" s="53"/>
      <c r="G10711" s="54"/>
      <c r="H10711" s="53"/>
      <c r="I10711" s="59"/>
      <c r="J10711" s="53"/>
      <c r="K10711" s="53"/>
      <c r="L10711" s="53"/>
      <c r="M10711" s="53"/>
    </row>
    <row r="10712" spans="2:13" x14ac:dyDescent="0.25">
      <c r="B10712" s="111"/>
      <c r="C10712" s="53"/>
      <c r="D10712" s="53"/>
      <c r="E10712" s="53"/>
      <c r="F10712" s="53"/>
      <c r="G10712" s="54"/>
      <c r="H10712" s="53"/>
      <c r="I10712" s="59"/>
      <c r="J10712" s="53"/>
      <c r="K10712" s="53"/>
      <c r="L10712" s="53"/>
      <c r="M10712" s="53"/>
    </row>
    <row r="10713" spans="2:13" x14ac:dyDescent="0.25">
      <c r="B10713" s="111"/>
      <c r="C10713" s="53"/>
      <c r="D10713" s="53"/>
      <c r="E10713" s="53"/>
      <c r="F10713" s="53"/>
      <c r="G10713" s="54"/>
      <c r="H10713" s="53"/>
      <c r="I10713" s="59"/>
      <c r="J10713" s="53"/>
      <c r="K10713" s="53"/>
      <c r="L10713" s="53"/>
      <c r="M10713" s="53"/>
    </row>
    <row r="10714" spans="2:13" x14ac:dyDescent="0.25">
      <c r="B10714" s="111"/>
      <c r="C10714" s="53"/>
      <c r="D10714" s="53"/>
      <c r="E10714" s="53"/>
      <c r="F10714" s="53"/>
      <c r="G10714" s="54"/>
      <c r="H10714" s="53"/>
      <c r="I10714" s="59"/>
      <c r="J10714" s="53"/>
      <c r="K10714" s="53"/>
      <c r="L10714" s="53"/>
      <c r="M10714" s="53"/>
    </row>
    <row r="10715" spans="2:13" x14ac:dyDescent="0.25">
      <c r="B10715" s="111"/>
      <c r="C10715" s="53"/>
      <c r="D10715" s="53"/>
      <c r="E10715" s="53"/>
      <c r="F10715" s="53"/>
      <c r="G10715" s="54"/>
      <c r="H10715" s="53"/>
      <c r="I10715" s="59"/>
      <c r="J10715" s="53"/>
      <c r="K10715" s="53"/>
      <c r="L10715" s="53"/>
      <c r="M10715" s="53"/>
    </row>
    <row r="10716" spans="2:13" x14ac:dyDescent="0.25">
      <c r="B10716" s="111"/>
      <c r="C10716" s="53"/>
      <c r="D10716" s="53"/>
      <c r="E10716" s="53"/>
      <c r="F10716" s="53"/>
      <c r="G10716" s="54"/>
      <c r="H10716" s="53"/>
      <c r="I10716" s="59"/>
      <c r="J10716" s="53"/>
      <c r="K10716" s="53"/>
      <c r="L10716" s="53"/>
      <c r="M10716" s="53"/>
    </row>
    <row r="10717" spans="2:13" x14ac:dyDescent="0.25">
      <c r="B10717" s="111"/>
      <c r="C10717" s="53"/>
      <c r="D10717" s="53"/>
      <c r="E10717" s="53"/>
      <c r="F10717" s="53"/>
      <c r="G10717" s="54"/>
      <c r="H10717" s="53"/>
      <c r="I10717" s="59"/>
      <c r="J10717" s="53"/>
      <c r="K10717" s="53"/>
      <c r="L10717" s="53"/>
      <c r="M10717" s="53"/>
    </row>
    <row r="10718" spans="2:13" x14ac:dyDescent="0.25">
      <c r="B10718" s="111"/>
      <c r="C10718" s="53"/>
      <c r="D10718" s="53"/>
      <c r="E10718" s="53"/>
      <c r="F10718" s="53"/>
      <c r="G10718" s="54"/>
      <c r="H10718" s="53"/>
      <c r="I10718" s="59"/>
      <c r="J10718" s="53"/>
      <c r="K10718" s="53"/>
      <c r="L10718" s="53"/>
      <c r="M10718" s="53"/>
    </row>
    <row r="10719" spans="2:13" x14ac:dyDescent="0.25">
      <c r="B10719" s="111"/>
      <c r="C10719" s="53"/>
      <c r="D10719" s="53"/>
      <c r="E10719" s="53"/>
      <c r="F10719" s="53"/>
      <c r="G10719" s="54"/>
      <c r="H10719" s="53"/>
      <c r="I10719" s="59"/>
      <c r="J10719" s="53"/>
      <c r="K10719" s="53"/>
      <c r="L10719" s="53"/>
      <c r="M10719" s="53"/>
    </row>
    <row r="10720" spans="2:13" x14ac:dyDescent="0.25">
      <c r="B10720" s="111"/>
      <c r="C10720" s="53"/>
      <c r="D10720" s="53"/>
      <c r="E10720" s="53"/>
      <c r="F10720" s="53"/>
      <c r="G10720" s="54"/>
      <c r="H10720" s="53"/>
      <c r="I10720" s="59"/>
      <c r="J10720" s="53"/>
      <c r="K10720" s="53"/>
      <c r="L10720" s="53"/>
      <c r="M10720" s="53"/>
    </row>
    <row r="10721" spans="2:13" x14ac:dyDescent="0.25">
      <c r="B10721" s="111"/>
      <c r="C10721" s="53"/>
      <c r="D10721" s="53"/>
      <c r="E10721" s="53"/>
      <c r="F10721" s="53"/>
      <c r="G10721" s="54"/>
      <c r="H10721" s="53"/>
      <c r="I10721" s="59"/>
      <c r="J10721" s="53"/>
      <c r="K10721" s="53"/>
      <c r="L10721" s="53"/>
      <c r="M10721" s="53"/>
    </row>
    <row r="10722" spans="2:13" x14ac:dyDescent="0.25">
      <c r="B10722" s="111"/>
      <c r="C10722" s="53"/>
      <c r="D10722" s="53"/>
      <c r="E10722" s="53"/>
      <c r="F10722" s="53"/>
      <c r="G10722" s="54"/>
      <c r="H10722" s="53"/>
      <c r="I10722" s="59"/>
      <c r="J10722" s="53"/>
      <c r="K10722" s="53"/>
      <c r="L10722" s="53"/>
      <c r="M10722" s="53"/>
    </row>
    <row r="10723" spans="2:13" x14ac:dyDescent="0.25">
      <c r="B10723" s="111"/>
      <c r="C10723" s="53"/>
      <c r="D10723" s="53"/>
      <c r="E10723" s="53"/>
      <c r="F10723" s="53"/>
      <c r="G10723" s="54"/>
      <c r="H10723" s="53"/>
      <c r="I10723" s="59"/>
      <c r="J10723" s="53"/>
      <c r="K10723" s="53"/>
      <c r="L10723" s="53"/>
      <c r="M10723" s="53"/>
    </row>
    <row r="10724" spans="2:13" x14ac:dyDescent="0.25">
      <c r="B10724" s="111"/>
      <c r="C10724" s="53"/>
      <c r="D10724" s="53"/>
      <c r="E10724" s="53"/>
      <c r="F10724" s="53"/>
      <c r="G10724" s="54"/>
      <c r="H10724" s="53"/>
      <c r="I10724" s="59"/>
      <c r="J10724" s="53"/>
      <c r="K10724" s="53"/>
      <c r="L10724" s="53"/>
      <c r="M10724" s="53"/>
    </row>
    <row r="10725" spans="2:13" x14ac:dyDescent="0.25">
      <c r="B10725" s="111"/>
      <c r="C10725" s="53"/>
      <c r="D10725" s="53"/>
      <c r="E10725" s="53"/>
      <c r="F10725" s="53"/>
      <c r="G10725" s="54"/>
      <c r="H10725" s="53"/>
      <c r="I10725" s="59"/>
      <c r="J10725" s="53"/>
      <c r="K10725" s="53"/>
      <c r="L10725" s="53"/>
      <c r="M10725" s="53"/>
    </row>
    <row r="10726" spans="2:13" x14ac:dyDescent="0.25">
      <c r="B10726" s="111"/>
      <c r="C10726" s="53"/>
      <c r="D10726" s="53"/>
      <c r="E10726" s="53"/>
      <c r="F10726" s="53"/>
      <c r="G10726" s="54"/>
      <c r="H10726" s="53"/>
      <c r="I10726" s="59"/>
      <c r="J10726" s="53"/>
      <c r="K10726" s="53"/>
      <c r="L10726" s="53"/>
      <c r="M10726" s="53"/>
    </row>
    <row r="10727" spans="2:13" x14ac:dyDescent="0.25">
      <c r="B10727" s="111"/>
      <c r="C10727" s="53"/>
      <c r="D10727" s="53"/>
      <c r="E10727" s="53"/>
      <c r="F10727" s="53"/>
      <c r="G10727" s="54"/>
      <c r="H10727" s="53"/>
      <c r="I10727" s="59"/>
      <c r="J10727" s="53"/>
      <c r="K10727" s="53"/>
      <c r="L10727" s="53"/>
      <c r="M10727" s="53"/>
    </row>
    <row r="10728" spans="2:13" x14ac:dyDescent="0.25">
      <c r="B10728" s="111"/>
      <c r="C10728" s="53"/>
      <c r="D10728" s="53"/>
      <c r="E10728" s="53"/>
      <c r="F10728" s="53"/>
      <c r="G10728" s="54"/>
      <c r="H10728" s="53"/>
      <c r="I10728" s="59"/>
      <c r="J10728" s="53"/>
      <c r="K10728" s="53"/>
      <c r="L10728" s="53"/>
      <c r="M10728" s="53"/>
    </row>
    <row r="10729" spans="2:13" x14ac:dyDescent="0.25">
      <c r="B10729" s="111"/>
      <c r="C10729" s="53"/>
      <c r="D10729" s="53"/>
      <c r="E10729" s="53"/>
      <c r="F10729" s="53"/>
      <c r="G10729" s="54"/>
      <c r="H10729" s="53"/>
      <c r="I10729" s="59"/>
      <c r="J10729" s="53"/>
      <c r="K10729" s="53"/>
      <c r="L10729" s="53"/>
      <c r="M10729" s="53"/>
    </row>
    <row r="10730" spans="2:13" x14ac:dyDescent="0.25">
      <c r="B10730" s="111"/>
      <c r="C10730" s="53"/>
      <c r="D10730" s="53"/>
      <c r="E10730" s="53"/>
      <c r="F10730" s="53"/>
      <c r="G10730" s="54"/>
      <c r="H10730" s="53"/>
      <c r="I10730" s="59"/>
      <c r="J10730" s="53"/>
      <c r="K10730" s="53"/>
      <c r="L10730" s="53"/>
      <c r="M10730" s="53"/>
    </row>
    <row r="10731" spans="2:13" x14ac:dyDescent="0.25">
      <c r="B10731" s="111"/>
      <c r="C10731" s="53"/>
      <c r="D10731" s="53"/>
      <c r="E10731" s="53"/>
      <c r="F10731" s="53"/>
      <c r="G10731" s="54"/>
      <c r="H10731" s="53"/>
      <c r="I10731" s="59"/>
      <c r="J10731" s="53"/>
      <c r="K10731" s="53"/>
      <c r="L10731" s="53"/>
      <c r="M10731" s="53"/>
    </row>
    <row r="10732" spans="2:13" x14ac:dyDescent="0.25">
      <c r="B10732" s="111"/>
      <c r="C10732" s="53"/>
      <c r="D10732" s="53"/>
      <c r="E10732" s="53"/>
      <c r="F10732" s="53"/>
      <c r="G10732" s="54"/>
      <c r="H10732" s="53"/>
      <c r="I10732" s="59"/>
      <c r="J10732" s="53"/>
      <c r="K10732" s="53"/>
      <c r="L10732" s="53"/>
      <c r="M10732" s="53"/>
    </row>
    <row r="10733" spans="2:13" x14ac:dyDescent="0.25">
      <c r="B10733" s="111"/>
      <c r="C10733" s="53"/>
      <c r="D10733" s="53"/>
      <c r="E10733" s="53"/>
      <c r="F10733" s="53"/>
      <c r="G10733" s="54"/>
      <c r="H10733" s="53"/>
      <c r="I10733" s="59"/>
      <c r="J10733" s="53"/>
      <c r="K10733" s="53"/>
      <c r="L10733" s="53"/>
      <c r="M10733" s="53"/>
    </row>
    <row r="10734" spans="2:13" x14ac:dyDescent="0.25">
      <c r="B10734" s="111"/>
      <c r="C10734" s="53"/>
      <c r="D10734" s="53"/>
      <c r="E10734" s="53"/>
      <c r="F10734" s="53"/>
      <c r="G10734" s="54"/>
      <c r="H10734" s="53"/>
      <c r="I10734" s="59"/>
      <c r="J10734" s="53"/>
      <c r="K10734" s="53"/>
      <c r="L10734" s="53"/>
      <c r="M10734" s="53"/>
    </row>
    <row r="10735" spans="2:13" x14ac:dyDescent="0.25">
      <c r="B10735" s="111"/>
      <c r="C10735" s="53"/>
      <c r="D10735" s="53"/>
      <c r="E10735" s="53"/>
      <c r="F10735" s="53"/>
      <c r="G10735" s="54"/>
      <c r="H10735" s="53"/>
      <c r="I10735" s="59"/>
      <c r="J10735" s="53"/>
      <c r="K10735" s="53"/>
      <c r="L10735" s="53"/>
      <c r="M10735" s="53"/>
    </row>
    <row r="10736" spans="2:13" x14ac:dyDescent="0.25">
      <c r="B10736" s="111"/>
      <c r="C10736" s="53"/>
      <c r="D10736" s="53"/>
      <c r="E10736" s="53"/>
      <c r="F10736" s="53"/>
      <c r="G10736" s="54"/>
      <c r="H10736" s="53"/>
      <c r="I10736" s="59"/>
      <c r="J10736" s="53"/>
      <c r="K10736" s="53"/>
      <c r="L10736" s="53"/>
      <c r="M10736" s="53"/>
    </row>
    <row r="10737" spans="2:13" x14ac:dyDescent="0.25">
      <c r="B10737" s="111"/>
      <c r="C10737" s="53"/>
      <c r="D10737" s="53"/>
      <c r="E10737" s="53"/>
      <c r="F10737" s="53"/>
      <c r="G10737" s="54"/>
      <c r="H10737" s="53"/>
      <c r="I10737" s="59"/>
      <c r="J10737" s="53"/>
      <c r="K10737" s="53"/>
      <c r="L10737" s="53"/>
      <c r="M10737" s="53"/>
    </row>
    <row r="10738" spans="2:13" x14ac:dyDescent="0.25">
      <c r="B10738" s="111"/>
      <c r="C10738" s="53"/>
      <c r="D10738" s="53"/>
      <c r="E10738" s="53"/>
      <c r="F10738" s="53"/>
      <c r="G10738" s="54"/>
      <c r="H10738" s="53"/>
      <c r="I10738" s="59"/>
      <c r="J10738" s="53"/>
      <c r="K10738" s="53"/>
      <c r="L10738" s="53"/>
      <c r="M10738" s="53"/>
    </row>
    <row r="10739" spans="2:13" x14ac:dyDescent="0.25">
      <c r="B10739" s="111"/>
      <c r="C10739" s="53"/>
      <c r="D10739" s="53"/>
      <c r="E10739" s="53"/>
      <c r="F10739" s="53"/>
      <c r="G10739" s="54"/>
      <c r="H10739" s="53"/>
      <c r="I10739" s="59"/>
      <c r="J10739" s="53"/>
      <c r="K10739" s="53"/>
      <c r="L10739" s="53"/>
      <c r="M10739" s="53"/>
    </row>
    <row r="10740" spans="2:13" x14ac:dyDescent="0.25">
      <c r="B10740" s="111"/>
      <c r="C10740" s="53"/>
      <c r="D10740" s="53"/>
      <c r="E10740" s="53"/>
      <c r="F10740" s="53"/>
      <c r="G10740" s="54"/>
      <c r="H10740" s="53"/>
      <c r="I10740" s="59"/>
      <c r="J10740" s="53"/>
      <c r="K10740" s="53"/>
      <c r="L10740" s="53"/>
      <c r="M10740" s="53"/>
    </row>
    <row r="10741" spans="2:13" x14ac:dyDescent="0.25">
      <c r="B10741" s="111"/>
      <c r="C10741" s="53"/>
      <c r="D10741" s="53"/>
      <c r="E10741" s="53"/>
      <c r="F10741" s="53"/>
      <c r="G10741" s="54"/>
      <c r="H10741" s="53"/>
      <c r="I10741" s="59"/>
      <c r="J10741" s="53"/>
      <c r="K10741" s="53"/>
      <c r="L10741" s="53"/>
      <c r="M10741" s="53"/>
    </row>
    <row r="10742" spans="2:13" x14ac:dyDescent="0.25">
      <c r="B10742" s="111"/>
      <c r="C10742" s="53"/>
      <c r="D10742" s="53"/>
      <c r="E10742" s="53"/>
      <c r="F10742" s="53"/>
      <c r="G10742" s="54"/>
      <c r="H10742" s="53"/>
      <c r="I10742" s="59"/>
      <c r="J10742" s="53"/>
      <c r="K10742" s="53"/>
      <c r="L10742" s="53"/>
      <c r="M10742" s="53"/>
    </row>
    <row r="10743" spans="2:13" x14ac:dyDescent="0.25">
      <c r="B10743" s="111"/>
      <c r="C10743" s="53"/>
      <c r="D10743" s="53"/>
      <c r="E10743" s="53"/>
      <c r="F10743" s="53"/>
      <c r="G10743" s="54"/>
      <c r="H10743" s="53"/>
      <c r="I10743" s="59"/>
      <c r="J10743" s="53"/>
      <c r="K10743" s="53"/>
      <c r="L10743" s="53"/>
      <c r="M10743" s="53"/>
    </row>
    <row r="10744" spans="2:13" x14ac:dyDescent="0.25">
      <c r="B10744" s="111"/>
      <c r="C10744" s="53"/>
      <c r="D10744" s="53"/>
      <c r="E10744" s="53"/>
      <c r="F10744" s="53"/>
      <c r="G10744" s="54"/>
      <c r="H10744" s="53"/>
      <c r="I10744" s="59"/>
      <c r="J10744" s="53"/>
      <c r="K10744" s="53"/>
      <c r="L10744" s="53"/>
      <c r="M10744" s="53"/>
    </row>
    <row r="10745" spans="2:13" x14ac:dyDescent="0.25">
      <c r="B10745" s="111"/>
      <c r="C10745" s="53"/>
      <c r="D10745" s="53"/>
      <c r="E10745" s="53"/>
      <c r="F10745" s="53"/>
      <c r="G10745" s="54"/>
      <c r="H10745" s="53"/>
      <c r="I10745" s="59"/>
      <c r="J10745" s="53"/>
      <c r="K10745" s="53"/>
      <c r="L10745" s="53"/>
      <c r="M10745" s="53"/>
    </row>
    <row r="10746" spans="2:13" x14ac:dyDescent="0.25">
      <c r="B10746" s="111"/>
      <c r="C10746" s="53"/>
      <c r="D10746" s="53"/>
      <c r="E10746" s="53"/>
      <c r="F10746" s="53"/>
      <c r="G10746" s="54"/>
      <c r="H10746" s="53"/>
      <c r="I10746" s="59"/>
      <c r="J10746" s="53"/>
      <c r="K10746" s="53"/>
      <c r="L10746" s="53"/>
      <c r="M10746" s="53"/>
    </row>
    <row r="10747" spans="2:13" x14ac:dyDescent="0.25">
      <c r="B10747" s="111"/>
      <c r="C10747" s="53"/>
      <c r="D10747" s="53"/>
      <c r="E10747" s="53"/>
      <c r="F10747" s="53"/>
      <c r="G10747" s="54"/>
      <c r="H10747" s="53"/>
      <c r="I10747" s="59"/>
      <c r="J10747" s="53"/>
      <c r="K10747" s="53"/>
      <c r="L10747" s="53"/>
      <c r="M10747" s="53"/>
    </row>
    <row r="10748" spans="2:13" x14ac:dyDescent="0.25">
      <c r="B10748" s="111"/>
      <c r="C10748" s="53"/>
      <c r="D10748" s="53"/>
      <c r="E10748" s="53"/>
      <c r="F10748" s="53"/>
      <c r="G10748" s="54"/>
      <c r="H10748" s="53"/>
      <c r="I10748" s="59"/>
      <c r="J10748" s="53"/>
      <c r="K10748" s="53"/>
      <c r="L10748" s="53"/>
      <c r="M10748" s="53"/>
    </row>
    <row r="10749" spans="2:13" x14ac:dyDescent="0.25">
      <c r="B10749" s="111"/>
      <c r="C10749" s="53"/>
      <c r="D10749" s="53"/>
      <c r="E10749" s="53"/>
      <c r="F10749" s="53"/>
      <c r="G10749" s="54"/>
      <c r="H10749" s="53"/>
      <c r="I10749" s="59"/>
      <c r="J10749" s="53"/>
      <c r="K10749" s="53"/>
      <c r="L10749" s="53"/>
      <c r="M10749" s="53"/>
    </row>
    <row r="10750" spans="2:13" x14ac:dyDescent="0.25">
      <c r="B10750" s="111"/>
      <c r="C10750" s="53"/>
      <c r="D10750" s="53"/>
      <c r="E10750" s="53"/>
      <c r="F10750" s="53"/>
      <c r="G10750" s="54"/>
      <c r="H10750" s="53"/>
      <c r="I10750" s="59"/>
      <c r="J10750" s="53"/>
      <c r="K10750" s="53"/>
      <c r="L10750" s="53"/>
      <c r="M10750" s="53"/>
    </row>
    <row r="10751" spans="2:13" x14ac:dyDescent="0.25">
      <c r="B10751" s="111"/>
      <c r="C10751" s="53"/>
      <c r="D10751" s="53"/>
      <c r="E10751" s="53"/>
      <c r="F10751" s="53"/>
      <c r="G10751" s="54"/>
      <c r="H10751" s="53"/>
      <c r="I10751" s="59"/>
      <c r="J10751" s="53"/>
      <c r="K10751" s="53"/>
      <c r="L10751" s="53"/>
      <c r="M10751" s="53"/>
    </row>
    <row r="10752" spans="2:13" x14ac:dyDescent="0.25">
      <c r="B10752" s="111"/>
      <c r="C10752" s="53"/>
      <c r="D10752" s="53"/>
      <c r="E10752" s="53"/>
      <c r="F10752" s="53"/>
      <c r="G10752" s="54"/>
      <c r="H10752" s="53"/>
      <c r="I10752" s="59"/>
      <c r="J10752" s="53"/>
      <c r="K10752" s="53"/>
      <c r="L10752" s="53"/>
      <c r="M10752" s="53"/>
    </row>
    <row r="10753" spans="2:13" x14ac:dyDescent="0.25">
      <c r="B10753" s="111"/>
      <c r="C10753" s="53"/>
      <c r="D10753" s="53"/>
      <c r="E10753" s="53"/>
      <c r="F10753" s="53"/>
      <c r="G10753" s="54"/>
      <c r="H10753" s="53"/>
      <c r="I10753" s="59"/>
      <c r="J10753" s="53"/>
      <c r="K10753" s="53"/>
      <c r="L10753" s="53"/>
      <c r="M10753" s="53"/>
    </row>
    <row r="10754" spans="2:13" x14ac:dyDescent="0.25">
      <c r="B10754" s="111"/>
      <c r="C10754" s="53"/>
      <c r="D10754" s="53"/>
      <c r="E10754" s="53"/>
      <c r="F10754" s="53"/>
      <c r="G10754" s="54"/>
      <c r="H10754" s="53"/>
      <c r="I10754" s="59"/>
      <c r="J10754" s="53"/>
      <c r="K10754" s="53"/>
      <c r="L10754" s="53"/>
      <c r="M10754" s="53"/>
    </row>
    <row r="10755" spans="2:13" x14ac:dyDescent="0.25">
      <c r="B10755" s="111"/>
      <c r="C10755" s="53"/>
      <c r="D10755" s="53"/>
      <c r="E10755" s="53"/>
      <c r="F10755" s="53"/>
      <c r="G10755" s="54"/>
      <c r="H10755" s="53"/>
      <c r="I10755" s="59"/>
      <c r="J10755" s="53"/>
      <c r="K10755" s="53"/>
      <c r="L10755" s="53"/>
      <c r="M10755" s="53"/>
    </row>
    <row r="10756" spans="2:13" x14ac:dyDescent="0.25">
      <c r="B10756" s="111"/>
      <c r="C10756" s="53"/>
      <c r="D10756" s="53"/>
      <c r="E10756" s="53"/>
      <c r="F10756" s="53"/>
      <c r="G10756" s="54"/>
      <c r="H10756" s="53"/>
      <c r="I10756" s="59"/>
      <c r="J10756" s="53"/>
      <c r="K10756" s="53"/>
      <c r="L10756" s="53"/>
      <c r="M10756" s="53"/>
    </row>
    <row r="10757" spans="2:13" x14ac:dyDescent="0.25">
      <c r="B10757" s="111"/>
      <c r="C10757" s="53"/>
      <c r="D10757" s="53"/>
      <c r="E10757" s="53"/>
      <c r="F10757" s="53"/>
      <c r="G10757" s="54"/>
      <c r="H10757" s="53"/>
      <c r="I10757" s="59"/>
      <c r="J10757" s="53"/>
      <c r="K10757" s="53"/>
      <c r="L10757" s="53"/>
      <c r="M10757" s="53"/>
    </row>
    <row r="10758" spans="2:13" x14ac:dyDescent="0.25">
      <c r="B10758" s="111"/>
      <c r="C10758" s="53"/>
      <c r="D10758" s="53"/>
      <c r="E10758" s="53"/>
      <c r="F10758" s="53"/>
      <c r="G10758" s="54"/>
      <c r="H10758" s="53"/>
      <c r="I10758" s="59"/>
      <c r="J10758" s="53"/>
      <c r="K10758" s="53"/>
      <c r="L10758" s="53"/>
      <c r="M10758" s="53"/>
    </row>
    <row r="10759" spans="2:13" x14ac:dyDescent="0.25">
      <c r="B10759" s="111"/>
      <c r="C10759" s="53"/>
      <c r="D10759" s="53"/>
      <c r="E10759" s="53"/>
      <c r="F10759" s="53"/>
      <c r="G10759" s="54"/>
      <c r="H10759" s="53"/>
      <c r="I10759" s="59"/>
      <c r="J10759" s="53"/>
      <c r="K10759" s="53"/>
      <c r="L10759" s="53"/>
      <c r="M10759" s="53"/>
    </row>
    <row r="10760" spans="2:13" x14ac:dyDescent="0.25">
      <c r="B10760" s="111"/>
      <c r="C10760" s="53"/>
      <c r="D10760" s="53"/>
      <c r="E10760" s="53"/>
      <c r="F10760" s="53"/>
      <c r="G10760" s="54"/>
      <c r="H10760" s="53"/>
      <c r="I10760" s="59"/>
      <c r="J10760" s="53"/>
      <c r="K10760" s="53"/>
      <c r="L10760" s="53"/>
      <c r="M10760" s="53"/>
    </row>
    <row r="10761" spans="2:13" x14ac:dyDescent="0.25">
      <c r="B10761" s="111"/>
      <c r="C10761" s="53"/>
      <c r="D10761" s="53"/>
      <c r="E10761" s="53"/>
      <c r="F10761" s="53"/>
      <c r="G10761" s="54"/>
      <c r="H10761" s="53"/>
      <c r="I10761" s="59"/>
      <c r="J10761" s="53"/>
      <c r="K10761" s="53"/>
      <c r="L10761" s="53"/>
      <c r="M10761" s="53"/>
    </row>
    <row r="10762" spans="2:13" x14ac:dyDescent="0.25">
      <c r="B10762" s="111"/>
      <c r="C10762" s="53"/>
      <c r="D10762" s="53"/>
      <c r="E10762" s="53"/>
      <c r="F10762" s="53"/>
      <c r="G10762" s="54"/>
      <c r="H10762" s="53"/>
      <c r="I10762" s="59"/>
      <c r="J10762" s="53"/>
      <c r="K10762" s="53"/>
      <c r="L10762" s="53"/>
      <c r="M10762" s="53"/>
    </row>
    <row r="10763" spans="2:13" x14ac:dyDescent="0.25">
      <c r="B10763" s="111"/>
      <c r="C10763" s="53"/>
      <c r="D10763" s="53"/>
      <c r="E10763" s="53"/>
      <c r="F10763" s="53"/>
      <c r="G10763" s="54"/>
      <c r="H10763" s="53"/>
      <c r="I10763" s="59"/>
      <c r="J10763" s="53"/>
      <c r="K10763" s="53"/>
      <c r="L10763" s="53"/>
      <c r="M10763" s="53"/>
    </row>
    <row r="10764" spans="2:13" x14ac:dyDescent="0.25">
      <c r="B10764" s="111"/>
      <c r="C10764" s="53"/>
      <c r="D10764" s="53"/>
      <c r="E10764" s="53"/>
      <c r="F10764" s="53"/>
      <c r="G10764" s="54"/>
      <c r="H10764" s="53"/>
      <c r="I10764" s="59"/>
      <c r="J10764" s="53"/>
      <c r="K10764" s="53"/>
      <c r="L10764" s="53"/>
      <c r="M10764" s="53"/>
    </row>
    <row r="10765" spans="2:13" x14ac:dyDescent="0.25">
      <c r="B10765" s="111"/>
      <c r="C10765" s="53"/>
      <c r="D10765" s="53"/>
      <c r="E10765" s="53"/>
      <c r="F10765" s="53"/>
      <c r="G10765" s="54"/>
      <c r="H10765" s="53"/>
      <c r="I10765" s="59"/>
      <c r="J10765" s="53"/>
      <c r="K10765" s="53"/>
      <c r="L10765" s="53"/>
      <c r="M10765" s="53"/>
    </row>
    <row r="10766" spans="2:13" x14ac:dyDescent="0.25">
      <c r="B10766" s="111"/>
      <c r="C10766" s="53"/>
      <c r="D10766" s="53"/>
      <c r="E10766" s="53"/>
      <c r="F10766" s="53"/>
      <c r="G10766" s="54"/>
      <c r="H10766" s="53"/>
      <c r="I10766" s="59"/>
      <c r="J10766" s="53"/>
      <c r="K10766" s="53"/>
      <c r="L10766" s="53"/>
      <c r="M10766" s="53"/>
    </row>
    <row r="10767" spans="2:13" x14ac:dyDescent="0.25">
      <c r="B10767" s="111"/>
      <c r="C10767" s="53"/>
      <c r="D10767" s="53"/>
      <c r="E10767" s="53"/>
      <c r="F10767" s="53"/>
      <c r="G10767" s="54"/>
      <c r="H10767" s="53"/>
      <c r="I10767" s="59"/>
      <c r="J10767" s="53"/>
      <c r="K10767" s="53"/>
      <c r="L10767" s="53"/>
      <c r="M10767" s="53"/>
    </row>
    <row r="10768" spans="2:13" x14ac:dyDescent="0.25">
      <c r="B10768" s="111"/>
      <c r="C10768" s="53"/>
      <c r="D10768" s="53"/>
      <c r="E10768" s="53"/>
      <c r="F10768" s="53"/>
      <c r="G10768" s="54"/>
      <c r="H10768" s="53"/>
      <c r="I10768" s="59"/>
      <c r="J10768" s="53"/>
      <c r="K10768" s="53"/>
      <c r="L10768" s="53"/>
      <c r="M10768" s="53"/>
    </row>
    <row r="10769" spans="2:13" x14ac:dyDescent="0.25">
      <c r="B10769" s="111"/>
      <c r="C10769" s="53"/>
      <c r="D10769" s="53"/>
      <c r="E10769" s="53"/>
      <c r="F10769" s="53"/>
      <c r="G10769" s="54"/>
      <c r="H10769" s="53"/>
      <c r="I10769" s="59"/>
      <c r="J10769" s="53"/>
      <c r="K10769" s="53"/>
      <c r="L10769" s="53"/>
      <c r="M10769" s="53"/>
    </row>
    <row r="10770" spans="2:13" x14ac:dyDescent="0.25">
      <c r="B10770" s="111"/>
      <c r="C10770" s="53"/>
      <c r="D10770" s="53"/>
      <c r="E10770" s="53"/>
      <c r="F10770" s="53"/>
      <c r="G10770" s="54"/>
      <c r="H10770" s="53"/>
      <c r="I10770" s="59"/>
      <c r="J10770" s="53"/>
      <c r="K10770" s="53"/>
      <c r="L10770" s="53"/>
      <c r="M10770" s="53"/>
    </row>
    <row r="10771" spans="2:13" x14ac:dyDescent="0.25">
      <c r="B10771" s="111"/>
      <c r="C10771" s="53"/>
      <c r="D10771" s="53"/>
      <c r="E10771" s="53"/>
      <c r="F10771" s="53"/>
      <c r="G10771" s="54"/>
      <c r="H10771" s="53"/>
      <c r="I10771" s="59"/>
      <c r="J10771" s="53"/>
      <c r="K10771" s="53"/>
      <c r="L10771" s="53"/>
      <c r="M10771" s="53"/>
    </row>
    <row r="10772" spans="2:13" x14ac:dyDescent="0.25">
      <c r="B10772" s="111"/>
      <c r="C10772" s="53"/>
      <c r="D10772" s="53"/>
      <c r="E10772" s="53"/>
      <c r="F10772" s="53"/>
      <c r="G10772" s="54"/>
      <c r="H10772" s="53"/>
      <c r="I10772" s="59"/>
      <c r="J10772" s="53"/>
      <c r="K10772" s="53"/>
      <c r="L10772" s="53"/>
      <c r="M10772" s="53"/>
    </row>
    <row r="10773" spans="2:13" x14ac:dyDescent="0.25">
      <c r="B10773" s="111"/>
      <c r="C10773" s="53"/>
      <c r="D10773" s="53"/>
      <c r="E10773" s="53"/>
      <c r="F10773" s="53"/>
      <c r="G10773" s="54"/>
      <c r="H10773" s="53"/>
      <c r="I10773" s="59"/>
      <c r="J10773" s="53"/>
      <c r="K10773" s="53"/>
      <c r="L10773" s="53"/>
      <c r="M10773" s="53"/>
    </row>
    <row r="10774" spans="2:13" x14ac:dyDescent="0.25">
      <c r="B10774" s="111"/>
      <c r="C10774" s="53"/>
      <c r="D10774" s="53"/>
      <c r="E10774" s="53"/>
      <c r="F10774" s="53"/>
      <c r="G10774" s="54"/>
      <c r="H10774" s="53"/>
      <c r="I10774" s="59"/>
      <c r="J10774" s="53"/>
      <c r="K10774" s="53"/>
      <c r="L10774" s="53"/>
      <c r="M10774" s="53"/>
    </row>
    <row r="10775" spans="2:13" x14ac:dyDescent="0.25">
      <c r="B10775" s="111"/>
      <c r="C10775" s="53"/>
      <c r="D10775" s="53"/>
      <c r="E10775" s="53"/>
      <c r="F10775" s="53"/>
      <c r="G10775" s="54"/>
      <c r="H10775" s="53"/>
      <c r="I10775" s="59"/>
      <c r="J10775" s="53"/>
      <c r="K10775" s="53"/>
      <c r="L10775" s="53"/>
      <c r="M10775" s="53"/>
    </row>
    <row r="10776" spans="2:13" x14ac:dyDescent="0.25">
      <c r="B10776" s="111"/>
      <c r="C10776" s="53"/>
      <c r="D10776" s="53"/>
      <c r="E10776" s="53"/>
      <c r="F10776" s="53"/>
      <c r="G10776" s="54"/>
      <c r="H10776" s="53"/>
      <c r="I10776" s="59"/>
      <c r="J10776" s="53"/>
      <c r="K10776" s="53"/>
      <c r="L10776" s="53"/>
      <c r="M10776" s="53"/>
    </row>
    <row r="10777" spans="2:13" x14ac:dyDescent="0.25">
      <c r="B10777" s="111"/>
      <c r="C10777" s="53"/>
      <c r="D10777" s="53"/>
      <c r="E10777" s="53"/>
      <c r="F10777" s="53"/>
      <c r="G10777" s="54"/>
      <c r="H10777" s="53"/>
      <c r="I10777" s="59"/>
      <c r="J10777" s="53"/>
      <c r="K10777" s="53"/>
      <c r="L10777" s="53"/>
      <c r="M10777" s="53"/>
    </row>
    <row r="10778" spans="2:13" x14ac:dyDescent="0.25">
      <c r="B10778" s="111"/>
      <c r="C10778" s="53"/>
      <c r="D10778" s="53"/>
      <c r="E10778" s="53"/>
      <c r="F10778" s="53"/>
      <c r="G10778" s="54"/>
      <c r="H10778" s="53"/>
      <c r="I10778" s="59"/>
      <c r="J10778" s="53"/>
      <c r="K10778" s="53"/>
      <c r="L10778" s="53"/>
      <c r="M10778" s="53"/>
    </row>
    <row r="10779" spans="2:13" x14ac:dyDescent="0.25">
      <c r="B10779" s="111"/>
      <c r="C10779" s="53"/>
      <c r="D10779" s="53"/>
      <c r="E10779" s="53"/>
      <c r="F10779" s="53"/>
      <c r="G10779" s="54"/>
      <c r="H10779" s="53"/>
      <c r="I10779" s="59"/>
      <c r="J10779" s="53"/>
      <c r="K10779" s="53"/>
      <c r="L10779" s="53"/>
      <c r="M10779" s="53"/>
    </row>
    <row r="10780" spans="2:13" x14ac:dyDescent="0.25">
      <c r="B10780" s="111"/>
      <c r="C10780" s="53"/>
      <c r="D10780" s="53"/>
      <c r="E10780" s="53"/>
      <c r="F10780" s="53"/>
      <c r="G10780" s="54"/>
      <c r="H10780" s="53"/>
      <c r="I10780" s="59"/>
      <c r="J10780" s="53"/>
      <c r="K10780" s="53"/>
      <c r="L10780" s="53"/>
      <c r="M10780" s="53"/>
    </row>
    <row r="10781" spans="2:13" x14ac:dyDescent="0.25">
      <c r="B10781" s="111"/>
      <c r="C10781" s="53"/>
      <c r="D10781" s="53"/>
      <c r="E10781" s="53"/>
      <c r="F10781" s="53"/>
      <c r="G10781" s="54"/>
      <c r="H10781" s="53"/>
      <c r="I10781" s="59"/>
      <c r="J10781" s="53"/>
      <c r="K10781" s="53"/>
      <c r="L10781" s="53"/>
      <c r="M10781" s="53"/>
    </row>
    <row r="10782" spans="2:13" x14ac:dyDescent="0.25">
      <c r="B10782" s="111"/>
      <c r="C10782" s="53"/>
      <c r="D10782" s="53"/>
      <c r="E10782" s="53"/>
      <c r="F10782" s="53"/>
      <c r="G10782" s="54"/>
      <c r="H10782" s="53"/>
      <c r="I10782" s="59"/>
      <c r="J10782" s="53"/>
      <c r="K10782" s="53"/>
      <c r="L10782" s="53"/>
      <c r="M10782" s="53"/>
    </row>
    <row r="10783" spans="2:13" x14ac:dyDescent="0.25">
      <c r="B10783" s="111"/>
      <c r="C10783" s="53"/>
      <c r="D10783" s="53"/>
      <c r="E10783" s="53"/>
      <c r="F10783" s="53"/>
      <c r="G10783" s="54"/>
      <c r="H10783" s="53"/>
      <c r="I10783" s="59"/>
      <c r="J10783" s="53"/>
      <c r="K10783" s="53"/>
      <c r="L10783" s="53"/>
      <c r="M10783" s="53"/>
    </row>
    <row r="10784" spans="2:13" x14ac:dyDescent="0.25">
      <c r="B10784" s="111"/>
      <c r="C10784" s="53"/>
      <c r="D10784" s="53"/>
      <c r="E10784" s="53"/>
      <c r="F10784" s="53"/>
      <c r="G10784" s="54"/>
      <c r="H10784" s="53"/>
      <c r="I10784" s="59"/>
      <c r="J10784" s="53"/>
      <c r="K10784" s="53"/>
      <c r="L10784" s="53"/>
      <c r="M10784" s="53"/>
    </row>
    <row r="10785" spans="2:13" x14ac:dyDescent="0.25">
      <c r="B10785" s="111"/>
      <c r="C10785" s="53"/>
      <c r="D10785" s="53"/>
      <c r="E10785" s="53"/>
      <c r="F10785" s="53"/>
      <c r="G10785" s="54"/>
      <c r="H10785" s="53"/>
      <c r="I10785" s="59"/>
      <c r="J10785" s="53"/>
      <c r="K10785" s="53"/>
      <c r="L10785" s="53"/>
      <c r="M10785" s="53"/>
    </row>
    <row r="10786" spans="2:13" x14ac:dyDescent="0.25">
      <c r="B10786" s="111"/>
      <c r="C10786" s="53"/>
      <c r="D10786" s="53"/>
      <c r="E10786" s="53"/>
      <c r="F10786" s="53"/>
      <c r="G10786" s="54"/>
      <c r="H10786" s="53"/>
      <c r="I10786" s="59"/>
      <c r="J10786" s="53"/>
      <c r="K10786" s="53"/>
      <c r="L10786" s="53"/>
      <c r="M10786" s="53"/>
    </row>
    <row r="10787" spans="2:13" x14ac:dyDescent="0.25">
      <c r="B10787" s="111"/>
      <c r="C10787" s="53"/>
      <c r="D10787" s="53"/>
      <c r="E10787" s="53"/>
      <c r="F10787" s="53"/>
      <c r="G10787" s="54"/>
      <c r="H10787" s="53"/>
      <c r="I10787" s="59"/>
      <c r="J10787" s="53"/>
      <c r="K10787" s="53"/>
      <c r="L10787" s="53"/>
      <c r="M10787" s="53"/>
    </row>
    <row r="10788" spans="2:13" x14ac:dyDescent="0.25">
      <c r="B10788" s="111"/>
      <c r="C10788" s="53"/>
      <c r="D10788" s="53"/>
      <c r="E10788" s="53"/>
      <c r="F10788" s="53"/>
      <c r="G10788" s="54"/>
      <c r="H10788" s="53"/>
      <c r="I10788" s="59"/>
      <c r="J10788" s="53"/>
      <c r="K10788" s="53"/>
      <c r="L10788" s="53"/>
      <c r="M10788" s="53"/>
    </row>
    <row r="10789" spans="2:13" x14ac:dyDescent="0.25">
      <c r="B10789" s="111"/>
      <c r="C10789" s="53"/>
      <c r="D10789" s="53"/>
      <c r="E10789" s="53"/>
      <c r="F10789" s="53"/>
      <c r="G10789" s="54"/>
      <c r="H10789" s="53"/>
      <c r="I10789" s="59"/>
      <c r="J10789" s="53"/>
      <c r="K10789" s="53"/>
      <c r="L10789" s="53"/>
      <c r="M10789" s="53"/>
    </row>
    <row r="10790" spans="2:13" x14ac:dyDescent="0.25">
      <c r="B10790" s="111"/>
      <c r="C10790" s="53"/>
      <c r="D10790" s="53"/>
      <c r="E10790" s="53"/>
      <c r="F10790" s="53"/>
      <c r="G10790" s="54"/>
      <c r="H10790" s="53"/>
      <c r="I10790" s="59"/>
      <c r="J10790" s="53"/>
      <c r="K10790" s="53"/>
      <c r="L10790" s="53"/>
      <c r="M10790" s="53"/>
    </row>
    <row r="10791" spans="2:13" x14ac:dyDescent="0.25">
      <c r="B10791" s="111"/>
      <c r="C10791" s="53"/>
      <c r="D10791" s="53"/>
      <c r="E10791" s="53"/>
      <c r="F10791" s="53"/>
      <c r="G10791" s="54"/>
      <c r="H10791" s="53"/>
      <c r="I10791" s="59"/>
      <c r="J10791" s="53"/>
      <c r="K10791" s="53"/>
      <c r="L10791" s="53"/>
      <c r="M10791" s="53"/>
    </row>
    <row r="10792" spans="2:13" x14ac:dyDescent="0.25">
      <c r="B10792" s="111"/>
      <c r="C10792" s="53"/>
      <c r="D10792" s="53"/>
      <c r="E10792" s="53"/>
      <c r="F10792" s="53"/>
      <c r="G10792" s="54"/>
      <c r="H10792" s="53"/>
      <c r="I10792" s="59"/>
      <c r="J10792" s="53"/>
      <c r="K10792" s="53"/>
      <c r="L10792" s="53"/>
      <c r="M10792" s="53"/>
    </row>
    <row r="10793" spans="2:13" x14ac:dyDescent="0.25">
      <c r="B10793" s="111"/>
      <c r="C10793" s="53"/>
      <c r="D10793" s="53"/>
      <c r="E10793" s="53"/>
      <c r="F10793" s="53"/>
      <c r="G10793" s="54"/>
      <c r="H10793" s="53"/>
      <c r="I10793" s="59"/>
      <c r="J10793" s="53"/>
      <c r="K10793" s="53"/>
      <c r="L10793" s="53"/>
      <c r="M10793" s="53"/>
    </row>
    <row r="10794" spans="2:13" x14ac:dyDescent="0.25">
      <c r="B10794" s="111"/>
      <c r="C10794" s="53"/>
      <c r="D10794" s="53"/>
      <c r="E10794" s="53"/>
      <c r="F10794" s="53"/>
      <c r="G10794" s="54"/>
      <c r="H10794" s="53"/>
      <c r="I10794" s="59"/>
      <c r="J10794" s="53"/>
      <c r="K10794" s="53"/>
      <c r="L10794" s="53"/>
      <c r="M10794" s="53"/>
    </row>
    <row r="10795" spans="2:13" x14ac:dyDescent="0.25">
      <c r="B10795" s="111"/>
      <c r="C10795" s="53"/>
      <c r="D10795" s="53"/>
      <c r="E10795" s="53"/>
      <c r="F10795" s="53"/>
      <c r="G10795" s="54"/>
      <c r="H10795" s="53"/>
      <c r="I10795" s="59"/>
      <c r="J10795" s="53"/>
      <c r="K10795" s="53"/>
      <c r="L10795" s="53"/>
      <c r="M10795" s="53"/>
    </row>
    <row r="10796" spans="2:13" x14ac:dyDescent="0.25">
      <c r="B10796" s="111"/>
      <c r="C10796" s="53"/>
      <c r="D10796" s="53"/>
      <c r="E10796" s="53"/>
      <c r="F10796" s="53"/>
      <c r="G10796" s="54"/>
      <c r="H10796" s="53"/>
      <c r="I10796" s="59"/>
      <c r="J10796" s="53"/>
      <c r="K10796" s="53"/>
      <c r="L10796" s="53"/>
      <c r="M10796" s="53"/>
    </row>
    <row r="10797" spans="2:13" x14ac:dyDescent="0.25">
      <c r="B10797" s="111"/>
      <c r="C10797" s="53"/>
      <c r="D10797" s="53"/>
      <c r="E10797" s="53"/>
      <c r="F10797" s="53"/>
      <c r="G10797" s="54"/>
      <c r="H10797" s="53"/>
      <c r="I10797" s="59"/>
      <c r="J10797" s="53"/>
      <c r="K10797" s="53"/>
      <c r="L10797" s="53"/>
      <c r="M10797" s="53"/>
    </row>
    <row r="10798" spans="2:13" x14ac:dyDescent="0.25">
      <c r="B10798" s="111"/>
      <c r="C10798" s="53"/>
      <c r="D10798" s="53"/>
      <c r="E10798" s="53"/>
      <c r="F10798" s="53"/>
      <c r="G10798" s="54"/>
      <c r="H10798" s="53"/>
      <c r="I10798" s="59"/>
      <c r="J10798" s="53"/>
      <c r="K10798" s="53"/>
      <c r="L10798" s="53"/>
      <c r="M10798" s="53"/>
    </row>
    <row r="10799" spans="2:13" x14ac:dyDescent="0.25">
      <c r="B10799" s="111"/>
      <c r="C10799" s="53"/>
      <c r="D10799" s="53"/>
      <c r="E10799" s="53"/>
      <c r="F10799" s="53"/>
      <c r="G10799" s="54"/>
      <c r="H10799" s="53"/>
      <c r="I10799" s="59"/>
      <c r="J10799" s="53"/>
      <c r="K10799" s="53"/>
      <c r="L10799" s="53"/>
      <c r="M10799" s="53"/>
    </row>
    <row r="10800" spans="2:13" x14ac:dyDescent="0.25">
      <c r="B10800" s="111"/>
      <c r="C10800" s="53"/>
      <c r="D10800" s="53"/>
      <c r="E10800" s="53"/>
      <c r="F10800" s="53"/>
      <c r="G10800" s="54"/>
      <c r="H10800" s="53"/>
      <c r="I10800" s="59"/>
      <c r="J10800" s="53"/>
      <c r="K10800" s="53"/>
      <c r="L10800" s="53"/>
      <c r="M10800" s="53"/>
    </row>
    <row r="10801" spans="2:13" x14ac:dyDescent="0.25">
      <c r="B10801" s="111"/>
      <c r="C10801" s="53"/>
      <c r="D10801" s="53"/>
      <c r="E10801" s="53"/>
      <c r="F10801" s="53"/>
      <c r="G10801" s="54"/>
      <c r="H10801" s="53"/>
      <c r="I10801" s="59"/>
      <c r="J10801" s="53"/>
      <c r="K10801" s="53"/>
      <c r="L10801" s="53"/>
      <c r="M10801" s="53"/>
    </row>
    <row r="10802" spans="2:13" x14ac:dyDescent="0.25">
      <c r="B10802" s="111"/>
      <c r="C10802" s="53"/>
      <c r="D10802" s="53"/>
      <c r="E10802" s="53"/>
      <c r="F10802" s="53"/>
      <c r="G10802" s="54"/>
      <c r="H10802" s="53"/>
      <c r="I10802" s="59"/>
      <c r="J10802" s="53"/>
      <c r="K10802" s="53"/>
      <c r="L10802" s="53"/>
      <c r="M10802" s="53"/>
    </row>
    <row r="10803" spans="2:13" x14ac:dyDescent="0.25">
      <c r="B10803" s="111"/>
      <c r="C10803" s="53"/>
      <c r="D10803" s="53"/>
      <c r="E10803" s="53"/>
      <c r="F10803" s="53"/>
      <c r="G10803" s="54"/>
      <c r="H10803" s="53"/>
      <c r="I10803" s="59"/>
      <c r="J10803" s="53"/>
      <c r="K10803" s="53"/>
      <c r="L10803" s="53"/>
      <c r="M10803" s="53"/>
    </row>
    <row r="10804" spans="2:13" x14ac:dyDescent="0.25">
      <c r="B10804" s="111"/>
      <c r="C10804" s="53"/>
      <c r="D10804" s="53"/>
      <c r="E10804" s="53"/>
      <c r="F10804" s="53"/>
      <c r="G10804" s="54"/>
      <c r="H10804" s="53"/>
      <c r="I10804" s="59"/>
      <c r="J10804" s="53"/>
      <c r="K10804" s="53"/>
      <c r="L10804" s="53"/>
      <c r="M10804" s="53"/>
    </row>
    <row r="10805" spans="2:13" x14ac:dyDescent="0.25">
      <c r="B10805" s="111"/>
      <c r="C10805" s="53"/>
      <c r="D10805" s="53"/>
      <c r="E10805" s="53"/>
      <c r="F10805" s="53"/>
      <c r="G10805" s="54"/>
      <c r="H10805" s="53"/>
      <c r="I10805" s="59"/>
      <c r="J10805" s="53"/>
      <c r="K10805" s="53"/>
      <c r="L10805" s="53"/>
      <c r="M10805" s="53"/>
    </row>
    <row r="10806" spans="2:13" x14ac:dyDescent="0.25">
      <c r="B10806" s="111"/>
      <c r="C10806" s="53"/>
      <c r="D10806" s="53"/>
      <c r="E10806" s="53"/>
      <c r="F10806" s="53"/>
      <c r="G10806" s="54"/>
      <c r="H10806" s="53"/>
      <c r="I10806" s="59"/>
      <c r="J10806" s="53"/>
      <c r="K10806" s="53"/>
      <c r="L10806" s="53"/>
      <c r="M10806" s="53"/>
    </row>
    <row r="10807" spans="2:13" x14ac:dyDescent="0.25">
      <c r="B10807" s="111"/>
      <c r="C10807" s="53"/>
      <c r="D10807" s="53"/>
      <c r="E10807" s="53"/>
      <c r="F10807" s="53"/>
      <c r="G10807" s="54"/>
      <c r="H10807" s="53"/>
      <c r="I10807" s="59"/>
      <c r="J10807" s="53"/>
      <c r="K10807" s="53"/>
      <c r="L10807" s="53"/>
      <c r="M10807" s="53"/>
    </row>
    <row r="10808" spans="2:13" x14ac:dyDescent="0.25">
      <c r="B10808" s="111"/>
      <c r="C10808" s="53"/>
      <c r="D10808" s="53"/>
      <c r="E10808" s="53"/>
      <c r="F10808" s="53"/>
      <c r="G10808" s="54"/>
      <c r="H10808" s="53"/>
      <c r="I10808" s="59"/>
      <c r="J10808" s="53"/>
      <c r="K10808" s="53"/>
      <c r="L10808" s="53"/>
      <c r="M10808" s="53"/>
    </row>
    <row r="10809" spans="2:13" x14ac:dyDescent="0.25">
      <c r="B10809" s="111"/>
      <c r="C10809" s="53"/>
      <c r="D10809" s="53"/>
      <c r="E10809" s="53"/>
      <c r="F10809" s="53"/>
      <c r="G10809" s="54"/>
      <c r="H10809" s="53"/>
      <c r="I10809" s="59"/>
      <c r="J10809" s="53"/>
      <c r="K10809" s="53"/>
      <c r="L10809" s="53"/>
      <c r="M10809" s="53"/>
    </row>
    <row r="10810" spans="2:13" x14ac:dyDescent="0.25">
      <c r="B10810" s="111"/>
      <c r="C10810" s="53"/>
      <c r="D10810" s="53"/>
      <c r="E10810" s="53"/>
      <c r="F10810" s="53"/>
      <c r="G10810" s="54"/>
      <c r="H10810" s="53"/>
      <c r="I10810" s="59"/>
      <c r="J10810" s="53"/>
      <c r="K10810" s="53"/>
      <c r="L10810" s="53"/>
      <c r="M10810" s="53"/>
    </row>
    <row r="10811" spans="2:13" x14ac:dyDescent="0.25">
      <c r="B10811" s="111"/>
      <c r="C10811" s="53"/>
      <c r="D10811" s="53"/>
      <c r="E10811" s="53"/>
      <c r="F10811" s="53"/>
      <c r="G10811" s="54"/>
      <c r="H10811" s="53"/>
      <c r="I10811" s="59"/>
      <c r="J10811" s="53"/>
      <c r="K10811" s="53"/>
      <c r="L10811" s="53"/>
      <c r="M10811" s="53"/>
    </row>
    <row r="10812" spans="2:13" x14ac:dyDescent="0.25">
      <c r="B10812" s="111"/>
      <c r="C10812" s="53"/>
      <c r="D10812" s="53"/>
      <c r="E10812" s="53"/>
      <c r="F10812" s="53"/>
      <c r="G10812" s="54"/>
      <c r="H10812" s="53"/>
      <c r="I10812" s="59"/>
      <c r="J10812" s="53"/>
      <c r="K10812" s="53"/>
      <c r="L10812" s="53"/>
      <c r="M10812" s="53"/>
    </row>
    <row r="10813" spans="2:13" x14ac:dyDescent="0.25">
      <c r="B10813" s="111"/>
      <c r="C10813" s="53"/>
      <c r="D10813" s="53"/>
      <c r="E10813" s="53"/>
      <c r="F10813" s="53"/>
      <c r="G10813" s="54"/>
      <c r="H10813" s="53"/>
      <c r="I10813" s="59"/>
      <c r="J10813" s="53"/>
      <c r="K10813" s="53"/>
      <c r="L10813" s="53"/>
      <c r="M10813" s="53"/>
    </row>
    <row r="10814" spans="2:13" x14ac:dyDescent="0.25">
      <c r="B10814" s="111"/>
      <c r="C10814" s="53"/>
      <c r="D10814" s="53"/>
      <c r="E10814" s="53"/>
      <c r="F10814" s="53"/>
      <c r="G10814" s="54"/>
      <c r="H10814" s="53"/>
      <c r="I10814" s="59"/>
      <c r="J10814" s="53"/>
      <c r="K10814" s="53"/>
      <c r="L10814" s="53"/>
      <c r="M10814" s="53"/>
    </row>
    <row r="10815" spans="2:13" x14ac:dyDescent="0.25">
      <c r="B10815" s="111"/>
      <c r="C10815" s="53"/>
      <c r="D10815" s="53"/>
      <c r="E10815" s="53"/>
      <c r="F10815" s="53"/>
      <c r="G10815" s="54"/>
      <c r="H10815" s="53"/>
      <c r="I10815" s="59"/>
      <c r="J10815" s="53"/>
      <c r="K10815" s="53"/>
      <c r="L10815" s="53"/>
      <c r="M10815" s="53"/>
    </row>
    <row r="10816" spans="2:13" x14ac:dyDescent="0.25">
      <c r="B10816" s="111"/>
      <c r="C10816" s="53"/>
      <c r="D10816" s="53"/>
      <c r="E10816" s="53"/>
      <c r="F10816" s="53"/>
      <c r="G10816" s="54"/>
      <c r="H10816" s="53"/>
      <c r="I10816" s="59"/>
      <c r="J10816" s="53"/>
      <c r="K10816" s="53"/>
      <c r="L10816" s="53"/>
      <c r="M10816" s="53"/>
    </row>
    <row r="10817" spans="2:13" x14ac:dyDescent="0.25">
      <c r="B10817" s="111"/>
      <c r="C10817" s="53"/>
      <c r="D10817" s="53"/>
      <c r="E10817" s="53"/>
      <c r="F10817" s="53"/>
      <c r="G10817" s="54"/>
      <c r="H10817" s="53"/>
      <c r="I10817" s="59"/>
      <c r="J10817" s="53"/>
      <c r="K10817" s="53"/>
      <c r="L10817" s="53"/>
      <c r="M10817" s="53"/>
    </row>
    <row r="10818" spans="2:13" x14ac:dyDescent="0.25">
      <c r="B10818" s="111"/>
      <c r="C10818" s="53"/>
      <c r="D10818" s="53"/>
      <c r="E10818" s="53"/>
      <c r="F10818" s="53"/>
      <c r="G10818" s="54"/>
      <c r="H10818" s="53"/>
      <c r="I10818" s="59"/>
      <c r="J10818" s="53"/>
      <c r="K10818" s="53"/>
      <c r="L10818" s="53"/>
      <c r="M10818" s="53"/>
    </row>
    <row r="10819" spans="2:13" x14ac:dyDescent="0.25">
      <c r="B10819" s="111"/>
      <c r="C10819" s="53"/>
      <c r="D10819" s="53"/>
      <c r="E10819" s="53"/>
      <c r="F10819" s="53"/>
      <c r="G10819" s="54"/>
      <c r="H10819" s="53"/>
      <c r="I10819" s="59"/>
      <c r="J10819" s="53"/>
      <c r="K10819" s="53"/>
      <c r="L10819" s="53"/>
      <c r="M10819" s="53"/>
    </row>
    <row r="10820" spans="2:13" x14ac:dyDescent="0.25">
      <c r="B10820" s="111"/>
      <c r="C10820" s="53"/>
      <c r="D10820" s="53"/>
      <c r="E10820" s="53"/>
      <c r="F10820" s="53"/>
      <c r="G10820" s="54"/>
      <c r="H10820" s="53"/>
      <c r="I10820" s="59"/>
      <c r="J10820" s="53"/>
      <c r="K10820" s="53"/>
      <c r="L10820" s="53"/>
      <c r="M10820" s="53"/>
    </row>
    <row r="10821" spans="2:13" x14ac:dyDescent="0.25">
      <c r="B10821" s="111"/>
      <c r="C10821" s="53"/>
      <c r="D10821" s="53"/>
      <c r="E10821" s="53"/>
      <c r="F10821" s="53"/>
      <c r="G10821" s="54"/>
      <c r="H10821" s="53"/>
      <c r="I10821" s="59"/>
      <c r="J10821" s="53"/>
      <c r="K10821" s="53"/>
      <c r="L10821" s="53"/>
      <c r="M10821" s="53"/>
    </row>
    <row r="10822" spans="2:13" x14ac:dyDescent="0.25">
      <c r="B10822" s="111"/>
      <c r="C10822" s="53"/>
      <c r="D10822" s="53"/>
      <c r="E10822" s="53"/>
      <c r="F10822" s="53"/>
      <c r="G10822" s="54"/>
      <c r="H10822" s="53"/>
      <c r="I10822" s="59"/>
      <c r="J10822" s="53"/>
      <c r="K10822" s="53"/>
      <c r="L10822" s="53"/>
      <c r="M10822" s="53"/>
    </row>
    <row r="10823" spans="2:13" x14ac:dyDescent="0.25">
      <c r="B10823" s="111"/>
      <c r="C10823" s="53"/>
      <c r="D10823" s="53"/>
      <c r="E10823" s="53"/>
      <c r="F10823" s="53"/>
      <c r="G10823" s="54"/>
      <c r="H10823" s="53"/>
      <c r="I10823" s="59"/>
      <c r="J10823" s="53"/>
      <c r="K10823" s="53"/>
      <c r="L10823" s="53"/>
      <c r="M10823" s="53"/>
    </row>
    <row r="10824" spans="2:13" x14ac:dyDescent="0.25">
      <c r="B10824" s="111"/>
      <c r="C10824" s="53"/>
      <c r="D10824" s="53"/>
      <c r="E10824" s="53"/>
      <c r="F10824" s="53"/>
      <c r="G10824" s="54"/>
      <c r="H10824" s="53"/>
      <c r="I10824" s="59"/>
      <c r="J10824" s="53"/>
      <c r="K10824" s="53"/>
      <c r="L10824" s="53"/>
      <c r="M10824" s="53"/>
    </row>
    <row r="10825" spans="2:13" x14ac:dyDescent="0.25">
      <c r="B10825" s="111"/>
      <c r="C10825" s="53"/>
      <c r="D10825" s="53"/>
      <c r="E10825" s="53"/>
      <c r="F10825" s="53"/>
      <c r="G10825" s="54"/>
      <c r="H10825" s="53"/>
      <c r="I10825" s="59"/>
      <c r="J10825" s="53"/>
      <c r="K10825" s="53"/>
      <c r="L10825" s="53"/>
      <c r="M10825" s="53"/>
    </row>
    <row r="10826" spans="2:13" x14ac:dyDescent="0.25">
      <c r="B10826" s="111"/>
      <c r="C10826" s="53"/>
      <c r="D10826" s="53"/>
      <c r="E10826" s="53"/>
      <c r="F10826" s="53"/>
      <c r="G10826" s="54"/>
      <c r="H10826" s="53"/>
      <c r="I10826" s="59"/>
      <c r="J10826" s="53"/>
      <c r="K10826" s="53"/>
      <c r="L10826" s="53"/>
      <c r="M10826" s="53"/>
    </row>
    <row r="10827" spans="2:13" x14ac:dyDescent="0.25">
      <c r="B10827" s="111"/>
      <c r="C10827" s="53"/>
      <c r="D10827" s="53"/>
      <c r="E10827" s="53"/>
      <c r="F10827" s="53"/>
      <c r="G10827" s="54"/>
      <c r="H10827" s="53"/>
      <c r="I10827" s="59"/>
      <c r="J10827" s="53"/>
      <c r="K10827" s="53"/>
      <c r="L10827" s="53"/>
      <c r="M10827" s="53"/>
    </row>
    <row r="10828" spans="2:13" x14ac:dyDescent="0.25">
      <c r="B10828" s="111"/>
      <c r="C10828" s="53"/>
      <c r="D10828" s="53"/>
      <c r="E10828" s="53"/>
      <c r="F10828" s="53"/>
      <c r="G10828" s="54"/>
      <c r="H10828" s="53"/>
      <c r="I10828" s="59"/>
      <c r="J10828" s="53"/>
      <c r="K10828" s="53"/>
      <c r="L10828" s="53"/>
      <c r="M10828" s="53"/>
    </row>
    <row r="10829" spans="2:13" x14ac:dyDescent="0.25">
      <c r="B10829" s="111"/>
      <c r="C10829" s="53"/>
      <c r="D10829" s="53"/>
      <c r="E10829" s="53"/>
      <c r="F10829" s="53"/>
      <c r="G10829" s="54"/>
      <c r="H10829" s="53"/>
      <c r="I10829" s="59"/>
      <c r="J10829" s="53"/>
      <c r="K10829" s="53"/>
      <c r="L10829" s="53"/>
      <c r="M10829" s="53"/>
    </row>
    <row r="10830" spans="2:13" x14ac:dyDescent="0.25">
      <c r="B10830" s="111"/>
      <c r="C10830" s="53"/>
      <c r="D10830" s="53"/>
      <c r="E10830" s="53"/>
      <c r="F10830" s="53"/>
      <c r="G10830" s="54"/>
      <c r="H10830" s="53"/>
      <c r="I10830" s="59"/>
      <c r="J10830" s="53"/>
      <c r="K10830" s="53"/>
      <c r="L10830" s="53"/>
      <c r="M10830" s="53"/>
    </row>
    <row r="10831" spans="2:13" x14ac:dyDescent="0.25">
      <c r="B10831" s="111"/>
      <c r="C10831" s="53"/>
      <c r="D10831" s="53"/>
      <c r="E10831" s="53"/>
      <c r="F10831" s="53"/>
      <c r="G10831" s="54"/>
      <c r="H10831" s="53"/>
      <c r="I10831" s="59"/>
      <c r="J10831" s="53"/>
      <c r="K10831" s="53"/>
      <c r="L10831" s="53"/>
      <c r="M10831" s="53"/>
    </row>
    <row r="10832" spans="2:13" x14ac:dyDescent="0.25">
      <c r="B10832" s="111"/>
      <c r="C10832" s="53"/>
      <c r="D10832" s="53"/>
      <c r="E10832" s="53"/>
      <c r="F10832" s="53"/>
      <c r="G10832" s="54"/>
      <c r="H10832" s="53"/>
      <c r="I10832" s="59"/>
      <c r="J10832" s="53"/>
      <c r="K10832" s="53"/>
      <c r="L10832" s="53"/>
      <c r="M10832" s="53"/>
    </row>
    <row r="10833" spans="2:13" x14ac:dyDescent="0.25">
      <c r="B10833" s="111"/>
      <c r="C10833" s="53"/>
      <c r="D10833" s="53"/>
      <c r="E10833" s="53"/>
      <c r="F10833" s="53"/>
      <c r="G10833" s="54"/>
      <c r="H10833" s="53"/>
      <c r="I10833" s="59"/>
      <c r="J10833" s="53"/>
      <c r="K10833" s="53"/>
      <c r="L10833" s="53"/>
      <c r="M10833" s="53"/>
    </row>
    <row r="10834" spans="2:13" x14ac:dyDescent="0.25">
      <c r="B10834" s="111"/>
      <c r="C10834" s="53"/>
      <c r="D10834" s="53"/>
      <c r="E10834" s="53"/>
      <c r="F10834" s="53"/>
      <c r="G10834" s="54"/>
      <c r="H10834" s="53"/>
      <c r="I10834" s="59"/>
      <c r="J10834" s="53"/>
      <c r="K10834" s="53"/>
      <c r="L10834" s="53"/>
      <c r="M10834" s="53"/>
    </row>
    <row r="10835" spans="2:13" x14ac:dyDescent="0.25">
      <c r="B10835" s="111"/>
      <c r="C10835" s="53"/>
      <c r="D10835" s="53"/>
      <c r="E10835" s="53"/>
      <c r="F10835" s="53"/>
      <c r="G10835" s="54"/>
      <c r="H10835" s="53"/>
      <c r="I10835" s="59"/>
      <c r="J10835" s="53"/>
      <c r="K10835" s="53"/>
      <c r="L10835" s="53"/>
      <c r="M10835" s="53"/>
    </row>
    <row r="10836" spans="2:13" x14ac:dyDescent="0.25">
      <c r="B10836" s="111"/>
      <c r="C10836" s="53"/>
      <c r="D10836" s="53"/>
      <c r="E10836" s="53"/>
      <c r="F10836" s="53"/>
      <c r="G10836" s="54"/>
      <c r="H10836" s="53"/>
      <c r="I10836" s="59"/>
      <c r="J10836" s="53"/>
      <c r="K10836" s="53"/>
      <c r="L10836" s="53"/>
      <c r="M10836" s="53"/>
    </row>
    <row r="10837" spans="2:13" x14ac:dyDescent="0.25">
      <c r="B10837" s="111"/>
      <c r="C10837" s="53"/>
      <c r="D10837" s="53"/>
      <c r="E10837" s="53"/>
      <c r="F10837" s="53"/>
      <c r="G10837" s="54"/>
      <c r="H10837" s="53"/>
      <c r="I10837" s="59"/>
      <c r="J10837" s="53"/>
      <c r="K10837" s="53"/>
      <c r="L10837" s="53"/>
      <c r="M10837" s="53"/>
    </row>
    <row r="10838" spans="2:13" x14ac:dyDescent="0.25">
      <c r="B10838" s="111"/>
      <c r="C10838" s="53"/>
      <c r="D10838" s="53"/>
      <c r="E10838" s="53"/>
      <c r="F10838" s="53"/>
      <c r="G10838" s="54"/>
      <c r="H10838" s="53"/>
      <c r="I10838" s="59"/>
      <c r="J10838" s="53"/>
      <c r="K10838" s="53"/>
      <c r="L10838" s="53"/>
      <c r="M10838" s="53"/>
    </row>
    <row r="10839" spans="2:13" x14ac:dyDescent="0.25">
      <c r="B10839" s="111"/>
      <c r="C10839" s="53"/>
      <c r="D10839" s="53"/>
      <c r="E10839" s="53"/>
      <c r="F10839" s="53"/>
      <c r="G10839" s="54"/>
      <c r="H10839" s="53"/>
      <c r="I10839" s="59"/>
      <c r="J10839" s="53"/>
      <c r="K10839" s="53"/>
      <c r="L10839" s="53"/>
      <c r="M10839" s="53"/>
    </row>
    <row r="10840" spans="2:13" x14ac:dyDescent="0.25">
      <c r="B10840" s="111"/>
      <c r="C10840" s="53"/>
      <c r="D10840" s="53"/>
      <c r="E10840" s="53"/>
      <c r="F10840" s="53"/>
      <c r="G10840" s="54"/>
      <c r="H10840" s="53"/>
      <c r="I10840" s="59"/>
      <c r="J10840" s="53"/>
      <c r="K10840" s="53"/>
      <c r="L10840" s="53"/>
      <c r="M10840" s="53"/>
    </row>
    <row r="10841" spans="2:13" x14ac:dyDescent="0.25">
      <c r="B10841" s="111"/>
      <c r="C10841" s="53"/>
      <c r="D10841" s="53"/>
      <c r="E10841" s="53"/>
      <c r="F10841" s="53"/>
      <c r="G10841" s="54"/>
      <c r="H10841" s="53"/>
      <c r="I10841" s="59"/>
      <c r="J10841" s="53"/>
      <c r="K10841" s="53"/>
      <c r="L10841" s="53"/>
      <c r="M10841" s="53"/>
    </row>
    <row r="10842" spans="2:13" x14ac:dyDescent="0.25">
      <c r="B10842" s="111"/>
      <c r="C10842" s="53"/>
      <c r="D10842" s="53"/>
      <c r="E10842" s="53"/>
      <c r="F10842" s="53"/>
      <c r="G10842" s="54"/>
      <c r="H10842" s="53"/>
      <c r="I10842" s="59"/>
      <c r="J10842" s="53"/>
      <c r="K10842" s="53"/>
      <c r="L10842" s="53"/>
      <c r="M10842" s="53"/>
    </row>
    <row r="10843" spans="2:13" x14ac:dyDescent="0.25">
      <c r="B10843" s="111"/>
      <c r="C10843" s="53"/>
      <c r="D10843" s="53"/>
      <c r="E10843" s="53"/>
      <c r="F10843" s="53"/>
      <c r="G10843" s="54"/>
      <c r="H10843" s="53"/>
      <c r="I10843" s="59"/>
      <c r="J10843" s="53"/>
      <c r="K10843" s="53"/>
      <c r="L10843" s="53"/>
      <c r="M10843" s="53"/>
    </row>
    <row r="10844" spans="2:13" x14ac:dyDescent="0.25">
      <c r="B10844" s="111"/>
      <c r="C10844" s="53"/>
      <c r="D10844" s="53"/>
      <c r="E10844" s="53"/>
      <c r="F10844" s="53"/>
      <c r="G10844" s="54"/>
      <c r="H10844" s="53"/>
      <c r="I10844" s="59"/>
      <c r="J10844" s="53"/>
      <c r="K10844" s="53"/>
      <c r="L10844" s="53"/>
      <c r="M10844" s="53"/>
    </row>
    <row r="10845" spans="2:13" x14ac:dyDescent="0.25">
      <c r="B10845" s="111"/>
      <c r="C10845" s="53"/>
      <c r="D10845" s="53"/>
      <c r="E10845" s="53"/>
      <c r="F10845" s="53"/>
      <c r="G10845" s="54"/>
      <c r="H10845" s="53"/>
      <c r="I10845" s="59"/>
      <c r="J10845" s="53"/>
      <c r="K10845" s="53"/>
      <c r="L10845" s="53"/>
      <c r="M10845" s="53"/>
    </row>
    <row r="10846" spans="2:13" x14ac:dyDescent="0.25">
      <c r="B10846" s="111"/>
      <c r="C10846" s="53"/>
      <c r="D10846" s="53"/>
      <c r="E10846" s="53"/>
      <c r="F10846" s="53"/>
      <c r="G10846" s="54"/>
      <c r="H10846" s="53"/>
      <c r="I10846" s="59"/>
      <c r="J10846" s="53"/>
      <c r="K10846" s="53"/>
      <c r="L10846" s="53"/>
      <c r="M10846" s="53"/>
    </row>
    <row r="10847" spans="2:13" x14ac:dyDescent="0.25">
      <c r="B10847" s="111"/>
      <c r="C10847" s="53"/>
      <c r="D10847" s="53"/>
      <c r="E10847" s="53"/>
      <c r="F10847" s="53"/>
      <c r="G10847" s="54"/>
      <c r="H10847" s="53"/>
      <c r="I10847" s="59"/>
      <c r="J10847" s="53"/>
      <c r="K10847" s="53"/>
      <c r="L10847" s="53"/>
      <c r="M10847" s="53"/>
    </row>
    <row r="10848" spans="2:13" x14ac:dyDescent="0.25">
      <c r="B10848" s="111"/>
      <c r="C10848" s="53"/>
      <c r="D10848" s="53"/>
      <c r="E10848" s="53"/>
      <c r="F10848" s="53"/>
      <c r="G10848" s="54"/>
      <c r="H10848" s="53"/>
      <c r="I10848" s="59"/>
      <c r="J10848" s="53"/>
      <c r="K10848" s="53"/>
      <c r="L10848" s="53"/>
      <c r="M10848" s="53"/>
    </row>
    <row r="10849" spans="2:13" x14ac:dyDescent="0.25">
      <c r="B10849" s="111"/>
      <c r="C10849" s="53"/>
      <c r="D10849" s="53"/>
      <c r="E10849" s="53"/>
      <c r="F10849" s="53"/>
      <c r="G10849" s="54"/>
      <c r="H10849" s="53"/>
      <c r="I10849" s="59"/>
      <c r="J10849" s="53"/>
      <c r="K10849" s="53"/>
      <c r="L10849" s="53"/>
      <c r="M10849" s="53"/>
    </row>
    <row r="10850" spans="2:13" x14ac:dyDescent="0.25">
      <c r="B10850" s="111"/>
      <c r="C10850" s="53"/>
      <c r="D10850" s="53"/>
      <c r="E10850" s="53"/>
      <c r="F10850" s="53"/>
      <c r="G10850" s="54"/>
      <c r="H10850" s="53"/>
      <c r="I10850" s="59"/>
      <c r="J10850" s="53"/>
      <c r="K10850" s="53"/>
      <c r="L10850" s="53"/>
      <c r="M10850" s="53"/>
    </row>
    <row r="10851" spans="2:13" x14ac:dyDescent="0.25">
      <c r="B10851" s="111"/>
      <c r="C10851" s="53"/>
      <c r="D10851" s="53"/>
      <c r="E10851" s="53"/>
      <c r="F10851" s="53"/>
      <c r="G10851" s="54"/>
      <c r="H10851" s="53"/>
      <c r="I10851" s="59"/>
      <c r="J10851" s="53"/>
      <c r="K10851" s="53"/>
      <c r="L10851" s="53"/>
      <c r="M10851" s="53"/>
    </row>
    <row r="10852" spans="2:13" x14ac:dyDescent="0.25">
      <c r="B10852" s="111"/>
      <c r="C10852" s="53"/>
      <c r="D10852" s="53"/>
      <c r="E10852" s="53"/>
      <c r="F10852" s="53"/>
      <c r="G10852" s="54"/>
      <c r="H10852" s="53"/>
      <c r="I10852" s="59"/>
      <c r="J10852" s="53"/>
      <c r="K10852" s="53"/>
      <c r="L10852" s="53"/>
      <c r="M10852" s="53"/>
    </row>
    <row r="10853" spans="2:13" x14ac:dyDescent="0.25">
      <c r="B10853" s="111"/>
      <c r="C10853" s="53"/>
      <c r="D10853" s="53"/>
      <c r="E10853" s="53"/>
      <c r="F10853" s="53"/>
      <c r="G10853" s="54"/>
      <c r="H10853" s="53"/>
      <c r="I10853" s="59"/>
      <c r="J10853" s="53"/>
      <c r="K10853" s="53"/>
      <c r="L10853" s="53"/>
      <c r="M10853" s="53"/>
    </row>
    <row r="10854" spans="2:13" x14ac:dyDescent="0.25">
      <c r="B10854" s="111"/>
      <c r="C10854" s="53"/>
      <c r="D10854" s="53"/>
      <c r="E10854" s="53"/>
      <c r="F10854" s="53"/>
      <c r="G10854" s="54"/>
      <c r="H10854" s="53"/>
      <c r="I10854" s="59"/>
      <c r="J10854" s="53"/>
      <c r="K10854" s="53"/>
      <c r="L10854" s="53"/>
      <c r="M10854" s="53"/>
    </row>
    <row r="10855" spans="2:13" x14ac:dyDescent="0.25">
      <c r="B10855" s="111"/>
      <c r="C10855" s="53"/>
      <c r="D10855" s="53"/>
      <c r="E10855" s="53"/>
      <c r="F10855" s="53"/>
      <c r="G10855" s="54"/>
      <c r="H10855" s="53"/>
      <c r="I10855" s="59"/>
      <c r="J10855" s="53"/>
      <c r="K10855" s="53"/>
      <c r="L10855" s="53"/>
      <c r="M10855" s="53"/>
    </row>
    <row r="10856" spans="2:13" x14ac:dyDescent="0.25">
      <c r="B10856" s="111"/>
      <c r="C10856" s="53"/>
      <c r="D10856" s="53"/>
      <c r="E10856" s="53"/>
      <c r="F10856" s="53"/>
      <c r="G10856" s="54"/>
      <c r="H10856" s="53"/>
      <c r="I10856" s="59"/>
      <c r="J10856" s="53"/>
      <c r="K10856" s="53"/>
      <c r="L10856" s="53"/>
      <c r="M10856" s="53"/>
    </row>
    <row r="10857" spans="2:13" x14ac:dyDescent="0.25">
      <c r="B10857" s="111"/>
      <c r="C10857" s="53"/>
      <c r="D10857" s="53"/>
      <c r="E10857" s="53"/>
      <c r="F10857" s="53"/>
      <c r="G10857" s="54"/>
      <c r="H10857" s="53"/>
      <c r="I10857" s="59"/>
      <c r="J10857" s="53"/>
      <c r="K10857" s="53"/>
      <c r="L10857" s="53"/>
      <c r="M10857" s="53"/>
    </row>
    <row r="10858" spans="2:13" x14ac:dyDescent="0.25">
      <c r="B10858" s="111"/>
      <c r="C10858" s="53"/>
      <c r="D10858" s="53"/>
      <c r="E10858" s="53"/>
      <c r="F10858" s="53"/>
      <c r="G10858" s="54"/>
      <c r="H10858" s="53"/>
      <c r="I10858" s="59"/>
      <c r="J10858" s="53"/>
      <c r="K10858" s="53"/>
      <c r="L10858" s="53"/>
      <c r="M10858" s="53"/>
    </row>
    <row r="10859" spans="2:13" x14ac:dyDescent="0.25">
      <c r="B10859" s="111"/>
      <c r="C10859" s="53"/>
      <c r="D10859" s="53"/>
      <c r="E10859" s="53"/>
      <c r="F10859" s="53"/>
      <c r="G10859" s="54"/>
      <c r="H10859" s="53"/>
      <c r="I10859" s="59"/>
      <c r="J10859" s="53"/>
      <c r="K10859" s="53"/>
      <c r="L10859" s="53"/>
      <c r="M10859" s="53"/>
    </row>
    <row r="10860" spans="2:13" x14ac:dyDescent="0.25">
      <c r="B10860" s="111"/>
      <c r="C10860" s="53"/>
      <c r="D10860" s="53"/>
      <c r="E10860" s="53"/>
      <c r="F10860" s="53"/>
      <c r="G10860" s="54"/>
      <c r="H10860" s="53"/>
      <c r="I10860" s="59"/>
      <c r="J10860" s="53"/>
      <c r="K10860" s="53"/>
      <c r="L10860" s="53"/>
      <c r="M10860" s="53"/>
    </row>
    <row r="10861" spans="2:13" x14ac:dyDescent="0.25">
      <c r="B10861" s="111"/>
      <c r="C10861" s="53"/>
      <c r="D10861" s="53"/>
      <c r="E10861" s="53"/>
      <c r="F10861" s="53"/>
      <c r="G10861" s="54"/>
      <c r="H10861" s="53"/>
      <c r="I10861" s="59"/>
      <c r="J10861" s="53"/>
      <c r="K10861" s="53"/>
      <c r="L10861" s="53"/>
      <c r="M10861" s="53"/>
    </row>
    <row r="10862" spans="2:13" x14ac:dyDescent="0.25">
      <c r="B10862" s="111"/>
      <c r="C10862" s="53"/>
      <c r="D10862" s="53"/>
      <c r="E10862" s="53"/>
      <c r="F10862" s="53"/>
      <c r="G10862" s="54"/>
      <c r="H10862" s="53"/>
      <c r="I10862" s="59"/>
      <c r="J10862" s="53"/>
      <c r="K10862" s="53"/>
      <c r="L10862" s="53"/>
      <c r="M10862" s="53"/>
    </row>
    <row r="10863" spans="2:13" x14ac:dyDescent="0.25">
      <c r="B10863" s="111"/>
      <c r="C10863" s="53"/>
      <c r="D10863" s="53"/>
      <c r="E10863" s="53"/>
      <c r="F10863" s="53"/>
      <c r="G10863" s="54"/>
      <c r="H10863" s="53"/>
      <c r="I10863" s="59"/>
      <c r="J10863" s="53"/>
      <c r="K10863" s="53"/>
      <c r="L10863" s="53"/>
      <c r="M10863" s="53"/>
    </row>
    <row r="10864" spans="2:13" x14ac:dyDescent="0.25">
      <c r="B10864" s="111"/>
      <c r="C10864" s="53"/>
      <c r="D10864" s="53"/>
      <c r="E10864" s="53"/>
      <c r="F10864" s="53"/>
      <c r="G10864" s="54"/>
      <c r="H10864" s="53"/>
      <c r="I10864" s="59"/>
      <c r="J10864" s="53"/>
      <c r="K10864" s="53"/>
      <c r="L10864" s="53"/>
      <c r="M10864" s="53"/>
    </row>
    <row r="10865" spans="2:13" x14ac:dyDescent="0.25">
      <c r="B10865" s="111"/>
      <c r="C10865" s="53"/>
      <c r="D10865" s="53"/>
      <c r="E10865" s="53"/>
      <c r="F10865" s="53"/>
      <c r="G10865" s="54"/>
      <c r="H10865" s="53"/>
      <c r="I10865" s="59"/>
      <c r="J10865" s="53"/>
      <c r="K10865" s="53"/>
      <c r="L10865" s="53"/>
      <c r="M10865" s="53"/>
    </row>
    <row r="10866" spans="2:13" x14ac:dyDescent="0.25">
      <c r="B10866" s="111"/>
      <c r="C10866" s="53"/>
      <c r="D10866" s="53"/>
      <c r="E10866" s="53"/>
      <c r="F10866" s="53"/>
      <c r="G10866" s="54"/>
      <c r="H10866" s="53"/>
      <c r="I10866" s="59"/>
      <c r="J10866" s="53"/>
      <c r="K10866" s="53"/>
      <c r="L10866" s="53"/>
      <c r="M10866" s="53"/>
    </row>
    <row r="10867" spans="2:13" x14ac:dyDescent="0.25">
      <c r="B10867" s="111"/>
      <c r="C10867" s="53"/>
      <c r="D10867" s="53"/>
      <c r="E10867" s="53"/>
      <c r="F10867" s="53"/>
      <c r="G10867" s="54"/>
      <c r="H10867" s="53"/>
      <c r="I10867" s="59"/>
      <c r="J10867" s="53"/>
      <c r="K10867" s="53"/>
      <c r="L10867" s="53"/>
      <c r="M10867" s="53"/>
    </row>
    <row r="10868" spans="2:13" x14ac:dyDescent="0.25">
      <c r="B10868" s="111"/>
      <c r="C10868" s="53"/>
      <c r="D10868" s="53"/>
      <c r="E10868" s="53"/>
      <c r="F10868" s="53"/>
      <c r="G10868" s="54"/>
      <c r="H10868" s="53"/>
      <c r="I10868" s="59"/>
      <c r="J10868" s="53"/>
      <c r="K10868" s="53"/>
      <c r="L10868" s="53"/>
      <c r="M10868" s="53"/>
    </row>
    <row r="10869" spans="2:13" x14ac:dyDescent="0.25">
      <c r="B10869" s="111"/>
      <c r="C10869" s="53"/>
      <c r="D10869" s="53"/>
      <c r="E10869" s="53"/>
      <c r="F10869" s="53"/>
      <c r="G10869" s="54"/>
      <c r="H10869" s="53"/>
      <c r="I10869" s="59"/>
      <c r="J10869" s="53"/>
      <c r="K10869" s="53"/>
      <c r="L10869" s="53"/>
      <c r="M10869" s="53"/>
    </row>
    <row r="10870" spans="2:13" x14ac:dyDescent="0.25">
      <c r="B10870" s="111"/>
      <c r="C10870" s="53"/>
      <c r="D10870" s="53"/>
      <c r="E10870" s="53"/>
      <c r="F10870" s="53"/>
      <c r="G10870" s="54"/>
      <c r="H10870" s="53"/>
      <c r="I10870" s="59"/>
      <c r="J10870" s="53"/>
      <c r="K10870" s="53"/>
      <c r="L10870" s="53"/>
      <c r="M10870" s="53"/>
    </row>
    <row r="10871" spans="2:13" x14ac:dyDescent="0.25">
      <c r="B10871" s="111"/>
      <c r="C10871" s="53"/>
      <c r="D10871" s="53"/>
      <c r="E10871" s="53"/>
      <c r="F10871" s="53"/>
      <c r="G10871" s="54"/>
      <c r="H10871" s="53"/>
      <c r="I10871" s="59"/>
      <c r="J10871" s="53"/>
      <c r="K10871" s="53"/>
      <c r="L10871" s="53"/>
      <c r="M10871" s="53"/>
    </row>
    <row r="10872" spans="2:13" x14ac:dyDescent="0.25">
      <c r="B10872" s="111"/>
      <c r="C10872" s="53"/>
      <c r="D10872" s="53"/>
      <c r="E10872" s="53"/>
      <c r="F10872" s="53"/>
      <c r="G10872" s="54"/>
      <c r="H10872" s="53"/>
      <c r="I10872" s="59"/>
      <c r="J10872" s="53"/>
      <c r="K10872" s="53"/>
      <c r="L10872" s="53"/>
      <c r="M10872" s="53"/>
    </row>
    <row r="10873" spans="2:13" x14ac:dyDescent="0.25">
      <c r="B10873" s="111"/>
      <c r="C10873" s="53"/>
      <c r="D10873" s="53"/>
      <c r="E10873" s="53"/>
      <c r="F10873" s="53"/>
      <c r="G10873" s="54"/>
      <c r="H10873" s="53"/>
      <c r="I10873" s="59"/>
      <c r="J10873" s="53"/>
      <c r="K10873" s="53"/>
      <c r="L10873" s="53"/>
      <c r="M10873" s="53"/>
    </row>
    <row r="10874" spans="2:13" x14ac:dyDescent="0.25">
      <c r="B10874" s="111"/>
      <c r="C10874" s="53"/>
      <c r="D10874" s="53"/>
      <c r="E10874" s="53"/>
      <c r="F10874" s="53"/>
      <c r="G10874" s="54"/>
      <c r="H10874" s="53"/>
      <c r="I10874" s="59"/>
      <c r="J10874" s="53"/>
      <c r="K10874" s="53"/>
      <c r="L10874" s="53"/>
      <c r="M10874" s="53"/>
    </row>
    <row r="10875" spans="2:13" x14ac:dyDescent="0.25">
      <c r="B10875" s="111"/>
      <c r="C10875" s="53"/>
      <c r="D10875" s="53"/>
      <c r="E10875" s="53"/>
      <c r="F10875" s="53"/>
      <c r="G10875" s="54"/>
      <c r="H10875" s="53"/>
      <c r="I10875" s="59"/>
      <c r="J10875" s="53"/>
      <c r="K10875" s="53"/>
      <c r="L10875" s="53"/>
      <c r="M10875" s="53"/>
    </row>
    <row r="10876" spans="2:13" x14ac:dyDescent="0.25">
      <c r="B10876" s="111"/>
      <c r="C10876" s="53"/>
      <c r="D10876" s="53"/>
      <c r="E10876" s="53"/>
      <c r="F10876" s="53"/>
      <c r="G10876" s="54"/>
      <c r="H10876" s="53"/>
      <c r="I10876" s="59"/>
      <c r="J10876" s="53"/>
      <c r="K10876" s="53"/>
      <c r="L10876" s="53"/>
      <c r="M10876" s="53"/>
    </row>
    <row r="10877" spans="2:13" x14ac:dyDescent="0.25">
      <c r="B10877" s="111"/>
      <c r="C10877" s="53"/>
      <c r="D10877" s="53"/>
      <c r="E10877" s="53"/>
      <c r="F10877" s="53"/>
      <c r="G10877" s="54"/>
      <c r="H10877" s="53"/>
      <c r="I10877" s="59"/>
      <c r="J10877" s="53"/>
      <c r="K10877" s="53"/>
      <c r="L10877" s="53"/>
      <c r="M10877" s="53"/>
    </row>
    <row r="10878" spans="2:13" x14ac:dyDescent="0.25">
      <c r="B10878" s="111"/>
      <c r="C10878" s="53"/>
      <c r="D10878" s="53"/>
      <c r="E10878" s="53"/>
      <c r="F10878" s="53"/>
      <c r="G10878" s="54"/>
      <c r="H10878" s="53"/>
      <c r="I10878" s="59"/>
      <c r="J10878" s="53"/>
      <c r="K10878" s="53"/>
      <c r="L10878" s="53"/>
      <c r="M10878" s="53"/>
    </row>
    <row r="10879" spans="2:13" x14ac:dyDescent="0.25">
      <c r="B10879" s="111"/>
      <c r="C10879" s="53"/>
      <c r="D10879" s="53"/>
      <c r="E10879" s="53"/>
      <c r="F10879" s="53"/>
      <c r="G10879" s="54"/>
      <c r="H10879" s="53"/>
      <c r="I10879" s="59"/>
      <c r="J10879" s="53"/>
      <c r="K10879" s="53"/>
      <c r="L10879" s="53"/>
      <c r="M10879" s="53"/>
    </row>
    <row r="10880" spans="2:13" x14ac:dyDescent="0.25">
      <c r="B10880" s="111"/>
      <c r="C10880" s="53"/>
      <c r="D10880" s="53"/>
      <c r="E10880" s="53"/>
      <c r="F10880" s="53"/>
      <c r="G10880" s="54"/>
      <c r="H10880" s="53"/>
      <c r="I10880" s="59"/>
      <c r="J10880" s="53"/>
      <c r="K10880" s="53"/>
      <c r="L10880" s="53"/>
      <c r="M10880" s="53"/>
    </row>
    <row r="10881" spans="2:13" x14ac:dyDescent="0.25">
      <c r="B10881" s="111"/>
      <c r="C10881" s="53"/>
      <c r="D10881" s="53"/>
      <c r="E10881" s="53"/>
      <c r="F10881" s="53"/>
      <c r="G10881" s="54"/>
      <c r="H10881" s="53"/>
      <c r="I10881" s="59"/>
      <c r="J10881" s="53"/>
      <c r="K10881" s="53"/>
      <c r="L10881" s="53"/>
      <c r="M10881" s="53"/>
    </row>
    <row r="10882" spans="2:13" x14ac:dyDescent="0.25">
      <c r="B10882" s="111"/>
      <c r="C10882" s="53"/>
      <c r="D10882" s="53"/>
      <c r="E10882" s="53"/>
      <c r="F10882" s="53"/>
      <c r="G10882" s="54"/>
      <c r="H10882" s="53"/>
      <c r="I10882" s="59"/>
      <c r="J10882" s="53"/>
      <c r="K10882" s="53"/>
      <c r="L10882" s="53"/>
      <c r="M10882" s="53"/>
    </row>
    <row r="10883" spans="2:13" x14ac:dyDescent="0.25">
      <c r="B10883" s="111"/>
      <c r="C10883" s="53"/>
      <c r="D10883" s="53"/>
      <c r="E10883" s="53"/>
      <c r="F10883" s="53"/>
      <c r="G10883" s="54"/>
      <c r="H10883" s="53"/>
      <c r="I10883" s="59"/>
      <c r="J10883" s="53"/>
      <c r="K10883" s="53"/>
      <c r="L10883" s="53"/>
      <c r="M10883" s="53"/>
    </row>
    <row r="10884" spans="2:13" x14ac:dyDescent="0.25">
      <c r="B10884" s="111"/>
      <c r="C10884" s="53"/>
      <c r="D10884" s="53"/>
      <c r="E10884" s="53"/>
      <c r="F10884" s="53"/>
      <c r="G10884" s="54"/>
      <c r="H10884" s="53"/>
      <c r="I10884" s="59"/>
      <c r="J10884" s="53"/>
      <c r="K10884" s="53"/>
      <c r="L10884" s="53"/>
      <c r="M10884" s="53"/>
    </row>
    <row r="10885" spans="2:13" x14ac:dyDescent="0.25">
      <c r="B10885" s="111"/>
      <c r="C10885" s="53"/>
      <c r="D10885" s="53"/>
      <c r="E10885" s="53"/>
      <c r="F10885" s="53"/>
      <c r="G10885" s="54"/>
      <c r="H10885" s="53"/>
      <c r="I10885" s="59"/>
      <c r="J10885" s="53"/>
      <c r="K10885" s="53"/>
      <c r="L10885" s="53"/>
      <c r="M10885" s="53"/>
    </row>
    <row r="10886" spans="2:13" x14ac:dyDescent="0.25">
      <c r="B10886" s="111"/>
      <c r="C10886" s="53"/>
      <c r="D10886" s="53"/>
      <c r="E10886" s="53"/>
      <c r="F10886" s="53"/>
      <c r="G10886" s="54"/>
      <c r="H10886" s="53"/>
      <c r="I10886" s="59"/>
      <c r="J10886" s="53"/>
      <c r="K10886" s="53"/>
      <c r="L10886" s="53"/>
      <c r="M10886" s="53"/>
    </row>
    <row r="10887" spans="2:13" x14ac:dyDescent="0.25">
      <c r="B10887" s="111"/>
      <c r="C10887" s="53"/>
      <c r="D10887" s="53"/>
      <c r="E10887" s="53"/>
      <c r="F10887" s="53"/>
      <c r="G10887" s="54"/>
      <c r="H10887" s="53"/>
      <c r="I10887" s="59"/>
      <c r="J10887" s="53"/>
      <c r="K10887" s="53"/>
      <c r="L10887" s="53"/>
      <c r="M10887" s="53"/>
    </row>
    <row r="10888" spans="2:13" x14ac:dyDescent="0.25">
      <c r="B10888" s="111"/>
      <c r="C10888" s="53"/>
      <c r="D10888" s="53"/>
      <c r="E10888" s="53"/>
      <c r="F10888" s="53"/>
      <c r="G10888" s="54"/>
      <c r="H10888" s="53"/>
      <c r="I10888" s="59"/>
      <c r="J10888" s="53"/>
      <c r="K10888" s="53"/>
      <c r="L10888" s="53"/>
      <c r="M10888" s="53"/>
    </row>
    <row r="10889" spans="2:13" x14ac:dyDescent="0.25">
      <c r="B10889" s="111"/>
      <c r="C10889" s="53"/>
      <c r="D10889" s="53"/>
      <c r="E10889" s="53"/>
      <c r="F10889" s="53"/>
      <c r="G10889" s="54"/>
      <c r="H10889" s="53"/>
      <c r="I10889" s="59"/>
      <c r="J10889" s="53"/>
      <c r="K10889" s="53"/>
      <c r="L10889" s="53"/>
      <c r="M10889" s="53"/>
    </row>
    <row r="10890" spans="2:13" x14ac:dyDescent="0.25">
      <c r="B10890" s="111"/>
      <c r="C10890" s="53"/>
      <c r="D10890" s="53"/>
      <c r="E10890" s="53"/>
      <c r="F10890" s="53"/>
      <c r="G10890" s="54"/>
      <c r="H10890" s="53"/>
      <c r="I10890" s="59"/>
      <c r="J10890" s="53"/>
      <c r="K10890" s="53"/>
      <c r="L10890" s="53"/>
      <c r="M10890" s="53"/>
    </row>
    <row r="10891" spans="2:13" x14ac:dyDescent="0.25">
      <c r="B10891" s="111"/>
      <c r="C10891" s="53"/>
      <c r="D10891" s="53"/>
      <c r="E10891" s="53"/>
      <c r="F10891" s="53"/>
      <c r="G10891" s="54"/>
      <c r="H10891" s="53"/>
      <c r="I10891" s="59"/>
      <c r="J10891" s="53"/>
      <c r="K10891" s="53"/>
      <c r="L10891" s="53"/>
      <c r="M10891" s="53"/>
    </row>
    <row r="10892" spans="2:13" x14ac:dyDescent="0.25">
      <c r="B10892" s="111"/>
      <c r="C10892" s="53"/>
      <c r="D10892" s="53"/>
      <c r="E10892" s="53"/>
      <c r="F10892" s="53"/>
      <c r="G10892" s="54"/>
      <c r="H10892" s="53"/>
      <c r="I10892" s="59"/>
      <c r="J10892" s="53"/>
      <c r="K10892" s="53"/>
      <c r="L10892" s="53"/>
      <c r="M10892" s="53"/>
    </row>
    <row r="10893" spans="2:13" x14ac:dyDescent="0.25">
      <c r="B10893" s="111"/>
      <c r="C10893" s="53"/>
      <c r="D10893" s="53"/>
      <c r="E10893" s="53"/>
      <c r="F10893" s="53"/>
      <c r="G10893" s="54"/>
      <c r="H10893" s="53"/>
      <c r="I10893" s="59"/>
      <c r="J10893" s="53"/>
      <c r="K10893" s="53"/>
      <c r="L10893" s="53"/>
      <c r="M10893" s="53"/>
    </row>
    <row r="10894" spans="2:13" x14ac:dyDescent="0.25">
      <c r="B10894" s="111"/>
      <c r="C10894" s="53"/>
      <c r="D10894" s="53"/>
      <c r="E10894" s="53"/>
      <c r="F10894" s="53"/>
      <c r="G10894" s="54"/>
      <c r="H10894" s="53"/>
      <c r="I10894" s="59"/>
      <c r="J10894" s="53"/>
      <c r="K10894" s="53"/>
      <c r="L10894" s="53"/>
      <c r="M10894" s="53"/>
    </row>
    <row r="10895" spans="2:13" x14ac:dyDescent="0.25">
      <c r="B10895" s="111"/>
      <c r="C10895" s="53"/>
      <c r="D10895" s="53"/>
      <c r="E10895" s="53"/>
      <c r="F10895" s="53"/>
      <c r="G10895" s="54"/>
      <c r="H10895" s="53"/>
      <c r="I10895" s="59"/>
      <c r="J10895" s="53"/>
      <c r="K10895" s="53"/>
      <c r="L10895" s="53"/>
      <c r="M10895" s="53"/>
    </row>
    <row r="10896" spans="2:13" x14ac:dyDescent="0.25">
      <c r="B10896" s="111"/>
      <c r="C10896" s="53"/>
      <c r="D10896" s="53"/>
      <c r="E10896" s="53"/>
      <c r="F10896" s="53"/>
      <c r="G10896" s="54"/>
      <c r="H10896" s="53"/>
      <c r="I10896" s="59"/>
      <c r="J10896" s="53"/>
      <c r="K10896" s="53"/>
      <c r="L10896" s="53"/>
      <c r="M10896" s="53"/>
    </row>
    <row r="10897" spans="2:13" x14ac:dyDescent="0.25">
      <c r="B10897" s="111"/>
      <c r="C10897" s="53"/>
      <c r="D10897" s="53"/>
      <c r="E10897" s="53"/>
      <c r="F10897" s="53"/>
      <c r="G10897" s="54"/>
      <c r="H10897" s="53"/>
      <c r="I10897" s="59"/>
      <c r="J10897" s="53"/>
      <c r="K10897" s="53"/>
      <c r="L10897" s="53"/>
      <c r="M10897" s="53"/>
    </row>
    <row r="10898" spans="2:13" x14ac:dyDescent="0.25">
      <c r="B10898" s="111"/>
      <c r="C10898" s="53"/>
      <c r="D10898" s="53"/>
      <c r="E10898" s="53"/>
      <c r="F10898" s="53"/>
      <c r="G10898" s="54"/>
      <c r="H10898" s="53"/>
      <c r="I10898" s="59"/>
      <c r="J10898" s="53"/>
      <c r="K10898" s="53"/>
      <c r="L10898" s="53"/>
      <c r="M10898" s="53"/>
    </row>
    <row r="10899" spans="2:13" x14ac:dyDescent="0.25">
      <c r="B10899" s="111"/>
      <c r="C10899" s="53"/>
      <c r="D10899" s="53"/>
      <c r="E10899" s="53"/>
      <c r="F10899" s="53"/>
      <c r="G10899" s="54"/>
      <c r="H10899" s="53"/>
      <c r="I10899" s="59"/>
      <c r="J10899" s="53"/>
      <c r="K10899" s="53"/>
      <c r="L10899" s="53"/>
      <c r="M10899" s="53"/>
    </row>
    <row r="10900" spans="2:13" x14ac:dyDescent="0.25">
      <c r="B10900" s="111"/>
      <c r="C10900" s="53"/>
      <c r="D10900" s="53"/>
      <c r="E10900" s="53"/>
      <c r="F10900" s="53"/>
      <c r="G10900" s="54"/>
      <c r="H10900" s="53"/>
      <c r="I10900" s="59"/>
      <c r="J10900" s="53"/>
      <c r="K10900" s="53"/>
      <c r="L10900" s="53"/>
      <c r="M10900" s="53"/>
    </row>
    <row r="10901" spans="2:13" x14ac:dyDescent="0.25">
      <c r="B10901" s="111"/>
      <c r="C10901" s="53"/>
      <c r="D10901" s="53"/>
      <c r="E10901" s="53"/>
      <c r="F10901" s="53"/>
      <c r="G10901" s="54"/>
      <c r="H10901" s="53"/>
      <c r="I10901" s="59"/>
      <c r="J10901" s="53"/>
      <c r="K10901" s="53"/>
      <c r="L10901" s="53"/>
      <c r="M10901" s="53"/>
    </row>
    <row r="10902" spans="2:13" x14ac:dyDescent="0.25">
      <c r="B10902" s="111"/>
      <c r="C10902" s="53"/>
      <c r="D10902" s="53"/>
      <c r="E10902" s="53"/>
      <c r="F10902" s="53"/>
      <c r="G10902" s="54"/>
      <c r="H10902" s="53"/>
      <c r="I10902" s="59"/>
      <c r="J10902" s="53"/>
      <c r="K10902" s="53"/>
      <c r="L10902" s="53"/>
      <c r="M10902" s="53"/>
    </row>
    <row r="10903" spans="2:13" x14ac:dyDescent="0.25">
      <c r="B10903" s="111"/>
      <c r="C10903" s="53"/>
      <c r="D10903" s="53"/>
      <c r="E10903" s="53"/>
      <c r="F10903" s="53"/>
      <c r="G10903" s="54"/>
      <c r="H10903" s="53"/>
      <c r="I10903" s="59"/>
      <c r="J10903" s="53"/>
      <c r="K10903" s="53"/>
      <c r="L10903" s="53"/>
      <c r="M10903" s="53"/>
    </row>
    <row r="10904" spans="2:13" x14ac:dyDescent="0.25">
      <c r="B10904" s="111"/>
      <c r="C10904" s="53"/>
      <c r="D10904" s="53"/>
      <c r="E10904" s="53"/>
      <c r="F10904" s="53"/>
      <c r="G10904" s="54"/>
      <c r="H10904" s="53"/>
      <c r="I10904" s="59"/>
      <c r="J10904" s="53"/>
      <c r="K10904" s="53"/>
      <c r="L10904" s="53"/>
      <c r="M10904" s="53"/>
    </row>
    <row r="10905" spans="2:13" x14ac:dyDescent="0.25">
      <c r="B10905" s="111"/>
      <c r="C10905" s="53"/>
      <c r="D10905" s="53"/>
      <c r="E10905" s="53"/>
      <c r="F10905" s="53"/>
      <c r="G10905" s="54"/>
      <c r="H10905" s="53"/>
      <c r="I10905" s="59"/>
      <c r="J10905" s="53"/>
      <c r="K10905" s="53"/>
      <c r="L10905" s="53"/>
      <c r="M10905" s="53"/>
    </row>
    <row r="10906" spans="2:13" x14ac:dyDescent="0.25">
      <c r="B10906" s="111"/>
      <c r="C10906" s="53"/>
      <c r="D10906" s="53"/>
      <c r="E10906" s="53"/>
      <c r="F10906" s="53"/>
      <c r="G10906" s="54"/>
      <c r="H10906" s="53"/>
      <c r="I10906" s="59"/>
      <c r="J10906" s="53"/>
      <c r="K10906" s="53"/>
      <c r="L10906" s="53"/>
      <c r="M10906" s="53"/>
    </row>
    <row r="10907" spans="2:13" x14ac:dyDescent="0.25">
      <c r="B10907" s="111"/>
      <c r="C10907" s="53"/>
      <c r="D10907" s="53"/>
      <c r="E10907" s="53"/>
      <c r="F10907" s="53"/>
      <c r="G10907" s="54"/>
      <c r="H10907" s="53"/>
      <c r="I10907" s="59"/>
      <c r="J10907" s="53"/>
      <c r="K10907" s="53"/>
      <c r="L10907" s="53"/>
      <c r="M10907" s="53"/>
    </row>
    <row r="10908" spans="2:13" x14ac:dyDescent="0.25">
      <c r="B10908" s="111"/>
      <c r="C10908" s="53"/>
      <c r="D10908" s="53"/>
      <c r="E10908" s="53"/>
      <c r="F10908" s="53"/>
      <c r="G10908" s="54"/>
      <c r="H10908" s="53"/>
      <c r="I10908" s="59"/>
      <c r="J10908" s="53"/>
      <c r="K10908" s="53"/>
      <c r="L10908" s="53"/>
      <c r="M10908" s="53"/>
    </row>
    <row r="10909" spans="2:13" x14ac:dyDescent="0.25">
      <c r="B10909" s="111"/>
      <c r="C10909" s="53"/>
      <c r="D10909" s="53"/>
      <c r="E10909" s="53"/>
      <c r="F10909" s="53"/>
      <c r="G10909" s="54"/>
      <c r="H10909" s="53"/>
      <c r="I10909" s="59"/>
      <c r="J10909" s="53"/>
      <c r="K10909" s="53"/>
      <c r="L10909" s="53"/>
      <c r="M10909" s="53"/>
    </row>
    <row r="10910" spans="2:13" x14ac:dyDescent="0.25">
      <c r="B10910" s="111"/>
      <c r="C10910" s="53"/>
      <c r="D10910" s="53"/>
      <c r="E10910" s="53"/>
      <c r="F10910" s="53"/>
      <c r="G10910" s="54"/>
      <c r="H10910" s="53"/>
      <c r="I10910" s="59"/>
      <c r="J10910" s="53"/>
      <c r="K10910" s="53"/>
      <c r="L10910" s="53"/>
      <c r="M10910" s="53"/>
    </row>
    <row r="10911" spans="2:13" x14ac:dyDescent="0.25">
      <c r="B10911" s="111"/>
      <c r="C10911" s="53"/>
      <c r="D10911" s="53"/>
      <c r="E10911" s="53"/>
      <c r="F10911" s="53"/>
      <c r="G10911" s="54"/>
      <c r="H10911" s="53"/>
      <c r="I10911" s="59"/>
      <c r="J10911" s="53"/>
      <c r="K10911" s="53"/>
      <c r="L10911" s="53"/>
      <c r="M10911" s="53"/>
    </row>
    <row r="10912" spans="2:13" x14ac:dyDescent="0.25">
      <c r="B10912" s="111"/>
      <c r="C10912" s="53"/>
      <c r="D10912" s="53"/>
      <c r="E10912" s="53"/>
      <c r="F10912" s="53"/>
      <c r="G10912" s="54"/>
      <c r="H10912" s="53"/>
      <c r="I10912" s="59"/>
      <c r="J10912" s="53"/>
      <c r="K10912" s="53"/>
      <c r="L10912" s="53"/>
      <c r="M10912" s="53"/>
    </row>
    <row r="10913" spans="2:13" x14ac:dyDescent="0.25">
      <c r="B10913" s="111"/>
      <c r="C10913" s="53"/>
      <c r="D10913" s="53"/>
      <c r="E10913" s="53"/>
      <c r="F10913" s="53"/>
      <c r="G10913" s="54"/>
      <c r="H10913" s="53"/>
      <c r="I10913" s="59"/>
      <c r="J10913" s="53"/>
      <c r="K10913" s="53"/>
      <c r="L10913" s="53"/>
      <c r="M10913" s="53"/>
    </row>
    <row r="10914" spans="2:13" x14ac:dyDescent="0.25">
      <c r="B10914" s="111"/>
      <c r="C10914" s="53"/>
      <c r="D10914" s="53"/>
      <c r="E10914" s="53"/>
      <c r="F10914" s="53"/>
      <c r="G10914" s="54"/>
      <c r="H10914" s="53"/>
      <c r="I10914" s="59"/>
      <c r="J10914" s="53"/>
      <c r="K10914" s="53"/>
      <c r="L10914" s="53"/>
      <c r="M10914" s="53"/>
    </row>
    <row r="10915" spans="2:13" x14ac:dyDescent="0.25">
      <c r="B10915" s="111"/>
      <c r="C10915" s="53"/>
      <c r="D10915" s="53"/>
      <c r="E10915" s="53"/>
      <c r="F10915" s="53"/>
      <c r="G10915" s="54"/>
      <c r="H10915" s="53"/>
      <c r="I10915" s="59"/>
      <c r="J10915" s="53"/>
      <c r="K10915" s="53"/>
      <c r="L10915" s="53"/>
      <c r="M10915" s="53"/>
    </row>
    <row r="10916" spans="2:13" x14ac:dyDescent="0.25">
      <c r="B10916" s="111"/>
      <c r="C10916" s="53"/>
      <c r="D10916" s="53"/>
      <c r="E10916" s="53"/>
      <c r="F10916" s="53"/>
      <c r="G10916" s="54"/>
      <c r="H10916" s="53"/>
      <c r="I10916" s="59"/>
      <c r="J10916" s="53"/>
      <c r="K10916" s="53"/>
      <c r="L10916" s="53"/>
      <c r="M10916" s="53"/>
    </row>
    <row r="10917" spans="2:13" x14ac:dyDescent="0.25">
      <c r="B10917" s="111"/>
      <c r="C10917" s="53"/>
      <c r="D10917" s="53"/>
      <c r="E10917" s="53"/>
      <c r="F10917" s="53"/>
      <c r="G10917" s="54"/>
      <c r="H10917" s="53"/>
      <c r="I10917" s="59"/>
      <c r="J10917" s="53"/>
      <c r="K10917" s="53"/>
      <c r="L10917" s="53"/>
      <c r="M10917" s="53"/>
    </row>
    <row r="10918" spans="2:13" x14ac:dyDescent="0.25">
      <c r="B10918" s="111"/>
      <c r="C10918" s="53"/>
      <c r="D10918" s="53"/>
      <c r="E10918" s="53"/>
      <c r="F10918" s="53"/>
      <c r="G10918" s="54"/>
      <c r="H10918" s="53"/>
      <c r="I10918" s="59"/>
      <c r="J10918" s="53"/>
      <c r="K10918" s="53"/>
      <c r="L10918" s="53"/>
      <c r="M10918" s="53"/>
    </row>
    <row r="10919" spans="2:13" x14ac:dyDescent="0.25">
      <c r="B10919" s="111"/>
      <c r="C10919" s="53"/>
      <c r="D10919" s="53"/>
      <c r="E10919" s="53"/>
      <c r="F10919" s="53"/>
      <c r="G10919" s="54"/>
      <c r="H10919" s="53"/>
      <c r="I10919" s="59"/>
      <c r="J10919" s="53"/>
      <c r="K10919" s="53"/>
      <c r="L10919" s="53"/>
      <c r="M10919" s="53"/>
    </row>
    <row r="10920" spans="2:13" x14ac:dyDescent="0.25">
      <c r="B10920" s="111"/>
      <c r="C10920" s="53"/>
      <c r="D10920" s="53"/>
      <c r="E10920" s="53"/>
      <c r="F10920" s="53"/>
      <c r="G10920" s="54"/>
      <c r="H10920" s="53"/>
      <c r="I10920" s="59"/>
      <c r="J10920" s="53"/>
      <c r="K10920" s="53"/>
      <c r="L10920" s="53"/>
      <c r="M10920" s="53"/>
    </row>
    <row r="10921" spans="2:13" x14ac:dyDescent="0.25">
      <c r="B10921" s="111"/>
      <c r="C10921" s="53"/>
      <c r="D10921" s="53"/>
      <c r="E10921" s="53"/>
      <c r="F10921" s="53"/>
      <c r="G10921" s="54"/>
      <c r="H10921" s="53"/>
      <c r="I10921" s="59"/>
      <c r="J10921" s="53"/>
      <c r="K10921" s="53"/>
      <c r="L10921" s="53"/>
      <c r="M10921" s="53"/>
    </row>
    <row r="10922" spans="2:13" x14ac:dyDescent="0.25">
      <c r="B10922" s="111"/>
      <c r="C10922" s="53"/>
      <c r="D10922" s="53"/>
      <c r="E10922" s="53"/>
      <c r="F10922" s="53"/>
      <c r="G10922" s="54"/>
      <c r="H10922" s="53"/>
      <c r="I10922" s="59"/>
      <c r="J10922" s="53"/>
      <c r="K10922" s="53"/>
      <c r="L10922" s="53"/>
      <c r="M10922" s="53"/>
    </row>
    <row r="10923" spans="2:13" x14ac:dyDescent="0.25">
      <c r="B10923" s="111"/>
      <c r="C10923" s="53"/>
      <c r="D10923" s="53"/>
      <c r="E10923" s="53"/>
      <c r="F10923" s="53"/>
      <c r="G10923" s="54"/>
      <c r="H10923" s="53"/>
      <c r="I10923" s="59"/>
      <c r="J10923" s="53"/>
      <c r="K10923" s="53"/>
      <c r="L10923" s="53"/>
      <c r="M10923" s="53"/>
    </row>
    <row r="10924" spans="2:13" x14ac:dyDescent="0.25">
      <c r="B10924" s="111"/>
      <c r="C10924" s="53"/>
      <c r="D10924" s="53"/>
      <c r="E10924" s="53"/>
      <c r="F10924" s="53"/>
      <c r="G10924" s="54"/>
      <c r="H10924" s="53"/>
      <c r="I10924" s="59"/>
      <c r="J10924" s="53"/>
      <c r="K10924" s="53"/>
      <c r="L10924" s="53"/>
      <c r="M10924" s="53"/>
    </row>
    <row r="10925" spans="2:13" x14ac:dyDescent="0.25">
      <c r="B10925" s="111"/>
      <c r="C10925" s="53"/>
      <c r="D10925" s="53"/>
      <c r="E10925" s="53"/>
      <c r="F10925" s="53"/>
      <c r="G10925" s="54"/>
      <c r="H10925" s="53"/>
      <c r="I10925" s="59"/>
      <c r="J10925" s="53"/>
      <c r="K10925" s="53"/>
      <c r="L10925" s="53"/>
      <c r="M10925" s="53"/>
    </row>
    <row r="10926" spans="2:13" x14ac:dyDescent="0.25">
      <c r="B10926" s="111"/>
      <c r="C10926" s="53"/>
      <c r="D10926" s="53"/>
      <c r="E10926" s="53"/>
      <c r="F10926" s="53"/>
      <c r="G10926" s="54"/>
      <c r="H10926" s="53"/>
      <c r="I10926" s="59"/>
      <c r="J10926" s="53"/>
      <c r="K10926" s="53"/>
      <c r="L10926" s="53"/>
      <c r="M10926" s="53"/>
    </row>
    <row r="10927" spans="2:13" x14ac:dyDescent="0.25">
      <c r="B10927" s="111"/>
      <c r="C10927" s="53"/>
      <c r="D10927" s="53"/>
      <c r="E10927" s="53"/>
      <c r="F10927" s="53"/>
      <c r="G10927" s="54"/>
      <c r="H10927" s="53"/>
      <c r="I10927" s="59"/>
      <c r="J10927" s="53"/>
      <c r="K10927" s="53"/>
      <c r="L10927" s="53"/>
      <c r="M10927" s="53"/>
    </row>
    <row r="10928" spans="2:13" x14ac:dyDescent="0.25">
      <c r="B10928" s="111"/>
      <c r="C10928" s="53"/>
      <c r="D10928" s="53"/>
      <c r="E10928" s="53"/>
      <c r="F10928" s="53"/>
      <c r="G10928" s="54"/>
      <c r="H10928" s="53"/>
      <c r="I10928" s="59"/>
      <c r="J10928" s="53"/>
      <c r="K10928" s="53"/>
      <c r="L10928" s="53"/>
      <c r="M10928" s="53"/>
    </row>
    <row r="10929" spans="2:13" x14ac:dyDescent="0.25">
      <c r="B10929" s="111"/>
      <c r="C10929" s="53"/>
      <c r="D10929" s="53"/>
      <c r="E10929" s="53"/>
      <c r="F10929" s="53"/>
      <c r="G10929" s="54"/>
      <c r="H10929" s="53"/>
      <c r="I10929" s="59"/>
      <c r="J10929" s="53"/>
      <c r="K10929" s="53"/>
      <c r="L10929" s="53"/>
      <c r="M10929" s="53"/>
    </row>
    <row r="10930" spans="2:13" x14ac:dyDescent="0.25">
      <c r="B10930" s="111"/>
      <c r="C10930" s="53"/>
      <c r="D10930" s="53"/>
      <c r="E10930" s="53"/>
      <c r="F10930" s="53"/>
      <c r="G10930" s="54"/>
      <c r="H10930" s="53"/>
      <c r="I10930" s="59"/>
      <c r="J10930" s="53"/>
      <c r="K10930" s="53"/>
      <c r="L10930" s="53"/>
      <c r="M10930" s="53"/>
    </row>
    <row r="10931" spans="2:13" x14ac:dyDescent="0.25">
      <c r="B10931" s="111"/>
      <c r="C10931" s="53"/>
      <c r="D10931" s="53"/>
      <c r="E10931" s="53"/>
      <c r="F10931" s="53"/>
      <c r="G10931" s="54"/>
      <c r="H10931" s="53"/>
      <c r="I10931" s="59"/>
      <c r="J10931" s="53"/>
      <c r="K10931" s="53"/>
      <c r="L10931" s="53"/>
      <c r="M10931" s="53"/>
    </row>
    <row r="10932" spans="2:13" x14ac:dyDescent="0.25">
      <c r="B10932" s="111"/>
      <c r="C10932" s="53"/>
      <c r="D10932" s="53"/>
      <c r="E10932" s="53"/>
      <c r="F10932" s="53"/>
      <c r="G10932" s="54"/>
      <c r="H10932" s="53"/>
      <c r="I10932" s="59"/>
      <c r="J10932" s="53"/>
      <c r="K10932" s="53"/>
      <c r="L10932" s="53"/>
      <c r="M10932" s="53"/>
    </row>
    <row r="10933" spans="2:13" x14ac:dyDescent="0.25">
      <c r="B10933" s="111"/>
      <c r="C10933" s="53"/>
      <c r="D10933" s="53"/>
      <c r="E10933" s="53"/>
      <c r="F10933" s="53"/>
      <c r="G10933" s="54"/>
      <c r="H10933" s="53"/>
      <c r="I10933" s="59"/>
      <c r="J10933" s="53"/>
      <c r="K10933" s="53"/>
      <c r="L10933" s="53"/>
      <c r="M10933" s="53"/>
    </row>
    <row r="10934" spans="2:13" x14ac:dyDescent="0.25">
      <c r="B10934" s="111"/>
      <c r="C10934" s="53"/>
      <c r="D10934" s="53"/>
      <c r="E10934" s="53"/>
      <c r="F10934" s="53"/>
      <c r="G10934" s="54"/>
      <c r="H10934" s="53"/>
      <c r="I10934" s="59"/>
      <c r="J10934" s="53"/>
      <c r="K10934" s="53"/>
      <c r="L10934" s="53"/>
      <c r="M10934" s="53"/>
    </row>
    <row r="10935" spans="2:13" x14ac:dyDescent="0.25">
      <c r="B10935" s="111"/>
      <c r="C10935" s="53"/>
      <c r="D10935" s="53"/>
      <c r="E10935" s="53"/>
      <c r="F10935" s="53"/>
      <c r="G10935" s="54"/>
      <c r="H10935" s="53"/>
      <c r="I10935" s="59"/>
      <c r="J10935" s="53"/>
      <c r="K10935" s="53"/>
      <c r="L10935" s="53"/>
      <c r="M10935" s="53"/>
    </row>
    <row r="10936" spans="2:13" x14ac:dyDescent="0.25">
      <c r="B10936" s="111"/>
      <c r="C10936" s="53"/>
      <c r="D10936" s="53"/>
      <c r="E10936" s="53"/>
      <c r="F10936" s="53"/>
      <c r="G10936" s="54"/>
      <c r="H10936" s="53"/>
      <c r="I10936" s="59"/>
      <c r="J10936" s="53"/>
      <c r="K10936" s="53"/>
      <c r="L10936" s="53"/>
      <c r="M10936" s="53"/>
    </row>
    <row r="10937" spans="2:13" x14ac:dyDescent="0.25">
      <c r="B10937" s="111"/>
      <c r="C10937" s="53"/>
      <c r="D10937" s="53"/>
      <c r="E10937" s="53"/>
      <c r="F10937" s="53"/>
      <c r="G10937" s="54"/>
      <c r="H10937" s="53"/>
      <c r="I10937" s="59"/>
      <c r="J10937" s="53"/>
      <c r="K10937" s="53"/>
      <c r="L10937" s="53"/>
      <c r="M10937" s="53"/>
    </row>
    <row r="10938" spans="2:13" x14ac:dyDescent="0.25">
      <c r="B10938" s="111"/>
      <c r="C10938" s="53"/>
      <c r="D10938" s="53"/>
      <c r="E10938" s="53"/>
      <c r="F10938" s="53"/>
      <c r="G10938" s="54"/>
      <c r="H10938" s="53"/>
      <c r="I10938" s="59"/>
      <c r="J10938" s="53"/>
      <c r="K10938" s="53"/>
      <c r="L10938" s="53"/>
      <c r="M10938" s="53"/>
    </row>
    <row r="10939" spans="2:13" x14ac:dyDescent="0.25">
      <c r="B10939" s="111"/>
      <c r="C10939" s="53"/>
      <c r="D10939" s="53"/>
      <c r="E10939" s="53"/>
      <c r="F10939" s="53"/>
      <c r="G10939" s="54"/>
      <c r="H10939" s="53"/>
      <c r="I10939" s="59"/>
      <c r="J10939" s="53"/>
      <c r="K10939" s="53"/>
      <c r="L10939" s="53"/>
      <c r="M10939" s="53"/>
    </row>
    <row r="10940" spans="2:13" x14ac:dyDescent="0.25">
      <c r="B10940" s="111"/>
      <c r="C10940" s="53"/>
      <c r="D10940" s="53"/>
      <c r="E10940" s="53"/>
      <c r="F10940" s="53"/>
      <c r="G10940" s="54"/>
      <c r="H10940" s="53"/>
      <c r="I10940" s="59"/>
      <c r="J10940" s="53"/>
      <c r="K10940" s="53"/>
      <c r="L10940" s="53"/>
      <c r="M10940" s="53"/>
    </row>
    <row r="10941" spans="2:13" x14ac:dyDescent="0.25">
      <c r="B10941" s="111"/>
      <c r="C10941" s="53"/>
      <c r="D10941" s="53"/>
      <c r="E10941" s="53"/>
      <c r="F10941" s="53"/>
      <c r="G10941" s="54"/>
      <c r="H10941" s="53"/>
      <c r="I10941" s="59"/>
      <c r="J10941" s="53"/>
      <c r="K10941" s="53"/>
      <c r="L10941" s="53"/>
      <c r="M10941" s="53"/>
    </row>
    <row r="10942" spans="2:13" x14ac:dyDescent="0.25">
      <c r="B10942" s="111"/>
      <c r="C10942" s="53"/>
      <c r="D10942" s="53"/>
      <c r="E10942" s="53"/>
      <c r="F10942" s="53"/>
      <c r="G10942" s="54"/>
      <c r="H10942" s="53"/>
      <c r="I10942" s="59"/>
      <c r="J10942" s="53"/>
      <c r="K10942" s="53"/>
      <c r="L10942" s="53"/>
      <c r="M10942" s="53"/>
    </row>
    <row r="10943" spans="2:13" x14ac:dyDescent="0.25">
      <c r="B10943" s="111"/>
      <c r="C10943" s="53"/>
      <c r="D10943" s="53"/>
      <c r="E10943" s="53"/>
      <c r="F10943" s="53"/>
      <c r="G10943" s="54"/>
      <c r="H10943" s="53"/>
      <c r="I10943" s="59"/>
      <c r="J10943" s="53"/>
      <c r="K10943" s="53"/>
      <c r="L10943" s="53"/>
      <c r="M10943" s="53"/>
    </row>
    <row r="10944" spans="2:13" x14ac:dyDescent="0.25">
      <c r="B10944" s="111"/>
      <c r="C10944" s="53"/>
      <c r="D10944" s="53"/>
      <c r="E10944" s="53"/>
      <c r="F10944" s="53"/>
      <c r="G10944" s="54"/>
      <c r="H10944" s="53"/>
      <c r="I10944" s="59"/>
      <c r="J10944" s="53"/>
      <c r="K10944" s="53"/>
      <c r="L10944" s="53"/>
      <c r="M10944" s="53"/>
    </row>
    <row r="10945" spans="2:13" x14ac:dyDescent="0.25">
      <c r="B10945" s="111"/>
      <c r="C10945" s="53"/>
      <c r="D10945" s="53"/>
      <c r="E10945" s="53"/>
      <c r="F10945" s="53"/>
      <c r="G10945" s="54"/>
      <c r="H10945" s="53"/>
      <c r="I10945" s="59"/>
      <c r="J10945" s="53"/>
      <c r="K10945" s="53"/>
      <c r="L10945" s="53"/>
      <c r="M10945" s="53"/>
    </row>
    <row r="10946" spans="2:13" x14ac:dyDescent="0.25">
      <c r="B10946" s="111"/>
      <c r="C10946" s="53"/>
      <c r="D10946" s="53"/>
      <c r="E10946" s="53"/>
      <c r="F10946" s="53"/>
      <c r="G10946" s="54"/>
      <c r="H10946" s="53"/>
      <c r="I10946" s="59"/>
      <c r="J10946" s="53"/>
      <c r="K10946" s="53"/>
      <c r="L10946" s="53"/>
      <c r="M10946" s="53"/>
    </row>
    <row r="10947" spans="2:13" x14ac:dyDescent="0.25">
      <c r="B10947" s="111"/>
      <c r="C10947" s="53"/>
      <c r="D10947" s="53"/>
      <c r="E10947" s="53"/>
      <c r="F10947" s="53"/>
      <c r="G10947" s="54"/>
      <c r="H10947" s="53"/>
      <c r="I10947" s="59"/>
      <c r="J10947" s="53"/>
      <c r="K10947" s="53"/>
      <c r="L10947" s="53"/>
      <c r="M10947" s="53"/>
    </row>
    <row r="10948" spans="2:13" x14ac:dyDescent="0.25">
      <c r="B10948" s="111"/>
      <c r="C10948" s="53"/>
      <c r="D10948" s="53"/>
      <c r="E10948" s="53"/>
      <c r="F10948" s="53"/>
      <c r="G10948" s="54"/>
      <c r="H10948" s="53"/>
      <c r="I10948" s="59"/>
      <c r="J10948" s="53"/>
      <c r="K10948" s="53"/>
      <c r="L10948" s="53"/>
      <c r="M10948" s="53"/>
    </row>
    <row r="10949" spans="2:13" x14ac:dyDescent="0.25">
      <c r="B10949" s="111"/>
      <c r="C10949" s="53"/>
      <c r="D10949" s="53"/>
      <c r="E10949" s="53"/>
      <c r="F10949" s="53"/>
      <c r="G10949" s="54"/>
      <c r="H10949" s="53"/>
      <c r="I10949" s="59"/>
      <c r="J10949" s="53"/>
      <c r="K10949" s="53"/>
      <c r="L10949" s="53"/>
      <c r="M10949" s="53"/>
    </row>
    <row r="10950" spans="2:13" x14ac:dyDescent="0.25">
      <c r="B10950" s="111"/>
      <c r="C10950" s="53"/>
      <c r="D10950" s="53"/>
      <c r="E10950" s="53"/>
      <c r="F10950" s="53"/>
      <c r="G10950" s="54"/>
      <c r="H10950" s="53"/>
      <c r="I10950" s="59"/>
      <c r="J10950" s="53"/>
      <c r="K10950" s="53"/>
      <c r="L10950" s="53"/>
      <c r="M10950" s="53"/>
    </row>
    <row r="10951" spans="2:13" x14ac:dyDescent="0.25">
      <c r="B10951" s="111"/>
      <c r="C10951" s="53"/>
      <c r="D10951" s="53"/>
      <c r="E10951" s="53"/>
      <c r="F10951" s="53"/>
      <c r="G10951" s="54"/>
      <c r="H10951" s="53"/>
      <c r="I10951" s="59"/>
      <c r="J10951" s="53"/>
      <c r="K10951" s="53"/>
      <c r="L10951" s="53"/>
      <c r="M10951" s="53"/>
    </row>
    <row r="10952" spans="2:13" x14ac:dyDescent="0.25">
      <c r="B10952" s="111"/>
      <c r="C10952" s="53"/>
      <c r="D10952" s="53"/>
      <c r="E10952" s="53"/>
      <c r="F10952" s="53"/>
      <c r="G10952" s="54"/>
      <c r="H10952" s="53"/>
      <c r="I10952" s="59"/>
      <c r="J10952" s="53"/>
      <c r="K10952" s="53"/>
      <c r="L10952" s="53"/>
      <c r="M10952" s="53"/>
    </row>
    <row r="10953" spans="2:13" x14ac:dyDescent="0.25">
      <c r="B10953" s="111"/>
      <c r="C10953" s="53"/>
      <c r="D10953" s="53"/>
      <c r="E10953" s="53"/>
      <c r="F10953" s="53"/>
      <c r="G10953" s="54"/>
      <c r="H10953" s="53"/>
      <c r="I10953" s="59"/>
      <c r="J10953" s="53"/>
      <c r="K10953" s="53"/>
      <c r="L10953" s="53"/>
      <c r="M10953" s="53"/>
    </row>
    <row r="10954" spans="2:13" x14ac:dyDescent="0.25">
      <c r="B10954" s="111"/>
      <c r="C10954" s="53"/>
      <c r="D10954" s="53"/>
      <c r="E10954" s="53"/>
      <c r="F10954" s="53"/>
      <c r="G10954" s="54"/>
      <c r="H10954" s="53"/>
      <c r="I10954" s="59"/>
      <c r="J10954" s="53"/>
      <c r="K10954" s="53"/>
      <c r="L10954" s="53"/>
      <c r="M10954" s="53"/>
    </row>
    <row r="10955" spans="2:13" x14ac:dyDescent="0.25">
      <c r="B10955" s="111"/>
      <c r="C10955" s="53"/>
      <c r="D10955" s="53"/>
      <c r="E10955" s="53"/>
      <c r="F10955" s="53"/>
      <c r="G10955" s="54"/>
      <c r="H10955" s="53"/>
      <c r="I10955" s="59"/>
      <c r="J10955" s="53"/>
      <c r="K10955" s="53"/>
      <c r="L10955" s="53"/>
      <c r="M10955" s="53"/>
    </row>
    <row r="10956" spans="2:13" x14ac:dyDescent="0.25">
      <c r="B10956" s="111"/>
      <c r="C10956" s="53"/>
      <c r="D10956" s="53"/>
      <c r="E10956" s="53"/>
      <c r="F10956" s="53"/>
      <c r="G10956" s="54"/>
      <c r="H10956" s="53"/>
      <c r="I10956" s="59"/>
      <c r="J10956" s="53"/>
      <c r="K10956" s="53"/>
      <c r="L10956" s="53"/>
      <c r="M10956" s="53"/>
    </row>
    <row r="10957" spans="2:13" x14ac:dyDescent="0.25">
      <c r="B10957" s="111"/>
      <c r="C10957" s="53"/>
      <c r="D10957" s="53"/>
      <c r="E10957" s="53"/>
      <c r="F10957" s="53"/>
      <c r="G10957" s="54"/>
      <c r="H10957" s="53"/>
      <c r="I10957" s="59"/>
      <c r="J10957" s="53"/>
      <c r="K10957" s="53"/>
      <c r="L10957" s="53"/>
      <c r="M10957" s="53"/>
    </row>
    <row r="10958" spans="2:13" x14ac:dyDescent="0.25">
      <c r="B10958" s="111"/>
      <c r="C10958" s="53"/>
      <c r="D10958" s="53"/>
      <c r="E10958" s="53"/>
      <c r="F10958" s="53"/>
      <c r="G10958" s="54"/>
      <c r="H10958" s="53"/>
      <c r="I10958" s="59"/>
      <c r="J10958" s="53"/>
      <c r="K10958" s="53"/>
      <c r="L10958" s="53"/>
      <c r="M10958" s="53"/>
    </row>
    <row r="10959" spans="2:13" x14ac:dyDescent="0.25">
      <c r="B10959" s="111"/>
      <c r="C10959" s="53"/>
      <c r="D10959" s="53"/>
      <c r="E10959" s="53"/>
      <c r="F10959" s="53"/>
      <c r="G10959" s="54"/>
      <c r="H10959" s="53"/>
      <c r="I10959" s="59"/>
      <c r="J10959" s="53"/>
      <c r="K10959" s="53"/>
      <c r="L10959" s="53"/>
      <c r="M10959" s="53"/>
    </row>
    <row r="10960" spans="2:13" x14ac:dyDescent="0.25">
      <c r="B10960" s="111"/>
      <c r="C10960" s="53"/>
      <c r="D10960" s="53"/>
      <c r="E10960" s="53"/>
      <c r="F10960" s="53"/>
      <c r="G10960" s="54"/>
      <c r="H10960" s="53"/>
      <c r="I10960" s="59"/>
      <c r="J10960" s="53"/>
      <c r="K10960" s="53"/>
      <c r="L10960" s="53"/>
      <c r="M10960" s="53"/>
    </row>
    <row r="10961" spans="2:13" x14ac:dyDescent="0.25">
      <c r="B10961" s="111"/>
      <c r="C10961" s="53"/>
      <c r="D10961" s="53"/>
      <c r="E10961" s="53"/>
      <c r="F10961" s="53"/>
      <c r="G10961" s="54"/>
      <c r="H10961" s="53"/>
      <c r="I10961" s="59"/>
      <c r="J10961" s="53"/>
      <c r="K10961" s="53"/>
      <c r="L10961" s="53"/>
      <c r="M10961" s="53"/>
    </row>
    <row r="10962" spans="2:13" x14ac:dyDescent="0.25">
      <c r="B10962" s="111"/>
      <c r="C10962" s="53"/>
      <c r="D10962" s="53"/>
      <c r="E10962" s="53"/>
      <c r="F10962" s="53"/>
      <c r="G10962" s="54"/>
      <c r="H10962" s="53"/>
      <c r="I10962" s="59"/>
      <c r="J10962" s="53"/>
      <c r="K10962" s="53"/>
      <c r="L10962" s="53"/>
      <c r="M10962" s="53"/>
    </row>
    <row r="10963" spans="2:13" x14ac:dyDescent="0.25">
      <c r="B10963" s="111"/>
      <c r="C10963" s="53"/>
      <c r="D10963" s="53"/>
      <c r="E10963" s="53"/>
      <c r="F10963" s="53"/>
      <c r="G10963" s="54"/>
      <c r="H10963" s="53"/>
      <c r="I10963" s="59"/>
      <c r="J10963" s="53"/>
      <c r="K10963" s="53"/>
      <c r="L10963" s="53"/>
      <c r="M10963" s="53"/>
    </row>
    <row r="10964" spans="2:13" x14ac:dyDescent="0.25">
      <c r="B10964" s="111"/>
      <c r="C10964" s="53"/>
      <c r="D10964" s="53"/>
      <c r="E10964" s="53"/>
      <c r="F10964" s="53"/>
      <c r="G10964" s="54"/>
      <c r="H10964" s="53"/>
      <c r="I10964" s="59"/>
      <c r="J10964" s="53"/>
      <c r="K10964" s="53"/>
      <c r="L10964" s="53"/>
      <c r="M10964" s="53"/>
    </row>
    <row r="10965" spans="2:13" x14ac:dyDescent="0.25">
      <c r="B10965" s="111"/>
      <c r="C10965" s="53"/>
      <c r="D10965" s="53"/>
      <c r="E10965" s="53"/>
      <c r="F10965" s="53"/>
      <c r="G10965" s="54"/>
      <c r="H10965" s="53"/>
      <c r="I10965" s="59"/>
      <c r="J10965" s="53"/>
      <c r="K10965" s="53"/>
      <c r="L10965" s="53"/>
      <c r="M10965" s="53"/>
    </row>
    <row r="10966" spans="2:13" x14ac:dyDescent="0.25">
      <c r="B10966" s="111"/>
      <c r="C10966" s="53"/>
      <c r="D10966" s="53"/>
      <c r="E10966" s="53"/>
      <c r="F10966" s="53"/>
      <c r="G10966" s="54"/>
      <c r="H10966" s="53"/>
      <c r="I10966" s="59"/>
      <c r="J10966" s="53"/>
      <c r="K10966" s="53"/>
      <c r="L10966" s="53"/>
      <c r="M10966" s="53"/>
    </row>
    <row r="10967" spans="2:13" x14ac:dyDescent="0.25">
      <c r="B10967" s="111"/>
      <c r="C10967" s="53"/>
      <c r="D10967" s="53"/>
      <c r="E10967" s="53"/>
      <c r="F10967" s="53"/>
      <c r="G10967" s="54"/>
      <c r="H10967" s="53"/>
      <c r="I10967" s="59"/>
      <c r="J10967" s="53"/>
      <c r="K10967" s="53"/>
      <c r="L10967" s="53"/>
      <c r="M10967" s="53"/>
    </row>
    <row r="10968" spans="2:13" x14ac:dyDescent="0.25">
      <c r="B10968" s="111"/>
      <c r="C10968" s="53"/>
      <c r="D10968" s="53"/>
      <c r="E10968" s="53"/>
      <c r="F10968" s="53"/>
      <c r="G10968" s="54"/>
      <c r="H10968" s="53"/>
      <c r="I10968" s="59"/>
      <c r="J10968" s="53"/>
      <c r="K10968" s="53"/>
      <c r="L10968" s="53"/>
      <c r="M10968" s="53"/>
    </row>
    <row r="10969" spans="2:13" x14ac:dyDescent="0.25">
      <c r="B10969" s="111"/>
      <c r="C10969" s="53"/>
      <c r="D10969" s="53"/>
      <c r="E10969" s="53"/>
      <c r="F10969" s="53"/>
      <c r="G10969" s="54"/>
      <c r="H10969" s="53"/>
      <c r="I10969" s="59"/>
      <c r="J10969" s="53"/>
      <c r="K10969" s="53"/>
      <c r="L10969" s="53"/>
      <c r="M10969" s="53"/>
    </row>
    <row r="10970" spans="2:13" x14ac:dyDescent="0.25">
      <c r="B10970" s="111"/>
      <c r="C10970" s="53"/>
      <c r="D10970" s="53"/>
      <c r="E10970" s="53"/>
      <c r="F10970" s="53"/>
      <c r="G10970" s="54"/>
      <c r="H10970" s="53"/>
      <c r="I10970" s="59"/>
      <c r="J10970" s="53"/>
      <c r="K10970" s="53"/>
      <c r="L10970" s="53"/>
      <c r="M10970" s="53"/>
    </row>
    <row r="10971" spans="2:13" x14ac:dyDescent="0.25">
      <c r="B10971" s="111"/>
      <c r="C10971" s="53"/>
      <c r="D10971" s="53"/>
      <c r="E10971" s="53"/>
      <c r="F10971" s="53"/>
      <c r="G10971" s="54"/>
      <c r="H10971" s="53"/>
      <c r="I10971" s="59"/>
      <c r="J10971" s="53"/>
      <c r="K10971" s="53"/>
      <c r="L10971" s="53"/>
      <c r="M10971" s="53"/>
    </row>
    <row r="10972" spans="2:13" x14ac:dyDescent="0.25">
      <c r="B10972" s="111"/>
      <c r="C10972" s="53"/>
      <c r="D10972" s="53"/>
      <c r="E10972" s="53"/>
      <c r="F10972" s="53"/>
      <c r="G10972" s="54"/>
      <c r="H10972" s="53"/>
      <c r="I10972" s="59"/>
      <c r="J10972" s="53"/>
      <c r="K10972" s="53"/>
      <c r="L10972" s="53"/>
      <c r="M10972" s="53"/>
    </row>
    <row r="10973" spans="2:13" x14ac:dyDescent="0.25">
      <c r="B10973" s="111"/>
      <c r="C10973" s="53"/>
      <c r="D10973" s="53"/>
      <c r="E10973" s="53"/>
      <c r="F10973" s="53"/>
      <c r="G10973" s="54"/>
      <c r="H10973" s="53"/>
      <c r="I10973" s="59"/>
      <c r="J10973" s="53"/>
      <c r="K10973" s="53"/>
      <c r="L10973" s="53"/>
      <c r="M10973" s="53"/>
    </row>
    <row r="10974" spans="2:13" x14ac:dyDescent="0.25">
      <c r="B10974" s="111"/>
      <c r="C10974" s="53"/>
      <c r="D10974" s="53"/>
      <c r="E10974" s="53"/>
      <c r="F10974" s="53"/>
      <c r="G10974" s="54"/>
      <c r="H10974" s="53"/>
      <c r="I10974" s="59"/>
      <c r="J10974" s="53"/>
      <c r="K10974" s="53"/>
      <c r="L10974" s="53"/>
      <c r="M10974" s="53"/>
    </row>
    <row r="10975" spans="2:13" x14ac:dyDescent="0.25">
      <c r="B10975" s="111"/>
      <c r="C10975" s="53"/>
      <c r="D10975" s="53"/>
      <c r="E10975" s="53"/>
      <c r="F10975" s="53"/>
      <c r="G10975" s="54"/>
      <c r="H10975" s="53"/>
      <c r="I10975" s="59"/>
      <c r="J10975" s="53"/>
      <c r="K10975" s="53"/>
      <c r="L10975" s="53"/>
      <c r="M10975" s="53"/>
    </row>
    <row r="10976" spans="2:13" x14ac:dyDescent="0.25">
      <c r="B10976" s="111"/>
      <c r="C10976" s="53"/>
      <c r="D10976" s="53"/>
      <c r="E10976" s="53"/>
      <c r="F10976" s="53"/>
      <c r="G10976" s="54"/>
      <c r="H10976" s="53"/>
      <c r="I10976" s="59"/>
      <c r="J10976" s="53"/>
      <c r="K10976" s="53"/>
      <c r="L10976" s="53"/>
      <c r="M10976" s="53"/>
    </row>
    <row r="10977" spans="2:13" x14ac:dyDescent="0.25">
      <c r="B10977" s="111"/>
      <c r="C10977" s="53"/>
      <c r="D10977" s="53"/>
      <c r="E10977" s="53"/>
      <c r="F10977" s="53"/>
      <c r="G10977" s="54"/>
      <c r="H10977" s="53"/>
      <c r="I10977" s="59"/>
      <c r="J10977" s="53"/>
      <c r="K10977" s="53"/>
      <c r="L10977" s="53"/>
      <c r="M10977" s="53"/>
    </row>
    <row r="10978" spans="2:13" x14ac:dyDescent="0.25">
      <c r="B10978" s="111"/>
      <c r="C10978" s="53"/>
      <c r="D10978" s="53"/>
      <c r="E10978" s="53"/>
      <c r="F10978" s="53"/>
      <c r="G10978" s="54"/>
      <c r="H10978" s="53"/>
      <c r="I10978" s="59"/>
      <c r="J10978" s="53"/>
      <c r="K10978" s="53"/>
      <c r="L10978" s="53"/>
      <c r="M10978" s="53"/>
    </row>
    <row r="10979" spans="2:13" x14ac:dyDescent="0.25">
      <c r="B10979" s="111"/>
      <c r="C10979" s="53"/>
      <c r="D10979" s="53"/>
      <c r="E10979" s="53"/>
      <c r="F10979" s="53"/>
      <c r="G10979" s="54"/>
      <c r="H10979" s="53"/>
      <c r="I10979" s="59"/>
      <c r="J10979" s="53"/>
      <c r="K10979" s="53"/>
      <c r="L10979" s="53"/>
      <c r="M10979" s="53"/>
    </row>
    <row r="10980" spans="2:13" x14ac:dyDescent="0.25">
      <c r="B10980" s="111"/>
      <c r="C10980" s="53"/>
      <c r="D10980" s="53"/>
      <c r="E10980" s="53"/>
      <c r="F10980" s="53"/>
      <c r="G10980" s="54"/>
      <c r="H10980" s="53"/>
      <c r="I10980" s="59"/>
      <c r="J10980" s="53"/>
      <c r="K10980" s="53"/>
      <c r="L10980" s="53"/>
      <c r="M10980" s="53"/>
    </row>
    <row r="10981" spans="2:13" x14ac:dyDescent="0.25">
      <c r="B10981" s="111"/>
      <c r="C10981" s="53"/>
      <c r="D10981" s="53"/>
      <c r="E10981" s="53"/>
      <c r="F10981" s="53"/>
      <c r="G10981" s="54"/>
      <c r="H10981" s="53"/>
      <c r="I10981" s="59"/>
      <c r="J10981" s="53"/>
      <c r="K10981" s="53"/>
      <c r="L10981" s="53"/>
      <c r="M10981" s="53"/>
    </row>
    <row r="10982" spans="2:13" x14ac:dyDescent="0.25">
      <c r="B10982" s="111"/>
      <c r="C10982" s="53"/>
      <c r="D10982" s="53"/>
      <c r="E10982" s="53"/>
      <c r="F10982" s="53"/>
      <c r="G10982" s="54"/>
      <c r="H10982" s="53"/>
      <c r="I10982" s="59"/>
      <c r="J10982" s="53"/>
      <c r="K10982" s="53"/>
      <c r="L10982" s="53"/>
      <c r="M10982" s="53"/>
    </row>
    <row r="10983" spans="2:13" x14ac:dyDescent="0.25">
      <c r="B10983" s="111"/>
      <c r="C10983" s="53"/>
      <c r="D10983" s="53"/>
      <c r="E10983" s="53"/>
      <c r="F10983" s="53"/>
      <c r="G10983" s="54"/>
      <c r="H10983" s="53"/>
      <c r="I10983" s="59"/>
      <c r="J10983" s="53"/>
      <c r="K10983" s="53"/>
      <c r="L10983" s="53"/>
      <c r="M10983" s="53"/>
    </row>
    <row r="10984" spans="2:13" x14ac:dyDescent="0.25">
      <c r="B10984" s="111"/>
      <c r="C10984" s="53"/>
      <c r="D10984" s="53"/>
      <c r="E10984" s="53"/>
      <c r="F10984" s="53"/>
      <c r="G10984" s="54"/>
      <c r="H10984" s="53"/>
      <c r="I10984" s="59"/>
      <c r="J10984" s="53"/>
      <c r="K10984" s="53"/>
      <c r="L10984" s="53"/>
      <c r="M10984" s="53"/>
    </row>
    <row r="10985" spans="2:13" x14ac:dyDescent="0.25">
      <c r="B10985" s="111"/>
      <c r="C10985" s="53"/>
      <c r="D10985" s="53"/>
      <c r="E10985" s="53"/>
      <c r="F10985" s="53"/>
      <c r="G10985" s="54"/>
      <c r="H10985" s="53"/>
      <c r="I10985" s="59"/>
      <c r="J10985" s="53"/>
      <c r="K10985" s="53"/>
      <c r="L10985" s="53"/>
      <c r="M10985" s="53"/>
    </row>
    <row r="10986" spans="2:13" x14ac:dyDescent="0.25">
      <c r="B10986" s="111"/>
      <c r="C10986" s="53"/>
      <c r="D10986" s="53"/>
      <c r="E10986" s="53"/>
      <c r="F10986" s="53"/>
      <c r="G10986" s="54"/>
      <c r="H10986" s="53"/>
      <c r="I10986" s="59"/>
      <c r="J10986" s="53"/>
      <c r="K10986" s="53"/>
      <c r="L10986" s="53"/>
      <c r="M10986" s="53"/>
    </row>
    <row r="10987" spans="2:13" x14ac:dyDescent="0.25">
      <c r="B10987" s="111"/>
      <c r="C10987" s="53"/>
      <c r="D10987" s="53"/>
      <c r="E10987" s="53"/>
      <c r="F10987" s="53"/>
      <c r="G10987" s="54"/>
      <c r="H10987" s="53"/>
      <c r="I10987" s="59"/>
      <c r="J10987" s="53"/>
      <c r="K10987" s="53"/>
      <c r="L10987" s="53"/>
      <c r="M10987" s="53"/>
    </row>
    <row r="10988" spans="2:13" x14ac:dyDescent="0.25">
      <c r="B10988" s="111"/>
      <c r="C10988" s="53"/>
      <c r="D10988" s="53"/>
      <c r="E10988" s="53"/>
      <c r="F10988" s="53"/>
      <c r="G10988" s="54"/>
      <c r="H10988" s="53"/>
      <c r="I10988" s="59"/>
      <c r="J10988" s="53"/>
      <c r="K10988" s="53"/>
      <c r="L10988" s="53"/>
      <c r="M10988" s="53"/>
    </row>
    <row r="10989" spans="2:13" x14ac:dyDescent="0.25">
      <c r="B10989" s="111"/>
      <c r="C10989" s="53"/>
      <c r="D10989" s="53"/>
      <c r="E10989" s="53"/>
      <c r="F10989" s="53"/>
      <c r="G10989" s="54"/>
      <c r="H10989" s="53"/>
      <c r="I10989" s="59"/>
      <c r="J10989" s="53"/>
      <c r="K10989" s="53"/>
      <c r="L10989" s="53"/>
      <c r="M10989" s="53"/>
    </row>
    <row r="10990" spans="2:13" x14ac:dyDescent="0.25">
      <c r="B10990" s="111"/>
      <c r="C10990" s="53"/>
      <c r="D10990" s="53"/>
      <c r="E10990" s="53"/>
      <c r="F10990" s="53"/>
      <c r="G10990" s="54"/>
      <c r="H10990" s="53"/>
      <c r="I10990" s="59"/>
      <c r="J10990" s="53"/>
      <c r="K10990" s="53"/>
      <c r="L10990" s="53"/>
      <c r="M10990" s="53"/>
    </row>
    <row r="10991" spans="2:13" x14ac:dyDescent="0.25">
      <c r="B10991" s="111"/>
      <c r="C10991" s="53"/>
      <c r="D10991" s="53"/>
      <c r="E10991" s="53"/>
      <c r="F10991" s="53"/>
      <c r="G10991" s="54"/>
      <c r="H10991" s="53"/>
      <c r="I10991" s="59"/>
      <c r="J10991" s="53"/>
      <c r="K10991" s="53"/>
      <c r="L10991" s="53"/>
      <c r="M10991" s="53"/>
    </row>
    <row r="10992" spans="2:13" x14ac:dyDescent="0.25">
      <c r="B10992" s="111"/>
      <c r="C10992" s="53"/>
      <c r="D10992" s="53"/>
      <c r="E10992" s="53"/>
      <c r="F10992" s="53"/>
      <c r="G10992" s="54"/>
      <c r="H10992" s="53"/>
      <c r="I10992" s="59"/>
      <c r="J10992" s="53"/>
      <c r="K10992" s="53"/>
      <c r="L10992" s="53"/>
      <c r="M10992" s="53"/>
    </row>
    <row r="10993" spans="2:13" x14ac:dyDescent="0.25">
      <c r="B10993" s="111"/>
      <c r="C10993" s="53"/>
      <c r="D10993" s="53"/>
      <c r="E10993" s="53"/>
      <c r="F10993" s="53"/>
      <c r="G10993" s="54"/>
      <c r="H10993" s="53"/>
      <c r="I10993" s="59"/>
      <c r="J10993" s="53"/>
      <c r="K10993" s="53"/>
      <c r="L10993" s="53"/>
      <c r="M10993" s="53"/>
    </row>
    <row r="10994" spans="2:13" x14ac:dyDescent="0.25">
      <c r="B10994" s="111"/>
      <c r="C10994" s="53"/>
      <c r="D10994" s="53"/>
      <c r="E10994" s="53"/>
      <c r="F10994" s="53"/>
      <c r="G10994" s="54"/>
      <c r="H10994" s="53"/>
      <c r="I10994" s="59"/>
      <c r="J10994" s="53"/>
      <c r="K10994" s="53"/>
      <c r="L10994" s="53"/>
      <c r="M10994" s="53"/>
    </row>
    <row r="10995" spans="2:13" x14ac:dyDescent="0.25">
      <c r="B10995" s="111"/>
      <c r="C10995" s="53"/>
      <c r="D10995" s="53"/>
      <c r="E10995" s="53"/>
      <c r="F10995" s="53"/>
      <c r="G10995" s="54"/>
      <c r="H10995" s="53"/>
      <c r="I10995" s="59"/>
      <c r="J10995" s="53"/>
      <c r="K10995" s="53"/>
      <c r="L10995" s="53"/>
      <c r="M10995" s="53"/>
    </row>
    <row r="10996" spans="2:13" x14ac:dyDescent="0.25">
      <c r="B10996" s="111"/>
      <c r="C10996" s="53"/>
      <c r="D10996" s="53"/>
      <c r="E10996" s="53"/>
      <c r="F10996" s="53"/>
      <c r="G10996" s="54"/>
      <c r="H10996" s="53"/>
      <c r="I10996" s="59"/>
      <c r="J10996" s="53"/>
      <c r="K10996" s="53"/>
      <c r="L10996" s="53"/>
      <c r="M10996" s="53"/>
    </row>
    <row r="10997" spans="2:13" x14ac:dyDescent="0.25">
      <c r="B10997" s="111"/>
      <c r="C10997" s="53"/>
      <c r="D10997" s="53"/>
      <c r="E10997" s="53"/>
      <c r="F10997" s="53"/>
      <c r="G10997" s="54"/>
      <c r="H10997" s="53"/>
      <c r="I10997" s="59"/>
      <c r="J10997" s="53"/>
      <c r="K10997" s="53"/>
      <c r="L10997" s="53"/>
      <c r="M10997" s="53"/>
    </row>
    <row r="10998" spans="2:13" x14ac:dyDescent="0.25">
      <c r="B10998" s="111"/>
      <c r="C10998" s="53"/>
      <c r="D10998" s="53"/>
      <c r="E10998" s="53"/>
      <c r="F10998" s="53"/>
      <c r="G10998" s="54"/>
      <c r="H10998" s="53"/>
      <c r="I10998" s="59"/>
      <c r="J10998" s="53"/>
      <c r="K10998" s="53"/>
      <c r="L10998" s="53"/>
      <c r="M10998" s="53"/>
    </row>
    <row r="10999" spans="2:13" x14ac:dyDescent="0.25">
      <c r="B10999" s="111"/>
      <c r="C10999" s="53"/>
      <c r="D10999" s="53"/>
      <c r="E10999" s="53"/>
      <c r="F10999" s="53"/>
      <c r="G10999" s="54"/>
      <c r="H10999" s="53"/>
      <c r="I10999" s="59"/>
      <c r="J10999" s="53"/>
      <c r="K10999" s="53"/>
      <c r="L10999" s="53"/>
      <c r="M10999" s="53"/>
    </row>
    <row r="11000" spans="2:13" x14ac:dyDescent="0.25">
      <c r="B11000" s="111"/>
      <c r="C11000" s="53"/>
      <c r="D11000" s="53"/>
      <c r="E11000" s="53"/>
      <c r="F11000" s="53"/>
      <c r="G11000" s="54"/>
      <c r="H11000" s="53"/>
      <c r="I11000" s="59"/>
      <c r="J11000" s="53"/>
      <c r="K11000" s="53"/>
      <c r="L11000" s="53"/>
      <c r="M11000" s="53"/>
    </row>
    <row r="11001" spans="2:13" x14ac:dyDescent="0.25">
      <c r="B11001" s="111"/>
      <c r="C11001" s="53"/>
      <c r="D11001" s="53"/>
      <c r="E11001" s="53"/>
      <c r="F11001" s="53"/>
      <c r="G11001" s="54"/>
      <c r="H11001" s="53"/>
      <c r="I11001" s="59"/>
      <c r="J11001" s="53"/>
      <c r="K11001" s="53"/>
      <c r="L11001" s="53"/>
      <c r="M11001" s="53"/>
    </row>
    <row r="11002" spans="2:13" x14ac:dyDescent="0.25">
      <c r="B11002" s="111"/>
      <c r="C11002" s="53"/>
      <c r="D11002" s="53"/>
      <c r="E11002" s="53"/>
      <c r="F11002" s="53"/>
      <c r="G11002" s="54"/>
      <c r="H11002" s="53"/>
      <c r="I11002" s="59"/>
      <c r="J11002" s="53"/>
      <c r="K11002" s="53"/>
      <c r="L11002" s="53"/>
      <c r="M11002" s="53"/>
    </row>
    <row r="11003" spans="2:13" x14ac:dyDescent="0.25">
      <c r="B11003" s="111"/>
      <c r="C11003" s="53"/>
      <c r="D11003" s="53"/>
      <c r="E11003" s="53"/>
      <c r="F11003" s="53"/>
      <c r="G11003" s="54"/>
      <c r="H11003" s="53"/>
      <c r="I11003" s="59"/>
      <c r="J11003" s="53"/>
      <c r="K11003" s="53"/>
      <c r="L11003" s="53"/>
      <c r="M11003" s="53"/>
    </row>
    <row r="11004" spans="2:13" x14ac:dyDescent="0.25">
      <c r="B11004" s="111"/>
      <c r="C11004" s="53"/>
      <c r="D11004" s="53"/>
      <c r="E11004" s="53"/>
      <c r="F11004" s="53"/>
      <c r="G11004" s="54"/>
      <c r="H11004" s="53"/>
      <c r="I11004" s="59"/>
      <c r="J11004" s="53"/>
      <c r="K11004" s="53"/>
      <c r="L11004" s="53"/>
      <c r="M11004" s="53"/>
    </row>
    <row r="11005" spans="2:13" x14ac:dyDescent="0.25">
      <c r="B11005" s="111"/>
      <c r="C11005" s="53"/>
      <c r="D11005" s="53"/>
      <c r="E11005" s="53"/>
      <c r="F11005" s="53"/>
      <c r="G11005" s="54"/>
      <c r="H11005" s="53"/>
      <c r="I11005" s="59"/>
      <c r="J11005" s="53"/>
      <c r="K11005" s="53"/>
      <c r="L11005" s="53"/>
      <c r="M11005" s="53"/>
    </row>
    <row r="11006" spans="2:13" x14ac:dyDescent="0.25">
      <c r="B11006" s="111"/>
      <c r="C11006" s="53"/>
      <c r="D11006" s="53"/>
      <c r="E11006" s="53"/>
      <c r="F11006" s="53"/>
      <c r="G11006" s="54"/>
      <c r="H11006" s="53"/>
      <c r="I11006" s="59"/>
      <c r="J11006" s="53"/>
      <c r="K11006" s="53"/>
      <c r="L11006" s="53"/>
      <c r="M11006" s="53"/>
    </row>
    <row r="11007" spans="2:13" x14ac:dyDescent="0.25">
      <c r="B11007" s="111"/>
      <c r="C11007" s="53"/>
      <c r="D11007" s="53"/>
      <c r="E11007" s="53"/>
      <c r="F11007" s="53"/>
      <c r="G11007" s="54"/>
      <c r="H11007" s="53"/>
      <c r="I11007" s="59"/>
      <c r="J11007" s="53"/>
      <c r="K11007" s="53"/>
      <c r="L11007" s="53"/>
      <c r="M11007" s="53"/>
    </row>
    <row r="11008" spans="2:13" x14ac:dyDescent="0.25">
      <c r="B11008" s="111"/>
      <c r="C11008" s="53"/>
      <c r="D11008" s="53"/>
      <c r="E11008" s="53"/>
      <c r="F11008" s="53"/>
      <c r="G11008" s="54"/>
      <c r="H11008" s="53"/>
      <c r="I11008" s="59"/>
      <c r="J11008" s="53"/>
      <c r="K11008" s="53"/>
      <c r="L11008" s="53"/>
      <c r="M11008" s="53"/>
    </row>
    <row r="11009" spans="2:13" x14ac:dyDescent="0.25">
      <c r="B11009" s="111"/>
      <c r="C11009" s="53"/>
      <c r="D11009" s="53"/>
      <c r="E11009" s="53"/>
      <c r="F11009" s="53"/>
      <c r="G11009" s="54"/>
      <c r="H11009" s="53"/>
      <c r="I11009" s="59"/>
      <c r="J11009" s="53"/>
      <c r="K11009" s="53"/>
      <c r="L11009" s="53"/>
      <c r="M11009" s="53"/>
    </row>
    <row r="11010" spans="2:13" x14ac:dyDescent="0.25">
      <c r="B11010" s="111"/>
      <c r="C11010" s="53"/>
      <c r="D11010" s="53"/>
      <c r="E11010" s="53"/>
      <c r="F11010" s="53"/>
      <c r="G11010" s="54"/>
      <c r="H11010" s="53"/>
      <c r="I11010" s="59"/>
      <c r="J11010" s="53"/>
      <c r="K11010" s="53"/>
      <c r="L11010" s="53"/>
      <c r="M11010" s="53"/>
    </row>
    <row r="11011" spans="2:13" x14ac:dyDescent="0.25">
      <c r="B11011" s="111"/>
      <c r="C11011" s="53"/>
      <c r="D11011" s="53"/>
      <c r="E11011" s="53"/>
      <c r="F11011" s="53"/>
      <c r="G11011" s="54"/>
      <c r="H11011" s="53"/>
      <c r="I11011" s="59"/>
      <c r="J11011" s="53"/>
      <c r="K11011" s="53"/>
      <c r="L11011" s="53"/>
      <c r="M11011" s="53"/>
    </row>
    <row r="11012" spans="2:13" x14ac:dyDescent="0.25">
      <c r="B11012" s="111"/>
      <c r="C11012" s="53"/>
      <c r="D11012" s="53"/>
      <c r="E11012" s="53"/>
      <c r="F11012" s="53"/>
      <c r="G11012" s="54"/>
      <c r="H11012" s="53"/>
      <c r="I11012" s="59"/>
      <c r="J11012" s="53"/>
      <c r="K11012" s="53"/>
      <c r="L11012" s="53"/>
      <c r="M11012" s="53"/>
    </row>
    <row r="11013" spans="2:13" x14ac:dyDescent="0.25">
      <c r="B11013" s="111"/>
      <c r="C11013" s="53"/>
      <c r="D11013" s="53"/>
      <c r="E11013" s="53"/>
      <c r="F11013" s="53"/>
      <c r="G11013" s="54"/>
      <c r="H11013" s="53"/>
      <c r="I11013" s="59"/>
      <c r="J11013" s="53"/>
      <c r="K11013" s="53"/>
      <c r="L11013" s="53"/>
      <c r="M11013" s="53"/>
    </row>
    <row r="11014" spans="2:13" x14ac:dyDescent="0.25">
      <c r="B11014" s="111"/>
      <c r="C11014" s="53"/>
      <c r="D11014" s="53"/>
      <c r="E11014" s="53"/>
      <c r="F11014" s="53"/>
      <c r="G11014" s="54"/>
      <c r="H11014" s="53"/>
      <c r="I11014" s="59"/>
      <c r="J11014" s="53"/>
      <c r="K11014" s="53"/>
      <c r="L11014" s="53"/>
      <c r="M11014" s="53"/>
    </row>
    <row r="11015" spans="2:13" x14ac:dyDescent="0.25">
      <c r="B11015" s="111"/>
      <c r="C11015" s="53"/>
      <c r="D11015" s="53"/>
      <c r="E11015" s="53"/>
      <c r="F11015" s="53"/>
      <c r="G11015" s="54"/>
      <c r="H11015" s="53"/>
      <c r="I11015" s="59"/>
      <c r="J11015" s="53"/>
      <c r="K11015" s="53"/>
      <c r="L11015" s="53"/>
      <c r="M11015" s="53"/>
    </row>
    <row r="11016" spans="2:13" x14ac:dyDescent="0.25">
      <c r="B11016" s="111"/>
      <c r="C11016" s="53"/>
      <c r="D11016" s="53"/>
      <c r="E11016" s="53"/>
      <c r="F11016" s="53"/>
      <c r="G11016" s="54"/>
      <c r="H11016" s="53"/>
      <c r="I11016" s="59"/>
      <c r="J11016" s="53"/>
      <c r="K11016" s="53"/>
      <c r="L11016" s="53"/>
      <c r="M11016" s="53"/>
    </row>
    <row r="11017" spans="2:13" x14ac:dyDescent="0.25">
      <c r="B11017" s="111"/>
      <c r="C11017" s="53"/>
      <c r="D11017" s="53"/>
      <c r="E11017" s="53"/>
      <c r="F11017" s="53"/>
      <c r="G11017" s="54"/>
      <c r="H11017" s="53"/>
      <c r="I11017" s="59"/>
      <c r="J11017" s="53"/>
      <c r="K11017" s="53"/>
      <c r="L11017" s="53"/>
      <c r="M11017" s="53"/>
    </row>
    <row r="11018" spans="2:13" x14ac:dyDescent="0.25">
      <c r="B11018" s="111"/>
      <c r="C11018" s="53"/>
      <c r="D11018" s="53"/>
      <c r="E11018" s="53"/>
      <c r="F11018" s="53"/>
      <c r="G11018" s="54"/>
      <c r="H11018" s="53"/>
      <c r="I11018" s="59"/>
      <c r="J11018" s="53"/>
      <c r="K11018" s="53"/>
      <c r="L11018" s="53"/>
      <c r="M11018" s="53"/>
    </row>
    <row r="11019" spans="2:13" x14ac:dyDescent="0.25">
      <c r="B11019" s="111"/>
      <c r="C11019" s="53"/>
      <c r="D11019" s="53"/>
      <c r="E11019" s="53"/>
      <c r="F11019" s="53"/>
      <c r="G11019" s="54"/>
      <c r="H11019" s="53"/>
      <c r="I11019" s="59"/>
      <c r="J11019" s="53"/>
      <c r="K11019" s="53"/>
      <c r="L11019" s="53"/>
      <c r="M11019" s="53"/>
    </row>
    <row r="11020" spans="2:13" x14ac:dyDescent="0.25">
      <c r="B11020" s="111"/>
      <c r="C11020" s="53"/>
      <c r="D11020" s="53"/>
      <c r="E11020" s="53"/>
      <c r="F11020" s="53"/>
      <c r="G11020" s="54"/>
      <c r="H11020" s="53"/>
      <c r="I11020" s="59"/>
      <c r="J11020" s="53"/>
      <c r="K11020" s="53"/>
      <c r="L11020" s="53"/>
      <c r="M11020" s="53"/>
    </row>
    <row r="11021" spans="2:13" x14ac:dyDescent="0.25">
      <c r="B11021" s="111"/>
      <c r="C11021" s="53"/>
      <c r="D11021" s="53"/>
      <c r="E11021" s="53"/>
      <c r="F11021" s="53"/>
      <c r="G11021" s="54"/>
      <c r="H11021" s="53"/>
      <c r="I11021" s="59"/>
      <c r="J11021" s="53"/>
      <c r="K11021" s="53"/>
      <c r="L11021" s="53"/>
      <c r="M11021" s="53"/>
    </row>
    <row r="11022" spans="2:13" x14ac:dyDescent="0.25">
      <c r="B11022" s="111"/>
      <c r="C11022" s="53"/>
      <c r="D11022" s="53"/>
      <c r="E11022" s="53"/>
      <c r="F11022" s="53"/>
      <c r="G11022" s="54"/>
      <c r="H11022" s="53"/>
      <c r="I11022" s="59"/>
      <c r="J11022" s="53"/>
      <c r="K11022" s="53"/>
      <c r="L11022" s="53"/>
      <c r="M11022" s="53"/>
    </row>
    <row r="11023" spans="2:13" x14ac:dyDescent="0.25">
      <c r="B11023" s="111"/>
      <c r="C11023" s="53"/>
      <c r="D11023" s="53"/>
      <c r="E11023" s="53"/>
      <c r="F11023" s="53"/>
      <c r="G11023" s="54"/>
      <c r="H11023" s="53"/>
      <c r="I11023" s="59"/>
      <c r="J11023" s="53"/>
      <c r="K11023" s="53"/>
      <c r="L11023" s="53"/>
      <c r="M11023" s="53"/>
    </row>
    <row r="11024" spans="2:13" x14ac:dyDescent="0.25">
      <c r="B11024" s="111"/>
      <c r="C11024" s="53"/>
      <c r="D11024" s="53"/>
      <c r="E11024" s="53"/>
      <c r="F11024" s="53"/>
      <c r="G11024" s="54"/>
      <c r="H11024" s="53"/>
      <c r="I11024" s="59"/>
      <c r="J11024" s="53"/>
      <c r="K11024" s="53"/>
      <c r="L11024" s="53"/>
      <c r="M11024" s="53"/>
    </row>
    <row r="11025" spans="2:13" x14ac:dyDescent="0.25">
      <c r="B11025" s="111"/>
      <c r="C11025" s="53"/>
      <c r="D11025" s="53"/>
      <c r="E11025" s="53"/>
      <c r="F11025" s="53"/>
      <c r="G11025" s="54"/>
      <c r="H11025" s="53"/>
      <c r="I11025" s="59"/>
      <c r="J11025" s="53"/>
      <c r="K11025" s="53"/>
      <c r="L11025" s="53"/>
      <c r="M11025" s="53"/>
    </row>
    <row r="11026" spans="2:13" x14ac:dyDescent="0.25">
      <c r="B11026" s="111"/>
      <c r="C11026" s="53"/>
      <c r="D11026" s="53"/>
      <c r="E11026" s="53"/>
      <c r="F11026" s="53"/>
      <c r="G11026" s="54"/>
      <c r="H11026" s="53"/>
      <c r="I11026" s="59"/>
      <c r="J11026" s="53"/>
      <c r="K11026" s="53"/>
      <c r="L11026" s="53"/>
      <c r="M11026" s="53"/>
    </row>
    <row r="11027" spans="2:13" x14ac:dyDescent="0.25">
      <c r="B11027" s="111"/>
      <c r="C11027" s="53"/>
      <c r="D11027" s="53"/>
      <c r="E11027" s="53"/>
      <c r="F11027" s="53"/>
      <c r="G11027" s="54"/>
      <c r="H11027" s="53"/>
      <c r="I11027" s="59"/>
      <c r="J11027" s="53"/>
      <c r="K11027" s="53"/>
      <c r="L11027" s="53"/>
      <c r="M11027" s="53"/>
    </row>
    <row r="11028" spans="2:13" x14ac:dyDescent="0.25">
      <c r="B11028" s="111"/>
      <c r="C11028" s="53"/>
      <c r="D11028" s="53"/>
      <c r="E11028" s="53"/>
      <c r="F11028" s="53"/>
      <c r="G11028" s="54"/>
      <c r="H11028" s="53"/>
      <c r="I11028" s="59"/>
      <c r="J11028" s="53"/>
      <c r="K11028" s="53"/>
      <c r="L11028" s="53"/>
      <c r="M11028" s="53"/>
    </row>
    <row r="11029" spans="2:13" x14ac:dyDescent="0.25">
      <c r="B11029" s="111"/>
      <c r="C11029" s="53"/>
      <c r="D11029" s="53"/>
      <c r="E11029" s="53"/>
      <c r="F11029" s="53"/>
      <c r="G11029" s="54"/>
      <c r="H11029" s="53"/>
      <c r="I11029" s="59"/>
      <c r="J11029" s="53"/>
      <c r="K11029" s="53"/>
      <c r="L11029" s="53"/>
      <c r="M11029" s="53"/>
    </row>
    <row r="11030" spans="2:13" x14ac:dyDescent="0.25">
      <c r="B11030" s="111"/>
      <c r="C11030" s="53"/>
      <c r="D11030" s="53"/>
      <c r="E11030" s="53"/>
      <c r="F11030" s="53"/>
      <c r="G11030" s="54"/>
      <c r="H11030" s="53"/>
      <c r="I11030" s="59"/>
      <c r="J11030" s="53"/>
      <c r="K11030" s="53"/>
      <c r="L11030" s="53"/>
      <c r="M11030" s="53"/>
    </row>
    <row r="11031" spans="2:13" x14ac:dyDescent="0.25">
      <c r="B11031" s="111"/>
      <c r="C11031" s="53"/>
      <c r="D11031" s="53"/>
      <c r="E11031" s="53"/>
      <c r="F11031" s="53"/>
      <c r="G11031" s="54"/>
      <c r="H11031" s="53"/>
      <c r="I11031" s="59"/>
      <c r="J11031" s="53"/>
      <c r="K11031" s="53"/>
      <c r="L11031" s="53"/>
      <c r="M11031" s="53"/>
    </row>
    <row r="11032" spans="2:13" x14ac:dyDescent="0.25">
      <c r="B11032" s="111"/>
      <c r="C11032" s="53"/>
      <c r="D11032" s="53"/>
      <c r="E11032" s="53"/>
      <c r="F11032" s="53"/>
      <c r="G11032" s="54"/>
      <c r="H11032" s="53"/>
      <c r="I11032" s="59"/>
      <c r="J11032" s="53"/>
      <c r="K11032" s="53"/>
      <c r="L11032" s="53"/>
      <c r="M11032" s="53"/>
    </row>
    <row r="11033" spans="2:13" x14ac:dyDescent="0.25">
      <c r="B11033" s="111"/>
      <c r="C11033" s="53"/>
      <c r="D11033" s="53"/>
      <c r="E11033" s="53"/>
      <c r="F11033" s="53"/>
      <c r="G11033" s="54"/>
      <c r="H11033" s="53"/>
      <c r="I11033" s="59"/>
      <c r="J11033" s="53"/>
      <c r="K11033" s="53"/>
      <c r="L11033" s="53"/>
      <c r="M11033" s="53"/>
    </row>
    <row r="11034" spans="2:13" x14ac:dyDescent="0.25">
      <c r="B11034" s="111"/>
      <c r="C11034" s="53"/>
      <c r="D11034" s="53"/>
      <c r="E11034" s="53"/>
      <c r="F11034" s="53"/>
      <c r="G11034" s="54"/>
      <c r="H11034" s="53"/>
      <c r="I11034" s="59"/>
      <c r="J11034" s="53"/>
      <c r="K11034" s="53"/>
      <c r="L11034" s="53"/>
      <c r="M11034" s="53"/>
    </row>
    <row r="11035" spans="2:13" x14ac:dyDescent="0.25">
      <c r="B11035" s="111"/>
      <c r="C11035" s="53"/>
      <c r="D11035" s="53"/>
      <c r="E11035" s="53"/>
      <c r="F11035" s="53"/>
      <c r="G11035" s="54"/>
      <c r="H11035" s="53"/>
      <c r="I11035" s="59"/>
      <c r="J11035" s="53"/>
      <c r="K11035" s="53"/>
      <c r="L11035" s="53"/>
      <c r="M11035" s="53"/>
    </row>
    <row r="11036" spans="2:13" x14ac:dyDescent="0.25">
      <c r="B11036" s="111"/>
      <c r="C11036" s="53"/>
      <c r="D11036" s="53"/>
      <c r="E11036" s="53"/>
      <c r="F11036" s="53"/>
      <c r="G11036" s="54"/>
      <c r="H11036" s="53"/>
      <c r="I11036" s="59"/>
      <c r="J11036" s="53"/>
      <c r="K11036" s="53"/>
      <c r="L11036" s="53"/>
      <c r="M11036" s="53"/>
    </row>
    <row r="11037" spans="2:13" x14ac:dyDescent="0.25">
      <c r="B11037" s="111"/>
      <c r="C11037" s="53"/>
      <c r="D11037" s="53"/>
      <c r="E11037" s="53"/>
      <c r="F11037" s="53"/>
      <c r="G11037" s="54"/>
      <c r="H11037" s="53"/>
      <c r="I11037" s="59"/>
      <c r="J11037" s="53"/>
      <c r="K11037" s="53"/>
      <c r="L11037" s="53"/>
      <c r="M11037" s="53"/>
    </row>
    <row r="11038" spans="2:13" x14ac:dyDescent="0.25">
      <c r="B11038" s="111"/>
      <c r="C11038" s="53"/>
      <c r="D11038" s="53"/>
      <c r="E11038" s="53"/>
      <c r="F11038" s="53"/>
      <c r="G11038" s="54"/>
      <c r="H11038" s="53"/>
      <c r="I11038" s="59"/>
      <c r="J11038" s="53"/>
      <c r="K11038" s="53"/>
      <c r="L11038" s="53"/>
      <c r="M11038" s="53"/>
    </row>
    <row r="11039" spans="2:13" x14ac:dyDescent="0.25">
      <c r="B11039" s="111"/>
      <c r="C11039" s="53"/>
      <c r="D11039" s="53"/>
      <c r="E11039" s="53"/>
      <c r="F11039" s="53"/>
      <c r="G11039" s="54"/>
      <c r="H11039" s="53"/>
      <c r="I11039" s="59"/>
      <c r="J11039" s="53"/>
      <c r="K11039" s="53"/>
      <c r="L11039" s="53"/>
      <c r="M11039" s="53"/>
    </row>
    <row r="11040" spans="2:13" x14ac:dyDescent="0.25">
      <c r="B11040" s="111"/>
      <c r="C11040" s="53"/>
      <c r="D11040" s="53"/>
      <c r="E11040" s="53"/>
      <c r="F11040" s="53"/>
      <c r="G11040" s="54"/>
      <c r="H11040" s="53"/>
      <c r="I11040" s="59"/>
      <c r="J11040" s="53"/>
      <c r="K11040" s="53"/>
      <c r="L11040" s="53"/>
      <c r="M11040" s="53"/>
    </row>
    <row r="11041" spans="2:13" x14ac:dyDescent="0.25">
      <c r="B11041" s="111"/>
      <c r="C11041" s="53"/>
      <c r="D11041" s="53"/>
      <c r="E11041" s="53"/>
      <c r="F11041" s="53"/>
      <c r="G11041" s="54"/>
      <c r="H11041" s="53"/>
      <c r="I11041" s="59"/>
      <c r="J11041" s="53"/>
      <c r="K11041" s="53"/>
      <c r="L11041" s="53"/>
      <c r="M11041" s="53"/>
    </row>
    <row r="11042" spans="2:13" x14ac:dyDescent="0.25">
      <c r="B11042" s="111"/>
      <c r="C11042" s="53"/>
      <c r="D11042" s="53"/>
      <c r="E11042" s="53"/>
      <c r="F11042" s="53"/>
      <c r="G11042" s="54"/>
      <c r="H11042" s="53"/>
      <c r="I11042" s="59"/>
      <c r="J11042" s="53"/>
      <c r="K11042" s="53"/>
      <c r="L11042" s="53"/>
      <c r="M11042" s="53"/>
    </row>
    <row r="11043" spans="2:13" x14ac:dyDescent="0.25">
      <c r="B11043" s="111"/>
      <c r="C11043" s="53"/>
      <c r="D11043" s="53"/>
      <c r="E11043" s="53"/>
      <c r="F11043" s="53"/>
      <c r="G11043" s="54"/>
      <c r="H11043" s="53"/>
      <c r="I11043" s="59"/>
      <c r="J11043" s="53"/>
      <c r="K11043" s="53"/>
      <c r="L11043" s="53"/>
      <c r="M11043" s="53"/>
    </row>
    <row r="11044" spans="2:13" x14ac:dyDescent="0.25">
      <c r="B11044" s="111"/>
      <c r="C11044" s="53"/>
      <c r="D11044" s="53"/>
      <c r="E11044" s="53"/>
      <c r="F11044" s="53"/>
      <c r="G11044" s="54"/>
      <c r="H11044" s="53"/>
      <c r="I11044" s="59"/>
      <c r="J11044" s="53"/>
      <c r="K11044" s="53"/>
      <c r="L11044" s="53"/>
      <c r="M11044" s="53"/>
    </row>
    <row r="11045" spans="2:13" x14ac:dyDescent="0.25">
      <c r="B11045" s="111"/>
      <c r="C11045" s="53"/>
      <c r="D11045" s="53"/>
      <c r="E11045" s="53"/>
      <c r="F11045" s="53"/>
      <c r="G11045" s="54"/>
      <c r="H11045" s="53"/>
      <c r="I11045" s="59"/>
      <c r="J11045" s="53"/>
      <c r="K11045" s="53"/>
      <c r="L11045" s="53"/>
      <c r="M11045" s="53"/>
    </row>
    <row r="11046" spans="2:13" x14ac:dyDescent="0.25">
      <c r="B11046" s="111"/>
      <c r="C11046" s="53"/>
      <c r="D11046" s="53"/>
      <c r="E11046" s="53"/>
      <c r="F11046" s="53"/>
      <c r="G11046" s="54"/>
      <c r="H11046" s="53"/>
      <c r="I11046" s="59"/>
      <c r="J11046" s="53"/>
      <c r="K11046" s="53"/>
      <c r="L11046" s="53"/>
      <c r="M11046" s="53"/>
    </row>
    <row r="11047" spans="2:13" x14ac:dyDescent="0.25">
      <c r="B11047" s="111"/>
      <c r="C11047" s="53"/>
      <c r="D11047" s="53"/>
      <c r="E11047" s="53"/>
      <c r="F11047" s="53"/>
      <c r="G11047" s="54"/>
      <c r="H11047" s="53"/>
      <c r="I11047" s="59"/>
      <c r="J11047" s="53"/>
      <c r="K11047" s="53"/>
      <c r="L11047" s="53"/>
      <c r="M11047" s="53"/>
    </row>
    <row r="11048" spans="2:13" x14ac:dyDescent="0.25">
      <c r="B11048" s="111"/>
      <c r="C11048" s="53"/>
      <c r="D11048" s="53"/>
      <c r="E11048" s="53"/>
      <c r="F11048" s="53"/>
      <c r="G11048" s="54"/>
      <c r="H11048" s="53"/>
      <c r="I11048" s="59"/>
      <c r="J11048" s="53"/>
      <c r="K11048" s="53"/>
      <c r="L11048" s="53"/>
      <c r="M11048" s="53"/>
    </row>
    <row r="11049" spans="2:13" x14ac:dyDescent="0.25">
      <c r="B11049" s="111"/>
      <c r="C11049" s="53"/>
      <c r="D11049" s="53"/>
      <c r="E11049" s="53"/>
      <c r="F11049" s="53"/>
      <c r="G11049" s="54"/>
      <c r="H11049" s="53"/>
      <c r="I11049" s="59"/>
      <c r="J11049" s="53"/>
      <c r="K11049" s="53"/>
      <c r="L11049" s="53"/>
      <c r="M11049" s="53"/>
    </row>
    <row r="11050" spans="2:13" x14ac:dyDescent="0.25">
      <c r="B11050" s="111"/>
      <c r="C11050" s="53"/>
      <c r="D11050" s="53"/>
      <c r="E11050" s="53"/>
      <c r="F11050" s="53"/>
      <c r="G11050" s="54"/>
      <c r="H11050" s="53"/>
      <c r="I11050" s="59"/>
      <c r="J11050" s="53"/>
      <c r="K11050" s="53"/>
      <c r="L11050" s="53"/>
      <c r="M11050" s="53"/>
    </row>
    <row r="11051" spans="2:13" x14ac:dyDescent="0.25">
      <c r="B11051" s="111"/>
      <c r="C11051" s="53"/>
      <c r="D11051" s="53"/>
      <c r="E11051" s="53"/>
      <c r="F11051" s="53"/>
      <c r="G11051" s="54"/>
      <c r="H11051" s="53"/>
      <c r="I11051" s="59"/>
      <c r="J11051" s="53"/>
      <c r="K11051" s="53"/>
      <c r="L11051" s="53"/>
      <c r="M11051" s="53"/>
    </row>
    <row r="11052" spans="2:13" x14ac:dyDescent="0.25">
      <c r="B11052" s="111"/>
      <c r="C11052" s="53"/>
      <c r="D11052" s="53"/>
      <c r="E11052" s="53"/>
      <c r="F11052" s="53"/>
      <c r="G11052" s="54"/>
      <c r="H11052" s="53"/>
      <c r="I11052" s="59"/>
      <c r="J11052" s="53"/>
      <c r="K11052" s="53"/>
      <c r="L11052" s="53"/>
      <c r="M11052" s="53"/>
    </row>
    <row r="11053" spans="2:13" x14ac:dyDescent="0.25">
      <c r="B11053" s="111"/>
      <c r="C11053" s="53"/>
      <c r="D11053" s="53"/>
      <c r="E11053" s="53"/>
      <c r="F11053" s="53"/>
      <c r="G11053" s="54"/>
      <c r="H11053" s="53"/>
      <c r="I11053" s="59"/>
      <c r="J11053" s="53"/>
      <c r="K11053" s="53"/>
      <c r="L11053" s="53"/>
      <c r="M11053" s="53"/>
    </row>
    <row r="11054" spans="2:13" x14ac:dyDescent="0.25">
      <c r="B11054" s="111"/>
      <c r="C11054" s="53"/>
      <c r="D11054" s="53"/>
      <c r="E11054" s="53"/>
      <c r="F11054" s="53"/>
      <c r="G11054" s="54"/>
      <c r="H11054" s="53"/>
      <c r="I11054" s="59"/>
      <c r="J11054" s="53"/>
      <c r="K11054" s="53"/>
      <c r="L11054" s="53"/>
      <c r="M11054" s="53"/>
    </row>
    <row r="11055" spans="2:13" x14ac:dyDescent="0.25">
      <c r="B11055" s="111"/>
      <c r="C11055" s="53"/>
      <c r="D11055" s="53"/>
      <c r="E11055" s="53"/>
      <c r="F11055" s="53"/>
      <c r="G11055" s="54"/>
      <c r="H11055" s="53"/>
      <c r="I11055" s="59"/>
      <c r="J11055" s="53"/>
      <c r="K11055" s="53"/>
      <c r="L11055" s="53"/>
      <c r="M11055" s="53"/>
    </row>
    <row r="11056" spans="2:13" x14ac:dyDescent="0.25">
      <c r="B11056" s="111"/>
      <c r="C11056" s="53"/>
      <c r="D11056" s="53"/>
      <c r="E11056" s="53"/>
      <c r="F11056" s="53"/>
      <c r="G11056" s="54"/>
      <c r="H11056" s="53"/>
      <c r="I11056" s="59"/>
      <c r="J11056" s="53"/>
      <c r="K11056" s="53"/>
      <c r="L11056" s="53"/>
      <c r="M11056" s="53"/>
    </row>
    <row r="11057" spans="2:13" x14ac:dyDescent="0.25">
      <c r="B11057" s="111"/>
      <c r="C11057" s="53"/>
      <c r="D11057" s="53"/>
      <c r="E11057" s="53"/>
      <c r="F11057" s="53"/>
      <c r="G11057" s="54"/>
      <c r="H11057" s="53"/>
      <c r="I11057" s="59"/>
      <c r="J11057" s="53"/>
      <c r="K11057" s="53"/>
      <c r="L11057" s="53"/>
      <c r="M11057" s="53"/>
    </row>
    <row r="11058" spans="2:13" x14ac:dyDescent="0.25">
      <c r="B11058" s="111"/>
      <c r="C11058" s="53"/>
      <c r="D11058" s="53"/>
      <c r="E11058" s="53"/>
      <c r="F11058" s="53"/>
      <c r="G11058" s="54"/>
      <c r="H11058" s="53"/>
      <c r="I11058" s="59"/>
      <c r="J11058" s="53"/>
      <c r="K11058" s="53"/>
      <c r="L11058" s="53"/>
      <c r="M11058" s="53"/>
    </row>
    <row r="11059" spans="2:13" x14ac:dyDescent="0.25">
      <c r="B11059" s="111"/>
      <c r="C11059" s="53"/>
      <c r="D11059" s="53"/>
      <c r="E11059" s="53"/>
      <c r="F11059" s="53"/>
      <c r="G11059" s="54"/>
      <c r="H11059" s="53"/>
      <c r="I11059" s="59"/>
      <c r="J11059" s="53"/>
      <c r="K11059" s="53"/>
      <c r="L11059" s="53"/>
      <c r="M11059" s="53"/>
    </row>
    <row r="11060" spans="2:13" x14ac:dyDescent="0.25">
      <c r="B11060" s="111"/>
      <c r="C11060" s="53"/>
      <c r="D11060" s="53"/>
      <c r="E11060" s="53"/>
      <c r="F11060" s="53"/>
      <c r="G11060" s="54"/>
      <c r="H11060" s="53"/>
      <c r="I11060" s="59"/>
      <c r="J11060" s="53"/>
      <c r="K11060" s="53"/>
      <c r="L11060" s="53"/>
      <c r="M11060" s="53"/>
    </row>
    <row r="11061" spans="2:13" x14ac:dyDescent="0.25">
      <c r="B11061" s="111"/>
      <c r="C11061" s="53"/>
      <c r="D11061" s="53"/>
      <c r="E11061" s="53"/>
      <c r="F11061" s="53"/>
      <c r="G11061" s="54"/>
      <c r="H11061" s="53"/>
      <c r="I11061" s="59"/>
      <c r="J11061" s="53"/>
      <c r="K11061" s="53"/>
      <c r="L11061" s="53"/>
      <c r="M11061" s="53"/>
    </row>
    <row r="11062" spans="2:13" x14ac:dyDescent="0.25">
      <c r="B11062" s="111"/>
      <c r="C11062" s="53"/>
      <c r="D11062" s="53"/>
      <c r="E11062" s="53"/>
      <c r="F11062" s="53"/>
      <c r="G11062" s="54"/>
      <c r="H11062" s="53"/>
      <c r="I11062" s="59"/>
      <c r="J11062" s="53"/>
      <c r="K11062" s="53"/>
      <c r="L11062" s="53"/>
      <c r="M11062" s="53"/>
    </row>
    <row r="11063" spans="2:13" x14ac:dyDescent="0.25">
      <c r="B11063" s="111"/>
      <c r="C11063" s="53"/>
      <c r="D11063" s="53"/>
      <c r="E11063" s="53"/>
      <c r="F11063" s="53"/>
      <c r="G11063" s="54"/>
      <c r="H11063" s="53"/>
      <c r="I11063" s="59"/>
      <c r="J11063" s="53"/>
      <c r="K11063" s="53"/>
      <c r="L11063" s="53"/>
      <c r="M11063" s="53"/>
    </row>
    <row r="11064" spans="2:13" x14ac:dyDescent="0.25">
      <c r="B11064" s="111"/>
      <c r="C11064" s="53"/>
      <c r="D11064" s="53"/>
      <c r="E11064" s="53"/>
      <c r="F11064" s="53"/>
      <c r="G11064" s="54"/>
      <c r="H11064" s="53"/>
      <c r="I11064" s="59"/>
      <c r="J11064" s="53"/>
      <c r="K11064" s="53"/>
      <c r="L11064" s="53"/>
      <c r="M11064" s="53"/>
    </row>
    <row r="11065" spans="2:13" x14ac:dyDescent="0.25">
      <c r="B11065" s="111"/>
      <c r="C11065" s="53"/>
      <c r="D11065" s="53"/>
      <c r="E11065" s="53"/>
      <c r="F11065" s="53"/>
      <c r="G11065" s="54"/>
      <c r="H11065" s="53"/>
      <c r="I11065" s="59"/>
      <c r="J11065" s="53"/>
      <c r="K11065" s="53"/>
      <c r="L11065" s="53"/>
      <c r="M11065" s="53"/>
    </row>
    <row r="11066" spans="2:13" x14ac:dyDescent="0.25">
      <c r="B11066" s="111"/>
      <c r="C11066" s="53"/>
      <c r="D11066" s="53"/>
      <c r="E11066" s="53"/>
      <c r="F11066" s="53"/>
      <c r="G11066" s="54"/>
      <c r="H11066" s="53"/>
      <c r="I11066" s="59"/>
      <c r="J11066" s="53"/>
      <c r="K11066" s="53"/>
      <c r="L11066" s="53"/>
      <c r="M11066" s="53"/>
    </row>
    <row r="11067" spans="2:13" x14ac:dyDescent="0.25">
      <c r="B11067" s="111"/>
      <c r="C11067" s="53"/>
      <c r="D11067" s="53"/>
      <c r="E11067" s="53"/>
      <c r="F11067" s="53"/>
      <c r="G11067" s="54"/>
      <c r="H11067" s="53"/>
      <c r="I11067" s="59"/>
      <c r="J11067" s="53"/>
      <c r="K11067" s="53"/>
      <c r="L11067" s="53"/>
      <c r="M11067" s="53"/>
    </row>
    <row r="11068" spans="2:13" x14ac:dyDescent="0.25">
      <c r="B11068" s="111"/>
      <c r="C11068" s="53"/>
      <c r="D11068" s="53"/>
      <c r="E11068" s="53"/>
      <c r="F11068" s="53"/>
      <c r="G11068" s="54"/>
      <c r="H11068" s="53"/>
      <c r="I11068" s="59"/>
      <c r="J11068" s="53"/>
      <c r="K11068" s="53"/>
      <c r="L11068" s="53"/>
      <c r="M11068" s="53"/>
    </row>
    <row r="11069" spans="2:13" x14ac:dyDescent="0.25">
      <c r="B11069" s="111"/>
      <c r="C11069" s="53"/>
      <c r="D11069" s="53"/>
      <c r="E11069" s="53"/>
      <c r="F11069" s="53"/>
      <c r="G11069" s="54"/>
      <c r="H11069" s="53"/>
      <c r="I11069" s="59"/>
      <c r="J11069" s="53"/>
      <c r="K11069" s="53"/>
      <c r="L11069" s="53"/>
      <c r="M11069" s="53"/>
    </row>
    <row r="11070" spans="2:13" x14ac:dyDescent="0.25">
      <c r="B11070" s="111"/>
      <c r="C11070" s="53"/>
      <c r="D11070" s="53"/>
      <c r="E11070" s="53"/>
      <c r="F11070" s="53"/>
      <c r="G11070" s="54"/>
      <c r="H11070" s="53"/>
      <c r="I11070" s="59"/>
      <c r="J11070" s="53"/>
      <c r="K11070" s="53"/>
      <c r="L11070" s="53"/>
      <c r="M11070" s="53"/>
    </row>
    <row r="11071" spans="2:13" x14ac:dyDescent="0.25">
      <c r="B11071" s="111"/>
      <c r="C11071" s="53"/>
      <c r="D11071" s="53"/>
      <c r="E11071" s="53"/>
      <c r="F11071" s="53"/>
      <c r="G11071" s="54"/>
      <c r="H11071" s="53"/>
      <c r="I11071" s="59"/>
      <c r="J11071" s="53"/>
      <c r="K11071" s="53"/>
      <c r="L11071" s="53"/>
      <c r="M11071" s="53"/>
    </row>
    <row r="11072" spans="2:13" x14ac:dyDescent="0.25">
      <c r="B11072" s="111"/>
      <c r="C11072" s="53"/>
      <c r="D11072" s="53"/>
      <c r="E11072" s="53"/>
      <c r="F11072" s="53"/>
      <c r="G11072" s="54"/>
      <c r="H11072" s="53"/>
      <c r="I11072" s="59"/>
      <c r="J11072" s="53"/>
      <c r="K11072" s="53"/>
      <c r="L11072" s="53"/>
      <c r="M11072" s="53"/>
    </row>
    <row r="11073" spans="2:13" x14ac:dyDescent="0.25">
      <c r="B11073" s="111"/>
      <c r="C11073" s="53"/>
      <c r="D11073" s="53"/>
      <c r="E11073" s="53"/>
      <c r="F11073" s="53"/>
      <c r="G11073" s="54"/>
      <c r="H11073" s="53"/>
      <c r="I11073" s="59"/>
      <c r="J11073" s="53"/>
      <c r="K11073" s="53"/>
      <c r="L11073" s="53"/>
      <c r="M11073" s="53"/>
    </row>
    <row r="11074" spans="2:13" x14ac:dyDescent="0.25">
      <c r="B11074" s="111"/>
      <c r="C11074" s="53"/>
      <c r="D11074" s="53"/>
      <c r="E11074" s="53"/>
      <c r="F11074" s="53"/>
      <c r="G11074" s="54"/>
      <c r="H11074" s="53"/>
      <c r="I11074" s="59"/>
      <c r="J11074" s="53"/>
      <c r="K11074" s="53"/>
      <c r="L11074" s="53"/>
      <c r="M11074" s="53"/>
    </row>
    <row r="11075" spans="2:13" x14ac:dyDescent="0.25">
      <c r="B11075" s="111"/>
      <c r="C11075" s="53"/>
      <c r="D11075" s="53"/>
      <c r="E11075" s="53"/>
      <c r="F11075" s="53"/>
      <c r="G11075" s="54"/>
      <c r="H11075" s="53"/>
      <c r="I11075" s="59"/>
      <c r="J11075" s="53"/>
      <c r="K11075" s="53"/>
      <c r="L11075" s="53"/>
      <c r="M11075" s="53"/>
    </row>
    <row r="11076" spans="2:13" x14ac:dyDescent="0.25">
      <c r="B11076" s="111"/>
      <c r="C11076" s="53"/>
      <c r="D11076" s="53"/>
      <c r="E11076" s="53"/>
      <c r="F11076" s="53"/>
      <c r="G11076" s="54"/>
      <c r="H11076" s="53"/>
      <c r="I11076" s="59"/>
      <c r="J11076" s="53"/>
      <c r="K11076" s="53"/>
      <c r="L11076" s="53"/>
      <c r="M11076" s="53"/>
    </row>
    <row r="11077" spans="2:13" x14ac:dyDescent="0.25">
      <c r="B11077" s="111"/>
      <c r="C11077" s="53"/>
      <c r="D11077" s="53"/>
      <c r="E11077" s="53"/>
      <c r="F11077" s="53"/>
      <c r="G11077" s="54"/>
      <c r="H11077" s="53"/>
      <c r="I11077" s="59"/>
      <c r="J11077" s="53"/>
      <c r="K11077" s="53"/>
      <c r="L11077" s="53"/>
      <c r="M11077" s="53"/>
    </row>
    <row r="11078" spans="2:13" x14ac:dyDescent="0.25">
      <c r="B11078" s="111"/>
      <c r="C11078" s="53"/>
      <c r="D11078" s="53"/>
      <c r="E11078" s="53"/>
      <c r="F11078" s="53"/>
      <c r="G11078" s="54"/>
      <c r="H11078" s="53"/>
      <c r="I11078" s="59"/>
      <c r="J11078" s="53"/>
      <c r="K11078" s="53"/>
      <c r="L11078" s="53"/>
      <c r="M11078" s="53"/>
    </row>
    <row r="11079" spans="2:13" x14ac:dyDescent="0.25">
      <c r="B11079" s="111"/>
      <c r="C11079" s="53"/>
      <c r="D11079" s="53"/>
      <c r="E11079" s="53"/>
      <c r="F11079" s="53"/>
      <c r="G11079" s="54"/>
      <c r="H11079" s="53"/>
      <c r="I11079" s="59"/>
      <c r="J11079" s="53"/>
      <c r="K11079" s="53"/>
      <c r="L11079" s="53"/>
      <c r="M11079" s="53"/>
    </row>
    <row r="11080" spans="2:13" x14ac:dyDescent="0.25">
      <c r="B11080" s="111"/>
      <c r="C11080" s="53"/>
      <c r="D11080" s="53"/>
      <c r="E11080" s="53"/>
      <c r="F11080" s="53"/>
      <c r="G11080" s="54"/>
      <c r="H11080" s="53"/>
      <c r="I11080" s="59"/>
      <c r="J11080" s="53"/>
      <c r="K11080" s="53"/>
      <c r="L11080" s="53"/>
      <c r="M11080" s="53"/>
    </row>
    <row r="11081" spans="2:13" x14ac:dyDescent="0.25">
      <c r="B11081" s="111"/>
      <c r="C11081" s="53"/>
      <c r="D11081" s="53"/>
      <c r="E11081" s="53"/>
      <c r="F11081" s="53"/>
      <c r="G11081" s="54"/>
      <c r="H11081" s="53"/>
      <c r="I11081" s="59"/>
      <c r="J11081" s="53"/>
      <c r="K11081" s="53"/>
      <c r="L11081" s="53"/>
      <c r="M11081" s="53"/>
    </row>
    <row r="11082" spans="2:13" x14ac:dyDescent="0.25">
      <c r="B11082" s="111"/>
      <c r="C11082" s="53"/>
      <c r="D11082" s="53"/>
      <c r="E11082" s="53"/>
      <c r="F11082" s="53"/>
      <c r="G11082" s="54"/>
      <c r="H11082" s="53"/>
      <c r="I11082" s="59"/>
      <c r="J11082" s="53"/>
      <c r="K11082" s="53"/>
      <c r="L11082" s="53"/>
      <c r="M11082" s="53"/>
    </row>
    <row r="11083" spans="2:13" x14ac:dyDescent="0.25">
      <c r="B11083" s="111"/>
      <c r="C11083" s="53"/>
      <c r="D11083" s="53"/>
      <c r="E11083" s="53"/>
      <c r="F11083" s="53"/>
      <c r="G11083" s="54"/>
      <c r="H11083" s="53"/>
      <c r="I11083" s="59"/>
      <c r="J11083" s="53"/>
      <c r="K11083" s="53"/>
      <c r="L11083" s="53"/>
      <c r="M11083" s="53"/>
    </row>
    <row r="11084" spans="2:13" x14ac:dyDescent="0.25">
      <c r="B11084" s="111"/>
      <c r="C11084" s="53"/>
      <c r="D11084" s="53"/>
      <c r="E11084" s="53"/>
      <c r="F11084" s="53"/>
      <c r="G11084" s="54"/>
      <c r="H11084" s="53"/>
      <c r="I11084" s="59"/>
      <c r="J11084" s="53"/>
      <c r="K11084" s="53"/>
      <c r="L11084" s="53"/>
      <c r="M11084" s="53"/>
    </row>
    <row r="11085" spans="2:13" x14ac:dyDescent="0.25">
      <c r="B11085" s="111"/>
      <c r="C11085" s="53"/>
      <c r="D11085" s="53"/>
      <c r="E11085" s="53"/>
      <c r="F11085" s="53"/>
      <c r="G11085" s="54"/>
      <c r="H11085" s="53"/>
      <c r="I11085" s="59"/>
      <c r="J11085" s="53"/>
      <c r="K11085" s="53"/>
      <c r="L11085" s="53"/>
      <c r="M11085" s="53"/>
    </row>
    <row r="11086" spans="2:13" x14ac:dyDescent="0.25">
      <c r="B11086" s="111"/>
      <c r="C11086" s="53"/>
      <c r="D11086" s="53"/>
      <c r="E11086" s="53"/>
      <c r="F11086" s="53"/>
      <c r="G11086" s="54"/>
      <c r="H11086" s="53"/>
      <c r="I11086" s="59"/>
      <c r="J11086" s="53"/>
      <c r="K11086" s="53"/>
      <c r="L11086" s="53"/>
      <c r="M11086" s="53"/>
    </row>
    <row r="11087" spans="2:13" x14ac:dyDescent="0.25">
      <c r="B11087" s="111"/>
      <c r="C11087" s="53"/>
      <c r="D11087" s="53"/>
      <c r="E11087" s="53"/>
      <c r="F11087" s="53"/>
      <c r="G11087" s="54"/>
      <c r="H11087" s="53"/>
      <c r="I11087" s="59"/>
      <c r="J11087" s="53"/>
      <c r="K11087" s="53"/>
      <c r="L11087" s="53"/>
      <c r="M11087" s="53"/>
    </row>
    <row r="11088" spans="2:13" x14ac:dyDescent="0.25">
      <c r="B11088" s="111"/>
      <c r="C11088" s="53"/>
      <c r="D11088" s="53"/>
      <c r="E11088" s="53"/>
      <c r="F11088" s="53"/>
      <c r="G11088" s="54"/>
      <c r="H11088" s="53"/>
      <c r="I11088" s="59"/>
      <c r="J11088" s="53"/>
      <c r="K11088" s="53"/>
      <c r="L11088" s="53"/>
      <c r="M11088" s="53"/>
    </row>
    <row r="11089" spans="2:13" x14ac:dyDescent="0.25">
      <c r="B11089" s="111"/>
      <c r="C11089" s="53"/>
      <c r="D11089" s="53"/>
      <c r="E11089" s="53"/>
      <c r="F11089" s="53"/>
      <c r="G11089" s="54"/>
      <c r="H11089" s="53"/>
      <c r="I11089" s="59"/>
      <c r="J11089" s="53"/>
      <c r="K11089" s="53"/>
      <c r="L11089" s="53"/>
      <c r="M11089" s="53"/>
    </row>
    <row r="11090" spans="2:13" x14ac:dyDescent="0.25">
      <c r="B11090" s="111"/>
      <c r="C11090" s="53"/>
      <c r="D11090" s="53"/>
      <c r="E11090" s="53"/>
      <c r="F11090" s="53"/>
      <c r="G11090" s="54"/>
      <c r="H11090" s="53"/>
      <c r="I11090" s="59"/>
      <c r="J11090" s="53"/>
      <c r="K11090" s="53"/>
      <c r="L11090" s="53"/>
      <c r="M11090" s="53"/>
    </row>
    <row r="11091" spans="2:13" x14ac:dyDescent="0.25">
      <c r="B11091" s="111"/>
      <c r="C11091" s="53"/>
      <c r="D11091" s="53"/>
      <c r="E11091" s="53"/>
      <c r="F11091" s="53"/>
      <c r="G11091" s="54"/>
      <c r="H11091" s="53"/>
      <c r="I11091" s="59"/>
      <c r="J11091" s="53"/>
      <c r="K11091" s="53"/>
      <c r="L11091" s="53"/>
      <c r="M11091" s="53"/>
    </row>
    <row r="11092" spans="2:13" x14ac:dyDescent="0.25">
      <c r="B11092" s="111"/>
      <c r="C11092" s="53"/>
      <c r="D11092" s="53"/>
      <c r="E11092" s="53"/>
      <c r="F11092" s="53"/>
      <c r="G11092" s="54"/>
      <c r="H11092" s="53"/>
      <c r="I11092" s="59"/>
      <c r="J11092" s="53"/>
      <c r="K11092" s="53"/>
      <c r="L11092" s="53"/>
      <c r="M11092" s="53"/>
    </row>
    <row r="11093" spans="2:13" x14ac:dyDescent="0.25">
      <c r="B11093" s="111"/>
      <c r="C11093" s="53"/>
      <c r="D11093" s="53"/>
      <c r="E11093" s="53"/>
      <c r="F11093" s="53"/>
      <c r="G11093" s="54"/>
      <c r="H11093" s="53"/>
      <c r="I11093" s="59"/>
      <c r="J11093" s="53"/>
      <c r="K11093" s="53"/>
      <c r="L11093" s="53"/>
      <c r="M11093" s="53"/>
    </row>
    <row r="11094" spans="2:13" x14ac:dyDescent="0.25">
      <c r="B11094" s="111"/>
      <c r="C11094" s="53"/>
      <c r="D11094" s="53"/>
      <c r="E11094" s="53"/>
      <c r="F11094" s="53"/>
      <c r="G11094" s="54"/>
      <c r="H11094" s="53"/>
      <c r="I11094" s="59"/>
      <c r="J11094" s="53"/>
      <c r="K11094" s="53"/>
      <c r="L11094" s="53"/>
      <c r="M11094" s="53"/>
    </row>
    <row r="11095" spans="2:13" x14ac:dyDescent="0.25">
      <c r="B11095" s="111"/>
      <c r="C11095" s="53"/>
      <c r="D11095" s="53"/>
      <c r="E11095" s="53"/>
      <c r="F11095" s="53"/>
      <c r="G11095" s="54"/>
      <c r="H11095" s="53"/>
      <c r="I11095" s="59"/>
      <c r="J11095" s="53"/>
      <c r="K11095" s="53"/>
      <c r="L11095" s="53"/>
      <c r="M11095" s="53"/>
    </row>
    <row r="11096" spans="2:13" x14ac:dyDescent="0.25">
      <c r="B11096" s="111"/>
      <c r="C11096" s="53"/>
      <c r="D11096" s="53"/>
      <c r="E11096" s="53"/>
      <c r="F11096" s="53"/>
      <c r="G11096" s="54"/>
      <c r="H11096" s="53"/>
      <c r="I11096" s="59"/>
      <c r="J11096" s="53"/>
      <c r="K11096" s="53"/>
      <c r="L11096" s="53"/>
      <c r="M11096" s="53"/>
    </row>
    <row r="11097" spans="2:13" x14ac:dyDescent="0.25">
      <c r="B11097" s="111"/>
      <c r="C11097" s="53"/>
      <c r="D11097" s="53"/>
      <c r="E11097" s="53"/>
      <c r="F11097" s="53"/>
      <c r="G11097" s="54"/>
      <c r="H11097" s="53"/>
      <c r="I11097" s="59"/>
      <c r="J11097" s="53"/>
      <c r="K11097" s="53"/>
      <c r="L11097" s="53"/>
      <c r="M11097" s="53"/>
    </row>
    <row r="11098" spans="2:13" x14ac:dyDescent="0.25">
      <c r="B11098" s="111"/>
      <c r="C11098" s="53"/>
      <c r="D11098" s="53"/>
      <c r="E11098" s="53"/>
      <c r="F11098" s="53"/>
      <c r="G11098" s="54"/>
      <c r="H11098" s="53"/>
      <c r="I11098" s="59"/>
      <c r="J11098" s="53"/>
      <c r="K11098" s="53"/>
      <c r="L11098" s="53"/>
      <c r="M11098" s="53"/>
    </row>
    <row r="11099" spans="2:13" x14ac:dyDescent="0.25">
      <c r="B11099" s="111"/>
      <c r="C11099" s="53"/>
      <c r="D11099" s="53"/>
      <c r="E11099" s="53"/>
      <c r="F11099" s="53"/>
      <c r="G11099" s="54"/>
      <c r="H11099" s="53"/>
      <c r="I11099" s="59"/>
      <c r="J11099" s="53"/>
      <c r="K11099" s="53"/>
      <c r="L11099" s="53"/>
      <c r="M11099" s="53"/>
    </row>
    <row r="11100" spans="2:13" x14ac:dyDescent="0.25">
      <c r="B11100" s="111"/>
      <c r="C11100" s="53"/>
      <c r="D11100" s="53"/>
      <c r="E11100" s="53"/>
      <c r="F11100" s="53"/>
      <c r="G11100" s="54"/>
      <c r="H11100" s="53"/>
      <c r="I11100" s="59"/>
      <c r="J11100" s="53"/>
      <c r="K11100" s="53"/>
      <c r="L11100" s="53"/>
      <c r="M11100" s="53"/>
    </row>
    <row r="11101" spans="2:13" x14ac:dyDescent="0.25">
      <c r="B11101" s="111"/>
      <c r="C11101" s="53"/>
      <c r="D11101" s="53"/>
      <c r="E11101" s="53"/>
      <c r="F11101" s="53"/>
      <c r="G11101" s="54"/>
      <c r="H11101" s="53"/>
      <c r="I11101" s="59"/>
      <c r="J11101" s="53"/>
      <c r="K11101" s="53"/>
      <c r="L11101" s="53"/>
      <c r="M11101" s="53"/>
    </row>
    <row r="11102" spans="2:13" x14ac:dyDescent="0.25">
      <c r="B11102" s="111"/>
      <c r="C11102" s="53"/>
      <c r="D11102" s="53"/>
      <c r="E11102" s="53"/>
      <c r="F11102" s="53"/>
      <c r="G11102" s="54"/>
      <c r="H11102" s="53"/>
      <c r="I11102" s="59"/>
      <c r="J11102" s="53"/>
      <c r="K11102" s="53"/>
      <c r="L11102" s="53"/>
      <c r="M11102" s="53"/>
    </row>
    <row r="11103" spans="2:13" x14ac:dyDescent="0.25">
      <c r="B11103" s="111"/>
      <c r="C11103" s="53"/>
      <c r="D11103" s="53"/>
      <c r="E11103" s="53"/>
      <c r="F11103" s="53"/>
      <c r="G11103" s="54"/>
      <c r="H11103" s="53"/>
      <c r="I11103" s="59"/>
      <c r="J11103" s="53"/>
      <c r="K11103" s="53"/>
      <c r="L11103" s="53"/>
      <c r="M11103" s="53"/>
    </row>
    <row r="11104" spans="2:13" x14ac:dyDescent="0.25">
      <c r="B11104" s="111"/>
      <c r="C11104" s="53"/>
      <c r="D11104" s="53"/>
      <c r="E11104" s="53"/>
      <c r="F11104" s="53"/>
      <c r="G11104" s="54"/>
      <c r="H11104" s="53"/>
      <c r="I11104" s="59"/>
      <c r="J11104" s="53"/>
      <c r="K11104" s="53"/>
      <c r="L11104" s="53"/>
      <c r="M11104" s="53"/>
    </row>
    <row r="11105" spans="2:13" x14ac:dyDescent="0.25">
      <c r="B11105" s="111"/>
      <c r="C11105" s="53"/>
      <c r="D11105" s="53"/>
      <c r="E11105" s="53"/>
      <c r="F11105" s="53"/>
      <c r="G11105" s="54"/>
      <c r="H11105" s="53"/>
      <c r="I11105" s="59"/>
      <c r="J11105" s="53"/>
      <c r="K11105" s="53"/>
      <c r="L11105" s="53"/>
      <c r="M11105" s="53"/>
    </row>
    <row r="11106" spans="2:13" x14ac:dyDescent="0.25">
      <c r="B11106" s="111"/>
      <c r="C11106" s="53"/>
      <c r="D11106" s="53"/>
      <c r="E11106" s="53"/>
      <c r="F11106" s="53"/>
      <c r="G11106" s="54"/>
      <c r="H11106" s="53"/>
      <c r="I11106" s="59"/>
      <c r="J11106" s="53"/>
      <c r="K11106" s="53"/>
      <c r="L11106" s="53"/>
      <c r="M11106" s="53"/>
    </row>
    <row r="11107" spans="2:13" x14ac:dyDescent="0.25">
      <c r="B11107" s="111"/>
      <c r="C11107" s="53"/>
      <c r="D11107" s="53"/>
      <c r="E11107" s="53"/>
      <c r="F11107" s="53"/>
      <c r="G11107" s="54"/>
      <c r="H11107" s="53"/>
      <c r="I11107" s="59"/>
      <c r="J11107" s="53"/>
      <c r="K11107" s="53"/>
      <c r="L11107" s="53"/>
      <c r="M11107" s="53"/>
    </row>
    <row r="11108" spans="2:13" x14ac:dyDescent="0.25">
      <c r="B11108" s="111"/>
      <c r="C11108" s="53"/>
      <c r="D11108" s="53"/>
      <c r="E11108" s="53"/>
      <c r="F11108" s="53"/>
      <c r="G11108" s="54"/>
      <c r="H11108" s="53"/>
      <c r="I11108" s="59"/>
      <c r="J11108" s="53"/>
      <c r="K11108" s="53"/>
      <c r="L11108" s="53"/>
      <c r="M11108" s="53"/>
    </row>
    <row r="11109" spans="2:13" x14ac:dyDescent="0.25">
      <c r="B11109" s="111"/>
      <c r="C11109" s="53"/>
      <c r="D11109" s="53"/>
      <c r="E11109" s="53"/>
      <c r="F11109" s="53"/>
      <c r="G11109" s="54"/>
      <c r="H11109" s="53"/>
      <c r="I11109" s="59"/>
      <c r="J11109" s="53"/>
      <c r="K11109" s="53"/>
      <c r="L11109" s="53"/>
      <c r="M11109" s="53"/>
    </row>
    <row r="11110" spans="2:13" x14ac:dyDescent="0.25">
      <c r="B11110" s="111"/>
      <c r="C11110" s="53"/>
      <c r="D11110" s="53"/>
      <c r="E11110" s="53"/>
      <c r="F11110" s="53"/>
      <c r="G11110" s="54"/>
      <c r="H11110" s="53"/>
      <c r="I11110" s="59"/>
      <c r="J11110" s="53"/>
      <c r="K11110" s="53"/>
      <c r="L11110" s="53"/>
      <c r="M11110" s="53"/>
    </row>
    <row r="11111" spans="2:13" x14ac:dyDescent="0.25">
      <c r="B11111" s="111"/>
      <c r="C11111" s="53"/>
      <c r="D11111" s="53"/>
      <c r="E11111" s="53"/>
      <c r="F11111" s="53"/>
      <c r="G11111" s="54"/>
      <c r="H11111" s="53"/>
      <c r="I11111" s="59"/>
      <c r="J11111" s="53"/>
      <c r="K11111" s="53"/>
      <c r="L11111" s="53"/>
      <c r="M11111" s="53"/>
    </row>
    <row r="11112" spans="2:13" x14ac:dyDescent="0.25">
      <c r="B11112" s="111"/>
      <c r="C11112" s="53"/>
      <c r="D11112" s="53"/>
      <c r="E11112" s="53"/>
      <c r="F11112" s="53"/>
      <c r="G11112" s="54"/>
      <c r="H11112" s="53"/>
      <c r="I11112" s="59"/>
      <c r="J11112" s="53"/>
      <c r="K11112" s="53"/>
      <c r="L11112" s="53"/>
      <c r="M11112" s="53"/>
    </row>
    <row r="11113" spans="2:13" x14ac:dyDescent="0.25">
      <c r="B11113" s="111"/>
      <c r="C11113" s="53"/>
      <c r="D11113" s="53"/>
      <c r="E11113" s="53"/>
      <c r="F11113" s="53"/>
      <c r="G11113" s="54"/>
      <c r="H11113" s="53"/>
      <c r="I11113" s="59"/>
      <c r="J11113" s="53"/>
      <c r="K11113" s="53"/>
      <c r="L11113" s="53"/>
      <c r="M11113" s="53"/>
    </row>
    <row r="11114" spans="2:13" x14ac:dyDescent="0.25">
      <c r="B11114" s="111"/>
      <c r="C11114" s="53"/>
      <c r="D11114" s="53"/>
      <c r="E11114" s="53"/>
      <c r="F11114" s="53"/>
      <c r="G11114" s="54"/>
      <c r="H11114" s="53"/>
      <c r="I11114" s="59"/>
      <c r="J11114" s="53"/>
      <c r="K11114" s="53"/>
      <c r="L11114" s="53"/>
      <c r="M11114" s="53"/>
    </row>
    <row r="11115" spans="2:13" x14ac:dyDescent="0.25">
      <c r="B11115" s="111"/>
      <c r="C11115" s="53"/>
      <c r="D11115" s="53"/>
      <c r="E11115" s="53"/>
      <c r="F11115" s="53"/>
      <c r="G11115" s="54"/>
      <c r="H11115" s="53"/>
      <c r="I11115" s="59"/>
      <c r="J11115" s="53"/>
      <c r="K11115" s="53"/>
      <c r="L11115" s="53"/>
      <c r="M11115" s="53"/>
    </row>
    <row r="11116" spans="2:13" x14ac:dyDescent="0.25">
      <c r="B11116" s="111"/>
      <c r="C11116" s="53"/>
      <c r="D11116" s="53"/>
      <c r="E11116" s="53"/>
      <c r="F11116" s="53"/>
      <c r="G11116" s="54"/>
      <c r="H11116" s="53"/>
      <c r="I11116" s="59"/>
      <c r="J11116" s="53"/>
      <c r="K11116" s="53"/>
      <c r="L11116" s="53"/>
      <c r="M11116" s="53"/>
    </row>
    <row r="11117" spans="2:13" x14ac:dyDescent="0.25">
      <c r="B11117" s="111"/>
      <c r="C11117" s="53"/>
      <c r="D11117" s="53"/>
      <c r="E11117" s="53"/>
      <c r="F11117" s="53"/>
      <c r="G11117" s="54"/>
      <c r="H11117" s="53"/>
      <c r="I11117" s="59"/>
      <c r="J11117" s="53"/>
      <c r="K11117" s="53"/>
      <c r="L11117" s="53"/>
      <c r="M11117" s="53"/>
    </row>
    <row r="11118" spans="2:13" x14ac:dyDescent="0.25">
      <c r="B11118" s="111"/>
      <c r="C11118" s="53"/>
      <c r="D11118" s="53"/>
      <c r="E11118" s="53"/>
      <c r="F11118" s="53"/>
      <c r="G11118" s="54"/>
      <c r="H11118" s="53"/>
      <c r="I11118" s="59"/>
      <c r="J11118" s="53"/>
      <c r="K11118" s="53"/>
      <c r="L11118" s="53"/>
      <c r="M11118" s="53"/>
    </row>
    <row r="11119" spans="2:13" x14ac:dyDescent="0.25">
      <c r="B11119" s="111"/>
      <c r="C11119" s="53"/>
      <c r="D11119" s="53"/>
      <c r="E11119" s="53"/>
      <c r="F11119" s="53"/>
      <c r="G11119" s="54"/>
      <c r="H11119" s="53"/>
      <c r="I11119" s="59"/>
      <c r="J11119" s="53"/>
      <c r="K11119" s="53"/>
      <c r="L11119" s="53"/>
      <c r="M11119" s="53"/>
    </row>
    <row r="11120" spans="2:13" x14ac:dyDescent="0.25">
      <c r="B11120" s="111"/>
      <c r="C11120" s="53"/>
      <c r="D11120" s="53"/>
      <c r="E11120" s="53"/>
      <c r="F11120" s="53"/>
      <c r="G11120" s="54"/>
      <c r="H11120" s="53"/>
      <c r="I11120" s="59"/>
      <c r="J11120" s="53"/>
      <c r="K11120" s="53"/>
      <c r="L11120" s="53"/>
      <c r="M11120" s="53"/>
    </row>
    <row r="11121" spans="2:13" x14ac:dyDescent="0.25">
      <c r="B11121" s="111"/>
      <c r="C11121" s="53"/>
      <c r="D11121" s="53"/>
      <c r="E11121" s="53"/>
      <c r="F11121" s="53"/>
      <c r="G11121" s="54"/>
      <c r="H11121" s="53"/>
      <c r="I11121" s="59"/>
      <c r="J11121" s="53"/>
      <c r="K11121" s="53"/>
      <c r="L11121" s="53"/>
      <c r="M11121" s="53"/>
    </row>
    <row r="11122" spans="2:13" x14ac:dyDescent="0.25">
      <c r="B11122" s="111"/>
      <c r="C11122" s="53"/>
      <c r="D11122" s="53"/>
      <c r="E11122" s="53"/>
      <c r="F11122" s="53"/>
      <c r="G11122" s="54"/>
      <c r="H11122" s="53"/>
      <c r="I11122" s="59"/>
      <c r="J11122" s="53"/>
      <c r="K11122" s="53"/>
      <c r="L11122" s="53"/>
      <c r="M11122" s="53"/>
    </row>
    <row r="11123" spans="2:13" x14ac:dyDescent="0.25">
      <c r="B11123" s="111"/>
      <c r="C11123" s="53"/>
      <c r="D11123" s="53"/>
      <c r="E11123" s="53"/>
      <c r="F11123" s="53"/>
      <c r="G11123" s="54"/>
      <c r="H11123" s="53"/>
      <c r="I11123" s="59"/>
      <c r="J11123" s="53"/>
      <c r="K11123" s="53"/>
      <c r="L11123" s="53"/>
      <c r="M11123" s="53"/>
    </row>
    <row r="11124" spans="2:13" x14ac:dyDescent="0.25">
      <c r="B11124" s="111"/>
      <c r="C11124" s="53"/>
      <c r="D11124" s="53"/>
      <c r="E11124" s="53"/>
      <c r="F11124" s="53"/>
      <c r="G11124" s="54"/>
      <c r="H11124" s="53"/>
      <c r="I11124" s="59"/>
      <c r="J11124" s="53"/>
      <c r="K11124" s="53"/>
      <c r="L11124" s="53"/>
      <c r="M11124" s="53"/>
    </row>
    <row r="11125" spans="2:13" x14ac:dyDescent="0.25">
      <c r="B11125" s="111"/>
      <c r="C11125" s="53"/>
      <c r="D11125" s="53"/>
      <c r="E11125" s="53"/>
      <c r="F11125" s="53"/>
      <c r="G11125" s="54"/>
      <c r="H11125" s="53"/>
      <c r="I11125" s="59"/>
      <c r="J11125" s="53"/>
      <c r="K11125" s="53"/>
      <c r="L11125" s="53"/>
      <c r="M11125" s="53"/>
    </row>
    <row r="11126" spans="2:13" x14ac:dyDescent="0.25">
      <c r="B11126" s="111"/>
      <c r="C11126" s="53"/>
      <c r="D11126" s="53"/>
      <c r="E11126" s="53"/>
      <c r="F11126" s="53"/>
      <c r="G11126" s="54"/>
      <c r="H11126" s="53"/>
      <c r="I11126" s="59"/>
      <c r="J11126" s="53"/>
      <c r="K11126" s="53"/>
      <c r="L11126" s="53"/>
      <c r="M11126" s="53"/>
    </row>
    <row r="11127" spans="2:13" x14ac:dyDescent="0.25">
      <c r="B11127" s="111"/>
      <c r="C11127" s="53"/>
      <c r="D11127" s="53"/>
      <c r="E11127" s="53"/>
      <c r="F11127" s="53"/>
      <c r="G11127" s="54"/>
      <c r="H11127" s="53"/>
      <c r="I11127" s="59"/>
      <c r="J11127" s="53"/>
      <c r="K11127" s="53"/>
      <c r="L11127" s="53"/>
      <c r="M11127" s="53"/>
    </row>
    <row r="11128" spans="2:13" x14ac:dyDescent="0.25">
      <c r="B11128" s="111"/>
      <c r="C11128" s="53"/>
      <c r="D11128" s="53"/>
      <c r="E11128" s="53"/>
      <c r="F11128" s="53"/>
      <c r="G11128" s="54"/>
      <c r="H11128" s="53"/>
      <c r="I11128" s="59"/>
      <c r="J11128" s="53"/>
      <c r="K11128" s="53"/>
      <c r="L11128" s="53"/>
      <c r="M11128" s="53"/>
    </row>
    <row r="11129" spans="2:13" x14ac:dyDescent="0.25">
      <c r="B11129" s="111"/>
      <c r="C11129" s="53"/>
      <c r="D11129" s="53"/>
      <c r="E11129" s="53"/>
      <c r="F11129" s="53"/>
      <c r="G11129" s="54"/>
      <c r="H11129" s="53"/>
      <c r="I11129" s="59"/>
      <c r="J11129" s="53"/>
      <c r="K11129" s="53"/>
      <c r="L11129" s="53"/>
      <c r="M11129" s="53"/>
    </row>
    <row r="11130" spans="2:13" x14ac:dyDescent="0.25">
      <c r="B11130" s="111"/>
      <c r="C11130" s="53"/>
      <c r="D11130" s="53"/>
      <c r="E11130" s="53"/>
      <c r="F11130" s="53"/>
      <c r="G11130" s="54"/>
      <c r="H11130" s="53"/>
      <c r="I11130" s="59"/>
      <c r="J11130" s="53"/>
      <c r="K11130" s="53"/>
      <c r="L11130" s="53"/>
      <c r="M11130" s="53"/>
    </row>
    <row r="11131" spans="2:13" x14ac:dyDescent="0.25">
      <c r="B11131" s="111"/>
      <c r="C11131" s="53"/>
      <c r="D11131" s="53"/>
      <c r="E11131" s="53"/>
      <c r="F11131" s="53"/>
      <c r="G11131" s="54"/>
      <c r="H11131" s="53"/>
      <c r="I11131" s="59"/>
      <c r="J11131" s="53"/>
      <c r="K11131" s="53"/>
      <c r="L11131" s="53"/>
      <c r="M11131" s="53"/>
    </row>
    <row r="11132" spans="2:13" x14ac:dyDescent="0.25">
      <c r="B11132" s="111"/>
      <c r="C11132" s="53"/>
      <c r="D11132" s="53"/>
      <c r="E11132" s="53"/>
      <c r="F11132" s="53"/>
      <c r="G11132" s="54"/>
      <c r="H11132" s="53"/>
      <c r="I11132" s="59"/>
      <c r="J11132" s="53"/>
      <c r="K11132" s="53"/>
      <c r="L11132" s="53"/>
      <c r="M11132" s="53"/>
    </row>
    <row r="11133" spans="2:13" x14ac:dyDescent="0.25">
      <c r="B11133" s="111"/>
      <c r="C11133" s="53"/>
      <c r="D11133" s="53"/>
      <c r="E11133" s="53"/>
      <c r="F11133" s="53"/>
      <c r="G11133" s="54"/>
      <c r="H11133" s="53"/>
      <c r="I11133" s="59"/>
      <c r="J11133" s="53"/>
      <c r="K11133" s="53"/>
      <c r="L11133" s="53"/>
      <c r="M11133" s="53"/>
    </row>
    <row r="11134" spans="2:13" x14ac:dyDescent="0.25">
      <c r="B11134" s="111"/>
      <c r="C11134" s="53"/>
      <c r="D11134" s="53"/>
      <c r="E11134" s="53"/>
      <c r="F11134" s="53"/>
      <c r="G11134" s="54"/>
      <c r="H11134" s="53"/>
      <c r="I11134" s="59"/>
      <c r="J11134" s="53"/>
      <c r="K11134" s="53"/>
      <c r="L11134" s="53"/>
      <c r="M11134" s="53"/>
    </row>
    <row r="11135" spans="2:13" x14ac:dyDescent="0.25">
      <c r="B11135" s="111"/>
      <c r="C11135" s="53"/>
      <c r="D11135" s="53"/>
      <c r="E11135" s="53"/>
      <c r="F11135" s="53"/>
      <c r="G11135" s="54"/>
      <c r="H11135" s="53"/>
      <c r="I11135" s="59"/>
      <c r="J11135" s="53"/>
      <c r="K11135" s="53"/>
      <c r="L11135" s="53"/>
      <c r="M11135" s="53"/>
    </row>
    <row r="11136" spans="2:13" x14ac:dyDescent="0.25">
      <c r="B11136" s="111"/>
      <c r="C11136" s="53"/>
      <c r="D11136" s="53"/>
      <c r="E11136" s="53"/>
      <c r="F11136" s="53"/>
      <c r="G11136" s="54"/>
      <c r="H11136" s="53"/>
      <c r="I11136" s="59"/>
      <c r="J11136" s="53"/>
      <c r="K11136" s="53"/>
      <c r="L11136" s="53"/>
      <c r="M11136" s="53"/>
    </row>
    <row r="11137" spans="2:13" x14ac:dyDescent="0.25">
      <c r="B11137" s="111"/>
      <c r="C11137" s="53"/>
      <c r="D11137" s="53"/>
      <c r="E11137" s="53"/>
      <c r="F11137" s="53"/>
      <c r="G11137" s="54"/>
      <c r="H11137" s="53"/>
      <c r="I11137" s="59"/>
      <c r="J11137" s="53"/>
      <c r="K11137" s="53"/>
      <c r="L11137" s="53"/>
      <c r="M11137" s="53"/>
    </row>
    <row r="11138" spans="2:13" x14ac:dyDescent="0.25">
      <c r="B11138" s="111"/>
      <c r="C11138" s="53"/>
      <c r="D11138" s="53"/>
      <c r="E11138" s="53"/>
      <c r="F11138" s="53"/>
      <c r="G11138" s="54"/>
      <c r="H11138" s="53"/>
      <c r="I11138" s="59"/>
      <c r="J11138" s="53"/>
      <c r="K11138" s="53"/>
      <c r="L11138" s="53"/>
      <c r="M11138" s="53"/>
    </row>
    <row r="11139" spans="2:13" x14ac:dyDescent="0.25">
      <c r="B11139" s="111"/>
      <c r="C11139" s="53"/>
      <c r="D11139" s="53"/>
      <c r="E11139" s="53"/>
      <c r="F11139" s="53"/>
      <c r="G11139" s="54"/>
      <c r="H11139" s="53"/>
      <c r="I11139" s="59"/>
      <c r="J11139" s="53"/>
      <c r="K11139" s="53"/>
      <c r="L11139" s="53"/>
      <c r="M11139" s="53"/>
    </row>
    <row r="11140" spans="2:13" x14ac:dyDescent="0.25">
      <c r="B11140" s="111"/>
      <c r="C11140" s="53"/>
      <c r="D11140" s="53"/>
      <c r="E11140" s="53"/>
      <c r="F11140" s="53"/>
      <c r="G11140" s="54"/>
      <c r="H11140" s="53"/>
      <c r="I11140" s="59"/>
      <c r="J11140" s="53"/>
      <c r="K11140" s="53"/>
      <c r="L11140" s="53"/>
      <c r="M11140" s="53"/>
    </row>
    <row r="11141" spans="2:13" x14ac:dyDescent="0.25">
      <c r="B11141" s="111"/>
      <c r="C11141" s="53"/>
      <c r="D11141" s="53"/>
      <c r="E11141" s="53"/>
      <c r="F11141" s="53"/>
      <c r="G11141" s="54"/>
      <c r="H11141" s="53"/>
      <c r="I11141" s="59"/>
      <c r="J11141" s="53"/>
      <c r="K11141" s="53"/>
      <c r="L11141" s="53"/>
      <c r="M11141" s="53"/>
    </row>
    <row r="11142" spans="2:13" x14ac:dyDescent="0.25">
      <c r="B11142" s="111"/>
      <c r="C11142" s="53"/>
      <c r="D11142" s="53"/>
      <c r="E11142" s="53"/>
      <c r="F11142" s="53"/>
      <c r="G11142" s="54"/>
      <c r="H11142" s="53"/>
      <c r="I11142" s="59"/>
      <c r="J11142" s="53"/>
      <c r="K11142" s="53"/>
      <c r="L11142" s="53"/>
      <c r="M11142" s="53"/>
    </row>
    <row r="11143" spans="2:13" x14ac:dyDescent="0.25">
      <c r="B11143" s="111"/>
      <c r="C11143" s="53"/>
      <c r="D11143" s="53"/>
      <c r="E11143" s="53"/>
      <c r="F11143" s="53"/>
      <c r="G11143" s="54"/>
      <c r="H11143" s="53"/>
      <c r="I11143" s="59"/>
      <c r="J11143" s="53"/>
      <c r="K11143" s="53"/>
      <c r="L11143" s="53"/>
      <c r="M11143" s="53"/>
    </row>
    <row r="11144" spans="2:13" x14ac:dyDescent="0.25">
      <c r="B11144" s="111"/>
      <c r="C11144" s="53"/>
      <c r="D11144" s="53"/>
      <c r="E11144" s="53"/>
      <c r="F11144" s="53"/>
      <c r="G11144" s="54"/>
      <c r="H11144" s="53"/>
      <c r="I11144" s="59"/>
      <c r="J11144" s="53"/>
      <c r="K11144" s="53"/>
      <c r="L11144" s="53"/>
      <c r="M11144" s="53"/>
    </row>
    <row r="11145" spans="2:13" x14ac:dyDescent="0.25">
      <c r="B11145" s="111"/>
      <c r="C11145" s="53"/>
      <c r="D11145" s="53"/>
      <c r="E11145" s="53"/>
      <c r="F11145" s="53"/>
      <c r="G11145" s="54"/>
      <c r="H11145" s="53"/>
      <c r="I11145" s="59"/>
      <c r="J11145" s="53"/>
      <c r="K11145" s="53"/>
      <c r="L11145" s="53"/>
      <c r="M11145" s="53"/>
    </row>
    <row r="11146" spans="2:13" x14ac:dyDescent="0.25">
      <c r="B11146" s="111"/>
      <c r="C11146" s="53"/>
      <c r="D11146" s="53"/>
      <c r="E11146" s="53"/>
      <c r="F11146" s="53"/>
      <c r="G11146" s="54"/>
      <c r="H11146" s="53"/>
      <c r="I11146" s="59"/>
      <c r="J11146" s="53"/>
      <c r="K11146" s="53"/>
      <c r="L11146" s="53"/>
      <c r="M11146" s="53"/>
    </row>
    <row r="11147" spans="2:13" x14ac:dyDescent="0.25">
      <c r="B11147" s="111"/>
      <c r="C11147" s="53"/>
      <c r="D11147" s="53"/>
      <c r="E11147" s="53"/>
      <c r="F11147" s="53"/>
      <c r="G11147" s="54"/>
      <c r="H11147" s="53"/>
      <c r="I11147" s="59"/>
      <c r="J11147" s="53"/>
      <c r="K11147" s="53"/>
      <c r="L11147" s="53"/>
      <c r="M11147" s="53"/>
    </row>
    <row r="11148" spans="2:13" x14ac:dyDescent="0.25">
      <c r="B11148" s="111"/>
      <c r="C11148" s="53"/>
      <c r="D11148" s="53"/>
      <c r="E11148" s="53"/>
      <c r="F11148" s="53"/>
      <c r="G11148" s="54"/>
      <c r="H11148" s="53"/>
      <c r="I11148" s="59"/>
      <c r="J11148" s="53"/>
      <c r="K11148" s="53"/>
      <c r="L11148" s="53"/>
      <c r="M11148" s="53"/>
    </row>
    <row r="11149" spans="2:13" x14ac:dyDescent="0.25">
      <c r="B11149" s="111"/>
      <c r="C11149" s="53"/>
      <c r="D11149" s="53"/>
      <c r="E11149" s="53"/>
      <c r="F11149" s="53"/>
      <c r="G11149" s="54"/>
      <c r="H11149" s="53"/>
      <c r="I11149" s="59"/>
      <c r="J11149" s="53"/>
      <c r="K11149" s="53"/>
      <c r="L11149" s="53"/>
      <c r="M11149" s="53"/>
    </row>
    <row r="11150" spans="2:13" x14ac:dyDescent="0.25">
      <c r="B11150" s="111"/>
      <c r="C11150" s="53"/>
      <c r="D11150" s="53"/>
      <c r="E11150" s="53"/>
      <c r="F11150" s="53"/>
      <c r="G11150" s="54"/>
      <c r="H11150" s="53"/>
      <c r="I11150" s="59"/>
      <c r="J11150" s="53"/>
      <c r="K11150" s="53"/>
      <c r="L11150" s="53"/>
      <c r="M11150" s="53"/>
    </row>
    <row r="11151" spans="2:13" x14ac:dyDescent="0.25">
      <c r="B11151" s="111"/>
      <c r="C11151" s="53"/>
      <c r="D11151" s="53"/>
      <c r="E11151" s="53"/>
      <c r="F11151" s="53"/>
      <c r="G11151" s="54"/>
      <c r="H11151" s="53"/>
      <c r="I11151" s="59"/>
      <c r="J11151" s="53"/>
      <c r="K11151" s="53"/>
      <c r="L11151" s="53"/>
      <c r="M11151" s="53"/>
    </row>
    <row r="11152" spans="2:13" x14ac:dyDescent="0.25">
      <c r="B11152" s="111"/>
      <c r="C11152" s="53"/>
      <c r="D11152" s="53"/>
      <c r="E11152" s="53"/>
      <c r="F11152" s="53"/>
      <c r="G11152" s="54"/>
      <c r="H11152" s="53"/>
      <c r="I11152" s="59"/>
      <c r="J11152" s="53"/>
      <c r="K11152" s="53"/>
      <c r="L11152" s="53"/>
      <c r="M11152" s="53"/>
    </row>
    <row r="11153" spans="2:13" x14ac:dyDescent="0.25">
      <c r="B11153" s="111"/>
      <c r="C11153" s="53"/>
      <c r="D11153" s="53"/>
      <c r="E11153" s="53"/>
      <c r="F11153" s="53"/>
      <c r="G11153" s="54"/>
      <c r="H11153" s="53"/>
      <c r="I11153" s="59"/>
      <c r="J11153" s="53"/>
      <c r="K11153" s="53"/>
      <c r="L11153" s="53"/>
      <c r="M11153" s="53"/>
    </row>
    <row r="11154" spans="2:13" x14ac:dyDescent="0.25">
      <c r="B11154" s="111"/>
      <c r="C11154" s="53"/>
      <c r="D11154" s="53"/>
      <c r="E11154" s="53"/>
      <c r="F11154" s="53"/>
      <c r="G11154" s="54"/>
      <c r="H11154" s="53"/>
      <c r="I11154" s="59"/>
      <c r="J11154" s="53"/>
      <c r="K11154" s="53"/>
      <c r="L11154" s="53"/>
      <c r="M11154" s="53"/>
    </row>
    <row r="11155" spans="2:13" x14ac:dyDescent="0.25">
      <c r="B11155" s="111"/>
      <c r="C11155" s="53"/>
      <c r="D11155" s="53"/>
      <c r="E11155" s="53"/>
      <c r="F11155" s="53"/>
      <c r="G11155" s="54"/>
      <c r="H11155" s="53"/>
      <c r="I11155" s="59"/>
      <c r="J11155" s="53"/>
      <c r="K11155" s="53"/>
      <c r="L11155" s="53"/>
      <c r="M11155" s="53"/>
    </row>
    <row r="11156" spans="2:13" x14ac:dyDescent="0.25">
      <c r="B11156" s="111"/>
      <c r="C11156" s="53"/>
      <c r="D11156" s="53"/>
      <c r="E11156" s="53"/>
      <c r="F11156" s="53"/>
      <c r="G11156" s="54"/>
      <c r="H11156" s="53"/>
      <c r="I11156" s="59"/>
      <c r="J11156" s="53"/>
      <c r="K11156" s="53"/>
      <c r="L11156" s="53"/>
      <c r="M11156" s="53"/>
    </row>
    <row r="11157" spans="2:13" x14ac:dyDescent="0.25">
      <c r="B11157" s="111"/>
      <c r="C11157" s="53"/>
      <c r="D11157" s="53"/>
      <c r="E11157" s="53"/>
      <c r="F11157" s="53"/>
      <c r="G11157" s="54"/>
      <c r="H11157" s="53"/>
      <c r="I11157" s="59"/>
      <c r="J11157" s="53"/>
      <c r="K11157" s="53"/>
      <c r="L11157" s="53"/>
      <c r="M11157" s="53"/>
    </row>
    <row r="11158" spans="2:13" x14ac:dyDescent="0.25">
      <c r="B11158" s="111"/>
      <c r="C11158" s="53"/>
      <c r="D11158" s="53"/>
      <c r="E11158" s="53"/>
      <c r="F11158" s="53"/>
      <c r="G11158" s="54"/>
      <c r="H11158" s="53"/>
      <c r="I11158" s="59"/>
      <c r="J11158" s="53"/>
      <c r="K11158" s="53"/>
      <c r="L11158" s="53"/>
      <c r="M11158" s="53"/>
    </row>
    <row r="11159" spans="2:13" x14ac:dyDescent="0.25">
      <c r="B11159" s="111"/>
      <c r="C11159" s="53"/>
      <c r="D11159" s="53"/>
      <c r="E11159" s="53"/>
      <c r="F11159" s="53"/>
      <c r="G11159" s="54"/>
      <c r="H11159" s="53"/>
      <c r="I11159" s="59"/>
      <c r="J11159" s="53"/>
      <c r="K11159" s="53"/>
      <c r="L11159" s="53"/>
      <c r="M11159" s="53"/>
    </row>
    <row r="11160" spans="2:13" x14ac:dyDescent="0.25">
      <c r="B11160" s="111"/>
      <c r="C11160" s="53"/>
      <c r="D11160" s="53"/>
      <c r="E11160" s="53"/>
      <c r="F11160" s="53"/>
      <c r="G11160" s="54"/>
      <c r="H11160" s="53"/>
      <c r="I11160" s="59"/>
      <c r="J11160" s="53"/>
      <c r="K11160" s="53"/>
      <c r="L11160" s="53"/>
      <c r="M11160" s="53"/>
    </row>
    <row r="11161" spans="2:13" x14ac:dyDescent="0.25">
      <c r="B11161" s="111"/>
      <c r="C11161" s="53"/>
      <c r="D11161" s="53"/>
      <c r="E11161" s="53"/>
      <c r="F11161" s="53"/>
      <c r="G11161" s="54"/>
      <c r="H11161" s="53"/>
      <c r="I11161" s="59"/>
      <c r="J11161" s="53"/>
      <c r="K11161" s="53"/>
      <c r="L11161" s="53"/>
      <c r="M11161" s="53"/>
    </row>
    <row r="11162" spans="2:13" x14ac:dyDescent="0.25">
      <c r="B11162" s="111"/>
      <c r="C11162" s="53"/>
      <c r="D11162" s="53"/>
      <c r="E11162" s="53"/>
      <c r="F11162" s="53"/>
      <c r="G11162" s="54"/>
      <c r="H11162" s="53"/>
      <c r="I11162" s="59"/>
      <c r="J11162" s="53"/>
      <c r="K11162" s="53"/>
      <c r="L11162" s="53"/>
      <c r="M11162" s="53"/>
    </row>
    <row r="11163" spans="2:13" x14ac:dyDescent="0.25">
      <c r="B11163" s="111"/>
      <c r="C11163" s="53"/>
      <c r="D11163" s="53"/>
      <c r="E11163" s="53"/>
      <c r="F11163" s="53"/>
      <c r="G11163" s="54"/>
      <c r="H11163" s="53"/>
      <c r="I11163" s="59"/>
      <c r="J11163" s="53"/>
      <c r="K11163" s="53"/>
      <c r="L11163" s="53"/>
      <c r="M11163" s="53"/>
    </row>
    <row r="11164" spans="2:13" x14ac:dyDescent="0.25">
      <c r="B11164" s="111"/>
      <c r="C11164" s="53"/>
      <c r="D11164" s="53"/>
      <c r="E11164" s="53"/>
      <c r="F11164" s="53"/>
      <c r="G11164" s="54"/>
      <c r="H11164" s="53"/>
      <c r="I11164" s="59"/>
      <c r="J11164" s="53"/>
      <c r="K11164" s="53"/>
      <c r="L11164" s="53"/>
      <c r="M11164" s="53"/>
    </row>
    <row r="11165" spans="2:13" x14ac:dyDescent="0.25">
      <c r="B11165" s="111"/>
      <c r="C11165" s="53"/>
      <c r="D11165" s="53"/>
      <c r="E11165" s="53"/>
      <c r="F11165" s="53"/>
      <c r="G11165" s="54"/>
      <c r="H11165" s="53"/>
      <c r="I11165" s="59"/>
      <c r="J11165" s="53"/>
      <c r="K11165" s="53"/>
      <c r="L11165" s="53"/>
      <c r="M11165" s="53"/>
    </row>
    <row r="11166" spans="2:13" x14ac:dyDescent="0.25">
      <c r="B11166" s="111"/>
      <c r="C11166" s="53"/>
      <c r="D11166" s="53"/>
      <c r="E11166" s="53"/>
      <c r="F11166" s="53"/>
      <c r="G11166" s="54"/>
      <c r="H11166" s="53"/>
      <c r="I11166" s="59"/>
      <c r="J11166" s="53"/>
      <c r="K11166" s="53"/>
      <c r="L11166" s="53"/>
      <c r="M11166" s="53"/>
    </row>
    <row r="11167" spans="2:13" x14ac:dyDescent="0.25">
      <c r="B11167" s="111"/>
      <c r="C11167" s="53"/>
      <c r="D11167" s="53"/>
      <c r="E11167" s="53"/>
      <c r="F11167" s="53"/>
      <c r="G11167" s="54"/>
      <c r="H11167" s="53"/>
      <c r="I11167" s="59"/>
      <c r="J11167" s="53"/>
      <c r="K11167" s="53"/>
      <c r="L11167" s="53"/>
      <c r="M11167" s="53"/>
    </row>
    <row r="11168" spans="2:13" x14ac:dyDescent="0.25">
      <c r="B11168" s="111"/>
      <c r="C11168" s="53"/>
      <c r="D11168" s="53"/>
      <c r="E11168" s="53"/>
      <c r="F11168" s="53"/>
      <c r="G11168" s="54"/>
      <c r="H11168" s="53"/>
      <c r="I11168" s="59"/>
      <c r="J11168" s="53"/>
      <c r="K11168" s="53"/>
      <c r="L11168" s="53"/>
      <c r="M11168" s="53"/>
    </row>
    <row r="11169" spans="2:13" x14ac:dyDescent="0.25">
      <c r="B11169" s="111"/>
      <c r="C11169" s="53"/>
      <c r="D11169" s="53"/>
      <c r="E11169" s="53"/>
      <c r="F11169" s="53"/>
      <c r="G11169" s="54"/>
      <c r="H11169" s="53"/>
      <c r="I11169" s="59"/>
      <c r="J11169" s="53"/>
      <c r="K11169" s="53"/>
      <c r="L11169" s="53"/>
      <c r="M11169" s="53"/>
    </row>
    <row r="11170" spans="2:13" x14ac:dyDescent="0.25">
      <c r="B11170" s="111"/>
      <c r="C11170" s="53"/>
      <c r="D11170" s="53"/>
      <c r="E11170" s="53"/>
      <c r="F11170" s="53"/>
      <c r="G11170" s="54"/>
      <c r="H11170" s="53"/>
      <c r="I11170" s="59"/>
      <c r="J11170" s="53"/>
      <c r="K11170" s="53"/>
      <c r="L11170" s="53"/>
      <c r="M11170" s="53"/>
    </row>
    <row r="11171" spans="2:13" x14ac:dyDescent="0.25">
      <c r="B11171" s="111"/>
      <c r="C11171" s="53"/>
      <c r="D11171" s="53"/>
      <c r="E11171" s="53"/>
      <c r="F11171" s="53"/>
      <c r="G11171" s="54"/>
      <c r="H11171" s="53"/>
      <c r="I11171" s="59"/>
      <c r="J11171" s="53"/>
      <c r="K11171" s="53"/>
      <c r="L11171" s="53"/>
      <c r="M11171" s="53"/>
    </row>
    <row r="11172" spans="2:13" x14ac:dyDescent="0.25">
      <c r="B11172" s="111"/>
      <c r="C11172" s="53"/>
      <c r="D11172" s="53"/>
      <c r="E11172" s="53"/>
      <c r="F11172" s="53"/>
      <c r="G11172" s="54"/>
      <c r="H11172" s="53"/>
      <c r="I11172" s="59"/>
      <c r="J11172" s="53"/>
      <c r="K11172" s="53"/>
      <c r="L11172" s="53"/>
      <c r="M11172" s="53"/>
    </row>
    <row r="11173" spans="2:13" x14ac:dyDescent="0.25">
      <c r="B11173" s="111"/>
      <c r="C11173" s="53"/>
      <c r="D11173" s="53"/>
      <c r="E11173" s="53"/>
      <c r="F11173" s="53"/>
      <c r="G11173" s="54"/>
      <c r="H11173" s="53"/>
      <c r="I11173" s="59"/>
      <c r="J11173" s="53"/>
      <c r="K11173" s="53"/>
      <c r="L11173" s="53"/>
      <c r="M11173" s="53"/>
    </row>
    <row r="11174" spans="2:13" x14ac:dyDescent="0.25">
      <c r="B11174" s="111"/>
      <c r="C11174" s="53"/>
      <c r="D11174" s="53"/>
      <c r="E11174" s="53"/>
      <c r="F11174" s="53"/>
      <c r="G11174" s="54"/>
      <c r="H11174" s="53"/>
      <c r="I11174" s="59"/>
      <c r="J11174" s="53"/>
      <c r="K11174" s="53"/>
      <c r="L11174" s="53"/>
      <c r="M11174" s="53"/>
    </row>
    <row r="11175" spans="2:13" x14ac:dyDescent="0.25">
      <c r="B11175" s="111"/>
      <c r="C11175" s="53"/>
      <c r="D11175" s="53"/>
      <c r="E11175" s="53"/>
      <c r="F11175" s="53"/>
      <c r="G11175" s="54"/>
      <c r="H11175" s="53"/>
      <c r="I11175" s="59"/>
      <c r="J11175" s="53"/>
      <c r="K11175" s="53"/>
      <c r="L11175" s="53"/>
      <c r="M11175" s="53"/>
    </row>
    <row r="11176" spans="2:13" x14ac:dyDescent="0.25">
      <c r="B11176" s="111"/>
      <c r="C11176" s="53"/>
      <c r="D11176" s="53"/>
      <c r="E11176" s="53"/>
      <c r="F11176" s="53"/>
      <c r="G11176" s="54"/>
      <c r="H11176" s="53"/>
      <c r="I11176" s="59"/>
      <c r="J11176" s="53"/>
      <c r="K11176" s="53"/>
      <c r="L11176" s="53"/>
      <c r="M11176" s="53"/>
    </row>
    <row r="11177" spans="2:13" x14ac:dyDescent="0.25">
      <c r="B11177" s="111"/>
      <c r="C11177" s="53"/>
      <c r="D11177" s="53"/>
      <c r="E11177" s="53"/>
      <c r="F11177" s="53"/>
      <c r="G11177" s="54"/>
      <c r="H11177" s="53"/>
      <c r="I11177" s="59"/>
      <c r="J11177" s="53"/>
      <c r="K11177" s="53"/>
      <c r="L11177" s="53"/>
      <c r="M11177" s="53"/>
    </row>
    <row r="11178" spans="2:13" x14ac:dyDescent="0.25">
      <c r="B11178" s="111"/>
      <c r="C11178" s="53"/>
      <c r="D11178" s="53"/>
      <c r="E11178" s="53"/>
      <c r="F11178" s="53"/>
      <c r="G11178" s="54"/>
      <c r="H11178" s="53"/>
      <c r="I11178" s="59"/>
      <c r="J11178" s="53"/>
      <c r="K11178" s="53"/>
      <c r="L11178" s="53"/>
      <c r="M11178" s="53"/>
    </row>
    <row r="11179" spans="2:13" x14ac:dyDescent="0.25">
      <c r="B11179" s="111"/>
      <c r="C11179" s="53"/>
      <c r="D11179" s="53"/>
      <c r="E11179" s="53"/>
      <c r="F11179" s="53"/>
      <c r="G11179" s="54"/>
      <c r="H11179" s="53"/>
      <c r="I11179" s="59"/>
      <c r="J11179" s="53"/>
      <c r="K11179" s="53"/>
      <c r="L11179" s="53"/>
      <c r="M11179" s="53"/>
    </row>
    <row r="11180" spans="2:13" x14ac:dyDescent="0.25">
      <c r="B11180" s="111"/>
      <c r="C11180" s="53"/>
      <c r="D11180" s="53"/>
      <c r="E11180" s="53"/>
      <c r="F11180" s="53"/>
      <c r="G11180" s="54"/>
      <c r="H11180" s="53"/>
      <c r="I11180" s="59"/>
      <c r="J11180" s="53"/>
      <c r="K11180" s="53"/>
      <c r="L11180" s="53"/>
      <c r="M11180" s="53"/>
    </row>
    <row r="11181" spans="2:13" x14ac:dyDescent="0.25">
      <c r="B11181" s="111"/>
      <c r="C11181" s="53"/>
      <c r="D11181" s="53"/>
      <c r="E11181" s="53"/>
      <c r="F11181" s="53"/>
      <c r="G11181" s="54"/>
      <c r="H11181" s="53"/>
      <c r="I11181" s="59"/>
      <c r="J11181" s="53"/>
      <c r="K11181" s="53"/>
      <c r="L11181" s="53"/>
      <c r="M11181" s="53"/>
    </row>
    <row r="11182" spans="2:13" x14ac:dyDescent="0.25">
      <c r="B11182" s="111"/>
      <c r="C11182" s="53"/>
      <c r="D11182" s="53"/>
      <c r="E11182" s="53"/>
      <c r="F11182" s="53"/>
      <c r="G11182" s="54"/>
      <c r="H11182" s="53"/>
      <c r="I11182" s="59"/>
      <c r="J11182" s="53"/>
      <c r="K11182" s="53"/>
      <c r="L11182" s="53"/>
      <c r="M11182" s="53"/>
    </row>
    <row r="11183" spans="2:13" x14ac:dyDescent="0.25">
      <c r="B11183" s="111"/>
      <c r="C11183" s="53"/>
      <c r="D11183" s="53"/>
      <c r="E11183" s="53"/>
      <c r="F11183" s="53"/>
      <c r="G11183" s="54"/>
      <c r="H11183" s="53"/>
      <c r="I11183" s="59"/>
      <c r="J11183" s="53"/>
      <c r="K11183" s="53"/>
      <c r="L11183" s="53"/>
      <c r="M11183" s="53"/>
    </row>
    <row r="11184" spans="2:13" x14ac:dyDescent="0.25">
      <c r="B11184" s="111"/>
      <c r="C11184" s="53"/>
      <c r="D11184" s="53"/>
      <c r="E11184" s="53"/>
      <c r="F11184" s="53"/>
      <c r="G11184" s="54"/>
      <c r="H11184" s="53"/>
      <c r="I11184" s="59"/>
      <c r="J11184" s="53"/>
      <c r="K11184" s="53"/>
      <c r="L11184" s="53"/>
      <c r="M11184" s="53"/>
    </row>
    <row r="11185" spans="2:13" x14ac:dyDescent="0.25">
      <c r="B11185" s="111"/>
      <c r="C11185" s="53"/>
      <c r="D11185" s="53"/>
      <c r="E11185" s="53"/>
      <c r="F11185" s="53"/>
      <c r="G11185" s="54"/>
      <c r="H11185" s="53"/>
      <c r="I11185" s="59"/>
      <c r="J11185" s="53"/>
      <c r="K11185" s="53"/>
      <c r="L11185" s="53"/>
      <c r="M11185" s="53"/>
    </row>
    <row r="11186" spans="2:13" x14ac:dyDescent="0.25">
      <c r="B11186" s="111"/>
      <c r="C11186" s="53"/>
      <c r="D11186" s="53"/>
      <c r="E11186" s="53"/>
      <c r="F11186" s="53"/>
      <c r="G11186" s="54"/>
      <c r="H11186" s="53"/>
      <c r="I11186" s="59"/>
      <c r="J11186" s="53"/>
      <c r="K11186" s="53"/>
      <c r="L11186" s="53"/>
      <c r="M11186" s="53"/>
    </row>
    <row r="11187" spans="2:13" x14ac:dyDescent="0.25">
      <c r="B11187" s="111"/>
      <c r="C11187" s="53"/>
      <c r="D11187" s="53"/>
      <c r="E11187" s="53"/>
      <c r="F11187" s="53"/>
      <c r="G11187" s="54"/>
      <c r="H11187" s="53"/>
      <c r="I11187" s="59"/>
      <c r="J11187" s="53"/>
      <c r="K11187" s="53"/>
      <c r="L11187" s="53"/>
      <c r="M11187" s="53"/>
    </row>
    <row r="11188" spans="2:13" x14ac:dyDescent="0.25">
      <c r="B11188" s="111"/>
      <c r="C11188" s="53"/>
      <c r="D11188" s="53"/>
      <c r="E11188" s="53"/>
      <c r="F11188" s="53"/>
      <c r="G11188" s="54"/>
      <c r="H11188" s="53"/>
      <c r="I11188" s="59"/>
      <c r="J11188" s="53"/>
      <c r="K11188" s="53"/>
      <c r="L11188" s="53"/>
      <c r="M11188" s="53"/>
    </row>
    <row r="11189" spans="2:13" x14ac:dyDescent="0.25">
      <c r="B11189" s="111"/>
      <c r="C11189" s="53"/>
      <c r="D11189" s="53"/>
      <c r="E11189" s="53"/>
      <c r="F11189" s="53"/>
      <c r="G11189" s="54"/>
      <c r="H11189" s="53"/>
      <c r="I11189" s="59"/>
      <c r="J11189" s="53"/>
      <c r="K11189" s="53"/>
      <c r="L11189" s="53"/>
      <c r="M11189" s="53"/>
    </row>
    <row r="11190" spans="2:13" x14ac:dyDescent="0.25">
      <c r="B11190" s="111"/>
      <c r="C11190" s="53"/>
      <c r="D11190" s="53"/>
      <c r="E11190" s="53"/>
      <c r="F11190" s="53"/>
      <c r="G11190" s="54"/>
      <c r="H11190" s="53"/>
      <c r="I11190" s="59"/>
      <c r="J11190" s="53"/>
      <c r="K11190" s="53"/>
      <c r="L11190" s="53"/>
      <c r="M11190" s="53"/>
    </row>
    <row r="11191" spans="2:13" x14ac:dyDescent="0.25">
      <c r="B11191" s="111"/>
      <c r="C11191" s="53"/>
      <c r="D11191" s="53"/>
      <c r="E11191" s="53"/>
      <c r="F11191" s="53"/>
      <c r="G11191" s="54"/>
      <c r="H11191" s="53"/>
      <c r="I11191" s="59"/>
      <c r="J11191" s="53"/>
      <c r="K11191" s="53"/>
      <c r="L11191" s="53"/>
      <c r="M11191" s="53"/>
    </row>
    <row r="11192" spans="2:13" x14ac:dyDescent="0.25">
      <c r="B11192" s="111"/>
      <c r="C11192" s="53"/>
      <c r="D11192" s="53"/>
      <c r="E11192" s="53"/>
      <c r="F11192" s="53"/>
      <c r="G11192" s="54"/>
      <c r="H11192" s="53"/>
      <c r="I11192" s="59"/>
      <c r="J11192" s="53"/>
      <c r="K11192" s="53"/>
      <c r="L11192" s="53"/>
      <c r="M11192" s="53"/>
    </row>
    <row r="11193" spans="2:13" x14ac:dyDescent="0.25">
      <c r="B11193" s="111"/>
      <c r="C11193" s="53"/>
      <c r="D11193" s="53"/>
      <c r="E11193" s="53"/>
      <c r="F11193" s="53"/>
      <c r="G11193" s="54"/>
      <c r="H11193" s="53"/>
      <c r="I11193" s="59"/>
      <c r="J11193" s="53"/>
      <c r="K11193" s="53"/>
      <c r="L11193" s="53"/>
      <c r="M11193" s="53"/>
    </row>
    <row r="11194" spans="2:13" x14ac:dyDescent="0.25">
      <c r="B11194" s="111"/>
      <c r="C11194" s="53"/>
      <c r="D11194" s="53"/>
      <c r="E11194" s="53"/>
      <c r="F11194" s="53"/>
      <c r="G11194" s="54"/>
      <c r="H11194" s="53"/>
      <c r="I11194" s="59"/>
      <c r="J11194" s="53"/>
      <c r="K11194" s="53"/>
      <c r="L11194" s="53"/>
      <c r="M11194" s="53"/>
    </row>
    <row r="11195" spans="2:13" x14ac:dyDescent="0.25">
      <c r="B11195" s="111"/>
      <c r="C11195" s="53"/>
      <c r="D11195" s="53"/>
      <c r="E11195" s="53"/>
      <c r="F11195" s="53"/>
      <c r="G11195" s="54"/>
      <c r="H11195" s="53"/>
      <c r="I11195" s="59"/>
      <c r="J11195" s="53"/>
      <c r="K11195" s="53"/>
      <c r="L11195" s="53"/>
      <c r="M11195" s="53"/>
    </row>
    <row r="11196" spans="2:13" x14ac:dyDescent="0.25">
      <c r="B11196" s="111"/>
      <c r="C11196" s="53"/>
      <c r="D11196" s="53"/>
      <c r="E11196" s="53"/>
      <c r="F11196" s="53"/>
      <c r="G11196" s="54"/>
      <c r="H11196" s="53"/>
      <c r="I11196" s="59"/>
      <c r="J11196" s="53"/>
      <c r="K11196" s="53"/>
      <c r="L11196" s="53"/>
      <c r="M11196" s="53"/>
    </row>
    <row r="11197" spans="2:13" x14ac:dyDescent="0.25">
      <c r="B11197" s="111"/>
      <c r="C11197" s="53"/>
      <c r="D11197" s="53"/>
      <c r="E11197" s="53"/>
      <c r="F11197" s="53"/>
      <c r="G11197" s="54"/>
      <c r="H11197" s="53"/>
      <c r="I11197" s="59"/>
      <c r="J11197" s="53"/>
      <c r="K11197" s="53"/>
      <c r="L11197" s="53"/>
      <c r="M11197" s="53"/>
    </row>
    <row r="11198" spans="2:13" x14ac:dyDescent="0.25">
      <c r="B11198" s="111"/>
      <c r="C11198" s="53"/>
      <c r="D11198" s="53"/>
      <c r="E11198" s="53"/>
      <c r="F11198" s="53"/>
      <c r="G11198" s="54"/>
      <c r="H11198" s="53"/>
      <c r="I11198" s="59"/>
      <c r="J11198" s="53"/>
      <c r="K11198" s="53"/>
      <c r="L11198" s="53"/>
      <c r="M11198" s="53"/>
    </row>
    <row r="11199" spans="2:13" x14ac:dyDescent="0.25">
      <c r="B11199" s="111"/>
      <c r="C11199" s="53"/>
      <c r="D11199" s="53"/>
      <c r="E11199" s="53"/>
      <c r="F11199" s="53"/>
      <c r="G11199" s="54"/>
      <c r="H11199" s="53"/>
      <c r="I11199" s="59"/>
      <c r="J11199" s="53"/>
      <c r="K11199" s="53"/>
      <c r="L11199" s="53"/>
      <c r="M11199" s="53"/>
    </row>
    <row r="11200" spans="2:13" x14ac:dyDescent="0.25">
      <c r="B11200" s="111"/>
      <c r="C11200" s="53"/>
      <c r="D11200" s="53"/>
      <c r="E11200" s="53"/>
      <c r="F11200" s="53"/>
      <c r="G11200" s="54"/>
      <c r="H11200" s="53"/>
      <c r="I11200" s="59"/>
      <c r="J11200" s="53"/>
      <c r="K11200" s="53"/>
      <c r="L11200" s="53"/>
      <c r="M11200" s="53"/>
    </row>
    <row r="11201" spans="2:13" x14ac:dyDescent="0.25">
      <c r="B11201" s="111"/>
      <c r="C11201" s="53"/>
      <c r="D11201" s="53"/>
      <c r="E11201" s="53"/>
      <c r="F11201" s="53"/>
      <c r="G11201" s="54"/>
      <c r="H11201" s="53"/>
      <c r="I11201" s="59"/>
      <c r="J11201" s="53"/>
      <c r="K11201" s="53"/>
      <c r="L11201" s="53"/>
      <c r="M11201" s="53"/>
    </row>
    <row r="11202" spans="2:13" x14ac:dyDescent="0.25">
      <c r="B11202" s="111"/>
      <c r="C11202" s="53"/>
      <c r="D11202" s="53"/>
      <c r="E11202" s="53"/>
      <c r="F11202" s="53"/>
      <c r="G11202" s="54"/>
      <c r="H11202" s="53"/>
      <c r="I11202" s="59"/>
      <c r="J11202" s="53"/>
      <c r="K11202" s="53"/>
      <c r="L11202" s="53"/>
      <c r="M11202" s="53"/>
    </row>
    <row r="11203" spans="2:13" x14ac:dyDescent="0.25">
      <c r="B11203" s="111"/>
      <c r="C11203" s="53"/>
      <c r="D11203" s="53"/>
      <c r="E11203" s="53"/>
      <c r="F11203" s="53"/>
      <c r="G11203" s="54"/>
      <c r="H11203" s="53"/>
      <c r="I11203" s="59"/>
      <c r="J11203" s="53"/>
      <c r="K11203" s="53"/>
      <c r="L11203" s="53"/>
      <c r="M11203" s="53"/>
    </row>
    <row r="11204" spans="2:13" x14ac:dyDescent="0.25">
      <c r="B11204" s="111"/>
      <c r="C11204" s="53"/>
      <c r="D11204" s="53"/>
      <c r="E11204" s="53"/>
      <c r="F11204" s="53"/>
      <c r="G11204" s="54"/>
      <c r="H11204" s="53"/>
      <c r="I11204" s="59"/>
      <c r="J11204" s="53"/>
      <c r="K11204" s="53"/>
      <c r="L11204" s="53"/>
      <c r="M11204" s="53"/>
    </row>
    <row r="11205" spans="2:13" x14ac:dyDescent="0.25">
      <c r="B11205" s="111"/>
      <c r="C11205" s="53"/>
      <c r="D11205" s="53"/>
      <c r="E11205" s="53"/>
      <c r="F11205" s="53"/>
      <c r="G11205" s="54"/>
      <c r="H11205" s="53"/>
      <c r="I11205" s="59"/>
      <c r="J11205" s="53"/>
      <c r="K11205" s="53"/>
      <c r="L11205" s="53"/>
      <c r="M11205" s="53"/>
    </row>
    <row r="11206" spans="2:13" x14ac:dyDescent="0.25">
      <c r="B11206" s="111"/>
      <c r="C11206" s="53"/>
      <c r="D11206" s="53"/>
      <c r="E11206" s="53"/>
      <c r="F11206" s="53"/>
      <c r="G11206" s="54"/>
      <c r="H11206" s="53"/>
      <c r="I11206" s="59"/>
      <c r="J11206" s="53"/>
      <c r="K11206" s="53"/>
      <c r="L11206" s="53"/>
      <c r="M11206" s="53"/>
    </row>
    <row r="11207" spans="2:13" x14ac:dyDescent="0.25">
      <c r="B11207" s="111"/>
      <c r="C11207" s="53"/>
      <c r="D11207" s="53"/>
      <c r="E11207" s="53"/>
      <c r="F11207" s="53"/>
      <c r="G11207" s="54"/>
      <c r="H11207" s="53"/>
      <c r="I11207" s="59"/>
      <c r="J11207" s="53"/>
      <c r="K11207" s="53"/>
      <c r="L11207" s="53"/>
      <c r="M11207" s="53"/>
    </row>
    <row r="11208" spans="2:13" x14ac:dyDescent="0.25">
      <c r="B11208" s="111"/>
      <c r="C11208" s="53"/>
      <c r="D11208" s="53"/>
      <c r="E11208" s="53"/>
      <c r="F11208" s="53"/>
      <c r="G11208" s="54"/>
      <c r="H11208" s="53"/>
      <c r="I11208" s="59"/>
      <c r="J11208" s="53"/>
      <c r="K11208" s="53"/>
      <c r="L11208" s="53"/>
      <c r="M11208" s="53"/>
    </row>
    <row r="11209" spans="2:13" x14ac:dyDescent="0.25">
      <c r="B11209" s="111"/>
      <c r="C11209" s="53"/>
      <c r="D11209" s="53"/>
      <c r="E11209" s="53"/>
      <c r="F11209" s="53"/>
      <c r="G11209" s="54"/>
      <c r="H11209" s="53"/>
      <c r="I11209" s="59"/>
      <c r="J11209" s="53"/>
      <c r="K11209" s="53"/>
      <c r="L11209" s="53"/>
      <c r="M11209" s="53"/>
    </row>
    <row r="11210" spans="2:13" x14ac:dyDescent="0.25">
      <c r="B11210" s="111"/>
      <c r="C11210" s="53"/>
      <c r="D11210" s="53"/>
      <c r="E11210" s="53"/>
      <c r="F11210" s="53"/>
      <c r="G11210" s="54"/>
      <c r="H11210" s="53"/>
      <c r="I11210" s="59"/>
      <c r="J11210" s="53"/>
      <c r="K11210" s="53"/>
      <c r="L11210" s="53"/>
      <c r="M11210" s="53"/>
    </row>
    <row r="11211" spans="2:13" x14ac:dyDescent="0.25">
      <c r="B11211" s="111"/>
      <c r="C11211" s="53"/>
      <c r="D11211" s="53"/>
      <c r="E11211" s="53"/>
      <c r="F11211" s="53"/>
      <c r="G11211" s="54"/>
      <c r="H11211" s="53"/>
      <c r="I11211" s="59"/>
      <c r="J11211" s="53"/>
      <c r="K11211" s="53"/>
      <c r="L11211" s="53"/>
      <c r="M11211" s="53"/>
    </row>
    <row r="11212" spans="2:13" x14ac:dyDescent="0.25">
      <c r="B11212" s="111"/>
      <c r="C11212" s="53"/>
      <c r="D11212" s="53"/>
      <c r="E11212" s="53"/>
      <c r="F11212" s="53"/>
      <c r="G11212" s="54"/>
      <c r="H11212" s="53"/>
      <c r="I11212" s="59"/>
      <c r="J11212" s="53"/>
      <c r="K11212" s="53"/>
      <c r="L11212" s="53"/>
      <c r="M11212" s="53"/>
    </row>
    <row r="11213" spans="2:13" x14ac:dyDescent="0.25">
      <c r="B11213" s="111"/>
      <c r="C11213" s="53"/>
      <c r="D11213" s="53"/>
      <c r="E11213" s="53"/>
      <c r="F11213" s="53"/>
      <c r="G11213" s="54"/>
      <c r="H11213" s="53"/>
      <c r="I11213" s="59"/>
      <c r="J11213" s="53"/>
      <c r="K11213" s="53"/>
      <c r="L11213" s="53"/>
      <c r="M11213" s="53"/>
    </row>
    <row r="11214" spans="2:13" x14ac:dyDescent="0.25">
      <c r="B11214" s="111"/>
      <c r="C11214" s="53"/>
      <c r="D11214" s="53"/>
      <c r="E11214" s="53"/>
      <c r="F11214" s="53"/>
      <c r="G11214" s="54"/>
      <c r="H11214" s="53"/>
      <c r="I11214" s="59"/>
      <c r="J11214" s="53"/>
      <c r="K11214" s="53"/>
      <c r="L11214" s="53"/>
      <c r="M11214" s="53"/>
    </row>
    <row r="11215" spans="2:13" x14ac:dyDescent="0.25">
      <c r="B11215" s="111"/>
      <c r="C11215" s="53"/>
      <c r="D11215" s="53"/>
      <c r="E11215" s="53"/>
      <c r="F11215" s="53"/>
      <c r="G11215" s="54"/>
      <c r="H11215" s="53"/>
      <c r="I11215" s="59"/>
      <c r="J11215" s="53"/>
      <c r="K11215" s="53"/>
      <c r="L11215" s="53"/>
      <c r="M11215" s="53"/>
    </row>
    <row r="11216" spans="2:13" x14ac:dyDescent="0.25">
      <c r="B11216" s="111"/>
      <c r="C11216" s="53"/>
      <c r="D11216" s="53"/>
      <c r="E11216" s="53"/>
      <c r="F11216" s="53"/>
      <c r="G11216" s="54"/>
      <c r="H11216" s="53"/>
      <c r="I11216" s="59"/>
      <c r="J11216" s="53"/>
      <c r="K11216" s="53"/>
      <c r="L11216" s="53"/>
      <c r="M11216" s="53"/>
    </row>
    <row r="11217" spans="2:13" x14ac:dyDescent="0.25">
      <c r="B11217" s="111"/>
      <c r="C11217" s="53"/>
      <c r="D11217" s="53"/>
      <c r="E11217" s="53"/>
      <c r="F11217" s="53"/>
      <c r="G11217" s="54"/>
      <c r="H11217" s="53"/>
      <c r="I11217" s="59"/>
      <c r="J11217" s="53"/>
      <c r="K11217" s="53"/>
      <c r="L11217" s="53"/>
      <c r="M11217" s="53"/>
    </row>
    <row r="11218" spans="2:13" x14ac:dyDescent="0.25">
      <c r="B11218" s="111"/>
      <c r="C11218" s="53"/>
      <c r="D11218" s="53"/>
      <c r="E11218" s="53"/>
      <c r="F11218" s="53"/>
      <c r="G11218" s="54"/>
      <c r="H11218" s="53"/>
      <c r="I11218" s="59"/>
      <c r="J11218" s="53"/>
      <c r="K11218" s="53"/>
      <c r="L11218" s="53"/>
      <c r="M11218" s="53"/>
    </row>
    <row r="11219" spans="2:13" x14ac:dyDescent="0.25">
      <c r="B11219" s="111"/>
      <c r="C11219" s="53"/>
      <c r="D11219" s="53"/>
      <c r="E11219" s="53"/>
      <c r="F11219" s="53"/>
      <c r="G11219" s="54"/>
      <c r="H11219" s="53"/>
      <c r="I11219" s="59"/>
      <c r="J11219" s="53"/>
      <c r="K11219" s="53"/>
      <c r="L11219" s="53"/>
      <c r="M11219" s="53"/>
    </row>
    <row r="11220" spans="2:13" x14ac:dyDescent="0.25">
      <c r="B11220" s="111"/>
      <c r="C11220" s="53"/>
      <c r="D11220" s="53"/>
      <c r="E11220" s="53"/>
      <c r="F11220" s="53"/>
      <c r="G11220" s="54"/>
      <c r="H11220" s="53"/>
      <c r="I11220" s="59"/>
      <c r="J11220" s="53"/>
      <c r="K11220" s="53"/>
      <c r="L11220" s="53"/>
      <c r="M11220" s="53"/>
    </row>
    <row r="11221" spans="2:13" x14ac:dyDescent="0.25">
      <c r="B11221" s="111"/>
      <c r="C11221" s="53"/>
      <c r="D11221" s="53"/>
      <c r="E11221" s="53"/>
      <c r="F11221" s="53"/>
      <c r="G11221" s="54"/>
      <c r="H11221" s="53"/>
      <c r="I11221" s="59"/>
      <c r="J11221" s="53"/>
      <c r="K11221" s="53"/>
      <c r="L11221" s="53"/>
      <c r="M11221" s="53"/>
    </row>
    <row r="11222" spans="2:13" x14ac:dyDescent="0.25">
      <c r="B11222" s="111"/>
      <c r="C11222" s="53"/>
      <c r="D11222" s="53"/>
      <c r="E11222" s="53"/>
      <c r="F11222" s="53"/>
      <c r="G11222" s="54"/>
      <c r="H11222" s="53"/>
      <c r="I11222" s="59"/>
      <c r="J11222" s="53"/>
      <c r="K11222" s="53"/>
      <c r="L11222" s="53"/>
      <c r="M11222" s="53"/>
    </row>
    <row r="11223" spans="2:13" x14ac:dyDescent="0.25">
      <c r="B11223" s="111"/>
      <c r="C11223" s="53"/>
      <c r="D11223" s="53"/>
      <c r="E11223" s="53"/>
      <c r="F11223" s="53"/>
      <c r="G11223" s="54"/>
      <c r="H11223" s="53"/>
      <c r="I11223" s="59"/>
      <c r="J11223" s="53"/>
      <c r="K11223" s="53"/>
      <c r="L11223" s="53"/>
      <c r="M11223" s="53"/>
    </row>
    <row r="11224" spans="2:13" x14ac:dyDescent="0.25">
      <c r="B11224" s="111"/>
      <c r="C11224" s="53"/>
      <c r="D11224" s="53"/>
      <c r="E11224" s="53"/>
      <c r="F11224" s="53"/>
      <c r="G11224" s="54"/>
      <c r="H11224" s="53"/>
      <c r="I11224" s="59"/>
      <c r="J11224" s="53"/>
      <c r="K11224" s="53"/>
      <c r="L11224" s="53"/>
      <c r="M11224" s="53"/>
    </row>
    <row r="11225" spans="2:13" x14ac:dyDescent="0.25">
      <c r="B11225" s="111"/>
      <c r="C11225" s="53"/>
      <c r="D11225" s="53"/>
      <c r="E11225" s="53"/>
      <c r="F11225" s="53"/>
      <c r="G11225" s="54"/>
      <c r="H11225" s="53"/>
      <c r="I11225" s="59"/>
      <c r="J11225" s="53"/>
      <c r="K11225" s="53"/>
      <c r="L11225" s="53"/>
      <c r="M11225" s="53"/>
    </row>
    <row r="11226" spans="2:13" x14ac:dyDescent="0.25">
      <c r="B11226" s="111"/>
      <c r="C11226" s="53"/>
      <c r="D11226" s="53"/>
      <c r="E11226" s="53"/>
      <c r="F11226" s="53"/>
      <c r="G11226" s="54"/>
      <c r="H11226" s="53"/>
      <c r="I11226" s="59"/>
      <c r="J11226" s="53"/>
      <c r="K11226" s="53"/>
      <c r="L11226" s="53"/>
      <c r="M11226" s="53"/>
    </row>
    <row r="11227" spans="2:13" x14ac:dyDescent="0.25">
      <c r="B11227" s="111"/>
      <c r="C11227" s="53"/>
      <c r="D11227" s="53"/>
      <c r="E11227" s="53"/>
      <c r="F11227" s="53"/>
      <c r="G11227" s="54"/>
      <c r="H11227" s="53"/>
      <c r="I11227" s="59"/>
      <c r="J11227" s="53"/>
      <c r="K11227" s="53"/>
      <c r="L11227" s="53"/>
      <c r="M11227" s="53"/>
    </row>
    <row r="11228" spans="2:13" x14ac:dyDescent="0.25">
      <c r="B11228" s="111"/>
      <c r="C11228" s="53"/>
      <c r="D11228" s="53"/>
      <c r="E11228" s="53"/>
      <c r="F11228" s="53"/>
      <c r="G11228" s="54"/>
      <c r="H11228" s="53"/>
      <c r="I11228" s="59"/>
      <c r="J11228" s="53"/>
      <c r="K11228" s="53"/>
      <c r="L11228" s="53"/>
      <c r="M11228" s="53"/>
    </row>
    <row r="11229" spans="2:13" x14ac:dyDescent="0.25">
      <c r="B11229" s="111"/>
      <c r="C11229" s="53"/>
      <c r="D11229" s="53"/>
      <c r="E11229" s="53"/>
      <c r="F11229" s="53"/>
      <c r="G11229" s="54"/>
      <c r="H11229" s="53"/>
      <c r="I11229" s="59"/>
      <c r="J11229" s="53"/>
      <c r="K11229" s="53"/>
      <c r="L11229" s="53"/>
      <c r="M11229" s="53"/>
    </row>
    <row r="11230" spans="2:13" x14ac:dyDescent="0.25">
      <c r="B11230" s="111"/>
      <c r="C11230" s="53"/>
      <c r="D11230" s="53"/>
      <c r="E11230" s="53"/>
      <c r="F11230" s="53"/>
      <c r="G11230" s="54"/>
      <c r="H11230" s="53"/>
      <c r="I11230" s="59"/>
      <c r="J11230" s="53"/>
      <c r="K11230" s="53"/>
      <c r="L11230" s="53"/>
      <c r="M11230" s="53"/>
    </row>
    <row r="11231" spans="2:13" x14ac:dyDescent="0.25">
      <c r="B11231" s="111"/>
      <c r="C11231" s="53"/>
      <c r="D11231" s="53"/>
      <c r="E11231" s="53"/>
      <c r="F11231" s="53"/>
      <c r="G11231" s="54"/>
      <c r="H11231" s="53"/>
      <c r="I11231" s="59"/>
      <c r="J11231" s="53"/>
      <c r="K11231" s="53"/>
      <c r="L11231" s="53"/>
      <c r="M11231" s="53"/>
    </row>
    <row r="11232" spans="2:13" x14ac:dyDescent="0.25">
      <c r="B11232" s="111"/>
      <c r="C11232" s="53"/>
      <c r="D11232" s="53"/>
      <c r="E11232" s="53"/>
      <c r="F11232" s="53"/>
      <c r="G11232" s="54"/>
      <c r="H11232" s="53"/>
      <c r="I11232" s="59"/>
      <c r="J11232" s="53"/>
      <c r="K11232" s="53"/>
      <c r="L11232" s="53"/>
      <c r="M11232" s="53"/>
    </row>
    <row r="11233" spans="2:13" x14ac:dyDescent="0.25">
      <c r="B11233" s="111"/>
      <c r="C11233" s="53"/>
      <c r="D11233" s="53"/>
      <c r="E11233" s="53"/>
      <c r="F11233" s="53"/>
      <c r="G11233" s="54"/>
      <c r="H11233" s="53"/>
      <c r="I11233" s="59"/>
      <c r="J11233" s="53"/>
      <c r="K11233" s="53"/>
      <c r="L11233" s="53"/>
      <c r="M11233" s="53"/>
    </row>
    <row r="11234" spans="2:13" x14ac:dyDescent="0.25">
      <c r="B11234" s="111"/>
      <c r="C11234" s="53"/>
      <c r="D11234" s="53"/>
      <c r="E11234" s="53"/>
      <c r="F11234" s="53"/>
      <c r="G11234" s="54"/>
      <c r="H11234" s="53"/>
      <c r="I11234" s="59"/>
      <c r="J11234" s="53"/>
      <c r="K11234" s="53"/>
      <c r="L11234" s="53"/>
      <c r="M11234" s="53"/>
    </row>
    <row r="11235" spans="2:13" x14ac:dyDescent="0.25">
      <c r="B11235" s="111"/>
      <c r="C11235" s="53"/>
      <c r="D11235" s="53"/>
      <c r="E11235" s="53"/>
      <c r="F11235" s="53"/>
      <c r="G11235" s="54"/>
      <c r="H11235" s="53"/>
      <c r="I11235" s="59"/>
      <c r="J11235" s="53"/>
      <c r="K11235" s="53"/>
      <c r="L11235" s="53"/>
      <c r="M11235" s="53"/>
    </row>
    <row r="11236" spans="2:13" x14ac:dyDescent="0.25">
      <c r="B11236" s="111"/>
      <c r="C11236" s="53"/>
      <c r="D11236" s="53"/>
      <c r="E11236" s="53"/>
      <c r="F11236" s="53"/>
      <c r="G11236" s="54"/>
      <c r="H11236" s="53"/>
      <c r="I11236" s="59"/>
      <c r="J11236" s="53"/>
      <c r="K11236" s="53"/>
      <c r="L11236" s="53"/>
      <c r="M11236" s="53"/>
    </row>
    <row r="11237" spans="2:13" x14ac:dyDescent="0.25">
      <c r="B11237" s="111"/>
      <c r="C11237" s="53"/>
      <c r="D11237" s="53"/>
      <c r="E11237" s="53"/>
      <c r="F11237" s="53"/>
      <c r="G11237" s="54"/>
      <c r="H11237" s="53"/>
      <c r="I11237" s="59"/>
      <c r="J11237" s="53"/>
      <c r="K11237" s="53"/>
      <c r="L11237" s="53"/>
      <c r="M11237" s="53"/>
    </row>
    <row r="11238" spans="2:13" x14ac:dyDescent="0.25">
      <c r="B11238" s="111"/>
      <c r="C11238" s="53"/>
      <c r="D11238" s="53"/>
      <c r="E11238" s="53"/>
      <c r="F11238" s="53"/>
      <c r="G11238" s="54"/>
      <c r="H11238" s="53"/>
      <c r="I11238" s="59"/>
      <c r="J11238" s="53"/>
      <c r="K11238" s="53"/>
      <c r="L11238" s="53"/>
      <c r="M11238" s="53"/>
    </row>
    <row r="11239" spans="2:13" x14ac:dyDescent="0.25">
      <c r="B11239" s="111"/>
      <c r="C11239" s="53"/>
      <c r="D11239" s="53"/>
      <c r="E11239" s="53"/>
      <c r="F11239" s="53"/>
      <c r="G11239" s="54"/>
      <c r="H11239" s="53"/>
      <c r="I11239" s="59"/>
      <c r="J11239" s="53"/>
      <c r="K11239" s="53"/>
      <c r="L11239" s="53"/>
      <c r="M11239" s="53"/>
    </row>
    <row r="11240" spans="2:13" x14ac:dyDescent="0.25">
      <c r="B11240" s="111"/>
      <c r="C11240" s="53"/>
      <c r="D11240" s="53"/>
      <c r="E11240" s="53"/>
      <c r="F11240" s="53"/>
      <c r="G11240" s="54"/>
      <c r="H11240" s="53"/>
      <c r="I11240" s="59"/>
      <c r="J11240" s="53"/>
      <c r="K11240" s="53"/>
      <c r="L11240" s="53"/>
      <c r="M11240" s="53"/>
    </row>
    <row r="11241" spans="2:13" x14ac:dyDescent="0.25">
      <c r="B11241" s="111"/>
      <c r="C11241" s="53"/>
      <c r="D11241" s="53"/>
      <c r="E11241" s="53"/>
      <c r="F11241" s="53"/>
      <c r="G11241" s="54"/>
      <c r="H11241" s="53"/>
      <c r="I11241" s="59"/>
      <c r="J11241" s="53"/>
      <c r="K11241" s="53"/>
      <c r="L11241" s="53"/>
      <c r="M11241" s="53"/>
    </row>
    <row r="11242" spans="2:13" x14ac:dyDescent="0.25">
      <c r="B11242" s="111"/>
      <c r="C11242" s="53"/>
      <c r="D11242" s="53"/>
      <c r="E11242" s="53"/>
      <c r="F11242" s="53"/>
      <c r="G11242" s="54"/>
      <c r="H11242" s="53"/>
      <c r="I11242" s="59"/>
      <c r="J11242" s="53"/>
      <c r="K11242" s="53"/>
      <c r="L11242" s="53"/>
      <c r="M11242" s="53"/>
    </row>
    <row r="11243" spans="2:13" x14ac:dyDescent="0.25">
      <c r="B11243" s="111"/>
      <c r="C11243" s="53"/>
      <c r="D11243" s="53"/>
      <c r="E11243" s="53"/>
      <c r="F11243" s="53"/>
      <c r="G11243" s="54"/>
      <c r="H11243" s="53"/>
      <c r="I11243" s="59"/>
      <c r="J11243" s="53"/>
      <c r="K11243" s="53"/>
      <c r="L11243" s="53"/>
      <c r="M11243" s="53"/>
    </row>
    <row r="11244" spans="2:13" x14ac:dyDescent="0.25">
      <c r="B11244" s="111"/>
      <c r="C11244" s="53"/>
      <c r="D11244" s="53"/>
      <c r="E11244" s="53"/>
      <c r="F11244" s="53"/>
      <c r="G11244" s="54"/>
      <c r="H11244" s="53"/>
      <c r="I11244" s="59"/>
      <c r="J11244" s="53"/>
      <c r="K11244" s="53"/>
      <c r="L11244" s="53"/>
      <c r="M11244" s="53"/>
    </row>
    <row r="11245" spans="2:13" x14ac:dyDescent="0.25">
      <c r="B11245" s="111"/>
      <c r="C11245" s="53"/>
      <c r="D11245" s="53"/>
      <c r="E11245" s="53"/>
      <c r="F11245" s="53"/>
      <c r="G11245" s="54"/>
      <c r="H11245" s="53"/>
      <c r="I11245" s="59"/>
      <c r="J11245" s="53"/>
      <c r="K11245" s="53"/>
      <c r="L11245" s="53"/>
      <c r="M11245" s="53"/>
    </row>
    <row r="11246" spans="2:13" x14ac:dyDescent="0.25">
      <c r="B11246" s="111"/>
      <c r="C11246" s="53"/>
      <c r="D11246" s="53"/>
      <c r="E11246" s="53"/>
      <c r="F11246" s="53"/>
      <c r="G11246" s="54"/>
      <c r="H11246" s="53"/>
      <c r="I11246" s="59"/>
      <c r="J11246" s="53"/>
      <c r="K11246" s="53"/>
      <c r="L11246" s="53"/>
      <c r="M11246" s="53"/>
    </row>
    <row r="11247" spans="2:13" x14ac:dyDescent="0.25">
      <c r="B11247" s="111"/>
      <c r="C11247" s="53"/>
      <c r="D11247" s="53"/>
      <c r="E11247" s="53"/>
      <c r="F11247" s="53"/>
      <c r="G11247" s="54"/>
      <c r="H11247" s="53"/>
      <c r="I11247" s="59"/>
      <c r="J11247" s="53"/>
      <c r="K11247" s="53"/>
      <c r="L11247" s="53"/>
      <c r="M11247" s="53"/>
    </row>
    <row r="11248" spans="2:13" x14ac:dyDescent="0.25">
      <c r="B11248" s="111"/>
      <c r="C11248" s="53"/>
      <c r="D11248" s="53"/>
      <c r="E11248" s="53"/>
      <c r="F11248" s="53"/>
      <c r="G11248" s="54"/>
      <c r="H11248" s="53"/>
      <c r="I11248" s="59"/>
      <c r="J11248" s="53"/>
      <c r="K11248" s="53"/>
      <c r="L11248" s="53"/>
      <c r="M11248" s="53"/>
    </row>
    <row r="11249" spans="2:13" x14ac:dyDescent="0.25">
      <c r="B11249" s="111"/>
      <c r="C11249" s="53"/>
      <c r="D11249" s="53"/>
      <c r="E11249" s="53"/>
      <c r="F11249" s="53"/>
      <c r="G11249" s="54"/>
      <c r="H11249" s="53"/>
      <c r="I11249" s="59"/>
      <c r="J11249" s="53"/>
      <c r="K11249" s="53"/>
      <c r="L11249" s="53"/>
      <c r="M11249" s="53"/>
    </row>
    <row r="11250" spans="2:13" x14ac:dyDescent="0.25">
      <c r="B11250" s="111"/>
      <c r="C11250" s="53"/>
      <c r="D11250" s="53"/>
      <c r="E11250" s="53"/>
      <c r="F11250" s="53"/>
      <c r="G11250" s="54"/>
      <c r="H11250" s="53"/>
      <c r="I11250" s="59"/>
      <c r="J11250" s="53"/>
      <c r="K11250" s="53"/>
      <c r="L11250" s="53"/>
      <c r="M11250" s="53"/>
    </row>
    <row r="11251" spans="2:13" x14ac:dyDescent="0.25">
      <c r="B11251" s="111"/>
      <c r="C11251" s="53"/>
      <c r="D11251" s="53"/>
      <c r="E11251" s="53"/>
      <c r="F11251" s="53"/>
      <c r="G11251" s="54"/>
      <c r="H11251" s="53"/>
      <c r="I11251" s="59"/>
      <c r="J11251" s="53"/>
      <c r="K11251" s="53"/>
      <c r="L11251" s="53"/>
      <c r="M11251" s="53"/>
    </row>
    <row r="11252" spans="2:13" x14ac:dyDescent="0.25">
      <c r="B11252" s="111"/>
      <c r="C11252" s="53"/>
      <c r="D11252" s="53"/>
      <c r="E11252" s="53"/>
      <c r="F11252" s="53"/>
      <c r="G11252" s="54"/>
      <c r="H11252" s="53"/>
      <c r="I11252" s="59"/>
      <c r="J11252" s="53"/>
      <c r="K11252" s="53"/>
      <c r="L11252" s="53"/>
      <c r="M11252" s="53"/>
    </row>
    <row r="11253" spans="2:13" x14ac:dyDescent="0.25">
      <c r="B11253" s="111"/>
      <c r="C11253" s="53"/>
      <c r="D11253" s="53"/>
      <c r="E11253" s="53"/>
      <c r="F11253" s="53"/>
      <c r="G11253" s="54"/>
      <c r="H11253" s="53"/>
      <c r="I11253" s="59"/>
      <c r="J11253" s="53"/>
      <c r="K11253" s="53"/>
      <c r="L11253" s="53"/>
      <c r="M11253" s="53"/>
    </row>
    <row r="11254" spans="2:13" x14ac:dyDescent="0.25">
      <c r="B11254" s="111"/>
      <c r="C11254" s="53"/>
      <c r="D11254" s="53"/>
      <c r="E11254" s="53"/>
      <c r="F11254" s="53"/>
      <c r="G11254" s="54"/>
      <c r="H11254" s="53"/>
      <c r="I11254" s="59"/>
      <c r="J11254" s="53"/>
      <c r="K11254" s="53"/>
      <c r="L11254" s="53"/>
      <c r="M11254" s="53"/>
    </row>
    <row r="11255" spans="2:13" x14ac:dyDescent="0.25">
      <c r="B11255" s="111"/>
      <c r="C11255" s="53"/>
      <c r="D11255" s="53"/>
      <c r="E11255" s="53"/>
      <c r="F11255" s="53"/>
      <c r="G11255" s="54"/>
      <c r="H11255" s="53"/>
      <c r="I11255" s="59"/>
      <c r="J11255" s="53"/>
      <c r="K11255" s="53"/>
      <c r="L11255" s="53"/>
      <c r="M11255" s="53"/>
    </row>
    <row r="11256" spans="2:13" x14ac:dyDescent="0.25">
      <c r="B11256" s="111"/>
      <c r="C11256" s="53"/>
      <c r="D11256" s="53"/>
      <c r="E11256" s="53"/>
      <c r="F11256" s="53"/>
      <c r="G11256" s="54"/>
      <c r="H11256" s="53"/>
      <c r="I11256" s="59"/>
      <c r="J11256" s="53"/>
      <c r="K11256" s="53"/>
      <c r="L11256" s="53"/>
      <c r="M11256" s="53"/>
    </row>
    <row r="11257" spans="2:13" x14ac:dyDescent="0.25">
      <c r="B11257" s="111"/>
      <c r="C11257" s="53"/>
      <c r="D11257" s="53"/>
      <c r="E11257" s="53"/>
      <c r="F11257" s="53"/>
      <c r="G11257" s="54"/>
      <c r="H11257" s="53"/>
      <c r="I11257" s="59"/>
      <c r="J11257" s="53"/>
      <c r="K11257" s="53"/>
      <c r="L11257" s="53"/>
      <c r="M11257" s="53"/>
    </row>
    <row r="11258" spans="2:13" x14ac:dyDescent="0.25">
      <c r="B11258" s="111"/>
      <c r="C11258" s="53"/>
      <c r="D11258" s="53"/>
      <c r="E11258" s="53"/>
      <c r="F11258" s="53"/>
      <c r="G11258" s="54"/>
      <c r="H11258" s="53"/>
      <c r="I11258" s="59"/>
      <c r="J11258" s="53"/>
      <c r="K11258" s="53"/>
      <c r="L11258" s="53"/>
      <c r="M11258" s="53"/>
    </row>
    <row r="11259" spans="2:13" x14ac:dyDescent="0.25">
      <c r="B11259" s="111"/>
      <c r="C11259" s="53"/>
      <c r="D11259" s="53"/>
      <c r="E11259" s="53"/>
      <c r="F11259" s="53"/>
      <c r="G11259" s="54"/>
      <c r="H11259" s="53"/>
      <c r="I11259" s="59"/>
      <c r="J11259" s="53"/>
      <c r="K11259" s="53"/>
      <c r="L11259" s="53"/>
      <c r="M11259" s="53"/>
    </row>
    <row r="11260" spans="2:13" x14ac:dyDescent="0.25">
      <c r="B11260" s="111"/>
      <c r="C11260" s="53"/>
      <c r="D11260" s="53"/>
      <c r="E11260" s="53"/>
      <c r="F11260" s="53"/>
      <c r="G11260" s="54"/>
      <c r="H11260" s="53"/>
      <c r="I11260" s="59"/>
      <c r="J11260" s="53"/>
      <c r="K11260" s="53"/>
      <c r="L11260" s="53"/>
      <c r="M11260" s="53"/>
    </row>
    <row r="11261" spans="2:13" x14ac:dyDescent="0.25">
      <c r="B11261" s="111"/>
      <c r="C11261" s="53"/>
      <c r="D11261" s="53"/>
      <c r="E11261" s="53"/>
      <c r="F11261" s="53"/>
      <c r="G11261" s="54"/>
      <c r="H11261" s="53"/>
      <c r="I11261" s="59"/>
      <c r="J11261" s="53"/>
      <c r="K11261" s="53"/>
      <c r="L11261" s="53"/>
      <c r="M11261" s="53"/>
    </row>
    <row r="11262" spans="2:13" x14ac:dyDescent="0.25">
      <c r="B11262" s="111"/>
      <c r="C11262" s="53"/>
      <c r="D11262" s="53"/>
      <c r="E11262" s="53"/>
      <c r="F11262" s="53"/>
      <c r="G11262" s="54"/>
      <c r="H11262" s="53"/>
      <c r="I11262" s="59"/>
      <c r="J11262" s="53"/>
      <c r="K11262" s="53"/>
      <c r="L11262" s="53"/>
      <c r="M11262" s="53"/>
    </row>
    <row r="11263" spans="2:13" x14ac:dyDescent="0.25">
      <c r="B11263" s="111"/>
      <c r="C11263" s="53"/>
      <c r="D11263" s="53"/>
      <c r="E11263" s="53"/>
      <c r="F11263" s="53"/>
      <c r="G11263" s="54"/>
      <c r="H11263" s="53"/>
      <c r="I11263" s="59"/>
      <c r="J11263" s="53"/>
      <c r="K11263" s="53"/>
      <c r="L11263" s="53"/>
      <c r="M11263" s="53"/>
    </row>
    <row r="11264" spans="2:13" x14ac:dyDescent="0.25">
      <c r="B11264" s="111"/>
      <c r="C11264" s="53"/>
      <c r="D11264" s="53"/>
      <c r="E11264" s="53"/>
      <c r="F11264" s="53"/>
      <c r="G11264" s="54"/>
      <c r="H11264" s="53"/>
      <c r="I11264" s="59"/>
      <c r="J11264" s="53"/>
      <c r="K11264" s="53"/>
      <c r="L11264" s="53"/>
      <c r="M11264" s="53"/>
    </row>
    <row r="11265" spans="2:13" x14ac:dyDescent="0.25">
      <c r="B11265" s="111"/>
      <c r="C11265" s="53"/>
      <c r="D11265" s="53"/>
      <c r="E11265" s="53"/>
      <c r="F11265" s="53"/>
      <c r="G11265" s="54"/>
      <c r="H11265" s="53"/>
      <c r="I11265" s="59"/>
      <c r="J11265" s="53"/>
      <c r="K11265" s="53"/>
      <c r="L11265" s="53"/>
      <c r="M11265" s="53"/>
    </row>
    <row r="11266" spans="2:13" x14ac:dyDescent="0.25">
      <c r="B11266" s="111"/>
      <c r="C11266" s="53"/>
      <c r="D11266" s="53"/>
      <c r="E11266" s="53"/>
      <c r="F11266" s="53"/>
      <c r="G11266" s="54"/>
      <c r="H11266" s="53"/>
      <c r="I11266" s="59"/>
      <c r="J11266" s="53"/>
      <c r="K11266" s="53"/>
      <c r="L11266" s="53"/>
      <c r="M11266" s="53"/>
    </row>
    <row r="11267" spans="2:13" x14ac:dyDescent="0.25">
      <c r="B11267" s="111"/>
      <c r="C11267" s="53"/>
      <c r="D11267" s="53"/>
      <c r="E11267" s="53"/>
      <c r="F11267" s="53"/>
      <c r="G11267" s="54"/>
      <c r="H11267" s="53"/>
      <c r="I11267" s="59"/>
      <c r="J11267" s="53"/>
      <c r="K11267" s="53"/>
      <c r="L11267" s="53"/>
      <c r="M11267" s="53"/>
    </row>
    <row r="11268" spans="2:13" x14ac:dyDescent="0.25">
      <c r="B11268" s="111"/>
      <c r="C11268" s="53"/>
      <c r="D11268" s="53"/>
      <c r="E11268" s="53"/>
      <c r="F11268" s="53"/>
      <c r="G11268" s="54"/>
      <c r="H11268" s="53"/>
      <c r="I11268" s="59"/>
      <c r="J11268" s="53"/>
      <c r="K11268" s="53"/>
      <c r="L11268" s="53"/>
      <c r="M11268" s="53"/>
    </row>
    <row r="11269" spans="2:13" x14ac:dyDescent="0.25">
      <c r="B11269" s="111"/>
      <c r="C11269" s="53"/>
      <c r="D11269" s="53"/>
      <c r="E11269" s="53"/>
      <c r="F11269" s="53"/>
      <c r="G11269" s="54"/>
      <c r="H11269" s="53"/>
      <c r="I11269" s="59"/>
      <c r="J11269" s="53"/>
      <c r="K11269" s="53"/>
      <c r="L11269" s="53"/>
      <c r="M11269" s="53"/>
    </row>
    <row r="11270" spans="2:13" x14ac:dyDescent="0.25">
      <c r="B11270" s="111"/>
      <c r="C11270" s="53"/>
      <c r="D11270" s="53"/>
      <c r="E11270" s="53"/>
      <c r="F11270" s="53"/>
      <c r="G11270" s="54"/>
      <c r="H11270" s="53"/>
      <c r="I11270" s="59"/>
      <c r="J11270" s="53"/>
      <c r="K11270" s="53"/>
      <c r="L11270" s="53"/>
      <c r="M11270" s="53"/>
    </row>
    <row r="11271" spans="2:13" x14ac:dyDescent="0.25">
      <c r="B11271" s="111"/>
      <c r="C11271" s="53"/>
      <c r="D11271" s="53"/>
      <c r="E11271" s="53"/>
      <c r="F11271" s="53"/>
      <c r="G11271" s="54"/>
      <c r="H11271" s="53"/>
      <c r="I11271" s="59"/>
      <c r="J11271" s="53"/>
      <c r="K11271" s="53"/>
      <c r="L11271" s="53"/>
      <c r="M11271" s="53"/>
    </row>
    <row r="11272" spans="2:13" x14ac:dyDescent="0.25">
      <c r="B11272" s="111"/>
      <c r="C11272" s="53"/>
      <c r="D11272" s="53"/>
      <c r="E11272" s="53"/>
      <c r="F11272" s="53"/>
      <c r="G11272" s="54"/>
      <c r="H11272" s="53"/>
      <c r="I11272" s="59"/>
      <c r="J11272" s="53"/>
      <c r="K11272" s="53"/>
      <c r="L11272" s="53"/>
      <c r="M11272" s="53"/>
    </row>
    <row r="11273" spans="2:13" x14ac:dyDescent="0.25">
      <c r="B11273" s="111"/>
      <c r="C11273" s="53"/>
      <c r="D11273" s="53"/>
      <c r="E11273" s="53"/>
      <c r="F11273" s="53"/>
      <c r="G11273" s="54"/>
      <c r="H11273" s="53"/>
      <c r="I11273" s="59"/>
      <c r="J11273" s="53"/>
      <c r="K11273" s="53"/>
      <c r="L11273" s="53"/>
      <c r="M11273" s="53"/>
    </row>
    <row r="11274" spans="2:13" x14ac:dyDescent="0.25">
      <c r="B11274" s="111"/>
      <c r="C11274" s="53"/>
      <c r="D11274" s="53"/>
      <c r="E11274" s="53"/>
      <c r="F11274" s="53"/>
      <c r="G11274" s="54"/>
      <c r="H11274" s="53"/>
      <c r="I11274" s="59"/>
      <c r="J11274" s="53"/>
      <c r="K11274" s="53"/>
      <c r="L11274" s="53"/>
      <c r="M11274" s="53"/>
    </row>
    <row r="11275" spans="2:13" x14ac:dyDescent="0.25">
      <c r="B11275" s="111"/>
      <c r="C11275" s="53"/>
      <c r="D11275" s="53"/>
      <c r="E11275" s="53"/>
      <c r="F11275" s="53"/>
      <c r="G11275" s="54"/>
      <c r="H11275" s="53"/>
      <c r="I11275" s="59"/>
      <c r="J11275" s="53"/>
      <c r="K11275" s="53"/>
      <c r="L11275" s="53"/>
      <c r="M11275" s="53"/>
    </row>
    <row r="11276" spans="2:13" x14ac:dyDescent="0.25">
      <c r="B11276" s="111"/>
      <c r="C11276" s="53"/>
      <c r="D11276" s="53"/>
      <c r="E11276" s="53"/>
      <c r="F11276" s="53"/>
      <c r="G11276" s="54"/>
      <c r="H11276" s="53"/>
      <c r="I11276" s="59"/>
      <c r="J11276" s="53"/>
      <c r="K11276" s="53"/>
      <c r="L11276" s="53"/>
      <c r="M11276" s="53"/>
    </row>
    <row r="11277" spans="2:13" x14ac:dyDescent="0.25">
      <c r="B11277" s="111"/>
      <c r="C11277" s="53"/>
      <c r="D11277" s="53"/>
      <c r="E11277" s="53"/>
      <c r="F11277" s="53"/>
      <c r="G11277" s="54"/>
      <c r="H11277" s="53"/>
      <c r="I11277" s="59"/>
      <c r="J11277" s="53"/>
      <c r="K11277" s="53"/>
      <c r="L11277" s="53"/>
      <c r="M11277" s="53"/>
    </row>
    <row r="11278" spans="2:13" x14ac:dyDescent="0.25">
      <c r="B11278" s="111"/>
      <c r="C11278" s="53"/>
      <c r="D11278" s="53"/>
      <c r="E11278" s="53"/>
      <c r="F11278" s="53"/>
      <c r="G11278" s="54"/>
      <c r="H11278" s="53"/>
      <c r="I11278" s="59"/>
      <c r="J11278" s="53"/>
      <c r="K11278" s="53"/>
      <c r="L11278" s="53"/>
      <c r="M11278" s="53"/>
    </row>
    <row r="11279" spans="2:13" x14ac:dyDescent="0.25">
      <c r="B11279" s="111"/>
      <c r="C11279" s="53"/>
      <c r="D11279" s="53"/>
      <c r="E11279" s="53"/>
      <c r="F11279" s="53"/>
      <c r="G11279" s="54"/>
      <c r="H11279" s="53"/>
      <c r="I11279" s="59"/>
      <c r="J11279" s="53"/>
      <c r="K11279" s="53"/>
      <c r="L11279" s="53"/>
      <c r="M11279" s="53"/>
    </row>
    <row r="11280" spans="2:13" x14ac:dyDescent="0.25">
      <c r="B11280" s="111"/>
      <c r="C11280" s="53"/>
      <c r="D11280" s="53"/>
      <c r="E11280" s="53"/>
      <c r="F11280" s="53"/>
      <c r="G11280" s="54"/>
      <c r="H11280" s="53"/>
      <c r="I11280" s="59"/>
      <c r="J11280" s="53"/>
      <c r="K11280" s="53"/>
      <c r="L11280" s="53"/>
      <c r="M11280" s="53"/>
    </row>
    <row r="11281" spans="2:13" x14ac:dyDescent="0.25">
      <c r="B11281" s="111"/>
      <c r="C11281" s="53"/>
      <c r="D11281" s="53"/>
      <c r="E11281" s="53"/>
      <c r="F11281" s="53"/>
      <c r="G11281" s="54"/>
      <c r="H11281" s="53"/>
      <c r="I11281" s="59"/>
      <c r="J11281" s="53"/>
      <c r="K11281" s="53"/>
      <c r="L11281" s="53"/>
      <c r="M11281" s="53"/>
    </row>
    <row r="11282" spans="2:13" x14ac:dyDescent="0.25">
      <c r="B11282" s="111"/>
      <c r="C11282" s="53"/>
      <c r="D11282" s="53"/>
      <c r="E11282" s="53"/>
      <c r="F11282" s="53"/>
      <c r="G11282" s="54"/>
      <c r="H11282" s="53"/>
      <c r="I11282" s="59"/>
      <c r="J11282" s="53"/>
      <c r="K11282" s="53"/>
      <c r="L11282" s="53"/>
      <c r="M11282" s="53"/>
    </row>
    <row r="11283" spans="2:13" x14ac:dyDescent="0.25">
      <c r="B11283" s="111"/>
      <c r="C11283" s="53"/>
      <c r="D11283" s="53"/>
      <c r="E11283" s="53"/>
      <c r="F11283" s="53"/>
      <c r="G11283" s="54"/>
      <c r="H11283" s="53"/>
      <c r="I11283" s="59"/>
      <c r="J11283" s="53"/>
      <c r="K11283" s="53"/>
      <c r="L11283" s="53"/>
      <c r="M11283" s="53"/>
    </row>
    <row r="11284" spans="2:13" x14ac:dyDescent="0.25">
      <c r="B11284" s="111"/>
      <c r="C11284" s="53"/>
      <c r="D11284" s="53"/>
      <c r="E11284" s="53"/>
      <c r="F11284" s="53"/>
      <c r="G11284" s="54"/>
      <c r="H11284" s="53"/>
      <c r="I11284" s="59"/>
      <c r="J11284" s="53"/>
      <c r="K11284" s="53"/>
      <c r="L11284" s="53"/>
      <c r="M11284" s="53"/>
    </row>
    <row r="11285" spans="2:13" x14ac:dyDescent="0.25">
      <c r="B11285" s="111"/>
      <c r="C11285" s="53"/>
      <c r="D11285" s="53"/>
      <c r="E11285" s="53"/>
      <c r="F11285" s="53"/>
      <c r="G11285" s="54"/>
      <c r="H11285" s="53"/>
      <c r="I11285" s="59"/>
      <c r="J11285" s="53"/>
      <c r="K11285" s="53"/>
      <c r="L11285" s="53"/>
      <c r="M11285" s="53"/>
    </row>
    <row r="11286" spans="2:13" x14ac:dyDescent="0.25">
      <c r="B11286" s="111"/>
      <c r="C11286" s="53"/>
      <c r="D11286" s="53"/>
      <c r="E11286" s="53"/>
      <c r="F11286" s="53"/>
      <c r="G11286" s="54"/>
      <c r="H11286" s="53"/>
      <c r="I11286" s="59"/>
      <c r="J11286" s="53"/>
      <c r="K11286" s="53"/>
      <c r="L11286" s="53"/>
      <c r="M11286" s="53"/>
    </row>
    <row r="11287" spans="2:13" x14ac:dyDescent="0.25">
      <c r="B11287" s="111"/>
      <c r="C11287" s="53"/>
      <c r="D11287" s="53"/>
      <c r="E11287" s="53"/>
      <c r="F11287" s="53"/>
      <c r="G11287" s="54"/>
      <c r="H11287" s="53"/>
      <c r="I11287" s="59"/>
      <c r="J11287" s="53"/>
      <c r="K11287" s="53"/>
      <c r="L11287" s="53"/>
      <c r="M11287" s="53"/>
    </row>
    <row r="11288" spans="2:13" x14ac:dyDescent="0.25">
      <c r="B11288" s="111"/>
      <c r="C11288" s="53"/>
      <c r="D11288" s="53"/>
      <c r="E11288" s="53"/>
      <c r="F11288" s="53"/>
      <c r="G11288" s="54"/>
      <c r="H11288" s="53"/>
      <c r="I11288" s="59"/>
      <c r="J11288" s="53"/>
      <c r="K11288" s="53"/>
      <c r="L11288" s="53"/>
      <c r="M11288" s="53"/>
    </row>
    <row r="11289" spans="2:13" x14ac:dyDescent="0.25">
      <c r="B11289" s="111"/>
      <c r="C11289" s="53"/>
      <c r="D11289" s="53"/>
      <c r="E11289" s="53"/>
      <c r="F11289" s="53"/>
      <c r="G11289" s="54"/>
      <c r="H11289" s="53"/>
      <c r="I11289" s="59"/>
      <c r="J11289" s="53"/>
      <c r="K11289" s="53"/>
      <c r="L11289" s="53"/>
      <c r="M11289" s="53"/>
    </row>
    <row r="11290" spans="2:13" x14ac:dyDescent="0.25">
      <c r="B11290" s="111"/>
      <c r="C11290" s="53"/>
      <c r="D11290" s="53"/>
      <c r="E11290" s="53"/>
      <c r="F11290" s="53"/>
      <c r="G11290" s="54"/>
      <c r="H11290" s="53"/>
      <c r="I11290" s="59"/>
      <c r="J11290" s="53"/>
      <c r="K11290" s="53"/>
      <c r="L11290" s="53"/>
      <c r="M11290" s="53"/>
    </row>
    <row r="11291" spans="2:13" x14ac:dyDescent="0.25">
      <c r="B11291" s="111"/>
      <c r="C11291" s="53"/>
      <c r="D11291" s="53"/>
      <c r="E11291" s="53"/>
      <c r="F11291" s="53"/>
      <c r="G11291" s="54"/>
      <c r="H11291" s="53"/>
      <c r="I11291" s="59"/>
      <c r="J11291" s="53"/>
      <c r="K11291" s="53"/>
      <c r="L11291" s="53"/>
      <c r="M11291" s="53"/>
    </row>
    <row r="11292" spans="2:13" x14ac:dyDescent="0.25">
      <c r="B11292" s="111"/>
      <c r="C11292" s="53"/>
      <c r="D11292" s="53"/>
      <c r="E11292" s="53"/>
      <c r="F11292" s="53"/>
      <c r="G11292" s="54"/>
      <c r="H11292" s="53"/>
      <c r="I11292" s="59"/>
      <c r="J11292" s="53"/>
      <c r="K11292" s="53"/>
      <c r="L11292" s="53"/>
      <c r="M11292" s="53"/>
    </row>
    <row r="11293" spans="2:13" x14ac:dyDescent="0.25">
      <c r="B11293" s="111"/>
      <c r="C11293" s="53"/>
      <c r="D11293" s="53"/>
      <c r="E11293" s="53"/>
      <c r="F11293" s="53"/>
      <c r="G11293" s="54"/>
      <c r="H11293" s="53"/>
      <c r="I11293" s="59"/>
      <c r="J11293" s="53"/>
      <c r="K11293" s="53"/>
      <c r="L11293" s="53"/>
      <c r="M11293" s="53"/>
    </row>
    <row r="11294" spans="2:13" x14ac:dyDescent="0.25">
      <c r="B11294" s="111"/>
      <c r="C11294" s="53"/>
      <c r="D11294" s="53"/>
      <c r="E11294" s="53"/>
      <c r="F11294" s="53"/>
      <c r="G11294" s="54"/>
      <c r="H11294" s="53"/>
      <c r="I11294" s="59"/>
      <c r="J11294" s="53"/>
      <c r="K11294" s="53"/>
      <c r="L11294" s="53"/>
      <c r="M11294" s="53"/>
    </row>
    <row r="11295" spans="2:13" x14ac:dyDescent="0.25">
      <c r="B11295" s="111"/>
      <c r="C11295" s="53"/>
      <c r="D11295" s="53"/>
      <c r="E11295" s="53"/>
      <c r="F11295" s="53"/>
      <c r="G11295" s="54"/>
      <c r="H11295" s="53"/>
      <c r="I11295" s="59"/>
      <c r="J11295" s="53"/>
      <c r="K11295" s="53"/>
      <c r="L11295" s="53"/>
      <c r="M11295" s="53"/>
    </row>
    <row r="11296" spans="2:13" x14ac:dyDescent="0.25">
      <c r="B11296" s="111"/>
      <c r="C11296" s="53"/>
      <c r="D11296" s="53"/>
      <c r="E11296" s="53"/>
      <c r="F11296" s="53"/>
      <c r="G11296" s="54"/>
      <c r="H11296" s="53"/>
      <c r="I11296" s="59"/>
      <c r="J11296" s="53"/>
      <c r="K11296" s="53"/>
      <c r="L11296" s="53"/>
      <c r="M11296" s="53"/>
    </row>
    <row r="11297" spans="2:13" x14ac:dyDescent="0.25">
      <c r="B11297" s="111"/>
      <c r="C11297" s="53"/>
      <c r="D11297" s="53"/>
      <c r="E11297" s="53"/>
      <c r="F11297" s="53"/>
      <c r="G11297" s="54"/>
      <c r="H11297" s="53"/>
      <c r="I11297" s="59"/>
      <c r="J11297" s="53"/>
      <c r="K11297" s="53"/>
      <c r="L11297" s="53"/>
      <c r="M11297" s="53"/>
    </row>
    <row r="11298" spans="2:13" x14ac:dyDescent="0.25">
      <c r="B11298" s="111"/>
      <c r="C11298" s="53"/>
      <c r="D11298" s="53"/>
      <c r="E11298" s="53"/>
      <c r="F11298" s="53"/>
      <c r="G11298" s="54"/>
      <c r="H11298" s="53"/>
      <c r="I11298" s="59"/>
      <c r="J11298" s="53"/>
      <c r="K11298" s="53"/>
      <c r="L11298" s="53"/>
      <c r="M11298" s="53"/>
    </row>
    <row r="11299" spans="2:13" x14ac:dyDescent="0.25">
      <c r="B11299" s="111"/>
      <c r="C11299" s="53"/>
      <c r="D11299" s="53"/>
      <c r="E11299" s="53"/>
      <c r="F11299" s="53"/>
      <c r="G11299" s="54"/>
      <c r="H11299" s="53"/>
      <c r="I11299" s="59"/>
      <c r="J11299" s="53"/>
      <c r="K11299" s="53"/>
      <c r="L11299" s="53"/>
      <c r="M11299" s="53"/>
    </row>
    <row r="11300" spans="2:13" x14ac:dyDescent="0.25">
      <c r="B11300" s="111"/>
      <c r="C11300" s="53"/>
      <c r="D11300" s="53"/>
      <c r="E11300" s="53"/>
      <c r="F11300" s="53"/>
      <c r="G11300" s="54"/>
      <c r="H11300" s="53"/>
      <c r="I11300" s="59"/>
      <c r="J11300" s="53"/>
      <c r="K11300" s="53"/>
      <c r="L11300" s="53"/>
      <c r="M11300" s="53"/>
    </row>
    <row r="11301" spans="2:13" x14ac:dyDescent="0.25">
      <c r="B11301" s="111"/>
      <c r="C11301" s="53"/>
      <c r="D11301" s="53"/>
      <c r="E11301" s="53"/>
      <c r="F11301" s="53"/>
      <c r="G11301" s="54"/>
      <c r="H11301" s="53"/>
      <c r="I11301" s="59"/>
      <c r="J11301" s="53"/>
      <c r="K11301" s="53"/>
      <c r="L11301" s="53"/>
      <c r="M11301" s="53"/>
    </row>
    <row r="11302" spans="2:13" x14ac:dyDescent="0.25">
      <c r="B11302" s="111"/>
      <c r="C11302" s="53"/>
      <c r="D11302" s="53"/>
      <c r="E11302" s="53"/>
      <c r="F11302" s="53"/>
      <c r="G11302" s="54"/>
      <c r="H11302" s="53"/>
      <c r="I11302" s="59"/>
      <c r="J11302" s="53"/>
      <c r="K11302" s="53"/>
      <c r="L11302" s="53"/>
      <c r="M11302" s="53"/>
    </row>
    <row r="11303" spans="2:13" x14ac:dyDescent="0.25">
      <c r="B11303" s="111"/>
      <c r="C11303" s="53"/>
      <c r="D11303" s="53"/>
      <c r="E11303" s="53"/>
      <c r="F11303" s="53"/>
      <c r="G11303" s="54"/>
      <c r="H11303" s="53"/>
      <c r="I11303" s="59"/>
      <c r="J11303" s="53"/>
      <c r="K11303" s="53"/>
      <c r="L11303" s="53"/>
      <c r="M11303" s="53"/>
    </row>
    <row r="11304" spans="2:13" x14ac:dyDescent="0.25">
      <c r="B11304" s="111"/>
      <c r="C11304" s="53"/>
      <c r="D11304" s="53"/>
      <c r="E11304" s="53"/>
      <c r="F11304" s="53"/>
      <c r="G11304" s="54"/>
      <c r="H11304" s="53"/>
      <c r="I11304" s="59"/>
      <c r="J11304" s="53"/>
      <c r="K11304" s="53"/>
      <c r="L11304" s="53"/>
      <c r="M11304" s="53"/>
    </row>
    <row r="11305" spans="2:13" x14ac:dyDescent="0.25">
      <c r="B11305" s="111"/>
      <c r="C11305" s="53"/>
      <c r="D11305" s="53"/>
      <c r="E11305" s="53"/>
      <c r="F11305" s="53"/>
      <c r="G11305" s="54"/>
      <c r="H11305" s="53"/>
      <c r="I11305" s="59"/>
      <c r="J11305" s="53"/>
      <c r="K11305" s="53"/>
      <c r="L11305" s="53"/>
      <c r="M11305" s="53"/>
    </row>
    <row r="11306" spans="2:13" x14ac:dyDescent="0.25">
      <c r="B11306" s="111"/>
      <c r="C11306" s="53"/>
      <c r="D11306" s="53"/>
      <c r="E11306" s="53"/>
      <c r="F11306" s="53"/>
      <c r="G11306" s="54"/>
      <c r="H11306" s="53"/>
      <c r="I11306" s="59"/>
      <c r="J11306" s="53"/>
      <c r="K11306" s="53"/>
      <c r="L11306" s="53"/>
      <c r="M11306" s="53"/>
    </row>
    <row r="11307" spans="2:13" x14ac:dyDescent="0.25">
      <c r="B11307" s="111"/>
      <c r="C11307" s="53"/>
      <c r="D11307" s="53"/>
      <c r="E11307" s="53"/>
      <c r="F11307" s="53"/>
      <c r="G11307" s="54"/>
      <c r="H11307" s="53"/>
      <c r="I11307" s="59"/>
      <c r="J11307" s="53"/>
      <c r="K11307" s="53"/>
      <c r="L11307" s="53"/>
      <c r="M11307" s="53"/>
    </row>
    <row r="11308" spans="2:13" x14ac:dyDescent="0.25">
      <c r="B11308" s="111"/>
      <c r="C11308" s="53"/>
      <c r="D11308" s="53"/>
      <c r="E11308" s="53"/>
      <c r="F11308" s="53"/>
      <c r="G11308" s="54"/>
      <c r="H11308" s="53"/>
      <c r="I11308" s="59"/>
      <c r="J11308" s="53"/>
      <c r="K11308" s="53"/>
      <c r="L11308" s="53"/>
      <c r="M11308" s="53"/>
    </row>
    <row r="11309" spans="2:13" x14ac:dyDescent="0.25">
      <c r="B11309" s="111"/>
      <c r="C11309" s="53"/>
      <c r="D11309" s="53"/>
      <c r="E11309" s="53"/>
      <c r="F11309" s="53"/>
      <c r="G11309" s="54"/>
      <c r="H11309" s="53"/>
      <c r="I11309" s="59"/>
      <c r="J11309" s="53"/>
      <c r="K11309" s="53"/>
      <c r="L11309" s="53"/>
      <c r="M11309" s="53"/>
    </row>
    <row r="11310" spans="2:13" x14ac:dyDescent="0.25">
      <c r="B11310" s="111"/>
      <c r="C11310" s="53"/>
      <c r="D11310" s="53"/>
      <c r="E11310" s="53"/>
      <c r="F11310" s="53"/>
      <c r="G11310" s="54"/>
      <c r="H11310" s="53"/>
      <c r="I11310" s="59"/>
      <c r="J11310" s="53"/>
      <c r="K11310" s="53"/>
      <c r="L11310" s="53"/>
      <c r="M11310" s="53"/>
    </row>
    <row r="11311" spans="2:13" x14ac:dyDescent="0.25">
      <c r="B11311" s="111"/>
      <c r="C11311" s="53"/>
      <c r="D11311" s="53"/>
      <c r="E11311" s="53"/>
      <c r="F11311" s="53"/>
      <c r="G11311" s="54"/>
      <c r="H11311" s="53"/>
      <c r="I11311" s="59"/>
      <c r="J11311" s="53"/>
      <c r="K11311" s="53"/>
      <c r="L11311" s="53"/>
      <c r="M11311" s="53"/>
    </row>
    <row r="11312" spans="2:13" x14ac:dyDescent="0.25">
      <c r="B11312" s="111"/>
      <c r="C11312" s="53"/>
      <c r="D11312" s="53"/>
      <c r="E11312" s="53"/>
      <c r="F11312" s="53"/>
      <c r="G11312" s="54"/>
      <c r="H11312" s="53"/>
      <c r="I11312" s="59"/>
      <c r="J11312" s="53"/>
      <c r="K11312" s="53"/>
      <c r="L11312" s="53"/>
      <c r="M11312" s="53"/>
    </row>
    <row r="11313" spans="2:13" x14ac:dyDescent="0.25">
      <c r="B11313" s="111"/>
      <c r="C11313" s="53"/>
      <c r="D11313" s="53"/>
      <c r="E11313" s="53"/>
      <c r="F11313" s="53"/>
      <c r="G11313" s="54"/>
      <c r="H11313" s="53"/>
      <c r="I11313" s="59"/>
      <c r="J11313" s="53"/>
      <c r="K11313" s="53"/>
      <c r="L11313" s="53"/>
      <c r="M11313" s="53"/>
    </row>
    <row r="11314" spans="2:13" x14ac:dyDescent="0.25">
      <c r="B11314" s="111"/>
      <c r="C11314" s="53"/>
      <c r="D11314" s="53"/>
      <c r="E11314" s="53"/>
      <c r="F11314" s="53"/>
      <c r="G11314" s="54"/>
      <c r="H11314" s="53"/>
      <c r="I11314" s="59"/>
      <c r="J11314" s="53"/>
      <c r="K11314" s="53"/>
      <c r="L11314" s="53"/>
      <c r="M11314" s="53"/>
    </row>
    <row r="11315" spans="2:13" x14ac:dyDescent="0.25">
      <c r="B11315" s="111"/>
      <c r="C11315" s="53"/>
      <c r="D11315" s="53"/>
      <c r="E11315" s="53"/>
      <c r="F11315" s="53"/>
      <c r="G11315" s="54"/>
      <c r="H11315" s="53"/>
      <c r="I11315" s="59"/>
      <c r="J11315" s="53"/>
      <c r="K11315" s="53"/>
      <c r="L11315" s="53"/>
      <c r="M11315" s="53"/>
    </row>
    <row r="11316" spans="2:13" x14ac:dyDescent="0.25">
      <c r="B11316" s="111"/>
      <c r="C11316" s="53"/>
      <c r="D11316" s="53"/>
      <c r="E11316" s="53"/>
      <c r="F11316" s="53"/>
      <c r="G11316" s="54"/>
      <c r="H11316" s="53"/>
      <c r="I11316" s="59"/>
      <c r="J11316" s="53"/>
      <c r="K11316" s="53"/>
      <c r="L11316" s="53"/>
      <c r="M11316" s="53"/>
    </row>
    <row r="11317" spans="2:13" x14ac:dyDescent="0.25">
      <c r="B11317" s="111"/>
      <c r="C11317" s="53"/>
      <c r="D11317" s="53"/>
      <c r="E11317" s="53"/>
      <c r="F11317" s="53"/>
      <c r="G11317" s="54"/>
      <c r="H11317" s="53"/>
      <c r="I11317" s="59"/>
      <c r="J11317" s="53"/>
      <c r="K11317" s="53"/>
      <c r="L11317" s="53"/>
      <c r="M11317" s="53"/>
    </row>
    <row r="11318" spans="2:13" x14ac:dyDescent="0.25">
      <c r="B11318" s="111"/>
      <c r="C11318" s="53"/>
      <c r="D11318" s="53"/>
      <c r="E11318" s="53"/>
      <c r="F11318" s="53"/>
      <c r="G11318" s="54"/>
      <c r="H11318" s="53"/>
      <c r="I11318" s="59"/>
      <c r="J11318" s="53"/>
      <c r="K11318" s="53"/>
      <c r="L11318" s="53"/>
      <c r="M11318" s="53"/>
    </row>
    <row r="11319" spans="2:13" x14ac:dyDescent="0.25">
      <c r="B11319" s="111"/>
      <c r="C11319" s="53"/>
      <c r="D11319" s="53"/>
      <c r="E11319" s="53"/>
      <c r="F11319" s="53"/>
      <c r="G11319" s="54"/>
      <c r="H11319" s="53"/>
      <c r="I11319" s="59"/>
      <c r="J11319" s="53"/>
      <c r="K11319" s="53"/>
      <c r="L11319" s="53"/>
      <c r="M11319" s="53"/>
    </row>
    <row r="11320" spans="2:13" x14ac:dyDescent="0.25">
      <c r="B11320" s="111"/>
      <c r="C11320" s="53"/>
      <c r="D11320" s="53"/>
      <c r="E11320" s="53"/>
      <c r="F11320" s="53"/>
      <c r="G11320" s="54"/>
      <c r="H11320" s="53"/>
      <c r="I11320" s="59"/>
      <c r="J11320" s="53"/>
      <c r="K11320" s="53"/>
      <c r="L11320" s="53"/>
      <c r="M11320" s="53"/>
    </row>
    <row r="11321" spans="2:13" x14ac:dyDescent="0.25">
      <c r="B11321" s="111"/>
      <c r="C11321" s="53"/>
      <c r="D11321" s="53"/>
      <c r="E11321" s="53"/>
      <c r="F11321" s="53"/>
      <c r="G11321" s="54"/>
      <c r="H11321" s="53"/>
      <c r="I11321" s="59"/>
      <c r="J11321" s="53"/>
      <c r="K11321" s="53"/>
      <c r="L11321" s="53"/>
      <c r="M11321" s="53"/>
    </row>
    <row r="11322" spans="2:13" x14ac:dyDescent="0.25">
      <c r="B11322" s="111"/>
      <c r="C11322" s="53"/>
      <c r="D11322" s="53"/>
      <c r="E11322" s="53"/>
      <c r="F11322" s="53"/>
      <c r="G11322" s="54"/>
      <c r="H11322" s="53"/>
      <c r="I11322" s="59"/>
      <c r="J11322" s="53"/>
      <c r="K11322" s="53"/>
      <c r="L11322" s="53"/>
      <c r="M11322" s="53"/>
    </row>
    <row r="11323" spans="2:13" x14ac:dyDescent="0.25">
      <c r="B11323" s="111"/>
      <c r="C11323" s="53"/>
      <c r="D11323" s="53"/>
      <c r="E11323" s="53"/>
      <c r="F11323" s="53"/>
      <c r="G11323" s="54"/>
      <c r="H11323" s="53"/>
      <c r="I11323" s="59"/>
      <c r="J11323" s="53"/>
      <c r="K11323" s="53"/>
      <c r="L11323" s="53"/>
      <c r="M11323" s="53"/>
    </row>
    <row r="11324" spans="2:13" x14ac:dyDescent="0.25">
      <c r="B11324" s="111"/>
      <c r="C11324" s="53"/>
      <c r="D11324" s="53"/>
      <c r="E11324" s="53"/>
      <c r="F11324" s="53"/>
      <c r="G11324" s="54"/>
      <c r="H11324" s="53"/>
      <c r="I11324" s="59"/>
      <c r="J11324" s="53"/>
      <c r="K11324" s="53"/>
      <c r="L11324" s="53"/>
      <c r="M11324" s="53"/>
    </row>
    <row r="11325" spans="2:13" x14ac:dyDescent="0.25">
      <c r="B11325" s="111"/>
      <c r="C11325" s="53"/>
      <c r="D11325" s="53"/>
      <c r="E11325" s="53"/>
      <c r="F11325" s="53"/>
      <c r="G11325" s="54"/>
      <c r="H11325" s="53"/>
      <c r="I11325" s="59"/>
      <c r="J11325" s="53"/>
      <c r="K11325" s="53"/>
      <c r="L11325" s="53"/>
      <c r="M11325" s="53"/>
    </row>
    <row r="11326" spans="2:13" x14ac:dyDescent="0.25">
      <c r="B11326" s="111"/>
      <c r="C11326" s="53"/>
      <c r="D11326" s="53"/>
      <c r="E11326" s="53"/>
      <c r="F11326" s="53"/>
      <c r="G11326" s="54"/>
      <c r="H11326" s="53"/>
      <c r="I11326" s="59"/>
      <c r="J11326" s="53"/>
      <c r="K11326" s="53"/>
      <c r="L11326" s="53"/>
      <c r="M11326" s="53"/>
    </row>
    <row r="11327" spans="2:13" x14ac:dyDescent="0.25">
      <c r="B11327" s="111"/>
      <c r="C11327" s="53"/>
      <c r="D11327" s="53"/>
      <c r="E11327" s="53"/>
      <c r="F11327" s="53"/>
      <c r="G11327" s="54"/>
      <c r="H11327" s="53"/>
      <c r="I11327" s="59"/>
      <c r="J11327" s="53"/>
      <c r="K11327" s="53"/>
      <c r="L11327" s="53"/>
      <c r="M11327" s="53"/>
    </row>
    <row r="11328" spans="2:13" x14ac:dyDescent="0.25">
      <c r="B11328" s="111"/>
      <c r="C11328" s="53"/>
      <c r="D11328" s="53"/>
      <c r="E11328" s="53"/>
      <c r="F11328" s="53"/>
      <c r="G11328" s="54"/>
      <c r="H11328" s="53"/>
      <c r="I11328" s="59"/>
      <c r="J11328" s="53"/>
      <c r="K11328" s="53"/>
      <c r="L11328" s="53"/>
      <c r="M11328" s="53"/>
    </row>
    <row r="11329" spans="2:13" x14ac:dyDescent="0.25">
      <c r="B11329" s="111"/>
      <c r="C11329" s="53"/>
      <c r="D11329" s="53"/>
      <c r="E11329" s="53"/>
      <c r="F11329" s="53"/>
      <c r="G11329" s="54"/>
      <c r="H11329" s="53"/>
      <c r="I11329" s="59"/>
      <c r="J11329" s="53"/>
      <c r="K11329" s="53"/>
      <c r="L11329" s="53"/>
      <c r="M11329" s="53"/>
    </row>
    <row r="11330" spans="2:13" x14ac:dyDescent="0.25">
      <c r="B11330" s="111"/>
      <c r="C11330" s="53"/>
      <c r="D11330" s="53"/>
      <c r="E11330" s="53"/>
      <c r="F11330" s="53"/>
      <c r="G11330" s="54"/>
      <c r="H11330" s="53"/>
      <c r="I11330" s="59"/>
      <c r="J11330" s="53"/>
      <c r="K11330" s="53"/>
      <c r="L11330" s="53"/>
      <c r="M11330" s="53"/>
    </row>
    <row r="11331" spans="2:13" x14ac:dyDescent="0.25">
      <c r="B11331" s="111"/>
      <c r="C11331" s="53"/>
      <c r="D11331" s="53"/>
      <c r="E11331" s="53"/>
      <c r="F11331" s="53"/>
      <c r="G11331" s="54"/>
      <c r="H11331" s="53"/>
      <c r="I11331" s="59"/>
      <c r="J11331" s="53"/>
      <c r="K11331" s="53"/>
      <c r="L11331" s="53"/>
      <c r="M11331" s="53"/>
    </row>
    <row r="11332" spans="2:13" x14ac:dyDescent="0.25">
      <c r="B11332" s="111"/>
      <c r="C11332" s="53"/>
      <c r="D11332" s="53"/>
      <c r="E11332" s="53"/>
      <c r="F11332" s="53"/>
      <c r="G11332" s="54"/>
      <c r="H11332" s="53"/>
      <c r="I11332" s="59"/>
      <c r="J11332" s="53"/>
      <c r="K11332" s="53"/>
      <c r="L11332" s="53"/>
      <c r="M11332" s="53"/>
    </row>
    <row r="11333" spans="2:13" x14ac:dyDescent="0.25">
      <c r="B11333" s="111"/>
      <c r="C11333" s="53"/>
      <c r="D11333" s="53"/>
      <c r="E11333" s="53"/>
      <c r="F11333" s="53"/>
      <c r="G11333" s="54"/>
      <c r="H11333" s="53"/>
      <c r="I11333" s="59"/>
      <c r="J11333" s="53"/>
      <c r="K11333" s="53"/>
      <c r="L11333" s="53"/>
      <c r="M11333" s="53"/>
    </row>
    <row r="11334" spans="2:13" x14ac:dyDescent="0.25">
      <c r="B11334" s="111"/>
      <c r="C11334" s="53"/>
      <c r="D11334" s="53"/>
      <c r="E11334" s="53"/>
      <c r="F11334" s="53"/>
      <c r="G11334" s="54"/>
      <c r="H11334" s="53"/>
      <c r="I11334" s="59"/>
      <c r="J11334" s="53"/>
      <c r="K11334" s="53"/>
      <c r="L11334" s="53"/>
      <c r="M11334" s="53"/>
    </row>
    <row r="11335" spans="2:13" x14ac:dyDescent="0.25">
      <c r="B11335" s="111"/>
      <c r="C11335" s="53"/>
      <c r="D11335" s="53"/>
      <c r="E11335" s="53"/>
      <c r="F11335" s="53"/>
      <c r="G11335" s="54"/>
      <c r="H11335" s="53"/>
      <c r="I11335" s="59"/>
      <c r="J11335" s="53"/>
      <c r="K11335" s="53"/>
      <c r="L11335" s="53"/>
      <c r="M11335" s="53"/>
    </row>
    <row r="11336" spans="2:13" x14ac:dyDescent="0.25">
      <c r="B11336" s="111"/>
      <c r="C11336" s="53"/>
      <c r="D11336" s="53"/>
      <c r="E11336" s="53"/>
      <c r="F11336" s="53"/>
      <c r="G11336" s="54"/>
      <c r="H11336" s="53"/>
      <c r="I11336" s="59"/>
      <c r="J11336" s="53"/>
      <c r="K11336" s="53"/>
      <c r="L11336" s="53"/>
      <c r="M11336" s="53"/>
    </row>
    <row r="11337" spans="2:13" x14ac:dyDescent="0.25">
      <c r="B11337" s="111"/>
      <c r="C11337" s="53"/>
      <c r="D11337" s="53"/>
      <c r="E11337" s="53"/>
      <c r="F11337" s="53"/>
      <c r="G11337" s="54"/>
      <c r="H11337" s="53"/>
      <c r="I11337" s="59"/>
      <c r="J11337" s="53"/>
      <c r="K11337" s="53"/>
      <c r="L11337" s="53"/>
      <c r="M11337" s="53"/>
    </row>
    <row r="11338" spans="2:13" x14ac:dyDescent="0.25">
      <c r="B11338" s="111"/>
      <c r="C11338" s="53"/>
      <c r="D11338" s="53"/>
      <c r="E11338" s="53"/>
      <c r="F11338" s="53"/>
      <c r="G11338" s="54"/>
      <c r="H11338" s="53"/>
      <c r="I11338" s="59"/>
      <c r="J11338" s="53"/>
      <c r="K11338" s="53"/>
      <c r="L11338" s="53"/>
      <c r="M11338" s="53"/>
    </row>
    <row r="11339" spans="2:13" x14ac:dyDescent="0.25">
      <c r="B11339" s="111"/>
      <c r="C11339" s="53"/>
      <c r="D11339" s="53"/>
      <c r="E11339" s="53"/>
      <c r="F11339" s="53"/>
      <c r="G11339" s="54"/>
      <c r="H11339" s="53"/>
      <c r="I11339" s="59"/>
      <c r="J11339" s="53"/>
      <c r="K11339" s="53"/>
      <c r="L11339" s="53"/>
      <c r="M11339" s="53"/>
    </row>
    <row r="11340" spans="2:13" x14ac:dyDescent="0.25">
      <c r="B11340" s="111"/>
      <c r="C11340" s="53"/>
      <c r="D11340" s="53"/>
      <c r="E11340" s="53"/>
      <c r="F11340" s="53"/>
      <c r="G11340" s="54"/>
      <c r="H11340" s="53"/>
      <c r="I11340" s="59"/>
      <c r="J11340" s="53"/>
      <c r="K11340" s="53"/>
      <c r="L11340" s="53"/>
      <c r="M11340" s="53"/>
    </row>
    <row r="11341" spans="2:13" x14ac:dyDescent="0.25">
      <c r="B11341" s="111"/>
      <c r="C11341" s="53"/>
      <c r="D11341" s="53"/>
      <c r="E11341" s="53"/>
      <c r="F11341" s="53"/>
      <c r="G11341" s="54"/>
      <c r="H11341" s="53"/>
      <c r="I11341" s="59"/>
      <c r="J11341" s="53"/>
      <c r="K11341" s="53"/>
      <c r="L11341" s="53"/>
      <c r="M11341" s="53"/>
    </row>
    <row r="11342" spans="2:13" x14ac:dyDescent="0.25">
      <c r="B11342" s="111"/>
      <c r="C11342" s="53"/>
      <c r="D11342" s="53"/>
      <c r="E11342" s="53"/>
      <c r="F11342" s="53"/>
      <c r="G11342" s="54"/>
      <c r="H11342" s="53"/>
      <c r="I11342" s="59"/>
      <c r="J11342" s="53"/>
      <c r="K11342" s="53"/>
      <c r="L11342" s="53"/>
      <c r="M11342" s="53"/>
    </row>
    <row r="11343" spans="2:13" x14ac:dyDescent="0.25">
      <c r="B11343" s="111"/>
      <c r="C11343" s="53"/>
      <c r="D11343" s="53"/>
      <c r="E11343" s="53"/>
      <c r="F11343" s="53"/>
      <c r="G11343" s="54"/>
      <c r="H11343" s="53"/>
      <c r="I11343" s="59"/>
      <c r="J11343" s="53"/>
      <c r="K11343" s="53"/>
      <c r="L11343" s="53"/>
      <c r="M11343" s="53"/>
    </row>
    <row r="11344" spans="2:13" x14ac:dyDescent="0.25">
      <c r="B11344" s="111"/>
      <c r="C11344" s="53"/>
      <c r="D11344" s="53"/>
      <c r="E11344" s="53"/>
      <c r="F11344" s="53"/>
      <c r="G11344" s="54"/>
      <c r="H11344" s="53"/>
      <c r="I11344" s="59"/>
      <c r="J11344" s="53"/>
      <c r="K11344" s="53"/>
      <c r="L11344" s="53"/>
      <c r="M11344" s="53"/>
    </row>
    <row r="11345" spans="2:13" x14ac:dyDescent="0.25">
      <c r="B11345" s="111"/>
      <c r="C11345" s="53"/>
      <c r="D11345" s="53"/>
      <c r="E11345" s="53"/>
      <c r="F11345" s="53"/>
      <c r="G11345" s="54"/>
      <c r="H11345" s="53"/>
      <c r="I11345" s="59"/>
      <c r="J11345" s="53"/>
      <c r="K11345" s="53"/>
      <c r="L11345" s="53"/>
      <c r="M11345" s="53"/>
    </row>
    <row r="11346" spans="2:13" x14ac:dyDescent="0.25">
      <c r="B11346" s="111"/>
      <c r="C11346" s="53"/>
      <c r="D11346" s="53"/>
      <c r="E11346" s="53"/>
      <c r="F11346" s="53"/>
      <c r="G11346" s="54"/>
      <c r="H11346" s="53"/>
      <c r="I11346" s="59"/>
      <c r="J11346" s="53"/>
      <c r="K11346" s="53"/>
      <c r="L11346" s="53"/>
      <c r="M11346" s="53"/>
    </row>
    <row r="11347" spans="2:13" x14ac:dyDescent="0.25">
      <c r="B11347" s="111"/>
      <c r="C11347" s="53"/>
      <c r="D11347" s="53"/>
      <c r="E11347" s="53"/>
      <c r="F11347" s="53"/>
      <c r="G11347" s="54"/>
      <c r="H11347" s="53"/>
      <c r="I11347" s="59"/>
      <c r="J11347" s="53"/>
      <c r="K11347" s="53"/>
      <c r="L11347" s="53"/>
      <c r="M11347" s="53"/>
    </row>
    <row r="11348" spans="2:13" x14ac:dyDescent="0.25">
      <c r="B11348" s="111"/>
      <c r="C11348" s="53"/>
      <c r="D11348" s="53"/>
      <c r="E11348" s="53"/>
      <c r="F11348" s="53"/>
      <c r="G11348" s="54"/>
      <c r="H11348" s="53"/>
      <c r="I11348" s="59"/>
      <c r="J11348" s="53"/>
      <c r="K11348" s="53"/>
      <c r="L11348" s="53"/>
      <c r="M11348" s="53"/>
    </row>
    <row r="11349" spans="2:13" x14ac:dyDescent="0.25">
      <c r="B11349" s="111"/>
      <c r="C11349" s="53"/>
      <c r="D11349" s="53"/>
      <c r="E11349" s="53"/>
      <c r="F11349" s="53"/>
      <c r="G11349" s="54"/>
      <c r="H11349" s="53"/>
      <c r="I11349" s="59"/>
      <c r="J11349" s="53"/>
      <c r="K11349" s="53"/>
      <c r="L11349" s="53"/>
      <c r="M11349" s="53"/>
    </row>
    <row r="11350" spans="2:13" x14ac:dyDescent="0.25">
      <c r="B11350" s="111"/>
      <c r="C11350" s="53"/>
      <c r="D11350" s="53"/>
      <c r="E11350" s="53"/>
      <c r="F11350" s="53"/>
      <c r="G11350" s="54"/>
      <c r="H11350" s="53"/>
      <c r="I11350" s="59"/>
      <c r="J11350" s="53"/>
      <c r="K11350" s="53"/>
      <c r="L11350" s="53"/>
      <c r="M11350" s="53"/>
    </row>
    <row r="11351" spans="2:13" x14ac:dyDescent="0.25">
      <c r="B11351" s="111"/>
      <c r="C11351" s="53"/>
      <c r="D11351" s="53"/>
      <c r="E11351" s="53"/>
      <c r="F11351" s="53"/>
      <c r="G11351" s="54"/>
      <c r="H11351" s="53"/>
      <c r="I11351" s="59"/>
      <c r="J11351" s="53"/>
      <c r="K11351" s="53"/>
      <c r="L11351" s="53"/>
      <c r="M11351" s="53"/>
    </row>
    <row r="11352" spans="2:13" x14ac:dyDescent="0.25">
      <c r="B11352" s="111"/>
      <c r="C11352" s="53"/>
      <c r="D11352" s="53"/>
      <c r="E11352" s="53"/>
      <c r="F11352" s="53"/>
      <c r="G11352" s="54"/>
      <c r="H11352" s="53"/>
      <c r="I11352" s="59"/>
      <c r="J11352" s="53"/>
      <c r="K11352" s="53"/>
      <c r="L11352" s="53"/>
      <c r="M11352" s="53"/>
    </row>
    <row r="11353" spans="2:13" x14ac:dyDescent="0.25">
      <c r="B11353" s="111"/>
      <c r="C11353" s="53"/>
      <c r="D11353" s="53"/>
      <c r="E11353" s="53"/>
      <c r="F11353" s="53"/>
      <c r="G11353" s="54"/>
      <c r="H11353" s="53"/>
      <c r="I11353" s="59"/>
      <c r="J11353" s="53"/>
      <c r="K11353" s="53"/>
      <c r="L11353" s="53"/>
      <c r="M11353" s="53"/>
    </row>
    <row r="11354" spans="2:13" x14ac:dyDescent="0.25">
      <c r="B11354" s="111"/>
      <c r="C11354" s="53"/>
      <c r="D11354" s="53"/>
      <c r="E11354" s="53"/>
      <c r="F11354" s="53"/>
      <c r="G11354" s="54"/>
      <c r="H11354" s="53"/>
      <c r="I11354" s="59"/>
      <c r="J11354" s="53"/>
      <c r="K11354" s="53"/>
      <c r="L11354" s="53"/>
      <c r="M11354" s="53"/>
    </row>
    <row r="11355" spans="2:13" x14ac:dyDescent="0.25">
      <c r="B11355" s="111"/>
      <c r="C11355" s="53"/>
      <c r="D11355" s="53"/>
      <c r="E11355" s="53"/>
      <c r="F11355" s="53"/>
      <c r="G11355" s="54"/>
      <c r="H11355" s="53"/>
      <c r="I11355" s="59"/>
      <c r="J11355" s="53"/>
      <c r="K11355" s="53"/>
      <c r="L11355" s="53"/>
      <c r="M11355" s="53"/>
    </row>
    <row r="11356" spans="2:13" x14ac:dyDescent="0.25">
      <c r="B11356" s="111"/>
      <c r="C11356" s="53"/>
      <c r="D11356" s="53"/>
      <c r="E11356" s="53"/>
      <c r="F11356" s="53"/>
      <c r="G11356" s="54"/>
      <c r="H11356" s="53"/>
      <c r="I11356" s="59"/>
      <c r="J11356" s="53"/>
      <c r="K11356" s="53"/>
      <c r="L11356" s="53"/>
      <c r="M11356" s="53"/>
    </row>
    <row r="11357" spans="2:13" x14ac:dyDescent="0.25">
      <c r="B11357" s="111"/>
      <c r="C11357" s="53"/>
      <c r="D11357" s="53"/>
      <c r="E11357" s="53"/>
      <c r="F11357" s="53"/>
      <c r="G11357" s="54"/>
      <c r="H11357" s="53"/>
      <c r="I11357" s="59"/>
      <c r="J11357" s="53"/>
      <c r="K11357" s="53"/>
      <c r="L11357" s="53"/>
      <c r="M11357" s="53"/>
    </row>
    <row r="11358" spans="2:13" x14ac:dyDescent="0.25">
      <c r="B11358" s="111"/>
      <c r="C11358" s="53"/>
      <c r="D11358" s="53"/>
      <c r="E11358" s="53"/>
      <c r="F11358" s="53"/>
      <c r="G11358" s="54"/>
      <c r="H11358" s="53"/>
      <c r="I11358" s="59"/>
      <c r="J11358" s="53"/>
      <c r="K11358" s="53"/>
      <c r="L11358" s="53"/>
      <c r="M11358" s="53"/>
    </row>
    <row r="11359" spans="2:13" x14ac:dyDescent="0.25">
      <c r="B11359" s="111"/>
      <c r="C11359" s="53"/>
      <c r="D11359" s="53"/>
      <c r="E11359" s="53"/>
      <c r="F11359" s="53"/>
      <c r="G11359" s="54"/>
      <c r="H11359" s="53"/>
      <c r="I11359" s="59"/>
      <c r="J11359" s="53"/>
      <c r="K11359" s="53"/>
      <c r="L11359" s="53"/>
      <c r="M11359" s="53"/>
    </row>
    <row r="11360" spans="2:13" x14ac:dyDescent="0.25">
      <c r="B11360" s="111"/>
      <c r="C11360" s="53"/>
      <c r="D11360" s="53"/>
      <c r="E11360" s="53"/>
      <c r="F11360" s="53"/>
      <c r="G11360" s="54"/>
      <c r="H11360" s="53"/>
      <c r="I11360" s="59"/>
      <c r="J11360" s="53"/>
      <c r="K11360" s="53"/>
      <c r="L11360" s="53"/>
      <c r="M11360" s="53"/>
    </row>
    <row r="11361" spans="2:13" x14ac:dyDescent="0.25">
      <c r="B11361" s="111"/>
      <c r="C11361" s="53"/>
      <c r="D11361" s="53"/>
      <c r="E11361" s="53"/>
      <c r="F11361" s="53"/>
      <c r="G11361" s="54"/>
      <c r="H11361" s="53"/>
      <c r="I11361" s="59"/>
      <c r="J11361" s="53"/>
      <c r="K11361" s="53"/>
      <c r="L11361" s="53"/>
      <c r="M11361" s="53"/>
    </row>
    <row r="11362" spans="2:13" x14ac:dyDescent="0.25">
      <c r="B11362" s="111"/>
      <c r="C11362" s="53"/>
      <c r="D11362" s="53"/>
      <c r="E11362" s="53"/>
      <c r="F11362" s="53"/>
      <c r="G11362" s="54"/>
      <c r="H11362" s="53"/>
      <c r="I11362" s="59"/>
      <c r="J11362" s="53"/>
      <c r="K11362" s="53"/>
      <c r="L11362" s="53"/>
      <c r="M11362" s="53"/>
    </row>
    <row r="11363" spans="2:13" x14ac:dyDescent="0.25">
      <c r="B11363" s="111"/>
      <c r="C11363" s="53"/>
      <c r="D11363" s="53"/>
      <c r="E11363" s="53"/>
      <c r="F11363" s="53"/>
      <c r="G11363" s="54"/>
      <c r="H11363" s="53"/>
      <c r="I11363" s="59"/>
      <c r="J11363" s="53"/>
      <c r="K11363" s="53"/>
      <c r="L11363" s="53"/>
      <c r="M11363" s="53"/>
    </row>
    <row r="11364" spans="2:13" x14ac:dyDescent="0.25">
      <c r="B11364" s="111"/>
      <c r="C11364" s="53"/>
      <c r="D11364" s="53"/>
      <c r="E11364" s="53"/>
      <c r="F11364" s="53"/>
      <c r="G11364" s="54"/>
      <c r="H11364" s="53"/>
      <c r="I11364" s="59"/>
      <c r="J11364" s="53"/>
      <c r="K11364" s="53"/>
      <c r="L11364" s="53"/>
      <c r="M11364" s="53"/>
    </row>
    <row r="11365" spans="2:13" x14ac:dyDescent="0.25">
      <c r="B11365" s="111"/>
      <c r="C11365" s="53"/>
      <c r="D11365" s="53"/>
      <c r="E11365" s="53"/>
      <c r="F11365" s="53"/>
      <c r="G11365" s="54"/>
      <c r="H11365" s="53"/>
      <c r="I11365" s="59"/>
      <c r="J11365" s="53"/>
      <c r="K11365" s="53"/>
      <c r="L11365" s="53"/>
      <c r="M11365" s="53"/>
    </row>
    <row r="11366" spans="2:13" x14ac:dyDescent="0.25">
      <c r="B11366" s="111"/>
      <c r="C11366" s="53"/>
      <c r="D11366" s="53"/>
      <c r="E11366" s="53"/>
      <c r="F11366" s="53"/>
      <c r="G11366" s="54"/>
      <c r="H11366" s="53"/>
      <c r="I11366" s="59"/>
      <c r="J11366" s="53"/>
      <c r="K11366" s="53"/>
      <c r="L11366" s="53"/>
      <c r="M11366" s="53"/>
    </row>
    <row r="11367" spans="2:13" x14ac:dyDescent="0.25">
      <c r="B11367" s="111"/>
      <c r="C11367" s="53"/>
      <c r="D11367" s="53"/>
      <c r="E11367" s="53"/>
      <c r="F11367" s="53"/>
      <c r="G11367" s="54"/>
      <c r="H11367" s="53"/>
      <c r="I11367" s="59"/>
      <c r="J11367" s="53"/>
      <c r="K11367" s="53"/>
      <c r="L11367" s="53"/>
      <c r="M11367" s="53"/>
    </row>
    <row r="11368" spans="2:13" x14ac:dyDescent="0.25">
      <c r="B11368" s="111"/>
      <c r="C11368" s="53"/>
      <c r="D11368" s="53"/>
      <c r="E11368" s="53"/>
      <c r="F11368" s="53"/>
      <c r="G11368" s="54"/>
      <c r="H11368" s="53"/>
      <c r="I11368" s="59"/>
      <c r="J11368" s="53"/>
      <c r="K11368" s="53"/>
      <c r="L11368" s="53"/>
      <c r="M11368" s="53"/>
    </row>
    <row r="11369" spans="2:13" x14ac:dyDescent="0.25">
      <c r="B11369" s="111"/>
      <c r="C11369" s="53"/>
      <c r="D11369" s="53"/>
      <c r="E11369" s="53"/>
      <c r="F11369" s="53"/>
      <c r="G11369" s="54"/>
      <c r="H11369" s="53"/>
      <c r="I11369" s="59"/>
      <c r="J11369" s="53"/>
      <c r="K11369" s="53"/>
      <c r="L11369" s="53"/>
      <c r="M11369" s="53"/>
    </row>
    <row r="11370" spans="2:13" x14ac:dyDescent="0.25">
      <c r="B11370" s="111"/>
      <c r="C11370" s="53"/>
      <c r="D11370" s="53"/>
      <c r="E11370" s="53"/>
      <c r="F11370" s="53"/>
      <c r="G11370" s="54"/>
      <c r="H11370" s="53"/>
      <c r="I11370" s="59"/>
      <c r="J11370" s="53"/>
      <c r="K11370" s="53"/>
      <c r="L11370" s="53"/>
      <c r="M11370" s="53"/>
    </row>
    <row r="11371" spans="2:13" x14ac:dyDescent="0.25">
      <c r="B11371" s="111"/>
      <c r="C11371" s="53"/>
      <c r="D11371" s="53"/>
      <c r="E11371" s="53"/>
      <c r="F11371" s="53"/>
      <c r="G11371" s="54"/>
      <c r="H11371" s="53"/>
      <c r="I11371" s="59"/>
      <c r="J11371" s="53"/>
      <c r="K11371" s="53"/>
      <c r="L11371" s="53"/>
      <c r="M11371" s="53"/>
    </row>
    <row r="11372" spans="2:13" x14ac:dyDescent="0.25">
      <c r="B11372" s="111"/>
      <c r="C11372" s="53"/>
      <c r="D11372" s="53"/>
      <c r="E11372" s="53"/>
      <c r="F11372" s="53"/>
      <c r="G11372" s="54"/>
      <c r="H11372" s="53"/>
      <c r="I11372" s="59"/>
      <c r="J11372" s="53"/>
      <c r="K11372" s="53"/>
      <c r="L11372" s="53"/>
      <c r="M11372" s="53"/>
    </row>
    <row r="11373" spans="2:13" x14ac:dyDescent="0.25">
      <c r="B11373" s="111"/>
      <c r="C11373" s="53"/>
      <c r="D11373" s="53"/>
      <c r="E11373" s="53"/>
      <c r="F11373" s="53"/>
      <c r="G11373" s="54"/>
      <c r="H11373" s="53"/>
      <c r="I11373" s="59"/>
      <c r="J11373" s="53"/>
      <c r="K11373" s="53"/>
      <c r="L11373" s="53"/>
      <c r="M11373" s="53"/>
    </row>
    <row r="11374" spans="2:13" x14ac:dyDescent="0.25">
      <c r="B11374" s="111"/>
      <c r="C11374" s="53"/>
      <c r="D11374" s="53"/>
      <c r="E11374" s="53"/>
      <c r="F11374" s="53"/>
      <c r="G11374" s="54"/>
      <c r="H11374" s="53"/>
      <c r="I11374" s="59"/>
      <c r="J11374" s="53"/>
      <c r="K11374" s="53"/>
      <c r="L11374" s="53"/>
      <c r="M11374" s="53"/>
    </row>
    <row r="11375" spans="2:13" x14ac:dyDescent="0.25">
      <c r="B11375" s="111"/>
      <c r="C11375" s="53"/>
      <c r="D11375" s="53"/>
      <c r="E11375" s="53"/>
      <c r="F11375" s="53"/>
      <c r="G11375" s="54"/>
      <c r="H11375" s="53"/>
      <c r="I11375" s="59"/>
      <c r="J11375" s="53"/>
      <c r="K11375" s="53"/>
      <c r="L11375" s="53"/>
      <c r="M11375" s="53"/>
    </row>
    <row r="11376" spans="2:13" x14ac:dyDescent="0.25">
      <c r="B11376" s="111"/>
      <c r="C11376" s="53"/>
      <c r="D11376" s="53"/>
      <c r="E11376" s="53"/>
      <c r="F11376" s="53"/>
      <c r="G11376" s="54"/>
      <c r="H11376" s="53"/>
      <c r="I11376" s="59"/>
      <c r="J11376" s="53"/>
      <c r="K11376" s="53"/>
      <c r="L11376" s="53"/>
      <c r="M11376" s="53"/>
    </row>
    <row r="11377" spans="2:13" x14ac:dyDescent="0.25">
      <c r="B11377" s="111"/>
      <c r="C11377" s="53"/>
      <c r="D11377" s="53"/>
      <c r="E11377" s="53"/>
      <c r="F11377" s="53"/>
      <c r="G11377" s="54"/>
      <c r="H11377" s="53"/>
      <c r="I11377" s="59"/>
      <c r="J11377" s="53"/>
      <c r="K11377" s="53"/>
      <c r="L11377" s="53"/>
      <c r="M11377" s="53"/>
    </row>
    <row r="11378" spans="2:13" x14ac:dyDescent="0.25">
      <c r="B11378" s="111"/>
      <c r="C11378" s="53"/>
      <c r="D11378" s="53"/>
      <c r="E11378" s="53"/>
      <c r="F11378" s="53"/>
      <c r="G11378" s="54"/>
      <c r="H11378" s="53"/>
      <c r="I11378" s="59"/>
      <c r="J11378" s="53"/>
      <c r="K11378" s="53"/>
      <c r="L11378" s="53"/>
      <c r="M11378" s="53"/>
    </row>
    <row r="11379" spans="2:13" x14ac:dyDescent="0.25">
      <c r="B11379" s="111"/>
      <c r="C11379" s="53"/>
      <c r="D11379" s="53"/>
      <c r="E11379" s="53"/>
      <c r="F11379" s="53"/>
      <c r="G11379" s="54"/>
      <c r="H11379" s="53"/>
      <c r="I11379" s="59"/>
      <c r="J11379" s="53"/>
      <c r="K11379" s="53"/>
      <c r="L11379" s="53"/>
      <c r="M11379" s="53"/>
    </row>
    <row r="11380" spans="2:13" x14ac:dyDescent="0.25">
      <c r="B11380" s="111"/>
      <c r="C11380" s="53"/>
      <c r="D11380" s="53"/>
      <c r="E11380" s="53"/>
      <c r="F11380" s="53"/>
      <c r="G11380" s="54"/>
      <c r="H11380" s="53"/>
      <c r="I11380" s="59"/>
      <c r="J11380" s="53"/>
      <c r="K11380" s="53"/>
      <c r="L11380" s="53"/>
      <c r="M11380" s="53"/>
    </row>
    <row r="11381" spans="2:13" x14ac:dyDescent="0.25">
      <c r="B11381" s="111"/>
      <c r="C11381" s="53"/>
      <c r="D11381" s="53"/>
      <c r="E11381" s="53"/>
      <c r="F11381" s="53"/>
      <c r="G11381" s="54"/>
      <c r="H11381" s="53"/>
      <c r="I11381" s="59"/>
      <c r="J11381" s="53"/>
      <c r="K11381" s="53"/>
      <c r="L11381" s="53"/>
      <c r="M11381" s="53"/>
    </row>
    <row r="11382" spans="2:13" x14ac:dyDescent="0.25">
      <c r="B11382" s="111"/>
      <c r="C11382" s="53"/>
      <c r="D11382" s="53"/>
      <c r="E11382" s="53"/>
      <c r="F11382" s="53"/>
      <c r="G11382" s="54"/>
      <c r="H11382" s="53"/>
      <c r="I11382" s="59"/>
      <c r="J11382" s="53"/>
      <c r="K11382" s="53"/>
      <c r="L11382" s="53"/>
      <c r="M11382" s="53"/>
    </row>
    <row r="11383" spans="2:13" x14ac:dyDescent="0.25">
      <c r="B11383" s="111"/>
      <c r="C11383" s="53"/>
      <c r="D11383" s="53"/>
      <c r="E11383" s="53"/>
      <c r="F11383" s="53"/>
      <c r="G11383" s="54"/>
      <c r="H11383" s="53"/>
      <c r="I11383" s="59"/>
      <c r="J11383" s="53"/>
      <c r="K11383" s="53"/>
      <c r="L11383" s="53"/>
      <c r="M11383" s="53"/>
    </row>
    <row r="11384" spans="2:13" x14ac:dyDescent="0.25">
      <c r="B11384" s="111"/>
      <c r="C11384" s="53"/>
      <c r="D11384" s="53"/>
      <c r="E11384" s="53"/>
      <c r="F11384" s="53"/>
      <c r="G11384" s="54"/>
      <c r="H11384" s="53"/>
      <c r="I11384" s="59"/>
      <c r="J11384" s="53"/>
      <c r="K11384" s="53"/>
      <c r="L11384" s="53"/>
      <c r="M11384" s="53"/>
    </row>
    <row r="11385" spans="2:13" x14ac:dyDescent="0.25">
      <c r="B11385" s="111"/>
      <c r="C11385" s="53"/>
      <c r="D11385" s="53"/>
      <c r="E11385" s="53"/>
      <c r="F11385" s="53"/>
      <c r="G11385" s="54"/>
      <c r="H11385" s="53"/>
      <c r="I11385" s="59"/>
      <c r="J11385" s="53"/>
      <c r="K11385" s="53"/>
      <c r="L11385" s="53"/>
      <c r="M11385" s="53"/>
    </row>
    <row r="11386" spans="2:13" x14ac:dyDescent="0.25">
      <c r="B11386" s="111"/>
      <c r="C11386" s="53"/>
      <c r="D11386" s="53"/>
      <c r="E11386" s="53"/>
      <c r="F11386" s="53"/>
      <c r="G11386" s="54"/>
      <c r="H11386" s="53"/>
      <c r="I11386" s="59"/>
      <c r="J11386" s="53"/>
      <c r="K11386" s="53"/>
      <c r="L11386" s="53"/>
      <c r="M11386" s="53"/>
    </row>
    <row r="11387" spans="2:13" x14ac:dyDescent="0.25">
      <c r="B11387" s="111"/>
      <c r="C11387" s="53"/>
      <c r="D11387" s="53"/>
      <c r="E11387" s="53"/>
      <c r="F11387" s="53"/>
      <c r="G11387" s="54"/>
      <c r="H11387" s="53"/>
      <c r="I11387" s="59"/>
      <c r="J11387" s="53"/>
      <c r="K11387" s="53"/>
      <c r="L11387" s="53"/>
      <c r="M11387" s="53"/>
    </row>
    <row r="11388" spans="2:13" x14ac:dyDescent="0.25">
      <c r="B11388" s="111"/>
      <c r="C11388" s="53"/>
      <c r="D11388" s="53"/>
      <c r="E11388" s="53"/>
      <c r="F11388" s="53"/>
      <c r="G11388" s="54"/>
      <c r="H11388" s="53"/>
      <c r="I11388" s="59"/>
      <c r="J11388" s="53"/>
      <c r="K11388" s="53"/>
      <c r="L11388" s="53"/>
      <c r="M11388" s="53"/>
    </row>
    <row r="11389" spans="2:13" x14ac:dyDescent="0.25">
      <c r="B11389" s="111"/>
      <c r="C11389" s="53"/>
      <c r="D11389" s="53"/>
      <c r="E11389" s="53"/>
      <c r="F11389" s="53"/>
      <c r="G11389" s="54"/>
      <c r="H11389" s="53"/>
      <c r="I11389" s="59"/>
      <c r="J11389" s="53"/>
      <c r="K11389" s="53"/>
      <c r="L11389" s="53"/>
      <c r="M11389" s="53"/>
    </row>
    <row r="11390" spans="2:13" x14ac:dyDescent="0.25">
      <c r="B11390" s="111"/>
      <c r="C11390" s="53"/>
      <c r="D11390" s="53"/>
      <c r="E11390" s="53"/>
      <c r="F11390" s="53"/>
      <c r="G11390" s="54"/>
      <c r="H11390" s="53"/>
      <c r="I11390" s="59"/>
      <c r="J11390" s="53"/>
      <c r="K11390" s="53"/>
      <c r="L11390" s="53"/>
      <c r="M11390" s="53"/>
    </row>
    <row r="11391" spans="2:13" x14ac:dyDescent="0.25">
      <c r="B11391" s="111"/>
      <c r="C11391" s="53"/>
      <c r="D11391" s="53"/>
      <c r="E11391" s="53"/>
      <c r="F11391" s="53"/>
      <c r="G11391" s="54"/>
      <c r="H11391" s="53"/>
      <c r="I11391" s="59"/>
      <c r="J11391" s="53"/>
      <c r="K11391" s="53"/>
      <c r="L11391" s="53"/>
      <c r="M11391" s="53"/>
    </row>
    <row r="11392" spans="2:13" x14ac:dyDescent="0.25">
      <c r="B11392" s="111"/>
      <c r="C11392" s="53"/>
      <c r="D11392" s="53"/>
      <c r="E11392" s="53"/>
      <c r="F11392" s="53"/>
      <c r="G11392" s="54"/>
      <c r="H11392" s="53"/>
      <c r="I11392" s="59"/>
      <c r="J11392" s="53"/>
      <c r="K11392" s="53"/>
      <c r="L11392" s="53"/>
      <c r="M11392" s="53"/>
    </row>
    <row r="11393" spans="2:13" x14ac:dyDescent="0.25">
      <c r="B11393" s="111"/>
      <c r="C11393" s="53"/>
      <c r="D11393" s="53"/>
      <c r="E11393" s="53"/>
      <c r="F11393" s="53"/>
      <c r="G11393" s="54"/>
      <c r="H11393" s="53"/>
      <c r="I11393" s="59"/>
      <c r="J11393" s="53"/>
      <c r="K11393" s="53"/>
      <c r="L11393" s="53"/>
      <c r="M11393" s="53"/>
    </row>
    <row r="11394" spans="2:13" x14ac:dyDescent="0.25">
      <c r="B11394" s="111"/>
      <c r="C11394" s="53"/>
      <c r="D11394" s="53"/>
      <c r="E11394" s="53"/>
      <c r="F11394" s="53"/>
      <c r="G11394" s="54"/>
      <c r="H11394" s="53"/>
      <c r="I11394" s="59"/>
      <c r="J11394" s="53"/>
      <c r="K11394" s="53"/>
      <c r="L11394" s="53"/>
      <c r="M11394" s="53"/>
    </row>
    <row r="11395" spans="2:13" x14ac:dyDescent="0.25">
      <c r="B11395" s="111"/>
      <c r="C11395" s="53"/>
      <c r="D11395" s="53"/>
      <c r="E11395" s="53"/>
      <c r="F11395" s="53"/>
      <c r="G11395" s="54"/>
      <c r="H11395" s="53"/>
      <c r="I11395" s="59"/>
      <c r="J11395" s="53"/>
      <c r="K11395" s="53"/>
      <c r="L11395" s="53"/>
      <c r="M11395" s="53"/>
    </row>
    <row r="11396" spans="2:13" x14ac:dyDescent="0.25">
      <c r="B11396" s="111"/>
      <c r="C11396" s="53"/>
      <c r="D11396" s="53"/>
      <c r="E11396" s="53"/>
      <c r="F11396" s="53"/>
      <c r="G11396" s="54"/>
      <c r="H11396" s="53"/>
      <c r="I11396" s="59"/>
      <c r="J11396" s="53"/>
      <c r="K11396" s="53"/>
      <c r="L11396" s="53"/>
      <c r="M11396" s="53"/>
    </row>
    <row r="11397" spans="2:13" x14ac:dyDescent="0.25">
      <c r="B11397" s="111"/>
      <c r="C11397" s="53"/>
      <c r="D11397" s="53"/>
      <c r="E11397" s="53"/>
      <c r="F11397" s="53"/>
      <c r="G11397" s="54"/>
      <c r="H11397" s="53"/>
      <c r="I11397" s="59"/>
      <c r="J11397" s="53"/>
      <c r="K11397" s="53"/>
      <c r="L11397" s="53"/>
      <c r="M11397" s="53"/>
    </row>
    <row r="11398" spans="2:13" x14ac:dyDescent="0.25">
      <c r="B11398" s="111"/>
      <c r="C11398" s="53"/>
      <c r="D11398" s="53"/>
      <c r="E11398" s="53"/>
      <c r="F11398" s="53"/>
      <c r="G11398" s="54"/>
      <c r="H11398" s="53"/>
      <c r="I11398" s="59"/>
      <c r="J11398" s="53"/>
      <c r="K11398" s="53"/>
      <c r="L11398" s="53"/>
      <c r="M11398" s="53"/>
    </row>
    <row r="11399" spans="2:13" x14ac:dyDescent="0.25">
      <c r="B11399" s="111"/>
      <c r="C11399" s="53"/>
      <c r="D11399" s="53"/>
      <c r="E11399" s="53"/>
      <c r="F11399" s="53"/>
      <c r="G11399" s="54"/>
      <c r="H11399" s="53"/>
      <c r="I11399" s="59"/>
      <c r="J11399" s="53"/>
      <c r="K11399" s="53"/>
      <c r="L11399" s="53"/>
      <c r="M11399" s="53"/>
    </row>
    <row r="11400" spans="2:13" x14ac:dyDescent="0.25">
      <c r="B11400" s="111"/>
      <c r="C11400" s="53"/>
      <c r="D11400" s="53"/>
      <c r="E11400" s="53"/>
      <c r="F11400" s="53"/>
      <c r="G11400" s="54"/>
      <c r="H11400" s="53"/>
      <c r="I11400" s="59"/>
      <c r="J11400" s="53"/>
      <c r="K11400" s="53"/>
      <c r="L11400" s="53"/>
      <c r="M11400" s="53"/>
    </row>
    <row r="11401" spans="2:13" x14ac:dyDescent="0.25">
      <c r="B11401" s="111"/>
      <c r="C11401" s="53"/>
      <c r="D11401" s="53"/>
      <c r="E11401" s="53"/>
      <c r="F11401" s="53"/>
      <c r="G11401" s="54"/>
      <c r="H11401" s="53"/>
      <c r="I11401" s="59"/>
      <c r="J11401" s="53"/>
      <c r="K11401" s="53"/>
      <c r="L11401" s="53"/>
      <c r="M11401" s="53"/>
    </row>
    <row r="11402" spans="2:13" x14ac:dyDescent="0.25">
      <c r="B11402" s="111"/>
      <c r="C11402" s="53"/>
      <c r="D11402" s="53"/>
      <c r="E11402" s="53"/>
      <c r="F11402" s="53"/>
      <c r="G11402" s="54"/>
      <c r="H11402" s="53"/>
      <c r="I11402" s="59"/>
      <c r="J11402" s="53"/>
      <c r="K11402" s="53"/>
      <c r="L11402" s="53"/>
      <c r="M11402" s="53"/>
    </row>
    <row r="11403" spans="2:13" x14ac:dyDescent="0.25">
      <c r="B11403" s="111"/>
      <c r="C11403" s="53"/>
      <c r="D11403" s="53"/>
      <c r="E11403" s="53"/>
      <c r="F11403" s="53"/>
      <c r="G11403" s="54"/>
      <c r="H11403" s="53"/>
      <c r="I11403" s="59"/>
      <c r="J11403" s="53"/>
      <c r="K11403" s="53"/>
      <c r="L11403" s="53"/>
      <c r="M11403" s="53"/>
    </row>
    <row r="11404" spans="2:13" x14ac:dyDescent="0.25">
      <c r="B11404" s="111"/>
      <c r="C11404" s="53"/>
      <c r="D11404" s="53"/>
      <c r="E11404" s="53"/>
      <c r="F11404" s="53"/>
      <c r="G11404" s="54"/>
      <c r="H11404" s="53"/>
      <c r="I11404" s="59"/>
      <c r="J11404" s="53"/>
      <c r="K11404" s="53"/>
      <c r="L11404" s="53"/>
      <c r="M11404" s="53"/>
    </row>
    <row r="11405" spans="2:13" x14ac:dyDescent="0.25">
      <c r="B11405" s="111"/>
      <c r="C11405" s="53"/>
      <c r="D11405" s="53"/>
      <c r="E11405" s="53"/>
      <c r="F11405" s="53"/>
      <c r="G11405" s="54"/>
      <c r="H11405" s="53"/>
      <c r="I11405" s="59"/>
      <c r="J11405" s="53"/>
      <c r="K11405" s="53"/>
      <c r="L11405" s="53"/>
      <c r="M11405" s="53"/>
    </row>
    <row r="11406" spans="2:13" x14ac:dyDescent="0.25">
      <c r="B11406" s="111"/>
      <c r="C11406" s="53"/>
      <c r="D11406" s="53"/>
      <c r="E11406" s="53"/>
      <c r="F11406" s="53"/>
      <c r="G11406" s="54"/>
      <c r="H11406" s="53"/>
      <c r="I11406" s="59"/>
      <c r="J11406" s="53"/>
      <c r="K11406" s="53"/>
      <c r="L11406" s="53"/>
      <c r="M11406" s="53"/>
    </row>
    <row r="11407" spans="2:13" x14ac:dyDescent="0.25">
      <c r="B11407" s="111"/>
      <c r="C11407" s="53"/>
      <c r="D11407" s="53"/>
      <c r="E11407" s="53"/>
      <c r="F11407" s="53"/>
      <c r="G11407" s="54"/>
      <c r="H11407" s="53"/>
      <c r="I11407" s="59"/>
      <c r="J11407" s="53"/>
      <c r="K11407" s="53"/>
      <c r="L11407" s="53"/>
      <c r="M11407" s="53"/>
    </row>
    <row r="11408" spans="2:13" x14ac:dyDescent="0.25">
      <c r="B11408" s="111"/>
      <c r="C11408" s="53"/>
      <c r="D11408" s="53"/>
      <c r="E11408" s="53"/>
      <c r="F11408" s="53"/>
      <c r="G11408" s="54"/>
      <c r="H11408" s="53"/>
      <c r="I11408" s="59"/>
      <c r="J11408" s="53"/>
      <c r="K11408" s="53"/>
      <c r="L11408" s="53"/>
      <c r="M11408" s="53"/>
    </row>
    <row r="11409" spans="2:13" x14ac:dyDescent="0.25">
      <c r="B11409" s="111"/>
      <c r="C11409" s="53"/>
      <c r="D11409" s="53"/>
      <c r="E11409" s="53"/>
      <c r="F11409" s="53"/>
      <c r="G11409" s="54"/>
      <c r="H11409" s="53"/>
      <c r="I11409" s="59"/>
      <c r="J11409" s="53"/>
      <c r="K11409" s="53"/>
      <c r="L11409" s="53"/>
      <c r="M11409" s="53"/>
    </row>
    <row r="11410" spans="2:13" x14ac:dyDescent="0.25">
      <c r="B11410" s="111"/>
      <c r="C11410" s="53"/>
      <c r="D11410" s="53"/>
      <c r="E11410" s="53"/>
      <c r="F11410" s="53"/>
      <c r="G11410" s="54"/>
      <c r="H11410" s="53"/>
      <c r="I11410" s="59"/>
      <c r="J11410" s="53"/>
      <c r="K11410" s="53"/>
      <c r="L11410" s="53"/>
      <c r="M11410" s="53"/>
    </row>
    <row r="11411" spans="2:13" x14ac:dyDescent="0.25">
      <c r="B11411" s="111"/>
      <c r="C11411" s="53"/>
      <c r="D11411" s="53"/>
      <c r="E11411" s="53"/>
      <c r="F11411" s="53"/>
      <c r="G11411" s="54"/>
      <c r="H11411" s="53"/>
      <c r="I11411" s="59"/>
      <c r="J11411" s="53"/>
      <c r="K11411" s="53"/>
      <c r="L11411" s="53"/>
      <c r="M11411" s="53"/>
    </row>
    <row r="11412" spans="2:13" x14ac:dyDescent="0.25">
      <c r="B11412" s="111"/>
      <c r="C11412" s="53"/>
      <c r="D11412" s="53"/>
      <c r="E11412" s="53"/>
      <c r="F11412" s="53"/>
      <c r="G11412" s="54"/>
      <c r="H11412" s="53"/>
      <c r="I11412" s="59"/>
      <c r="J11412" s="53"/>
      <c r="K11412" s="53"/>
      <c r="L11412" s="53"/>
      <c r="M11412" s="53"/>
    </row>
    <row r="11413" spans="2:13" x14ac:dyDescent="0.25">
      <c r="B11413" s="111"/>
      <c r="C11413" s="53"/>
      <c r="D11413" s="53"/>
      <c r="E11413" s="53"/>
      <c r="F11413" s="53"/>
      <c r="G11413" s="54"/>
      <c r="H11413" s="53"/>
      <c r="I11413" s="59"/>
      <c r="J11413" s="53"/>
      <c r="K11413" s="53"/>
      <c r="L11413" s="53"/>
      <c r="M11413" s="53"/>
    </row>
    <row r="11414" spans="2:13" x14ac:dyDescent="0.25">
      <c r="B11414" s="111"/>
      <c r="C11414" s="53"/>
      <c r="D11414" s="53"/>
      <c r="E11414" s="53"/>
      <c r="F11414" s="53"/>
      <c r="G11414" s="54"/>
      <c r="H11414" s="53"/>
      <c r="I11414" s="59"/>
      <c r="J11414" s="53"/>
      <c r="K11414" s="53"/>
      <c r="L11414" s="53"/>
      <c r="M11414" s="53"/>
    </row>
    <row r="11415" spans="2:13" x14ac:dyDescent="0.25">
      <c r="B11415" s="111"/>
      <c r="C11415" s="53"/>
      <c r="D11415" s="53"/>
      <c r="E11415" s="53"/>
      <c r="F11415" s="53"/>
      <c r="G11415" s="54"/>
      <c r="H11415" s="53"/>
      <c r="I11415" s="59"/>
      <c r="J11415" s="53"/>
      <c r="K11415" s="53"/>
      <c r="L11415" s="53"/>
      <c r="M11415" s="53"/>
    </row>
    <row r="11416" spans="2:13" x14ac:dyDescent="0.25">
      <c r="B11416" s="111"/>
      <c r="C11416" s="53"/>
      <c r="D11416" s="53"/>
      <c r="E11416" s="53"/>
      <c r="F11416" s="53"/>
      <c r="G11416" s="54"/>
      <c r="H11416" s="53"/>
      <c r="I11416" s="59"/>
      <c r="J11416" s="53"/>
      <c r="K11416" s="53"/>
      <c r="L11416" s="53"/>
      <c r="M11416" s="53"/>
    </row>
    <row r="11417" spans="2:13" x14ac:dyDescent="0.25">
      <c r="B11417" s="111"/>
      <c r="C11417" s="53"/>
      <c r="D11417" s="53"/>
      <c r="E11417" s="53"/>
      <c r="F11417" s="53"/>
      <c r="G11417" s="54"/>
      <c r="H11417" s="53"/>
      <c r="I11417" s="59"/>
      <c r="J11417" s="53"/>
      <c r="K11417" s="53"/>
      <c r="L11417" s="53"/>
      <c r="M11417" s="53"/>
    </row>
    <row r="11418" spans="2:13" x14ac:dyDescent="0.25">
      <c r="B11418" s="111"/>
      <c r="C11418" s="53"/>
      <c r="D11418" s="53"/>
      <c r="E11418" s="53"/>
      <c r="F11418" s="53"/>
      <c r="G11418" s="54"/>
      <c r="H11418" s="53"/>
      <c r="I11418" s="59"/>
      <c r="J11418" s="53"/>
      <c r="K11418" s="53"/>
      <c r="L11418" s="53"/>
      <c r="M11418" s="53"/>
    </row>
    <row r="11419" spans="2:13" x14ac:dyDescent="0.25">
      <c r="B11419" s="111"/>
      <c r="C11419" s="53"/>
      <c r="D11419" s="53"/>
      <c r="E11419" s="53"/>
      <c r="F11419" s="53"/>
      <c r="G11419" s="54"/>
      <c r="H11419" s="53"/>
      <c r="I11419" s="59"/>
      <c r="J11419" s="53"/>
      <c r="K11419" s="53"/>
      <c r="L11419" s="53"/>
      <c r="M11419" s="53"/>
    </row>
    <row r="11420" spans="2:13" x14ac:dyDescent="0.25">
      <c r="B11420" s="111"/>
      <c r="C11420" s="53"/>
      <c r="D11420" s="53"/>
      <c r="E11420" s="53"/>
      <c r="F11420" s="53"/>
      <c r="G11420" s="54"/>
      <c r="H11420" s="53"/>
      <c r="I11420" s="59"/>
      <c r="J11420" s="53"/>
      <c r="K11420" s="53"/>
      <c r="L11420" s="53"/>
      <c r="M11420" s="53"/>
    </row>
    <row r="11421" spans="2:13" x14ac:dyDescent="0.25">
      <c r="B11421" s="111"/>
      <c r="C11421" s="53"/>
      <c r="D11421" s="53"/>
      <c r="E11421" s="53"/>
      <c r="F11421" s="53"/>
      <c r="G11421" s="54"/>
      <c r="H11421" s="53"/>
      <c r="I11421" s="59"/>
      <c r="J11421" s="53"/>
      <c r="K11421" s="53"/>
      <c r="L11421" s="53"/>
      <c r="M11421" s="53"/>
    </row>
    <row r="11422" spans="2:13" x14ac:dyDescent="0.25">
      <c r="B11422" s="111"/>
      <c r="C11422" s="53"/>
      <c r="D11422" s="53"/>
      <c r="E11422" s="53"/>
      <c r="F11422" s="53"/>
      <c r="G11422" s="54"/>
      <c r="H11422" s="53"/>
      <c r="I11422" s="59"/>
      <c r="J11422" s="53"/>
      <c r="K11422" s="53"/>
      <c r="L11422" s="53"/>
      <c r="M11422" s="53"/>
    </row>
    <row r="11423" spans="2:13" x14ac:dyDescent="0.25">
      <c r="B11423" s="111"/>
      <c r="C11423" s="53"/>
      <c r="D11423" s="53"/>
      <c r="E11423" s="53"/>
      <c r="F11423" s="53"/>
      <c r="G11423" s="54"/>
      <c r="H11423" s="53"/>
      <c r="I11423" s="59"/>
      <c r="J11423" s="53"/>
      <c r="K11423" s="53"/>
      <c r="L11423" s="53"/>
      <c r="M11423" s="53"/>
    </row>
    <row r="11424" spans="2:13" x14ac:dyDescent="0.25">
      <c r="B11424" s="111"/>
      <c r="C11424" s="53"/>
      <c r="D11424" s="53"/>
      <c r="E11424" s="53"/>
      <c r="F11424" s="53"/>
      <c r="G11424" s="54"/>
      <c r="H11424" s="53"/>
      <c r="I11424" s="59"/>
      <c r="J11424" s="53"/>
      <c r="K11424" s="53"/>
      <c r="L11424" s="53"/>
      <c r="M11424" s="53"/>
    </row>
    <row r="11425" spans="2:13" x14ac:dyDescent="0.25">
      <c r="B11425" s="111"/>
      <c r="C11425" s="53"/>
      <c r="D11425" s="53"/>
      <c r="E11425" s="53"/>
      <c r="F11425" s="53"/>
      <c r="G11425" s="54"/>
      <c r="H11425" s="53"/>
      <c r="I11425" s="59"/>
      <c r="J11425" s="53"/>
      <c r="K11425" s="53"/>
      <c r="L11425" s="53"/>
      <c r="M11425" s="53"/>
    </row>
    <row r="11426" spans="2:13" x14ac:dyDescent="0.25">
      <c r="B11426" s="111"/>
      <c r="C11426" s="53"/>
      <c r="D11426" s="53"/>
      <c r="E11426" s="53"/>
      <c r="F11426" s="53"/>
      <c r="G11426" s="54"/>
      <c r="H11426" s="53"/>
      <c r="I11426" s="59"/>
      <c r="J11426" s="53"/>
      <c r="K11426" s="53"/>
      <c r="L11426" s="53"/>
      <c r="M11426" s="53"/>
    </row>
    <row r="11427" spans="2:13" x14ac:dyDescent="0.25">
      <c r="B11427" s="111"/>
      <c r="C11427" s="53"/>
      <c r="D11427" s="53"/>
      <c r="E11427" s="53"/>
      <c r="F11427" s="53"/>
      <c r="G11427" s="54"/>
      <c r="H11427" s="53"/>
      <c r="I11427" s="59"/>
      <c r="J11427" s="53"/>
      <c r="K11427" s="53"/>
      <c r="L11427" s="53"/>
      <c r="M11427" s="53"/>
    </row>
    <row r="11428" spans="2:13" x14ac:dyDescent="0.25">
      <c r="B11428" s="111"/>
      <c r="C11428" s="53"/>
      <c r="D11428" s="53"/>
      <c r="E11428" s="53"/>
      <c r="F11428" s="53"/>
      <c r="G11428" s="54"/>
      <c r="H11428" s="53"/>
      <c r="I11428" s="59"/>
      <c r="J11428" s="53"/>
      <c r="K11428" s="53"/>
      <c r="L11428" s="53"/>
      <c r="M11428" s="53"/>
    </row>
    <row r="11429" spans="2:13" x14ac:dyDescent="0.25">
      <c r="B11429" s="111"/>
      <c r="C11429" s="53"/>
      <c r="D11429" s="53"/>
      <c r="E11429" s="53"/>
      <c r="F11429" s="53"/>
      <c r="G11429" s="54"/>
      <c r="H11429" s="53"/>
      <c r="I11429" s="59"/>
      <c r="J11429" s="53"/>
      <c r="K11429" s="53"/>
      <c r="L11429" s="53"/>
      <c r="M11429" s="53"/>
    </row>
    <row r="11430" spans="2:13" x14ac:dyDescent="0.25">
      <c r="B11430" s="111"/>
      <c r="C11430" s="53"/>
      <c r="D11430" s="53"/>
      <c r="E11430" s="53"/>
      <c r="F11430" s="53"/>
      <c r="G11430" s="54"/>
      <c r="H11430" s="53"/>
      <c r="I11430" s="59"/>
      <c r="J11430" s="53"/>
      <c r="K11430" s="53"/>
      <c r="L11430" s="53"/>
      <c r="M11430" s="53"/>
    </row>
    <row r="11431" spans="2:13" x14ac:dyDescent="0.25">
      <c r="B11431" s="111"/>
      <c r="C11431" s="53"/>
      <c r="D11431" s="53"/>
      <c r="E11431" s="53"/>
      <c r="F11431" s="53"/>
      <c r="G11431" s="54"/>
      <c r="H11431" s="53"/>
      <c r="I11431" s="59"/>
      <c r="J11431" s="53"/>
      <c r="K11431" s="53"/>
      <c r="L11431" s="53"/>
      <c r="M11431" s="53"/>
    </row>
    <row r="11432" spans="2:13" x14ac:dyDescent="0.25">
      <c r="B11432" s="111"/>
      <c r="C11432" s="53"/>
      <c r="D11432" s="53"/>
      <c r="E11432" s="53"/>
      <c r="F11432" s="53"/>
      <c r="G11432" s="54"/>
      <c r="H11432" s="53"/>
      <c r="I11432" s="59"/>
      <c r="J11432" s="53"/>
      <c r="K11432" s="53"/>
      <c r="L11432" s="53"/>
      <c r="M11432" s="53"/>
    </row>
    <row r="11433" spans="2:13" x14ac:dyDescent="0.25">
      <c r="B11433" s="111"/>
      <c r="C11433" s="53"/>
      <c r="D11433" s="53"/>
      <c r="E11433" s="53"/>
      <c r="F11433" s="53"/>
      <c r="G11433" s="54"/>
      <c r="H11433" s="53"/>
      <c r="I11433" s="59"/>
      <c r="J11433" s="53"/>
      <c r="K11433" s="53"/>
      <c r="L11433" s="53"/>
      <c r="M11433" s="53"/>
    </row>
    <row r="11434" spans="2:13" x14ac:dyDescent="0.25">
      <c r="B11434" s="111"/>
      <c r="C11434" s="53"/>
      <c r="D11434" s="53"/>
      <c r="E11434" s="53"/>
      <c r="F11434" s="53"/>
      <c r="G11434" s="54"/>
      <c r="H11434" s="53"/>
      <c r="I11434" s="59"/>
      <c r="J11434" s="53"/>
      <c r="K11434" s="53"/>
      <c r="L11434" s="53"/>
      <c r="M11434" s="53"/>
    </row>
    <row r="11435" spans="2:13" x14ac:dyDescent="0.25">
      <c r="B11435" s="111"/>
      <c r="C11435" s="53"/>
      <c r="D11435" s="53"/>
      <c r="E11435" s="53"/>
      <c r="F11435" s="53"/>
      <c r="G11435" s="54"/>
      <c r="H11435" s="53"/>
      <c r="I11435" s="59"/>
      <c r="J11435" s="53"/>
      <c r="K11435" s="53"/>
      <c r="L11435" s="53"/>
      <c r="M11435" s="53"/>
    </row>
    <row r="11436" spans="2:13" x14ac:dyDescent="0.25">
      <c r="B11436" s="111"/>
      <c r="C11436" s="53"/>
      <c r="D11436" s="53"/>
      <c r="E11436" s="53"/>
      <c r="F11436" s="53"/>
      <c r="G11436" s="54"/>
      <c r="H11436" s="53"/>
      <c r="I11436" s="59"/>
      <c r="J11436" s="53"/>
      <c r="K11436" s="53"/>
      <c r="L11436" s="53"/>
      <c r="M11436" s="53"/>
    </row>
    <row r="11437" spans="2:13" x14ac:dyDescent="0.25">
      <c r="B11437" s="111"/>
      <c r="C11437" s="53"/>
      <c r="D11437" s="53"/>
      <c r="E11437" s="53"/>
      <c r="F11437" s="53"/>
      <c r="G11437" s="54"/>
      <c r="H11437" s="53"/>
      <c r="I11437" s="59"/>
      <c r="J11437" s="53"/>
      <c r="K11437" s="53"/>
      <c r="L11437" s="53"/>
      <c r="M11437" s="53"/>
    </row>
    <row r="11438" spans="2:13" x14ac:dyDescent="0.25">
      <c r="B11438" s="111"/>
      <c r="C11438" s="53"/>
      <c r="D11438" s="53"/>
      <c r="E11438" s="53"/>
      <c r="F11438" s="53"/>
      <c r="G11438" s="54"/>
      <c r="H11438" s="53"/>
      <c r="I11438" s="59"/>
      <c r="J11438" s="53"/>
      <c r="K11438" s="53"/>
      <c r="L11438" s="53"/>
      <c r="M11438" s="53"/>
    </row>
    <row r="11439" spans="2:13" x14ac:dyDescent="0.25">
      <c r="B11439" s="111"/>
      <c r="C11439" s="53"/>
      <c r="D11439" s="53"/>
      <c r="E11439" s="53"/>
      <c r="F11439" s="53"/>
      <c r="G11439" s="54"/>
      <c r="H11439" s="53"/>
      <c r="I11439" s="59"/>
      <c r="J11439" s="53"/>
      <c r="K11439" s="53"/>
      <c r="L11439" s="53"/>
      <c r="M11439" s="53"/>
    </row>
    <row r="11440" spans="2:13" x14ac:dyDescent="0.25">
      <c r="B11440" s="111"/>
      <c r="C11440" s="53"/>
      <c r="D11440" s="53"/>
      <c r="E11440" s="53"/>
      <c r="F11440" s="53"/>
      <c r="G11440" s="54"/>
      <c r="H11440" s="53"/>
      <c r="I11440" s="59"/>
      <c r="J11440" s="53"/>
      <c r="K11440" s="53"/>
      <c r="L11440" s="53"/>
      <c r="M11440" s="53"/>
    </row>
    <row r="11441" spans="2:13" x14ac:dyDescent="0.25">
      <c r="B11441" s="111"/>
      <c r="C11441" s="53"/>
      <c r="D11441" s="53"/>
      <c r="E11441" s="53"/>
      <c r="F11441" s="53"/>
      <c r="G11441" s="54"/>
      <c r="H11441" s="53"/>
      <c r="I11441" s="59"/>
      <c r="J11441" s="53"/>
      <c r="K11441" s="53"/>
      <c r="L11441" s="53"/>
      <c r="M11441" s="53"/>
    </row>
    <row r="11442" spans="2:13" x14ac:dyDescent="0.25">
      <c r="B11442" s="111"/>
      <c r="C11442" s="53"/>
      <c r="D11442" s="53"/>
      <c r="E11442" s="53"/>
      <c r="F11442" s="53"/>
      <c r="G11442" s="54"/>
      <c r="H11442" s="53"/>
      <c r="I11442" s="59"/>
      <c r="J11442" s="53"/>
      <c r="K11442" s="53"/>
      <c r="L11442" s="53"/>
      <c r="M11442" s="53"/>
    </row>
    <row r="11443" spans="2:13" x14ac:dyDescent="0.25">
      <c r="B11443" s="111"/>
      <c r="C11443" s="53"/>
      <c r="D11443" s="53"/>
      <c r="E11443" s="53"/>
      <c r="F11443" s="53"/>
      <c r="G11443" s="54"/>
      <c r="H11443" s="53"/>
      <c r="I11443" s="59"/>
      <c r="J11443" s="53"/>
      <c r="K11443" s="53"/>
      <c r="L11443" s="53"/>
      <c r="M11443" s="53"/>
    </row>
    <row r="11444" spans="2:13" x14ac:dyDescent="0.25">
      <c r="B11444" s="111"/>
      <c r="C11444" s="53"/>
      <c r="D11444" s="53"/>
      <c r="E11444" s="53"/>
      <c r="F11444" s="53"/>
      <c r="G11444" s="54"/>
      <c r="H11444" s="53"/>
      <c r="I11444" s="59"/>
      <c r="J11444" s="53"/>
      <c r="K11444" s="53"/>
      <c r="L11444" s="53"/>
      <c r="M11444" s="53"/>
    </row>
    <row r="11445" spans="2:13" x14ac:dyDescent="0.25">
      <c r="B11445" s="111"/>
      <c r="C11445" s="53"/>
      <c r="D11445" s="53"/>
      <c r="E11445" s="53"/>
      <c r="F11445" s="53"/>
      <c r="G11445" s="54"/>
      <c r="H11445" s="53"/>
      <c r="I11445" s="59"/>
      <c r="J11445" s="53"/>
      <c r="K11445" s="53"/>
      <c r="L11445" s="53"/>
      <c r="M11445" s="53"/>
    </row>
    <row r="11446" spans="2:13" x14ac:dyDescent="0.25">
      <c r="B11446" s="111"/>
      <c r="C11446" s="53"/>
      <c r="D11446" s="53"/>
      <c r="E11446" s="53"/>
      <c r="F11446" s="53"/>
      <c r="G11446" s="54"/>
      <c r="H11446" s="53"/>
      <c r="I11446" s="59"/>
      <c r="J11446" s="53"/>
      <c r="K11446" s="53"/>
      <c r="L11446" s="53"/>
      <c r="M11446" s="53"/>
    </row>
    <row r="11447" spans="2:13" x14ac:dyDescent="0.25">
      <c r="B11447" s="111"/>
      <c r="C11447" s="53"/>
      <c r="D11447" s="53"/>
      <c r="E11447" s="53"/>
      <c r="F11447" s="53"/>
      <c r="G11447" s="54"/>
      <c r="H11447" s="53"/>
      <c r="I11447" s="59"/>
      <c r="J11447" s="53"/>
      <c r="K11447" s="53"/>
      <c r="L11447" s="53"/>
      <c r="M11447" s="53"/>
    </row>
    <row r="11448" spans="2:13" x14ac:dyDescent="0.25">
      <c r="B11448" s="111"/>
      <c r="C11448" s="53"/>
      <c r="D11448" s="53"/>
      <c r="E11448" s="53"/>
      <c r="F11448" s="53"/>
      <c r="G11448" s="54"/>
      <c r="H11448" s="53"/>
      <c r="I11448" s="59"/>
      <c r="J11448" s="53"/>
      <c r="K11448" s="53"/>
      <c r="L11448" s="53"/>
      <c r="M11448" s="53"/>
    </row>
    <row r="11449" spans="2:13" x14ac:dyDescent="0.25">
      <c r="B11449" s="111"/>
      <c r="C11449" s="53"/>
      <c r="D11449" s="53"/>
      <c r="E11449" s="53"/>
      <c r="F11449" s="53"/>
      <c r="G11449" s="54"/>
      <c r="H11449" s="53"/>
      <c r="I11449" s="59"/>
      <c r="J11449" s="53"/>
      <c r="K11449" s="53"/>
      <c r="L11449" s="53"/>
      <c r="M11449" s="53"/>
    </row>
    <row r="11450" spans="2:13" x14ac:dyDescent="0.25">
      <c r="B11450" s="111"/>
      <c r="C11450" s="53"/>
      <c r="D11450" s="53"/>
      <c r="E11450" s="53"/>
      <c r="F11450" s="53"/>
      <c r="G11450" s="54"/>
      <c r="H11450" s="53"/>
      <c r="I11450" s="59"/>
      <c r="J11450" s="53"/>
      <c r="K11450" s="53"/>
      <c r="L11450" s="53"/>
      <c r="M11450" s="53"/>
    </row>
    <row r="11451" spans="2:13" x14ac:dyDescent="0.25">
      <c r="B11451" s="111"/>
      <c r="C11451" s="53"/>
      <c r="D11451" s="53"/>
      <c r="E11451" s="53"/>
      <c r="F11451" s="53"/>
      <c r="G11451" s="54"/>
      <c r="H11451" s="53"/>
      <c r="I11451" s="59"/>
      <c r="J11451" s="53"/>
      <c r="K11451" s="53"/>
      <c r="L11451" s="53"/>
      <c r="M11451" s="53"/>
    </row>
    <row r="11452" spans="2:13" x14ac:dyDescent="0.25">
      <c r="B11452" s="111"/>
      <c r="C11452" s="53"/>
      <c r="D11452" s="53"/>
      <c r="E11452" s="53"/>
      <c r="F11452" s="53"/>
      <c r="G11452" s="54"/>
      <c r="H11452" s="53"/>
      <c r="I11452" s="59"/>
      <c r="J11452" s="53"/>
      <c r="K11452" s="53"/>
      <c r="L11452" s="53"/>
      <c r="M11452" s="53"/>
    </row>
    <row r="11453" spans="2:13" x14ac:dyDescent="0.25">
      <c r="B11453" s="111"/>
      <c r="C11453" s="53"/>
      <c r="D11453" s="53"/>
      <c r="E11453" s="53"/>
      <c r="F11453" s="53"/>
      <c r="G11453" s="54"/>
      <c r="H11453" s="53"/>
      <c r="I11453" s="59"/>
      <c r="J11453" s="53"/>
      <c r="K11453" s="53"/>
      <c r="L11453" s="53"/>
      <c r="M11453" s="53"/>
    </row>
    <row r="11454" spans="2:13" x14ac:dyDescent="0.25">
      <c r="B11454" s="111"/>
      <c r="C11454" s="53"/>
      <c r="D11454" s="53"/>
      <c r="E11454" s="53"/>
      <c r="F11454" s="53"/>
      <c r="G11454" s="54"/>
      <c r="H11454" s="53"/>
      <c r="I11454" s="59"/>
      <c r="J11454" s="53"/>
      <c r="K11454" s="53"/>
      <c r="L11454" s="53"/>
      <c r="M11454" s="53"/>
    </row>
    <row r="11455" spans="2:13" x14ac:dyDescent="0.25">
      <c r="B11455" s="111"/>
      <c r="C11455" s="53"/>
      <c r="D11455" s="53"/>
      <c r="E11455" s="53"/>
      <c r="F11455" s="53"/>
      <c r="G11455" s="54"/>
      <c r="H11455" s="53"/>
      <c r="I11455" s="59"/>
      <c r="J11455" s="53"/>
      <c r="K11455" s="53"/>
      <c r="L11455" s="53"/>
      <c r="M11455" s="53"/>
    </row>
    <row r="11456" spans="2:13" x14ac:dyDescent="0.25">
      <c r="B11456" s="111"/>
      <c r="C11456" s="53"/>
      <c r="D11456" s="53"/>
      <c r="E11456" s="53"/>
      <c r="F11456" s="53"/>
      <c r="G11456" s="54"/>
      <c r="H11456" s="53"/>
      <c r="I11456" s="59"/>
      <c r="J11456" s="53"/>
      <c r="K11456" s="53"/>
      <c r="L11456" s="53"/>
      <c r="M11456" s="53"/>
    </row>
    <row r="11457" spans="2:13" x14ac:dyDescent="0.25">
      <c r="B11457" s="111"/>
      <c r="C11457" s="53"/>
      <c r="D11457" s="53"/>
      <c r="E11457" s="53"/>
      <c r="F11457" s="53"/>
      <c r="G11457" s="54"/>
      <c r="H11457" s="53"/>
      <c r="I11457" s="59"/>
      <c r="J11457" s="53"/>
      <c r="K11457" s="53"/>
      <c r="L11457" s="53"/>
      <c r="M11457" s="53"/>
    </row>
    <row r="11458" spans="2:13" x14ac:dyDescent="0.25">
      <c r="B11458" s="111"/>
      <c r="C11458" s="53"/>
      <c r="D11458" s="53"/>
      <c r="E11458" s="53"/>
      <c r="F11458" s="53"/>
      <c r="G11458" s="54"/>
      <c r="H11458" s="53"/>
      <c r="I11458" s="59"/>
      <c r="J11458" s="53"/>
      <c r="K11458" s="53"/>
      <c r="L11458" s="53"/>
      <c r="M11458" s="53"/>
    </row>
    <row r="11459" spans="2:13" x14ac:dyDescent="0.25">
      <c r="B11459" s="111"/>
      <c r="C11459" s="53"/>
      <c r="D11459" s="53"/>
      <c r="E11459" s="53"/>
      <c r="F11459" s="53"/>
      <c r="G11459" s="54"/>
      <c r="H11459" s="53"/>
      <c r="I11459" s="59"/>
      <c r="J11459" s="53"/>
      <c r="K11459" s="53"/>
      <c r="L11459" s="53"/>
      <c r="M11459" s="53"/>
    </row>
    <row r="11460" spans="2:13" x14ac:dyDescent="0.25">
      <c r="B11460" s="111"/>
      <c r="C11460" s="53"/>
      <c r="D11460" s="53"/>
      <c r="E11460" s="53"/>
      <c r="F11460" s="53"/>
      <c r="G11460" s="54"/>
      <c r="H11460" s="53"/>
      <c r="I11460" s="59"/>
      <c r="J11460" s="53"/>
      <c r="K11460" s="53"/>
      <c r="L11460" s="53"/>
      <c r="M11460" s="53"/>
    </row>
    <row r="11461" spans="2:13" x14ac:dyDescent="0.25">
      <c r="B11461" s="111"/>
      <c r="C11461" s="53"/>
      <c r="D11461" s="53"/>
      <c r="E11461" s="53"/>
      <c r="F11461" s="53"/>
      <c r="G11461" s="54"/>
      <c r="H11461" s="53"/>
      <c r="I11461" s="59"/>
      <c r="J11461" s="53"/>
      <c r="K11461" s="53"/>
      <c r="L11461" s="53"/>
      <c r="M11461" s="53"/>
    </row>
    <row r="11462" spans="2:13" x14ac:dyDescent="0.25">
      <c r="B11462" s="111"/>
      <c r="C11462" s="53"/>
      <c r="D11462" s="53"/>
      <c r="E11462" s="53"/>
      <c r="F11462" s="53"/>
      <c r="G11462" s="54"/>
      <c r="H11462" s="53"/>
      <c r="I11462" s="59"/>
      <c r="J11462" s="53"/>
      <c r="K11462" s="53"/>
      <c r="L11462" s="53"/>
      <c r="M11462" s="53"/>
    </row>
    <row r="11463" spans="2:13" x14ac:dyDescent="0.25">
      <c r="B11463" s="111"/>
      <c r="C11463" s="53"/>
      <c r="D11463" s="53"/>
      <c r="E11463" s="53"/>
      <c r="F11463" s="53"/>
      <c r="G11463" s="54"/>
      <c r="H11463" s="53"/>
      <c r="I11463" s="59"/>
      <c r="J11463" s="53"/>
      <c r="K11463" s="53"/>
      <c r="L11463" s="53"/>
      <c r="M11463" s="53"/>
    </row>
    <row r="11464" spans="2:13" x14ac:dyDescent="0.25">
      <c r="B11464" s="111"/>
      <c r="C11464" s="53"/>
      <c r="D11464" s="53"/>
      <c r="E11464" s="53"/>
      <c r="F11464" s="53"/>
      <c r="G11464" s="54"/>
      <c r="H11464" s="53"/>
      <c r="I11464" s="59"/>
      <c r="J11464" s="53"/>
      <c r="K11464" s="53"/>
      <c r="L11464" s="53"/>
      <c r="M11464" s="53"/>
    </row>
    <row r="11465" spans="2:13" x14ac:dyDescent="0.25">
      <c r="B11465" s="111"/>
      <c r="C11465" s="53"/>
      <c r="D11465" s="53"/>
      <c r="E11465" s="53"/>
      <c r="F11465" s="53"/>
      <c r="G11465" s="54"/>
      <c r="H11465" s="53"/>
      <c r="I11465" s="59"/>
      <c r="J11465" s="53"/>
      <c r="K11465" s="53"/>
      <c r="L11465" s="53"/>
      <c r="M11465" s="53"/>
    </row>
    <row r="11466" spans="2:13" x14ac:dyDescent="0.25">
      <c r="B11466" s="111"/>
      <c r="C11466" s="53"/>
      <c r="D11466" s="53"/>
      <c r="E11466" s="53"/>
      <c r="F11466" s="53"/>
      <c r="G11466" s="54"/>
      <c r="H11466" s="53"/>
      <c r="I11466" s="59"/>
      <c r="J11466" s="53"/>
      <c r="K11466" s="53"/>
      <c r="L11466" s="53"/>
      <c r="M11466" s="53"/>
    </row>
    <row r="11467" spans="2:13" x14ac:dyDescent="0.25">
      <c r="B11467" s="111"/>
      <c r="C11467" s="53"/>
      <c r="D11467" s="53"/>
      <c r="E11467" s="53"/>
      <c r="F11467" s="53"/>
      <c r="G11467" s="54"/>
      <c r="H11467" s="53"/>
      <c r="I11467" s="59"/>
      <c r="J11467" s="53"/>
      <c r="K11467" s="53"/>
      <c r="L11467" s="53"/>
      <c r="M11467" s="53"/>
    </row>
    <row r="11468" spans="2:13" x14ac:dyDescent="0.25">
      <c r="B11468" s="111"/>
      <c r="C11468" s="53"/>
      <c r="D11468" s="53"/>
      <c r="E11468" s="53"/>
      <c r="F11468" s="53"/>
      <c r="G11468" s="54"/>
      <c r="H11468" s="53"/>
      <c r="I11468" s="59"/>
      <c r="J11468" s="53"/>
      <c r="K11468" s="53"/>
      <c r="L11468" s="53"/>
      <c r="M11468" s="53"/>
    </row>
    <row r="11469" spans="2:13" x14ac:dyDescent="0.25">
      <c r="B11469" s="111"/>
      <c r="C11469" s="53"/>
      <c r="D11469" s="53"/>
      <c r="E11469" s="53"/>
      <c r="F11469" s="53"/>
      <c r="G11469" s="54"/>
      <c r="H11469" s="53"/>
      <c r="I11469" s="59"/>
      <c r="J11469" s="53"/>
      <c r="K11469" s="53"/>
      <c r="L11469" s="53"/>
      <c r="M11469" s="53"/>
    </row>
    <row r="11470" spans="2:13" x14ac:dyDescent="0.25">
      <c r="B11470" s="111"/>
      <c r="C11470" s="53"/>
      <c r="D11470" s="53"/>
      <c r="E11470" s="53"/>
      <c r="F11470" s="53"/>
      <c r="G11470" s="54"/>
      <c r="H11470" s="53"/>
      <c r="I11470" s="59"/>
      <c r="J11470" s="53"/>
      <c r="K11470" s="53"/>
      <c r="L11470" s="53"/>
      <c r="M11470" s="53"/>
    </row>
    <row r="11471" spans="2:13" x14ac:dyDescent="0.25">
      <c r="B11471" s="111"/>
      <c r="C11471" s="53"/>
      <c r="D11471" s="53"/>
      <c r="E11471" s="53"/>
      <c r="F11471" s="53"/>
      <c r="G11471" s="54"/>
      <c r="H11471" s="53"/>
      <c r="I11471" s="59"/>
      <c r="J11471" s="53"/>
      <c r="K11471" s="53"/>
      <c r="L11471" s="53"/>
      <c r="M11471" s="53"/>
    </row>
    <row r="11472" spans="2:13" x14ac:dyDescent="0.25">
      <c r="B11472" s="111"/>
      <c r="C11472" s="53"/>
      <c r="D11472" s="53"/>
      <c r="E11472" s="53"/>
      <c r="F11472" s="53"/>
      <c r="G11472" s="54"/>
      <c r="H11472" s="53"/>
      <c r="I11472" s="59"/>
      <c r="J11472" s="53"/>
      <c r="K11472" s="53"/>
      <c r="L11472" s="53"/>
      <c r="M11472" s="53"/>
    </row>
    <row r="11473" spans="2:13" x14ac:dyDescent="0.25">
      <c r="B11473" s="111"/>
      <c r="C11473" s="53"/>
      <c r="D11473" s="53"/>
      <c r="E11473" s="53"/>
      <c r="F11473" s="53"/>
      <c r="G11473" s="54"/>
      <c r="H11473" s="53"/>
      <c r="I11473" s="59"/>
      <c r="J11473" s="53"/>
      <c r="K11473" s="53"/>
      <c r="L11473" s="53"/>
      <c r="M11473" s="53"/>
    </row>
    <row r="11474" spans="2:13" x14ac:dyDescent="0.25">
      <c r="B11474" s="111"/>
      <c r="C11474" s="53"/>
      <c r="D11474" s="53"/>
      <c r="E11474" s="53"/>
      <c r="F11474" s="53"/>
      <c r="G11474" s="54"/>
      <c r="H11474" s="53"/>
      <c r="I11474" s="59"/>
      <c r="J11474" s="53"/>
      <c r="K11474" s="53"/>
      <c r="L11474" s="53"/>
      <c r="M11474" s="53"/>
    </row>
    <row r="11475" spans="2:13" x14ac:dyDescent="0.25">
      <c r="B11475" s="111"/>
      <c r="C11475" s="53"/>
      <c r="D11475" s="53"/>
      <c r="E11475" s="53"/>
      <c r="F11475" s="53"/>
      <c r="G11475" s="54"/>
      <c r="H11475" s="53"/>
      <c r="I11475" s="59"/>
      <c r="J11475" s="53"/>
      <c r="K11475" s="53"/>
      <c r="L11475" s="53"/>
      <c r="M11475" s="53"/>
    </row>
    <row r="11476" spans="2:13" x14ac:dyDescent="0.25">
      <c r="B11476" s="111"/>
      <c r="C11476" s="53"/>
      <c r="D11476" s="53"/>
      <c r="E11476" s="53"/>
      <c r="F11476" s="53"/>
      <c r="G11476" s="54"/>
      <c r="H11476" s="53"/>
      <c r="I11476" s="59"/>
      <c r="J11476" s="53"/>
      <c r="K11476" s="53"/>
      <c r="L11476" s="53"/>
      <c r="M11476" s="53"/>
    </row>
    <row r="11477" spans="2:13" x14ac:dyDescent="0.25">
      <c r="B11477" s="111"/>
      <c r="C11477" s="53"/>
      <c r="D11477" s="53"/>
      <c r="E11477" s="53"/>
      <c r="F11477" s="53"/>
      <c r="G11477" s="54"/>
      <c r="H11477" s="53"/>
      <c r="I11477" s="59"/>
      <c r="J11477" s="53"/>
      <c r="K11477" s="53"/>
      <c r="L11477" s="53"/>
      <c r="M11477" s="53"/>
    </row>
    <row r="11478" spans="2:13" x14ac:dyDescent="0.25">
      <c r="B11478" s="111"/>
      <c r="C11478" s="53"/>
      <c r="D11478" s="53"/>
      <c r="E11478" s="53"/>
      <c r="F11478" s="53"/>
      <c r="G11478" s="54"/>
      <c r="H11478" s="53"/>
      <c r="I11478" s="59"/>
      <c r="J11478" s="53"/>
      <c r="K11478" s="53"/>
      <c r="L11478" s="53"/>
      <c r="M11478" s="53"/>
    </row>
    <row r="11479" spans="2:13" x14ac:dyDescent="0.25">
      <c r="B11479" s="111"/>
      <c r="C11479" s="53"/>
      <c r="D11479" s="53"/>
      <c r="E11479" s="53"/>
      <c r="F11479" s="53"/>
      <c r="G11479" s="54"/>
      <c r="H11479" s="53"/>
      <c r="I11479" s="59"/>
      <c r="J11479" s="53"/>
      <c r="K11479" s="53"/>
      <c r="L11479" s="53"/>
      <c r="M11479" s="53"/>
    </row>
    <row r="11480" spans="2:13" x14ac:dyDescent="0.25">
      <c r="B11480" s="111"/>
      <c r="C11480" s="53"/>
      <c r="D11480" s="53"/>
      <c r="E11480" s="53"/>
      <c r="F11480" s="53"/>
      <c r="G11480" s="54"/>
      <c r="H11480" s="53"/>
      <c r="I11480" s="59"/>
      <c r="J11480" s="53"/>
      <c r="K11480" s="53"/>
      <c r="L11480" s="53"/>
      <c r="M11480" s="53"/>
    </row>
    <row r="11481" spans="2:13" x14ac:dyDescent="0.25">
      <c r="B11481" s="111"/>
      <c r="C11481" s="53"/>
      <c r="D11481" s="53"/>
      <c r="E11481" s="53"/>
      <c r="F11481" s="53"/>
      <c r="G11481" s="54"/>
      <c r="H11481" s="53"/>
      <c r="I11481" s="59"/>
      <c r="J11481" s="53"/>
      <c r="K11481" s="53"/>
      <c r="L11481" s="53"/>
      <c r="M11481" s="53"/>
    </row>
    <row r="11482" spans="2:13" x14ac:dyDescent="0.25">
      <c r="B11482" s="111"/>
      <c r="C11482" s="53"/>
      <c r="D11482" s="53"/>
      <c r="E11482" s="53"/>
      <c r="F11482" s="53"/>
      <c r="G11482" s="54"/>
      <c r="H11482" s="53"/>
      <c r="I11482" s="59"/>
      <c r="J11482" s="53"/>
      <c r="K11482" s="53"/>
      <c r="L11482" s="53"/>
      <c r="M11482" s="53"/>
    </row>
    <row r="11483" spans="2:13" x14ac:dyDescent="0.25">
      <c r="B11483" s="111"/>
      <c r="C11483" s="53"/>
      <c r="D11483" s="53"/>
      <c r="E11483" s="53"/>
      <c r="F11483" s="53"/>
      <c r="G11483" s="54"/>
      <c r="H11483" s="53"/>
      <c r="I11483" s="59"/>
      <c r="J11483" s="53"/>
      <c r="K11483" s="53"/>
      <c r="L11483" s="53"/>
      <c r="M11483" s="53"/>
    </row>
    <row r="11484" spans="2:13" x14ac:dyDescent="0.25">
      <c r="B11484" s="111"/>
      <c r="C11484" s="53"/>
      <c r="D11484" s="53"/>
      <c r="E11484" s="53"/>
      <c r="F11484" s="53"/>
      <c r="G11484" s="54"/>
      <c r="H11484" s="53"/>
      <c r="I11484" s="59"/>
      <c r="J11484" s="53"/>
      <c r="K11484" s="53"/>
      <c r="L11484" s="53"/>
      <c r="M11484" s="53"/>
    </row>
    <row r="11485" spans="2:13" x14ac:dyDescent="0.25">
      <c r="B11485" s="111"/>
      <c r="C11485" s="53"/>
      <c r="D11485" s="53"/>
      <c r="E11485" s="53"/>
      <c r="F11485" s="53"/>
      <c r="G11485" s="54"/>
      <c r="H11485" s="53"/>
      <c r="I11485" s="59"/>
      <c r="J11485" s="53"/>
      <c r="K11485" s="53"/>
      <c r="L11485" s="53"/>
      <c r="M11485" s="53"/>
    </row>
    <row r="11486" spans="2:13" x14ac:dyDescent="0.25">
      <c r="B11486" s="111"/>
      <c r="C11486" s="53"/>
      <c r="D11486" s="53"/>
      <c r="E11486" s="53"/>
      <c r="F11486" s="53"/>
      <c r="G11486" s="54"/>
      <c r="H11486" s="53"/>
      <c r="I11486" s="59"/>
      <c r="J11486" s="53"/>
      <c r="K11486" s="53"/>
      <c r="L11486" s="53"/>
      <c r="M11486" s="53"/>
    </row>
    <row r="11487" spans="2:13" x14ac:dyDescent="0.25">
      <c r="B11487" s="111"/>
      <c r="C11487" s="53"/>
      <c r="D11487" s="53"/>
      <c r="E11487" s="53"/>
      <c r="F11487" s="53"/>
      <c r="G11487" s="54"/>
      <c r="H11487" s="53"/>
      <c r="I11487" s="59"/>
      <c r="J11487" s="53"/>
      <c r="K11487" s="53"/>
      <c r="L11487" s="53"/>
      <c r="M11487" s="53"/>
    </row>
    <row r="11488" spans="2:13" x14ac:dyDescent="0.25">
      <c r="B11488" s="111"/>
      <c r="C11488" s="53"/>
      <c r="D11488" s="53"/>
      <c r="E11488" s="53"/>
      <c r="F11488" s="53"/>
      <c r="G11488" s="54"/>
      <c r="H11488" s="53"/>
      <c r="I11488" s="59"/>
      <c r="J11488" s="53"/>
      <c r="K11488" s="53"/>
      <c r="L11488" s="53"/>
      <c r="M11488" s="53"/>
    </row>
    <row r="11489" spans="2:13" x14ac:dyDescent="0.25">
      <c r="B11489" s="111"/>
      <c r="C11489" s="53"/>
      <c r="D11489" s="53"/>
      <c r="E11489" s="53"/>
      <c r="F11489" s="53"/>
      <c r="G11489" s="54"/>
      <c r="H11489" s="53"/>
      <c r="I11489" s="59"/>
      <c r="J11489" s="53"/>
      <c r="K11489" s="53"/>
      <c r="L11489" s="53"/>
      <c r="M11489" s="53"/>
    </row>
    <row r="11490" spans="2:13" x14ac:dyDescent="0.25">
      <c r="B11490" s="111"/>
      <c r="C11490" s="53"/>
      <c r="D11490" s="53"/>
      <c r="E11490" s="53"/>
      <c r="F11490" s="53"/>
      <c r="G11490" s="54"/>
      <c r="H11490" s="53"/>
      <c r="I11490" s="59"/>
      <c r="J11490" s="53"/>
      <c r="K11490" s="53"/>
      <c r="L11490" s="53"/>
      <c r="M11490" s="53"/>
    </row>
    <row r="11491" spans="2:13" x14ac:dyDescent="0.25">
      <c r="B11491" s="111"/>
      <c r="C11491" s="53"/>
      <c r="D11491" s="53"/>
      <c r="E11491" s="53"/>
      <c r="F11491" s="53"/>
      <c r="G11491" s="54"/>
      <c r="H11491" s="53"/>
      <c r="I11491" s="59"/>
      <c r="J11491" s="53"/>
      <c r="K11491" s="53"/>
      <c r="L11491" s="53"/>
      <c r="M11491" s="53"/>
    </row>
    <row r="11492" spans="2:13" x14ac:dyDescent="0.25">
      <c r="B11492" s="111"/>
      <c r="C11492" s="53"/>
      <c r="D11492" s="53"/>
      <c r="E11492" s="53"/>
      <c r="F11492" s="53"/>
      <c r="G11492" s="54"/>
      <c r="H11492" s="53"/>
      <c r="I11492" s="59"/>
      <c r="J11492" s="53"/>
      <c r="K11492" s="53"/>
      <c r="L11492" s="53"/>
      <c r="M11492" s="53"/>
    </row>
    <row r="11493" spans="2:13" x14ac:dyDescent="0.25">
      <c r="B11493" s="111"/>
      <c r="C11493" s="53"/>
      <c r="D11493" s="53"/>
      <c r="E11493" s="53"/>
      <c r="F11493" s="53"/>
      <c r="G11493" s="54"/>
      <c r="H11493" s="53"/>
      <c r="I11493" s="59"/>
      <c r="J11493" s="53"/>
      <c r="K11493" s="53"/>
      <c r="L11493" s="53"/>
      <c r="M11493" s="53"/>
    </row>
    <row r="11494" spans="2:13" x14ac:dyDescent="0.25">
      <c r="B11494" s="111"/>
      <c r="C11494" s="53"/>
      <c r="D11494" s="53"/>
      <c r="E11494" s="53"/>
      <c r="F11494" s="53"/>
      <c r="G11494" s="54"/>
      <c r="H11494" s="53"/>
      <c r="I11494" s="59"/>
      <c r="J11494" s="53"/>
      <c r="K11494" s="53"/>
      <c r="L11494" s="53"/>
      <c r="M11494" s="53"/>
    </row>
    <row r="11495" spans="2:13" x14ac:dyDescent="0.25">
      <c r="B11495" s="111"/>
      <c r="C11495" s="53"/>
      <c r="D11495" s="53"/>
      <c r="E11495" s="53"/>
      <c r="F11495" s="53"/>
      <c r="G11495" s="54"/>
      <c r="H11495" s="53"/>
      <c r="I11495" s="59"/>
      <c r="J11495" s="53"/>
      <c r="K11495" s="53"/>
      <c r="L11495" s="53"/>
      <c r="M11495" s="53"/>
    </row>
    <row r="11496" spans="2:13" x14ac:dyDescent="0.25">
      <c r="B11496" s="111"/>
      <c r="C11496" s="53"/>
      <c r="D11496" s="53"/>
      <c r="E11496" s="53"/>
      <c r="F11496" s="53"/>
      <c r="G11496" s="54"/>
      <c r="H11496" s="53"/>
      <c r="I11496" s="59"/>
      <c r="J11496" s="53"/>
      <c r="K11496" s="53"/>
      <c r="L11496" s="53"/>
      <c r="M11496" s="53"/>
    </row>
    <row r="11497" spans="2:13" x14ac:dyDescent="0.25">
      <c r="B11497" s="111"/>
      <c r="C11497" s="53"/>
      <c r="D11497" s="53"/>
      <c r="E11497" s="53"/>
      <c r="F11497" s="53"/>
      <c r="G11497" s="54"/>
      <c r="H11497" s="53"/>
      <c r="I11497" s="59"/>
      <c r="J11497" s="53"/>
      <c r="K11497" s="53"/>
      <c r="L11497" s="53"/>
      <c r="M11497" s="53"/>
    </row>
    <row r="11498" spans="2:13" x14ac:dyDescent="0.25">
      <c r="B11498" s="111"/>
      <c r="C11498" s="53"/>
      <c r="D11498" s="53"/>
      <c r="E11498" s="53"/>
      <c r="F11498" s="53"/>
      <c r="G11498" s="54"/>
      <c r="H11498" s="53"/>
      <c r="I11498" s="59"/>
      <c r="J11498" s="53"/>
      <c r="K11498" s="53"/>
      <c r="L11498" s="53"/>
      <c r="M11498" s="53"/>
    </row>
    <row r="11499" spans="2:13" x14ac:dyDescent="0.25">
      <c r="B11499" s="111"/>
      <c r="C11499" s="53"/>
      <c r="D11499" s="53"/>
      <c r="E11499" s="53"/>
      <c r="F11499" s="53"/>
      <c r="G11499" s="54"/>
      <c r="H11499" s="53"/>
      <c r="I11499" s="59"/>
      <c r="J11499" s="53"/>
      <c r="K11499" s="53"/>
      <c r="L11499" s="53"/>
      <c r="M11499" s="53"/>
    </row>
    <row r="11500" spans="2:13" x14ac:dyDescent="0.25">
      <c r="B11500" s="111"/>
      <c r="C11500" s="53"/>
      <c r="D11500" s="53"/>
      <c r="E11500" s="53"/>
      <c r="F11500" s="53"/>
      <c r="G11500" s="54"/>
      <c r="H11500" s="53"/>
      <c r="I11500" s="59"/>
      <c r="J11500" s="53"/>
      <c r="K11500" s="53"/>
      <c r="L11500" s="53"/>
      <c r="M11500" s="53"/>
    </row>
    <row r="11501" spans="2:13" x14ac:dyDescent="0.25">
      <c r="B11501" s="111"/>
      <c r="C11501" s="53"/>
      <c r="D11501" s="53"/>
      <c r="E11501" s="53"/>
      <c r="F11501" s="53"/>
      <c r="G11501" s="54"/>
      <c r="H11501" s="53"/>
      <c r="I11501" s="59"/>
      <c r="J11501" s="53"/>
      <c r="K11501" s="53"/>
      <c r="L11501" s="53"/>
      <c r="M11501" s="53"/>
    </row>
    <row r="11502" spans="2:13" x14ac:dyDescent="0.25">
      <c r="B11502" s="111"/>
      <c r="C11502" s="53"/>
      <c r="D11502" s="53"/>
      <c r="E11502" s="53"/>
      <c r="F11502" s="53"/>
      <c r="G11502" s="54"/>
      <c r="H11502" s="53"/>
      <c r="I11502" s="59"/>
      <c r="J11502" s="53"/>
      <c r="K11502" s="53"/>
      <c r="L11502" s="53"/>
      <c r="M11502" s="53"/>
    </row>
    <row r="11503" spans="2:13" x14ac:dyDescent="0.25">
      <c r="B11503" s="111"/>
      <c r="C11503" s="53"/>
      <c r="D11503" s="53"/>
      <c r="E11503" s="53"/>
      <c r="F11503" s="53"/>
      <c r="G11503" s="54"/>
      <c r="H11503" s="53"/>
      <c r="I11503" s="59"/>
      <c r="J11503" s="53"/>
      <c r="K11503" s="53"/>
      <c r="L11503" s="53"/>
      <c r="M11503" s="53"/>
    </row>
    <row r="11504" spans="2:13" x14ac:dyDescent="0.25">
      <c r="B11504" s="111"/>
      <c r="C11504" s="53"/>
      <c r="D11504" s="53"/>
      <c r="E11504" s="53"/>
      <c r="F11504" s="53"/>
      <c r="G11504" s="54"/>
      <c r="H11504" s="53"/>
      <c r="I11504" s="59"/>
      <c r="J11504" s="53"/>
      <c r="K11504" s="53"/>
      <c r="L11504" s="53"/>
      <c r="M11504" s="53"/>
    </row>
    <row r="11505" spans="2:13" x14ac:dyDescent="0.25">
      <c r="B11505" s="111"/>
      <c r="C11505" s="53"/>
      <c r="D11505" s="53"/>
      <c r="E11505" s="53"/>
      <c r="F11505" s="53"/>
      <c r="G11505" s="54"/>
      <c r="H11505" s="53"/>
      <c r="I11505" s="59"/>
      <c r="J11505" s="53"/>
      <c r="K11505" s="53"/>
      <c r="L11505" s="53"/>
      <c r="M11505" s="53"/>
    </row>
    <row r="11506" spans="2:13" x14ac:dyDescent="0.25">
      <c r="B11506" s="111"/>
      <c r="C11506" s="53"/>
      <c r="D11506" s="53"/>
      <c r="E11506" s="53"/>
      <c r="F11506" s="53"/>
      <c r="G11506" s="54"/>
      <c r="H11506" s="53"/>
      <c r="I11506" s="59"/>
      <c r="J11506" s="53"/>
      <c r="K11506" s="53"/>
      <c r="L11506" s="53"/>
      <c r="M11506" s="53"/>
    </row>
    <row r="11507" spans="2:13" x14ac:dyDescent="0.25">
      <c r="B11507" s="111"/>
      <c r="C11507" s="53"/>
      <c r="D11507" s="53"/>
      <c r="E11507" s="53"/>
      <c r="F11507" s="53"/>
      <c r="G11507" s="54"/>
      <c r="H11507" s="53"/>
      <c r="I11507" s="59"/>
      <c r="J11507" s="53"/>
      <c r="K11507" s="53"/>
      <c r="L11507" s="53"/>
      <c r="M11507" s="53"/>
    </row>
    <row r="11508" spans="2:13" x14ac:dyDescent="0.25">
      <c r="B11508" s="111"/>
      <c r="C11508" s="53"/>
      <c r="D11508" s="53"/>
      <c r="E11508" s="53"/>
      <c r="F11508" s="53"/>
      <c r="G11508" s="54"/>
      <c r="H11508" s="53"/>
      <c r="I11508" s="59"/>
      <c r="J11508" s="53"/>
      <c r="K11508" s="53"/>
      <c r="L11508" s="53"/>
      <c r="M11508" s="53"/>
    </row>
    <row r="11509" spans="2:13" x14ac:dyDescent="0.25">
      <c r="B11509" s="111"/>
      <c r="C11509" s="53"/>
      <c r="D11509" s="53"/>
      <c r="E11509" s="53"/>
      <c r="F11509" s="53"/>
      <c r="G11509" s="54"/>
      <c r="H11509" s="53"/>
      <c r="I11509" s="59"/>
      <c r="J11509" s="53"/>
      <c r="K11509" s="53"/>
      <c r="L11509" s="53"/>
      <c r="M11509" s="53"/>
    </row>
    <row r="11510" spans="2:13" x14ac:dyDescent="0.25">
      <c r="B11510" s="111"/>
      <c r="C11510" s="53"/>
      <c r="D11510" s="53"/>
      <c r="E11510" s="53"/>
      <c r="F11510" s="53"/>
      <c r="G11510" s="54"/>
      <c r="H11510" s="53"/>
      <c r="I11510" s="59"/>
      <c r="J11510" s="53"/>
      <c r="K11510" s="53"/>
      <c r="L11510" s="53"/>
      <c r="M11510" s="53"/>
    </row>
    <row r="11511" spans="2:13" x14ac:dyDescent="0.25">
      <c r="B11511" s="111"/>
      <c r="C11511" s="53"/>
      <c r="D11511" s="53"/>
      <c r="E11511" s="53"/>
      <c r="F11511" s="53"/>
      <c r="G11511" s="54"/>
      <c r="H11511" s="53"/>
      <c r="I11511" s="59"/>
      <c r="J11511" s="53"/>
      <c r="K11511" s="53"/>
      <c r="L11511" s="53"/>
      <c r="M11511" s="53"/>
    </row>
    <row r="11512" spans="2:13" x14ac:dyDescent="0.25">
      <c r="B11512" s="111"/>
      <c r="C11512" s="53"/>
      <c r="D11512" s="53"/>
      <c r="E11512" s="53"/>
      <c r="F11512" s="53"/>
      <c r="G11512" s="54"/>
      <c r="H11512" s="53"/>
      <c r="I11512" s="59"/>
      <c r="J11512" s="53"/>
      <c r="K11512" s="53"/>
      <c r="L11512" s="53"/>
      <c r="M11512" s="53"/>
    </row>
    <row r="11513" spans="2:13" x14ac:dyDescent="0.25">
      <c r="B11513" s="111"/>
      <c r="C11513" s="53"/>
      <c r="D11513" s="53"/>
      <c r="E11513" s="53"/>
      <c r="F11513" s="53"/>
      <c r="G11513" s="54"/>
      <c r="H11513" s="53"/>
      <c r="I11513" s="59"/>
      <c r="J11513" s="53"/>
      <c r="K11513" s="53"/>
      <c r="L11513" s="53"/>
      <c r="M11513" s="53"/>
    </row>
    <row r="11514" spans="2:13" x14ac:dyDescent="0.25">
      <c r="B11514" s="111"/>
      <c r="C11514" s="53"/>
      <c r="D11514" s="53"/>
      <c r="E11514" s="53"/>
      <c r="F11514" s="53"/>
      <c r="G11514" s="54"/>
      <c r="H11514" s="53"/>
      <c r="I11514" s="59"/>
      <c r="J11514" s="53"/>
      <c r="K11514" s="53"/>
      <c r="L11514" s="53"/>
      <c r="M11514" s="53"/>
    </row>
    <row r="11515" spans="2:13" x14ac:dyDescent="0.25">
      <c r="B11515" s="111"/>
      <c r="C11515" s="53"/>
      <c r="D11515" s="53"/>
      <c r="E11515" s="53"/>
      <c r="F11515" s="53"/>
      <c r="G11515" s="54"/>
      <c r="H11515" s="53"/>
      <c r="I11515" s="59"/>
      <c r="J11515" s="53"/>
      <c r="K11515" s="53"/>
      <c r="L11515" s="53"/>
      <c r="M11515" s="53"/>
    </row>
    <row r="11516" spans="2:13" x14ac:dyDescent="0.25">
      <c r="B11516" s="111"/>
      <c r="C11516" s="53"/>
      <c r="D11516" s="53"/>
      <c r="E11516" s="53"/>
      <c r="F11516" s="53"/>
      <c r="G11516" s="54"/>
      <c r="H11516" s="53"/>
      <c r="I11516" s="59"/>
      <c r="J11516" s="53"/>
      <c r="K11516" s="53"/>
      <c r="L11516" s="53"/>
      <c r="M11516" s="53"/>
    </row>
    <row r="11517" spans="2:13" x14ac:dyDescent="0.25">
      <c r="B11517" s="111"/>
      <c r="C11517" s="53"/>
      <c r="D11517" s="53"/>
      <c r="E11517" s="53"/>
      <c r="F11517" s="53"/>
      <c r="G11517" s="54"/>
      <c r="H11517" s="53"/>
      <c r="I11517" s="59"/>
      <c r="J11517" s="53"/>
      <c r="K11517" s="53"/>
      <c r="L11517" s="53"/>
      <c r="M11517" s="53"/>
    </row>
    <row r="11518" spans="2:13" x14ac:dyDescent="0.25">
      <c r="B11518" s="111"/>
      <c r="C11518" s="53"/>
      <c r="D11518" s="53"/>
      <c r="E11518" s="53"/>
      <c r="F11518" s="53"/>
      <c r="G11518" s="54"/>
      <c r="H11518" s="53"/>
      <c r="I11518" s="59"/>
      <c r="J11518" s="53"/>
      <c r="K11518" s="53"/>
      <c r="L11518" s="53"/>
      <c r="M11518" s="53"/>
    </row>
    <row r="11519" spans="2:13" x14ac:dyDescent="0.25">
      <c r="B11519" s="111"/>
      <c r="C11519" s="53"/>
      <c r="D11519" s="53"/>
      <c r="E11519" s="53"/>
      <c r="F11519" s="53"/>
      <c r="G11519" s="54"/>
      <c r="H11519" s="53"/>
      <c r="I11519" s="59"/>
      <c r="J11519" s="53"/>
      <c r="K11519" s="53"/>
      <c r="L11519" s="53"/>
      <c r="M11519" s="53"/>
    </row>
    <row r="11520" spans="2:13" x14ac:dyDescent="0.25">
      <c r="B11520" s="111"/>
      <c r="C11520" s="53"/>
      <c r="D11520" s="53"/>
      <c r="E11520" s="53"/>
      <c r="F11520" s="53"/>
      <c r="G11520" s="54"/>
      <c r="H11520" s="53"/>
      <c r="I11520" s="59"/>
      <c r="J11520" s="53"/>
      <c r="K11520" s="53"/>
      <c r="L11520" s="53"/>
      <c r="M11520" s="53"/>
    </row>
    <row r="11521" spans="2:13" x14ac:dyDescent="0.25">
      <c r="B11521" s="111"/>
      <c r="C11521" s="53"/>
      <c r="D11521" s="53"/>
      <c r="E11521" s="53"/>
      <c r="F11521" s="53"/>
      <c r="G11521" s="54"/>
      <c r="H11521" s="53"/>
      <c r="I11521" s="59"/>
      <c r="J11521" s="53"/>
      <c r="K11521" s="53"/>
      <c r="L11521" s="53"/>
      <c r="M11521" s="53"/>
    </row>
    <row r="11522" spans="2:13" x14ac:dyDescent="0.25">
      <c r="B11522" s="111"/>
      <c r="C11522" s="53"/>
      <c r="D11522" s="53"/>
      <c r="E11522" s="53"/>
      <c r="F11522" s="53"/>
      <c r="G11522" s="54"/>
      <c r="H11522" s="53"/>
      <c r="I11522" s="59"/>
      <c r="J11522" s="53"/>
      <c r="K11522" s="53"/>
      <c r="L11522" s="53"/>
      <c r="M11522" s="53"/>
    </row>
    <row r="11523" spans="2:13" x14ac:dyDescent="0.25">
      <c r="B11523" s="111"/>
      <c r="C11523" s="53"/>
      <c r="D11523" s="53"/>
      <c r="E11523" s="53"/>
      <c r="F11523" s="53"/>
      <c r="G11523" s="54"/>
      <c r="H11523" s="53"/>
      <c r="I11523" s="59"/>
      <c r="J11523" s="53"/>
      <c r="K11523" s="53"/>
      <c r="L11523" s="53"/>
      <c r="M11523" s="53"/>
    </row>
    <row r="11524" spans="2:13" x14ac:dyDescent="0.25">
      <c r="B11524" s="111"/>
      <c r="C11524" s="53"/>
      <c r="D11524" s="53"/>
      <c r="E11524" s="53"/>
      <c r="F11524" s="53"/>
      <c r="G11524" s="54"/>
      <c r="H11524" s="53"/>
      <c r="I11524" s="59"/>
      <c r="J11524" s="53"/>
      <c r="K11524" s="53"/>
      <c r="L11524" s="53"/>
      <c r="M11524" s="53"/>
    </row>
    <row r="11525" spans="2:13" x14ac:dyDescent="0.25">
      <c r="B11525" s="111"/>
      <c r="C11525" s="53"/>
      <c r="D11525" s="53"/>
      <c r="E11525" s="53"/>
      <c r="F11525" s="53"/>
      <c r="G11525" s="54"/>
      <c r="H11525" s="53"/>
      <c r="I11525" s="59"/>
      <c r="J11525" s="53"/>
      <c r="K11525" s="53"/>
      <c r="L11525" s="53"/>
      <c r="M11525" s="53"/>
    </row>
    <row r="11526" spans="2:13" x14ac:dyDescent="0.25">
      <c r="B11526" s="111"/>
      <c r="C11526" s="53"/>
      <c r="D11526" s="53"/>
      <c r="E11526" s="53"/>
      <c r="F11526" s="53"/>
      <c r="G11526" s="54"/>
      <c r="H11526" s="53"/>
      <c r="I11526" s="59"/>
      <c r="J11526" s="53"/>
      <c r="K11526" s="53"/>
      <c r="L11526" s="53"/>
      <c r="M11526" s="53"/>
    </row>
    <row r="11527" spans="2:13" x14ac:dyDescent="0.25">
      <c r="B11527" s="111"/>
      <c r="C11527" s="53"/>
      <c r="D11527" s="53"/>
      <c r="E11527" s="53"/>
      <c r="F11527" s="53"/>
      <c r="G11527" s="54"/>
      <c r="H11527" s="53"/>
      <c r="I11527" s="59"/>
      <c r="J11527" s="53"/>
      <c r="K11527" s="53"/>
      <c r="L11527" s="53"/>
      <c r="M11527" s="53"/>
    </row>
    <row r="11528" spans="2:13" x14ac:dyDescent="0.25">
      <c r="B11528" s="111"/>
      <c r="C11528" s="53"/>
      <c r="D11528" s="53"/>
      <c r="E11528" s="53"/>
      <c r="F11528" s="53"/>
      <c r="G11528" s="54"/>
      <c r="H11528" s="53"/>
      <c r="I11528" s="59"/>
      <c r="J11528" s="53"/>
      <c r="K11528" s="53"/>
      <c r="L11528" s="53"/>
      <c r="M11528" s="53"/>
    </row>
    <row r="11529" spans="2:13" x14ac:dyDescent="0.25">
      <c r="B11529" s="111"/>
      <c r="C11529" s="53"/>
      <c r="D11529" s="53"/>
      <c r="E11529" s="53"/>
      <c r="F11529" s="53"/>
      <c r="G11529" s="54"/>
      <c r="H11529" s="53"/>
      <c r="I11529" s="59"/>
      <c r="J11529" s="53"/>
      <c r="K11529" s="53"/>
      <c r="L11529" s="53"/>
      <c r="M11529" s="53"/>
    </row>
    <row r="11530" spans="2:13" x14ac:dyDescent="0.25">
      <c r="B11530" s="111"/>
      <c r="C11530" s="53"/>
      <c r="D11530" s="53"/>
      <c r="E11530" s="53"/>
      <c r="F11530" s="53"/>
      <c r="G11530" s="54"/>
      <c r="H11530" s="53"/>
      <c r="I11530" s="59"/>
      <c r="J11530" s="53"/>
      <c r="K11530" s="53"/>
      <c r="L11530" s="53"/>
      <c r="M11530" s="53"/>
    </row>
    <row r="11531" spans="2:13" x14ac:dyDescent="0.25">
      <c r="B11531" s="111"/>
      <c r="C11531" s="53"/>
      <c r="D11531" s="53"/>
      <c r="E11531" s="53"/>
      <c r="F11531" s="53"/>
      <c r="G11531" s="54"/>
      <c r="H11531" s="53"/>
      <c r="I11531" s="59"/>
      <c r="J11531" s="53"/>
      <c r="K11531" s="53"/>
      <c r="L11531" s="53"/>
      <c r="M11531" s="53"/>
    </row>
    <row r="11532" spans="2:13" x14ac:dyDescent="0.25">
      <c r="B11532" s="111"/>
      <c r="C11532" s="53"/>
      <c r="D11532" s="53"/>
      <c r="E11532" s="53"/>
      <c r="F11532" s="53"/>
      <c r="G11532" s="54"/>
      <c r="H11532" s="53"/>
      <c r="I11532" s="59"/>
      <c r="J11532" s="53"/>
      <c r="K11532" s="53"/>
      <c r="L11532" s="53"/>
      <c r="M11532" s="53"/>
    </row>
    <row r="11533" spans="2:13" x14ac:dyDescent="0.25">
      <c r="B11533" s="111"/>
      <c r="C11533" s="53"/>
      <c r="D11533" s="53"/>
      <c r="E11533" s="53"/>
      <c r="F11533" s="53"/>
      <c r="G11533" s="54"/>
      <c r="H11533" s="53"/>
      <c r="I11533" s="59"/>
      <c r="J11533" s="53"/>
      <c r="K11533" s="53"/>
      <c r="L11533" s="53"/>
      <c r="M11533" s="53"/>
    </row>
    <row r="11534" spans="2:13" x14ac:dyDescent="0.25">
      <c r="B11534" s="111"/>
      <c r="C11534" s="53"/>
      <c r="D11534" s="53"/>
      <c r="E11534" s="53"/>
      <c r="F11534" s="53"/>
      <c r="G11534" s="54"/>
      <c r="H11534" s="53"/>
      <c r="I11534" s="59"/>
      <c r="J11534" s="53"/>
      <c r="K11534" s="53"/>
      <c r="L11534" s="53"/>
      <c r="M11534" s="53"/>
    </row>
    <row r="11535" spans="2:13" x14ac:dyDescent="0.25">
      <c r="B11535" s="111"/>
      <c r="C11535" s="53"/>
      <c r="D11535" s="53"/>
      <c r="E11535" s="53"/>
      <c r="F11535" s="53"/>
      <c r="G11535" s="54"/>
      <c r="H11535" s="53"/>
      <c r="I11535" s="59"/>
      <c r="J11535" s="53"/>
      <c r="K11535" s="53"/>
      <c r="L11535" s="53"/>
      <c r="M11535" s="53"/>
    </row>
    <row r="11536" spans="2:13" x14ac:dyDescent="0.25">
      <c r="B11536" s="111"/>
      <c r="C11536" s="53"/>
      <c r="D11536" s="53"/>
      <c r="E11536" s="53"/>
      <c r="F11536" s="53"/>
      <c r="G11536" s="54"/>
      <c r="H11536" s="53"/>
      <c r="I11536" s="59"/>
      <c r="J11536" s="53"/>
      <c r="K11536" s="53"/>
      <c r="L11536" s="53"/>
      <c r="M11536" s="53"/>
    </row>
    <row r="11537" spans="2:13" x14ac:dyDescent="0.25">
      <c r="B11537" s="111"/>
      <c r="C11537" s="53"/>
      <c r="D11537" s="53"/>
      <c r="E11537" s="53"/>
      <c r="F11537" s="53"/>
      <c r="G11537" s="54"/>
      <c r="H11537" s="53"/>
      <c r="I11537" s="59"/>
      <c r="J11537" s="53"/>
      <c r="K11537" s="53"/>
      <c r="L11537" s="53"/>
      <c r="M11537" s="53"/>
    </row>
    <row r="11538" spans="2:13" x14ac:dyDescent="0.25">
      <c r="B11538" s="111"/>
      <c r="C11538" s="53"/>
      <c r="D11538" s="53"/>
      <c r="E11538" s="53"/>
      <c r="F11538" s="53"/>
      <c r="G11538" s="54"/>
      <c r="H11538" s="53"/>
      <c r="I11538" s="59"/>
      <c r="J11538" s="53"/>
      <c r="K11538" s="53"/>
      <c r="L11538" s="53"/>
      <c r="M11538" s="53"/>
    </row>
    <row r="11539" spans="2:13" x14ac:dyDescent="0.25">
      <c r="B11539" s="111"/>
      <c r="C11539" s="53"/>
      <c r="D11539" s="53"/>
      <c r="E11539" s="53"/>
      <c r="F11539" s="53"/>
      <c r="G11539" s="54"/>
      <c r="H11539" s="53"/>
      <c r="I11539" s="59"/>
      <c r="J11539" s="53"/>
      <c r="K11539" s="53"/>
      <c r="L11539" s="53"/>
      <c r="M11539" s="53"/>
    </row>
    <row r="11540" spans="2:13" x14ac:dyDescent="0.25">
      <c r="B11540" s="111"/>
      <c r="C11540" s="53"/>
      <c r="D11540" s="53"/>
      <c r="E11540" s="53"/>
      <c r="F11540" s="53"/>
      <c r="G11540" s="54"/>
      <c r="H11540" s="53"/>
      <c r="I11540" s="59"/>
      <c r="J11540" s="53"/>
      <c r="K11540" s="53"/>
      <c r="L11540" s="53"/>
      <c r="M11540" s="53"/>
    </row>
    <row r="11541" spans="2:13" x14ac:dyDescent="0.25">
      <c r="B11541" s="111"/>
      <c r="C11541" s="53"/>
      <c r="D11541" s="53"/>
      <c r="E11541" s="53"/>
      <c r="F11541" s="53"/>
      <c r="G11541" s="54"/>
      <c r="H11541" s="53"/>
      <c r="I11541" s="59"/>
      <c r="J11541" s="53"/>
      <c r="K11541" s="53"/>
      <c r="L11541" s="53"/>
      <c r="M11541" s="53"/>
    </row>
    <row r="11542" spans="2:13" x14ac:dyDescent="0.25">
      <c r="B11542" s="111"/>
      <c r="C11542" s="53"/>
      <c r="D11542" s="53"/>
      <c r="E11542" s="53"/>
      <c r="F11542" s="53"/>
      <c r="G11542" s="54"/>
      <c r="H11542" s="53"/>
      <c r="I11542" s="59"/>
      <c r="J11542" s="53"/>
      <c r="K11542" s="53"/>
      <c r="L11542" s="53"/>
      <c r="M11542" s="53"/>
    </row>
    <row r="11543" spans="2:13" x14ac:dyDescent="0.25">
      <c r="B11543" s="111"/>
      <c r="C11543" s="53"/>
      <c r="D11543" s="53"/>
      <c r="E11543" s="53"/>
      <c r="F11543" s="53"/>
      <c r="G11543" s="54"/>
      <c r="H11543" s="53"/>
      <c r="I11543" s="59"/>
      <c r="J11543" s="53"/>
      <c r="K11543" s="53"/>
      <c r="L11543" s="53"/>
      <c r="M11543" s="53"/>
    </row>
    <row r="11544" spans="2:13" x14ac:dyDescent="0.25">
      <c r="B11544" s="111"/>
      <c r="C11544" s="53"/>
      <c r="D11544" s="53"/>
      <c r="E11544" s="53"/>
      <c r="F11544" s="53"/>
      <c r="G11544" s="54"/>
      <c r="H11544" s="53"/>
      <c r="I11544" s="59"/>
      <c r="J11544" s="53"/>
      <c r="K11544" s="53"/>
      <c r="L11544" s="53"/>
      <c r="M11544" s="53"/>
    </row>
    <row r="11545" spans="2:13" x14ac:dyDescent="0.25">
      <c r="B11545" s="111"/>
      <c r="C11545" s="53"/>
      <c r="D11545" s="53"/>
      <c r="E11545" s="53"/>
      <c r="F11545" s="53"/>
      <c r="G11545" s="54"/>
      <c r="H11545" s="53"/>
      <c r="I11545" s="59"/>
      <c r="J11545" s="53"/>
      <c r="K11545" s="53"/>
      <c r="L11545" s="53"/>
      <c r="M11545" s="53"/>
    </row>
    <row r="11546" spans="2:13" x14ac:dyDescent="0.25">
      <c r="B11546" s="111"/>
      <c r="C11546" s="53"/>
      <c r="D11546" s="53"/>
      <c r="E11546" s="53"/>
      <c r="F11546" s="53"/>
      <c r="G11546" s="54"/>
      <c r="H11546" s="53"/>
      <c r="I11546" s="59"/>
      <c r="J11546" s="53"/>
      <c r="K11546" s="53"/>
      <c r="L11546" s="53"/>
      <c r="M11546" s="53"/>
    </row>
    <row r="11547" spans="2:13" x14ac:dyDescent="0.25">
      <c r="B11547" s="111"/>
      <c r="C11547" s="53"/>
      <c r="D11547" s="53"/>
      <c r="E11547" s="53"/>
      <c r="F11547" s="53"/>
      <c r="G11547" s="54"/>
      <c r="H11547" s="53"/>
      <c r="I11547" s="59"/>
      <c r="J11547" s="53"/>
      <c r="K11547" s="53"/>
      <c r="L11547" s="53"/>
      <c r="M11547" s="53"/>
    </row>
    <row r="11548" spans="2:13" x14ac:dyDescent="0.25">
      <c r="B11548" s="111"/>
      <c r="C11548" s="53"/>
      <c r="D11548" s="53"/>
      <c r="E11548" s="53"/>
      <c r="F11548" s="53"/>
      <c r="G11548" s="54"/>
      <c r="H11548" s="53"/>
      <c r="I11548" s="59"/>
      <c r="J11548" s="53"/>
      <c r="K11548" s="53"/>
      <c r="L11548" s="53"/>
      <c r="M11548" s="53"/>
    </row>
    <row r="11549" spans="2:13" x14ac:dyDescent="0.25">
      <c r="B11549" s="111"/>
      <c r="C11549" s="53"/>
      <c r="D11549" s="53"/>
      <c r="E11549" s="53"/>
      <c r="F11549" s="53"/>
      <c r="G11549" s="54"/>
      <c r="H11549" s="53"/>
      <c r="I11549" s="59"/>
      <c r="J11549" s="53"/>
      <c r="K11549" s="53"/>
      <c r="L11549" s="53"/>
      <c r="M11549" s="53"/>
    </row>
    <row r="11550" spans="2:13" x14ac:dyDescent="0.25">
      <c r="B11550" s="111"/>
      <c r="C11550" s="53"/>
      <c r="D11550" s="53"/>
      <c r="E11550" s="53"/>
      <c r="F11550" s="53"/>
      <c r="G11550" s="54"/>
      <c r="H11550" s="53"/>
      <c r="I11550" s="59"/>
      <c r="J11550" s="53"/>
      <c r="K11550" s="53"/>
      <c r="L11550" s="53"/>
      <c r="M11550" s="53"/>
    </row>
    <row r="11551" spans="2:13" x14ac:dyDescent="0.25">
      <c r="B11551" s="111"/>
      <c r="C11551" s="53"/>
      <c r="D11551" s="53"/>
      <c r="E11551" s="53"/>
      <c r="F11551" s="53"/>
      <c r="G11551" s="54"/>
      <c r="H11551" s="53"/>
      <c r="I11551" s="59"/>
      <c r="J11551" s="53"/>
      <c r="K11551" s="53"/>
      <c r="L11551" s="53"/>
      <c r="M11551" s="53"/>
    </row>
    <row r="11552" spans="2:13" x14ac:dyDescent="0.25">
      <c r="B11552" s="111"/>
      <c r="C11552" s="53"/>
      <c r="D11552" s="53"/>
      <c r="E11552" s="53"/>
      <c r="F11552" s="53"/>
      <c r="G11552" s="54"/>
      <c r="H11552" s="53"/>
      <c r="I11552" s="59"/>
      <c r="J11552" s="53"/>
      <c r="K11552" s="53"/>
      <c r="L11552" s="53"/>
      <c r="M11552" s="53"/>
    </row>
    <row r="11553" spans="2:13" x14ac:dyDescent="0.25">
      <c r="B11553" s="111"/>
      <c r="C11553" s="53"/>
      <c r="D11553" s="53"/>
      <c r="E11553" s="53"/>
      <c r="F11553" s="53"/>
      <c r="G11553" s="54"/>
      <c r="H11553" s="53"/>
      <c r="I11553" s="59"/>
      <c r="J11553" s="53"/>
      <c r="K11553" s="53"/>
      <c r="L11553" s="53"/>
      <c r="M11553" s="53"/>
    </row>
    <row r="11554" spans="2:13" x14ac:dyDescent="0.25">
      <c r="B11554" s="111"/>
      <c r="C11554" s="53"/>
      <c r="D11554" s="53"/>
      <c r="E11554" s="53"/>
      <c r="F11554" s="53"/>
      <c r="G11554" s="54"/>
      <c r="H11554" s="53"/>
      <c r="I11554" s="59"/>
      <c r="J11554" s="53"/>
      <c r="K11554" s="53"/>
      <c r="L11554" s="53"/>
      <c r="M11554" s="53"/>
    </row>
    <row r="11555" spans="2:13" x14ac:dyDescent="0.25">
      <c r="B11555" s="111"/>
      <c r="C11555" s="53"/>
      <c r="D11555" s="53"/>
      <c r="E11555" s="53"/>
      <c r="F11555" s="53"/>
      <c r="G11555" s="54"/>
      <c r="H11555" s="53"/>
      <c r="I11555" s="59"/>
      <c r="J11555" s="53"/>
      <c r="K11555" s="53"/>
      <c r="L11555" s="53"/>
      <c r="M11555" s="53"/>
    </row>
    <row r="11556" spans="2:13" x14ac:dyDescent="0.25">
      <c r="B11556" s="111"/>
      <c r="C11556" s="53"/>
      <c r="D11556" s="53"/>
      <c r="E11556" s="53"/>
      <c r="F11556" s="53"/>
      <c r="G11556" s="54"/>
      <c r="H11556" s="53"/>
      <c r="I11556" s="59"/>
      <c r="J11556" s="53"/>
      <c r="K11556" s="53"/>
      <c r="L11556" s="53"/>
      <c r="M11556" s="53"/>
    </row>
    <row r="11557" spans="2:13" x14ac:dyDescent="0.25">
      <c r="B11557" s="111"/>
      <c r="C11557" s="53"/>
      <c r="D11557" s="53"/>
      <c r="E11557" s="53"/>
      <c r="F11557" s="53"/>
      <c r="G11557" s="54"/>
      <c r="H11557" s="53"/>
      <c r="I11557" s="59"/>
      <c r="J11557" s="53"/>
      <c r="K11557" s="53"/>
      <c r="L11557" s="53"/>
      <c r="M11557" s="53"/>
    </row>
    <row r="11558" spans="2:13" x14ac:dyDescent="0.25">
      <c r="B11558" s="111"/>
      <c r="C11558" s="53"/>
      <c r="D11558" s="53"/>
      <c r="E11558" s="53"/>
      <c r="F11558" s="53"/>
      <c r="G11558" s="54"/>
      <c r="H11558" s="53"/>
      <c r="I11558" s="59"/>
      <c r="J11558" s="53"/>
      <c r="K11558" s="53"/>
      <c r="L11558" s="53"/>
      <c r="M11558" s="53"/>
    </row>
    <row r="11559" spans="2:13" x14ac:dyDescent="0.25">
      <c r="B11559" s="111"/>
      <c r="C11559" s="53"/>
      <c r="D11559" s="53"/>
      <c r="E11559" s="53"/>
      <c r="F11559" s="53"/>
      <c r="G11559" s="54"/>
      <c r="H11559" s="53"/>
      <c r="I11559" s="59"/>
      <c r="J11559" s="53"/>
      <c r="K11559" s="53"/>
      <c r="L11559" s="53"/>
      <c r="M11559" s="53"/>
    </row>
    <row r="11560" spans="2:13" x14ac:dyDescent="0.25">
      <c r="B11560" s="111"/>
      <c r="C11560" s="53"/>
      <c r="D11560" s="53"/>
      <c r="E11560" s="53"/>
      <c r="F11560" s="53"/>
      <c r="G11560" s="54"/>
      <c r="H11560" s="53"/>
      <c r="I11560" s="59"/>
      <c r="J11560" s="53"/>
      <c r="K11560" s="53"/>
      <c r="L11560" s="53"/>
      <c r="M11560" s="53"/>
    </row>
    <row r="11561" spans="2:13" x14ac:dyDescent="0.25">
      <c r="B11561" s="111"/>
      <c r="C11561" s="53"/>
      <c r="D11561" s="53"/>
      <c r="E11561" s="53"/>
      <c r="F11561" s="53"/>
      <c r="G11561" s="54"/>
      <c r="H11561" s="53"/>
      <c r="I11561" s="59"/>
      <c r="J11561" s="53"/>
      <c r="K11561" s="53"/>
      <c r="L11561" s="53"/>
      <c r="M11561" s="53"/>
    </row>
    <row r="11562" spans="2:13" x14ac:dyDescent="0.25">
      <c r="B11562" s="111"/>
      <c r="C11562" s="53"/>
      <c r="D11562" s="53"/>
      <c r="E11562" s="53"/>
      <c r="F11562" s="53"/>
      <c r="G11562" s="54"/>
      <c r="H11562" s="53"/>
      <c r="I11562" s="59"/>
      <c r="J11562" s="53"/>
      <c r="K11562" s="53"/>
      <c r="L11562" s="53"/>
      <c r="M11562" s="53"/>
    </row>
    <row r="11563" spans="2:13" x14ac:dyDescent="0.25">
      <c r="B11563" s="111"/>
      <c r="C11563" s="53"/>
      <c r="D11563" s="53"/>
      <c r="E11563" s="53"/>
      <c r="F11563" s="53"/>
      <c r="G11563" s="54"/>
      <c r="H11563" s="53"/>
      <c r="I11563" s="59"/>
      <c r="J11563" s="53"/>
      <c r="K11563" s="53"/>
      <c r="L11563" s="53"/>
      <c r="M11563" s="53"/>
    </row>
    <row r="11564" spans="2:13" x14ac:dyDescent="0.25">
      <c r="B11564" s="111"/>
      <c r="C11564" s="53"/>
      <c r="D11564" s="53"/>
      <c r="E11564" s="53"/>
      <c r="F11564" s="53"/>
      <c r="G11564" s="54"/>
      <c r="H11564" s="53"/>
      <c r="I11564" s="59"/>
      <c r="J11564" s="53"/>
      <c r="K11564" s="53"/>
      <c r="L11564" s="53"/>
      <c r="M11564" s="53"/>
    </row>
    <row r="11565" spans="2:13" x14ac:dyDescent="0.25">
      <c r="B11565" s="111"/>
      <c r="C11565" s="53"/>
      <c r="D11565" s="53"/>
      <c r="E11565" s="53"/>
      <c r="F11565" s="53"/>
      <c r="G11565" s="54"/>
      <c r="H11565" s="53"/>
      <c r="I11565" s="59"/>
      <c r="J11565" s="53"/>
      <c r="K11565" s="53"/>
      <c r="L11565" s="53"/>
      <c r="M11565" s="53"/>
    </row>
    <row r="11566" spans="2:13" x14ac:dyDescent="0.25">
      <c r="B11566" s="111"/>
      <c r="C11566" s="53"/>
      <c r="D11566" s="53"/>
      <c r="E11566" s="53"/>
      <c r="F11566" s="53"/>
      <c r="G11566" s="54"/>
      <c r="H11566" s="53"/>
      <c r="I11566" s="59"/>
      <c r="J11566" s="53"/>
      <c r="K11566" s="53"/>
      <c r="L11566" s="53"/>
      <c r="M11566" s="53"/>
    </row>
    <row r="11567" spans="2:13" x14ac:dyDescent="0.25">
      <c r="B11567" s="111"/>
      <c r="C11567" s="53"/>
      <c r="D11567" s="53"/>
      <c r="E11567" s="53"/>
      <c r="F11567" s="53"/>
      <c r="G11567" s="54"/>
      <c r="H11567" s="53"/>
      <c r="I11567" s="59"/>
      <c r="J11567" s="53"/>
      <c r="K11567" s="53"/>
      <c r="L11567" s="53"/>
      <c r="M11567" s="53"/>
    </row>
    <row r="11568" spans="2:13" x14ac:dyDescent="0.25">
      <c r="B11568" s="111"/>
      <c r="C11568" s="53"/>
      <c r="D11568" s="53"/>
      <c r="E11568" s="53"/>
      <c r="F11568" s="53"/>
      <c r="G11568" s="54"/>
      <c r="H11568" s="53"/>
      <c r="I11568" s="59"/>
      <c r="J11568" s="53"/>
      <c r="K11568" s="53"/>
      <c r="L11568" s="53"/>
      <c r="M11568" s="53"/>
    </row>
    <row r="11569" spans="2:13" x14ac:dyDescent="0.25">
      <c r="B11569" s="111"/>
      <c r="C11569" s="53"/>
      <c r="D11569" s="53"/>
      <c r="E11569" s="53"/>
      <c r="F11569" s="53"/>
      <c r="G11569" s="54"/>
      <c r="H11569" s="53"/>
      <c r="I11569" s="59"/>
      <c r="J11569" s="53"/>
      <c r="K11569" s="53"/>
      <c r="L11569" s="53"/>
      <c r="M11569" s="53"/>
    </row>
    <row r="11570" spans="2:13" x14ac:dyDescent="0.25">
      <c r="B11570" s="111"/>
      <c r="C11570" s="53"/>
      <c r="D11570" s="53"/>
      <c r="E11570" s="53"/>
      <c r="F11570" s="53"/>
      <c r="G11570" s="54"/>
      <c r="H11570" s="53"/>
      <c r="I11570" s="59"/>
      <c r="J11570" s="53"/>
      <c r="K11570" s="53"/>
      <c r="L11570" s="53"/>
      <c r="M11570" s="53"/>
    </row>
    <row r="11571" spans="2:13" x14ac:dyDescent="0.25">
      <c r="B11571" s="111"/>
      <c r="C11571" s="53"/>
      <c r="D11571" s="53"/>
      <c r="E11571" s="53"/>
      <c r="F11571" s="53"/>
      <c r="G11571" s="54"/>
      <c r="H11571" s="53"/>
      <c r="I11571" s="59"/>
      <c r="J11571" s="53"/>
      <c r="K11571" s="53"/>
      <c r="L11571" s="53"/>
      <c r="M11571" s="53"/>
    </row>
    <row r="11572" spans="2:13" x14ac:dyDescent="0.25">
      <c r="B11572" s="111"/>
      <c r="C11572" s="53"/>
      <c r="D11572" s="53"/>
      <c r="E11572" s="53"/>
      <c r="F11572" s="53"/>
      <c r="G11572" s="54"/>
      <c r="H11572" s="53"/>
      <c r="I11572" s="59"/>
      <c r="J11572" s="53"/>
      <c r="K11572" s="53"/>
      <c r="L11572" s="53"/>
      <c r="M11572" s="53"/>
    </row>
    <row r="11573" spans="2:13" x14ac:dyDescent="0.25">
      <c r="B11573" s="111"/>
      <c r="C11573" s="53"/>
      <c r="D11573" s="53"/>
      <c r="E11573" s="53"/>
      <c r="F11573" s="53"/>
      <c r="G11573" s="54"/>
      <c r="H11573" s="53"/>
      <c r="I11573" s="59"/>
      <c r="J11573" s="53"/>
      <c r="K11573" s="53"/>
      <c r="L11573" s="53"/>
      <c r="M11573" s="53"/>
    </row>
    <row r="11574" spans="2:13" x14ac:dyDescent="0.25">
      <c r="B11574" s="111"/>
      <c r="C11574" s="53"/>
      <c r="D11574" s="53"/>
      <c r="E11574" s="53"/>
      <c r="F11574" s="53"/>
      <c r="G11574" s="54"/>
      <c r="H11574" s="53"/>
      <c r="I11574" s="59"/>
      <c r="J11574" s="53"/>
      <c r="K11574" s="53"/>
      <c r="L11574" s="53"/>
      <c r="M11574" s="53"/>
    </row>
    <row r="11575" spans="2:13" x14ac:dyDescent="0.25">
      <c r="B11575" s="111"/>
      <c r="C11575" s="53"/>
      <c r="D11575" s="53"/>
      <c r="E11575" s="53"/>
      <c r="F11575" s="53"/>
      <c r="G11575" s="54"/>
      <c r="H11575" s="53"/>
      <c r="I11575" s="59"/>
      <c r="J11575" s="53"/>
      <c r="K11575" s="53"/>
      <c r="L11575" s="53"/>
      <c r="M11575" s="53"/>
    </row>
    <row r="11576" spans="2:13" x14ac:dyDescent="0.25">
      <c r="B11576" s="111"/>
      <c r="C11576" s="53"/>
      <c r="D11576" s="53"/>
      <c r="E11576" s="53"/>
      <c r="F11576" s="53"/>
      <c r="G11576" s="54"/>
      <c r="H11576" s="53"/>
      <c r="I11576" s="59"/>
      <c r="J11576" s="53"/>
      <c r="K11576" s="53"/>
      <c r="L11576" s="53"/>
      <c r="M11576" s="53"/>
    </row>
    <row r="11577" spans="2:13" x14ac:dyDescent="0.25">
      <c r="B11577" s="111"/>
      <c r="C11577" s="53"/>
      <c r="D11577" s="53"/>
      <c r="E11577" s="53"/>
      <c r="F11577" s="53"/>
      <c r="G11577" s="54"/>
      <c r="H11577" s="53"/>
      <c r="I11577" s="59"/>
      <c r="J11577" s="53"/>
      <c r="K11577" s="53"/>
      <c r="L11577" s="53"/>
      <c r="M11577" s="53"/>
    </row>
    <row r="11578" spans="2:13" x14ac:dyDescent="0.25">
      <c r="B11578" s="111"/>
      <c r="C11578" s="53"/>
      <c r="D11578" s="53"/>
      <c r="E11578" s="53"/>
      <c r="F11578" s="53"/>
      <c r="G11578" s="54"/>
      <c r="H11578" s="53"/>
      <c r="I11578" s="59"/>
      <c r="J11578" s="53"/>
      <c r="K11578" s="53"/>
      <c r="L11578" s="53"/>
      <c r="M11578" s="53"/>
    </row>
    <row r="11579" spans="2:13" x14ac:dyDescent="0.25">
      <c r="B11579" s="111"/>
      <c r="C11579" s="53"/>
      <c r="D11579" s="53"/>
      <c r="E11579" s="53"/>
      <c r="F11579" s="53"/>
      <c r="G11579" s="54"/>
      <c r="H11579" s="53"/>
      <c r="I11579" s="59"/>
      <c r="J11579" s="53"/>
      <c r="K11579" s="53"/>
      <c r="L11579" s="53"/>
      <c r="M11579" s="53"/>
    </row>
    <row r="11580" spans="2:13" x14ac:dyDescent="0.25">
      <c r="B11580" s="111"/>
      <c r="C11580" s="53"/>
      <c r="D11580" s="53"/>
      <c r="E11580" s="53"/>
      <c r="F11580" s="53"/>
      <c r="G11580" s="54"/>
      <c r="H11580" s="53"/>
      <c r="I11580" s="59"/>
      <c r="J11580" s="53"/>
      <c r="K11580" s="53"/>
      <c r="L11580" s="53"/>
      <c r="M11580" s="53"/>
    </row>
    <row r="11581" spans="2:13" x14ac:dyDescent="0.25">
      <c r="B11581" s="111"/>
      <c r="C11581" s="53"/>
      <c r="D11581" s="53"/>
      <c r="E11581" s="53"/>
      <c r="F11581" s="53"/>
      <c r="G11581" s="54"/>
      <c r="H11581" s="53"/>
      <c r="I11581" s="59"/>
      <c r="J11581" s="53"/>
      <c r="K11581" s="53"/>
      <c r="L11581" s="53"/>
      <c r="M11581" s="53"/>
    </row>
    <row r="11582" spans="2:13" x14ac:dyDescent="0.25">
      <c r="B11582" s="111"/>
      <c r="C11582" s="53"/>
      <c r="D11582" s="53"/>
      <c r="E11582" s="53"/>
      <c r="F11582" s="53"/>
      <c r="G11582" s="54"/>
      <c r="H11582" s="53"/>
      <c r="I11582" s="59"/>
      <c r="J11582" s="53"/>
      <c r="K11582" s="53"/>
      <c r="L11582" s="53"/>
      <c r="M11582" s="53"/>
    </row>
    <row r="11583" spans="2:13" x14ac:dyDescent="0.25">
      <c r="B11583" s="111"/>
      <c r="C11583" s="53"/>
      <c r="D11583" s="53"/>
      <c r="E11583" s="53"/>
      <c r="F11583" s="53"/>
      <c r="G11583" s="54"/>
      <c r="H11583" s="53"/>
      <c r="I11583" s="59"/>
      <c r="J11583" s="53"/>
      <c r="K11583" s="53"/>
      <c r="L11583" s="53"/>
      <c r="M11583" s="53"/>
    </row>
    <row r="11584" spans="2:13" x14ac:dyDescent="0.25">
      <c r="B11584" s="111"/>
      <c r="C11584" s="53"/>
      <c r="D11584" s="53"/>
      <c r="E11584" s="53"/>
      <c r="F11584" s="53"/>
      <c r="G11584" s="54"/>
      <c r="H11584" s="53"/>
      <c r="I11584" s="59"/>
      <c r="J11584" s="53"/>
      <c r="K11584" s="53"/>
      <c r="L11584" s="53"/>
      <c r="M11584" s="53"/>
    </row>
    <row r="11585" spans="2:13" x14ac:dyDescent="0.25">
      <c r="B11585" s="111"/>
      <c r="C11585" s="53"/>
      <c r="D11585" s="53"/>
      <c r="E11585" s="53"/>
      <c r="F11585" s="53"/>
      <c r="G11585" s="54"/>
      <c r="H11585" s="53"/>
      <c r="I11585" s="59"/>
      <c r="J11585" s="53"/>
      <c r="K11585" s="53"/>
      <c r="L11585" s="53"/>
      <c r="M11585" s="53"/>
    </row>
    <row r="11586" spans="2:13" x14ac:dyDescent="0.25">
      <c r="B11586" s="111"/>
      <c r="C11586" s="53"/>
      <c r="D11586" s="53"/>
      <c r="E11586" s="53"/>
      <c r="F11586" s="53"/>
      <c r="G11586" s="54"/>
      <c r="H11586" s="53"/>
      <c r="I11586" s="59"/>
      <c r="J11586" s="53"/>
      <c r="K11586" s="53"/>
      <c r="L11586" s="53"/>
      <c r="M11586" s="53"/>
    </row>
    <row r="11587" spans="2:13" x14ac:dyDescent="0.25">
      <c r="B11587" s="111"/>
      <c r="C11587" s="53"/>
      <c r="D11587" s="53"/>
      <c r="E11587" s="53"/>
      <c r="F11587" s="53"/>
      <c r="G11587" s="54"/>
      <c r="H11587" s="53"/>
      <c r="I11587" s="59"/>
      <c r="J11587" s="53"/>
      <c r="K11587" s="53"/>
      <c r="L11587" s="53"/>
      <c r="M11587" s="53"/>
    </row>
    <row r="11588" spans="2:13" x14ac:dyDescent="0.25">
      <c r="B11588" s="111"/>
      <c r="C11588" s="53"/>
      <c r="D11588" s="53"/>
      <c r="E11588" s="53"/>
      <c r="F11588" s="53"/>
      <c r="G11588" s="54"/>
      <c r="H11588" s="53"/>
      <c r="I11588" s="59"/>
      <c r="J11588" s="53"/>
      <c r="K11588" s="53"/>
      <c r="L11588" s="53"/>
      <c r="M11588" s="53"/>
    </row>
    <row r="11589" spans="2:13" x14ac:dyDescent="0.25">
      <c r="B11589" s="111"/>
      <c r="C11589" s="53"/>
      <c r="D11589" s="53"/>
      <c r="E11589" s="53"/>
      <c r="F11589" s="53"/>
      <c r="G11589" s="54"/>
      <c r="H11589" s="53"/>
      <c r="I11589" s="59"/>
      <c r="J11589" s="53"/>
      <c r="K11589" s="53"/>
      <c r="L11589" s="53"/>
      <c r="M11589" s="53"/>
    </row>
    <row r="11590" spans="2:13" x14ac:dyDescent="0.25">
      <c r="B11590" s="111"/>
      <c r="C11590" s="53"/>
      <c r="D11590" s="53"/>
      <c r="E11590" s="53"/>
      <c r="F11590" s="53"/>
      <c r="G11590" s="54"/>
      <c r="H11590" s="53"/>
      <c r="I11590" s="59"/>
      <c r="J11590" s="53"/>
      <c r="K11590" s="53"/>
      <c r="L11590" s="53"/>
      <c r="M11590" s="53"/>
    </row>
    <row r="11591" spans="2:13" x14ac:dyDescent="0.25">
      <c r="B11591" s="111"/>
      <c r="C11591" s="53"/>
      <c r="D11591" s="53"/>
      <c r="E11591" s="53"/>
      <c r="F11591" s="53"/>
      <c r="G11591" s="54"/>
      <c r="H11591" s="53"/>
      <c r="I11591" s="59"/>
      <c r="J11591" s="53"/>
      <c r="K11591" s="53"/>
      <c r="L11591" s="53"/>
      <c r="M11591" s="53"/>
    </row>
    <row r="11592" spans="2:13" x14ac:dyDescent="0.25">
      <c r="B11592" s="111"/>
      <c r="C11592" s="53"/>
      <c r="D11592" s="53"/>
      <c r="E11592" s="53"/>
      <c r="F11592" s="53"/>
      <c r="G11592" s="54"/>
      <c r="H11592" s="53"/>
      <c r="I11592" s="59"/>
      <c r="J11592" s="53"/>
      <c r="K11592" s="53"/>
      <c r="L11592" s="53"/>
      <c r="M11592" s="53"/>
    </row>
    <row r="11593" spans="2:13" x14ac:dyDescent="0.25">
      <c r="B11593" s="111"/>
      <c r="C11593" s="53"/>
      <c r="D11593" s="53"/>
      <c r="E11593" s="53"/>
      <c r="F11593" s="53"/>
      <c r="G11593" s="54"/>
      <c r="H11593" s="53"/>
      <c r="I11593" s="59"/>
      <c r="J11593" s="53"/>
      <c r="K11593" s="53"/>
      <c r="L11593" s="53"/>
      <c r="M11593" s="53"/>
    </row>
    <row r="11594" spans="2:13" x14ac:dyDescent="0.25">
      <c r="B11594" s="111"/>
      <c r="C11594" s="53"/>
      <c r="D11594" s="53"/>
      <c r="E11594" s="53"/>
      <c r="F11594" s="53"/>
      <c r="G11594" s="54"/>
      <c r="H11594" s="53"/>
      <c r="I11594" s="59"/>
      <c r="J11594" s="53"/>
      <c r="K11594" s="53"/>
      <c r="L11594" s="53"/>
      <c r="M11594" s="53"/>
    </row>
    <row r="11595" spans="2:13" x14ac:dyDescent="0.25">
      <c r="B11595" s="111"/>
      <c r="C11595" s="53"/>
      <c r="D11595" s="53"/>
      <c r="E11595" s="53"/>
      <c r="F11595" s="53"/>
      <c r="G11595" s="54"/>
      <c r="H11595" s="53"/>
      <c r="I11595" s="59"/>
      <c r="J11595" s="53"/>
      <c r="K11595" s="53"/>
      <c r="L11595" s="53"/>
      <c r="M11595" s="53"/>
    </row>
    <row r="11596" spans="2:13" x14ac:dyDescent="0.25">
      <c r="B11596" s="111"/>
      <c r="C11596" s="53"/>
      <c r="D11596" s="53"/>
      <c r="E11596" s="53"/>
      <c r="F11596" s="53"/>
      <c r="G11596" s="54"/>
      <c r="H11596" s="53"/>
      <c r="I11596" s="59"/>
      <c r="J11596" s="53"/>
      <c r="K11596" s="53"/>
      <c r="L11596" s="53"/>
      <c r="M11596" s="53"/>
    </row>
    <row r="11597" spans="2:13" x14ac:dyDescent="0.25">
      <c r="B11597" s="111"/>
      <c r="C11597" s="53"/>
      <c r="D11597" s="53"/>
      <c r="E11597" s="53"/>
      <c r="F11597" s="53"/>
      <c r="G11597" s="54"/>
      <c r="H11597" s="53"/>
      <c r="I11597" s="59"/>
      <c r="J11597" s="53"/>
      <c r="K11597" s="53"/>
      <c r="L11597" s="53"/>
      <c r="M11597" s="53"/>
    </row>
    <row r="11598" spans="2:13" x14ac:dyDescent="0.25">
      <c r="B11598" s="111"/>
      <c r="C11598" s="53"/>
      <c r="D11598" s="53"/>
      <c r="E11598" s="53"/>
      <c r="F11598" s="53"/>
      <c r="G11598" s="54"/>
      <c r="H11598" s="53"/>
      <c r="I11598" s="59"/>
      <c r="J11598" s="53"/>
      <c r="K11598" s="53"/>
      <c r="L11598" s="53"/>
      <c r="M11598" s="53"/>
    </row>
    <row r="11599" spans="2:13" x14ac:dyDescent="0.25">
      <c r="B11599" s="111"/>
      <c r="C11599" s="53"/>
      <c r="D11599" s="53"/>
      <c r="E11599" s="53"/>
      <c r="F11599" s="53"/>
      <c r="G11599" s="54"/>
      <c r="H11599" s="53"/>
      <c r="I11599" s="59"/>
      <c r="J11599" s="53"/>
      <c r="K11599" s="53"/>
      <c r="L11599" s="53"/>
      <c r="M11599" s="53"/>
    </row>
    <row r="11600" spans="2:13" x14ac:dyDescent="0.25">
      <c r="B11600" s="111"/>
      <c r="C11600" s="53"/>
      <c r="D11600" s="53"/>
      <c r="E11600" s="53"/>
      <c r="F11600" s="53"/>
      <c r="G11600" s="54"/>
      <c r="H11600" s="53"/>
      <c r="I11600" s="59"/>
      <c r="J11600" s="53"/>
      <c r="K11600" s="53"/>
      <c r="L11600" s="53"/>
      <c r="M11600" s="53"/>
    </row>
    <row r="11601" spans="2:13" x14ac:dyDescent="0.25">
      <c r="B11601" s="111"/>
      <c r="C11601" s="53"/>
      <c r="D11601" s="53"/>
      <c r="E11601" s="53"/>
      <c r="F11601" s="53"/>
      <c r="G11601" s="54"/>
      <c r="H11601" s="53"/>
      <c r="I11601" s="59"/>
      <c r="J11601" s="53"/>
      <c r="K11601" s="53"/>
      <c r="L11601" s="53"/>
      <c r="M11601" s="53"/>
    </row>
    <row r="11602" spans="2:13" x14ac:dyDescent="0.25">
      <c r="B11602" s="111"/>
      <c r="C11602" s="53"/>
      <c r="D11602" s="53"/>
      <c r="E11602" s="53"/>
      <c r="F11602" s="53"/>
      <c r="G11602" s="54"/>
      <c r="H11602" s="53"/>
      <c r="I11602" s="59"/>
      <c r="J11602" s="53"/>
      <c r="K11602" s="53"/>
      <c r="L11602" s="53"/>
      <c r="M11602" s="53"/>
    </row>
    <row r="11603" spans="2:13" x14ac:dyDescent="0.25">
      <c r="B11603" s="111"/>
      <c r="C11603" s="53"/>
      <c r="D11603" s="53"/>
      <c r="E11603" s="53"/>
      <c r="F11603" s="53"/>
      <c r="G11603" s="54"/>
      <c r="H11603" s="53"/>
      <c r="I11603" s="59"/>
      <c r="J11603" s="53"/>
      <c r="K11603" s="53"/>
      <c r="L11603" s="53"/>
      <c r="M11603" s="53"/>
    </row>
    <row r="11604" spans="2:13" x14ac:dyDescent="0.25">
      <c r="B11604" s="111"/>
      <c r="C11604" s="53"/>
      <c r="D11604" s="53"/>
      <c r="E11604" s="53"/>
      <c r="F11604" s="53"/>
      <c r="G11604" s="54"/>
      <c r="H11604" s="53"/>
      <c r="I11604" s="59"/>
      <c r="J11604" s="53"/>
      <c r="K11604" s="53"/>
      <c r="L11604" s="53"/>
      <c r="M11604" s="53"/>
    </row>
    <row r="11605" spans="2:13" x14ac:dyDescent="0.25">
      <c r="B11605" s="111"/>
      <c r="C11605" s="53"/>
      <c r="D11605" s="53"/>
      <c r="E11605" s="53"/>
      <c r="F11605" s="53"/>
      <c r="G11605" s="54"/>
      <c r="H11605" s="53"/>
      <c r="I11605" s="59"/>
      <c r="J11605" s="53"/>
      <c r="K11605" s="53"/>
      <c r="L11605" s="53"/>
      <c r="M11605" s="53"/>
    </row>
    <row r="11606" spans="2:13" x14ac:dyDescent="0.25">
      <c r="B11606" s="111"/>
      <c r="C11606" s="53"/>
      <c r="D11606" s="53"/>
      <c r="E11606" s="53"/>
      <c r="F11606" s="53"/>
      <c r="G11606" s="54"/>
      <c r="H11606" s="53"/>
      <c r="I11606" s="59"/>
      <c r="J11606" s="53"/>
      <c r="K11606" s="53"/>
      <c r="L11606" s="53"/>
      <c r="M11606" s="53"/>
    </row>
    <row r="11607" spans="2:13" x14ac:dyDescent="0.25">
      <c r="B11607" s="111"/>
      <c r="C11607" s="53"/>
      <c r="D11607" s="53"/>
      <c r="E11607" s="53"/>
      <c r="F11607" s="53"/>
      <c r="G11607" s="54"/>
      <c r="H11607" s="53"/>
      <c r="I11607" s="59"/>
      <c r="J11607" s="53"/>
      <c r="K11607" s="53"/>
      <c r="L11607" s="53"/>
      <c r="M11607" s="53"/>
    </row>
    <row r="11608" spans="2:13" x14ac:dyDescent="0.25">
      <c r="B11608" s="111"/>
      <c r="C11608" s="53"/>
      <c r="D11608" s="53"/>
      <c r="E11608" s="53"/>
      <c r="F11608" s="53"/>
      <c r="G11608" s="54"/>
      <c r="H11608" s="53"/>
      <c r="I11608" s="59"/>
      <c r="J11608" s="53"/>
      <c r="K11608" s="53"/>
      <c r="L11608" s="53"/>
      <c r="M11608" s="53"/>
    </row>
    <row r="11609" spans="2:13" x14ac:dyDescent="0.25">
      <c r="B11609" s="111"/>
      <c r="C11609" s="53"/>
      <c r="D11609" s="53"/>
      <c r="E11609" s="53"/>
      <c r="F11609" s="53"/>
      <c r="G11609" s="54"/>
      <c r="H11609" s="53"/>
      <c r="I11609" s="59"/>
      <c r="J11609" s="53"/>
      <c r="K11609" s="53"/>
      <c r="L11609" s="53"/>
      <c r="M11609" s="53"/>
    </row>
    <row r="11610" spans="2:13" x14ac:dyDescent="0.25">
      <c r="B11610" s="111"/>
      <c r="C11610" s="53"/>
      <c r="D11610" s="53"/>
      <c r="E11610" s="53"/>
      <c r="F11610" s="53"/>
      <c r="G11610" s="54"/>
      <c r="H11610" s="53"/>
      <c r="I11610" s="59"/>
      <c r="J11610" s="53"/>
      <c r="K11610" s="53"/>
      <c r="L11610" s="53"/>
      <c r="M11610" s="53"/>
    </row>
    <row r="11611" spans="2:13" x14ac:dyDescent="0.25">
      <c r="B11611" s="111"/>
      <c r="C11611" s="53"/>
      <c r="D11611" s="53"/>
      <c r="E11611" s="53"/>
      <c r="F11611" s="53"/>
      <c r="G11611" s="54"/>
      <c r="H11611" s="53"/>
      <c r="I11611" s="59"/>
      <c r="J11611" s="53"/>
      <c r="K11611" s="53"/>
      <c r="L11611" s="53"/>
      <c r="M11611" s="53"/>
    </row>
    <row r="11612" spans="2:13" x14ac:dyDescent="0.25">
      <c r="B11612" s="111"/>
      <c r="C11612" s="53"/>
      <c r="D11612" s="53"/>
      <c r="E11612" s="53"/>
      <c r="F11612" s="53"/>
      <c r="G11612" s="54"/>
      <c r="H11612" s="53"/>
      <c r="I11612" s="59"/>
      <c r="J11612" s="53"/>
      <c r="K11612" s="53"/>
      <c r="L11612" s="53"/>
      <c r="M11612" s="53"/>
    </row>
    <row r="11613" spans="2:13" x14ac:dyDescent="0.25">
      <c r="B11613" s="111"/>
      <c r="C11613" s="53"/>
      <c r="D11613" s="53"/>
      <c r="E11613" s="53"/>
      <c r="F11613" s="53"/>
      <c r="G11613" s="54"/>
      <c r="H11613" s="53"/>
      <c r="I11613" s="59"/>
      <c r="J11613" s="53"/>
      <c r="K11613" s="53"/>
      <c r="L11613" s="53"/>
      <c r="M11613" s="53"/>
    </row>
    <row r="11614" spans="2:13" x14ac:dyDescent="0.25">
      <c r="B11614" s="111"/>
      <c r="C11614" s="53"/>
      <c r="D11614" s="53"/>
      <c r="E11614" s="53"/>
      <c r="F11614" s="53"/>
      <c r="G11614" s="54"/>
      <c r="H11614" s="53"/>
      <c r="I11614" s="59"/>
      <c r="J11614" s="53"/>
      <c r="K11614" s="53"/>
      <c r="L11614" s="53"/>
      <c r="M11614" s="53"/>
    </row>
    <row r="11615" spans="2:13" x14ac:dyDescent="0.25">
      <c r="B11615" s="111"/>
      <c r="C11615" s="53"/>
      <c r="D11615" s="53"/>
      <c r="E11615" s="53"/>
      <c r="F11615" s="53"/>
      <c r="G11615" s="54"/>
      <c r="H11615" s="53"/>
      <c r="I11615" s="59"/>
      <c r="J11615" s="53"/>
      <c r="K11615" s="53"/>
      <c r="L11615" s="53"/>
      <c r="M11615" s="53"/>
    </row>
    <row r="11616" spans="2:13" x14ac:dyDescent="0.25">
      <c r="B11616" s="111"/>
      <c r="C11616" s="53"/>
      <c r="D11616" s="53"/>
      <c r="E11616" s="53"/>
      <c r="F11616" s="53"/>
      <c r="G11616" s="54"/>
      <c r="H11616" s="53"/>
      <c r="I11616" s="59"/>
      <c r="J11616" s="53"/>
      <c r="K11616" s="53"/>
      <c r="L11616" s="53"/>
      <c r="M11616" s="53"/>
    </row>
    <row r="11617" spans="2:13" x14ac:dyDescent="0.25">
      <c r="B11617" s="111"/>
      <c r="C11617" s="53"/>
      <c r="D11617" s="53"/>
      <c r="E11617" s="53"/>
      <c r="F11617" s="53"/>
      <c r="G11617" s="54"/>
      <c r="H11617" s="53"/>
      <c r="I11617" s="59"/>
      <c r="J11617" s="53"/>
      <c r="K11617" s="53"/>
      <c r="L11617" s="53"/>
      <c r="M11617" s="53"/>
    </row>
    <row r="11618" spans="2:13" x14ac:dyDescent="0.25">
      <c r="B11618" s="111"/>
      <c r="C11618" s="53"/>
      <c r="D11618" s="53"/>
      <c r="E11618" s="53"/>
      <c r="F11618" s="53"/>
      <c r="G11618" s="54"/>
      <c r="H11618" s="53"/>
      <c r="I11618" s="59"/>
      <c r="J11618" s="53"/>
      <c r="K11618" s="53"/>
      <c r="L11618" s="53"/>
      <c r="M11618" s="53"/>
    </row>
    <row r="11619" spans="2:13" x14ac:dyDescent="0.25">
      <c r="B11619" s="111"/>
      <c r="C11619" s="53"/>
      <c r="D11619" s="53"/>
      <c r="E11619" s="53"/>
      <c r="F11619" s="53"/>
      <c r="G11619" s="54"/>
      <c r="H11619" s="53"/>
      <c r="I11619" s="59"/>
      <c r="J11619" s="53"/>
      <c r="K11619" s="53"/>
      <c r="L11619" s="53"/>
      <c r="M11619" s="53"/>
    </row>
    <row r="11620" spans="2:13" x14ac:dyDescent="0.25">
      <c r="B11620" s="111"/>
      <c r="C11620" s="53"/>
      <c r="D11620" s="53"/>
      <c r="E11620" s="53"/>
      <c r="F11620" s="53"/>
      <c r="G11620" s="54"/>
      <c r="H11620" s="53"/>
      <c r="I11620" s="59"/>
      <c r="J11620" s="53"/>
      <c r="K11620" s="53"/>
      <c r="L11620" s="53"/>
      <c r="M11620" s="53"/>
    </row>
    <row r="11621" spans="2:13" x14ac:dyDescent="0.25">
      <c r="B11621" s="111"/>
      <c r="C11621" s="53"/>
      <c r="D11621" s="53"/>
      <c r="E11621" s="53"/>
      <c r="F11621" s="53"/>
      <c r="G11621" s="54"/>
      <c r="H11621" s="53"/>
      <c r="I11621" s="59"/>
      <c r="J11621" s="53"/>
      <c r="K11621" s="53"/>
      <c r="L11621" s="53"/>
      <c r="M11621" s="53"/>
    </row>
    <row r="11622" spans="2:13" x14ac:dyDescent="0.25">
      <c r="B11622" s="111"/>
      <c r="C11622" s="53"/>
      <c r="D11622" s="53"/>
      <c r="E11622" s="53"/>
      <c r="F11622" s="53"/>
      <c r="G11622" s="54"/>
      <c r="H11622" s="53"/>
      <c r="I11622" s="59"/>
      <c r="J11622" s="53"/>
      <c r="K11622" s="53"/>
      <c r="L11622" s="53"/>
      <c r="M11622" s="53"/>
    </row>
    <row r="11623" spans="2:13" x14ac:dyDescent="0.25">
      <c r="B11623" s="111"/>
      <c r="C11623" s="53"/>
      <c r="D11623" s="53"/>
      <c r="E11623" s="53"/>
      <c r="F11623" s="53"/>
      <c r="G11623" s="54"/>
      <c r="H11623" s="53"/>
      <c r="I11623" s="59"/>
      <c r="J11623" s="53"/>
      <c r="K11623" s="53"/>
      <c r="L11623" s="53"/>
      <c r="M11623" s="53"/>
    </row>
    <row r="11624" spans="2:13" x14ac:dyDescent="0.25">
      <c r="B11624" s="111"/>
      <c r="C11624" s="53"/>
      <c r="D11624" s="53"/>
      <c r="E11624" s="53"/>
      <c r="F11624" s="53"/>
      <c r="G11624" s="54"/>
      <c r="H11624" s="53"/>
      <c r="I11624" s="59"/>
      <c r="J11624" s="53"/>
      <c r="K11624" s="53"/>
      <c r="L11624" s="53"/>
      <c r="M11624" s="53"/>
    </row>
    <row r="11625" spans="2:13" x14ac:dyDescent="0.25">
      <c r="B11625" s="111"/>
      <c r="C11625" s="53"/>
      <c r="D11625" s="53"/>
      <c r="E11625" s="53"/>
      <c r="F11625" s="53"/>
      <c r="G11625" s="54"/>
      <c r="H11625" s="53"/>
      <c r="I11625" s="59"/>
      <c r="J11625" s="53"/>
      <c r="K11625" s="53"/>
      <c r="L11625" s="53"/>
      <c r="M11625" s="53"/>
    </row>
    <row r="11626" spans="2:13" x14ac:dyDescent="0.25">
      <c r="B11626" s="111"/>
      <c r="C11626" s="53"/>
      <c r="D11626" s="53"/>
      <c r="E11626" s="53"/>
      <c r="F11626" s="53"/>
      <c r="G11626" s="54"/>
      <c r="H11626" s="53"/>
      <c r="I11626" s="59"/>
      <c r="J11626" s="53"/>
      <c r="K11626" s="53"/>
      <c r="L11626" s="53"/>
      <c r="M11626" s="53"/>
    </row>
    <row r="11627" spans="2:13" x14ac:dyDescent="0.25">
      <c r="B11627" s="111"/>
      <c r="C11627" s="53"/>
      <c r="D11627" s="53"/>
      <c r="E11627" s="53"/>
      <c r="F11627" s="53"/>
      <c r="G11627" s="54"/>
      <c r="H11627" s="53"/>
      <c r="I11627" s="59"/>
      <c r="J11627" s="53"/>
      <c r="K11627" s="53"/>
      <c r="L11627" s="53"/>
      <c r="M11627" s="53"/>
    </row>
    <row r="11628" spans="2:13" x14ac:dyDescent="0.25">
      <c r="B11628" s="111"/>
      <c r="C11628" s="53"/>
      <c r="D11628" s="53"/>
      <c r="E11628" s="53"/>
      <c r="F11628" s="53"/>
      <c r="G11628" s="54"/>
      <c r="H11628" s="53"/>
      <c r="I11628" s="59"/>
      <c r="J11628" s="53"/>
      <c r="K11628" s="53"/>
      <c r="L11628" s="53"/>
      <c r="M11628" s="53"/>
    </row>
    <row r="11629" spans="2:13" x14ac:dyDescent="0.25">
      <c r="B11629" s="111"/>
      <c r="C11629" s="53"/>
      <c r="D11629" s="53"/>
      <c r="E11629" s="53"/>
      <c r="F11629" s="53"/>
      <c r="G11629" s="54"/>
      <c r="H11629" s="53"/>
      <c r="I11629" s="59"/>
      <c r="J11629" s="53"/>
      <c r="K11629" s="53"/>
      <c r="L11629" s="53"/>
      <c r="M11629" s="53"/>
    </row>
    <row r="11630" spans="2:13" x14ac:dyDescent="0.25">
      <c r="B11630" s="111"/>
      <c r="C11630" s="53"/>
      <c r="D11630" s="53"/>
      <c r="E11630" s="53"/>
      <c r="F11630" s="53"/>
      <c r="G11630" s="54"/>
      <c r="H11630" s="53"/>
      <c r="I11630" s="59"/>
      <c r="J11630" s="53"/>
      <c r="K11630" s="53"/>
      <c r="L11630" s="53"/>
      <c r="M11630" s="53"/>
    </row>
    <row r="11631" spans="2:13" x14ac:dyDescent="0.25">
      <c r="B11631" s="111"/>
      <c r="C11631" s="53"/>
      <c r="D11631" s="53"/>
      <c r="E11631" s="53"/>
      <c r="F11631" s="53"/>
      <c r="G11631" s="54"/>
      <c r="H11631" s="53"/>
      <c r="I11631" s="59"/>
      <c r="J11631" s="53"/>
      <c r="K11631" s="53"/>
      <c r="L11631" s="53"/>
      <c r="M11631" s="53"/>
    </row>
    <row r="11632" spans="2:13" x14ac:dyDescent="0.25">
      <c r="B11632" s="111"/>
      <c r="C11632" s="53"/>
      <c r="D11632" s="53"/>
      <c r="E11632" s="53"/>
      <c r="F11632" s="53"/>
      <c r="G11632" s="54"/>
      <c r="H11632" s="53"/>
      <c r="I11632" s="59"/>
      <c r="J11632" s="53"/>
      <c r="K11632" s="53"/>
      <c r="L11632" s="53"/>
      <c r="M11632" s="53"/>
    </row>
    <row r="11633" spans="2:13" x14ac:dyDescent="0.25">
      <c r="B11633" s="111"/>
      <c r="C11633" s="53"/>
      <c r="D11633" s="53"/>
      <c r="E11633" s="53"/>
      <c r="F11633" s="53"/>
      <c r="G11633" s="54"/>
      <c r="H11633" s="53"/>
      <c r="I11633" s="59"/>
      <c r="J11633" s="53"/>
      <c r="K11633" s="53"/>
      <c r="L11633" s="53"/>
      <c r="M11633" s="53"/>
    </row>
    <row r="11634" spans="2:13" x14ac:dyDescent="0.25">
      <c r="B11634" s="111"/>
      <c r="C11634" s="53"/>
      <c r="D11634" s="53"/>
      <c r="E11634" s="53"/>
      <c r="F11634" s="53"/>
      <c r="G11634" s="54"/>
      <c r="H11634" s="53"/>
      <c r="I11634" s="59"/>
      <c r="J11634" s="53"/>
      <c r="K11634" s="53"/>
      <c r="L11634" s="53"/>
      <c r="M11634" s="53"/>
    </row>
    <row r="11635" spans="2:13" x14ac:dyDescent="0.25">
      <c r="B11635" s="111"/>
      <c r="C11635" s="53"/>
      <c r="D11635" s="53"/>
      <c r="E11635" s="53"/>
      <c r="F11635" s="53"/>
      <c r="G11635" s="54"/>
      <c r="H11635" s="53"/>
      <c r="I11635" s="59"/>
      <c r="J11635" s="53"/>
      <c r="K11635" s="53"/>
      <c r="L11635" s="53"/>
      <c r="M11635" s="53"/>
    </row>
    <row r="11636" spans="2:13" x14ac:dyDescent="0.25">
      <c r="B11636" s="111"/>
      <c r="C11636" s="53"/>
      <c r="D11636" s="53"/>
      <c r="E11636" s="53"/>
      <c r="F11636" s="53"/>
      <c r="G11636" s="54"/>
      <c r="H11636" s="53"/>
      <c r="I11636" s="59"/>
      <c r="J11636" s="53"/>
      <c r="K11636" s="53"/>
      <c r="L11636" s="53"/>
      <c r="M11636" s="53"/>
    </row>
    <row r="11637" spans="2:13" x14ac:dyDescent="0.25">
      <c r="B11637" s="111"/>
      <c r="C11637" s="53"/>
      <c r="D11637" s="53"/>
      <c r="E11637" s="53"/>
      <c r="F11637" s="53"/>
      <c r="G11637" s="54"/>
      <c r="H11637" s="53"/>
      <c r="I11637" s="59"/>
      <c r="J11637" s="53"/>
      <c r="K11637" s="53"/>
      <c r="L11637" s="53"/>
      <c r="M11637" s="53"/>
    </row>
    <row r="11638" spans="2:13" x14ac:dyDescent="0.25">
      <c r="B11638" s="111"/>
      <c r="C11638" s="53"/>
      <c r="D11638" s="53"/>
      <c r="E11638" s="53"/>
      <c r="F11638" s="53"/>
      <c r="G11638" s="54"/>
      <c r="H11638" s="53"/>
      <c r="I11638" s="59"/>
      <c r="J11638" s="53"/>
      <c r="K11638" s="53"/>
      <c r="L11638" s="53"/>
      <c r="M11638" s="53"/>
    </row>
    <row r="11639" spans="2:13" x14ac:dyDescent="0.25">
      <c r="B11639" s="111"/>
      <c r="C11639" s="53"/>
      <c r="D11639" s="53"/>
      <c r="E11639" s="53"/>
      <c r="F11639" s="53"/>
      <c r="G11639" s="54"/>
      <c r="H11639" s="53"/>
      <c r="I11639" s="59"/>
      <c r="J11639" s="53"/>
      <c r="K11639" s="53"/>
      <c r="L11639" s="53"/>
      <c r="M11639" s="53"/>
    </row>
    <row r="11640" spans="2:13" x14ac:dyDescent="0.25">
      <c r="B11640" s="111"/>
      <c r="C11640" s="53"/>
      <c r="D11640" s="53"/>
      <c r="E11640" s="53"/>
      <c r="F11640" s="53"/>
      <c r="G11640" s="54"/>
      <c r="H11640" s="53"/>
      <c r="I11640" s="59"/>
      <c r="J11640" s="53"/>
      <c r="K11640" s="53"/>
      <c r="L11640" s="53"/>
      <c r="M11640" s="53"/>
    </row>
    <row r="11641" spans="2:13" x14ac:dyDescent="0.25">
      <c r="B11641" s="111"/>
      <c r="C11641" s="53"/>
      <c r="D11641" s="53"/>
      <c r="E11641" s="53"/>
      <c r="F11641" s="53"/>
      <c r="G11641" s="54"/>
      <c r="H11641" s="53"/>
      <c r="I11641" s="59"/>
      <c r="J11641" s="53"/>
      <c r="K11641" s="53"/>
      <c r="L11641" s="53"/>
      <c r="M11641" s="53"/>
    </row>
    <row r="11642" spans="2:13" x14ac:dyDescent="0.25">
      <c r="B11642" s="111"/>
      <c r="C11642" s="53"/>
      <c r="D11642" s="53"/>
      <c r="E11642" s="53"/>
      <c r="F11642" s="53"/>
      <c r="G11642" s="54"/>
      <c r="H11642" s="53"/>
      <c r="I11642" s="59"/>
      <c r="J11642" s="53"/>
      <c r="K11642" s="53"/>
      <c r="L11642" s="53"/>
      <c r="M11642" s="53"/>
    </row>
    <row r="11643" spans="2:13" x14ac:dyDescent="0.25">
      <c r="B11643" s="111"/>
      <c r="C11643" s="53"/>
      <c r="D11643" s="53"/>
      <c r="E11643" s="53"/>
      <c r="F11643" s="53"/>
      <c r="G11643" s="54"/>
      <c r="H11643" s="53"/>
      <c r="I11643" s="59"/>
      <c r="J11643" s="53"/>
      <c r="K11643" s="53"/>
      <c r="L11643" s="53"/>
      <c r="M11643" s="53"/>
    </row>
    <row r="11644" spans="2:13" x14ac:dyDescent="0.25">
      <c r="B11644" s="111"/>
      <c r="C11644" s="53"/>
      <c r="D11644" s="53"/>
      <c r="E11644" s="53"/>
      <c r="F11644" s="53"/>
      <c r="G11644" s="54"/>
      <c r="H11644" s="53"/>
      <c r="I11644" s="59"/>
      <c r="J11644" s="53"/>
      <c r="K11644" s="53"/>
      <c r="L11644" s="53"/>
      <c r="M11644" s="53"/>
    </row>
    <row r="11645" spans="2:13" x14ac:dyDescent="0.25">
      <c r="B11645" s="111"/>
      <c r="C11645" s="53"/>
      <c r="D11645" s="53"/>
      <c r="E11645" s="53"/>
      <c r="F11645" s="53"/>
      <c r="G11645" s="54"/>
      <c r="H11645" s="53"/>
      <c r="I11645" s="59"/>
      <c r="J11645" s="53"/>
      <c r="K11645" s="53"/>
      <c r="L11645" s="53"/>
      <c r="M11645" s="53"/>
    </row>
    <row r="11646" spans="2:13" x14ac:dyDescent="0.25">
      <c r="B11646" s="111"/>
      <c r="C11646" s="53"/>
      <c r="D11646" s="53"/>
      <c r="E11646" s="53"/>
      <c r="F11646" s="53"/>
      <c r="G11646" s="54"/>
      <c r="H11646" s="53"/>
      <c r="I11646" s="59"/>
      <c r="J11646" s="53"/>
      <c r="K11646" s="53"/>
      <c r="L11646" s="53"/>
      <c r="M11646" s="53"/>
    </row>
    <row r="11647" spans="2:13" x14ac:dyDescent="0.25">
      <c r="B11647" s="111"/>
      <c r="C11647" s="53"/>
      <c r="D11647" s="53"/>
      <c r="E11647" s="53"/>
      <c r="F11647" s="53"/>
      <c r="G11647" s="54"/>
      <c r="H11647" s="53"/>
      <c r="I11647" s="59"/>
      <c r="J11647" s="53"/>
      <c r="K11647" s="53"/>
      <c r="L11647" s="53"/>
      <c r="M11647" s="53"/>
    </row>
    <row r="11648" spans="2:13" x14ac:dyDescent="0.25">
      <c r="B11648" s="111"/>
      <c r="C11648" s="53"/>
      <c r="D11648" s="53"/>
      <c r="E11648" s="53"/>
      <c r="F11648" s="53"/>
      <c r="G11648" s="54"/>
      <c r="H11648" s="53"/>
      <c r="I11648" s="59"/>
      <c r="J11648" s="53"/>
      <c r="K11648" s="53"/>
      <c r="L11648" s="53"/>
      <c r="M11648" s="53"/>
    </row>
    <row r="11649" spans="2:13" x14ac:dyDescent="0.25">
      <c r="B11649" s="111"/>
      <c r="C11649" s="53"/>
      <c r="D11649" s="53"/>
      <c r="E11649" s="53"/>
      <c r="F11649" s="53"/>
      <c r="G11649" s="54"/>
      <c r="H11649" s="53"/>
      <c r="I11649" s="59"/>
      <c r="J11649" s="53"/>
      <c r="K11649" s="53"/>
      <c r="L11649" s="53"/>
      <c r="M11649" s="53"/>
    </row>
    <row r="11650" spans="2:13" x14ac:dyDescent="0.25">
      <c r="B11650" s="111"/>
      <c r="C11650" s="53"/>
      <c r="D11650" s="53"/>
      <c r="E11650" s="53"/>
      <c r="F11650" s="53"/>
      <c r="G11650" s="54"/>
      <c r="H11650" s="53"/>
      <c r="I11650" s="59"/>
      <c r="J11650" s="53"/>
      <c r="K11650" s="53"/>
      <c r="L11650" s="53"/>
      <c r="M11650" s="53"/>
    </row>
    <row r="11651" spans="2:13" x14ac:dyDescent="0.25">
      <c r="B11651" s="111"/>
      <c r="C11651" s="53"/>
      <c r="D11651" s="53"/>
      <c r="E11651" s="53"/>
      <c r="F11651" s="53"/>
      <c r="G11651" s="54"/>
      <c r="H11651" s="53"/>
      <c r="I11651" s="59"/>
      <c r="J11651" s="53"/>
      <c r="K11651" s="53"/>
      <c r="L11651" s="53"/>
      <c r="M11651" s="53"/>
    </row>
    <row r="11652" spans="2:13" x14ac:dyDescent="0.25">
      <c r="B11652" s="111"/>
      <c r="C11652" s="53"/>
      <c r="D11652" s="53"/>
      <c r="E11652" s="53"/>
      <c r="F11652" s="53"/>
      <c r="G11652" s="54"/>
      <c r="H11652" s="53"/>
      <c r="I11652" s="59"/>
      <c r="J11652" s="53"/>
      <c r="K11652" s="53"/>
      <c r="L11652" s="53"/>
      <c r="M11652" s="53"/>
    </row>
    <row r="11653" spans="2:13" x14ac:dyDescent="0.25">
      <c r="B11653" s="111"/>
      <c r="C11653" s="53"/>
      <c r="D11653" s="53"/>
      <c r="E11653" s="53"/>
      <c r="F11653" s="53"/>
      <c r="G11653" s="54"/>
      <c r="H11653" s="53"/>
      <c r="I11653" s="59"/>
      <c r="J11653" s="53"/>
      <c r="K11653" s="53"/>
      <c r="L11653" s="53"/>
      <c r="M11653" s="53"/>
    </row>
    <row r="11654" spans="2:13" x14ac:dyDescent="0.25">
      <c r="B11654" s="111"/>
      <c r="C11654" s="53"/>
      <c r="D11654" s="53"/>
      <c r="E11654" s="53"/>
      <c r="F11654" s="53"/>
      <c r="G11654" s="54"/>
      <c r="H11654" s="53"/>
      <c r="I11654" s="59"/>
      <c r="J11654" s="53"/>
      <c r="K11654" s="53"/>
      <c r="L11654" s="53"/>
      <c r="M11654" s="53"/>
    </row>
    <row r="11655" spans="2:13" x14ac:dyDescent="0.25">
      <c r="B11655" s="111"/>
      <c r="C11655" s="53"/>
      <c r="D11655" s="53"/>
      <c r="E11655" s="53"/>
      <c r="F11655" s="53"/>
      <c r="G11655" s="54"/>
      <c r="H11655" s="53"/>
      <c r="I11655" s="59"/>
      <c r="J11655" s="53"/>
      <c r="K11655" s="53"/>
      <c r="L11655" s="53"/>
      <c r="M11655" s="53"/>
    </row>
    <row r="11656" spans="2:13" x14ac:dyDescent="0.25">
      <c r="B11656" s="111"/>
      <c r="C11656" s="53"/>
      <c r="D11656" s="53"/>
      <c r="E11656" s="53"/>
      <c r="F11656" s="53"/>
      <c r="G11656" s="54"/>
      <c r="H11656" s="53"/>
      <c r="I11656" s="59"/>
      <c r="J11656" s="53"/>
      <c r="K11656" s="53"/>
      <c r="L11656" s="53"/>
      <c r="M11656" s="53"/>
    </row>
    <row r="11657" spans="2:13" x14ac:dyDescent="0.25">
      <c r="B11657" s="111"/>
      <c r="C11657" s="53"/>
      <c r="D11657" s="53"/>
      <c r="E11657" s="53"/>
      <c r="F11657" s="53"/>
      <c r="G11657" s="54"/>
      <c r="H11657" s="53"/>
      <c r="I11657" s="59"/>
      <c r="J11657" s="53"/>
      <c r="K11657" s="53"/>
      <c r="L11657" s="53"/>
      <c r="M11657" s="53"/>
    </row>
    <row r="11658" spans="2:13" x14ac:dyDescent="0.25">
      <c r="B11658" s="111"/>
      <c r="C11658" s="53"/>
      <c r="D11658" s="53"/>
      <c r="E11658" s="53"/>
      <c r="F11658" s="53"/>
      <c r="G11658" s="54"/>
      <c r="H11658" s="53"/>
      <c r="I11658" s="59"/>
      <c r="J11658" s="53"/>
      <c r="K11658" s="53"/>
      <c r="L11658" s="53"/>
      <c r="M11658" s="53"/>
    </row>
    <row r="11659" spans="2:13" x14ac:dyDescent="0.25">
      <c r="B11659" s="111"/>
      <c r="C11659" s="53"/>
      <c r="D11659" s="53"/>
      <c r="E11659" s="53"/>
      <c r="F11659" s="53"/>
      <c r="G11659" s="54"/>
      <c r="H11659" s="53"/>
      <c r="I11659" s="59"/>
      <c r="J11659" s="53"/>
      <c r="K11659" s="53"/>
      <c r="L11659" s="53"/>
      <c r="M11659" s="53"/>
    </row>
    <row r="11660" spans="2:13" x14ac:dyDescent="0.25">
      <c r="B11660" s="111"/>
      <c r="C11660" s="53"/>
      <c r="D11660" s="53"/>
      <c r="E11660" s="53"/>
      <c r="F11660" s="53"/>
      <c r="G11660" s="54"/>
      <c r="H11660" s="53"/>
      <c r="I11660" s="59"/>
      <c r="J11660" s="53"/>
      <c r="K11660" s="53"/>
      <c r="L11660" s="53"/>
      <c r="M11660" s="53"/>
    </row>
    <row r="11661" spans="2:13" x14ac:dyDescent="0.25">
      <c r="B11661" s="111"/>
      <c r="C11661" s="53"/>
      <c r="D11661" s="53"/>
      <c r="E11661" s="53"/>
      <c r="F11661" s="53"/>
      <c r="G11661" s="54"/>
      <c r="H11661" s="53"/>
      <c r="I11661" s="59"/>
      <c r="J11661" s="53"/>
      <c r="K11661" s="53"/>
      <c r="L11661" s="53"/>
      <c r="M11661" s="53"/>
    </row>
    <row r="11662" spans="2:13" x14ac:dyDescent="0.25">
      <c r="B11662" s="111"/>
      <c r="C11662" s="53"/>
      <c r="D11662" s="53"/>
      <c r="E11662" s="53"/>
      <c r="F11662" s="53"/>
      <c r="G11662" s="54"/>
      <c r="H11662" s="53"/>
      <c r="I11662" s="59"/>
      <c r="J11662" s="53"/>
      <c r="K11662" s="53"/>
      <c r="L11662" s="53"/>
      <c r="M11662" s="53"/>
    </row>
    <row r="11663" spans="2:13" x14ac:dyDescent="0.25">
      <c r="B11663" s="111"/>
      <c r="C11663" s="53"/>
      <c r="D11663" s="53"/>
      <c r="E11663" s="53"/>
      <c r="F11663" s="53"/>
      <c r="G11663" s="54"/>
      <c r="H11663" s="53"/>
      <c r="I11663" s="59"/>
      <c r="J11663" s="53"/>
      <c r="K11663" s="53"/>
      <c r="L11663" s="53"/>
      <c r="M11663" s="53"/>
    </row>
    <row r="11664" spans="2:13" x14ac:dyDescent="0.25">
      <c r="B11664" s="111"/>
      <c r="C11664" s="53"/>
      <c r="D11664" s="53"/>
      <c r="E11664" s="53"/>
      <c r="F11664" s="53"/>
      <c r="G11664" s="54"/>
      <c r="H11664" s="53"/>
      <c r="I11664" s="59"/>
      <c r="J11664" s="53"/>
      <c r="K11664" s="53"/>
      <c r="L11664" s="53"/>
      <c r="M11664" s="53"/>
    </row>
    <row r="11665" spans="2:13" x14ac:dyDescent="0.25">
      <c r="B11665" s="111"/>
      <c r="C11665" s="53"/>
      <c r="D11665" s="53"/>
      <c r="E11665" s="53"/>
      <c r="F11665" s="53"/>
      <c r="G11665" s="54"/>
      <c r="H11665" s="53"/>
      <c r="I11665" s="59"/>
      <c r="J11665" s="53"/>
      <c r="K11665" s="53"/>
      <c r="L11665" s="53"/>
      <c r="M11665" s="53"/>
    </row>
    <row r="11666" spans="2:13" x14ac:dyDescent="0.25">
      <c r="B11666" s="111"/>
      <c r="C11666" s="53"/>
      <c r="D11666" s="53"/>
      <c r="E11666" s="53"/>
      <c r="F11666" s="53"/>
      <c r="G11666" s="54"/>
      <c r="H11666" s="53"/>
      <c r="I11666" s="59"/>
      <c r="J11666" s="53"/>
      <c r="K11666" s="53"/>
      <c r="L11666" s="53"/>
      <c r="M11666" s="53"/>
    </row>
    <row r="11667" spans="2:13" x14ac:dyDescent="0.25">
      <c r="B11667" s="111"/>
      <c r="C11667" s="53"/>
      <c r="D11667" s="53"/>
      <c r="E11667" s="53"/>
      <c r="F11667" s="53"/>
      <c r="G11667" s="54"/>
      <c r="H11667" s="53"/>
      <c r="I11667" s="59"/>
      <c r="J11667" s="53"/>
      <c r="K11667" s="53"/>
      <c r="L11667" s="53"/>
      <c r="M11667" s="53"/>
    </row>
    <row r="11668" spans="2:13" x14ac:dyDescent="0.25">
      <c r="B11668" s="111"/>
      <c r="C11668" s="53"/>
      <c r="D11668" s="53"/>
      <c r="E11668" s="53"/>
      <c r="F11668" s="53"/>
      <c r="G11668" s="54"/>
      <c r="H11668" s="53"/>
      <c r="I11668" s="59"/>
      <c r="J11668" s="53"/>
      <c r="K11668" s="53"/>
      <c r="L11668" s="53"/>
      <c r="M11668" s="53"/>
    </row>
    <row r="11669" spans="2:13" x14ac:dyDescent="0.25">
      <c r="B11669" s="111"/>
      <c r="C11669" s="53"/>
      <c r="D11669" s="53"/>
      <c r="E11669" s="53"/>
      <c r="F11669" s="53"/>
      <c r="G11669" s="54"/>
      <c r="H11669" s="53"/>
      <c r="I11669" s="59"/>
      <c r="J11669" s="53"/>
      <c r="K11669" s="53"/>
      <c r="L11669" s="53"/>
      <c r="M11669" s="53"/>
    </row>
    <row r="11670" spans="2:13" x14ac:dyDescent="0.25">
      <c r="B11670" s="111"/>
      <c r="C11670" s="53"/>
      <c r="D11670" s="53"/>
      <c r="E11670" s="53"/>
      <c r="F11670" s="53"/>
      <c r="G11670" s="54"/>
      <c r="H11670" s="53"/>
      <c r="I11670" s="59"/>
      <c r="J11670" s="53"/>
      <c r="K11670" s="53"/>
      <c r="L11670" s="53"/>
      <c r="M11670" s="53"/>
    </row>
    <row r="11671" spans="2:13" x14ac:dyDescent="0.25">
      <c r="B11671" s="111"/>
      <c r="C11671" s="53"/>
      <c r="D11671" s="53"/>
      <c r="E11671" s="53"/>
      <c r="F11671" s="53"/>
      <c r="G11671" s="54"/>
      <c r="H11671" s="53"/>
      <c r="I11671" s="59"/>
      <c r="J11671" s="53"/>
      <c r="K11671" s="53"/>
      <c r="L11671" s="53"/>
      <c r="M11671" s="53"/>
    </row>
    <row r="11672" spans="2:13" x14ac:dyDescent="0.25">
      <c r="B11672" s="111"/>
      <c r="C11672" s="53"/>
      <c r="D11672" s="53"/>
      <c r="E11672" s="53"/>
      <c r="F11672" s="53"/>
      <c r="G11672" s="54"/>
      <c r="H11672" s="53"/>
      <c r="I11672" s="59"/>
      <c r="J11672" s="53"/>
      <c r="K11672" s="53"/>
      <c r="L11672" s="53"/>
      <c r="M11672" s="53"/>
    </row>
    <row r="11673" spans="2:13" x14ac:dyDescent="0.25">
      <c r="B11673" s="111"/>
      <c r="C11673" s="53"/>
      <c r="D11673" s="53"/>
      <c r="E11673" s="53"/>
      <c r="F11673" s="53"/>
      <c r="G11673" s="54"/>
      <c r="H11673" s="53"/>
      <c r="I11673" s="59"/>
      <c r="J11673" s="53"/>
      <c r="K11673" s="53"/>
      <c r="L11673" s="53"/>
      <c r="M11673" s="53"/>
    </row>
    <row r="11674" spans="2:13" x14ac:dyDescent="0.25">
      <c r="B11674" s="111"/>
      <c r="C11674" s="53"/>
      <c r="D11674" s="53"/>
      <c r="E11674" s="53"/>
      <c r="F11674" s="53"/>
      <c r="G11674" s="54"/>
      <c r="H11674" s="53"/>
      <c r="I11674" s="59"/>
      <c r="J11674" s="53"/>
      <c r="K11674" s="53"/>
      <c r="L11674" s="53"/>
      <c r="M11674" s="53"/>
    </row>
    <row r="11675" spans="2:13" x14ac:dyDescent="0.25">
      <c r="B11675" s="111"/>
      <c r="C11675" s="53"/>
      <c r="D11675" s="53"/>
      <c r="E11675" s="53"/>
      <c r="F11675" s="53"/>
      <c r="G11675" s="54"/>
      <c r="H11675" s="53"/>
      <c r="I11675" s="59"/>
      <c r="J11675" s="53"/>
      <c r="K11675" s="53"/>
      <c r="L11675" s="53"/>
      <c r="M11675" s="53"/>
    </row>
    <row r="11676" spans="2:13" x14ac:dyDescent="0.25">
      <c r="B11676" s="111"/>
      <c r="C11676" s="53"/>
      <c r="D11676" s="53"/>
      <c r="E11676" s="53"/>
      <c r="F11676" s="53"/>
      <c r="G11676" s="54"/>
      <c r="H11676" s="53"/>
      <c r="I11676" s="59"/>
      <c r="J11676" s="53"/>
      <c r="K11676" s="53"/>
      <c r="L11676" s="53"/>
      <c r="M11676" s="53"/>
    </row>
    <row r="11677" spans="2:13" x14ac:dyDescent="0.25">
      <c r="B11677" s="111"/>
      <c r="C11677" s="53"/>
      <c r="D11677" s="53"/>
      <c r="E11677" s="53"/>
      <c r="F11677" s="53"/>
      <c r="G11677" s="54"/>
      <c r="H11677" s="53"/>
      <c r="I11677" s="59"/>
      <c r="J11677" s="53"/>
      <c r="K11677" s="53"/>
      <c r="L11677" s="53"/>
      <c r="M11677" s="53"/>
    </row>
    <row r="11678" spans="2:13" x14ac:dyDescent="0.25">
      <c r="B11678" s="111"/>
      <c r="C11678" s="53"/>
      <c r="D11678" s="53"/>
      <c r="E11678" s="53"/>
      <c r="F11678" s="53"/>
      <c r="G11678" s="54"/>
      <c r="H11678" s="53"/>
      <c r="I11678" s="59"/>
      <c r="J11678" s="53"/>
      <c r="K11678" s="53"/>
      <c r="L11678" s="53"/>
      <c r="M11678" s="53"/>
    </row>
    <row r="11679" spans="2:13" x14ac:dyDescent="0.25">
      <c r="B11679" s="111"/>
      <c r="C11679" s="53"/>
      <c r="D11679" s="53"/>
      <c r="E11679" s="53"/>
      <c r="F11679" s="53"/>
      <c r="G11679" s="54"/>
      <c r="H11679" s="53"/>
      <c r="I11679" s="59"/>
      <c r="J11679" s="53"/>
      <c r="K11679" s="53"/>
      <c r="L11679" s="53"/>
      <c r="M11679" s="53"/>
    </row>
    <row r="11680" spans="2:13" x14ac:dyDescent="0.25">
      <c r="B11680" s="111"/>
      <c r="C11680" s="53"/>
      <c r="D11680" s="53"/>
      <c r="E11680" s="53"/>
      <c r="F11680" s="53"/>
      <c r="G11680" s="54"/>
      <c r="H11680" s="53"/>
      <c r="I11680" s="59"/>
      <c r="J11680" s="53"/>
      <c r="K11680" s="53"/>
      <c r="L11680" s="53"/>
      <c r="M11680" s="53"/>
    </row>
    <row r="11681" spans="2:13" x14ac:dyDescent="0.25">
      <c r="B11681" s="111"/>
      <c r="C11681" s="53"/>
      <c r="D11681" s="53"/>
      <c r="E11681" s="53"/>
      <c r="F11681" s="53"/>
      <c r="G11681" s="54"/>
      <c r="H11681" s="53"/>
      <c r="I11681" s="59"/>
      <c r="J11681" s="53"/>
      <c r="K11681" s="53"/>
      <c r="L11681" s="53"/>
      <c r="M11681" s="53"/>
    </row>
    <row r="11682" spans="2:13" x14ac:dyDescent="0.25">
      <c r="B11682" s="111"/>
      <c r="C11682" s="53"/>
      <c r="D11682" s="53"/>
      <c r="E11682" s="53"/>
      <c r="F11682" s="53"/>
      <c r="G11682" s="54"/>
      <c r="H11682" s="53"/>
      <c r="I11682" s="59"/>
      <c r="J11682" s="53"/>
      <c r="K11682" s="53"/>
      <c r="L11682" s="53"/>
      <c r="M11682" s="53"/>
    </row>
    <row r="11683" spans="2:13" x14ac:dyDescent="0.25">
      <c r="B11683" s="111"/>
      <c r="C11683" s="53"/>
      <c r="D11683" s="53"/>
      <c r="E11683" s="53"/>
      <c r="F11683" s="53"/>
      <c r="G11683" s="54"/>
      <c r="H11683" s="53"/>
      <c r="I11683" s="59"/>
      <c r="J11683" s="53"/>
      <c r="K11683" s="53"/>
      <c r="L11683" s="53"/>
      <c r="M11683" s="53"/>
    </row>
    <row r="11684" spans="2:13" x14ac:dyDescent="0.25">
      <c r="B11684" s="111"/>
      <c r="C11684" s="53"/>
      <c r="D11684" s="53"/>
      <c r="E11684" s="53"/>
      <c r="F11684" s="53"/>
      <c r="G11684" s="54"/>
      <c r="H11684" s="53"/>
      <c r="I11684" s="59"/>
      <c r="J11684" s="53"/>
      <c r="K11684" s="53"/>
      <c r="L11684" s="53"/>
      <c r="M11684" s="53"/>
    </row>
    <row r="11685" spans="2:13" x14ac:dyDescent="0.25">
      <c r="B11685" s="111"/>
      <c r="C11685" s="53"/>
      <c r="D11685" s="53"/>
      <c r="E11685" s="53"/>
      <c r="F11685" s="53"/>
      <c r="G11685" s="54"/>
      <c r="H11685" s="53"/>
      <c r="I11685" s="59"/>
      <c r="J11685" s="53"/>
      <c r="K11685" s="53"/>
      <c r="L11685" s="53"/>
      <c r="M11685" s="53"/>
    </row>
    <row r="11686" spans="2:13" x14ac:dyDescent="0.25">
      <c r="B11686" s="111"/>
      <c r="C11686" s="53"/>
      <c r="D11686" s="53"/>
      <c r="E11686" s="53"/>
      <c r="F11686" s="53"/>
      <c r="G11686" s="54"/>
      <c r="H11686" s="53"/>
      <c r="I11686" s="59"/>
      <c r="J11686" s="53"/>
      <c r="K11686" s="53"/>
      <c r="L11686" s="53"/>
      <c r="M11686" s="53"/>
    </row>
    <row r="11687" spans="2:13" x14ac:dyDescent="0.25">
      <c r="B11687" s="111"/>
      <c r="C11687" s="53"/>
      <c r="D11687" s="53"/>
      <c r="E11687" s="53"/>
      <c r="F11687" s="53"/>
      <c r="G11687" s="54"/>
      <c r="H11687" s="53"/>
      <c r="I11687" s="59"/>
      <c r="J11687" s="53"/>
      <c r="K11687" s="53"/>
      <c r="L11687" s="53"/>
      <c r="M11687" s="53"/>
    </row>
    <row r="11688" spans="2:13" x14ac:dyDescent="0.25">
      <c r="B11688" s="111"/>
      <c r="C11688" s="53"/>
      <c r="D11688" s="53"/>
      <c r="E11688" s="53"/>
      <c r="F11688" s="53"/>
      <c r="G11688" s="54"/>
      <c r="H11688" s="53"/>
      <c r="I11688" s="59"/>
      <c r="J11688" s="53"/>
      <c r="K11688" s="53"/>
      <c r="L11688" s="53"/>
      <c r="M11688" s="53"/>
    </row>
    <row r="11689" spans="2:13" x14ac:dyDescent="0.25">
      <c r="B11689" s="111"/>
      <c r="C11689" s="53"/>
      <c r="D11689" s="53"/>
      <c r="E11689" s="53"/>
      <c r="F11689" s="53"/>
      <c r="G11689" s="54"/>
      <c r="H11689" s="53"/>
      <c r="I11689" s="59"/>
      <c r="J11689" s="53"/>
      <c r="K11689" s="53"/>
      <c r="L11689" s="53"/>
      <c r="M11689" s="53"/>
    </row>
    <row r="11690" spans="2:13" x14ac:dyDescent="0.25">
      <c r="B11690" s="111"/>
      <c r="C11690" s="53"/>
      <c r="D11690" s="53"/>
      <c r="E11690" s="53"/>
      <c r="F11690" s="53"/>
      <c r="G11690" s="54"/>
      <c r="H11690" s="53"/>
      <c r="I11690" s="59"/>
      <c r="J11690" s="53"/>
      <c r="K11690" s="53"/>
      <c r="L11690" s="53"/>
      <c r="M11690" s="53"/>
    </row>
    <row r="11691" spans="2:13" x14ac:dyDescent="0.25">
      <c r="B11691" s="111"/>
      <c r="C11691" s="53"/>
      <c r="D11691" s="53"/>
      <c r="E11691" s="53"/>
      <c r="F11691" s="53"/>
      <c r="G11691" s="54"/>
      <c r="H11691" s="53"/>
      <c r="I11691" s="59"/>
      <c r="J11691" s="53"/>
      <c r="K11691" s="53"/>
      <c r="L11691" s="53"/>
      <c r="M11691" s="53"/>
    </row>
    <row r="11692" spans="2:13" x14ac:dyDescent="0.25">
      <c r="B11692" s="111"/>
      <c r="C11692" s="53"/>
      <c r="D11692" s="53"/>
      <c r="E11692" s="53"/>
      <c r="F11692" s="53"/>
      <c r="G11692" s="54"/>
      <c r="H11692" s="53"/>
      <c r="I11692" s="59"/>
      <c r="J11692" s="53"/>
      <c r="K11692" s="53"/>
      <c r="L11692" s="53"/>
      <c r="M11692" s="53"/>
    </row>
    <row r="11693" spans="2:13" x14ac:dyDescent="0.25">
      <c r="B11693" s="111"/>
      <c r="C11693" s="53"/>
      <c r="D11693" s="53"/>
      <c r="E11693" s="53"/>
      <c r="F11693" s="53"/>
      <c r="G11693" s="54"/>
      <c r="H11693" s="53"/>
      <c r="I11693" s="59"/>
      <c r="J11693" s="53"/>
      <c r="K11693" s="53"/>
      <c r="L11693" s="53"/>
      <c r="M11693" s="53"/>
    </row>
    <row r="11694" spans="2:13" x14ac:dyDescent="0.25">
      <c r="B11694" s="111"/>
      <c r="C11694" s="53"/>
      <c r="D11694" s="53"/>
      <c r="E11694" s="53"/>
      <c r="F11694" s="53"/>
      <c r="G11694" s="54"/>
      <c r="H11694" s="53"/>
      <c r="I11694" s="59"/>
      <c r="J11694" s="53"/>
      <c r="K11694" s="53"/>
      <c r="L11694" s="53"/>
      <c r="M11694" s="53"/>
    </row>
    <row r="11695" spans="2:13" x14ac:dyDescent="0.25">
      <c r="B11695" s="111"/>
      <c r="C11695" s="53"/>
      <c r="D11695" s="53"/>
      <c r="E11695" s="53"/>
      <c r="F11695" s="53"/>
      <c r="G11695" s="54"/>
      <c r="H11695" s="53"/>
      <c r="I11695" s="59"/>
      <c r="J11695" s="53"/>
      <c r="K11695" s="53"/>
      <c r="L11695" s="53"/>
      <c r="M11695" s="53"/>
    </row>
    <row r="11696" spans="2:13" x14ac:dyDescent="0.25">
      <c r="B11696" s="111"/>
      <c r="C11696" s="53"/>
      <c r="D11696" s="53"/>
      <c r="E11696" s="53"/>
      <c r="F11696" s="53"/>
      <c r="G11696" s="54"/>
      <c r="H11696" s="53"/>
      <c r="I11696" s="59"/>
      <c r="J11696" s="53"/>
      <c r="K11696" s="53"/>
      <c r="L11696" s="53"/>
      <c r="M11696" s="53"/>
    </row>
    <row r="11697" spans="2:13" x14ac:dyDescent="0.25">
      <c r="B11697" s="111"/>
      <c r="C11697" s="53"/>
      <c r="D11697" s="53"/>
      <c r="E11697" s="53"/>
      <c r="F11697" s="53"/>
      <c r="G11697" s="54"/>
      <c r="H11697" s="53"/>
      <c r="I11697" s="59"/>
      <c r="J11697" s="53"/>
      <c r="K11697" s="53"/>
      <c r="L11697" s="53"/>
      <c r="M11697" s="53"/>
    </row>
    <row r="11698" spans="2:13" x14ac:dyDescent="0.25">
      <c r="B11698" s="111"/>
      <c r="C11698" s="53"/>
      <c r="D11698" s="53"/>
      <c r="E11698" s="53"/>
      <c r="F11698" s="53"/>
      <c r="G11698" s="54"/>
      <c r="H11698" s="53"/>
      <c r="I11698" s="59"/>
      <c r="J11698" s="53"/>
      <c r="K11698" s="53"/>
      <c r="L11698" s="53"/>
      <c r="M11698" s="53"/>
    </row>
    <row r="11699" spans="2:13" x14ac:dyDescent="0.25">
      <c r="B11699" s="111"/>
      <c r="C11699" s="53"/>
      <c r="D11699" s="53"/>
      <c r="E11699" s="53"/>
      <c r="F11699" s="53"/>
      <c r="G11699" s="54"/>
      <c r="H11699" s="53"/>
      <c r="I11699" s="59"/>
      <c r="J11699" s="53"/>
      <c r="K11699" s="53"/>
      <c r="L11699" s="53"/>
      <c r="M11699" s="53"/>
    </row>
    <row r="11700" spans="2:13" x14ac:dyDescent="0.25">
      <c r="B11700" s="111"/>
      <c r="C11700" s="53"/>
      <c r="D11700" s="53"/>
      <c r="E11700" s="53"/>
      <c r="F11700" s="53"/>
      <c r="G11700" s="54"/>
      <c r="H11700" s="53"/>
      <c r="I11700" s="59"/>
      <c r="J11700" s="53"/>
      <c r="K11700" s="53"/>
      <c r="L11700" s="53"/>
      <c r="M11700" s="53"/>
    </row>
    <row r="11701" spans="2:13" x14ac:dyDescent="0.25">
      <c r="B11701" s="111"/>
      <c r="C11701" s="53"/>
      <c r="D11701" s="53"/>
      <c r="E11701" s="53"/>
      <c r="F11701" s="53"/>
      <c r="G11701" s="54"/>
      <c r="H11701" s="53"/>
      <c r="I11701" s="59"/>
      <c r="J11701" s="53"/>
      <c r="K11701" s="53"/>
      <c r="L11701" s="53"/>
      <c r="M11701" s="53"/>
    </row>
    <row r="11702" spans="2:13" x14ac:dyDescent="0.25">
      <c r="B11702" s="111"/>
      <c r="C11702" s="53"/>
      <c r="D11702" s="53"/>
      <c r="E11702" s="53"/>
      <c r="F11702" s="53"/>
      <c r="G11702" s="54"/>
      <c r="H11702" s="53"/>
      <c r="I11702" s="59"/>
      <c r="J11702" s="53"/>
      <c r="K11702" s="53"/>
      <c r="L11702" s="53"/>
      <c r="M11702" s="53"/>
    </row>
    <row r="11703" spans="2:13" x14ac:dyDescent="0.25">
      <c r="B11703" s="111"/>
      <c r="C11703" s="53"/>
      <c r="D11703" s="53"/>
      <c r="E11703" s="53"/>
      <c r="F11703" s="53"/>
      <c r="G11703" s="54"/>
      <c r="H11703" s="53"/>
      <c r="I11703" s="59"/>
      <c r="J11703" s="53"/>
      <c r="K11703" s="53"/>
      <c r="L11703" s="53"/>
      <c r="M11703" s="53"/>
    </row>
    <row r="11704" spans="2:13" x14ac:dyDescent="0.25">
      <c r="B11704" s="111"/>
      <c r="C11704" s="53"/>
      <c r="D11704" s="53"/>
      <c r="E11704" s="53"/>
      <c r="F11704" s="53"/>
      <c r="G11704" s="54"/>
      <c r="H11704" s="53"/>
      <c r="I11704" s="59"/>
      <c r="J11704" s="53"/>
      <c r="K11704" s="53"/>
      <c r="L11704" s="53"/>
      <c r="M11704" s="53"/>
    </row>
    <row r="11705" spans="2:13" x14ac:dyDescent="0.25">
      <c r="B11705" s="111"/>
      <c r="C11705" s="53"/>
      <c r="D11705" s="53"/>
      <c r="E11705" s="53"/>
      <c r="F11705" s="53"/>
      <c r="G11705" s="54"/>
      <c r="H11705" s="53"/>
      <c r="I11705" s="59"/>
      <c r="J11705" s="53"/>
      <c r="K11705" s="53"/>
      <c r="L11705" s="53"/>
      <c r="M11705" s="53"/>
    </row>
    <row r="11706" spans="2:13" x14ac:dyDescent="0.25">
      <c r="B11706" s="111"/>
      <c r="C11706" s="53"/>
      <c r="D11706" s="53"/>
      <c r="E11706" s="53"/>
      <c r="F11706" s="53"/>
      <c r="G11706" s="54"/>
      <c r="H11706" s="53"/>
      <c r="I11706" s="59"/>
      <c r="J11706" s="53"/>
      <c r="K11706" s="53"/>
      <c r="L11706" s="53"/>
      <c r="M11706" s="53"/>
    </row>
    <row r="11707" spans="2:13" x14ac:dyDescent="0.25">
      <c r="B11707" s="111"/>
      <c r="C11707" s="53"/>
      <c r="D11707" s="53"/>
      <c r="E11707" s="53"/>
      <c r="F11707" s="53"/>
      <c r="G11707" s="54"/>
      <c r="H11707" s="53"/>
      <c r="I11707" s="59"/>
      <c r="J11707" s="53"/>
      <c r="K11707" s="53"/>
      <c r="L11707" s="53"/>
      <c r="M11707" s="53"/>
    </row>
    <row r="11708" spans="2:13" x14ac:dyDescent="0.25">
      <c r="B11708" s="111"/>
      <c r="C11708" s="53"/>
      <c r="D11708" s="53"/>
      <c r="E11708" s="53"/>
      <c r="F11708" s="53"/>
      <c r="G11708" s="54"/>
      <c r="H11708" s="53"/>
      <c r="I11708" s="59"/>
      <c r="J11708" s="53"/>
      <c r="K11708" s="53"/>
      <c r="L11708" s="53"/>
      <c r="M11708" s="53"/>
    </row>
    <row r="11709" spans="2:13" x14ac:dyDescent="0.25">
      <c r="B11709" s="111"/>
      <c r="C11709" s="53"/>
      <c r="D11709" s="53"/>
      <c r="E11709" s="53"/>
      <c r="F11709" s="53"/>
      <c r="G11709" s="54"/>
      <c r="H11709" s="53"/>
      <c r="I11709" s="59"/>
      <c r="J11709" s="53"/>
      <c r="K11709" s="53"/>
      <c r="L11709" s="53"/>
      <c r="M11709" s="53"/>
    </row>
    <row r="11710" spans="2:13" x14ac:dyDescent="0.25">
      <c r="B11710" s="111"/>
      <c r="C11710" s="53"/>
      <c r="D11710" s="53"/>
      <c r="E11710" s="53"/>
      <c r="F11710" s="53"/>
      <c r="G11710" s="54"/>
      <c r="H11710" s="53"/>
      <c r="I11710" s="59"/>
      <c r="J11710" s="53"/>
      <c r="K11710" s="53"/>
      <c r="L11710" s="53"/>
      <c r="M11710" s="53"/>
    </row>
    <row r="11711" spans="2:13" x14ac:dyDescent="0.25">
      <c r="B11711" s="111"/>
      <c r="C11711" s="53"/>
      <c r="D11711" s="53"/>
      <c r="E11711" s="53"/>
      <c r="F11711" s="53"/>
      <c r="G11711" s="54"/>
      <c r="H11711" s="53"/>
      <c r="I11711" s="59"/>
      <c r="J11711" s="53"/>
      <c r="K11711" s="53"/>
      <c r="L11711" s="53"/>
      <c r="M11711" s="53"/>
    </row>
    <row r="11712" spans="2:13" x14ac:dyDescent="0.25">
      <c r="B11712" s="111"/>
      <c r="C11712" s="53"/>
      <c r="D11712" s="53"/>
      <c r="E11712" s="53"/>
      <c r="F11712" s="53"/>
      <c r="G11712" s="54"/>
      <c r="H11712" s="53"/>
      <c r="I11712" s="59"/>
      <c r="J11712" s="53"/>
      <c r="K11712" s="53"/>
      <c r="L11712" s="53"/>
      <c r="M11712" s="53"/>
    </row>
    <row r="11713" spans="2:13" x14ac:dyDescent="0.25">
      <c r="B11713" s="111"/>
      <c r="C11713" s="53"/>
      <c r="D11713" s="53"/>
      <c r="E11713" s="53"/>
      <c r="F11713" s="53"/>
      <c r="G11713" s="54"/>
      <c r="H11713" s="53"/>
      <c r="I11713" s="59"/>
      <c r="J11713" s="53"/>
      <c r="K11713" s="53"/>
      <c r="L11713" s="53"/>
      <c r="M11713" s="53"/>
    </row>
    <row r="11714" spans="2:13" x14ac:dyDescent="0.25">
      <c r="B11714" s="111"/>
      <c r="C11714" s="53"/>
      <c r="D11714" s="53"/>
      <c r="E11714" s="53"/>
      <c r="F11714" s="53"/>
      <c r="G11714" s="54"/>
      <c r="H11714" s="53"/>
      <c r="I11714" s="59"/>
      <c r="J11714" s="53"/>
      <c r="K11714" s="53"/>
      <c r="L11714" s="53"/>
      <c r="M11714" s="53"/>
    </row>
    <row r="11715" spans="2:13" x14ac:dyDescent="0.25">
      <c r="B11715" s="111"/>
      <c r="C11715" s="53"/>
      <c r="D11715" s="53"/>
      <c r="E11715" s="53"/>
      <c r="F11715" s="53"/>
      <c r="G11715" s="54"/>
      <c r="H11715" s="53"/>
      <c r="I11715" s="59"/>
      <c r="J11715" s="53"/>
      <c r="K11715" s="53"/>
      <c r="L11715" s="53"/>
      <c r="M11715" s="53"/>
    </row>
    <row r="11716" spans="2:13" x14ac:dyDescent="0.25">
      <c r="B11716" s="111"/>
      <c r="C11716" s="53"/>
      <c r="D11716" s="53"/>
      <c r="E11716" s="53"/>
      <c r="F11716" s="53"/>
      <c r="G11716" s="54"/>
      <c r="H11716" s="53"/>
      <c r="I11716" s="59"/>
      <c r="J11716" s="53"/>
      <c r="K11716" s="53"/>
      <c r="L11716" s="53"/>
      <c r="M11716" s="53"/>
    </row>
    <row r="11717" spans="2:13" x14ac:dyDescent="0.25">
      <c r="B11717" s="111"/>
      <c r="C11717" s="53"/>
      <c r="D11717" s="53"/>
      <c r="E11717" s="53"/>
      <c r="F11717" s="53"/>
      <c r="G11717" s="54"/>
      <c r="H11717" s="53"/>
      <c r="I11717" s="59"/>
      <c r="J11717" s="53"/>
      <c r="K11717" s="53"/>
      <c r="L11717" s="53"/>
      <c r="M11717" s="53"/>
    </row>
    <row r="11718" spans="2:13" x14ac:dyDescent="0.25">
      <c r="B11718" s="111"/>
      <c r="C11718" s="53"/>
      <c r="D11718" s="53"/>
      <c r="E11718" s="53"/>
      <c r="F11718" s="53"/>
      <c r="G11718" s="54"/>
      <c r="H11718" s="53"/>
      <c r="I11718" s="59"/>
      <c r="J11718" s="53"/>
      <c r="K11718" s="53"/>
      <c r="L11718" s="53"/>
      <c r="M11718" s="53"/>
    </row>
    <row r="11719" spans="2:13" x14ac:dyDescent="0.25">
      <c r="B11719" s="111"/>
      <c r="C11719" s="53"/>
      <c r="D11719" s="53"/>
      <c r="E11719" s="53"/>
      <c r="F11719" s="53"/>
      <c r="G11719" s="54"/>
      <c r="H11719" s="53"/>
      <c r="I11719" s="59"/>
      <c r="J11719" s="53"/>
      <c r="K11719" s="53"/>
      <c r="L11719" s="53"/>
      <c r="M11719" s="53"/>
    </row>
    <row r="11720" spans="2:13" x14ac:dyDescent="0.25">
      <c r="B11720" s="111"/>
      <c r="C11720" s="53"/>
      <c r="D11720" s="53"/>
      <c r="E11720" s="53"/>
      <c r="F11720" s="53"/>
      <c r="G11720" s="54"/>
      <c r="H11720" s="53"/>
      <c r="I11720" s="59"/>
      <c r="J11720" s="53"/>
      <c r="K11720" s="53"/>
      <c r="L11720" s="53"/>
      <c r="M11720" s="53"/>
    </row>
    <row r="11721" spans="2:13" x14ac:dyDescent="0.25">
      <c r="B11721" s="111"/>
      <c r="C11721" s="53"/>
      <c r="D11721" s="53"/>
      <c r="E11721" s="53"/>
      <c r="F11721" s="53"/>
      <c r="G11721" s="54"/>
      <c r="H11721" s="53"/>
      <c r="I11721" s="59"/>
      <c r="J11721" s="53"/>
      <c r="K11721" s="53"/>
      <c r="L11721" s="53"/>
      <c r="M11721" s="53"/>
    </row>
    <row r="11722" spans="2:13" x14ac:dyDescent="0.25">
      <c r="B11722" s="111"/>
      <c r="C11722" s="53"/>
      <c r="D11722" s="53"/>
      <c r="E11722" s="53"/>
      <c r="F11722" s="53"/>
      <c r="G11722" s="54"/>
      <c r="H11722" s="53"/>
      <c r="I11722" s="59"/>
      <c r="J11722" s="53"/>
      <c r="K11722" s="53"/>
      <c r="L11722" s="53"/>
      <c r="M11722" s="53"/>
    </row>
    <row r="11723" spans="2:13" x14ac:dyDescent="0.25">
      <c r="B11723" s="111"/>
      <c r="C11723" s="53"/>
      <c r="D11723" s="53"/>
      <c r="E11723" s="53"/>
      <c r="F11723" s="53"/>
      <c r="G11723" s="54"/>
      <c r="H11723" s="53"/>
      <c r="I11723" s="59"/>
      <c r="J11723" s="53"/>
      <c r="K11723" s="53"/>
      <c r="L11723" s="53"/>
      <c r="M11723" s="53"/>
    </row>
    <row r="11724" spans="2:13" x14ac:dyDescent="0.25">
      <c r="B11724" s="111"/>
      <c r="C11724" s="53"/>
      <c r="D11724" s="53"/>
      <c r="E11724" s="53"/>
      <c r="F11724" s="53"/>
      <c r="G11724" s="54"/>
      <c r="H11724" s="53"/>
      <c r="I11724" s="59"/>
      <c r="J11724" s="53"/>
      <c r="K11724" s="53"/>
      <c r="L11724" s="53"/>
      <c r="M11724" s="53"/>
    </row>
    <row r="11725" spans="2:13" x14ac:dyDescent="0.25">
      <c r="B11725" s="111"/>
      <c r="C11725" s="53"/>
      <c r="D11725" s="53"/>
      <c r="E11725" s="53"/>
      <c r="F11725" s="53"/>
      <c r="G11725" s="54"/>
      <c r="H11725" s="53"/>
      <c r="I11725" s="59"/>
      <c r="J11725" s="53"/>
      <c r="K11725" s="53"/>
      <c r="L11725" s="53"/>
      <c r="M11725" s="53"/>
    </row>
    <row r="11726" spans="2:13" x14ac:dyDescent="0.25">
      <c r="B11726" s="111"/>
      <c r="C11726" s="53"/>
      <c r="D11726" s="53"/>
      <c r="E11726" s="53"/>
      <c r="F11726" s="53"/>
      <c r="G11726" s="54"/>
      <c r="H11726" s="53"/>
      <c r="I11726" s="59"/>
      <c r="J11726" s="53"/>
      <c r="K11726" s="53"/>
      <c r="L11726" s="53"/>
      <c r="M11726" s="53"/>
    </row>
    <row r="11727" spans="2:13" x14ac:dyDescent="0.25">
      <c r="B11727" s="111"/>
      <c r="C11727" s="53"/>
      <c r="D11727" s="53"/>
      <c r="E11727" s="53"/>
      <c r="F11727" s="53"/>
      <c r="G11727" s="54"/>
      <c r="H11727" s="53"/>
      <c r="I11727" s="59"/>
      <c r="J11727" s="53"/>
      <c r="K11727" s="53"/>
      <c r="L11727" s="53"/>
      <c r="M11727" s="53"/>
    </row>
    <row r="11728" spans="2:13" x14ac:dyDescent="0.25">
      <c r="B11728" s="111"/>
      <c r="C11728" s="53"/>
      <c r="D11728" s="53"/>
      <c r="E11728" s="53"/>
      <c r="F11728" s="53"/>
      <c r="G11728" s="54"/>
      <c r="H11728" s="53"/>
      <c r="I11728" s="59"/>
      <c r="J11728" s="53"/>
      <c r="K11728" s="53"/>
      <c r="L11728" s="53"/>
      <c r="M11728" s="53"/>
    </row>
    <row r="11729" spans="2:13" x14ac:dyDescent="0.25">
      <c r="B11729" s="111"/>
      <c r="C11729" s="53"/>
      <c r="D11729" s="53"/>
      <c r="E11729" s="53"/>
      <c r="F11729" s="53"/>
      <c r="G11729" s="54"/>
      <c r="H11729" s="53"/>
      <c r="I11729" s="59"/>
      <c r="J11729" s="53"/>
      <c r="K11729" s="53"/>
      <c r="L11729" s="53"/>
      <c r="M11729" s="53"/>
    </row>
    <row r="11730" spans="2:13" x14ac:dyDescent="0.25">
      <c r="B11730" s="111"/>
      <c r="C11730" s="53"/>
      <c r="D11730" s="53"/>
      <c r="E11730" s="53"/>
      <c r="F11730" s="53"/>
      <c r="G11730" s="54"/>
      <c r="H11730" s="53"/>
      <c r="I11730" s="59"/>
      <c r="J11730" s="53"/>
      <c r="K11730" s="53"/>
      <c r="L11730" s="53"/>
      <c r="M11730" s="53"/>
    </row>
    <row r="11731" spans="2:13" x14ac:dyDescent="0.25">
      <c r="B11731" s="111"/>
      <c r="C11731" s="53"/>
      <c r="D11731" s="53"/>
      <c r="E11731" s="53"/>
      <c r="F11731" s="53"/>
      <c r="G11731" s="54"/>
      <c r="H11731" s="53"/>
      <c r="I11731" s="59"/>
      <c r="J11731" s="53"/>
      <c r="K11731" s="53"/>
      <c r="L11731" s="53"/>
      <c r="M11731" s="53"/>
    </row>
    <row r="11732" spans="2:13" x14ac:dyDescent="0.25">
      <c r="B11732" s="111"/>
      <c r="C11732" s="53"/>
      <c r="D11732" s="53"/>
      <c r="E11732" s="53"/>
      <c r="F11732" s="53"/>
      <c r="G11732" s="54"/>
      <c r="H11732" s="53"/>
      <c r="I11732" s="59"/>
      <c r="J11732" s="53"/>
      <c r="K11732" s="53"/>
      <c r="L11732" s="53"/>
      <c r="M11732" s="53"/>
    </row>
    <row r="11733" spans="2:13" x14ac:dyDescent="0.25">
      <c r="B11733" s="111"/>
      <c r="C11733" s="53"/>
      <c r="D11733" s="53"/>
      <c r="E11733" s="53"/>
      <c r="F11733" s="53"/>
      <c r="G11733" s="54"/>
      <c r="H11733" s="53"/>
      <c r="I11733" s="59"/>
      <c r="J11733" s="53"/>
      <c r="K11733" s="53"/>
      <c r="L11733" s="53"/>
      <c r="M11733" s="53"/>
    </row>
    <row r="11734" spans="2:13" x14ac:dyDescent="0.25">
      <c r="B11734" s="111"/>
      <c r="C11734" s="53"/>
      <c r="D11734" s="53"/>
      <c r="E11734" s="53"/>
      <c r="F11734" s="53"/>
      <c r="G11734" s="54"/>
      <c r="H11734" s="53"/>
      <c r="I11734" s="59"/>
      <c r="J11734" s="53"/>
      <c r="K11734" s="53"/>
      <c r="L11734" s="53"/>
      <c r="M11734" s="53"/>
    </row>
    <row r="11735" spans="2:13" x14ac:dyDescent="0.25">
      <c r="B11735" s="111"/>
      <c r="C11735" s="53"/>
      <c r="D11735" s="53"/>
      <c r="E11735" s="53"/>
      <c r="F11735" s="53"/>
      <c r="G11735" s="54"/>
      <c r="H11735" s="53"/>
      <c r="I11735" s="59"/>
      <c r="J11735" s="53"/>
      <c r="K11735" s="53"/>
      <c r="L11735" s="53"/>
      <c r="M11735" s="53"/>
    </row>
    <row r="11736" spans="2:13" x14ac:dyDescent="0.25">
      <c r="B11736" s="111"/>
      <c r="C11736" s="53"/>
      <c r="D11736" s="53"/>
      <c r="E11736" s="53"/>
      <c r="F11736" s="53"/>
      <c r="G11736" s="54"/>
      <c r="H11736" s="53"/>
      <c r="I11736" s="59"/>
      <c r="J11736" s="53"/>
      <c r="K11736" s="53"/>
      <c r="L11736" s="53"/>
      <c r="M11736" s="53"/>
    </row>
    <row r="11737" spans="2:13" x14ac:dyDescent="0.25">
      <c r="B11737" s="111"/>
      <c r="C11737" s="53"/>
      <c r="D11737" s="53"/>
      <c r="E11737" s="53"/>
      <c r="F11737" s="53"/>
      <c r="G11737" s="54"/>
      <c r="H11737" s="53"/>
      <c r="I11737" s="59"/>
      <c r="J11737" s="53"/>
      <c r="K11737" s="53"/>
      <c r="L11737" s="53"/>
      <c r="M11737" s="53"/>
    </row>
    <row r="11738" spans="2:13" x14ac:dyDescent="0.25">
      <c r="B11738" s="111"/>
      <c r="C11738" s="53"/>
      <c r="D11738" s="53"/>
      <c r="E11738" s="53"/>
      <c r="F11738" s="53"/>
      <c r="G11738" s="54"/>
      <c r="H11738" s="53"/>
      <c r="I11738" s="59"/>
      <c r="J11738" s="53"/>
      <c r="K11738" s="53"/>
      <c r="L11738" s="53"/>
      <c r="M11738" s="53"/>
    </row>
    <row r="11739" spans="2:13" x14ac:dyDescent="0.25">
      <c r="B11739" s="111"/>
      <c r="C11739" s="53"/>
      <c r="D11739" s="53"/>
      <c r="E11739" s="53"/>
      <c r="F11739" s="53"/>
      <c r="G11739" s="54"/>
      <c r="H11739" s="53"/>
      <c r="I11739" s="59"/>
      <c r="J11739" s="53"/>
      <c r="K11739" s="53"/>
      <c r="L11739" s="53"/>
      <c r="M11739" s="53"/>
    </row>
    <row r="11740" spans="2:13" x14ac:dyDescent="0.25">
      <c r="B11740" s="111"/>
      <c r="C11740" s="53"/>
      <c r="D11740" s="53"/>
      <c r="E11740" s="53"/>
      <c r="F11740" s="53"/>
      <c r="G11740" s="54"/>
      <c r="H11740" s="53"/>
      <c r="I11740" s="59"/>
      <c r="J11740" s="53"/>
      <c r="K11740" s="53"/>
      <c r="L11740" s="53"/>
      <c r="M11740" s="53"/>
    </row>
    <row r="11741" spans="2:13" x14ac:dyDescent="0.25">
      <c r="B11741" s="111"/>
      <c r="C11741" s="53"/>
      <c r="D11741" s="53"/>
      <c r="E11741" s="53"/>
      <c r="F11741" s="53"/>
      <c r="G11741" s="54"/>
      <c r="H11741" s="53"/>
      <c r="I11741" s="59"/>
      <c r="J11741" s="53"/>
      <c r="K11741" s="53"/>
      <c r="L11741" s="53"/>
      <c r="M11741" s="53"/>
    </row>
    <row r="11742" spans="2:13" x14ac:dyDescent="0.25">
      <c r="B11742" s="111"/>
      <c r="C11742" s="53"/>
      <c r="D11742" s="53"/>
      <c r="E11742" s="53"/>
      <c r="F11742" s="53"/>
      <c r="G11742" s="54"/>
      <c r="H11742" s="53"/>
      <c r="I11742" s="59"/>
      <c r="J11742" s="53"/>
      <c r="K11742" s="53"/>
      <c r="L11742" s="53"/>
      <c r="M11742" s="53"/>
    </row>
    <row r="11743" spans="2:13" x14ac:dyDescent="0.25">
      <c r="B11743" s="111"/>
      <c r="C11743" s="53"/>
      <c r="D11743" s="53"/>
      <c r="E11743" s="53"/>
      <c r="F11743" s="53"/>
      <c r="G11743" s="54"/>
      <c r="H11743" s="53"/>
      <c r="I11743" s="59"/>
      <c r="J11743" s="53"/>
      <c r="K11743" s="53"/>
      <c r="L11743" s="53"/>
      <c r="M11743" s="53"/>
    </row>
    <row r="11744" spans="2:13" x14ac:dyDescent="0.25">
      <c r="B11744" s="111"/>
      <c r="C11744" s="53"/>
      <c r="D11744" s="53"/>
      <c r="E11744" s="53"/>
      <c r="F11744" s="53"/>
      <c r="G11744" s="54"/>
      <c r="H11744" s="53"/>
      <c r="I11744" s="59"/>
      <c r="J11744" s="53"/>
      <c r="K11744" s="53"/>
      <c r="L11744" s="53"/>
      <c r="M11744" s="53"/>
    </row>
    <row r="11745" spans="2:13" x14ac:dyDescent="0.25">
      <c r="B11745" s="111"/>
      <c r="C11745" s="53"/>
      <c r="D11745" s="53"/>
      <c r="E11745" s="53"/>
      <c r="F11745" s="53"/>
      <c r="G11745" s="54"/>
      <c r="H11745" s="53"/>
      <c r="I11745" s="59"/>
      <c r="J11745" s="53"/>
      <c r="K11745" s="53"/>
      <c r="L11745" s="53"/>
      <c r="M11745" s="53"/>
    </row>
    <row r="11746" spans="2:13" x14ac:dyDescent="0.25">
      <c r="B11746" s="111"/>
      <c r="C11746" s="53"/>
      <c r="D11746" s="53"/>
      <c r="E11746" s="53"/>
      <c r="F11746" s="53"/>
      <c r="G11746" s="54"/>
      <c r="H11746" s="53"/>
      <c r="I11746" s="59"/>
      <c r="J11746" s="53"/>
      <c r="K11746" s="53"/>
      <c r="L11746" s="53"/>
      <c r="M11746" s="53"/>
    </row>
    <row r="11747" spans="2:13" x14ac:dyDescent="0.25">
      <c r="B11747" s="111"/>
      <c r="C11747" s="53"/>
      <c r="D11747" s="53"/>
      <c r="E11747" s="53"/>
      <c r="F11747" s="53"/>
      <c r="G11747" s="54"/>
      <c r="H11747" s="53"/>
      <c r="I11747" s="59"/>
      <c r="J11747" s="53"/>
      <c r="K11747" s="53"/>
      <c r="L11747" s="53"/>
      <c r="M11747" s="53"/>
    </row>
    <row r="11748" spans="2:13" x14ac:dyDescent="0.25">
      <c r="B11748" s="111"/>
      <c r="C11748" s="53"/>
      <c r="D11748" s="53"/>
      <c r="E11748" s="53"/>
      <c r="F11748" s="53"/>
      <c r="G11748" s="54"/>
      <c r="H11748" s="53"/>
      <c r="I11748" s="59"/>
      <c r="J11748" s="53"/>
      <c r="K11748" s="53"/>
      <c r="L11748" s="53"/>
      <c r="M11748" s="53"/>
    </row>
    <row r="11749" spans="2:13" x14ac:dyDescent="0.25">
      <c r="B11749" s="111"/>
      <c r="C11749" s="53"/>
      <c r="D11749" s="53"/>
      <c r="E11749" s="53"/>
      <c r="F11749" s="53"/>
      <c r="G11749" s="54"/>
      <c r="H11749" s="53"/>
      <c r="I11749" s="59"/>
      <c r="J11749" s="53"/>
      <c r="K11749" s="53"/>
      <c r="L11749" s="53"/>
      <c r="M11749" s="53"/>
    </row>
    <row r="11750" spans="2:13" x14ac:dyDescent="0.25">
      <c r="B11750" s="111"/>
      <c r="C11750" s="53"/>
      <c r="D11750" s="53"/>
      <c r="E11750" s="53"/>
      <c r="F11750" s="53"/>
      <c r="G11750" s="54"/>
      <c r="H11750" s="53"/>
      <c r="I11750" s="59"/>
      <c r="J11750" s="53"/>
      <c r="K11750" s="53"/>
      <c r="L11750" s="53"/>
      <c r="M11750" s="53"/>
    </row>
    <row r="11751" spans="2:13" x14ac:dyDescent="0.25">
      <c r="B11751" s="111"/>
      <c r="C11751" s="53"/>
      <c r="D11751" s="53"/>
      <c r="E11751" s="53"/>
      <c r="F11751" s="53"/>
      <c r="G11751" s="54"/>
      <c r="H11751" s="53"/>
      <c r="I11751" s="59"/>
      <c r="J11751" s="53"/>
      <c r="K11751" s="53"/>
      <c r="L11751" s="53"/>
      <c r="M11751" s="53"/>
    </row>
    <row r="11752" spans="2:13" x14ac:dyDescent="0.25">
      <c r="B11752" s="111"/>
      <c r="C11752" s="53"/>
      <c r="D11752" s="53"/>
      <c r="E11752" s="53"/>
      <c r="F11752" s="53"/>
      <c r="G11752" s="54"/>
      <c r="H11752" s="53"/>
      <c r="I11752" s="59"/>
      <c r="J11752" s="53"/>
      <c r="K11752" s="53"/>
      <c r="L11752" s="53"/>
      <c r="M11752" s="53"/>
    </row>
    <row r="11753" spans="2:13" x14ac:dyDescent="0.25">
      <c r="B11753" s="111"/>
      <c r="C11753" s="53"/>
      <c r="D11753" s="53"/>
      <c r="E11753" s="53"/>
      <c r="F11753" s="53"/>
      <c r="G11753" s="54"/>
      <c r="H11753" s="53"/>
      <c r="I11753" s="59"/>
      <c r="J11753" s="53"/>
      <c r="K11753" s="53"/>
      <c r="L11753" s="53"/>
      <c r="M11753" s="53"/>
    </row>
    <row r="11754" spans="2:13" x14ac:dyDescent="0.25">
      <c r="B11754" s="111"/>
      <c r="C11754" s="53"/>
      <c r="D11754" s="53"/>
      <c r="E11754" s="53"/>
      <c r="F11754" s="53"/>
      <c r="G11754" s="54"/>
      <c r="H11754" s="53"/>
      <c r="I11754" s="59"/>
      <c r="J11754" s="53"/>
      <c r="K11754" s="53"/>
      <c r="L11754" s="53"/>
      <c r="M11754" s="53"/>
    </row>
    <row r="11755" spans="2:13" x14ac:dyDescent="0.25">
      <c r="B11755" s="111"/>
      <c r="C11755" s="53"/>
      <c r="D11755" s="53"/>
      <c r="E11755" s="53"/>
      <c r="F11755" s="53"/>
      <c r="G11755" s="54"/>
      <c r="H11755" s="53"/>
      <c r="I11755" s="59"/>
      <c r="J11755" s="53"/>
      <c r="K11755" s="53"/>
      <c r="L11755" s="53"/>
      <c r="M11755" s="53"/>
    </row>
    <row r="11756" spans="2:13" x14ac:dyDescent="0.25">
      <c r="B11756" s="111"/>
      <c r="C11756" s="53"/>
      <c r="D11756" s="53"/>
      <c r="E11756" s="53"/>
      <c r="F11756" s="53"/>
      <c r="G11756" s="54"/>
      <c r="H11756" s="53"/>
      <c r="I11756" s="59"/>
      <c r="J11756" s="53"/>
      <c r="K11756" s="53"/>
      <c r="L11756" s="53"/>
      <c r="M11756" s="53"/>
    </row>
    <row r="11757" spans="2:13" x14ac:dyDescent="0.25">
      <c r="B11757" s="111"/>
      <c r="C11757" s="53"/>
      <c r="D11757" s="53"/>
      <c r="E11757" s="53"/>
      <c r="F11757" s="53"/>
      <c r="G11757" s="54"/>
      <c r="H11757" s="53"/>
      <c r="I11757" s="59"/>
      <c r="J11757" s="53"/>
      <c r="K11757" s="53"/>
      <c r="L11757" s="53"/>
      <c r="M11757" s="53"/>
    </row>
    <row r="11758" spans="2:13" x14ac:dyDescent="0.25">
      <c r="B11758" s="111"/>
      <c r="C11758" s="53"/>
      <c r="D11758" s="53"/>
      <c r="E11758" s="53"/>
      <c r="F11758" s="53"/>
      <c r="G11758" s="54"/>
      <c r="H11758" s="53"/>
      <c r="I11758" s="59"/>
      <c r="J11758" s="53"/>
      <c r="K11758" s="53"/>
      <c r="L11758" s="53"/>
      <c r="M11758" s="53"/>
    </row>
    <row r="11759" spans="2:13" x14ac:dyDescent="0.25">
      <c r="B11759" s="111"/>
      <c r="C11759" s="53"/>
      <c r="D11759" s="53"/>
      <c r="E11759" s="53"/>
      <c r="F11759" s="53"/>
      <c r="G11759" s="54"/>
      <c r="H11759" s="53"/>
      <c r="I11759" s="59"/>
      <c r="J11759" s="53"/>
      <c r="K11759" s="53"/>
      <c r="L11759" s="53"/>
      <c r="M11759" s="53"/>
    </row>
    <row r="11760" spans="2:13" x14ac:dyDescent="0.25">
      <c r="B11760" s="111"/>
      <c r="C11760" s="53"/>
      <c r="D11760" s="53"/>
      <c r="E11760" s="53"/>
      <c r="F11760" s="53"/>
      <c r="G11760" s="54"/>
      <c r="H11760" s="53"/>
      <c r="I11760" s="59"/>
      <c r="J11760" s="53"/>
      <c r="K11760" s="53"/>
      <c r="L11760" s="53"/>
      <c r="M11760" s="53"/>
    </row>
    <row r="11761" spans="2:13" x14ac:dyDescent="0.25">
      <c r="B11761" s="111"/>
      <c r="C11761" s="53"/>
      <c r="D11761" s="53"/>
      <c r="E11761" s="53"/>
      <c r="F11761" s="53"/>
      <c r="G11761" s="54"/>
      <c r="H11761" s="53"/>
      <c r="I11761" s="59"/>
      <c r="J11761" s="53"/>
      <c r="K11761" s="53"/>
      <c r="L11761" s="53"/>
      <c r="M11761" s="53"/>
    </row>
    <row r="11762" spans="2:13" x14ac:dyDescent="0.25">
      <c r="B11762" s="111"/>
      <c r="C11762" s="53"/>
      <c r="D11762" s="53"/>
      <c r="E11762" s="53"/>
      <c r="F11762" s="53"/>
      <c r="G11762" s="54"/>
      <c r="H11762" s="53"/>
      <c r="I11762" s="59"/>
      <c r="J11762" s="53"/>
      <c r="K11762" s="53"/>
      <c r="L11762" s="53"/>
      <c r="M11762" s="53"/>
    </row>
    <row r="11763" spans="2:13" x14ac:dyDescent="0.25">
      <c r="B11763" s="111"/>
      <c r="C11763" s="53"/>
      <c r="D11763" s="53"/>
      <c r="E11763" s="53"/>
      <c r="F11763" s="53"/>
      <c r="G11763" s="54"/>
      <c r="H11763" s="53"/>
      <c r="I11763" s="59"/>
      <c r="J11763" s="53"/>
      <c r="K11763" s="53"/>
      <c r="L11763" s="53"/>
      <c r="M11763" s="53"/>
    </row>
    <row r="11764" spans="2:13" x14ac:dyDescent="0.25">
      <c r="B11764" s="111"/>
      <c r="C11764" s="53"/>
      <c r="D11764" s="53"/>
      <c r="E11764" s="53"/>
      <c r="F11764" s="53"/>
      <c r="G11764" s="54"/>
      <c r="H11764" s="53"/>
      <c r="I11764" s="59"/>
      <c r="J11764" s="53"/>
      <c r="K11764" s="53"/>
      <c r="L11764" s="53"/>
      <c r="M11764" s="53"/>
    </row>
    <row r="11765" spans="2:13" x14ac:dyDescent="0.25">
      <c r="B11765" s="111"/>
      <c r="C11765" s="53"/>
      <c r="D11765" s="53"/>
      <c r="E11765" s="53"/>
      <c r="F11765" s="53"/>
      <c r="G11765" s="54"/>
      <c r="H11765" s="53"/>
      <c r="I11765" s="59"/>
      <c r="J11765" s="53"/>
      <c r="K11765" s="53"/>
      <c r="L11765" s="53"/>
      <c r="M11765" s="53"/>
    </row>
    <row r="11766" spans="2:13" x14ac:dyDescent="0.25">
      <c r="B11766" s="111"/>
      <c r="C11766" s="53"/>
      <c r="D11766" s="53"/>
      <c r="E11766" s="53"/>
      <c r="F11766" s="53"/>
      <c r="G11766" s="54"/>
      <c r="H11766" s="53"/>
      <c r="I11766" s="59"/>
      <c r="J11766" s="53"/>
      <c r="K11766" s="53"/>
      <c r="L11766" s="53"/>
      <c r="M11766" s="53"/>
    </row>
    <row r="11767" spans="2:13" x14ac:dyDescent="0.25">
      <c r="B11767" s="111"/>
      <c r="C11767" s="53"/>
      <c r="D11767" s="53"/>
      <c r="E11767" s="53"/>
      <c r="F11767" s="53"/>
      <c r="G11767" s="54"/>
      <c r="H11767" s="53"/>
      <c r="I11767" s="59"/>
      <c r="J11767" s="53"/>
      <c r="K11767" s="53"/>
      <c r="L11767" s="53"/>
      <c r="M11767" s="53"/>
    </row>
    <row r="11768" spans="2:13" x14ac:dyDescent="0.25">
      <c r="B11768" s="111"/>
      <c r="C11768" s="53"/>
      <c r="D11768" s="53"/>
      <c r="E11768" s="53"/>
      <c r="F11768" s="53"/>
      <c r="G11768" s="54"/>
      <c r="H11768" s="53"/>
      <c r="I11768" s="59"/>
      <c r="J11768" s="53"/>
      <c r="K11768" s="53"/>
      <c r="L11768" s="53"/>
      <c r="M11768" s="53"/>
    </row>
    <row r="11769" spans="2:13" x14ac:dyDescent="0.25">
      <c r="B11769" s="111"/>
      <c r="C11769" s="53"/>
      <c r="D11769" s="53"/>
      <c r="E11769" s="53"/>
      <c r="F11769" s="53"/>
      <c r="G11769" s="54"/>
      <c r="H11769" s="53"/>
      <c r="I11769" s="59"/>
      <c r="J11769" s="53"/>
      <c r="K11769" s="53"/>
      <c r="L11769" s="53"/>
      <c r="M11769" s="53"/>
    </row>
    <row r="11770" spans="2:13" x14ac:dyDescent="0.25">
      <c r="B11770" s="111"/>
      <c r="C11770" s="53"/>
      <c r="D11770" s="53"/>
      <c r="E11770" s="53"/>
      <c r="F11770" s="53"/>
      <c r="G11770" s="54"/>
      <c r="H11770" s="53"/>
      <c r="I11770" s="59"/>
      <c r="J11770" s="53"/>
      <c r="K11770" s="53"/>
      <c r="L11770" s="53"/>
      <c r="M11770" s="53"/>
    </row>
    <row r="11771" spans="2:13" x14ac:dyDescent="0.25">
      <c r="B11771" s="111"/>
      <c r="C11771" s="53"/>
      <c r="D11771" s="53"/>
      <c r="E11771" s="53"/>
      <c r="F11771" s="53"/>
      <c r="G11771" s="54"/>
      <c r="H11771" s="53"/>
      <c r="I11771" s="59"/>
      <c r="J11771" s="53"/>
      <c r="K11771" s="53"/>
      <c r="L11771" s="53"/>
      <c r="M11771" s="53"/>
    </row>
    <row r="11772" spans="2:13" x14ac:dyDescent="0.25">
      <c r="B11772" s="111"/>
      <c r="C11772" s="53"/>
      <c r="D11772" s="53"/>
      <c r="E11772" s="53"/>
      <c r="F11772" s="53"/>
      <c r="G11772" s="54"/>
      <c r="H11772" s="53"/>
      <c r="I11772" s="59"/>
      <c r="J11772" s="53"/>
      <c r="K11772" s="53"/>
      <c r="L11772" s="53"/>
      <c r="M11772" s="53"/>
    </row>
    <row r="11773" spans="2:13" x14ac:dyDescent="0.25">
      <c r="B11773" s="111"/>
      <c r="C11773" s="53"/>
      <c r="D11773" s="53"/>
      <c r="E11773" s="53"/>
      <c r="F11773" s="53"/>
      <c r="G11773" s="54"/>
      <c r="H11773" s="53"/>
      <c r="I11773" s="59"/>
      <c r="J11773" s="53"/>
      <c r="K11773" s="53"/>
      <c r="L11773" s="53"/>
      <c r="M11773" s="53"/>
    </row>
    <row r="11774" spans="2:13" x14ac:dyDescent="0.25">
      <c r="B11774" s="111"/>
      <c r="C11774" s="53"/>
      <c r="D11774" s="53"/>
      <c r="E11774" s="53"/>
      <c r="F11774" s="53"/>
      <c r="G11774" s="54"/>
      <c r="H11774" s="53"/>
      <c r="I11774" s="59"/>
      <c r="J11774" s="53"/>
      <c r="K11774" s="53"/>
      <c r="L11774" s="53"/>
      <c r="M11774" s="53"/>
    </row>
    <row r="11775" spans="2:13" x14ac:dyDescent="0.25">
      <c r="B11775" s="111"/>
      <c r="C11775" s="53"/>
      <c r="D11775" s="53"/>
      <c r="E11775" s="53"/>
      <c r="F11775" s="53"/>
      <c r="G11775" s="54"/>
      <c r="H11775" s="53"/>
      <c r="I11775" s="59"/>
      <c r="J11775" s="53"/>
      <c r="K11775" s="53"/>
      <c r="L11775" s="53"/>
      <c r="M11775" s="53"/>
    </row>
    <row r="11776" spans="2:13" x14ac:dyDescent="0.25">
      <c r="B11776" s="111"/>
      <c r="C11776" s="53"/>
      <c r="D11776" s="53"/>
      <c r="E11776" s="53"/>
      <c r="F11776" s="53"/>
      <c r="G11776" s="54"/>
      <c r="H11776" s="53"/>
      <c r="I11776" s="59"/>
      <c r="J11776" s="53"/>
      <c r="K11776" s="53"/>
      <c r="L11776" s="53"/>
      <c r="M11776" s="53"/>
    </row>
    <row r="11777" spans="2:13" x14ac:dyDescent="0.25">
      <c r="B11777" s="111"/>
      <c r="C11777" s="53"/>
      <c r="D11777" s="53"/>
      <c r="E11777" s="53"/>
      <c r="F11777" s="53"/>
      <c r="G11777" s="54"/>
      <c r="H11777" s="53"/>
      <c r="I11777" s="59"/>
      <c r="J11777" s="53"/>
      <c r="K11777" s="53"/>
      <c r="L11777" s="53"/>
      <c r="M11777" s="53"/>
    </row>
    <row r="11778" spans="2:13" x14ac:dyDescent="0.25">
      <c r="B11778" s="111"/>
      <c r="C11778" s="53"/>
      <c r="D11778" s="53"/>
      <c r="E11778" s="53"/>
      <c r="F11778" s="53"/>
      <c r="G11778" s="54"/>
      <c r="H11778" s="53"/>
      <c r="I11778" s="59"/>
      <c r="J11778" s="53"/>
      <c r="K11778" s="53"/>
      <c r="L11778" s="53"/>
      <c r="M11778" s="53"/>
    </row>
    <row r="11779" spans="2:13" x14ac:dyDescent="0.25">
      <c r="B11779" s="111"/>
      <c r="C11779" s="53"/>
      <c r="D11779" s="53"/>
      <c r="E11779" s="53"/>
      <c r="F11779" s="53"/>
      <c r="G11779" s="54"/>
      <c r="H11779" s="53"/>
      <c r="I11779" s="59"/>
      <c r="J11779" s="53"/>
      <c r="K11779" s="53"/>
      <c r="L11779" s="53"/>
      <c r="M11779" s="53"/>
    </row>
    <row r="11780" spans="2:13" x14ac:dyDescent="0.25">
      <c r="B11780" s="111"/>
      <c r="C11780" s="53"/>
      <c r="D11780" s="53"/>
      <c r="E11780" s="53"/>
      <c r="F11780" s="53"/>
      <c r="G11780" s="54"/>
      <c r="H11780" s="53"/>
      <c r="I11780" s="59"/>
      <c r="J11780" s="53"/>
      <c r="K11780" s="53"/>
      <c r="L11780" s="53"/>
      <c r="M11780" s="53"/>
    </row>
    <row r="11781" spans="2:13" x14ac:dyDescent="0.25">
      <c r="B11781" s="111"/>
      <c r="C11781" s="53"/>
      <c r="D11781" s="53"/>
      <c r="E11781" s="53"/>
      <c r="F11781" s="53"/>
      <c r="G11781" s="54"/>
      <c r="H11781" s="53"/>
      <c r="I11781" s="59"/>
      <c r="J11781" s="53"/>
      <c r="K11781" s="53"/>
      <c r="L11781" s="53"/>
      <c r="M11781" s="53"/>
    </row>
    <row r="11782" spans="2:13" x14ac:dyDescent="0.25">
      <c r="B11782" s="111"/>
      <c r="C11782" s="53"/>
      <c r="D11782" s="53"/>
      <c r="E11782" s="53"/>
      <c r="F11782" s="53"/>
      <c r="G11782" s="54"/>
      <c r="H11782" s="53"/>
      <c r="I11782" s="59"/>
      <c r="J11782" s="53"/>
      <c r="K11782" s="53"/>
      <c r="L11782" s="53"/>
      <c r="M11782" s="53"/>
    </row>
    <row r="11783" spans="2:13" x14ac:dyDescent="0.25">
      <c r="B11783" s="111"/>
      <c r="C11783" s="53"/>
      <c r="D11783" s="53"/>
      <c r="E11783" s="53"/>
      <c r="F11783" s="53"/>
      <c r="G11783" s="54"/>
      <c r="H11783" s="53"/>
      <c r="I11783" s="59"/>
      <c r="J11783" s="53"/>
      <c r="K11783" s="53"/>
      <c r="L11783" s="53"/>
      <c r="M11783" s="53"/>
    </row>
    <row r="11784" spans="2:13" x14ac:dyDescent="0.25">
      <c r="B11784" s="111"/>
      <c r="C11784" s="53"/>
      <c r="D11784" s="53"/>
      <c r="E11784" s="53"/>
      <c r="F11784" s="53"/>
      <c r="G11784" s="54"/>
      <c r="H11784" s="53"/>
      <c r="I11784" s="59"/>
      <c r="J11784" s="53"/>
      <c r="K11784" s="53"/>
      <c r="L11784" s="53"/>
      <c r="M11784" s="53"/>
    </row>
    <row r="11785" spans="2:13" x14ac:dyDescent="0.25">
      <c r="B11785" s="111"/>
      <c r="C11785" s="53"/>
      <c r="D11785" s="53"/>
      <c r="E11785" s="53"/>
      <c r="F11785" s="53"/>
      <c r="G11785" s="54"/>
      <c r="H11785" s="53"/>
      <c r="I11785" s="59"/>
      <c r="J11785" s="53"/>
      <c r="K11785" s="53"/>
      <c r="L11785" s="53"/>
      <c r="M11785" s="53"/>
    </row>
    <row r="11786" spans="2:13" x14ac:dyDescent="0.25">
      <c r="B11786" s="111"/>
      <c r="C11786" s="53"/>
      <c r="D11786" s="53"/>
      <c r="E11786" s="53"/>
      <c r="F11786" s="53"/>
      <c r="G11786" s="54"/>
      <c r="H11786" s="53"/>
      <c r="I11786" s="59"/>
      <c r="J11786" s="53"/>
      <c r="K11786" s="53"/>
      <c r="L11786" s="53"/>
      <c r="M11786" s="53"/>
    </row>
    <row r="11787" spans="2:13" x14ac:dyDescent="0.25">
      <c r="B11787" s="111"/>
      <c r="C11787" s="53"/>
      <c r="D11787" s="53"/>
      <c r="E11787" s="53"/>
      <c r="F11787" s="53"/>
      <c r="G11787" s="54"/>
      <c r="H11787" s="53"/>
      <c r="I11787" s="59"/>
      <c r="J11787" s="53"/>
      <c r="K11787" s="53"/>
      <c r="L11787" s="53"/>
      <c r="M11787" s="53"/>
    </row>
    <row r="11788" spans="2:13" x14ac:dyDescent="0.25">
      <c r="B11788" s="111"/>
      <c r="C11788" s="53"/>
      <c r="D11788" s="53"/>
      <c r="E11788" s="53"/>
      <c r="F11788" s="53"/>
      <c r="G11788" s="54"/>
      <c r="H11788" s="53"/>
      <c r="I11788" s="59"/>
      <c r="J11788" s="53"/>
      <c r="K11788" s="53"/>
      <c r="L11788" s="53"/>
      <c r="M11788" s="53"/>
    </row>
    <row r="11789" spans="2:13" x14ac:dyDescent="0.25">
      <c r="B11789" s="111"/>
      <c r="C11789" s="53"/>
      <c r="D11789" s="53"/>
      <c r="E11789" s="53"/>
      <c r="F11789" s="53"/>
      <c r="G11789" s="54"/>
      <c r="H11789" s="53"/>
      <c r="I11789" s="59"/>
      <c r="J11789" s="53"/>
      <c r="K11789" s="53"/>
      <c r="L11789" s="53"/>
      <c r="M11789" s="53"/>
    </row>
    <row r="11790" spans="2:13" x14ac:dyDescent="0.25">
      <c r="B11790" s="111"/>
      <c r="C11790" s="53"/>
      <c r="D11790" s="53"/>
      <c r="E11790" s="53"/>
      <c r="F11790" s="53"/>
      <c r="G11790" s="54"/>
      <c r="H11790" s="53"/>
      <c r="I11790" s="59"/>
      <c r="J11790" s="53"/>
      <c r="K11790" s="53"/>
      <c r="L11790" s="53"/>
      <c r="M11790" s="53"/>
    </row>
    <row r="11791" spans="2:13" x14ac:dyDescent="0.25">
      <c r="B11791" s="111"/>
      <c r="C11791" s="53"/>
      <c r="D11791" s="53"/>
      <c r="E11791" s="53"/>
      <c r="F11791" s="53"/>
      <c r="G11791" s="54"/>
      <c r="H11791" s="53"/>
      <c r="I11791" s="59"/>
      <c r="J11791" s="53"/>
      <c r="K11791" s="53"/>
      <c r="L11791" s="53"/>
      <c r="M11791" s="53"/>
    </row>
    <row r="11792" spans="2:13" x14ac:dyDescent="0.25">
      <c r="B11792" s="111"/>
      <c r="C11792" s="53"/>
      <c r="D11792" s="53"/>
      <c r="E11792" s="53"/>
      <c r="F11792" s="53"/>
      <c r="G11792" s="54"/>
      <c r="H11792" s="53"/>
      <c r="I11792" s="59"/>
      <c r="J11792" s="53"/>
      <c r="K11792" s="53"/>
      <c r="L11792" s="53"/>
      <c r="M11792" s="53"/>
    </row>
    <row r="11793" spans="2:13" x14ac:dyDescent="0.25">
      <c r="B11793" s="111"/>
      <c r="C11793" s="53"/>
      <c r="D11793" s="53"/>
      <c r="E11793" s="53"/>
      <c r="F11793" s="53"/>
      <c r="G11793" s="54"/>
      <c r="H11793" s="53"/>
      <c r="I11793" s="59"/>
      <c r="J11793" s="53"/>
      <c r="K11793" s="53"/>
      <c r="L11793" s="53"/>
      <c r="M11793" s="53"/>
    </row>
    <row r="11794" spans="2:13" x14ac:dyDescent="0.25">
      <c r="B11794" s="111"/>
      <c r="C11794" s="53"/>
      <c r="D11794" s="53"/>
      <c r="E11794" s="53"/>
      <c r="F11794" s="53"/>
      <c r="G11794" s="54"/>
      <c r="H11794" s="53"/>
      <c r="I11794" s="59"/>
      <c r="J11794" s="53"/>
      <c r="K11794" s="53"/>
      <c r="L11794" s="53"/>
      <c r="M11794" s="53"/>
    </row>
    <row r="11795" spans="2:13" x14ac:dyDescent="0.25">
      <c r="B11795" s="111"/>
      <c r="C11795" s="53"/>
      <c r="D11795" s="53"/>
      <c r="E11795" s="53"/>
      <c r="F11795" s="53"/>
      <c r="G11795" s="54"/>
      <c r="H11795" s="53"/>
      <c r="I11795" s="59"/>
      <c r="J11795" s="53"/>
      <c r="K11795" s="53"/>
      <c r="L11795" s="53"/>
      <c r="M11795" s="53"/>
    </row>
    <row r="11796" spans="2:13" x14ac:dyDescent="0.25">
      <c r="B11796" s="111"/>
      <c r="C11796" s="53"/>
      <c r="D11796" s="53"/>
      <c r="E11796" s="53"/>
      <c r="F11796" s="53"/>
      <c r="G11796" s="54"/>
      <c r="H11796" s="53"/>
      <c r="I11796" s="59"/>
      <c r="J11796" s="53"/>
      <c r="K11796" s="53"/>
      <c r="L11796" s="53"/>
      <c r="M11796" s="53"/>
    </row>
    <row r="11797" spans="2:13" x14ac:dyDescent="0.25">
      <c r="B11797" s="111"/>
      <c r="C11797" s="53"/>
      <c r="D11797" s="53"/>
      <c r="E11797" s="53"/>
      <c r="F11797" s="53"/>
      <c r="G11797" s="54"/>
      <c r="H11797" s="53"/>
      <c r="I11797" s="59"/>
      <c r="J11797" s="53"/>
      <c r="K11797" s="53"/>
      <c r="L11797" s="53"/>
      <c r="M11797" s="53"/>
    </row>
    <row r="11798" spans="2:13" x14ac:dyDescent="0.25">
      <c r="B11798" s="111"/>
      <c r="C11798" s="53"/>
      <c r="D11798" s="53"/>
      <c r="E11798" s="53"/>
      <c r="F11798" s="53"/>
      <c r="G11798" s="54"/>
      <c r="H11798" s="53"/>
      <c r="I11798" s="59"/>
      <c r="J11798" s="53"/>
      <c r="K11798" s="53"/>
      <c r="L11798" s="53"/>
      <c r="M11798" s="53"/>
    </row>
    <row r="11799" spans="2:13" x14ac:dyDescent="0.25">
      <c r="B11799" s="111"/>
      <c r="C11799" s="53"/>
      <c r="D11799" s="53"/>
      <c r="E11799" s="53"/>
      <c r="F11799" s="53"/>
      <c r="G11799" s="54"/>
      <c r="H11799" s="53"/>
      <c r="I11799" s="59"/>
      <c r="J11799" s="53"/>
      <c r="K11799" s="53"/>
      <c r="L11799" s="53"/>
      <c r="M11799" s="53"/>
    </row>
    <row r="11800" spans="2:13" x14ac:dyDescent="0.25">
      <c r="B11800" s="111"/>
      <c r="C11800" s="53"/>
      <c r="D11800" s="53"/>
      <c r="E11800" s="53"/>
      <c r="F11800" s="53"/>
      <c r="G11800" s="54"/>
      <c r="H11800" s="53"/>
      <c r="I11800" s="59"/>
      <c r="J11800" s="53"/>
      <c r="K11800" s="53"/>
      <c r="L11800" s="53"/>
      <c r="M11800" s="53"/>
    </row>
    <row r="11801" spans="2:13" x14ac:dyDescent="0.25">
      <c r="B11801" s="111"/>
      <c r="C11801" s="53"/>
      <c r="D11801" s="53"/>
      <c r="E11801" s="53"/>
      <c r="F11801" s="53"/>
      <c r="G11801" s="54"/>
      <c r="H11801" s="53"/>
      <c r="I11801" s="59"/>
      <c r="J11801" s="53"/>
      <c r="K11801" s="53"/>
      <c r="L11801" s="53"/>
      <c r="M11801" s="53"/>
    </row>
    <row r="11802" spans="2:13" x14ac:dyDescent="0.25">
      <c r="B11802" s="111"/>
      <c r="C11802" s="53"/>
      <c r="D11802" s="53"/>
      <c r="E11802" s="53"/>
      <c r="F11802" s="53"/>
      <c r="G11802" s="54"/>
      <c r="H11802" s="53"/>
      <c r="I11802" s="59"/>
      <c r="J11802" s="53"/>
      <c r="K11802" s="53"/>
      <c r="L11802" s="53"/>
      <c r="M11802" s="53"/>
    </row>
    <row r="11803" spans="2:13" x14ac:dyDescent="0.25">
      <c r="B11803" s="111"/>
      <c r="C11803" s="53"/>
      <c r="D11803" s="53"/>
      <c r="E11803" s="53"/>
      <c r="F11803" s="53"/>
      <c r="G11803" s="54"/>
      <c r="H11803" s="53"/>
      <c r="I11803" s="59"/>
      <c r="J11803" s="53"/>
      <c r="K11803" s="53"/>
      <c r="L11803" s="53"/>
      <c r="M11803" s="53"/>
    </row>
    <row r="11804" spans="2:13" x14ac:dyDescent="0.25">
      <c r="B11804" s="111"/>
      <c r="C11804" s="53"/>
      <c r="D11804" s="53"/>
      <c r="E11804" s="53"/>
      <c r="F11804" s="53"/>
      <c r="G11804" s="54"/>
      <c r="H11804" s="53"/>
      <c r="I11804" s="59"/>
      <c r="J11804" s="53"/>
      <c r="K11804" s="53"/>
      <c r="L11804" s="53"/>
      <c r="M11804" s="53"/>
    </row>
    <row r="11805" spans="2:13" x14ac:dyDescent="0.25">
      <c r="B11805" s="111"/>
      <c r="C11805" s="53"/>
      <c r="D11805" s="53"/>
      <c r="E11805" s="53"/>
      <c r="F11805" s="53"/>
      <c r="G11805" s="54"/>
      <c r="H11805" s="53"/>
      <c r="I11805" s="59"/>
      <c r="J11805" s="53"/>
      <c r="K11805" s="53"/>
      <c r="L11805" s="53"/>
      <c r="M11805" s="53"/>
    </row>
    <row r="11806" spans="2:13" x14ac:dyDescent="0.25">
      <c r="B11806" s="111"/>
      <c r="C11806" s="53"/>
      <c r="D11806" s="53"/>
      <c r="E11806" s="53"/>
      <c r="F11806" s="53"/>
      <c r="G11806" s="54"/>
      <c r="H11806" s="53"/>
      <c r="I11806" s="59"/>
      <c r="J11806" s="53"/>
      <c r="K11806" s="53"/>
      <c r="L11806" s="53"/>
      <c r="M11806" s="53"/>
    </row>
    <row r="11807" spans="2:13" x14ac:dyDescent="0.25">
      <c r="B11807" s="111"/>
      <c r="C11807" s="53"/>
      <c r="D11807" s="53"/>
      <c r="E11807" s="53"/>
      <c r="F11807" s="53"/>
      <c r="G11807" s="54"/>
      <c r="H11807" s="53"/>
      <c r="I11807" s="59"/>
      <c r="J11807" s="53"/>
      <c r="K11807" s="53"/>
      <c r="L11807" s="53"/>
      <c r="M11807" s="53"/>
    </row>
    <row r="11808" spans="2:13" x14ac:dyDescent="0.25">
      <c r="B11808" s="111"/>
      <c r="C11808" s="53"/>
      <c r="D11808" s="53"/>
      <c r="E11808" s="53"/>
      <c r="F11808" s="53"/>
      <c r="G11808" s="54"/>
      <c r="H11808" s="53"/>
      <c r="I11808" s="59"/>
      <c r="J11808" s="53"/>
      <c r="K11808" s="53"/>
      <c r="L11808" s="53"/>
      <c r="M11808" s="53"/>
    </row>
    <row r="11809" spans="2:13" x14ac:dyDescent="0.25">
      <c r="B11809" s="111"/>
      <c r="C11809" s="53"/>
      <c r="D11809" s="53"/>
      <c r="E11809" s="53"/>
      <c r="F11809" s="53"/>
      <c r="G11809" s="54"/>
      <c r="H11809" s="53"/>
      <c r="I11809" s="59"/>
      <c r="J11809" s="53"/>
      <c r="K11809" s="53"/>
      <c r="L11809" s="53"/>
      <c r="M11809" s="53"/>
    </row>
    <row r="11810" spans="2:13" x14ac:dyDescent="0.25">
      <c r="B11810" s="111"/>
      <c r="C11810" s="53"/>
      <c r="D11810" s="53"/>
      <c r="E11810" s="53"/>
      <c r="F11810" s="53"/>
      <c r="G11810" s="54"/>
      <c r="H11810" s="53"/>
      <c r="I11810" s="59"/>
      <c r="J11810" s="53"/>
      <c r="K11810" s="53"/>
      <c r="L11810" s="53"/>
      <c r="M11810" s="53"/>
    </row>
    <row r="11811" spans="2:13" x14ac:dyDescent="0.25">
      <c r="B11811" s="111"/>
      <c r="C11811" s="53"/>
      <c r="D11811" s="53"/>
      <c r="E11811" s="53"/>
      <c r="F11811" s="53"/>
      <c r="G11811" s="54"/>
      <c r="H11811" s="53"/>
      <c r="I11811" s="59"/>
      <c r="J11811" s="53"/>
      <c r="K11811" s="53"/>
      <c r="L11811" s="53"/>
      <c r="M11811" s="53"/>
    </row>
    <row r="11812" spans="2:13" x14ac:dyDescent="0.25">
      <c r="B11812" s="111"/>
      <c r="C11812" s="53"/>
      <c r="D11812" s="53"/>
      <c r="E11812" s="53"/>
      <c r="F11812" s="53"/>
      <c r="G11812" s="54"/>
      <c r="H11812" s="53"/>
      <c r="I11812" s="59"/>
      <c r="J11812" s="53"/>
      <c r="K11812" s="53"/>
      <c r="L11812" s="53"/>
      <c r="M11812" s="53"/>
    </row>
    <row r="11813" spans="2:13" x14ac:dyDescent="0.25">
      <c r="B11813" s="111"/>
      <c r="C11813" s="53"/>
      <c r="D11813" s="53"/>
      <c r="E11813" s="53"/>
      <c r="F11813" s="53"/>
      <c r="G11813" s="54"/>
      <c r="H11813" s="53"/>
      <c r="I11813" s="59"/>
      <c r="J11813" s="53"/>
      <c r="K11813" s="53"/>
      <c r="L11813" s="53"/>
      <c r="M11813" s="53"/>
    </row>
    <row r="11814" spans="2:13" x14ac:dyDescent="0.25">
      <c r="B11814" s="111"/>
      <c r="C11814" s="53"/>
      <c r="D11814" s="53"/>
      <c r="E11814" s="53"/>
      <c r="F11814" s="53"/>
      <c r="G11814" s="54"/>
      <c r="H11814" s="53"/>
      <c r="I11814" s="59"/>
      <c r="J11814" s="53"/>
      <c r="K11814" s="53"/>
      <c r="L11814" s="53"/>
      <c r="M11814" s="53"/>
    </row>
    <row r="11815" spans="2:13" x14ac:dyDescent="0.25">
      <c r="B11815" s="111"/>
      <c r="C11815" s="53"/>
      <c r="D11815" s="53"/>
      <c r="E11815" s="53"/>
      <c r="F11815" s="53"/>
      <c r="G11815" s="54"/>
      <c r="H11815" s="53"/>
      <c r="I11815" s="59"/>
      <c r="J11815" s="53"/>
      <c r="K11815" s="53"/>
      <c r="L11815" s="53"/>
      <c r="M11815" s="53"/>
    </row>
    <row r="11816" spans="2:13" x14ac:dyDescent="0.25">
      <c r="B11816" s="111"/>
      <c r="C11816" s="53"/>
      <c r="D11816" s="53"/>
      <c r="E11816" s="53"/>
      <c r="F11816" s="53"/>
      <c r="G11816" s="54"/>
      <c r="H11816" s="53"/>
      <c r="I11816" s="59"/>
      <c r="J11816" s="53"/>
      <c r="K11816" s="53"/>
      <c r="L11816" s="53"/>
      <c r="M11816" s="53"/>
    </row>
    <row r="11817" spans="2:13" x14ac:dyDescent="0.25">
      <c r="B11817" s="111"/>
      <c r="C11817" s="53"/>
      <c r="D11817" s="53"/>
      <c r="E11817" s="53"/>
      <c r="F11817" s="53"/>
      <c r="G11817" s="54"/>
      <c r="H11817" s="53"/>
      <c r="I11817" s="59"/>
      <c r="J11817" s="53"/>
      <c r="K11817" s="53"/>
      <c r="L11817" s="53"/>
      <c r="M11817" s="53"/>
    </row>
    <row r="11818" spans="2:13" x14ac:dyDescent="0.25">
      <c r="B11818" s="111"/>
      <c r="C11818" s="53"/>
      <c r="D11818" s="53"/>
      <c r="E11818" s="53"/>
      <c r="F11818" s="53"/>
      <c r="G11818" s="54"/>
      <c r="H11818" s="53"/>
      <c r="I11818" s="59"/>
      <c r="J11818" s="53"/>
      <c r="K11818" s="53"/>
      <c r="L11818" s="53"/>
      <c r="M11818" s="53"/>
    </row>
    <row r="11819" spans="2:13" x14ac:dyDescent="0.25">
      <c r="B11819" s="111"/>
      <c r="C11819" s="53"/>
      <c r="D11819" s="53"/>
      <c r="E11819" s="53"/>
      <c r="F11819" s="53"/>
      <c r="G11819" s="54"/>
      <c r="H11819" s="53"/>
      <c r="I11819" s="59"/>
      <c r="J11819" s="53"/>
      <c r="K11819" s="53"/>
      <c r="L11819" s="53"/>
      <c r="M11819" s="53"/>
    </row>
    <row r="11820" spans="2:13" x14ac:dyDescent="0.25">
      <c r="B11820" s="111"/>
      <c r="C11820" s="53"/>
      <c r="D11820" s="53"/>
      <c r="E11820" s="53"/>
      <c r="F11820" s="53"/>
      <c r="G11820" s="54"/>
      <c r="H11820" s="53"/>
      <c r="I11820" s="59"/>
      <c r="J11820" s="53"/>
      <c r="K11820" s="53"/>
      <c r="L11820" s="53"/>
      <c r="M11820" s="53"/>
    </row>
    <row r="11821" spans="2:13" x14ac:dyDescent="0.25">
      <c r="B11821" s="111"/>
      <c r="C11821" s="53"/>
      <c r="D11821" s="53"/>
      <c r="E11821" s="53"/>
      <c r="F11821" s="53"/>
      <c r="G11821" s="54"/>
      <c r="H11821" s="53"/>
      <c r="I11821" s="59"/>
      <c r="J11821" s="53"/>
      <c r="K11821" s="53"/>
      <c r="L11821" s="53"/>
      <c r="M11821" s="53"/>
    </row>
    <row r="11822" spans="2:13" x14ac:dyDescent="0.25">
      <c r="B11822" s="111"/>
      <c r="C11822" s="53"/>
      <c r="D11822" s="53"/>
      <c r="E11822" s="53"/>
      <c r="F11822" s="53"/>
      <c r="G11822" s="54"/>
      <c r="H11822" s="53"/>
      <c r="I11822" s="59"/>
      <c r="J11822" s="53"/>
      <c r="K11822" s="53"/>
      <c r="L11822" s="53"/>
      <c r="M11822" s="53"/>
    </row>
    <row r="11823" spans="2:13" x14ac:dyDescent="0.25">
      <c r="B11823" s="111"/>
      <c r="C11823" s="53"/>
      <c r="D11823" s="53"/>
      <c r="E11823" s="53"/>
      <c r="F11823" s="53"/>
      <c r="G11823" s="54"/>
      <c r="H11823" s="53"/>
      <c r="I11823" s="59"/>
      <c r="J11823" s="53"/>
      <c r="K11823" s="53"/>
      <c r="L11823" s="53"/>
      <c r="M11823" s="53"/>
    </row>
    <row r="11824" spans="2:13" x14ac:dyDescent="0.25">
      <c r="B11824" s="111"/>
      <c r="C11824" s="53"/>
      <c r="D11824" s="53"/>
      <c r="E11824" s="53"/>
      <c r="F11824" s="53"/>
      <c r="G11824" s="54"/>
      <c r="H11824" s="53"/>
      <c r="I11824" s="59"/>
      <c r="J11824" s="53"/>
      <c r="K11824" s="53"/>
      <c r="L11824" s="53"/>
      <c r="M11824" s="53"/>
    </row>
    <row r="11825" spans="2:13" x14ac:dyDescent="0.25">
      <c r="B11825" s="111"/>
      <c r="C11825" s="53"/>
      <c r="D11825" s="53"/>
      <c r="E11825" s="53"/>
      <c r="F11825" s="53"/>
      <c r="G11825" s="54"/>
      <c r="H11825" s="53"/>
      <c r="I11825" s="59"/>
      <c r="J11825" s="53"/>
      <c r="K11825" s="53"/>
      <c r="L11825" s="53"/>
      <c r="M11825" s="53"/>
    </row>
    <row r="11826" spans="2:13" x14ac:dyDescent="0.25">
      <c r="B11826" s="111"/>
      <c r="C11826" s="53"/>
      <c r="D11826" s="53"/>
      <c r="E11826" s="53"/>
      <c r="F11826" s="53"/>
      <c r="G11826" s="54"/>
      <c r="H11826" s="53"/>
      <c r="I11826" s="59"/>
      <c r="J11826" s="53"/>
      <c r="K11826" s="53"/>
      <c r="L11826" s="53"/>
      <c r="M11826" s="53"/>
    </row>
    <row r="11827" spans="2:13" x14ac:dyDescent="0.25">
      <c r="B11827" s="111"/>
      <c r="C11827" s="53"/>
      <c r="D11827" s="53"/>
      <c r="E11827" s="53"/>
      <c r="F11827" s="53"/>
      <c r="G11827" s="54"/>
      <c r="H11827" s="53"/>
      <c r="I11827" s="59"/>
      <c r="J11827" s="53"/>
      <c r="K11827" s="53"/>
      <c r="L11827" s="53"/>
      <c r="M11827" s="53"/>
    </row>
    <row r="11828" spans="2:13" x14ac:dyDescent="0.25">
      <c r="B11828" s="111"/>
      <c r="C11828" s="53"/>
      <c r="D11828" s="53"/>
      <c r="E11828" s="53"/>
      <c r="F11828" s="53"/>
      <c r="G11828" s="54"/>
      <c r="H11828" s="53"/>
      <c r="I11828" s="59"/>
      <c r="J11828" s="53"/>
      <c r="K11828" s="53"/>
      <c r="L11828" s="53"/>
      <c r="M11828" s="53"/>
    </row>
    <row r="11829" spans="2:13" x14ac:dyDescent="0.25">
      <c r="B11829" s="111"/>
      <c r="C11829" s="53"/>
      <c r="D11829" s="53"/>
      <c r="E11829" s="53"/>
      <c r="F11829" s="53"/>
      <c r="G11829" s="54"/>
      <c r="H11829" s="53"/>
      <c r="I11829" s="59"/>
      <c r="J11829" s="53"/>
      <c r="K11829" s="53"/>
      <c r="L11829" s="53"/>
      <c r="M11829" s="53"/>
    </row>
    <row r="11830" spans="2:13" x14ac:dyDescent="0.25">
      <c r="B11830" s="111"/>
      <c r="C11830" s="53"/>
      <c r="D11830" s="53"/>
      <c r="E11830" s="53"/>
      <c r="F11830" s="53"/>
      <c r="G11830" s="54"/>
      <c r="H11830" s="53"/>
      <c r="I11830" s="59"/>
      <c r="J11830" s="53"/>
      <c r="K11830" s="53"/>
      <c r="L11830" s="53"/>
      <c r="M11830" s="53"/>
    </row>
    <row r="11831" spans="2:13" x14ac:dyDescent="0.25">
      <c r="B11831" s="111"/>
      <c r="C11831" s="53"/>
      <c r="D11831" s="53"/>
      <c r="E11831" s="53"/>
      <c r="F11831" s="53"/>
      <c r="G11831" s="54"/>
      <c r="H11831" s="53"/>
      <c r="I11831" s="59"/>
      <c r="J11831" s="53"/>
      <c r="K11831" s="53"/>
      <c r="L11831" s="53"/>
      <c r="M11831" s="53"/>
    </row>
    <row r="11832" spans="2:13" x14ac:dyDescent="0.25">
      <c r="B11832" s="111"/>
      <c r="C11832" s="53"/>
      <c r="D11832" s="53"/>
      <c r="E11832" s="53"/>
      <c r="F11832" s="53"/>
      <c r="G11832" s="54"/>
      <c r="H11832" s="53"/>
      <c r="I11832" s="59"/>
      <c r="J11832" s="53"/>
      <c r="K11832" s="53"/>
      <c r="L11832" s="53"/>
      <c r="M11832" s="53"/>
    </row>
    <row r="11833" spans="2:13" x14ac:dyDescent="0.25">
      <c r="B11833" s="111"/>
      <c r="C11833" s="53"/>
      <c r="D11833" s="53"/>
      <c r="E11833" s="53"/>
      <c r="F11833" s="53"/>
      <c r="G11833" s="54"/>
      <c r="H11833" s="53"/>
      <c r="I11833" s="59"/>
      <c r="J11833" s="53"/>
      <c r="K11833" s="53"/>
      <c r="L11833" s="53"/>
      <c r="M11833" s="53"/>
    </row>
    <row r="11834" spans="2:13" x14ac:dyDescent="0.25">
      <c r="B11834" s="111"/>
      <c r="C11834" s="53"/>
      <c r="D11834" s="53"/>
      <c r="E11834" s="53"/>
      <c r="F11834" s="53"/>
      <c r="G11834" s="54"/>
      <c r="H11834" s="53"/>
      <c r="I11834" s="59"/>
      <c r="J11834" s="53"/>
      <c r="K11834" s="53"/>
      <c r="L11834" s="53"/>
      <c r="M11834" s="53"/>
    </row>
    <row r="11835" spans="2:13" x14ac:dyDescent="0.25">
      <c r="B11835" s="111"/>
      <c r="C11835" s="53"/>
      <c r="D11835" s="53"/>
      <c r="E11835" s="53"/>
      <c r="F11835" s="53"/>
      <c r="G11835" s="54"/>
      <c r="H11835" s="53"/>
      <c r="I11835" s="59"/>
      <c r="J11835" s="53"/>
      <c r="K11835" s="53"/>
      <c r="L11835" s="53"/>
      <c r="M11835" s="53"/>
    </row>
    <row r="11836" spans="2:13" x14ac:dyDescent="0.25">
      <c r="B11836" s="111"/>
      <c r="C11836" s="53"/>
      <c r="D11836" s="53"/>
      <c r="E11836" s="53"/>
      <c r="F11836" s="53"/>
      <c r="G11836" s="54"/>
      <c r="H11836" s="53"/>
      <c r="I11836" s="59"/>
      <c r="J11836" s="53"/>
      <c r="K11836" s="53"/>
      <c r="L11836" s="53"/>
      <c r="M11836" s="53"/>
    </row>
    <row r="11837" spans="2:13" x14ac:dyDescent="0.25">
      <c r="B11837" s="111"/>
      <c r="C11837" s="53"/>
      <c r="D11837" s="53"/>
      <c r="E11837" s="53"/>
      <c r="F11837" s="53"/>
      <c r="G11837" s="54"/>
      <c r="H11837" s="53"/>
      <c r="I11837" s="59"/>
      <c r="J11837" s="53"/>
      <c r="K11837" s="53"/>
      <c r="L11837" s="53"/>
      <c r="M11837" s="53"/>
    </row>
    <row r="11838" spans="2:13" x14ac:dyDescent="0.25">
      <c r="B11838" s="111"/>
      <c r="C11838" s="53"/>
      <c r="D11838" s="53"/>
      <c r="E11838" s="53"/>
      <c r="F11838" s="53"/>
      <c r="G11838" s="54"/>
      <c r="H11838" s="53"/>
      <c r="I11838" s="59"/>
      <c r="J11838" s="53"/>
      <c r="K11838" s="53"/>
      <c r="L11838" s="53"/>
      <c r="M11838" s="53"/>
    </row>
    <row r="11839" spans="2:13" x14ac:dyDescent="0.25">
      <c r="B11839" s="111"/>
      <c r="C11839" s="53"/>
      <c r="D11839" s="53"/>
      <c r="E11839" s="53"/>
      <c r="F11839" s="53"/>
      <c r="G11839" s="54"/>
      <c r="H11839" s="53"/>
      <c r="I11839" s="59"/>
      <c r="J11839" s="53"/>
      <c r="K11839" s="53"/>
      <c r="L11839" s="53"/>
      <c r="M11839" s="53"/>
    </row>
    <row r="11840" spans="2:13" x14ac:dyDescent="0.25">
      <c r="B11840" s="111"/>
      <c r="C11840" s="53"/>
      <c r="D11840" s="53"/>
      <c r="E11840" s="53"/>
      <c r="F11840" s="53"/>
      <c r="G11840" s="54"/>
      <c r="H11840" s="53"/>
      <c r="I11840" s="59"/>
      <c r="J11840" s="53"/>
      <c r="K11840" s="53"/>
      <c r="L11840" s="53"/>
      <c r="M11840" s="53"/>
    </row>
    <row r="11841" spans="2:13" x14ac:dyDescent="0.25">
      <c r="B11841" s="111"/>
      <c r="C11841" s="53"/>
      <c r="D11841" s="53"/>
      <c r="E11841" s="53"/>
      <c r="F11841" s="53"/>
      <c r="G11841" s="54"/>
      <c r="H11841" s="53"/>
      <c r="I11841" s="59"/>
      <c r="J11841" s="53"/>
      <c r="K11841" s="53"/>
      <c r="L11841" s="53"/>
      <c r="M11841" s="53"/>
    </row>
    <row r="11842" spans="2:13" x14ac:dyDescent="0.25">
      <c r="B11842" s="111"/>
      <c r="C11842" s="53"/>
      <c r="D11842" s="53"/>
      <c r="E11842" s="53"/>
      <c r="F11842" s="53"/>
      <c r="G11842" s="54"/>
      <c r="H11842" s="53"/>
      <c r="I11842" s="59"/>
      <c r="J11842" s="53"/>
      <c r="K11842" s="53"/>
      <c r="L11842" s="53"/>
      <c r="M11842" s="53"/>
    </row>
    <row r="11843" spans="2:13" x14ac:dyDescent="0.25">
      <c r="B11843" s="111"/>
      <c r="C11843" s="53"/>
      <c r="D11843" s="53"/>
      <c r="E11843" s="53"/>
      <c r="F11843" s="53"/>
      <c r="G11843" s="54"/>
      <c r="H11843" s="53"/>
      <c r="I11843" s="59"/>
      <c r="J11843" s="53"/>
      <c r="K11843" s="53"/>
      <c r="L11843" s="53"/>
      <c r="M11843" s="53"/>
    </row>
    <row r="11844" spans="2:13" x14ac:dyDescent="0.25">
      <c r="B11844" s="111"/>
      <c r="C11844" s="53"/>
      <c r="D11844" s="53"/>
      <c r="E11844" s="53"/>
      <c r="F11844" s="53"/>
      <c r="G11844" s="54"/>
      <c r="H11844" s="53"/>
      <c r="I11844" s="59"/>
      <c r="J11844" s="53"/>
      <c r="K11844" s="53"/>
      <c r="L11844" s="53"/>
      <c r="M11844" s="53"/>
    </row>
    <row r="11845" spans="2:13" x14ac:dyDescent="0.25">
      <c r="B11845" s="111"/>
      <c r="C11845" s="53"/>
      <c r="D11845" s="53"/>
      <c r="E11845" s="53"/>
      <c r="F11845" s="53"/>
      <c r="G11845" s="54"/>
      <c r="H11845" s="53"/>
      <c r="I11845" s="59"/>
      <c r="J11845" s="53"/>
      <c r="K11845" s="53"/>
      <c r="L11845" s="53"/>
      <c r="M11845" s="53"/>
    </row>
    <row r="11846" spans="2:13" x14ac:dyDescent="0.25">
      <c r="B11846" s="111"/>
      <c r="C11846" s="53"/>
      <c r="D11846" s="53"/>
      <c r="E11846" s="53"/>
      <c r="F11846" s="53"/>
      <c r="G11846" s="54"/>
      <c r="H11846" s="53"/>
      <c r="I11846" s="59"/>
      <c r="J11846" s="53"/>
      <c r="K11846" s="53"/>
      <c r="L11846" s="53"/>
      <c r="M11846" s="53"/>
    </row>
    <row r="11847" spans="2:13" x14ac:dyDescent="0.25">
      <c r="B11847" s="111"/>
      <c r="C11847" s="53"/>
      <c r="D11847" s="53"/>
      <c r="E11847" s="53"/>
      <c r="F11847" s="53"/>
      <c r="G11847" s="54"/>
      <c r="H11847" s="53"/>
      <c r="I11847" s="59"/>
      <c r="J11847" s="53"/>
      <c r="K11847" s="53"/>
      <c r="L11847" s="53"/>
      <c r="M11847" s="53"/>
    </row>
    <row r="11848" spans="2:13" x14ac:dyDescent="0.25">
      <c r="B11848" s="111"/>
      <c r="C11848" s="53"/>
      <c r="D11848" s="53"/>
      <c r="E11848" s="53"/>
      <c r="F11848" s="53"/>
      <c r="G11848" s="54"/>
      <c r="H11848" s="53"/>
      <c r="I11848" s="59"/>
      <c r="J11848" s="53"/>
      <c r="K11848" s="53"/>
      <c r="L11848" s="53"/>
      <c r="M11848" s="53"/>
    </row>
    <row r="11849" spans="2:13" x14ac:dyDescent="0.25">
      <c r="B11849" s="111"/>
      <c r="C11849" s="53"/>
      <c r="D11849" s="53"/>
      <c r="E11849" s="53"/>
      <c r="F11849" s="53"/>
      <c r="G11849" s="54"/>
      <c r="H11849" s="53"/>
      <c r="I11849" s="59"/>
      <c r="J11849" s="53"/>
      <c r="K11849" s="53"/>
      <c r="L11849" s="53"/>
      <c r="M11849" s="53"/>
    </row>
    <row r="11850" spans="2:13" x14ac:dyDescent="0.25">
      <c r="B11850" s="111"/>
      <c r="C11850" s="53"/>
      <c r="D11850" s="53"/>
      <c r="E11850" s="53"/>
      <c r="F11850" s="53"/>
      <c r="G11850" s="54"/>
      <c r="H11850" s="53"/>
      <c r="I11850" s="59"/>
      <c r="J11850" s="53"/>
      <c r="K11850" s="53"/>
      <c r="L11850" s="53"/>
      <c r="M11850" s="53"/>
    </row>
    <row r="11851" spans="2:13" x14ac:dyDescent="0.25">
      <c r="B11851" s="111"/>
      <c r="C11851" s="53"/>
      <c r="D11851" s="53"/>
      <c r="E11851" s="53"/>
      <c r="F11851" s="53"/>
      <c r="G11851" s="54"/>
      <c r="H11851" s="53"/>
      <c r="I11851" s="59"/>
      <c r="J11851" s="53"/>
      <c r="K11851" s="53"/>
      <c r="L11851" s="53"/>
      <c r="M11851" s="53"/>
    </row>
    <row r="11852" spans="2:13" x14ac:dyDescent="0.25">
      <c r="B11852" s="111"/>
      <c r="C11852" s="53"/>
      <c r="D11852" s="53"/>
      <c r="E11852" s="53"/>
      <c r="F11852" s="53"/>
      <c r="G11852" s="54"/>
      <c r="H11852" s="53"/>
      <c r="I11852" s="59"/>
      <c r="J11852" s="53"/>
      <c r="K11852" s="53"/>
      <c r="L11852" s="53"/>
      <c r="M11852" s="53"/>
    </row>
    <row r="11853" spans="2:13" x14ac:dyDescent="0.25">
      <c r="B11853" s="111"/>
      <c r="C11853" s="53"/>
      <c r="D11853" s="53"/>
      <c r="E11853" s="53"/>
      <c r="F11853" s="53"/>
      <c r="G11853" s="54"/>
      <c r="H11853" s="53"/>
      <c r="I11853" s="59"/>
      <c r="J11853" s="53"/>
      <c r="K11853" s="53"/>
      <c r="L11853" s="53"/>
      <c r="M11853" s="53"/>
    </row>
    <row r="11854" spans="2:13" x14ac:dyDescent="0.25">
      <c r="B11854" s="111"/>
      <c r="C11854" s="53"/>
      <c r="D11854" s="53"/>
      <c r="E11854" s="53"/>
      <c r="F11854" s="53"/>
      <c r="G11854" s="54"/>
      <c r="H11854" s="53"/>
      <c r="I11854" s="59"/>
      <c r="J11854" s="53"/>
      <c r="K11854" s="53"/>
      <c r="L11854" s="53"/>
      <c r="M11854" s="53"/>
    </row>
    <row r="11855" spans="2:13" x14ac:dyDescent="0.25">
      <c r="B11855" s="111"/>
      <c r="C11855" s="53"/>
      <c r="D11855" s="53"/>
      <c r="E11855" s="53"/>
      <c r="F11855" s="53"/>
      <c r="G11855" s="54"/>
      <c r="H11855" s="53"/>
      <c r="I11855" s="59"/>
      <c r="J11855" s="53"/>
      <c r="K11855" s="53"/>
      <c r="L11855" s="53"/>
      <c r="M11855" s="53"/>
    </row>
    <row r="11856" spans="2:13" x14ac:dyDescent="0.25">
      <c r="B11856" s="111"/>
      <c r="C11856" s="53"/>
      <c r="D11856" s="53"/>
      <c r="E11856" s="53"/>
      <c r="F11856" s="53"/>
      <c r="G11856" s="54"/>
      <c r="H11856" s="53"/>
      <c r="I11856" s="59"/>
      <c r="J11856" s="53"/>
      <c r="K11856" s="53"/>
      <c r="L11856" s="53"/>
      <c r="M11856" s="53"/>
    </row>
    <row r="11857" spans="2:13" x14ac:dyDescent="0.25">
      <c r="B11857" s="111"/>
      <c r="C11857" s="53"/>
      <c r="D11857" s="53"/>
      <c r="E11857" s="53"/>
      <c r="F11857" s="53"/>
      <c r="G11857" s="54"/>
      <c r="H11857" s="53"/>
      <c r="I11857" s="59"/>
      <c r="J11857" s="53"/>
      <c r="K11857" s="53"/>
      <c r="L11857" s="53"/>
      <c r="M11857" s="53"/>
    </row>
    <row r="11858" spans="2:13" x14ac:dyDescent="0.25">
      <c r="B11858" s="111"/>
      <c r="C11858" s="53"/>
      <c r="D11858" s="53"/>
      <c r="E11858" s="53"/>
      <c r="F11858" s="53"/>
      <c r="G11858" s="54"/>
      <c r="H11858" s="53"/>
      <c r="I11858" s="59"/>
      <c r="J11858" s="53"/>
      <c r="K11858" s="53"/>
      <c r="L11858" s="53"/>
      <c r="M11858" s="53"/>
    </row>
    <row r="11859" spans="2:13" x14ac:dyDescent="0.25">
      <c r="B11859" s="111"/>
      <c r="C11859" s="53"/>
      <c r="D11859" s="53"/>
      <c r="E11859" s="53"/>
      <c r="F11859" s="53"/>
      <c r="G11859" s="54"/>
      <c r="H11859" s="53"/>
      <c r="I11859" s="59"/>
      <c r="J11859" s="53"/>
      <c r="K11859" s="53"/>
      <c r="L11859" s="53"/>
      <c r="M11859" s="53"/>
    </row>
    <row r="11860" spans="2:13" x14ac:dyDescent="0.25">
      <c r="B11860" s="111"/>
      <c r="C11860" s="53"/>
      <c r="D11860" s="53"/>
      <c r="E11860" s="53"/>
      <c r="F11860" s="53"/>
      <c r="G11860" s="54"/>
      <c r="H11860" s="53"/>
      <c r="I11860" s="59"/>
      <c r="J11860" s="53"/>
      <c r="K11860" s="53"/>
      <c r="L11860" s="53"/>
      <c r="M11860" s="53"/>
    </row>
    <row r="11861" spans="2:13" x14ac:dyDescent="0.25">
      <c r="B11861" s="111"/>
      <c r="C11861" s="53"/>
      <c r="D11861" s="53"/>
      <c r="E11861" s="53"/>
      <c r="F11861" s="53"/>
      <c r="G11861" s="54"/>
      <c r="H11861" s="53"/>
      <c r="I11861" s="59"/>
      <c r="J11861" s="53"/>
      <c r="K11861" s="53"/>
      <c r="L11861" s="53"/>
      <c r="M11861" s="53"/>
    </row>
    <row r="11862" spans="2:13" x14ac:dyDescent="0.25">
      <c r="B11862" s="111"/>
      <c r="C11862" s="53"/>
      <c r="D11862" s="53"/>
      <c r="E11862" s="53"/>
      <c r="F11862" s="53"/>
      <c r="G11862" s="54"/>
      <c r="H11862" s="53"/>
      <c r="I11862" s="59"/>
      <c r="J11862" s="53"/>
      <c r="K11862" s="53"/>
      <c r="L11862" s="53"/>
      <c r="M11862" s="53"/>
    </row>
    <row r="11863" spans="2:13" x14ac:dyDescent="0.25">
      <c r="B11863" s="111"/>
      <c r="C11863" s="53"/>
      <c r="D11863" s="53"/>
      <c r="E11863" s="53"/>
      <c r="F11863" s="53"/>
      <c r="G11863" s="54"/>
      <c r="H11863" s="53"/>
      <c r="I11863" s="59"/>
      <c r="J11863" s="53"/>
      <c r="K11863" s="53"/>
      <c r="L11863" s="53"/>
      <c r="M11863" s="53"/>
    </row>
    <row r="11864" spans="2:13" x14ac:dyDescent="0.25">
      <c r="B11864" s="111"/>
      <c r="C11864" s="53"/>
      <c r="D11864" s="53"/>
      <c r="E11864" s="53"/>
      <c r="F11864" s="53"/>
      <c r="G11864" s="54"/>
      <c r="H11864" s="53"/>
      <c r="I11864" s="59"/>
      <c r="J11864" s="53"/>
      <c r="K11864" s="53"/>
      <c r="L11864" s="53"/>
      <c r="M11864" s="53"/>
    </row>
    <row r="11865" spans="2:13" x14ac:dyDescent="0.25">
      <c r="B11865" s="111"/>
      <c r="C11865" s="53"/>
      <c r="D11865" s="53"/>
      <c r="E11865" s="53"/>
      <c r="F11865" s="53"/>
      <c r="G11865" s="54"/>
      <c r="H11865" s="53"/>
      <c r="I11865" s="59"/>
      <c r="J11865" s="53"/>
      <c r="K11865" s="53"/>
      <c r="L11865" s="53"/>
      <c r="M11865" s="53"/>
    </row>
    <row r="11866" spans="2:13" x14ac:dyDescent="0.25">
      <c r="B11866" s="111"/>
      <c r="C11866" s="53"/>
      <c r="D11866" s="53"/>
      <c r="E11866" s="53"/>
      <c r="F11866" s="53"/>
      <c r="G11866" s="54"/>
      <c r="H11866" s="53"/>
      <c r="I11866" s="59"/>
      <c r="J11866" s="53"/>
      <c r="K11866" s="53"/>
      <c r="L11866" s="53"/>
      <c r="M11866" s="53"/>
    </row>
    <row r="11867" spans="2:13" x14ac:dyDescent="0.25">
      <c r="B11867" s="111"/>
      <c r="C11867" s="53"/>
      <c r="D11867" s="53"/>
      <c r="E11867" s="53"/>
      <c r="F11867" s="53"/>
      <c r="G11867" s="54"/>
      <c r="H11867" s="53"/>
      <c r="I11867" s="59"/>
      <c r="J11867" s="53"/>
      <c r="K11867" s="53"/>
      <c r="L11867" s="53"/>
      <c r="M11867" s="53"/>
    </row>
    <row r="11868" spans="2:13" x14ac:dyDescent="0.25">
      <c r="B11868" s="111"/>
      <c r="C11868" s="53"/>
      <c r="D11868" s="53"/>
      <c r="E11868" s="53"/>
      <c r="F11868" s="53"/>
      <c r="G11868" s="54"/>
      <c r="H11868" s="53"/>
      <c r="I11868" s="59"/>
      <c r="J11868" s="53"/>
      <c r="K11868" s="53"/>
      <c r="L11868" s="53"/>
      <c r="M11868" s="53"/>
    </row>
    <row r="11869" spans="2:13" x14ac:dyDescent="0.25">
      <c r="B11869" s="111"/>
      <c r="C11869" s="53"/>
      <c r="D11869" s="53"/>
      <c r="E11869" s="53"/>
      <c r="F11869" s="53"/>
      <c r="G11869" s="54"/>
      <c r="H11869" s="53"/>
      <c r="I11869" s="59"/>
      <c r="J11869" s="53"/>
      <c r="K11869" s="53"/>
      <c r="L11869" s="53"/>
      <c r="M11869" s="53"/>
    </row>
    <row r="11870" spans="2:13" x14ac:dyDescent="0.25">
      <c r="B11870" s="111"/>
      <c r="C11870" s="53"/>
      <c r="D11870" s="53"/>
      <c r="E11870" s="53"/>
      <c r="F11870" s="53"/>
      <c r="G11870" s="54"/>
      <c r="H11870" s="53"/>
      <c r="I11870" s="59"/>
      <c r="J11870" s="53"/>
      <c r="K11870" s="53"/>
      <c r="L11870" s="53"/>
      <c r="M11870" s="53"/>
    </row>
    <row r="11871" spans="2:13" x14ac:dyDescent="0.25">
      <c r="B11871" s="111"/>
      <c r="C11871" s="53"/>
      <c r="D11871" s="53"/>
      <c r="E11871" s="53"/>
      <c r="F11871" s="53"/>
      <c r="G11871" s="54"/>
      <c r="H11871" s="53"/>
      <c r="I11871" s="59"/>
      <c r="J11871" s="53"/>
      <c r="K11871" s="53"/>
      <c r="L11871" s="53"/>
      <c r="M11871" s="53"/>
    </row>
    <row r="11872" spans="2:13" x14ac:dyDescent="0.25">
      <c r="B11872" s="111"/>
      <c r="C11872" s="53"/>
      <c r="D11872" s="53"/>
      <c r="E11872" s="53"/>
      <c r="F11872" s="53"/>
      <c r="G11872" s="54"/>
      <c r="H11872" s="53"/>
      <c r="I11872" s="59"/>
      <c r="J11872" s="53"/>
      <c r="K11872" s="53"/>
      <c r="L11872" s="53"/>
      <c r="M11872" s="53"/>
    </row>
    <row r="11873" spans="2:13" x14ac:dyDescent="0.25">
      <c r="B11873" s="111"/>
      <c r="C11873" s="53"/>
      <c r="D11873" s="53"/>
      <c r="E11873" s="53"/>
      <c r="F11873" s="53"/>
      <c r="G11873" s="54"/>
      <c r="H11873" s="53"/>
      <c r="I11873" s="59"/>
      <c r="J11873" s="53"/>
      <c r="K11873" s="53"/>
      <c r="L11873" s="53"/>
      <c r="M11873" s="53"/>
    </row>
    <row r="11874" spans="2:13" x14ac:dyDescent="0.25">
      <c r="B11874" s="111"/>
      <c r="C11874" s="53"/>
      <c r="D11874" s="53"/>
      <c r="E11874" s="53"/>
      <c r="F11874" s="53"/>
      <c r="G11874" s="54"/>
      <c r="H11874" s="53"/>
      <c r="I11874" s="59"/>
      <c r="J11874" s="53"/>
      <c r="K11874" s="53"/>
      <c r="L11874" s="53"/>
      <c r="M11874" s="53"/>
    </row>
    <row r="11875" spans="2:13" x14ac:dyDescent="0.25">
      <c r="B11875" s="111"/>
      <c r="C11875" s="53"/>
      <c r="D11875" s="53"/>
      <c r="E11875" s="53"/>
      <c r="F11875" s="53"/>
      <c r="G11875" s="54"/>
      <c r="H11875" s="53"/>
      <c r="I11875" s="59"/>
      <c r="J11875" s="53"/>
      <c r="K11875" s="53"/>
      <c r="L11875" s="53"/>
      <c r="M11875" s="53"/>
    </row>
    <row r="11876" spans="2:13" x14ac:dyDescent="0.25">
      <c r="B11876" s="111"/>
      <c r="C11876" s="53"/>
      <c r="D11876" s="53"/>
      <c r="E11876" s="53"/>
      <c r="F11876" s="53"/>
      <c r="G11876" s="54"/>
      <c r="H11876" s="53"/>
      <c r="I11876" s="59"/>
      <c r="J11876" s="53"/>
      <c r="K11876" s="53"/>
      <c r="L11876" s="53"/>
      <c r="M11876" s="53"/>
    </row>
    <row r="11877" spans="2:13" x14ac:dyDescent="0.25">
      <c r="B11877" s="111"/>
      <c r="C11877" s="53"/>
      <c r="D11877" s="53"/>
      <c r="E11877" s="53"/>
      <c r="F11877" s="53"/>
      <c r="G11877" s="54"/>
      <c r="H11877" s="53"/>
      <c r="I11877" s="59"/>
      <c r="J11877" s="53"/>
      <c r="K11877" s="53"/>
      <c r="L11877" s="53"/>
      <c r="M11877" s="53"/>
    </row>
    <row r="11878" spans="2:13" x14ac:dyDescent="0.25">
      <c r="B11878" s="111"/>
      <c r="C11878" s="53"/>
      <c r="D11878" s="53"/>
      <c r="E11878" s="53"/>
      <c r="F11878" s="53"/>
      <c r="G11878" s="54"/>
      <c r="H11878" s="53"/>
      <c r="I11878" s="59"/>
      <c r="J11878" s="53"/>
      <c r="K11878" s="53"/>
      <c r="L11878" s="53"/>
      <c r="M11878" s="53"/>
    </row>
    <row r="11879" spans="2:13" x14ac:dyDescent="0.25">
      <c r="B11879" s="111"/>
      <c r="C11879" s="53"/>
      <c r="D11879" s="53"/>
      <c r="E11879" s="53"/>
      <c r="F11879" s="53"/>
      <c r="G11879" s="54"/>
      <c r="H11879" s="53"/>
      <c r="I11879" s="59"/>
      <c r="J11879" s="53"/>
      <c r="K11879" s="53"/>
      <c r="L11879" s="53"/>
      <c r="M11879" s="53"/>
    </row>
    <row r="11880" spans="2:13" x14ac:dyDescent="0.25">
      <c r="B11880" s="111"/>
      <c r="C11880" s="53"/>
      <c r="D11880" s="53"/>
      <c r="E11880" s="53"/>
      <c r="F11880" s="53"/>
      <c r="G11880" s="54"/>
      <c r="H11880" s="53"/>
      <c r="I11880" s="59"/>
      <c r="J11880" s="53"/>
      <c r="K11880" s="53"/>
      <c r="L11880" s="53"/>
      <c r="M11880" s="53"/>
    </row>
    <row r="11881" spans="2:13" x14ac:dyDescent="0.25">
      <c r="B11881" s="111"/>
      <c r="C11881" s="53"/>
      <c r="D11881" s="53"/>
      <c r="E11881" s="53"/>
      <c r="F11881" s="53"/>
      <c r="G11881" s="54"/>
      <c r="H11881" s="53"/>
      <c r="I11881" s="59"/>
      <c r="J11881" s="53"/>
      <c r="K11881" s="53"/>
      <c r="L11881" s="53"/>
      <c r="M11881" s="53"/>
    </row>
    <row r="11882" spans="2:13" x14ac:dyDescent="0.25">
      <c r="B11882" s="111"/>
      <c r="C11882" s="53"/>
      <c r="D11882" s="53"/>
      <c r="E11882" s="53"/>
      <c r="F11882" s="53"/>
      <c r="G11882" s="54"/>
      <c r="H11882" s="53"/>
      <c r="I11882" s="59"/>
      <c r="J11882" s="53"/>
      <c r="K11882" s="53"/>
      <c r="L11882" s="53"/>
      <c r="M11882" s="53"/>
    </row>
    <row r="11883" spans="2:13" x14ac:dyDescent="0.25">
      <c r="B11883" s="111"/>
      <c r="C11883" s="53"/>
      <c r="D11883" s="53"/>
      <c r="E11883" s="53"/>
      <c r="F11883" s="53"/>
      <c r="G11883" s="54"/>
      <c r="H11883" s="53"/>
      <c r="I11883" s="59"/>
      <c r="J11883" s="53"/>
      <c r="K11883" s="53"/>
      <c r="L11883" s="53"/>
      <c r="M11883" s="53"/>
    </row>
    <row r="11884" spans="2:13" x14ac:dyDescent="0.25">
      <c r="B11884" s="111"/>
      <c r="C11884" s="53"/>
      <c r="D11884" s="53"/>
      <c r="E11884" s="53"/>
      <c r="F11884" s="53"/>
      <c r="G11884" s="54"/>
      <c r="H11884" s="53"/>
      <c r="I11884" s="59"/>
      <c r="J11884" s="53"/>
      <c r="K11884" s="53"/>
      <c r="L11884" s="53"/>
      <c r="M11884" s="53"/>
    </row>
    <row r="11885" spans="2:13" x14ac:dyDescent="0.25">
      <c r="B11885" s="111"/>
      <c r="C11885" s="53"/>
      <c r="D11885" s="53"/>
      <c r="E11885" s="53"/>
      <c r="F11885" s="53"/>
      <c r="G11885" s="54"/>
      <c r="H11885" s="53"/>
      <c r="I11885" s="59"/>
      <c r="J11885" s="53"/>
      <c r="K11885" s="53"/>
      <c r="L11885" s="53"/>
      <c r="M11885" s="53"/>
    </row>
    <row r="11886" spans="2:13" x14ac:dyDescent="0.25">
      <c r="B11886" s="111"/>
      <c r="C11886" s="53"/>
      <c r="D11886" s="53"/>
      <c r="E11886" s="53"/>
      <c r="F11886" s="53"/>
      <c r="G11886" s="54"/>
      <c r="H11886" s="53"/>
      <c r="I11886" s="59"/>
      <c r="J11886" s="53"/>
      <c r="K11886" s="53"/>
      <c r="L11886" s="53"/>
      <c r="M11886" s="53"/>
    </row>
    <row r="11887" spans="2:13" x14ac:dyDescent="0.25">
      <c r="B11887" s="111"/>
      <c r="C11887" s="53"/>
      <c r="D11887" s="53"/>
      <c r="E11887" s="53"/>
      <c r="F11887" s="53"/>
      <c r="G11887" s="54"/>
      <c r="H11887" s="53"/>
      <c r="I11887" s="59"/>
      <c r="J11887" s="53"/>
      <c r="K11887" s="53"/>
      <c r="L11887" s="53"/>
      <c r="M11887" s="53"/>
    </row>
    <row r="11888" spans="2:13" x14ac:dyDescent="0.25">
      <c r="B11888" s="111"/>
      <c r="C11888" s="53"/>
      <c r="D11888" s="53"/>
      <c r="E11888" s="53"/>
      <c r="F11888" s="53"/>
      <c r="G11888" s="54"/>
      <c r="H11888" s="53"/>
      <c r="I11888" s="59"/>
      <c r="J11888" s="53"/>
      <c r="K11888" s="53"/>
      <c r="L11888" s="53"/>
      <c r="M11888" s="53"/>
    </row>
    <row r="11889" spans="2:13" x14ac:dyDescent="0.25">
      <c r="B11889" s="111"/>
      <c r="C11889" s="53"/>
      <c r="D11889" s="53"/>
      <c r="E11889" s="53"/>
      <c r="F11889" s="53"/>
      <c r="G11889" s="54"/>
      <c r="H11889" s="53"/>
      <c r="I11889" s="59"/>
      <c r="J11889" s="53"/>
      <c r="K11889" s="53"/>
      <c r="L11889" s="53"/>
      <c r="M11889" s="53"/>
    </row>
    <row r="11890" spans="2:13" x14ac:dyDescent="0.25">
      <c r="B11890" s="111"/>
      <c r="C11890" s="53"/>
      <c r="D11890" s="53"/>
      <c r="E11890" s="53"/>
      <c r="F11890" s="53"/>
      <c r="G11890" s="54"/>
      <c r="H11890" s="53"/>
      <c r="I11890" s="59"/>
      <c r="J11890" s="53"/>
      <c r="K11890" s="53"/>
      <c r="L11890" s="53"/>
      <c r="M11890" s="53"/>
    </row>
    <row r="11891" spans="2:13" x14ac:dyDescent="0.25">
      <c r="B11891" s="111"/>
      <c r="C11891" s="53"/>
      <c r="D11891" s="53"/>
      <c r="E11891" s="53"/>
      <c r="F11891" s="53"/>
      <c r="G11891" s="54"/>
      <c r="H11891" s="53"/>
      <c r="I11891" s="59"/>
      <c r="J11891" s="53"/>
      <c r="K11891" s="53"/>
      <c r="L11891" s="53"/>
      <c r="M11891" s="53"/>
    </row>
    <row r="11892" spans="2:13" x14ac:dyDescent="0.25">
      <c r="B11892" s="111"/>
      <c r="C11892" s="53"/>
      <c r="D11892" s="53"/>
      <c r="E11892" s="53"/>
      <c r="F11892" s="53"/>
      <c r="G11892" s="54"/>
      <c r="H11892" s="53"/>
      <c r="I11892" s="59"/>
      <c r="J11892" s="53"/>
      <c r="K11892" s="53"/>
      <c r="L11892" s="53"/>
      <c r="M11892" s="53"/>
    </row>
    <row r="11893" spans="2:13" x14ac:dyDescent="0.25">
      <c r="B11893" s="111"/>
      <c r="C11893" s="53"/>
      <c r="D11893" s="53"/>
      <c r="E11893" s="53"/>
      <c r="F11893" s="53"/>
      <c r="G11893" s="54"/>
      <c r="H11893" s="53"/>
      <c r="I11893" s="59"/>
      <c r="J11893" s="53"/>
      <c r="K11893" s="53"/>
      <c r="L11893" s="53"/>
      <c r="M11893" s="53"/>
    </row>
    <row r="11894" spans="2:13" x14ac:dyDescent="0.25">
      <c r="B11894" s="111"/>
      <c r="C11894" s="53"/>
      <c r="D11894" s="53"/>
      <c r="E11894" s="53"/>
      <c r="F11894" s="53"/>
      <c r="G11894" s="54"/>
      <c r="H11894" s="53"/>
      <c r="I11894" s="59"/>
      <c r="J11894" s="53"/>
      <c r="K11894" s="53"/>
      <c r="L11894" s="53"/>
      <c r="M11894" s="53"/>
    </row>
    <row r="11895" spans="2:13" x14ac:dyDescent="0.25">
      <c r="B11895" s="111"/>
      <c r="C11895" s="53"/>
      <c r="D11895" s="53"/>
      <c r="E11895" s="53"/>
      <c r="F11895" s="53"/>
      <c r="G11895" s="54"/>
      <c r="H11895" s="53"/>
      <c r="I11895" s="59"/>
      <c r="J11895" s="53"/>
      <c r="K11895" s="53"/>
      <c r="L11895" s="53"/>
      <c r="M11895" s="53"/>
    </row>
    <row r="11896" spans="2:13" x14ac:dyDescent="0.25">
      <c r="B11896" s="111"/>
      <c r="C11896" s="53"/>
      <c r="D11896" s="53"/>
      <c r="E11896" s="53"/>
      <c r="F11896" s="53"/>
      <c r="G11896" s="54"/>
      <c r="H11896" s="53"/>
      <c r="I11896" s="59"/>
      <c r="J11896" s="53"/>
      <c r="K11896" s="53"/>
      <c r="L11896" s="53"/>
      <c r="M11896" s="53"/>
    </row>
    <row r="11897" spans="2:13" x14ac:dyDescent="0.25">
      <c r="B11897" s="111"/>
      <c r="C11897" s="53"/>
      <c r="D11897" s="53"/>
      <c r="E11897" s="53"/>
      <c r="F11897" s="53"/>
      <c r="G11897" s="54"/>
      <c r="H11897" s="53"/>
      <c r="I11897" s="59"/>
      <c r="J11897" s="53"/>
      <c r="K11897" s="53"/>
      <c r="L11897" s="53"/>
      <c r="M11897" s="53"/>
    </row>
    <row r="11898" spans="2:13" x14ac:dyDescent="0.25">
      <c r="B11898" s="111"/>
      <c r="C11898" s="53"/>
      <c r="D11898" s="53"/>
      <c r="E11898" s="53"/>
      <c r="F11898" s="53"/>
      <c r="G11898" s="54"/>
      <c r="H11898" s="53"/>
      <c r="I11898" s="59"/>
      <c r="J11898" s="53"/>
      <c r="K11898" s="53"/>
      <c r="L11898" s="53"/>
      <c r="M11898" s="53"/>
    </row>
    <row r="11899" spans="2:13" x14ac:dyDescent="0.25">
      <c r="B11899" s="111"/>
      <c r="C11899" s="53"/>
      <c r="D11899" s="53"/>
      <c r="E11899" s="53"/>
      <c r="F11899" s="53"/>
      <c r="G11899" s="54"/>
      <c r="H11899" s="53"/>
      <c r="I11899" s="59"/>
      <c r="J11899" s="53"/>
      <c r="K11899" s="53"/>
      <c r="L11899" s="53"/>
      <c r="M11899" s="53"/>
    </row>
    <row r="11900" spans="2:13" x14ac:dyDescent="0.25">
      <c r="B11900" s="111"/>
      <c r="C11900" s="53"/>
      <c r="D11900" s="53"/>
      <c r="E11900" s="53"/>
      <c r="F11900" s="53"/>
      <c r="G11900" s="54"/>
      <c r="H11900" s="53"/>
      <c r="I11900" s="59"/>
      <c r="J11900" s="53"/>
      <c r="K11900" s="53"/>
      <c r="L11900" s="53"/>
      <c r="M11900" s="53"/>
    </row>
    <row r="11901" spans="2:13" x14ac:dyDescent="0.25">
      <c r="B11901" s="111"/>
      <c r="C11901" s="53"/>
      <c r="D11901" s="53"/>
      <c r="E11901" s="53"/>
      <c r="F11901" s="53"/>
      <c r="G11901" s="54"/>
      <c r="H11901" s="53"/>
      <c r="I11901" s="59"/>
      <c r="J11901" s="53"/>
      <c r="K11901" s="53"/>
      <c r="L11901" s="53"/>
      <c r="M11901" s="53"/>
    </row>
    <row r="11902" spans="2:13" x14ac:dyDescent="0.25">
      <c r="B11902" s="111"/>
      <c r="C11902" s="53"/>
      <c r="D11902" s="53"/>
      <c r="E11902" s="53"/>
      <c r="F11902" s="53"/>
      <c r="G11902" s="54"/>
      <c r="H11902" s="53"/>
      <c r="I11902" s="59"/>
      <c r="J11902" s="53"/>
      <c r="K11902" s="53"/>
      <c r="L11902" s="53"/>
      <c r="M11902" s="53"/>
    </row>
    <row r="11903" spans="2:13" x14ac:dyDescent="0.25">
      <c r="B11903" s="111"/>
      <c r="C11903" s="53"/>
      <c r="D11903" s="53"/>
      <c r="E11903" s="53"/>
      <c r="F11903" s="53"/>
      <c r="G11903" s="54"/>
      <c r="H11903" s="53"/>
      <c r="I11903" s="59"/>
      <c r="J11903" s="53"/>
      <c r="K11903" s="53"/>
      <c r="L11903" s="53"/>
      <c r="M11903" s="53"/>
    </row>
    <row r="11904" spans="2:13" x14ac:dyDescent="0.25">
      <c r="B11904" s="111"/>
      <c r="C11904" s="53"/>
      <c r="D11904" s="53"/>
      <c r="E11904" s="53"/>
      <c r="F11904" s="53"/>
      <c r="G11904" s="54"/>
      <c r="H11904" s="53"/>
      <c r="I11904" s="59"/>
      <c r="J11904" s="53"/>
      <c r="K11904" s="53"/>
      <c r="L11904" s="53"/>
      <c r="M11904" s="53"/>
    </row>
    <row r="11905" spans="2:13" x14ac:dyDescent="0.25">
      <c r="B11905" s="111"/>
      <c r="C11905" s="53"/>
      <c r="D11905" s="53"/>
      <c r="E11905" s="53"/>
      <c r="F11905" s="53"/>
      <c r="G11905" s="54"/>
      <c r="H11905" s="53"/>
      <c r="I11905" s="59"/>
      <c r="J11905" s="53"/>
      <c r="K11905" s="53"/>
      <c r="L11905" s="53"/>
      <c r="M11905" s="53"/>
    </row>
    <row r="11906" spans="2:13" x14ac:dyDescent="0.25">
      <c r="B11906" s="111"/>
      <c r="C11906" s="53"/>
      <c r="D11906" s="53"/>
      <c r="E11906" s="53"/>
      <c r="F11906" s="53"/>
      <c r="G11906" s="54"/>
      <c r="H11906" s="53"/>
      <c r="I11906" s="59"/>
      <c r="J11906" s="53"/>
      <c r="K11906" s="53"/>
      <c r="L11906" s="53"/>
      <c r="M11906" s="53"/>
    </row>
    <row r="11907" spans="2:13" x14ac:dyDescent="0.25">
      <c r="B11907" s="111"/>
      <c r="C11907" s="53"/>
      <c r="D11907" s="53"/>
      <c r="E11907" s="53"/>
      <c r="F11907" s="53"/>
      <c r="G11907" s="54"/>
      <c r="H11907" s="53"/>
      <c r="I11907" s="59"/>
      <c r="J11907" s="53"/>
      <c r="K11907" s="53"/>
      <c r="L11907" s="53"/>
      <c r="M11907" s="53"/>
    </row>
    <row r="11908" spans="2:13" x14ac:dyDescent="0.25">
      <c r="B11908" s="111"/>
      <c r="C11908" s="53"/>
      <c r="D11908" s="53"/>
      <c r="E11908" s="53"/>
      <c r="F11908" s="53"/>
      <c r="G11908" s="54"/>
      <c r="H11908" s="53"/>
      <c r="I11908" s="59"/>
      <c r="J11908" s="53"/>
      <c r="K11908" s="53"/>
      <c r="L11908" s="53"/>
      <c r="M11908" s="53"/>
    </row>
    <row r="11909" spans="2:13" x14ac:dyDescent="0.25">
      <c r="B11909" s="111"/>
      <c r="C11909" s="53"/>
      <c r="D11909" s="53"/>
      <c r="E11909" s="53"/>
      <c r="F11909" s="53"/>
      <c r="G11909" s="54"/>
      <c r="H11909" s="53"/>
      <c r="I11909" s="59"/>
      <c r="J11909" s="53"/>
      <c r="K11909" s="53"/>
      <c r="L11909" s="53"/>
      <c r="M11909" s="53"/>
    </row>
    <row r="11910" spans="2:13" x14ac:dyDescent="0.25">
      <c r="B11910" s="111"/>
      <c r="C11910" s="53"/>
      <c r="D11910" s="53"/>
      <c r="E11910" s="53"/>
      <c r="F11910" s="53"/>
      <c r="G11910" s="54"/>
      <c r="H11910" s="53"/>
      <c r="I11910" s="59"/>
      <c r="J11910" s="53"/>
      <c r="K11910" s="53"/>
      <c r="L11910" s="53"/>
      <c r="M11910" s="53"/>
    </row>
    <row r="11911" spans="2:13" x14ac:dyDescent="0.25">
      <c r="B11911" s="111"/>
      <c r="C11911" s="53"/>
      <c r="D11911" s="53"/>
      <c r="E11911" s="53"/>
      <c r="F11911" s="53"/>
      <c r="G11911" s="54"/>
      <c r="H11911" s="53"/>
      <c r="I11911" s="59"/>
      <c r="J11911" s="53"/>
      <c r="K11911" s="53"/>
      <c r="L11911" s="53"/>
      <c r="M11911" s="53"/>
    </row>
    <row r="11912" spans="2:13" x14ac:dyDescent="0.25">
      <c r="B11912" s="111"/>
      <c r="C11912" s="53"/>
      <c r="D11912" s="53"/>
      <c r="E11912" s="53"/>
      <c r="F11912" s="53"/>
      <c r="G11912" s="54"/>
      <c r="H11912" s="53"/>
      <c r="I11912" s="59"/>
      <c r="J11912" s="53"/>
      <c r="K11912" s="53"/>
      <c r="L11912" s="53"/>
      <c r="M11912" s="53"/>
    </row>
    <row r="11913" spans="2:13" x14ac:dyDescent="0.25">
      <c r="B11913" s="111"/>
      <c r="C11913" s="53"/>
      <c r="D11913" s="53"/>
      <c r="E11913" s="53"/>
      <c r="F11913" s="53"/>
      <c r="G11913" s="54"/>
      <c r="H11913" s="53"/>
      <c r="I11913" s="59"/>
      <c r="J11913" s="53"/>
      <c r="K11913" s="53"/>
      <c r="L11913" s="53"/>
      <c r="M11913" s="53"/>
    </row>
    <row r="11914" spans="2:13" x14ac:dyDescent="0.25">
      <c r="B11914" s="111"/>
      <c r="C11914" s="53"/>
      <c r="D11914" s="53"/>
      <c r="E11914" s="53"/>
      <c r="F11914" s="53"/>
      <c r="G11914" s="54"/>
      <c r="H11914" s="53"/>
      <c r="I11914" s="59"/>
      <c r="J11914" s="53"/>
      <c r="K11914" s="53"/>
      <c r="L11914" s="53"/>
      <c r="M11914" s="53"/>
    </row>
    <row r="11915" spans="2:13" x14ac:dyDescent="0.25">
      <c r="B11915" s="111"/>
      <c r="C11915" s="53"/>
      <c r="D11915" s="53"/>
      <c r="E11915" s="53"/>
      <c r="F11915" s="53"/>
      <c r="G11915" s="54"/>
      <c r="H11915" s="53"/>
      <c r="I11915" s="59"/>
      <c r="J11915" s="53"/>
      <c r="K11915" s="53"/>
      <c r="L11915" s="53"/>
      <c r="M11915" s="53"/>
    </row>
    <row r="11916" spans="2:13" x14ac:dyDescent="0.25">
      <c r="B11916" s="111"/>
      <c r="C11916" s="53"/>
      <c r="D11916" s="53"/>
      <c r="E11916" s="53"/>
      <c r="F11916" s="53"/>
      <c r="G11916" s="54"/>
      <c r="H11916" s="53"/>
      <c r="I11916" s="59"/>
      <c r="J11916" s="53"/>
      <c r="K11916" s="53"/>
      <c r="L11916" s="53"/>
      <c r="M11916" s="53"/>
    </row>
    <row r="11917" spans="2:13" x14ac:dyDescent="0.25">
      <c r="B11917" s="111"/>
      <c r="C11917" s="53"/>
      <c r="D11917" s="53"/>
      <c r="E11917" s="53"/>
      <c r="F11917" s="53"/>
      <c r="G11917" s="54"/>
      <c r="H11917" s="53"/>
      <c r="I11917" s="59"/>
      <c r="J11917" s="53"/>
      <c r="K11917" s="53"/>
      <c r="L11917" s="53"/>
      <c r="M11917" s="53"/>
    </row>
    <row r="11918" spans="2:13" x14ac:dyDescent="0.25">
      <c r="B11918" s="111"/>
      <c r="C11918" s="53"/>
      <c r="D11918" s="53"/>
      <c r="E11918" s="53"/>
      <c r="F11918" s="53"/>
      <c r="G11918" s="54"/>
      <c r="H11918" s="53"/>
      <c r="I11918" s="59"/>
      <c r="J11918" s="53"/>
      <c r="K11918" s="53"/>
      <c r="L11918" s="53"/>
      <c r="M11918" s="53"/>
    </row>
    <row r="11919" spans="2:13" x14ac:dyDescent="0.25">
      <c r="B11919" s="111"/>
      <c r="C11919" s="53"/>
      <c r="D11919" s="53"/>
      <c r="E11919" s="53"/>
      <c r="F11919" s="53"/>
      <c r="G11919" s="54"/>
      <c r="H11919" s="53"/>
      <c r="I11919" s="59"/>
      <c r="J11919" s="53"/>
      <c r="K11919" s="53"/>
      <c r="L11919" s="53"/>
      <c r="M11919" s="53"/>
    </row>
    <row r="11920" spans="2:13" x14ac:dyDescent="0.25">
      <c r="B11920" s="111"/>
      <c r="C11920" s="53"/>
      <c r="D11920" s="53"/>
      <c r="E11920" s="53"/>
      <c r="F11920" s="53"/>
      <c r="G11920" s="54"/>
      <c r="H11920" s="53"/>
      <c r="I11920" s="59"/>
      <c r="J11920" s="53"/>
      <c r="K11920" s="53"/>
      <c r="L11920" s="53"/>
      <c r="M11920" s="53"/>
    </row>
    <row r="11921" spans="2:13" x14ac:dyDescent="0.25">
      <c r="B11921" s="111"/>
      <c r="C11921" s="53"/>
      <c r="D11921" s="53"/>
      <c r="E11921" s="53"/>
      <c r="F11921" s="53"/>
      <c r="G11921" s="54"/>
      <c r="H11921" s="53"/>
      <c r="I11921" s="59"/>
      <c r="J11921" s="53"/>
      <c r="K11921" s="53"/>
      <c r="L11921" s="53"/>
      <c r="M11921" s="53"/>
    </row>
    <row r="11922" spans="2:13" x14ac:dyDescent="0.25">
      <c r="B11922" s="111"/>
      <c r="C11922" s="53"/>
      <c r="D11922" s="53"/>
      <c r="E11922" s="53"/>
      <c r="F11922" s="53"/>
      <c r="G11922" s="54"/>
      <c r="H11922" s="53"/>
      <c r="I11922" s="59"/>
      <c r="J11922" s="53"/>
      <c r="K11922" s="53"/>
      <c r="L11922" s="53"/>
      <c r="M11922" s="53"/>
    </row>
    <row r="11923" spans="2:13" x14ac:dyDescent="0.25">
      <c r="B11923" s="111"/>
      <c r="C11923" s="53"/>
      <c r="D11923" s="53"/>
      <c r="E11923" s="53"/>
      <c r="F11923" s="53"/>
      <c r="G11923" s="54"/>
      <c r="H11923" s="53"/>
      <c r="I11923" s="59"/>
      <c r="J11923" s="53"/>
      <c r="K11923" s="53"/>
      <c r="L11923" s="53"/>
      <c r="M11923" s="53"/>
    </row>
    <row r="11924" spans="2:13" x14ac:dyDescent="0.25">
      <c r="B11924" s="111"/>
      <c r="C11924" s="53"/>
      <c r="D11924" s="53"/>
      <c r="E11924" s="53"/>
      <c r="F11924" s="53"/>
      <c r="G11924" s="54"/>
      <c r="H11924" s="53"/>
      <c r="I11924" s="59"/>
      <c r="J11924" s="53"/>
      <c r="K11924" s="53"/>
      <c r="L11924" s="53"/>
      <c r="M11924" s="53"/>
    </row>
    <row r="11925" spans="2:13" x14ac:dyDescent="0.25">
      <c r="B11925" s="111"/>
      <c r="C11925" s="53"/>
      <c r="D11925" s="53"/>
      <c r="E11925" s="53"/>
      <c r="F11925" s="53"/>
      <c r="G11925" s="54"/>
      <c r="H11925" s="53"/>
      <c r="I11925" s="59"/>
      <c r="J11925" s="53"/>
      <c r="K11925" s="53"/>
      <c r="L11925" s="53"/>
      <c r="M11925" s="53"/>
    </row>
    <row r="11926" spans="2:13" x14ac:dyDescent="0.25">
      <c r="B11926" s="111"/>
      <c r="C11926" s="53"/>
      <c r="D11926" s="53"/>
      <c r="E11926" s="53"/>
      <c r="F11926" s="53"/>
      <c r="G11926" s="54"/>
      <c r="H11926" s="53"/>
      <c r="I11926" s="59"/>
      <c r="J11926" s="53"/>
      <c r="K11926" s="53"/>
      <c r="L11926" s="53"/>
      <c r="M11926" s="53"/>
    </row>
    <row r="11927" spans="2:13" x14ac:dyDescent="0.25">
      <c r="B11927" s="111"/>
      <c r="C11927" s="53"/>
      <c r="D11927" s="53"/>
      <c r="E11927" s="53"/>
      <c r="F11927" s="53"/>
      <c r="G11927" s="54"/>
      <c r="H11927" s="53"/>
      <c r="I11927" s="59"/>
      <c r="J11927" s="53"/>
      <c r="K11927" s="53"/>
      <c r="L11927" s="53"/>
      <c r="M11927" s="53"/>
    </row>
    <row r="11928" spans="2:13" x14ac:dyDescent="0.25">
      <c r="B11928" s="111"/>
      <c r="C11928" s="53"/>
      <c r="D11928" s="53"/>
      <c r="E11928" s="53"/>
      <c r="F11928" s="53"/>
      <c r="G11928" s="54"/>
      <c r="H11928" s="53"/>
      <c r="I11928" s="59"/>
      <c r="J11928" s="53"/>
      <c r="K11928" s="53"/>
      <c r="L11928" s="53"/>
      <c r="M11928" s="53"/>
    </row>
    <row r="11929" spans="2:13" x14ac:dyDescent="0.25">
      <c r="B11929" s="111"/>
      <c r="C11929" s="53"/>
      <c r="D11929" s="53"/>
      <c r="E11929" s="53"/>
      <c r="F11929" s="53"/>
      <c r="G11929" s="54"/>
      <c r="H11929" s="53"/>
      <c r="I11929" s="59"/>
      <c r="J11929" s="53"/>
      <c r="K11929" s="53"/>
      <c r="L11929" s="53"/>
      <c r="M11929" s="53"/>
    </row>
    <row r="11930" spans="2:13" x14ac:dyDescent="0.25">
      <c r="B11930" s="111"/>
      <c r="C11930" s="53"/>
      <c r="D11930" s="53"/>
      <c r="E11930" s="53"/>
      <c r="F11930" s="53"/>
      <c r="G11930" s="54"/>
      <c r="H11930" s="53"/>
      <c r="I11930" s="59"/>
      <c r="J11930" s="53"/>
      <c r="K11930" s="53"/>
      <c r="L11930" s="53"/>
      <c r="M11930" s="53"/>
    </row>
    <row r="11931" spans="2:13" x14ac:dyDescent="0.25">
      <c r="B11931" s="111"/>
      <c r="C11931" s="53"/>
      <c r="D11931" s="53"/>
      <c r="E11931" s="53"/>
      <c r="F11931" s="53"/>
      <c r="G11931" s="54"/>
      <c r="H11931" s="53"/>
      <c r="I11931" s="59"/>
      <c r="J11931" s="53"/>
      <c r="K11931" s="53"/>
      <c r="L11931" s="53"/>
      <c r="M11931" s="53"/>
    </row>
    <row r="11932" spans="2:13" x14ac:dyDescent="0.25">
      <c r="B11932" s="111"/>
      <c r="C11932" s="53"/>
      <c r="D11932" s="53"/>
      <c r="E11932" s="53"/>
      <c r="F11932" s="53"/>
      <c r="G11932" s="54"/>
      <c r="H11932" s="53"/>
      <c r="I11932" s="59"/>
      <c r="J11932" s="53"/>
      <c r="K11932" s="53"/>
      <c r="L11932" s="53"/>
      <c r="M11932" s="53"/>
    </row>
    <row r="11933" spans="2:13" x14ac:dyDescent="0.25">
      <c r="B11933" s="111"/>
      <c r="C11933" s="53"/>
      <c r="D11933" s="53"/>
      <c r="E11933" s="53"/>
      <c r="F11933" s="53"/>
      <c r="G11933" s="54"/>
      <c r="H11933" s="53"/>
      <c r="I11933" s="59"/>
      <c r="J11933" s="53"/>
      <c r="K11933" s="53"/>
      <c r="L11933" s="53"/>
      <c r="M11933" s="53"/>
    </row>
    <row r="11934" spans="2:13" x14ac:dyDescent="0.25">
      <c r="B11934" s="111"/>
      <c r="C11934" s="53"/>
      <c r="D11934" s="53"/>
      <c r="E11934" s="53"/>
      <c r="F11934" s="53"/>
      <c r="G11934" s="54"/>
      <c r="H11934" s="53"/>
      <c r="I11934" s="59"/>
      <c r="J11934" s="53"/>
      <c r="K11934" s="53"/>
      <c r="L11934" s="53"/>
      <c r="M11934" s="53"/>
    </row>
    <row r="11935" spans="2:13" x14ac:dyDescent="0.25">
      <c r="B11935" s="111"/>
      <c r="C11935" s="53"/>
      <c r="D11935" s="53"/>
      <c r="E11935" s="53"/>
      <c r="F11935" s="53"/>
      <c r="G11935" s="54"/>
      <c r="H11935" s="53"/>
      <c r="I11935" s="59"/>
      <c r="J11935" s="53"/>
      <c r="K11935" s="53"/>
      <c r="L11935" s="53"/>
      <c r="M11935" s="53"/>
    </row>
    <row r="11936" spans="2:13" x14ac:dyDescent="0.25">
      <c r="B11936" s="111"/>
      <c r="C11936" s="53"/>
      <c r="D11936" s="53"/>
      <c r="E11936" s="53"/>
      <c r="F11936" s="53"/>
      <c r="G11936" s="54"/>
      <c r="H11936" s="53"/>
      <c r="I11936" s="59"/>
      <c r="J11936" s="53"/>
      <c r="K11936" s="53"/>
      <c r="L11936" s="53"/>
      <c r="M11936" s="53"/>
    </row>
    <row r="11937" spans="2:13" x14ac:dyDescent="0.25">
      <c r="B11937" s="111"/>
      <c r="C11937" s="53"/>
      <c r="D11937" s="53"/>
      <c r="E11937" s="53"/>
      <c r="F11937" s="53"/>
      <c r="G11937" s="54"/>
      <c r="H11937" s="53"/>
      <c r="I11937" s="59"/>
      <c r="J11937" s="53"/>
      <c r="K11937" s="53"/>
      <c r="L11937" s="53"/>
      <c r="M11937" s="53"/>
    </row>
    <row r="11938" spans="2:13" x14ac:dyDescent="0.25">
      <c r="B11938" s="111"/>
      <c r="C11938" s="53"/>
      <c r="D11938" s="53"/>
      <c r="E11938" s="53"/>
      <c r="F11938" s="53"/>
      <c r="G11938" s="54"/>
      <c r="H11938" s="53"/>
      <c r="I11938" s="59"/>
      <c r="J11938" s="53"/>
      <c r="K11938" s="53"/>
      <c r="L11938" s="53"/>
      <c r="M11938" s="53"/>
    </row>
    <row r="11939" spans="2:13" x14ac:dyDescent="0.25">
      <c r="B11939" s="111"/>
      <c r="C11939" s="53"/>
      <c r="D11939" s="53"/>
      <c r="E11939" s="53"/>
      <c r="F11939" s="53"/>
      <c r="G11939" s="54"/>
      <c r="H11939" s="53"/>
      <c r="I11939" s="59"/>
      <c r="J11939" s="53"/>
      <c r="K11939" s="53"/>
      <c r="L11939" s="53"/>
      <c r="M11939" s="53"/>
    </row>
    <row r="11940" spans="2:13" x14ac:dyDescent="0.25">
      <c r="B11940" s="111"/>
      <c r="C11940" s="53"/>
      <c r="D11940" s="53"/>
      <c r="E11940" s="53"/>
      <c r="F11940" s="53"/>
      <c r="G11940" s="54"/>
      <c r="H11940" s="53"/>
      <c r="I11940" s="59"/>
      <c r="J11940" s="53"/>
      <c r="K11940" s="53"/>
      <c r="L11940" s="53"/>
      <c r="M11940" s="53"/>
    </row>
    <row r="11941" spans="2:13" x14ac:dyDescent="0.25">
      <c r="B11941" s="111"/>
      <c r="C11941" s="53"/>
      <c r="D11941" s="53"/>
      <c r="E11941" s="53"/>
      <c r="F11941" s="53"/>
      <c r="G11941" s="54"/>
      <c r="H11941" s="53"/>
      <c r="I11941" s="59"/>
      <c r="J11941" s="53"/>
      <c r="K11941" s="53"/>
      <c r="L11941" s="53"/>
      <c r="M11941" s="53"/>
    </row>
    <row r="11942" spans="2:13" x14ac:dyDescent="0.25">
      <c r="B11942" s="111"/>
      <c r="C11942" s="53"/>
      <c r="D11942" s="53"/>
      <c r="E11942" s="53"/>
      <c r="F11942" s="53"/>
      <c r="G11942" s="54"/>
      <c r="H11942" s="53"/>
      <c r="I11942" s="59"/>
      <c r="J11942" s="53"/>
      <c r="K11942" s="53"/>
      <c r="L11942" s="53"/>
      <c r="M11942" s="53"/>
    </row>
    <row r="11943" spans="2:13" x14ac:dyDescent="0.25">
      <c r="B11943" s="111"/>
      <c r="C11943" s="53"/>
      <c r="D11943" s="53"/>
      <c r="E11943" s="53"/>
      <c r="F11943" s="53"/>
      <c r="G11943" s="54"/>
      <c r="H11943" s="53"/>
      <c r="I11943" s="59"/>
      <c r="J11943" s="53"/>
      <c r="K11943" s="53"/>
      <c r="L11943" s="53"/>
      <c r="M11943" s="53"/>
    </row>
    <row r="11944" spans="2:13" x14ac:dyDescent="0.25">
      <c r="B11944" s="111"/>
      <c r="C11944" s="53"/>
      <c r="D11944" s="53"/>
      <c r="E11944" s="53"/>
      <c r="F11944" s="53"/>
      <c r="G11944" s="54"/>
      <c r="H11944" s="53"/>
      <c r="I11944" s="59"/>
      <c r="J11944" s="53"/>
      <c r="K11944" s="53"/>
      <c r="L11944" s="53"/>
      <c r="M11944" s="53"/>
    </row>
    <row r="11945" spans="2:13" x14ac:dyDescent="0.25">
      <c r="B11945" s="111"/>
      <c r="C11945" s="53"/>
      <c r="D11945" s="53"/>
      <c r="E11945" s="53"/>
      <c r="F11945" s="53"/>
      <c r="G11945" s="54"/>
      <c r="H11945" s="53"/>
      <c r="I11945" s="59"/>
      <c r="J11945" s="53"/>
      <c r="K11945" s="53"/>
      <c r="L11945" s="53"/>
      <c r="M11945" s="53"/>
    </row>
    <row r="11946" spans="2:13" x14ac:dyDescent="0.25">
      <c r="B11946" s="111"/>
      <c r="C11946" s="53"/>
      <c r="D11946" s="53"/>
      <c r="E11946" s="53"/>
      <c r="F11946" s="53"/>
      <c r="G11946" s="54"/>
      <c r="H11946" s="53"/>
      <c r="I11946" s="59"/>
      <c r="J11946" s="53"/>
      <c r="K11946" s="53"/>
      <c r="L11946" s="53"/>
      <c r="M11946" s="53"/>
    </row>
    <row r="11947" spans="2:13" x14ac:dyDescent="0.25">
      <c r="B11947" s="111"/>
      <c r="C11947" s="53"/>
      <c r="D11947" s="53"/>
      <c r="E11947" s="53"/>
      <c r="F11947" s="53"/>
      <c r="G11947" s="54"/>
      <c r="H11947" s="53"/>
      <c r="I11947" s="59"/>
      <c r="J11947" s="53"/>
      <c r="K11947" s="53"/>
      <c r="L11947" s="53"/>
      <c r="M11947" s="53"/>
    </row>
    <row r="11948" spans="2:13" x14ac:dyDescent="0.25">
      <c r="B11948" s="111"/>
      <c r="C11948" s="53"/>
      <c r="D11948" s="53"/>
      <c r="E11948" s="53"/>
      <c r="F11948" s="53"/>
      <c r="G11948" s="54"/>
      <c r="H11948" s="53"/>
      <c r="I11948" s="59"/>
      <c r="J11948" s="53"/>
      <c r="K11948" s="53"/>
      <c r="L11948" s="53"/>
      <c r="M11948" s="53"/>
    </row>
    <row r="11949" spans="2:13" x14ac:dyDescent="0.25">
      <c r="B11949" s="111"/>
      <c r="C11949" s="53"/>
      <c r="D11949" s="53"/>
      <c r="E11949" s="53"/>
      <c r="F11949" s="53"/>
      <c r="G11949" s="54"/>
      <c r="H11949" s="53"/>
      <c r="I11949" s="59"/>
      <c r="J11949" s="53"/>
      <c r="K11949" s="53"/>
      <c r="L11949" s="53"/>
      <c r="M11949" s="53"/>
    </row>
    <row r="11950" spans="2:13" x14ac:dyDescent="0.25">
      <c r="B11950" s="111"/>
      <c r="C11950" s="53"/>
      <c r="D11950" s="53"/>
      <c r="E11950" s="53"/>
      <c r="F11950" s="53"/>
      <c r="G11950" s="54"/>
      <c r="H11950" s="53"/>
      <c r="I11950" s="59"/>
      <c r="J11950" s="53"/>
      <c r="K11950" s="53"/>
      <c r="L11950" s="53"/>
      <c r="M11950" s="53"/>
    </row>
    <row r="11951" spans="2:13" x14ac:dyDescent="0.25">
      <c r="B11951" s="111"/>
      <c r="C11951" s="53"/>
      <c r="D11951" s="53"/>
      <c r="E11951" s="53"/>
      <c r="F11951" s="53"/>
      <c r="G11951" s="54"/>
      <c r="H11951" s="53"/>
      <c r="I11951" s="59"/>
      <c r="J11951" s="53"/>
      <c r="K11951" s="53"/>
      <c r="L11951" s="53"/>
      <c r="M11951" s="53"/>
    </row>
    <row r="11952" spans="2:13" x14ac:dyDescent="0.25">
      <c r="B11952" s="111"/>
      <c r="C11952" s="53"/>
      <c r="D11952" s="53"/>
      <c r="E11952" s="53"/>
      <c r="F11952" s="53"/>
      <c r="G11952" s="54"/>
      <c r="H11952" s="53"/>
      <c r="I11952" s="59"/>
      <c r="J11952" s="53"/>
      <c r="K11952" s="53"/>
      <c r="L11952" s="53"/>
      <c r="M11952" s="53"/>
    </row>
    <row r="11953" spans="2:13" x14ac:dyDescent="0.25">
      <c r="B11953" s="111"/>
      <c r="C11953" s="53"/>
      <c r="D11953" s="53"/>
      <c r="E11953" s="53"/>
      <c r="F11953" s="53"/>
      <c r="G11953" s="54"/>
      <c r="H11953" s="53"/>
      <c r="I11953" s="59"/>
      <c r="J11953" s="53"/>
      <c r="K11953" s="53"/>
      <c r="L11953" s="53"/>
      <c r="M11953" s="53"/>
    </row>
    <row r="11954" spans="2:13" x14ac:dyDescent="0.25">
      <c r="B11954" s="111"/>
      <c r="C11954" s="53"/>
      <c r="D11954" s="53"/>
      <c r="E11954" s="53"/>
      <c r="F11954" s="53"/>
      <c r="G11954" s="54"/>
      <c r="H11954" s="53"/>
      <c r="I11954" s="59"/>
      <c r="J11954" s="53"/>
      <c r="K11954" s="53"/>
      <c r="L11954" s="53"/>
      <c r="M11954" s="53"/>
    </row>
    <row r="11955" spans="2:13" x14ac:dyDescent="0.25">
      <c r="B11955" s="111"/>
      <c r="C11955" s="53"/>
      <c r="D11955" s="53"/>
      <c r="E11955" s="53"/>
      <c r="F11955" s="53"/>
      <c r="G11955" s="54"/>
      <c r="H11955" s="53"/>
      <c r="I11955" s="59"/>
      <c r="J11955" s="53"/>
      <c r="K11955" s="53"/>
      <c r="L11955" s="53"/>
      <c r="M11955" s="53"/>
    </row>
    <row r="11956" spans="2:13" x14ac:dyDescent="0.25">
      <c r="B11956" s="111"/>
      <c r="C11956" s="53"/>
      <c r="D11956" s="53"/>
      <c r="E11956" s="53"/>
      <c r="F11956" s="53"/>
      <c r="G11956" s="54"/>
      <c r="H11956" s="53"/>
      <c r="I11956" s="59"/>
      <c r="J11956" s="53"/>
      <c r="K11956" s="53"/>
      <c r="L11956" s="53"/>
      <c r="M11956" s="53"/>
    </row>
    <row r="11957" spans="2:13" x14ac:dyDescent="0.25">
      <c r="B11957" s="111"/>
      <c r="C11957" s="53"/>
      <c r="D11957" s="53"/>
      <c r="E11957" s="53"/>
      <c r="F11957" s="53"/>
      <c r="G11957" s="54"/>
      <c r="H11957" s="53"/>
      <c r="I11957" s="59"/>
      <c r="J11957" s="53"/>
      <c r="K11957" s="53"/>
      <c r="L11957" s="53"/>
      <c r="M11957" s="53"/>
    </row>
    <row r="11958" spans="2:13" x14ac:dyDescent="0.25">
      <c r="B11958" s="111"/>
      <c r="C11958" s="53"/>
      <c r="D11958" s="53"/>
      <c r="E11958" s="53"/>
      <c r="F11958" s="53"/>
      <c r="G11958" s="54"/>
      <c r="H11958" s="53"/>
      <c r="I11958" s="59"/>
      <c r="J11958" s="53"/>
      <c r="K11958" s="53"/>
      <c r="L11958" s="53"/>
      <c r="M11958" s="53"/>
    </row>
    <row r="11959" spans="2:13" x14ac:dyDescent="0.25">
      <c r="B11959" s="111"/>
      <c r="C11959" s="53"/>
      <c r="D11959" s="53"/>
      <c r="E11959" s="53"/>
      <c r="F11959" s="53"/>
      <c r="G11959" s="54"/>
      <c r="H11959" s="53"/>
      <c r="I11959" s="59"/>
      <c r="J11959" s="53"/>
      <c r="K11959" s="53"/>
      <c r="L11959" s="53"/>
      <c r="M11959" s="53"/>
    </row>
    <row r="11960" spans="2:13" x14ac:dyDescent="0.25">
      <c r="B11960" s="111"/>
      <c r="C11960" s="53"/>
      <c r="D11960" s="53"/>
      <c r="E11960" s="53"/>
      <c r="F11960" s="53"/>
      <c r="G11960" s="54"/>
      <c r="H11960" s="53"/>
      <c r="I11960" s="59"/>
      <c r="J11960" s="53"/>
      <c r="K11960" s="53"/>
      <c r="L11960" s="53"/>
      <c r="M11960" s="53"/>
    </row>
    <row r="11961" spans="2:13" x14ac:dyDescent="0.25">
      <c r="B11961" s="111"/>
      <c r="C11961" s="53"/>
      <c r="D11961" s="53"/>
      <c r="E11961" s="53"/>
      <c r="F11961" s="53"/>
      <c r="G11961" s="54"/>
      <c r="H11961" s="53"/>
      <c r="I11961" s="59"/>
      <c r="J11961" s="53"/>
      <c r="K11961" s="53"/>
      <c r="L11961" s="53"/>
      <c r="M11961" s="53"/>
    </row>
    <row r="11962" spans="2:13" x14ac:dyDescent="0.25">
      <c r="B11962" s="111"/>
      <c r="C11962" s="53"/>
      <c r="D11962" s="53"/>
      <c r="E11962" s="53"/>
      <c r="F11962" s="53"/>
      <c r="G11962" s="54"/>
      <c r="H11962" s="53"/>
      <c r="I11962" s="59"/>
      <c r="J11962" s="53"/>
      <c r="K11962" s="53"/>
      <c r="L11962" s="53"/>
      <c r="M11962" s="53"/>
    </row>
    <row r="11963" spans="2:13" x14ac:dyDescent="0.25">
      <c r="B11963" s="111"/>
      <c r="C11963" s="53"/>
      <c r="D11963" s="53"/>
      <c r="E11963" s="53"/>
      <c r="F11963" s="53"/>
      <c r="G11963" s="54"/>
      <c r="H11963" s="53"/>
      <c r="I11963" s="59"/>
      <c r="J11963" s="53"/>
      <c r="K11963" s="53"/>
      <c r="L11963" s="53"/>
      <c r="M11963" s="53"/>
    </row>
    <row r="11964" spans="2:13" x14ac:dyDescent="0.25">
      <c r="B11964" s="111"/>
      <c r="C11964" s="53"/>
      <c r="D11964" s="53"/>
      <c r="E11964" s="53"/>
      <c r="F11964" s="53"/>
      <c r="G11964" s="54"/>
      <c r="H11964" s="53"/>
      <c r="I11964" s="59"/>
      <c r="J11964" s="53"/>
      <c r="K11964" s="53"/>
      <c r="L11964" s="53"/>
      <c r="M11964" s="53"/>
    </row>
    <row r="11965" spans="2:13" x14ac:dyDescent="0.25">
      <c r="B11965" s="111"/>
      <c r="C11965" s="53"/>
      <c r="D11965" s="53"/>
      <c r="E11965" s="53"/>
      <c r="F11965" s="53"/>
      <c r="G11965" s="54"/>
      <c r="H11965" s="53"/>
      <c r="I11965" s="59"/>
      <c r="J11965" s="53"/>
      <c r="K11965" s="53"/>
      <c r="L11965" s="53"/>
      <c r="M11965" s="53"/>
    </row>
    <row r="11966" spans="2:13" x14ac:dyDescent="0.25">
      <c r="B11966" s="111"/>
      <c r="C11966" s="53"/>
      <c r="D11966" s="53"/>
      <c r="E11966" s="53"/>
      <c r="F11966" s="53"/>
      <c r="G11966" s="54"/>
      <c r="H11966" s="53"/>
      <c r="I11966" s="59"/>
      <c r="J11966" s="53"/>
      <c r="K11966" s="53"/>
      <c r="L11966" s="53"/>
      <c r="M11966" s="53"/>
    </row>
    <row r="11967" spans="2:13" x14ac:dyDescent="0.25">
      <c r="B11967" s="111"/>
      <c r="C11967" s="53"/>
      <c r="D11967" s="53"/>
      <c r="E11967" s="53"/>
      <c r="F11967" s="53"/>
      <c r="G11967" s="54"/>
      <c r="H11967" s="53"/>
      <c r="I11967" s="59"/>
      <c r="J11967" s="53"/>
      <c r="K11967" s="53"/>
      <c r="L11967" s="53"/>
      <c r="M11967" s="53"/>
    </row>
    <row r="11968" spans="2:13" x14ac:dyDescent="0.25">
      <c r="B11968" s="111"/>
      <c r="C11968" s="53"/>
      <c r="D11968" s="53"/>
      <c r="E11968" s="53"/>
      <c r="F11968" s="53"/>
      <c r="G11968" s="54"/>
      <c r="H11968" s="53"/>
      <c r="I11968" s="59"/>
      <c r="J11968" s="53"/>
      <c r="K11968" s="53"/>
      <c r="L11968" s="53"/>
      <c r="M11968" s="53"/>
    </row>
    <row r="11969" spans="2:13" x14ac:dyDescent="0.25">
      <c r="B11969" s="111"/>
      <c r="C11969" s="53"/>
      <c r="D11969" s="53"/>
      <c r="E11969" s="53"/>
      <c r="F11969" s="53"/>
      <c r="G11969" s="54"/>
      <c r="H11969" s="53"/>
      <c r="I11969" s="59"/>
      <c r="J11969" s="53"/>
      <c r="K11969" s="53"/>
      <c r="L11969" s="53"/>
      <c r="M11969" s="53"/>
    </row>
    <row r="11970" spans="2:13" x14ac:dyDescent="0.25">
      <c r="B11970" s="111"/>
      <c r="C11970" s="53"/>
      <c r="D11970" s="53"/>
      <c r="E11970" s="53"/>
      <c r="F11970" s="53"/>
      <c r="G11970" s="54"/>
      <c r="H11970" s="53"/>
      <c r="I11970" s="59"/>
      <c r="J11970" s="53"/>
      <c r="K11970" s="53"/>
      <c r="L11970" s="53"/>
      <c r="M11970" s="53"/>
    </row>
    <row r="11971" spans="2:13" x14ac:dyDescent="0.25">
      <c r="B11971" s="111"/>
      <c r="C11971" s="53"/>
      <c r="D11971" s="53"/>
      <c r="E11971" s="53"/>
      <c r="F11971" s="53"/>
      <c r="G11971" s="54"/>
      <c r="H11971" s="53"/>
      <c r="I11971" s="59"/>
      <c r="J11971" s="53"/>
      <c r="K11971" s="53"/>
      <c r="L11971" s="53"/>
      <c r="M11971" s="53"/>
    </row>
    <row r="11972" spans="2:13" x14ac:dyDescent="0.25">
      <c r="B11972" s="111"/>
      <c r="C11972" s="53"/>
      <c r="D11972" s="53"/>
      <c r="E11972" s="53"/>
      <c r="F11972" s="53"/>
      <c r="G11972" s="54"/>
      <c r="H11972" s="53"/>
      <c r="I11972" s="59"/>
      <c r="J11972" s="53"/>
      <c r="K11972" s="53"/>
      <c r="L11972" s="53"/>
      <c r="M11972" s="53"/>
    </row>
    <row r="11973" spans="2:13" x14ac:dyDescent="0.25">
      <c r="B11973" s="111"/>
      <c r="C11973" s="53"/>
      <c r="D11973" s="53"/>
      <c r="E11973" s="53"/>
      <c r="F11973" s="53"/>
      <c r="G11973" s="54"/>
      <c r="H11973" s="53"/>
      <c r="I11973" s="59"/>
      <c r="J11973" s="53"/>
      <c r="K11973" s="53"/>
      <c r="L11973" s="53"/>
      <c r="M11973" s="53"/>
    </row>
    <row r="11974" spans="2:13" x14ac:dyDescent="0.25">
      <c r="B11974" s="111"/>
      <c r="C11974" s="53"/>
      <c r="D11974" s="53"/>
      <c r="E11974" s="53"/>
      <c r="F11974" s="53"/>
      <c r="G11974" s="54"/>
      <c r="H11974" s="53"/>
      <c r="I11974" s="59"/>
      <c r="J11974" s="53"/>
      <c r="K11974" s="53"/>
      <c r="L11974" s="53"/>
      <c r="M11974" s="53"/>
    </row>
    <row r="11975" spans="2:13" x14ac:dyDescent="0.25">
      <c r="B11975" s="111"/>
      <c r="C11975" s="53"/>
      <c r="D11975" s="53"/>
      <c r="E11975" s="53"/>
      <c r="F11975" s="53"/>
      <c r="G11975" s="54"/>
      <c r="H11975" s="53"/>
      <c r="I11975" s="59"/>
      <c r="J11975" s="53"/>
      <c r="K11975" s="53"/>
      <c r="L11975" s="53"/>
      <c r="M11975" s="53"/>
    </row>
    <row r="11976" spans="2:13" x14ac:dyDescent="0.25">
      <c r="B11976" s="111"/>
      <c r="C11976" s="53"/>
      <c r="D11976" s="53"/>
      <c r="E11976" s="53"/>
      <c r="F11976" s="53"/>
      <c r="G11976" s="54"/>
      <c r="H11976" s="53"/>
      <c r="I11976" s="59"/>
      <c r="J11976" s="53"/>
      <c r="K11976" s="53"/>
      <c r="L11976" s="53"/>
      <c r="M11976" s="53"/>
    </row>
    <row r="11977" spans="2:13" x14ac:dyDescent="0.25">
      <c r="B11977" s="111"/>
      <c r="C11977" s="53"/>
      <c r="D11977" s="53"/>
      <c r="E11977" s="53"/>
      <c r="F11977" s="53"/>
      <c r="G11977" s="54"/>
      <c r="H11977" s="53"/>
      <c r="I11977" s="59"/>
      <c r="J11977" s="53"/>
      <c r="K11977" s="53"/>
      <c r="L11977" s="53"/>
      <c r="M11977" s="53"/>
    </row>
    <row r="11978" spans="2:13" x14ac:dyDescent="0.25">
      <c r="B11978" s="111"/>
      <c r="C11978" s="53"/>
      <c r="D11978" s="53"/>
      <c r="E11978" s="53"/>
      <c r="F11978" s="53"/>
      <c r="G11978" s="54"/>
      <c r="H11978" s="53"/>
      <c r="I11978" s="59"/>
      <c r="J11978" s="53"/>
      <c r="K11978" s="53"/>
      <c r="L11978" s="53"/>
      <c r="M11978" s="53"/>
    </row>
    <row r="11979" spans="2:13" x14ac:dyDescent="0.25">
      <c r="B11979" s="111"/>
      <c r="C11979" s="53"/>
      <c r="D11979" s="53"/>
      <c r="E11979" s="53"/>
      <c r="F11979" s="53"/>
      <c r="G11979" s="54"/>
      <c r="H11979" s="53"/>
      <c r="I11979" s="59"/>
      <c r="J11979" s="53"/>
      <c r="K11979" s="53"/>
      <c r="L11979" s="53"/>
      <c r="M11979" s="53"/>
    </row>
    <row r="11980" spans="2:13" x14ac:dyDescent="0.25">
      <c r="B11980" s="111"/>
      <c r="C11980" s="53"/>
      <c r="D11980" s="53"/>
      <c r="E11980" s="53"/>
      <c r="F11980" s="53"/>
      <c r="G11980" s="54"/>
      <c r="H11980" s="53"/>
      <c r="I11980" s="59"/>
      <c r="J11980" s="53"/>
      <c r="K11980" s="53"/>
      <c r="L11980" s="53"/>
      <c r="M11980" s="53"/>
    </row>
    <row r="11981" spans="2:13" x14ac:dyDescent="0.25">
      <c r="B11981" s="111"/>
      <c r="C11981" s="53"/>
      <c r="D11981" s="53"/>
      <c r="E11981" s="53"/>
      <c r="F11981" s="53"/>
      <c r="G11981" s="54"/>
      <c r="H11981" s="53"/>
      <c r="I11981" s="59"/>
      <c r="J11981" s="53"/>
      <c r="K11981" s="53"/>
      <c r="L11981" s="53"/>
      <c r="M11981" s="53"/>
    </row>
    <row r="11982" spans="2:13" x14ac:dyDescent="0.25">
      <c r="B11982" s="111"/>
      <c r="C11982" s="53"/>
      <c r="D11982" s="53"/>
      <c r="E11982" s="53"/>
      <c r="F11982" s="53"/>
      <c r="G11982" s="54"/>
      <c r="H11982" s="53"/>
      <c r="I11982" s="59"/>
      <c r="J11982" s="53"/>
      <c r="K11982" s="53"/>
      <c r="L11982" s="53"/>
      <c r="M11982" s="53"/>
    </row>
    <row r="11983" spans="2:13" x14ac:dyDescent="0.25">
      <c r="B11983" s="111"/>
      <c r="C11983" s="53"/>
      <c r="D11983" s="53"/>
      <c r="E11983" s="53"/>
      <c r="F11983" s="53"/>
      <c r="G11983" s="54"/>
      <c r="H11983" s="53"/>
      <c r="I11983" s="59"/>
      <c r="J11983" s="53"/>
      <c r="K11983" s="53"/>
      <c r="L11983" s="53"/>
      <c r="M11983" s="53"/>
    </row>
    <row r="11984" spans="2:13" x14ac:dyDescent="0.25">
      <c r="B11984" s="111"/>
      <c r="C11984" s="53"/>
      <c r="D11984" s="53"/>
      <c r="E11984" s="53"/>
      <c r="F11984" s="53"/>
      <c r="G11984" s="54"/>
      <c r="H11984" s="53"/>
      <c r="I11984" s="59"/>
      <c r="J11984" s="53"/>
      <c r="K11984" s="53"/>
      <c r="L11984" s="53"/>
      <c r="M11984" s="53"/>
    </row>
    <row r="11985" spans="2:13" x14ac:dyDescent="0.25">
      <c r="B11985" s="111"/>
      <c r="C11985" s="53"/>
      <c r="D11985" s="53"/>
      <c r="E11985" s="53"/>
      <c r="F11985" s="53"/>
      <c r="G11985" s="54"/>
      <c r="H11985" s="53"/>
      <c r="I11985" s="59"/>
      <c r="J11985" s="53"/>
      <c r="K11985" s="53"/>
      <c r="L11985" s="53"/>
      <c r="M11985" s="53"/>
    </row>
    <row r="11986" spans="2:13" x14ac:dyDescent="0.25">
      <c r="B11986" s="111"/>
      <c r="C11986" s="53"/>
      <c r="D11986" s="53"/>
      <c r="E11986" s="53"/>
      <c r="F11986" s="53"/>
      <c r="G11986" s="54"/>
      <c r="H11986" s="53"/>
      <c r="I11986" s="59"/>
      <c r="J11986" s="53"/>
      <c r="K11986" s="53"/>
      <c r="L11986" s="53"/>
      <c r="M11986" s="53"/>
    </row>
    <row r="11987" spans="2:13" x14ac:dyDescent="0.25">
      <c r="B11987" s="111"/>
      <c r="C11987" s="53"/>
      <c r="D11987" s="53"/>
      <c r="E11987" s="53"/>
      <c r="F11987" s="53"/>
      <c r="G11987" s="54"/>
      <c r="H11987" s="53"/>
      <c r="I11987" s="59"/>
      <c r="J11987" s="53"/>
      <c r="K11987" s="53"/>
      <c r="L11987" s="53"/>
      <c r="M11987" s="53"/>
    </row>
    <row r="11988" spans="2:13" x14ac:dyDescent="0.25">
      <c r="B11988" s="111"/>
      <c r="C11988" s="53"/>
      <c r="D11988" s="53"/>
      <c r="E11988" s="53"/>
      <c r="F11988" s="53"/>
      <c r="G11988" s="54"/>
      <c r="H11988" s="53"/>
      <c r="I11988" s="59"/>
      <c r="J11988" s="53"/>
      <c r="K11988" s="53"/>
      <c r="L11988" s="53"/>
      <c r="M11988" s="53"/>
    </row>
    <row r="11989" spans="2:13" x14ac:dyDescent="0.25">
      <c r="B11989" s="111"/>
      <c r="C11989" s="53"/>
      <c r="D11989" s="53"/>
      <c r="E11989" s="53"/>
      <c r="F11989" s="53"/>
      <c r="G11989" s="54"/>
      <c r="H11989" s="53"/>
      <c r="I11989" s="59"/>
      <c r="J11989" s="53"/>
      <c r="K11989" s="53"/>
      <c r="L11989" s="53"/>
      <c r="M11989" s="53"/>
    </row>
    <row r="11990" spans="2:13" x14ac:dyDescent="0.25">
      <c r="B11990" s="111"/>
      <c r="C11990" s="53"/>
      <c r="D11990" s="53"/>
      <c r="E11990" s="53"/>
      <c r="F11990" s="53"/>
      <c r="G11990" s="54"/>
      <c r="H11990" s="53"/>
      <c r="I11990" s="59"/>
      <c r="J11990" s="53"/>
      <c r="K11990" s="53"/>
      <c r="L11990" s="53"/>
      <c r="M11990" s="53"/>
    </row>
    <row r="11991" spans="2:13" x14ac:dyDescent="0.25">
      <c r="B11991" s="111"/>
      <c r="C11991" s="53"/>
      <c r="D11991" s="53"/>
      <c r="E11991" s="53"/>
      <c r="F11991" s="53"/>
      <c r="G11991" s="54"/>
      <c r="H11991" s="53"/>
      <c r="I11991" s="59"/>
      <c r="J11991" s="53"/>
      <c r="K11991" s="53"/>
      <c r="L11991" s="53"/>
      <c r="M11991" s="53"/>
    </row>
    <row r="11992" spans="2:13" x14ac:dyDescent="0.25">
      <c r="B11992" s="111"/>
      <c r="C11992" s="53"/>
      <c r="D11992" s="53"/>
      <c r="E11992" s="53"/>
      <c r="F11992" s="53"/>
      <c r="G11992" s="54"/>
      <c r="H11992" s="53"/>
      <c r="I11992" s="59"/>
      <c r="J11992" s="53"/>
      <c r="K11992" s="53"/>
      <c r="L11992" s="53"/>
      <c r="M11992" s="53"/>
    </row>
    <row r="11993" spans="2:13" x14ac:dyDescent="0.25">
      <c r="B11993" s="111"/>
      <c r="C11993" s="53"/>
      <c r="D11993" s="53"/>
      <c r="E11993" s="53"/>
      <c r="F11993" s="53"/>
      <c r="G11993" s="54"/>
      <c r="H11993" s="53"/>
      <c r="I11993" s="59"/>
      <c r="J11993" s="53"/>
      <c r="K11993" s="53"/>
      <c r="L11993" s="53"/>
      <c r="M11993" s="53"/>
    </row>
    <row r="11994" spans="2:13" x14ac:dyDescent="0.25">
      <c r="B11994" s="111"/>
      <c r="C11994" s="53"/>
      <c r="D11994" s="53"/>
      <c r="E11994" s="53"/>
      <c r="F11994" s="53"/>
      <c r="G11994" s="54"/>
      <c r="H11994" s="53"/>
      <c r="I11994" s="59"/>
      <c r="J11994" s="53"/>
      <c r="K11994" s="53"/>
      <c r="L11994" s="53"/>
      <c r="M11994" s="53"/>
    </row>
    <row r="11995" spans="2:13" x14ac:dyDescent="0.25">
      <c r="B11995" s="111"/>
      <c r="C11995" s="53"/>
      <c r="D11995" s="53"/>
      <c r="E11995" s="53"/>
      <c r="F11995" s="53"/>
      <c r="G11995" s="54"/>
      <c r="H11995" s="53"/>
      <c r="I11995" s="59"/>
      <c r="J11995" s="53"/>
      <c r="K11995" s="53"/>
      <c r="L11995" s="53"/>
      <c r="M11995" s="53"/>
    </row>
    <row r="11996" spans="2:13" x14ac:dyDescent="0.25">
      <c r="B11996" s="111"/>
      <c r="C11996" s="53"/>
      <c r="D11996" s="53"/>
      <c r="E11996" s="53"/>
      <c r="F11996" s="53"/>
      <c r="G11996" s="54"/>
      <c r="H11996" s="53"/>
      <c r="I11996" s="59"/>
      <c r="J11996" s="53"/>
      <c r="K11996" s="53"/>
      <c r="L11996" s="53"/>
      <c r="M11996" s="53"/>
    </row>
    <row r="11997" spans="2:13" x14ac:dyDescent="0.25">
      <c r="B11997" s="111"/>
      <c r="C11997" s="53"/>
      <c r="D11997" s="53"/>
      <c r="E11997" s="53"/>
      <c r="F11997" s="53"/>
      <c r="G11997" s="54"/>
      <c r="H11997" s="53"/>
      <c r="I11997" s="59"/>
      <c r="J11997" s="53"/>
      <c r="K11997" s="53"/>
      <c r="L11997" s="53"/>
      <c r="M11997" s="53"/>
    </row>
    <row r="11998" spans="2:13" x14ac:dyDescent="0.25">
      <c r="B11998" s="111"/>
      <c r="C11998" s="53"/>
      <c r="D11998" s="53"/>
      <c r="E11998" s="53"/>
      <c r="F11998" s="53"/>
      <c r="G11998" s="54"/>
      <c r="H11998" s="53"/>
      <c r="I11998" s="59"/>
      <c r="J11998" s="53"/>
      <c r="K11998" s="53"/>
      <c r="L11998" s="53"/>
      <c r="M11998" s="53"/>
    </row>
    <row r="11999" spans="2:13" x14ac:dyDescent="0.25">
      <c r="B11999" s="111"/>
      <c r="C11999" s="53"/>
      <c r="D11999" s="53"/>
      <c r="E11999" s="53"/>
      <c r="F11999" s="53"/>
      <c r="G11999" s="54"/>
      <c r="H11999" s="53"/>
      <c r="I11999" s="59"/>
      <c r="J11999" s="53"/>
      <c r="K11999" s="53"/>
      <c r="L11999" s="53"/>
      <c r="M11999" s="53"/>
    </row>
    <row r="12000" spans="2:13" x14ac:dyDescent="0.25">
      <c r="B12000" s="111"/>
      <c r="C12000" s="53"/>
      <c r="D12000" s="53"/>
      <c r="E12000" s="53"/>
      <c r="F12000" s="53"/>
      <c r="G12000" s="54"/>
      <c r="H12000" s="53"/>
      <c r="I12000" s="59"/>
      <c r="J12000" s="53"/>
      <c r="K12000" s="53"/>
      <c r="L12000" s="53"/>
      <c r="M12000" s="53"/>
    </row>
    <row r="12001" spans="2:13" x14ac:dyDescent="0.25">
      <c r="B12001" s="111"/>
      <c r="C12001" s="53"/>
      <c r="D12001" s="53"/>
      <c r="E12001" s="53"/>
      <c r="F12001" s="53"/>
      <c r="G12001" s="54"/>
      <c r="H12001" s="53"/>
      <c r="I12001" s="59"/>
      <c r="J12001" s="53"/>
      <c r="K12001" s="53"/>
      <c r="L12001" s="53"/>
      <c r="M12001" s="53"/>
    </row>
    <row r="12002" spans="2:13" x14ac:dyDescent="0.25">
      <c r="B12002" s="111"/>
      <c r="C12002" s="53"/>
      <c r="D12002" s="53"/>
      <c r="E12002" s="53"/>
      <c r="F12002" s="53"/>
      <c r="G12002" s="54"/>
      <c r="H12002" s="53"/>
      <c r="I12002" s="59"/>
      <c r="J12002" s="53"/>
      <c r="K12002" s="53"/>
      <c r="L12002" s="53"/>
      <c r="M12002" s="53"/>
    </row>
    <row r="12003" spans="2:13" x14ac:dyDescent="0.25">
      <c r="B12003" s="111"/>
      <c r="C12003" s="53"/>
      <c r="D12003" s="53"/>
      <c r="E12003" s="53"/>
      <c r="F12003" s="53"/>
      <c r="G12003" s="54"/>
      <c r="H12003" s="53"/>
      <c r="I12003" s="59"/>
      <c r="J12003" s="53"/>
      <c r="K12003" s="53"/>
      <c r="L12003" s="53"/>
      <c r="M12003" s="53"/>
    </row>
    <row r="12004" spans="2:13" x14ac:dyDescent="0.25">
      <c r="B12004" s="111"/>
      <c r="C12004" s="53"/>
      <c r="D12004" s="53"/>
      <c r="E12004" s="53"/>
      <c r="F12004" s="53"/>
      <c r="G12004" s="54"/>
      <c r="H12004" s="53"/>
      <c r="I12004" s="59"/>
      <c r="J12004" s="53"/>
      <c r="K12004" s="53"/>
      <c r="L12004" s="53"/>
      <c r="M12004" s="53"/>
    </row>
    <row r="12005" spans="2:13" x14ac:dyDescent="0.25">
      <c r="B12005" s="111"/>
      <c r="C12005" s="53"/>
      <c r="D12005" s="53"/>
      <c r="E12005" s="53"/>
      <c r="F12005" s="53"/>
      <c r="G12005" s="54"/>
      <c r="H12005" s="53"/>
      <c r="I12005" s="59"/>
      <c r="J12005" s="53"/>
      <c r="K12005" s="53"/>
      <c r="L12005" s="53"/>
      <c r="M12005" s="53"/>
    </row>
    <row r="12006" spans="2:13" x14ac:dyDescent="0.25">
      <c r="B12006" s="111"/>
      <c r="C12006" s="53"/>
      <c r="D12006" s="53"/>
      <c r="E12006" s="53"/>
      <c r="F12006" s="53"/>
      <c r="G12006" s="54"/>
      <c r="H12006" s="53"/>
      <c r="I12006" s="59"/>
      <c r="J12006" s="53"/>
      <c r="K12006" s="53"/>
      <c r="L12006" s="53"/>
      <c r="M12006" s="53"/>
    </row>
    <row r="12007" spans="2:13" x14ac:dyDescent="0.25">
      <c r="B12007" s="111"/>
      <c r="C12007" s="53"/>
      <c r="D12007" s="53"/>
      <c r="E12007" s="53"/>
      <c r="F12007" s="53"/>
      <c r="G12007" s="54"/>
      <c r="H12007" s="53"/>
      <c r="I12007" s="59"/>
      <c r="J12007" s="53"/>
      <c r="K12007" s="53"/>
      <c r="L12007" s="53"/>
      <c r="M12007" s="53"/>
    </row>
    <row r="12008" spans="2:13" x14ac:dyDescent="0.25">
      <c r="B12008" s="111"/>
      <c r="C12008" s="53"/>
      <c r="D12008" s="53"/>
      <c r="E12008" s="53"/>
      <c r="F12008" s="53"/>
      <c r="G12008" s="54"/>
      <c r="H12008" s="53"/>
      <c r="I12008" s="59"/>
      <c r="J12008" s="53"/>
      <c r="K12008" s="53"/>
      <c r="L12008" s="53"/>
      <c r="M12008" s="53"/>
    </row>
    <row r="12009" spans="2:13" x14ac:dyDescent="0.25">
      <c r="B12009" s="111"/>
      <c r="C12009" s="53"/>
      <c r="D12009" s="53"/>
      <c r="E12009" s="53"/>
      <c r="F12009" s="53"/>
      <c r="G12009" s="54"/>
      <c r="H12009" s="53"/>
      <c r="I12009" s="59"/>
      <c r="J12009" s="53"/>
      <c r="K12009" s="53"/>
      <c r="L12009" s="53"/>
      <c r="M12009" s="53"/>
    </row>
    <row r="12010" spans="2:13" x14ac:dyDescent="0.25">
      <c r="B12010" s="111"/>
      <c r="C12010" s="53"/>
      <c r="D12010" s="53"/>
      <c r="E12010" s="53"/>
      <c r="F12010" s="53"/>
      <c r="G12010" s="54"/>
      <c r="H12010" s="53"/>
      <c r="I12010" s="59"/>
      <c r="J12010" s="53"/>
      <c r="K12010" s="53"/>
      <c r="L12010" s="53"/>
      <c r="M12010" s="53"/>
    </row>
    <row r="12011" spans="2:13" x14ac:dyDescent="0.25">
      <c r="B12011" s="111"/>
      <c r="C12011" s="53"/>
      <c r="D12011" s="53"/>
      <c r="E12011" s="53"/>
      <c r="F12011" s="53"/>
      <c r="G12011" s="54"/>
      <c r="H12011" s="53"/>
      <c r="I12011" s="59"/>
      <c r="J12011" s="53"/>
      <c r="K12011" s="53"/>
      <c r="L12011" s="53"/>
      <c r="M12011" s="53"/>
    </row>
    <row r="12012" spans="2:13" x14ac:dyDescent="0.25">
      <c r="B12012" s="111"/>
      <c r="C12012" s="53"/>
      <c r="D12012" s="53"/>
      <c r="E12012" s="53"/>
      <c r="F12012" s="53"/>
      <c r="G12012" s="54"/>
      <c r="H12012" s="53"/>
      <c r="I12012" s="59"/>
      <c r="J12012" s="53"/>
      <c r="K12012" s="53"/>
      <c r="L12012" s="53"/>
      <c r="M12012" s="53"/>
    </row>
    <row r="12013" spans="2:13" x14ac:dyDescent="0.25">
      <c r="B12013" s="111"/>
      <c r="C12013" s="53"/>
      <c r="D12013" s="53"/>
      <c r="E12013" s="53"/>
      <c r="F12013" s="53"/>
      <c r="G12013" s="54"/>
      <c r="H12013" s="53"/>
      <c r="I12013" s="59"/>
      <c r="J12013" s="53"/>
      <c r="K12013" s="53"/>
      <c r="L12013" s="53"/>
      <c r="M12013" s="53"/>
    </row>
    <row r="12014" spans="2:13" x14ac:dyDescent="0.25">
      <c r="B12014" s="111"/>
      <c r="C12014" s="53"/>
      <c r="D12014" s="53"/>
      <c r="E12014" s="53"/>
      <c r="F12014" s="53"/>
      <c r="G12014" s="54"/>
      <c r="H12014" s="53"/>
      <c r="I12014" s="59"/>
      <c r="J12014" s="53"/>
      <c r="K12014" s="53"/>
      <c r="L12014" s="53"/>
      <c r="M12014" s="53"/>
    </row>
    <row r="12015" spans="2:13" x14ac:dyDescent="0.25">
      <c r="B12015" s="111"/>
      <c r="C12015" s="53"/>
      <c r="D12015" s="53"/>
      <c r="E12015" s="53"/>
      <c r="F12015" s="53"/>
      <c r="G12015" s="54"/>
      <c r="H12015" s="53"/>
      <c r="I12015" s="59"/>
      <c r="J12015" s="53"/>
      <c r="K12015" s="53"/>
      <c r="L12015" s="53"/>
      <c r="M12015" s="53"/>
    </row>
    <row r="12016" spans="2:13" x14ac:dyDescent="0.25">
      <c r="B12016" s="111"/>
      <c r="C12016" s="53"/>
      <c r="D12016" s="53"/>
      <c r="E12016" s="53"/>
      <c r="F12016" s="53"/>
      <c r="G12016" s="54"/>
      <c r="H12016" s="53"/>
      <c r="I12016" s="59"/>
      <c r="J12016" s="53"/>
      <c r="K12016" s="53"/>
      <c r="L12016" s="53"/>
      <c r="M12016" s="53"/>
    </row>
    <row r="12017" spans="2:13" x14ac:dyDescent="0.25">
      <c r="B12017" s="111"/>
      <c r="C12017" s="53"/>
      <c r="D12017" s="53"/>
      <c r="E12017" s="53"/>
      <c r="F12017" s="53"/>
      <c r="G12017" s="54"/>
      <c r="H12017" s="53"/>
      <c r="I12017" s="59"/>
      <c r="J12017" s="53"/>
      <c r="K12017" s="53"/>
      <c r="L12017" s="53"/>
      <c r="M12017" s="53"/>
    </row>
    <row r="12018" spans="2:13" x14ac:dyDescent="0.25">
      <c r="B12018" s="111"/>
      <c r="C12018" s="53"/>
      <c r="D12018" s="53"/>
      <c r="E12018" s="53"/>
      <c r="F12018" s="53"/>
      <c r="G12018" s="54"/>
      <c r="H12018" s="53"/>
      <c r="I12018" s="59"/>
      <c r="J12018" s="53"/>
      <c r="K12018" s="53"/>
      <c r="L12018" s="53"/>
      <c r="M12018" s="53"/>
    </row>
    <row r="12019" spans="2:13" x14ac:dyDescent="0.25">
      <c r="B12019" s="111"/>
      <c r="C12019" s="53"/>
      <c r="D12019" s="53"/>
      <c r="E12019" s="53"/>
      <c r="F12019" s="53"/>
      <c r="G12019" s="54"/>
      <c r="H12019" s="53"/>
      <c r="I12019" s="59"/>
      <c r="J12019" s="53"/>
      <c r="K12019" s="53"/>
      <c r="L12019" s="53"/>
      <c r="M12019" s="53"/>
    </row>
    <row r="12020" spans="2:13" x14ac:dyDescent="0.25">
      <c r="B12020" s="111"/>
      <c r="C12020" s="53"/>
      <c r="D12020" s="53"/>
      <c r="E12020" s="53"/>
      <c r="F12020" s="53"/>
      <c r="G12020" s="54"/>
      <c r="H12020" s="53"/>
      <c r="I12020" s="59"/>
      <c r="J12020" s="53"/>
      <c r="K12020" s="53"/>
      <c r="L12020" s="53"/>
      <c r="M12020" s="53"/>
    </row>
    <row r="12021" spans="2:13" x14ac:dyDescent="0.25">
      <c r="B12021" s="111"/>
      <c r="C12021" s="53"/>
      <c r="D12021" s="53"/>
      <c r="E12021" s="53"/>
      <c r="F12021" s="53"/>
      <c r="G12021" s="54"/>
      <c r="H12021" s="53"/>
      <c r="I12021" s="59"/>
      <c r="J12021" s="53"/>
      <c r="K12021" s="53"/>
      <c r="L12021" s="53"/>
      <c r="M12021" s="53"/>
    </row>
    <row r="12022" spans="2:13" x14ac:dyDescent="0.25">
      <c r="B12022" s="111"/>
      <c r="C12022" s="53"/>
      <c r="D12022" s="53"/>
      <c r="E12022" s="53"/>
      <c r="F12022" s="53"/>
      <c r="G12022" s="54"/>
      <c r="H12022" s="53"/>
      <c r="I12022" s="59"/>
      <c r="J12022" s="53"/>
      <c r="K12022" s="53"/>
      <c r="L12022" s="53"/>
      <c r="M12022" s="53"/>
    </row>
    <row r="12023" spans="2:13" x14ac:dyDescent="0.25">
      <c r="B12023" s="111"/>
      <c r="C12023" s="53"/>
      <c r="D12023" s="53"/>
      <c r="E12023" s="53"/>
      <c r="F12023" s="53"/>
      <c r="G12023" s="54"/>
      <c r="H12023" s="53"/>
      <c r="I12023" s="59"/>
      <c r="J12023" s="53"/>
      <c r="K12023" s="53"/>
      <c r="L12023" s="53"/>
      <c r="M12023" s="53"/>
    </row>
    <row r="12024" spans="2:13" x14ac:dyDescent="0.25">
      <c r="B12024" s="111"/>
      <c r="C12024" s="53"/>
      <c r="D12024" s="53"/>
      <c r="E12024" s="53"/>
      <c r="F12024" s="53"/>
      <c r="G12024" s="54"/>
      <c r="H12024" s="53"/>
      <c r="I12024" s="59"/>
      <c r="J12024" s="53"/>
      <c r="K12024" s="53"/>
      <c r="L12024" s="53"/>
      <c r="M12024" s="53"/>
    </row>
    <row r="12025" spans="2:13" x14ac:dyDescent="0.25">
      <c r="B12025" s="111"/>
      <c r="C12025" s="53"/>
      <c r="D12025" s="53"/>
      <c r="E12025" s="53"/>
      <c r="F12025" s="53"/>
      <c r="G12025" s="54"/>
      <c r="H12025" s="53"/>
      <c r="I12025" s="59"/>
      <c r="J12025" s="53"/>
      <c r="K12025" s="53"/>
      <c r="L12025" s="53"/>
      <c r="M12025" s="53"/>
    </row>
    <row r="12026" spans="2:13" x14ac:dyDescent="0.25">
      <c r="B12026" s="111"/>
      <c r="C12026" s="53"/>
      <c r="D12026" s="53"/>
      <c r="E12026" s="53"/>
      <c r="F12026" s="53"/>
      <c r="G12026" s="54"/>
      <c r="H12026" s="53"/>
      <c r="I12026" s="59"/>
      <c r="J12026" s="53"/>
      <c r="K12026" s="53"/>
      <c r="L12026" s="53"/>
      <c r="M12026" s="53"/>
    </row>
    <row r="12027" spans="2:13" x14ac:dyDescent="0.25">
      <c r="B12027" s="111"/>
      <c r="C12027" s="53"/>
      <c r="D12027" s="53"/>
      <c r="E12027" s="53"/>
      <c r="F12027" s="53"/>
      <c r="G12027" s="54"/>
      <c r="H12027" s="53"/>
      <c r="I12027" s="59"/>
      <c r="J12027" s="53"/>
      <c r="K12027" s="53"/>
      <c r="L12027" s="53"/>
      <c r="M12027" s="53"/>
    </row>
    <row r="12028" spans="2:13" x14ac:dyDescent="0.25">
      <c r="B12028" s="111"/>
      <c r="C12028" s="53"/>
      <c r="D12028" s="53"/>
      <c r="E12028" s="53"/>
      <c r="F12028" s="53"/>
      <c r="G12028" s="54"/>
      <c r="H12028" s="53"/>
      <c r="I12028" s="59"/>
      <c r="J12028" s="53"/>
      <c r="K12028" s="53"/>
      <c r="L12028" s="53"/>
      <c r="M12028" s="53"/>
    </row>
    <row r="12029" spans="2:13" x14ac:dyDescent="0.25">
      <c r="B12029" s="111"/>
      <c r="C12029" s="53"/>
      <c r="D12029" s="53"/>
      <c r="E12029" s="53"/>
      <c r="F12029" s="53"/>
      <c r="G12029" s="54"/>
      <c r="H12029" s="53"/>
      <c r="I12029" s="59"/>
      <c r="J12029" s="53"/>
      <c r="K12029" s="53"/>
      <c r="L12029" s="53"/>
      <c r="M12029" s="53"/>
    </row>
    <row r="12030" spans="2:13" x14ac:dyDescent="0.25">
      <c r="B12030" s="111"/>
      <c r="C12030" s="53"/>
      <c r="D12030" s="53"/>
      <c r="E12030" s="53"/>
      <c r="F12030" s="53"/>
      <c r="G12030" s="54"/>
      <c r="H12030" s="53"/>
      <c r="I12030" s="59"/>
      <c r="J12030" s="53"/>
      <c r="K12030" s="53"/>
      <c r="L12030" s="53"/>
      <c r="M12030" s="53"/>
    </row>
    <row r="12031" spans="2:13" x14ac:dyDescent="0.25">
      <c r="B12031" s="111"/>
      <c r="C12031" s="53"/>
      <c r="D12031" s="53"/>
      <c r="E12031" s="53"/>
      <c r="F12031" s="53"/>
      <c r="G12031" s="54"/>
      <c r="H12031" s="53"/>
      <c r="I12031" s="59"/>
      <c r="J12031" s="53"/>
      <c r="K12031" s="53"/>
      <c r="L12031" s="53"/>
      <c r="M12031" s="53"/>
    </row>
    <row r="12032" spans="2:13" x14ac:dyDescent="0.25">
      <c r="B12032" s="111"/>
      <c r="C12032" s="53"/>
      <c r="D12032" s="53"/>
      <c r="E12032" s="53"/>
      <c r="F12032" s="53"/>
      <c r="G12032" s="54"/>
      <c r="H12032" s="53"/>
      <c r="I12032" s="59"/>
      <c r="J12032" s="53"/>
      <c r="K12032" s="53"/>
      <c r="L12032" s="53"/>
      <c r="M12032" s="53"/>
    </row>
    <row r="12033" spans="2:13" x14ac:dyDescent="0.25">
      <c r="B12033" s="111"/>
      <c r="C12033" s="53"/>
      <c r="D12033" s="53"/>
      <c r="E12033" s="53"/>
      <c r="F12033" s="53"/>
      <c r="G12033" s="54"/>
      <c r="H12033" s="53"/>
      <c r="I12033" s="59"/>
      <c r="J12033" s="53"/>
      <c r="K12033" s="53"/>
      <c r="L12033" s="53"/>
      <c r="M12033" s="53"/>
    </row>
    <row r="12034" spans="2:13" x14ac:dyDescent="0.25">
      <c r="B12034" s="111"/>
      <c r="C12034" s="53"/>
      <c r="D12034" s="53"/>
      <c r="E12034" s="53"/>
      <c r="F12034" s="53"/>
      <c r="G12034" s="54"/>
      <c r="H12034" s="53"/>
      <c r="I12034" s="59"/>
      <c r="J12034" s="53"/>
      <c r="K12034" s="53"/>
      <c r="L12034" s="53"/>
      <c r="M12034" s="53"/>
    </row>
    <row r="12035" spans="2:13" x14ac:dyDescent="0.25">
      <c r="B12035" s="111"/>
      <c r="C12035" s="53"/>
      <c r="D12035" s="53"/>
      <c r="E12035" s="53"/>
      <c r="F12035" s="53"/>
      <c r="G12035" s="54"/>
      <c r="H12035" s="53"/>
      <c r="I12035" s="59"/>
      <c r="J12035" s="53"/>
      <c r="K12035" s="53"/>
      <c r="L12035" s="53"/>
      <c r="M12035" s="53"/>
    </row>
    <row r="12036" spans="2:13" x14ac:dyDescent="0.25">
      <c r="B12036" s="111"/>
      <c r="C12036" s="53"/>
      <c r="D12036" s="53"/>
      <c r="E12036" s="53"/>
      <c r="F12036" s="53"/>
      <c r="G12036" s="54"/>
      <c r="H12036" s="53"/>
      <c r="I12036" s="59"/>
      <c r="J12036" s="53"/>
      <c r="K12036" s="53"/>
      <c r="L12036" s="53"/>
      <c r="M12036" s="53"/>
    </row>
    <row r="12037" spans="2:13" x14ac:dyDescent="0.25">
      <c r="B12037" s="111"/>
      <c r="C12037" s="53"/>
      <c r="D12037" s="53"/>
      <c r="E12037" s="53"/>
      <c r="F12037" s="53"/>
      <c r="G12037" s="54"/>
      <c r="H12037" s="53"/>
      <c r="I12037" s="59"/>
      <c r="J12037" s="53"/>
      <c r="K12037" s="53"/>
      <c r="L12037" s="53"/>
      <c r="M12037" s="53"/>
    </row>
    <row r="12038" spans="2:13" x14ac:dyDescent="0.25">
      <c r="B12038" s="111"/>
      <c r="C12038" s="53"/>
      <c r="D12038" s="53"/>
      <c r="E12038" s="53"/>
      <c r="F12038" s="53"/>
      <c r="G12038" s="54"/>
      <c r="H12038" s="53"/>
      <c r="I12038" s="59"/>
      <c r="J12038" s="53"/>
      <c r="K12038" s="53"/>
      <c r="L12038" s="53"/>
      <c r="M12038" s="53"/>
    </row>
    <row r="12039" spans="2:13" x14ac:dyDescent="0.25">
      <c r="B12039" s="111"/>
      <c r="C12039" s="53"/>
      <c r="D12039" s="53"/>
      <c r="E12039" s="53"/>
      <c r="F12039" s="53"/>
      <c r="G12039" s="54"/>
      <c r="H12039" s="53"/>
      <c r="I12039" s="59"/>
      <c r="J12039" s="53"/>
      <c r="K12039" s="53"/>
      <c r="L12039" s="53"/>
      <c r="M12039" s="53"/>
    </row>
    <row r="12040" spans="2:13" x14ac:dyDescent="0.25">
      <c r="B12040" s="111"/>
      <c r="C12040" s="53"/>
      <c r="D12040" s="53"/>
      <c r="E12040" s="53"/>
      <c r="F12040" s="53"/>
      <c r="G12040" s="54"/>
      <c r="H12040" s="53"/>
      <c r="I12040" s="59"/>
      <c r="J12040" s="53"/>
      <c r="K12040" s="53"/>
      <c r="L12040" s="53"/>
      <c r="M12040" s="53"/>
    </row>
    <row r="12041" spans="2:13" x14ac:dyDescent="0.25">
      <c r="B12041" s="111"/>
      <c r="C12041" s="53"/>
      <c r="D12041" s="53"/>
      <c r="E12041" s="53"/>
      <c r="F12041" s="53"/>
      <c r="G12041" s="54"/>
      <c r="H12041" s="53"/>
      <c r="I12041" s="59"/>
      <c r="J12041" s="53"/>
      <c r="K12041" s="53"/>
      <c r="L12041" s="53"/>
      <c r="M12041" s="53"/>
    </row>
    <row r="12042" spans="2:13" x14ac:dyDescent="0.25">
      <c r="B12042" s="111"/>
      <c r="C12042" s="53"/>
      <c r="D12042" s="53"/>
      <c r="E12042" s="53"/>
      <c r="F12042" s="53"/>
      <c r="G12042" s="54"/>
      <c r="H12042" s="53"/>
      <c r="I12042" s="59"/>
      <c r="J12042" s="53"/>
      <c r="K12042" s="53"/>
      <c r="L12042" s="53"/>
      <c r="M12042" s="53"/>
    </row>
    <row r="12043" spans="2:13" x14ac:dyDescent="0.25">
      <c r="B12043" s="111"/>
      <c r="C12043" s="53"/>
      <c r="D12043" s="53"/>
      <c r="E12043" s="53"/>
      <c r="F12043" s="53"/>
      <c r="G12043" s="54"/>
      <c r="H12043" s="53"/>
      <c r="I12043" s="59"/>
      <c r="J12043" s="53"/>
      <c r="K12043" s="53"/>
      <c r="L12043" s="53"/>
      <c r="M12043" s="53"/>
    </row>
    <row r="12044" spans="2:13" x14ac:dyDescent="0.25">
      <c r="B12044" s="111"/>
      <c r="C12044" s="53"/>
      <c r="D12044" s="53"/>
      <c r="E12044" s="53"/>
      <c r="F12044" s="53"/>
      <c r="G12044" s="54"/>
      <c r="H12044" s="53"/>
      <c r="I12044" s="59"/>
      <c r="J12044" s="53"/>
      <c r="K12044" s="53"/>
      <c r="L12044" s="53"/>
      <c r="M12044" s="53"/>
    </row>
    <row r="12045" spans="2:13" x14ac:dyDescent="0.25">
      <c r="B12045" s="111"/>
      <c r="C12045" s="53"/>
      <c r="D12045" s="53"/>
      <c r="E12045" s="53"/>
      <c r="F12045" s="53"/>
      <c r="G12045" s="54"/>
      <c r="H12045" s="53"/>
      <c r="I12045" s="59"/>
      <c r="J12045" s="53"/>
      <c r="K12045" s="53"/>
      <c r="L12045" s="53"/>
      <c r="M12045" s="53"/>
    </row>
    <row r="12046" spans="2:13" x14ac:dyDescent="0.25">
      <c r="B12046" s="111"/>
      <c r="C12046" s="53"/>
      <c r="D12046" s="53"/>
      <c r="E12046" s="53"/>
      <c r="F12046" s="53"/>
      <c r="G12046" s="54"/>
      <c r="H12046" s="53"/>
      <c r="I12046" s="59"/>
      <c r="J12046" s="53"/>
      <c r="K12046" s="53"/>
      <c r="L12046" s="53"/>
      <c r="M12046" s="53"/>
    </row>
    <row r="12047" spans="2:13" x14ac:dyDescent="0.25">
      <c r="B12047" s="111"/>
      <c r="C12047" s="53"/>
      <c r="D12047" s="53"/>
      <c r="E12047" s="53"/>
      <c r="F12047" s="53"/>
      <c r="G12047" s="54"/>
      <c r="H12047" s="53"/>
      <c r="I12047" s="59"/>
      <c r="J12047" s="53"/>
      <c r="K12047" s="53"/>
      <c r="L12047" s="53"/>
      <c r="M12047" s="53"/>
    </row>
    <row r="12048" spans="2:13" x14ac:dyDescent="0.25">
      <c r="B12048" s="111"/>
      <c r="C12048" s="53"/>
      <c r="D12048" s="53"/>
      <c r="E12048" s="53"/>
      <c r="F12048" s="53"/>
      <c r="G12048" s="54"/>
      <c r="H12048" s="53"/>
      <c r="I12048" s="59"/>
      <c r="J12048" s="53"/>
      <c r="K12048" s="53"/>
      <c r="L12048" s="53"/>
      <c r="M12048" s="53"/>
    </row>
    <row r="12049" spans="2:13" x14ac:dyDescent="0.25">
      <c r="B12049" s="111"/>
      <c r="C12049" s="53"/>
      <c r="D12049" s="53"/>
      <c r="E12049" s="53"/>
      <c r="F12049" s="53"/>
      <c r="G12049" s="54"/>
      <c r="H12049" s="53"/>
      <c r="I12049" s="59"/>
      <c r="J12049" s="53"/>
      <c r="K12049" s="53"/>
      <c r="L12049" s="53"/>
      <c r="M12049" s="53"/>
    </row>
    <row r="12050" spans="2:13" x14ac:dyDescent="0.25">
      <c r="B12050" s="111"/>
      <c r="C12050" s="53"/>
      <c r="D12050" s="53"/>
      <c r="E12050" s="53"/>
      <c r="F12050" s="53"/>
      <c r="G12050" s="54"/>
      <c r="H12050" s="53"/>
      <c r="I12050" s="59"/>
      <c r="J12050" s="53"/>
      <c r="K12050" s="53"/>
      <c r="L12050" s="53"/>
      <c r="M12050" s="53"/>
    </row>
    <row r="12051" spans="2:13" x14ac:dyDescent="0.25">
      <c r="B12051" s="111"/>
      <c r="C12051" s="53"/>
      <c r="D12051" s="53"/>
      <c r="E12051" s="53"/>
      <c r="F12051" s="53"/>
      <c r="G12051" s="54"/>
      <c r="H12051" s="53"/>
      <c r="I12051" s="59"/>
      <c r="J12051" s="53"/>
      <c r="K12051" s="53"/>
      <c r="L12051" s="53"/>
      <c r="M12051" s="53"/>
    </row>
    <row r="12052" spans="2:13" x14ac:dyDescent="0.25">
      <c r="B12052" s="111"/>
      <c r="C12052" s="53"/>
      <c r="D12052" s="53"/>
      <c r="E12052" s="53"/>
      <c r="F12052" s="53"/>
      <c r="G12052" s="54"/>
      <c r="H12052" s="53"/>
      <c r="I12052" s="59"/>
      <c r="J12052" s="53"/>
      <c r="K12052" s="53"/>
      <c r="L12052" s="53"/>
      <c r="M12052" s="53"/>
    </row>
    <row r="12053" spans="2:13" x14ac:dyDescent="0.25">
      <c r="B12053" s="111"/>
      <c r="C12053" s="53"/>
      <c r="D12053" s="53"/>
      <c r="E12053" s="53"/>
      <c r="F12053" s="53"/>
      <c r="G12053" s="54"/>
      <c r="H12053" s="53"/>
      <c r="I12053" s="59"/>
      <c r="J12053" s="53"/>
      <c r="K12053" s="53"/>
      <c r="L12053" s="53"/>
      <c r="M12053" s="53"/>
    </row>
    <row r="12054" spans="2:13" x14ac:dyDescent="0.25">
      <c r="B12054" s="111"/>
      <c r="C12054" s="53"/>
      <c r="D12054" s="53"/>
      <c r="E12054" s="53"/>
      <c r="F12054" s="53"/>
      <c r="G12054" s="54"/>
      <c r="H12054" s="53"/>
      <c r="I12054" s="59"/>
      <c r="J12054" s="53"/>
      <c r="K12054" s="53"/>
      <c r="L12054" s="53"/>
      <c r="M12054" s="53"/>
    </row>
    <row r="12055" spans="2:13" x14ac:dyDescent="0.25">
      <c r="B12055" s="111"/>
      <c r="C12055" s="53"/>
      <c r="D12055" s="53"/>
      <c r="E12055" s="53"/>
      <c r="F12055" s="53"/>
      <c r="G12055" s="54"/>
      <c r="H12055" s="53"/>
      <c r="I12055" s="59"/>
      <c r="J12055" s="53"/>
      <c r="K12055" s="53"/>
      <c r="L12055" s="53"/>
      <c r="M12055" s="53"/>
    </row>
    <row r="12056" spans="2:13" x14ac:dyDescent="0.25">
      <c r="B12056" s="111"/>
      <c r="C12056" s="53"/>
      <c r="D12056" s="53"/>
      <c r="E12056" s="53"/>
      <c r="F12056" s="53"/>
      <c r="G12056" s="54"/>
      <c r="H12056" s="53"/>
      <c r="I12056" s="59"/>
      <c r="J12056" s="53"/>
      <c r="K12056" s="53"/>
      <c r="L12056" s="53"/>
      <c r="M12056" s="53"/>
    </row>
    <row r="12057" spans="2:13" x14ac:dyDescent="0.25">
      <c r="B12057" s="111"/>
      <c r="C12057" s="53"/>
      <c r="D12057" s="53"/>
      <c r="E12057" s="53"/>
      <c r="F12057" s="53"/>
      <c r="G12057" s="54"/>
      <c r="H12057" s="53"/>
      <c r="I12057" s="59"/>
      <c r="J12057" s="53"/>
      <c r="K12057" s="53"/>
      <c r="L12057" s="53"/>
      <c r="M12057" s="53"/>
    </row>
    <row r="12058" spans="2:13" x14ac:dyDescent="0.25">
      <c r="B12058" s="111"/>
      <c r="C12058" s="53"/>
      <c r="D12058" s="53"/>
      <c r="E12058" s="53"/>
      <c r="F12058" s="53"/>
      <c r="G12058" s="54"/>
      <c r="H12058" s="53"/>
      <c r="I12058" s="59"/>
      <c r="J12058" s="53"/>
      <c r="K12058" s="53"/>
      <c r="L12058" s="53"/>
      <c r="M12058" s="53"/>
    </row>
    <row r="12059" spans="2:13" x14ac:dyDescent="0.25">
      <c r="B12059" s="111"/>
      <c r="C12059" s="53"/>
      <c r="D12059" s="53"/>
      <c r="E12059" s="53"/>
      <c r="F12059" s="53"/>
      <c r="G12059" s="54"/>
      <c r="H12059" s="53"/>
      <c r="I12059" s="59"/>
      <c r="J12059" s="53"/>
      <c r="K12059" s="53"/>
      <c r="L12059" s="53"/>
      <c r="M12059" s="53"/>
    </row>
    <row r="12060" spans="2:13" x14ac:dyDescent="0.25">
      <c r="B12060" s="111"/>
      <c r="C12060" s="53"/>
      <c r="D12060" s="53"/>
      <c r="E12060" s="53"/>
      <c r="F12060" s="53"/>
      <c r="G12060" s="54"/>
      <c r="H12060" s="53"/>
      <c r="I12060" s="59"/>
      <c r="J12060" s="53"/>
      <c r="K12060" s="53"/>
      <c r="L12060" s="53"/>
      <c r="M12060" s="53"/>
    </row>
    <row r="12061" spans="2:13" x14ac:dyDescent="0.25">
      <c r="B12061" s="111"/>
      <c r="C12061" s="53"/>
      <c r="D12061" s="53"/>
      <c r="E12061" s="53"/>
      <c r="F12061" s="53"/>
      <c r="G12061" s="54"/>
      <c r="H12061" s="53"/>
      <c r="I12061" s="59"/>
      <c r="J12061" s="53"/>
      <c r="K12061" s="53"/>
      <c r="L12061" s="53"/>
      <c r="M12061" s="53"/>
    </row>
    <row r="12062" spans="2:13" x14ac:dyDescent="0.25">
      <c r="B12062" s="111"/>
      <c r="C12062" s="53"/>
      <c r="D12062" s="53"/>
      <c r="E12062" s="53"/>
      <c r="F12062" s="53"/>
      <c r="G12062" s="54"/>
      <c r="H12062" s="53"/>
      <c r="I12062" s="59"/>
      <c r="J12062" s="53"/>
      <c r="K12062" s="53"/>
      <c r="L12062" s="53"/>
      <c r="M12062" s="53"/>
    </row>
    <row r="12063" spans="2:13" x14ac:dyDescent="0.25">
      <c r="B12063" s="111"/>
      <c r="C12063" s="53"/>
      <c r="D12063" s="53"/>
      <c r="E12063" s="53"/>
      <c r="F12063" s="53"/>
      <c r="G12063" s="54"/>
      <c r="H12063" s="53"/>
      <c r="I12063" s="59"/>
      <c r="J12063" s="53"/>
      <c r="K12063" s="53"/>
      <c r="L12063" s="53"/>
      <c r="M12063" s="53"/>
    </row>
    <row r="12064" spans="2:13" x14ac:dyDescent="0.25">
      <c r="B12064" s="111"/>
      <c r="C12064" s="53"/>
      <c r="D12064" s="53"/>
      <c r="E12064" s="53"/>
      <c r="F12064" s="53"/>
      <c r="G12064" s="54"/>
      <c r="H12064" s="53"/>
      <c r="I12064" s="59"/>
      <c r="J12064" s="53"/>
      <c r="K12064" s="53"/>
      <c r="L12064" s="53"/>
      <c r="M12064" s="53"/>
    </row>
    <row r="12065" spans="2:13" x14ac:dyDescent="0.25">
      <c r="B12065" s="111"/>
      <c r="C12065" s="53"/>
      <c r="D12065" s="53"/>
      <c r="E12065" s="53"/>
      <c r="F12065" s="53"/>
      <c r="G12065" s="54"/>
      <c r="H12065" s="53"/>
      <c r="I12065" s="59"/>
      <c r="J12065" s="53"/>
      <c r="K12065" s="53"/>
      <c r="L12065" s="53"/>
      <c r="M12065" s="53"/>
    </row>
    <row r="12066" spans="2:13" x14ac:dyDescent="0.25">
      <c r="B12066" s="111"/>
      <c r="C12066" s="53"/>
      <c r="D12066" s="53"/>
      <c r="E12066" s="53"/>
      <c r="F12066" s="53"/>
      <c r="G12066" s="54"/>
      <c r="H12066" s="53"/>
      <c r="I12066" s="59"/>
      <c r="J12066" s="53"/>
      <c r="K12066" s="53"/>
      <c r="L12066" s="53"/>
      <c r="M12066" s="53"/>
    </row>
    <row r="12067" spans="2:13" x14ac:dyDescent="0.25">
      <c r="B12067" s="111"/>
      <c r="C12067" s="53"/>
      <c r="D12067" s="53"/>
      <c r="E12067" s="53"/>
      <c r="F12067" s="53"/>
      <c r="G12067" s="54"/>
      <c r="H12067" s="53"/>
      <c r="I12067" s="59"/>
      <c r="J12067" s="53"/>
      <c r="K12067" s="53"/>
      <c r="L12067" s="53"/>
      <c r="M12067" s="53"/>
    </row>
    <row r="12068" spans="2:13" x14ac:dyDescent="0.25">
      <c r="B12068" s="111"/>
      <c r="C12068" s="53"/>
      <c r="D12068" s="53"/>
      <c r="E12068" s="53"/>
      <c r="F12068" s="53"/>
      <c r="G12068" s="54"/>
      <c r="H12068" s="53"/>
      <c r="I12068" s="59"/>
      <c r="J12068" s="53"/>
      <c r="K12068" s="53"/>
      <c r="L12068" s="53"/>
      <c r="M12068" s="53"/>
    </row>
    <row r="12069" spans="2:13" x14ac:dyDescent="0.25">
      <c r="B12069" s="111"/>
      <c r="C12069" s="53"/>
      <c r="D12069" s="53"/>
      <c r="E12069" s="53"/>
      <c r="F12069" s="53"/>
      <c r="G12069" s="54"/>
      <c r="H12069" s="53"/>
      <c r="I12069" s="59"/>
      <c r="J12069" s="53"/>
      <c r="K12069" s="53"/>
      <c r="L12069" s="53"/>
      <c r="M12069" s="53"/>
    </row>
    <row r="12070" spans="2:13" x14ac:dyDescent="0.25">
      <c r="B12070" s="111"/>
      <c r="C12070" s="53"/>
      <c r="D12070" s="53"/>
      <c r="E12070" s="53"/>
      <c r="F12070" s="53"/>
      <c r="G12070" s="54"/>
      <c r="H12070" s="53"/>
      <c r="I12070" s="59"/>
      <c r="J12070" s="53"/>
      <c r="K12070" s="53"/>
      <c r="L12070" s="53"/>
      <c r="M12070" s="53"/>
    </row>
    <row r="12071" spans="2:13" x14ac:dyDescent="0.25">
      <c r="B12071" s="111"/>
      <c r="C12071" s="53"/>
      <c r="D12071" s="53"/>
      <c r="E12071" s="53"/>
      <c r="F12071" s="53"/>
      <c r="G12071" s="54"/>
      <c r="H12071" s="53"/>
      <c r="I12071" s="59"/>
      <c r="J12071" s="53"/>
      <c r="K12071" s="53"/>
      <c r="L12071" s="53"/>
      <c r="M12071" s="53"/>
    </row>
    <row r="12072" spans="2:13" x14ac:dyDescent="0.25">
      <c r="B12072" s="111"/>
      <c r="C12072" s="53"/>
      <c r="D12072" s="53"/>
      <c r="E12072" s="53"/>
      <c r="F12072" s="53"/>
      <c r="G12072" s="54"/>
      <c r="H12072" s="53"/>
      <c r="I12072" s="59"/>
      <c r="J12072" s="53"/>
      <c r="K12072" s="53"/>
      <c r="L12072" s="53"/>
      <c r="M12072" s="53"/>
    </row>
    <row r="12073" spans="2:13" x14ac:dyDescent="0.25">
      <c r="B12073" s="111"/>
      <c r="C12073" s="53"/>
      <c r="D12073" s="53"/>
      <c r="E12073" s="53"/>
      <c r="F12073" s="53"/>
      <c r="G12073" s="54"/>
      <c r="H12073" s="53"/>
      <c r="I12073" s="59"/>
      <c r="J12073" s="53"/>
      <c r="K12073" s="53"/>
      <c r="L12073" s="53"/>
      <c r="M12073" s="53"/>
    </row>
    <row r="12074" spans="2:13" x14ac:dyDescent="0.25">
      <c r="B12074" s="111"/>
      <c r="C12074" s="53"/>
      <c r="D12074" s="53"/>
      <c r="E12074" s="53"/>
      <c r="F12074" s="53"/>
      <c r="G12074" s="54"/>
      <c r="H12074" s="53"/>
      <c r="I12074" s="59"/>
      <c r="J12074" s="53"/>
      <c r="K12074" s="53"/>
      <c r="L12074" s="53"/>
      <c r="M12074" s="53"/>
    </row>
    <row r="12075" spans="2:13" x14ac:dyDescent="0.25">
      <c r="B12075" s="111"/>
      <c r="C12075" s="53"/>
      <c r="D12075" s="53"/>
      <c r="E12075" s="53"/>
      <c r="F12075" s="53"/>
      <c r="G12075" s="54"/>
      <c r="H12075" s="53"/>
      <c r="I12075" s="59"/>
      <c r="J12075" s="53"/>
      <c r="K12075" s="53"/>
      <c r="L12075" s="53"/>
      <c r="M12075" s="53"/>
    </row>
    <row r="12076" spans="2:13" x14ac:dyDescent="0.25">
      <c r="B12076" s="111"/>
      <c r="C12076" s="53"/>
      <c r="D12076" s="53"/>
      <c r="E12076" s="53"/>
      <c r="F12076" s="53"/>
      <c r="G12076" s="54"/>
      <c r="H12076" s="53"/>
      <c r="I12076" s="59"/>
      <c r="J12076" s="53"/>
      <c r="K12076" s="53"/>
      <c r="L12076" s="53"/>
      <c r="M12076" s="53"/>
    </row>
    <row r="12077" spans="2:13" x14ac:dyDescent="0.25">
      <c r="B12077" s="111"/>
      <c r="C12077" s="53"/>
      <c r="D12077" s="53"/>
      <c r="E12077" s="53"/>
      <c r="F12077" s="53"/>
      <c r="G12077" s="54"/>
      <c r="H12077" s="53"/>
      <c r="I12077" s="59"/>
      <c r="J12077" s="53"/>
      <c r="K12077" s="53"/>
      <c r="L12077" s="53"/>
      <c r="M12077" s="53"/>
    </row>
    <row r="12078" spans="2:13" x14ac:dyDescent="0.25">
      <c r="B12078" s="111"/>
      <c r="C12078" s="53"/>
      <c r="D12078" s="53"/>
      <c r="E12078" s="53"/>
      <c r="F12078" s="53"/>
      <c r="G12078" s="54"/>
      <c r="H12078" s="53"/>
      <c r="I12078" s="59"/>
      <c r="J12078" s="53"/>
      <c r="K12078" s="53"/>
      <c r="L12078" s="53"/>
      <c r="M12078" s="53"/>
    </row>
    <row r="12079" spans="2:13" x14ac:dyDescent="0.25">
      <c r="B12079" s="111"/>
      <c r="C12079" s="53"/>
      <c r="D12079" s="53"/>
      <c r="E12079" s="53"/>
      <c r="F12079" s="53"/>
      <c r="G12079" s="54"/>
      <c r="H12079" s="53"/>
      <c r="I12079" s="59"/>
      <c r="J12079" s="53"/>
      <c r="K12079" s="53"/>
      <c r="L12079" s="53"/>
      <c r="M12079" s="53"/>
    </row>
    <row r="12080" spans="2:13" x14ac:dyDescent="0.25">
      <c r="B12080" s="111"/>
      <c r="C12080" s="53"/>
      <c r="D12080" s="53"/>
      <c r="E12080" s="53"/>
      <c r="F12080" s="53"/>
      <c r="G12080" s="54"/>
      <c r="H12080" s="53"/>
      <c r="I12080" s="59"/>
      <c r="J12080" s="53"/>
      <c r="K12080" s="53"/>
      <c r="L12080" s="53"/>
      <c r="M12080" s="53"/>
    </row>
    <row r="12081" spans="2:13" x14ac:dyDescent="0.25">
      <c r="B12081" s="111"/>
      <c r="C12081" s="53"/>
      <c r="D12081" s="53"/>
      <c r="E12081" s="53"/>
      <c r="F12081" s="53"/>
      <c r="G12081" s="54"/>
      <c r="H12081" s="53"/>
      <c r="I12081" s="59"/>
      <c r="J12081" s="53"/>
      <c r="K12081" s="53"/>
      <c r="L12081" s="53"/>
      <c r="M12081" s="53"/>
    </row>
    <row r="12082" spans="2:13" x14ac:dyDescent="0.25">
      <c r="B12082" s="111"/>
      <c r="C12082" s="53"/>
      <c r="D12082" s="53"/>
      <c r="E12082" s="53"/>
      <c r="F12082" s="53"/>
      <c r="G12082" s="54"/>
      <c r="H12082" s="53"/>
      <c r="I12082" s="59"/>
      <c r="J12082" s="53"/>
      <c r="K12082" s="53"/>
      <c r="L12082" s="53"/>
      <c r="M12082" s="53"/>
    </row>
    <row r="12083" spans="2:13" x14ac:dyDescent="0.25">
      <c r="B12083" s="111"/>
      <c r="C12083" s="53"/>
      <c r="D12083" s="53"/>
      <c r="E12083" s="53"/>
      <c r="F12083" s="53"/>
      <c r="G12083" s="54"/>
      <c r="H12083" s="53"/>
      <c r="I12083" s="59"/>
      <c r="J12083" s="53"/>
      <c r="K12083" s="53"/>
      <c r="L12083" s="53"/>
      <c r="M12083" s="53"/>
    </row>
    <row r="12084" spans="2:13" x14ac:dyDescent="0.25">
      <c r="B12084" s="111"/>
      <c r="C12084" s="53"/>
      <c r="D12084" s="53"/>
      <c r="E12084" s="53"/>
      <c r="F12084" s="53"/>
      <c r="G12084" s="54"/>
      <c r="H12084" s="53"/>
      <c r="I12084" s="59"/>
      <c r="J12084" s="53"/>
      <c r="K12084" s="53"/>
      <c r="L12084" s="53"/>
      <c r="M12084" s="53"/>
    </row>
    <row r="12085" spans="2:13" x14ac:dyDescent="0.25">
      <c r="B12085" s="111"/>
      <c r="C12085" s="53"/>
      <c r="D12085" s="53"/>
      <c r="E12085" s="53"/>
      <c r="F12085" s="53"/>
      <c r="G12085" s="54"/>
      <c r="H12085" s="53"/>
      <c r="I12085" s="59"/>
      <c r="J12085" s="53"/>
      <c r="K12085" s="53"/>
      <c r="L12085" s="53"/>
      <c r="M12085" s="53"/>
    </row>
    <row r="12086" spans="2:13" x14ac:dyDescent="0.25">
      <c r="B12086" s="111"/>
      <c r="C12086" s="53"/>
      <c r="D12086" s="53"/>
      <c r="E12086" s="53"/>
      <c r="F12086" s="53"/>
      <c r="G12086" s="54"/>
      <c r="H12086" s="53"/>
      <c r="I12086" s="59"/>
      <c r="J12086" s="53"/>
      <c r="K12086" s="53"/>
      <c r="L12086" s="53"/>
      <c r="M12086" s="53"/>
    </row>
    <row r="12087" spans="2:13" x14ac:dyDescent="0.25">
      <c r="B12087" s="111"/>
      <c r="C12087" s="53"/>
      <c r="D12087" s="53"/>
      <c r="E12087" s="53"/>
      <c r="F12087" s="53"/>
      <c r="G12087" s="54"/>
      <c r="H12087" s="53"/>
      <c r="I12087" s="59"/>
      <c r="J12087" s="53"/>
      <c r="K12087" s="53"/>
      <c r="L12087" s="53"/>
      <c r="M12087" s="53"/>
    </row>
    <row r="12088" spans="2:13" x14ac:dyDescent="0.25">
      <c r="B12088" s="111"/>
      <c r="C12088" s="53"/>
      <c r="D12088" s="53"/>
      <c r="E12088" s="53"/>
      <c r="F12088" s="53"/>
      <c r="G12088" s="54"/>
      <c r="H12088" s="53"/>
      <c r="I12088" s="59"/>
      <c r="J12088" s="53"/>
      <c r="K12088" s="53"/>
      <c r="L12088" s="53"/>
      <c r="M12088" s="53"/>
    </row>
    <row r="12089" spans="2:13" x14ac:dyDescent="0.25">
      <c r="B12089" s="111"/>
      <c r="C12089" s="53"/>
      <c r="D12089" s="53"/>
      <c r="E12089" s="53"/>
      <c r="F12089" s="53"/>
      <c r="G12089" s="54"/>
      <c r="H12089" s="53"/>
      <c r="I12089" s="59"/>
      <c r="J12089" s="53"/>
      <c r="K12089" s="53"/>
      <c r="L12089" s="53"/>
      <c r="M12089" s="53"/>
    </row>
    <row r="12090" spans="2:13" x14ac:dyDescent="0.25">
      <c r="B12090" s="111"/>
      <c r="C12090" s="53"/>
      <c r="D12090" s="53"/>
      <c r="E12090" s="53"/>
      <c r="F12090" s="53"/>
      <c r="G12090" s="54"/>
      <c r="H12090" s="53"/>
      <c r="I12090" s="59"/>
      <c r="J12090" s="53"/>
      <c r="K12090" s="53"/>
      <c r="L12090" s="53"/>
      <c r="M12090" s="53"/>
    </row>
    <row r="12091" spans="2:13" x14ac:dyDescent="0.25">
      <c r="B12091" s="111"/>
      <c r="C12091" s="53"/>
      <c r="D12091" s="53"/>
      <c r="E12091" s="53"/>
      <c r="F12091" s="53"/>
      <c r="G12091" s="54"/>
      <c r="H12091" s="53"/>
      <c r="I12091" s="59"/>
      <c r="J12091" s="53"/>
      <c r="K12091" s="53"/>
      <c r="L12091" s="53"/>
      <c r="M12091" s="53"/>
    </row>
    <row r="12092" spans="2:13" x14ac:dyDescent="0.25">
      <c r="B12092" s="111"/>
      <c r="C12092" s="53"/>
      <c r="D12092" s="53"/>
      <c r="E12092" s="53"/>
      <c r="F12092" s="53"/>
      <c r="G12092" s="54"/>
      <c r="H12092" s="53"/>
      <c r="I12092" s="59"/>
      <c r="J12092" s="53"/>
      <c r="K12092" s="53"/>
      <c r="L12092" s="53"/>
      <c r="M12092" s="53"/>
    </row>
    <row r="12093" spans="2:13" x14ac:dyDescent="0.25">
      <c r="B12093" s="111"/>
      <c r="C12093" s="53"/>
      <c r="D12093" s="53"/>
      <c r="E12093" s="53"/>
      <c r="F12093" s="53"/>
      <c r="G12093" s="54"/>
      <c r="H12093" s="53"/>
      <c r="I12093" s="59"/>
      <c r="J12093" s="53"/>
      <c r="K12093" s="53"/>
      <c r="L12093" s="53"/>
      <c r="M12093" s="53"/>
    </row>
    <row r="12094" spans="2:13" x14ac:dyDescent="0.25">
      <c r="B12094" s="111"/>
      <c r="C12094" s="53"/>
      <c r="D12094" s="53"/>
      <c r="E12094" s="53"/>
      <c r="F12094" s="53"/>
      <c r="G12094" s="54"/>
      <c r="H12094" s="53"/>
      <c r="I12094" s="59"/>
      <c r="J12094" s="53"/>
      <c r="K12094" s="53"/>
      <c r="L12094" s="53"/>
      <c r="M12094" s="53"/>
    </row>
    <row r="12095" spans="2:13" x14ac:dyDescent="0.25">
      <c r="B12095" s="111"/>
      <c r="C12095" s="53"/>
      <c r="D12095" s="53"/>
      <c r="E12095" s="53"/>
      <c r="F12095" s="53"/>
      <c r="G12095" s="54"/>
      <c r="H12095" s="53"/>
      <c r="I12095" s="59"/>
      <c r="J12095" s="53"/>
      <c r="K12095" s="53"/>
      <c r="L12095" s="53"/>
      <c r="M12095" s="53"/>
    </row>
    <row r="12096" spans="2:13" x14ac:dyDescent="0.25">
      <c r="B12096" s="111"/>
      <c r="C12096" s="53"/>
      <c r="D12096" s="53"/>
      <c r="E12096" s="53"/>
      <c r="F12096" s="53"/>
      <c r="G12096" s="54"/>
      <c r="H12096" s="53"/>
      <c r="I12096" s="59"/>
      <c r="J12096" s="53"/>
      <c r="K12096" s="53"/>
      <c r="L12096" s="53"/>
      <c r="M12096" s="53"/>
    </row>
    <row r="12097" spans="2:13" x14ac:dyDescent="0.25">
      <c r="B12097" s="111"/>
      <c r="C12097" s="53"/>
      <c r="D12097" s="53"/>
      <c r="E12097" s="53"/>
      <c r="F12097" s="53"/>
      <c r="G12097" s="54"/>
      <c r="H12097" s="53"/>
      <c r="I12097" s="59"/>
      <c r="J12097" s="53"/>
      <c r="K12097" s="53"/>
      <c r="L12097" s="53"/>
      <c r="M12097" s="53"/>
    </row>
    <row r="12098" spans="2:13" x14ac:dyDescent="0.25">
      <c r="B12098" s="111"/>
      <c r="C12098" s="53"/>
      <c r="D12098" s="53"/>
      <c r="E12098" s="53"/>
      <c r="F12098" s="53"/>
      <c r="G12098" s="54"/>
      <c r="H12098" s="53"/>
      <c r="I12098" s="59"/>
      <c r="J12098" s="53"/>
      <c r="K12098" s="53"/>
      <c r="L12098" s="53"/>
      <c r="M12098" s="53"/>
    </row>
    <row r="12099" spans="2:13" x14ac:dyDescent="0.25">
      <c r="B12099" s="111"/>
      <c r="C12099" s="53"/>
      <c r="D12099" s="53"/>
      <c r="E12099" s="53"/>
      <c r="F12099" s="53"/>
      <c r="G12099" s="54"/>
      <c r="H12099" s="53"/>
      <c r="I12099" s="59"/>
      <c r="J12099" s="53"/>
      <c r="K12099" s="53"/>
      <c r="L12099" s="53"/>
      <c r="M12099" s="53"/>
    </row>
    <row r="12100" spans="2:13" x14ac:dyDescent="0.25">
      <c r="B12100" s="111"/>
      <c r="C12100" s="53"/>
      <c r="D12100" s="53"/>
      <c r="E12100" s="53"/>
      <c r="F12100" s="53"/>
      <c r="G12100" s="54"/>
      <c r="H12100" s="53"/>
      <c r="I12100" s="59"/>
      <c r="J12100" s="53"/>
      <c r="K12100" s="53"/>
      <c r="L12100" s="53"/>
      <c r="M12100" s="53"/>
    </row>
    <row r="12101" spans="2:13" x14ac:dyDescent="0.25">
      <c r="B12101" s="111"/>
      <c r="C12101" s="53"/>
      <c r="D12101" s="53"/>
      <c r="E12101" s="53"/>
      <c r="F12101" s="53"/>
      <c r="G12101" s="54"/>
      <c r="H12101" s="53"/>
      <c r="I12101" s="59"/>
      <c r="J12101" s="53"/>
      <c r="K12101" s="53"/>
      <c r="L12101" s="53"/>
      <c r="M12101" s="53"/>
    </row>
    <row r="12102" spans="2:13" x14ac:dyDescent="0.25">
      <c r="B12102" s="111"/>
      <c r="C12102" s="53"/>
      <c r="D12102" s="53"/>
      <c r="E12102" s="53"/>
      <c r="F12102" s="53"/>
      <c r="G12102" s="54"/>
      <c r="H12102" s="53"/>
      <c r="I12102" s="59"/>
      <c r="J12102" s="53"/>
      <c r="K12102" s="53"/>
      <c r="L12102" s="53"/>
      <c r="M12102" s="53"/>
    </row>
    <row r="12103" spans="2:13" x14ac:dyDescent="0.25">
      <c r="B12103" s="111"/>
      <c r="C12103" s="53"/>
      <c r="D12103" s="53"/>
      <c r="E12103" s="53"/>
      <c r="F12103" s="53"/>
      <c r="G12103" s="54"/>
      <c r="H12103" s="53"/>
      <c r="I12103" s="59"/>
      <c r="J12103" s="53"/>
      <c r="K12103" s="53"/>
      <c r="L12103" s="53"/>
      <c r="M12103" s="53"/>
    </row>
    <row r="12104" spans="2:13" x14ac:dyDescent="0.25">
      <c r="B12104" s="111"/>
      <c r="C12104" s="53"/>
      <c r="D12104" s="53"/>
      <c r="E12104" s="53"/>
      <c r="F12104" s="53"/>
      <c r="G12104" s="54"/>
      <c r="H12104" s="53"/>
      <c r="I12104" s="59"/>
      <c r="J12104" s="53"/>
      <c r="K12104" s="53"/>
      <c r="L12104" s="53"/>
      <c r="M12104" s="53"/>
    </row>
    <row r="12105" spans="2:13" x14ac:dyDescent="0.25">
      <c r="B12105" s="111"/>
      <c r="C12105" s="53"/>
      <c r="D12105" s="53"/>
      <c r="E12105" s="53"/>
      <c r="F12105" s="53"/>
      <c r="G12105" s="54"/>
      <c r="H12105" s="53"/>
      <c r="I12105" s="59"/>
      <c r="J12105" s="53"/>
      <c r="K12105" s="53"/>
      <c r="L12105" s="53"/>
      <c r="M12105" s="53"/>
    </row>
    <row r="12106" spans="2:13" x14ac:dyDescent="0.25">
      <c r="B12106" s="111"/>
      <c r="C12106" s="53"/>
      <c r="D12106" s="53"/>
      <c r="E12106" s="53"/>
      <c r="F12106" s="53"/>
      <c r="G12106" s="54"/>
      <c r="H12106" s="53"/>
      <c r="I12106" s="59"/>
      <c r="J12106" s="53"/>
      <c r="K12106" s="53"/>
      <c r="L12106" s="53"/>
      <c r="M12106" s="53"/>
    </row>
    <row r="12107" spans="2:13" x14ac:dyDescent="0.25">
      <c r="B12107" s="111"/>
      <c r="C12107" s="53"/>
      <c r="D12107" s="53"/>
      <c r="E12107" s="53"/>
      <c r="F12107" s="53"/>
      <c r="G12107" s="54"/>
      <c r="H12107" s="53"/>
      <c r="I12107" s="59"/>
      <c r="J12107" s="53"/>
      <c r="K12107" s="53"/>
      <c r="L12107" s="53"/>
      <c r="M12107" s="53"/>
    </row>
    <row r="12108" spans="2:13" x14ac:dyDescent="0.25">
      <c r="B12108" s="111"/>
      <c r="C12108" s="53"/>
      <c r="D12108" s="53"/>
      <c r="E12108" s="53"/>
      <c r="F12108" s="53"/>
      <c r="G12108" s="54"/>
      <c r="H12108" s="53"/>
      <c r="I12108" s="59"/>
      <c r="J12108" s="53"/>
      <c r="K12108" s="53"/>
      <c r="L12108" s="53"/>
      <c r="M12108" s="53"/>
    </row>
    <row r="12109" spans="2:13" x14ac:dyDescent="0.25">
      <c r="B12109" s="111"/>
      <c r="C12109" s="53"/>
      <c r="D12109" s="53"/>
      <c r="E12109" s="53"/>
      <c r="F12109" s="53"/>
      <c r="G12109" s="54"/>
      <c r="H12109" s="53"/>
      <c r="I12109" s="59"/>
      <c r="J12109" s="53"/>
      <c r="K12109" s="53"/>
      <c r="L12109" s="53"/>
      <c r="M12109" s="53"/>
    </row>
    <row r="12110" spans="2:13" x14ac:dyDescent="0.25">
      <c r="B12110" s="111"/>
      <c r="C12110" s="53"/>
      <c r="D12110" s="53"/>
      <c r="E12110" s="53"/>
      <c r="F12110" s="53"/>
      <c r="G12110" s="54"/>
      <c r="H12110" s="53"/>
      <c r="I12110" s="59"/>
      <c r="J12110" s="53"/>
      <c r="K12110" s="53"/>
      <c r="L12110" s="53"/>
      <c r="M12110" s="53"/>
    </row>
    <row r="12111" spans="2:13" x14ac:dyDescent="0.25">
      <c r="B12111" s="111"/>
      <c r="C12111" s="53"/>
      <c r="D12111" s="53"/>
      <c r="E12111" s="53"/>
      <c r="F12111" s="53"/>
      <c r="G12111" s="54"/>
      <c r="H12111" s="53"/>
      <c r="I12111" s="59"/>
      <c r="J12111" s="53"/>
      <c r="K12111" s="53"/>
      <c r="L12111" s="53"/>
      <c r="M12111" s="53"/>
    </row>
    <row r="12112" spans="2:13" x14ac:dyDescent="0.25">
      <c r="B12112" s="111"/>
      <c r="C12112" s="53"/>
      <c r="D12112" s="53"/>
      <c r="E12112" s="53"/>
      <c r="F12112" s="53"/>
      <c r="G12112" s="54"/>
      <c r="H12112" s="53"/>
      <c r="I12112" s="59"/>
      <c r="J12112" s="53"/>
      <c r="K12112" s="53"/>
      <c r="L12112" s="53"/>
      <c r="M12112" s="53"/>
    </row>
    <row r="12113" spans="2:13" x14ac:dyDescent="0.25">
      <c r="B12113" s="111"/>
      <c r="C12113" s="53"/>
      <c r="D12113" s="53"/>
      <c r="E12113" s="53"/>
      <c r="F12113" s="53"/>
      <c r="G12113" s="54"/>
      <c r="H12113" s="53"/>
      <c r="I12113" s="59"/>
      <c r="J12113" s="53"/>
      <c r="K12113" s="53"/>
      <c r="L12113" s="53"/>
      <c r="M12113" s="53"/>
    </row>
    <row r="12114" spans="2:13" x14ac:dyDescent="0.25">
      <c r="B12114" s="111"/>
      <c r="C12114" s="53"/>
      <c r="D12114" s="53"/>
      <c r="E12114" s="53"/>
      <c r="F12114" s="53"/>
      <c r="G12114" s="54"/>
      <c r="H12114" s="53"/>
      <c r="I12114" s="59"/>
      <c r="J12114" s="53"/>
      <c r="K12114" s="53"/>
      <c r="L12114" s="53"/>
      <c r="M12114" s="53"/>
    </row>
    <row r="12115" spans="2:13" x14ac:dyDescent="0.25">
      <c r="B12115" s="111"/>
      <c r="C12115" s="53"/>
      <c r="D12115" s="53"/>
      <c r="E12115" s="53"/>
      <c r="F12115" s="53"/>
      <c r="G12115" s="54"/>
      <c r="H12115" s="53"/>
      <c r="I12115" s="59"/>
      <c r="J12115" s="53"/>
      <c r="K12115" s="53"/>
      <c r="L12115" s="53"/>
      <c r="M12115" s="53"/>
    </row>
    <row r="12116" spans="2:13" x14ac:dyDescent="0.25">
      <c r="B12116" s="111"/>
      <c r="C12116" s="53"/>
      <c r="D12116" s="53"/>
      <c r="E12116" s="53"/>
      <c r="F12116" s="53"/>
      <c r="G12116" s="54"/>
      <c r="H12116" s="53"/>
      <c r="I12116" s="59"/>
      <c r="J12116" s="53"/>
      <c r="K12116" s="53"/>
      <c r="L12116" s="53"/>
      <c r="M12116" s="53"/>
    </row>
    <row r="12117" spans="2:13" x14ac:dyDescent="0.25">
      <c r="B12117" s="111"/>
      <c r="C12117" s="53"/>
      <c r="D12117" s="53"/>
      <c r="E12117" s="53"/>
      <c r="F12117" s="53"/>
      <c r="G12117" s="54"/>
      <c r="H12117" s="53"/>
      <c r="I12117" s="59"/>
      <c r="J12117" s="53"/>
      <c r="K12117" s="53"/>
      <c r="L12117" s="53"/>
      <c r="M12117" s="53"/>
    </row>
    <row r="12118" spans="2:13" x14ac:dyDescent="0.25">
      <c r="B12118" s="111"/>
      <c r="C12118" s="53"/>
      <c r="D12118" s="53"/>
      <c r="E12118" s="53"/>
      <c r="F12118" s="53"/>
      <c r="G12118" s="54"/>
      <c r="H12118" s="53"/>
      <c r="I12118" s="59"/>
      <c r="J12118" s="53"/>
      <c r="K12118" s="53"/>
      <c r="L12118" s="53"/>
      <c r="M12118" s="53"/>
    </row>
    <row r="12119" spans="2:13" x14ac:dyDescent="0.25">
      <c r="B12119" s="111"/>
      <c r="C12119" s="53"/>
      <c r="D12119" s="53"/>
      <c r="E12119" s="53"/>
      <c r="F12119" s="53"/>
      <c r="G12119" s="54"/>
      <c r="H12119" s="53"/>
      <c r="I12119" s="59"/>
      <c r="J12119" s="53"/>
      <c r="K12119" s="53"/>
      <c r="L12119" s="53"/>
      <c r="M12119" s="53"/>
    </row>
    <row r="12120" spans="2:13" x14ac:dyDescent="0.25">
      <c r="B12120" s="111"/>
      <c r="C12120" s="53"/>
      <c r="D12120" s="53"/>
      <c r="E12120" s="53"/>
      <c r="F12120" s="53"/>
      <c r="G12120" s="54"/>
      <c r="H12120" s="53"/>
      <c r="I12120" s="59"/>
      <c r="J12120" s="53"/>
      <c r="K12120" s="53"/>
      <c r="L12120" s="53"/>
      <c r="M12120" s="53"/>
    </row>
    <row r="12121" spans="2:13" x14ac:dyDescent="0.25">
      <c r="B12121" s="111"/>
      <c r="C12121" s="53"/>
      <c r="D12121" s="53"/>
      <c r="E12121" s="53"/>
      <c r="F12121" s="53"/>
      <c r="G12121" s="54"/>
      <c r="H12121" s="53"/>
      <c r="I12121" s="59"/>
      <c r="J12121" s="53"/>
      <c r="K12121" s="53"/>
      <c r="L12121" s="53"/>
      <c r="M12121" s="53"/>
    </row>
    <row r="12122" spans="2:13" x14ac:dyDescent="0.25">
      <c r="B12122" s="111"/>
      <c r="C12122" s="53"/>
      <c r="D12122" s="53"/>
      <c r="E12122" s="53"/>
      <c r="F12122" s="53"/>
      <c r="G12122" s="54"/>
      <c r="H12122" s="53"/>
      <c r="I12122" s="59"/>
      <c r="J12122" s="53"/>
      <c r="K12122" s="53"/>
      <c r="L12122" s="53"/>
      <c r="M12122" s="53"/>
    </row>
    <row r="12123" spans="2:13" x14ac:dyDescent="0.25">
      <c r="B12123" s="111"/>
      <c r="C12123" s="53"/>
      <c r="D12123" s="53"/>
      <c r="E12123" s="53"/>
      <c r="F12123" s="53"/>
      <c r="G12123" s="54"/>
      <c r="H12123" s="53"/>
      <c r="I12123" s="59"/>
      <c r="J12123" s="53"/>
      <c r="K12123" s="53"/>
      <c r="L12123" s="53"/>
      <c r="M12123" s="53"/>
    </row>
    <row r="12124" spans="2:13" x14ac:dyDescent="0.25">
      <c r="B12124" s="111"/>
      <c r="C12124" s="53"/>
      <c r="D12124" s="53"/>
      <c r="E12124" s="53"/>
      <c r="F12124" s="53"/>
      <c r="G12124" s="54"/>
      <c r="H12124" s="53"/>
      <c r="I12124" s="59"/>
      <c r="J12124" s="53"/>
      <c r="K12124" s="53"/>
      <c r="L12124" s="53"/>
      <c r="M12124" s="53"/>
    </row>
    <row r="12125" spans="2:13" x14ac:dyDescent="0.25">
      <c r="B12125" s="111"/>
      <c r="C12125" s="53"/>
      <c r="D12125" s="53"/>
      <c r="E12125" s="53"/>
      <c r="F12125" s="53"/>
      <c r="G12125" s="54"/>
      <c r="H12125" s="53"/>
      <c r="I12125" s="59"/>
      <c r="J12125" s="53"/>
      <c r="K12125" s="53"/>
      <c r="L12125" s="53"/>
      <c r="M12125" s="53"/>
    </row>
    <row r="12126" spans="2:13" x14ac:dyDescent="0.25">
      <c r="B12126" s="111"/>
      <c r="C12126" s="53"/>
      <c r="D12126" s="53"/>
      <c r="E12126" s="53"/>
      <c r="F12126" s="53"/>
      <c r="G12126" s="54"/>
      <c r="H12126" s="53"/>
      <c r="I12126" s="59"/>
      <c r="J12126" s="53"/>
      <c r="K12126" s="53"/>
      <c r="L12126" s="53"/>
      <c r="M12126" s="53"/>
    </row>
    <row r="12127" spans="2:13" x14ac:dyDescent="0.25">
      <c r="B12127" s="111"/>
      <c r="C12127" s="53"/>
      <c r="D12127" s="53"/>
      <c r="E12127" s="53"/>
      <c r="F12127" s="53"/>
      <c r="G12127" s="54"/>
      <c r="H12127" s="53"/>
      <c r="I12127" s="59"/>
      <c r="J12127" s="53"/>
      <c r="K12127" s="53"/>
      <c r="L12127" s="53"/>
      <c r="M12127" s="53"/>
    </row>
    <row r="12128" spans="2:13" x14ac:dyDescent="0.25">
      <c r="B12128" s="111"/>
      <c r="C12128" s="53"/>
      <c r="D12128" s="53"/>
      <c r="E12128" s="53"/>
      <c r="F12128" s="53"/>
      <c r="G12128" s="54"/>
      <c r="H12128" s="53"/>
      <c r="I12128" s="59"/>
      <c r="J12128" s="53"/>
      <c r="K12128" s="53"/>
      <c r="L12128" s="53"/>
      <c r="M12128" s="53"/>
    </row>
    <row r="12129" spans="2:13" x14ac:dyDescent="0.25">
      <c r="B12129" s="111"/>
      <c r="C12129" s="53"/>
      <c r="D12129" s="53"/>
      <c r="E12129" s="53"/>
      <c r="F12129" s="53"/>
      <c r="G12129" s="54"/>
      <c r="H12129" s="53"/>
      <c r="I12129" s="59"/>
      <c r="J12129" s="53"/>
      <c r="K12129" s="53"/>
      <c r="L12129" s="53"/>
      <c r="M12129" s="53"/>
    </row>
    <row r="12130" spans="2:13" x14ac:dyDescent="0.25">
      <c r="B12130" s="111"/>
      <c r="C12130" s="53"/>
      <c r="D12130" s="53"/>
      <c r="E12130" s="53"/>
      <c r="F12130" s="53"/>
      <c r="G12130" s="54"/>
      <c r="H12130" s="53"/>
      <c r="I12130" s="59"/>
      <c r="J12130" s="53"/>
      <c r="K12130" s="53"/>
      <c r="L12130" s="53"/>
      <c r="M12130" s="53"/>
    </row>
    <row r="12131" spans="2:13" x14ac:dyDescent="0.25">
      <c r="B12131" s="111"/>
      <c r="C12131" s="53"/>
      <c r="D12131" s="53"/>
      <c r="E12131" s="53"/>
      <c r="F12131" s="53"/>
      <c r="G12131" s="54"/>
      <c r="H12131" s="53"/>
      <c r="I12131" s="59"/>
      <c r="J12131" s="53"/>
      <c r="K12131" s="53"/>
      <c r="L12131" s="53"/>
      <c r="M12131" s="53"/>
    </row>
    <row r="12132" spans="2:13" x14ac:dyDescent="0.25">
      <c r="B12132" s="111"/>
      <c r="C12132" s="53"/>
      <c r="D12132" s="53"/>
      <c r="E12132" s="53"/>
      <c r="F12132" s="53"/>
      <c r="G12132" s="54"/>
      <c r="H12132" s="53"/>
      <c r="I12132" s="59"/>
      <c r="J12132" s="53"/>
      <c r="K12132" s="53"/>
      <c r="L12132" s="53"/>
      <c r="M12132" s="53"/>
    </row>
    <row r="12133" spans="2:13" x14ac:dyDescent="0.25">
      <c r="B12133" s="111"/>
      <c r="C12133" s="53"/>
      <c r="D12133" s="53"/>
      <c r="E12133" s="53"/>
      <c r="F12133" s="53"/>
      <c r="G12133" s="54"/>
      <c r="H12133" s="53"/>
      <c r="I12133" s="59"/>
      <c r="J12133" s="53"/>
      <c r="K12133" s="53"/>
      <c r="L12133" s="53"/>
      <c r="M12133" s="53"/>
    </row>
    <row r="12134" spans="2:13" x14ac:dyDescent="0.25">
      <c r="B12134" s="111"/>
      <c r="C12134" s="53"/>
      <c r="D12134" s="53"/>
      <c r="E12134" s="53"/>
      <c r="F12134" s="53"/>
      <c r="G12134" s="54"/>
      <c r="H12134" s="53"/>
      <c r="I12134" s="59"/>
      <c r="J12134" s="53"/>
      <c r="K12134" s="53"/>
      <c r="L12134" s="53"/>
      <c r="M12134" s="53"/>
    </row>
    <row r="12135" spans="2:13" x14ac:dyDescent="0.25">
      <c r="B12135" s="111"/>
      <c r="C12135" s="53"/>
      <c r="D12135" s="53"/>
      <c r="E12135" s="53"/>
      <c r="F12135" s="53"/>
      <c r="G12135" s="54"/>
      <c r="H12135" s="53"/>
      <c r="I12135" s="59"/>
      <c r="J12135" s="53"/>
      <c r="K12135" s="53"/>
      <c r="L12135" s="53"/>
      <c r="M12135" s="53"/>
    </row>
    <row r="12136" spans="2:13" x14ac:dyDescent="0.25">
      <c r="B12136" s="111"/>
      <c r="C12136" s="53"/>
      <c r="D12136" s="53"/>
      <c r="E12136" s="53"/>
      <c r="F12136" s="53"/>
      <c r="G12136" s="54"/>
      <c r="H12136" s="53"/>
      <c r="I12136" s="59"/>
      <c r="J12136" s="53"/>
      <c r="K12136" s="53"/>
      <c r="L12136" s="53"/>
      <c r="M12136" s="53"/>
    </row>
    <row r="12137" spans="2:13" x14ac:dyDescent="0.25">
      <c r="B12137" s="111"/>
      <c r="C12137" s="53"/>
      <c r="D12137" s="53"/>
      <c r="E12137" s="53"/>
      <c r="F12137" s="53"/>
      <c r="G12137" s="54"/>
      <c r="H12137" s="53"/>
      <c r="I12137" s="59"/>
      <c r="J12137" s="53"/>
      <c r="K12137" s="53"/>
      <c r="L12137" s="53"/>
      <c r="M12137" s="53"/>
    </row>
    <row r="12138" spans="2:13" x14ac:dyDescent="0.25">
      <c r="B12138" s="111"/>
      <c r="C12138" s="53"/>
      <c r="D12138" s="53"/>
      <c r="E12138" s="53"/>
      <c r="F12138" s="53"/>
      <c r="G12138" s="54"/>
      <c r="H12138" s="53"/>
      <c r="I12138" s="59"/>
      <c r="J12138" s="53"/>
      <c r="K12138" s="53"/>
      <c r="L12138" s="53"/>
      <c r="M12138" s="53"/>
    </row>
    <row r="12139" spans="2:13" x14ac:dyDescent="0.25">
      <c r="B12139" s="111"/>
      <c r="C12139" s="53"/>
      <c r="D12139" s="53"/>
      <c r="E12139" s="53"/>
      <c r="F12139" s="53"/>
      <c r="G12139" s="54"/>
      <c r="H12139" s="53"/>
      <c r="I12139" s="59"/>
      <c r="J12139" s="53"/>
      <c r="K12139" s="53"/>
      <c r="L12139" s="53"/>
      <c r="M12139" s="53"/>
    </row>
    <row r="12140" spans="2:13" x14ac:dyDescent="0.25">
      <c r="B12140" s="111"/>
      <c r="C12140" s="53"/>
      <c r="D12140" s="53"/>
      <c r="E12140" s="53"/>
      <c r="F12140" s="53"/>
      <c r="G12140" s="54"/>
      <c r="H12140" s="53"/>
      <c r="I12140" s="59"/>
      <c r="J12140" s="53"/>
      <c r="K12140" s="53"/>
      <c r="L12140" s="53"/>
      <c r="M12140" s="53"/>
    </row>
    <row r="12141" spans="2:13" x14ac:dyDescent="0.25">
      <c r="B12141" s="111"/>
      <c r="C12141" s="53"/>
      <c r="D12141" s="53"/>
      <c r="E12141" s="53"/>
      <c r="F12141" s="53"/>
      <c r="G12141" s="54"/>
      <c r="H12141" s="53"/>
      <c r="I12141" s="59"/>
      <c r="J12141" s="53"/>
      <c r="K12141" s="53"/>
      <c r="L12141" s="53"/>
      <c r="M12141" s="53"/>
    </row>
    <row r="12142" spans="2:13" x14ac:dyDescent="0.25">
      <c r="B12142" s="111"/>
      <c r="C12142" s="53"/>
      <c r="D12142" s="53"/>
      <c r="E12142" s="53"/>
      <c r="F12142" s="53"/>
      <c r="G12142" s="54"/>
      <c r="H12142" s="53"/>
      <c r="I12142" s="59"/>
      <c r="J12142" s="53"/>
      <c r="K12142" s="53"/>
      <c r="L12142" s="53"/>
      <c r="M12142" s="53"/>
    </row>
    <row r="12143" spans="2:13" x14ac:dyDescent="0.25">
      <c r="B12143" s="111"/>
      <c r="C12143" s="53"/>
      <c r="D12143" s="53"/>
      <c r="E12143" s="53"/>
      <c r="F12143" s="53"/>
      <c r="G12143" s="54"/>
      <c r="H12143" s="53"/>
      <c r="I12143" s="59"/>
      <c r="J12143" s="53"/>
      <c r="K12143" s="53"/>
      <c r="L12143" s="53"/>
      <c r="M12143" s="53"/>
    </row>
    <row r="12144" spans="2:13" x14ac:dyDescent="0.25">
      <c r="B12144" s="111"/>
      <c r="C12144" s="53"/>
      <c r="D12144" s="53"/>
      <c r="E12144" s="53"/>
      <c r="F12144" s="53"/>
      <c r="G12144" s="54"/>
      <c r="H12144" s="53"/>
      <c r="I12144" s="59"/>
      <c r="J12144" s="53"/>
      <c r="K12144" s="53"/>
      <c r="L12144" s="53"/>
      <c r="M12144" s="53"/>
    </row>
    <row r="12145" spans="2:13" x14ac:dyDescent="0.25">
      <c r="B12145" s="111"/>
      <c r="C12145" s="53"/>
      <c r="D12145" s="53"/>
      <c r="E12145" s="53"/>
      <c r="F12145" s="53"/>
      <c r="G12145" s="54"/>
      <c r="H12145" s="53"/>
      <c r="I12145" s="59"/>
      <c r="J12145" s="53"/>
      <c r="K12145" s="53"/>
      <c r="L12145" s="53"/>
      <c r="M12145" s="53"/>
    </row>
    <row r="12146" spans="2:13" x14ac:dyDescent="0.25">
      <c r="B12146" s="111"/>
      <c r="C12146" s="53"/>
      <c r="D12146" s="53"/>
      <c r="E12146" s="53"/>
      <c r="F12146" s="53"/>
      <c r="G12146" s="54"/>
      <c r="H12146" s="53"/>
      <c r="I12146" s="59"/>
      <c r="J12146" s="53"/>
      <c r="K12146" s="53"/>
      <c r="L12146" s="53"/>
      <c r="M12146" s="53"/>
    </row>
    <row r="12147" spans="2:13" x14ac:dyDescent="0.25">
      <c r="B12147" s="111"/>
      <c r="C12147" s="53"/>
      <c r="D12147" s="53"/>
      <c r="E12147" s="53"/>
      <c r="F12147" s="53"/>
      <c r="G12147" s="54"/>
      <c r="H12147" s="53"/>
      <c r="I12147" s="59"/>
      <c r="J12147" s="53"/>
      <c r="K12147" s="53"/>
      <c r="L12147" s="53"/>
      <c r="M12147" s="53"/>
    </row>
    <row r="12148" spans="2:13" x14ac:dyDescent="0.25">
      <c r="B12148" s="111"/>
      <c r="C12148" s="53"/>
      <c r="D12148" s="53"/>
      <c r="E12148" s="53"/>
      <c r="F12148" s="53"/>
      <c r="G12148" s="54"/>
      <c r="H12148" s="53"/>
      <c r="I12148" s="59"/>
      <c r="J12148" s="53"/>
      <c r="K12148" s="53"/>
      <c r="L12148" s="53"/>
      <c r="M12148" s="53"/>
    </row>
    <row r="12149" spans="2:13" x14ac:dyDescent="0.25">
      <c r="B12149" s="111"/>
      <c r="C12149" s="53"/>
      <c r="D12149" s="53"/>
      <c r="E12149" s="53"/>
      <c r="F12149" s="53"/>
      <c r="G12149" s="54"/>
      <c r="H12149" s="53"/>
      <c r="I12149" s="59"/>
      <c r="J12149" s="53"/>
      <c r="K12149" s="53"/>
      <c r="L12149" s="53"/>
      <c r="M12149" s="53"/>
    </row>
    <row r="12150" spans="2:13" x14ac:dyDescent="0.25">
      <c r="B12150" s="111"/>
      <c r="C12150" s="53"/>
      <c r="D12150" s="53"/>
      <c r="E12150" s="53"/>
      <c r="F12150" s="53"/>
      <c r="G12150" s="54"/>
      <c r="H12150" s="53"/>
      <c r="I12150" s="59"/>
      <c r="J12150" s="53"/>
      <c r="K12150" s="53"/>
      <c r="L12150" s="53"/>
      <c r="M12150" s="53"/>
    </row>
    <row r="12151" spans="2:13" x14ac:dyDescent="0.25">
      <c r="B12151" s="111"/>
      <c r="C12151" s="53"/>
      <c r="D12151" s="53"/>
      <c r="E12151" s="53"/>
      <c r="F12151" s="53"/>
      <c r="G12151" s="54"/>
      <c r="H12151" s="53"/>
      <c r="I12151" s="59"/>
      <c r="J12151" s="53"/>
      <c r="K12151" s="53"/>
      <c r="L12151" s="53"/>
      <c r="M12151" s="53"/>
    </row>
    <row r="12152" spans="2:13" x14ac:dyDescent="0.25">
      <c r="B12152" s="111"/>
      <c r="C12152" s="53"/>
      <c r="D12152" s="53"/>
      <c r="E12152" s="53"/>
      <c r="F12152" s="53"/>
      <c r="G12152" s="54"/>
      <c r="H12152" s="53"/>
      <c r="I12152" s="59"/>
      <c r="J12152" s="53"/>
      <c r="K12152" s="53"/>
      <c r="L12152" s="53"/>
      <c r="M12152" s="53"/>
    </row>
    <row r="12153" spans="2:13" x14ac:dyDescent="0.25">
      <c r="B12153" s="111"/>
      <c r="C12153" s="53"/>
      <c r="D12153" s="53"/>
      <c r="E12153" s="53"/>
      <c r="F12153" s="53"/>
      <c r="G12153" s="54"/>
      <c r="H12153" s="53"/>
      <c r="I12153" s="59"/>
      <c r="J12153" s="53"/>
      <c r="K12153" s="53"/>
      <c r="L12153" s="53"/>
      <c r="M12153" s="53"/>
    </row>
    <row r="12154" spans="2:13" x14ac:dyDescent="0.25">
      <c r="B12154" s="111"/>
      <c r="C12154" s="53"/>
      <c r="D12154" s="53"/>
      <c r="E12154" s="53"/>
      <c r="F12154" s="53"/>
      <c r="G12154" s="54"/>
      <c r="H12154" s="53"/>
      <c r="I12154" s="59"/>
      <c r="J12154" s="53"/>
      <c r="K12154" s="53"/>
      <c r="L12154" s="53"/>
      <c r="M12154" s="53"/>
    </row>
    <row r="12155" spans="2:13" x14ac:dyDescent="0.25">
      <c r="B12155" s="111"/>
      <c r="C12155" s="53"/>
      <c r="D12155" s="53"/>
      <c r="E12155" s="53"/>
      <c r="F12155" s="53"/>
      <c r="G12155" s="54"/>
      <c r="H12155" s="53"/>
      <c r="I12155" s="59"/>
      <c r="J12155" s="53"/>
      <c r="K12155" s="53"/>
      <c r="L12155" s="53"/>
      <c r="M12155" s="53"/>
    </row>
    <row r="12156" spans="2:13" x14ac:dyDescent="0.25">
      <c r="B12156" s="111"/>
      <c r="C12156" s="53"/>
      <c r="D12156" s="53"/>
      <c r="E12156" s="53"/>
      <c r="F12156" s="53"/>
      <c r="G12156" s="54"/>
      <c r="H12156" s="53"/>
      <c r="I12156" s="59"/>
      <c r="J12156" s="53"/>
      <c r="K12156" s="53"/>
      <c r="L12156" s="53"/>
      <c r="M12156" s="53"/>
    </row>
    <row r="12157" spans="2:13" x14ac:dyDescent="0.25">
      <c r="B12157" s="111"/>
      <c r="C12157" s="53"/>
      <c r="D12157" s="53"/>
      <c r="E12157" s="53"/>
      <c r="F12157" s="53"/>
      <c r="G12157" s="54"/>
      <c r="H12157" s="53"/>
      <c r="I12157" s="59"/>
      <c r="J12157" s="53"/>
      <c r="K12157" s="53"/>
      <c r="L12157" s="53"/>
      <c r="M12157" s="53"/>
    </row>
    <row r="12158" spans="2:13" x14ac:dyDescent="0.25">
      <c r="B12158" s="111"/>
      <c r="C12158" s="53"/>
      <c r="D12158" s="53"/>
      <c r="E12158" s="53"/>
      <c r="F12158" s="53"/>
      <c r="G12158" s="54"/>
      <c r="H12158" s="53"/>
      <c r="I12158" s="59"/>
      <c r="J12158" s="53"/>
      <c r="K12158" s="53"/>
      <c r="L12158" s="53"/>
      <c r="M12158" s="53"/>
    </row>
    <row r="12159" spans="2:13" x14ac:dyDescent="0.25">
      <c r="B12159" s="111"/>
      <c r="C12159" s="53"/>
      <c r="D12159" s="53"/>
      <c r="E12159" s="53"/>
      <c r="F12159" s="53"/>
      <c r="G12159" s="54"/>
      <c r="H12159" s="53"/>
      <c r="I12159" s="59"/>
      <c r="J12159" s="53"/>
      <c r="K12159" s="53"/>
      <c r="L12159" s="53"/>
      <c r="M12159" s="53"/>
    </row>
    <row r="12160" spans="2:13" x14ac:dyDescent="0.25">
      <c r="B12160" s="111"/>
      <c r="C12160" s="53"/>
      <c r="D12160" s="53"/>
      <c r="E12160" s="53"/>
      <c r="F12160" s="53"/>
      <c r="G12160" s="54"/>
      <c r="H12160" s="53"/>
      <c r="I12160" s="59"/>
      <c r="J12160" s="53"/>
      <c r="K12160" s="53"/>
      <c r="L12160" s="53"/>
      <c r="M12160" s="53"/>
    </row>
    <row r="12161" spans="2:13" x14ac:dyDescent="0.25">
      <c r="B12161" s="111"/>
      <c r="C12161" s="53"/>
      <c r="D12161" s="53"/>
      <c r="E12161" s="53"/>
      <c r="F12161" s="53"/>
      <c r="G12161" s="54"/>
      <c r="H12161" s="53"/>
      <c r="I12161" s="59"/>
      <c r="J12161" s="53"/>
      <c r="K12161" s="53"/>
      <c r="L12161" s="53"/>
      <c r="M12161" s="53"/>
    </row>
    <row r="12162" spans="2:13" x14ac:dyDescent="0.25">
      <c r="B12162" s="111"/>
      <c r="C12162" s="53"/>
      <c r="D12162" s="53"/>
      <c r="E12162" s="53"/>
      <c r="F12162" s="53"/>
      <c r="G12162" s="54"/>
      <c r="H12162" s="53"/>
      <c r="I12162" s="59"/>
      <c r="J12162" s="53"/>
      <c r="K12162" s="53"/>
      <c r="L12162" s="53"/>
      <c r="M12162" s="53"/>
    </row>
    <row r="12163" spans="2:13" x14ac:dyDescent="0.25">
      <c r="B12163" s="111"/>
      <c r="C12163" s="53"/>
      <c r="D12163" s="53"/>
      <c r="E12163" s="53"/>
      <c r="F12163" s="53"/>
      <c r="G12163" s="54"/>
      <c r="H12163" s="53"/>
      <c r="I12163" s="59"/>
      <c r="J12163" s="53"/>
      <c r="K12163" s="53"/>
      <c r="L12163" s="53"/>
      <c r="M12163" s="53"/>
    </row>
    <row r="12164" spans="2:13" x14ac:dyDescent="0.25">
      <c r="B12164" s="111"/>
      <c r="C12164" s="53"/>
      <c r="D12164" s="53"/>
      <c r="E12164" s="53"/>
      <c r="F12164" s="53"/>
      <c r="G12164" s="54"/>
      <c r="H12164" s="53"/>
      <c r="I12164" s="59"/>
      <c r="J12164" s="53"/>
      <c r="K12164" s="53"/>
      <c r="L12164" s="53"/>
      <c r="M12164" s="53"/>
    </row>
    <row r="12165" spans="2:13" x14ac:dyDescent="0.25">
      <c r="B12165" s="111"/>
      <c r="C12165" s="53"/>
      <c r="D12165" s="53"/>
      <c r="E12165" s="53"/>
      <c r="F12165" s="53"/>
      <c r="G12165" s="54"/>
      <c r="H12165" s="53"/>
      <c r="I12165" s="59"/>
      <c r="J12165" s="53"/>
      <c r="K12165" s="53"/>
      <c r="L12165" s="53"/>
      <c r="M12165" s="53"/>
    </row>
    <row r="12166" spans="2:13" x14ac:dyDescent="0.25">
      <c r="B12166" s="111"/>
      <c r="C12166" s="53"/>
      <c r="D12166" s="53"/>
      <c r="E12166" s="53"/>
      <c r="F12166" s="53"/>
      <c r="G12166" s="54"/>
      <c r="H12166" s="53"/>
      <c r="I12166" s="59"/>
      <c r="J12166" s="53"/>
      <c r="K12166" s="53"/>
      <c r="L12166" s="53"/>
      <c r="M12166" s="53"/>
    </row>
    <row r="12167" spans="2:13" x14ac:dyDescent="0.25">
      <c r="B12167" s="111"/>
      <c r="C12167" s="53"/>
      <c r="D12167" s="53"/>
      <c r="E12167" s="53"/>
      <c r="F12167" s="53"/>
      <c r="G12167" s="54"/>
      <c r="H12167" s="53"/>
      <c r="I12167" s="59"/>
      <c r="J12167" s="53"/>
      <c r="K12167" s="53"/>
      <c r="L12167" s="53"/>
      <c r="M12167" s="53"/>
    </row>
    <row r="12168" spans="2:13" x14ac:dyDescent="0.25">
      <c r="B12168" s="111"/>
      <c r="C12168" s="53"/>
      <c r="D12168" s="53"/>
      <c r="E12168" s="53"/>
      <c r="F12168" s="53"/>
      <c r="G12168" s="54"/>
      <c r="H12168" s="53"/>
      <c r="I12168" s="59"/>
      <c r="J12168" s="53"/>
      <c r="K12168" s="53"/>
      <c r="L12168" s="53"/>
      <c r="M12168" s="53"/>
    </row>
    <row r="12169" spans="2:13" x14ac:dyDescent="0.25">
      <c r="B12169" s="111"/>
      <c r="C12169" s="53"/>
      <c r="D12169" s="53"/>
      <c r="E12169" s="53"/>
      <c r="F12169" s="53"/>
      <c r="G12169" s="54"/>
      <c r="H12169" s="53"/>
      <c r="I12169" s="59"/>
      <c r="J12169" s="53"/>
      <c r="K12169" s="53"/>
      <c r="L12169" s="53"/>
      <c r="M12169" s="53"/>
    </row>
    <row r="12170" spans="2:13" x14ac:dyDescent="0.25">
      <c r="B12170" s="111"/>
      <c r="C12170" s="53"/>
      <c r="D12170" s="53"/>
      <c r="E12170" s="53"/>
      <c r="F12170" s="53"/>
      <c r="G12170" s="54"/>
      <c r="H12170" s="53"/>
      <c r="I12170" s="59"/>
      <c r="J12170" s="53"/>
      <c r="K12170" s="53"/>
      <c r="L12170" s="53"/>
      <c r="M12170" s="53"/>
    </row>
    <row r="12171" spans="2:13" x14ac:dyDescent="0.25">
      <c r="B12171" s="111"/>
      <c r="C12171" s="53"/>
      <c r="D12171" s="53"/>
      <c r="E12171" s="53"/>
      <c r="F12171" s="53"/>
      <c r="G12171" s="54"/>
      <c r="H12171" s="53"/>
      <c r="I12171" s="59"/>
      <c r="J12171" s="53"/>
      <c r="K12171" s="53"/>
      <c r="L12171" s="53"/>
      <c r="M12171" s="53"/>
    </row>
    <row r="12172" spans="2:13" x14ac:dyDescent="0.25">
      <c r="B12172" s="111"/>
      <c r="C12172" s="53"/>
      <c r="D12172" s="53"/>
      <c r="E12172" s="53"/>
      <c r="F12172" s="53"/>
      <c r="G12172" s="54"/>
      <c r="H12172" s="53"/>
      <c r="I12172" s="59"/>
      <c r="J12172" s="53"/>
      <c r="K12172" s="53"/>
      <c r="L12172" s="53"/>
      <c r="M12172" s="53"/>
    </row>
    <row r="12173" spans="2:13" x14ac:dyDescent="0.25">
      <c r="B12173" s="111"/>
      <c r="C12173" s="53"/>
      <c r="D12173" s="53"/>
      <c r="E12173" s="53"/>
      <c r="F12173" s="53"/>
      <c r="G12173" s="54"/>
      <c r="H12173" s="53"/>
      <c r="I12173" s="59"/>
      <c r="J12173" s="53"/>
      <c r="K12173" s="53"/>
      <c r="L12173" s="53"/>
      <c r="M12173" s="53"/>
    </row>
    <row r="12174" spans="2:13" x14ac:dyDescent="0.25">
      <c r="B12174" s="111"/>
      <c r="C12174" s="53"/>
      <c r="D12174" s="53"/>
      <c r="E12174" s="53"/>
      <c r="F12174" s="53"/>
      <c r="G12174" s="54"/>
      <c r="H12174" s="53"/>
      <c r="I12174" s="59"/>
      <c r="J12174" s="53"/>
      <c r="K12174" s="53"/>
      <c r="L12174" s="53"/>
      <c r="M12174" s="53"/>
    </row>
    <row r="12175" spans="2:13" x14ac:dyDescent="0.25">
      <c r="B12175" s="111"/>
      <c r="C12175" s="53"/>
      <c r="D12175" s="53"/>
      <c r="E12175" s="53"/>
      <c r="F12175" s="53"/>
      <c r="G12175" s="54"/>
      <c r="H12175" s="53"/>
      <c r="I12175" s="59"/>
      <c r="J12175" s="53"/>
      <c r="K12175" s="53"/>
      <c r="L12175" s="53"/>
      <c r="M12175" s="53"/>
    </row>
    <row r="12176" spans="2:13" x14ac:dyDescent="0.25">
      <c r="B12176" s="111"/>
      <c r="C12176" s="53"/>
      <c r="D12176" s="53"/>
      <c r="E12176" s="53"/>
      <c r="F12176" s="53"/>
      <c r="G12176" s="54"/>
      <c r="H12176" s="53"/>
      <c r="I12176" s="59"/>
      <c r="J12176" s="53"/>
      <c r="K12176" s="53"/>
      <c r="L12176" s="53"/>
      <c r="M12176" s="53"/>
    </row>
    <row r="12177" spans="2:13" x14ac:dyDescent="0.25">
      <c r="B12177" s="111"/>
      <c r="C12177" s="53"/>
      <c r="D12177" s="53"/>
      <c r="E12177" s="53"/>
      <c r="F12177" s="53"/>
      <c r="G12177" s="54"/>
      <c r="H12177" s="53"/>
      <c r="I12177" s="59"/>
      <c r="J12177" s="53"/>
      <c r="K12177" s="53"/>
      <c r="L12177" s="53"/>
      <c r="M12177" s="53"/>
    </row>
    <row r="12178" spans="2:13" x14ac:dyDescent="0.25">
      <c r="B12178" s="111"/>
      <c r="C12178" s="53"/>
      <c r="D12178" s="53"/>
      <c r="E12178" s="53"/>
      <c r="F12178" s="53"/>
      <c r="G12178" s="54"/>
      <c r="H12178" s="53"/>
      <c r="I12178" s="59"/>
      <c r="J12178" s="53"/>
      <c r="K12178" s="53"/>
      <c r="L12178" s="53"/>
      <c r="M12178" s="53"/>
    </row>
    <row r="12179" spans="2:13" x14ac:dyDescent="0.25">
      <c r="B12179" s="111"/>
      <c r="C12179" s="53"/>
      <c r="D12179" s="53"/>
      <c r="E12179" s="53"/>
      <c r="F12179" s="53"/>
      <c r="G12179" s="54"/>
      <c r="H12179" s="53"/>
      <c r="I12179" s="59"/>
      <c r="J12179" s="53"/>
      <c r="K12179" s="53"/>
      <c r="L12179" s="53"/>
      <c r="M12179" s="53"/>
    </row>
    <row r="12180" spans="2:13" x14ac:dyDescent="0.25">
      <c r="B12180" s="111"/>
      <c r="C12180" s="53"/>
      <c r="D12180" s="53"/>
      <c r="E12180" s="53"/>
      <c r="F12180" s="53"/>
      <c r="G12180" s="54"/>
      <c r="H12180" s="53"/>
      <c r="I12180" s="59"/>
      <c r="J12180" s="53"/>
      <c r="K12180" s="53"/>
      <c r="L12180" s="53"/>
      <c r="M12180" s="53"/>
    </row>
    <row r="12181" spans="2:13" x14ac:dyDescent="0.25">
      <c r="B12181" s="111"/>
      <c r="C12181" s="53"/>
      <c r="D12181" s="53"/>
      <c r="E12181" s="53"/>
      <c r="F12181" s="53"/>
      <c r="G12181" s="54"/>
      <c r="H12181" s="53"/>
      <c r="I12181" s="59"/>
      <c r="J12181" s="53"/>
      <c r="K12181" s="53"/>
      <c r="L12181" s="53"/>
      <c r="M12181" s="53"/>
    </row>
    <row r="12182" spans="2:13" x14ac:dyDescent="0.25">
      <c r="B12182" s="111"/>
      <c r="C12182" s="53"/>
      <c r="D12182" s="53"/>
      <c r="E12182" s="53"/>
      <c r="F12182" s="53"/>
      <c r="G12182" s="54"/>
      <c r="H12182" s="53"/>
      <c r="I12182" s="59"/>
      <c r="J12182" s="53"/>
      <c r="K12182" s="53"/>
      <c r="L12182" s="53"/>
      <c r="M12182" s="53"/>
    </row>
    <row r="12183" spans="2:13" x14ac:dyDescent="0.25">
      <c r="B12183" s="111"/>
      <c r="C12183" s="53"/>
      <c r="D12183" s="53"/>
      <c r="E12183" s="53"/>
      <c r="F12183" s="53"/>
      <c r="G12183" s="54"/>
      <c r="H12183" s="53"/>
      <c r="I12183" s="59"/>
      <c r="J12183" s="53"/>
      <c r="K12183" s="53"/>
      <c r="L12183" s="53"/>
      <c r="M12183" s="53"/>
    </row>
    <row r="12184" spans="2:13" x14ac:dyDescent="0.25">
      <c r="B12184" s="111"/>
      <c r="C12184" s="53"/>
      <c r="D12184" s="53"/>
      <c r="E12184" s="53"/>
      <c r="F12184" s="53"/>
      <c r="G12184" s="54"/>
      <c r="H12184" s="53"/>
      <c r="I12184" s="59"/>
      <c r="J12184" s="53"/>
      <c r="K12184" s="53"/>
      <c r="L12184" s="53"/>
      <c r="M12184" s="53"/>
    </row>
    <row r="12185" spans="2:13" x14ac:dyDescent="0.25">
      <c r="B12185" s="111"/>
      <c r="C12185" s="53"/>
      <c r="D12185" s="53"/>
      <c r="E12185" s="53"/>
      <c r="F12185" s="53"/>
      <c r="G12185" s="54"/>
      <c r="H12185" s="53"/>
      <c r="I12185" s="59"/>
      <c r="J12185" s="53"/>
      <c r="K12185" s="53"/>
      <c r="L12185" s="53"/>
      <c r="M12185" s="53"/>
    </row>
    <row r="12186" spans="2:13" x14ac:dyDescent="0.25">
      <c r="B12186" s="111"/>
      <c r="C12186" s="53"/>
      <c r="D12186" s="53"/>
      <c r="E12186" s="53"/>
      <c r="F12186" s="53"/>
      <c r="G12186" s="54"/>
      <c r="H12186" s="53"/>
      <c r="I12186" s="59"/>
      <c r="J12186" s="53"/>
      <c r="K12186" s="53"/>
      <c r="L12186" s="53"/>
      <c r="M12186" s="53"/>
    </row>
    <row r="12187" spans="2:13" x14ac:dyDescent="0.25">
      <c r="B12187" s="111"/>
      <c r="C12187" s="53"/>
      <c r="D12187" s="53"/>
      <c r="E12187" s="53"/>
      <c r="F12187" s="53"/>
      <c r="G12187" s="54"/>
      <c r="H12187" s="53"/>
      <c r="I12187" s="59"/>
      <c r="J12187" s="53"/>
      <c r="K12187" s="53"/>
      <c r="L12187" s="53"/>
      <c r="M12187" s="53"/>
    </row>
    <row r="12188" spans="2:13" x14ac:dyDescent="0.25">
      <c r="B12188" s="111"/>
      <c r="C12188" s="53"/>
      <c r="D12188" s="53"/>
      <c r="E12188" s="53"/>
      <c r="F12188" s="53"/>
      <c r="G12188" s="54"/>
      <c r="H12188" s="53"/>
      <c r="I12188" s="59"/>
      <c r="J12188" s="53"/>
      <c r="K12188" s="53"/>
      <c r="L12188" s="53"/>
      <c r="M12188" s="53"/>
    </row>
    <row r="12189" spans="2:13" x14ac:dyDescent="0.25">
      <c r="B12189" s="111"/>
      <c r="C12189" s="53"/>
      <c r="D12189" s="53"/>
      <c r="E12189" s="53"/>
      <c r="F12189" s="53"/>
      <c r="G12189" s="54"/>
      <c r="H12189" s="53"/>
      <c r="I12189" s="59"/>
      <c r="J12189" s="53"/>
      <c r="K12189" s="53"/>
      <c r="L12189" s="53"/>
      <c r="M12189" s="53"/>
    </row>
    <row r="12190" spans="2:13" x14ac:dyDescent="0.25">
      <c r="B12190" s="111"/>
      <c r="C12190" s="53"/>
      <c r="D12190" s="53"/>
      <c r="E12190" s="53"/>
      <c r="F12190" s="53"/>
      <c r="G12190" s="54"/>
      <c r="H12190" s="53"/>
      <c r="I12190" s="59"/>
      <c r="J12190" s="53"/>
      <c r="K12190" s="53"/>
      <c r="L12190" s="53"/>
      <c r="M12190" s="53"/>
    </row>
    <row r="12191" spans="2:13" x14ac:dyDescent="0.25">
      <c r="B12191" s="111"/>
      <c r="C12191" s="53"/>
      <c r="D12191" s="53"/>
      <c r="E12191" s="53"/>
      <c r="F12191" s="53"/>
      <c r="G12191" s="54"/>
      <c r="H12191" s="53"/>
      <c r="I12191" s="59"/>
      <c r="J12191" s="53"/>
      <c r="K12191" s="53"/>
      <c r="L12191" s="53"/>
      <c r="M12191" s="53"/>
    </row>
    <row r="12192" spans="2:13" x14ac:dyDescent="0.25">
      <c r="B12192" s="111"/>
      <c r="C12192" s="53"/>
      <c r="D12192" s="53"/>
      <c r="E12192" s="53"/>
      <c r="F12192" s="53"/>
      <c r="G12192" s="54"/>
      <c r="H12192" s="53"/>
      <c r="I12192" s="59"/>
      <c r="J12192" s="53"/>
      <c r="K12192" s="53"/>
      <c r="L12192" s="53"/>
      <c r="M12192" s="53"/>
    </row>
    <row r="12193" spans="2:13" x14ac:dyDescent="0.25">
      <c r="B12193" s="111"/>
      <c r="C12193" s="53"/>
      <c r="D12193" s="53"/>
      <c r="E12193" s="53"/>
      <c r="F12193" s="53"/>
      <c r="G12193" s="54"/>
      <c r="H12193" s="53"/>
      <c r="I12193" s="59"/>
      <c r="J12193" s="53"/>
      <c r="K12193" s="53"/>
      <c r="L12193" s="53"/>
      <c r="M12193" s="53"/>
    </row>
    <row r="12194" spans="2:13" x14ac:dyDescent="0.25">
      <c r="B12194" s="111"/>
      <c r="C12194" s="53"/>
      <c r="D12194" s="53"/>
      <c r="E12194" s="53"/>
      <c r="F12194" s="53"/>
      <c r="G12194" s="54"/>
      <c r="H12194" s="53"/>
      <c r="I12194" s="59"/>
      <c r="J12194" s="53"/>
      <c r="K12194" s="53"/>
      <c r="L12194" s="53"/>
      <c r="M12194" s="53"/>
    </row>
    <row r="12195" spans="2:13" x14ac:dyDescent="0.25">
      <c r="B12195" s="111"/>
      <c r="C12195" s="53"/>
      <c r="D12195" s="53"/>
      <c r="E12195" s="53"/>
      <c r="F12195" s="53"/>
      <c r="G12195" s="54"/>
      <c r="H12195" s="53"/>
      <c r="I12195" s="59"/>
      <c r="J12195" s="53"/>
      <c r="K12195" s="53"/>
      <c r="L12195" s="53"/>
      <c r="M12195" s="53"/>
    </row>
    <row r="12196" spans="2:13" x14ac:dyDescent="0.25">
      <c r="B12196" s="111"/>
      <c r="C12196" s="53"/>
      <c r="D12196" s="53"/>
      <c r="E12196" s="53"/>
      <c r="F12196" s="53"/>
      <c r="G12196" s="54"/>
      <c r="H12196" s="53"/>
      <c r="I12196" s="59"/>
      <c r="J12196" s="53"/>
      <c r="K12196" s="53"/>
      <c r="L12196" s="53"/>
      <c r="M12196" s="53"/>
    </row>
    <row r="12197" spans="2:13" x14ac:dyDescent="0.25">
      <c r="B12197" s="111"/>
      <c r="C12197" s="53"/>
      <c r="D12197" s="53"/>
      <c r="E12197" s="53"/>
      <c r="F12197" s="53"/>
      <c r="G12197" s="54"/>
      <c r="H12197" s="53"/>
      <c r="I12197" s="59"/>
      <c r="J12197" s="53"/>
      <c r="K12197" s="53"/>
      <c r="L12197" s="53"/>
      <c r="M12197" s="53"/>
    </row>
    <row r="12198" spans="2:13" x14ac:dyDescent="0.25">
      <c r="B12198" s="111"/>
      <c r="C12198" s="53"/>
      <c r="D12198" s="53"/>
      <c r="E12198" s="53"/>
      <c r="F12198" s="53"/>
      <c r="G12198" s="54"/>
      <c r="H12198" s="53"/>
      <c r="I12198" s="59"/>
      <c r="J12198" s="53"/>
      <c r="K12198" s="53"/>
      <c r="L12198" s="53"/>
      <c r="M12198" s="53"/>
    </row>
    <row r="12199" spans="2:13" x14ac:dyDescent="0.25">
      <c r="B12199" s="111"/>
      <c r="C12199" s="53"/>
      <c r="D12199" s="53"/>
      <c r="E12199" s="53"/>
      <c r="F12199" s="53"/>
      <c r="G12199" s="54"/>
      <c r="H12199" s="53"/>
      <c r="I12199" s="59"/>
      <c r="J12199" s="53"/>
      <c r="K12199" s="53"/>
      <c r="L12199" s="53"/>
      <c r="M12199" s="53"/>
    </row>
    <row r="12200" spans="2:13" x14ac:dyDescent="0.25">
      <c r="B12200" s="111"/>
      <c r="C12200" s="53"/>
      <c r="D12200" s="53"/>
      <c r="E12200" s="53"/>
      <c r="F12200" s="53"/>
      <c r="G12200" s="54"/>
      <c r="H12200" s="53"/>
      <c r="I12200" s="59"/>
      <c r="J12200" s="53"/>
      <c r="K12200" s="53"/>
      <c r="L12200" s="53"/>
      <c r="M12200" s="53"/>
    </row>
    <row r="12201" spans="2:13" x14ac:dyDescent="0.25">
      <c r="B12201" s="111"/>
      <c r="C12201" s="53"/>
      <c r="D12201" s="53"/>
      <c r="E12201" s="53"/>
      <c r="F12201" s="53"/>
      <c r="G12201" s="54"/>
      <c r="H12201" s="53"/>
      <c r="I12201" s="59"/>
      <c r="J12201" s="53"/>
      <c r="K12201" s="53"/>
      <c r="L12201" s="53"/>
      <c r="M12201" s="53"/>
    </row>
    <row r="12202" spans="2:13" x14ac:dyDescent="0.25">
      <c r="B12202" s="111"/>
      <c r="C12202" s="53"/>
      <c r="D12202" s="53"/>
      <c r="E12202" s="53"/>
      <c r="F12202" s="53"/>
      <c r="G12202" s="54"/>
      <c r="H12202" s="53"/>
      <c r="I12202" s="59"/>
      <c r="J12202" s="53"/>
      <c r="K12202" s="53"/>
      <c r="L12202" s="53"/>
      <c r="M12202" s="53"/>
    </row>
    <row r="12203" spans="2:13" x14ac:dyDescent="0.25">
      <c r="B12203" s="111"/>
      <c r="C12203" s="53"/>
      <c r="D12203" s="53"/>
      <c r="E12203" s="53"/>
      <c r="F12203" s="53"/>
      <c r="G12203" s="54"/>
      <c r="H12203" s="53"/>
      <c r="I12203" s="59"/>
      <c r="J12203" s="53"/>
      <c r="K12203" s="53"/>
      <c r="L12203" s="53"/>
      <c r="M12203" s="53"/>
    </row>
    <row r="12204" spans="2:13" x14ac:dyDescent="0.25">
      <c r="B12204" s="111"/>
      <c r="C12204" s="53"/>
      <c r="D12204" s="53"/>
      <c r="E12204" s="53"/>
      <c r="F12204" s="53"/>
      <c r="G12204" s="54"/>
      <c r="H12204" s="53"/>
      <c r="I12204" s="59"/>
      <c r="J12204" s="53"/>
      <c r="K12204" s="53"/>
      <c r="L12204" s="53"/>
      <c r="M12204" s="53"/>
    </row>
    <row r="12205" spans="2:13" x14ac:dyDescent="0.25">
      <c r="B12205" s="111"/>
      <c r="C12205" s="53"/>
      <c r="D12205" s="53"/>
      <c r="E12205" s="53"/>
      <c r="F12205" s="53"/>
      <c r="G12205" s="54"/>
      <c r="H12205" s="53"/>
      <c r="I12205" s="59"/>
      <c r="J12205" s="53"/>
      <c r="K12205" s="53"/>
      <c r="L12205" s="53"/>
      <c r="M12205" s="53"/>
    </row>
    <row r="12206" spans="2:13" x14ac:dyDescent="0.25">
      <c r="B12206" s="111"/>
      <c r="C12206" s="53"/>
      <c r="D12206" s="53"/>
      <c r="E12206" s="53"/>
      <c r="F12206" s="53"/>
      <c r="G12206" s="54"/>
      <c r="H12206" s="53"/>
      <c r="I12206" s="59"/>
      <c r="J12206" s="53"/>
      <c r="K12206" s="53"/>
      <c r="L12206" s="53"/>
      <c r="M12206" s="53"/>
    </row>
    <row r="12207" spans="2:13" x14ac:dyDescent="0.25">
      <c r="B12207" s="111"/>
      <c r="C12207" s="53"/>
      <c r="D12207" s="53"/>
      <c r="E12207" s="53"/>
      <c r="F12207" s="53"/>
      <c r="G12207" s="54"/>
      <c r="H12207" s="53"/>
      <c r="I12207" s="59"/>
      <c r="J12207" s="53"/>
      <c r="K12207" s="53"/>
      <c r="L12207" s="53"/>
      <c r="M12207" s="53"/>
    </row>
    <row r="12208" spans="2:13" x14ac:dyDescent="0.25">
      <c r="B12208" s="111"/>
      <c r="C12208" s="53"/>
      <c r="D12208" s="53"/>
      <c r="E12208" s="53"/>
      <c r="F12208" s="53"/>
      <c r="G12208" s="54"/>
      <c r="H12208" s="53"/>
      <c r="I12208" s="59"/>
      <c r="J12208" s="53"/>
      <c r="K12208" s="53"/>
      <c r="L12208" s="53"/>
      <c r="M12208" s="53"/>
    </row>
    <row r="12209" spans="2:13" x14ac:dyDescent="0.25">
      <c r="B12209" s="111"/>
      <c r="C12209" s="53"/>
      <c r="D12209" s="53"/>
      <c r="E12209" s="53"/>
      <c r="F12209" s="53"/>
      <c r="G12209" s="54"/>
      <c r="H12209" s="53"/>
      <c r="I12209" s="59"/>
      <c r="J12209" s="53"/>
      <c r="K12209" s="53"/>
      <c r="L12209" s="53"/>
      <c r="M12209" s="53"/>
    </row>
    <row r="12210" spans="2:13" x14ac:dyDescent="0.25">
      <c r="B12210" s="111"/>
      <c r="C12210" s="53"/>
      <c r="D12210" s="53"/>
      <c r="E12210" s="53"/>
      <c r="F12210" s="53"/>
      <c r="G12210" s="54"/>
      <c r="H12210" s="53"/>
      <c r="I12210" s="59"/>
      <c r="J12210" s="53"/>
      <c r="K12210" s="53"/>
      <c r="L12210" s="53"/>
      <c r="M12210" s="53"/>
    </row>
    <row r="12211" spans="2:13" x14ac:dyDescent="0.25">
      <c r="B12211" s="111"/>
      <c r="C12211" s="53"/>
      <c r="D12211" s="53"/>
      <c r="E12211" s="53"/>
      <c r="F12211" s="53"/>
      <c r="G12211" s="54"/>
      <c r="H12211" s="53"/>
      <c r="I12211" s="59"/>
      <c r="J12211" s="53"/>
      <c r="K12211" s="53"/>
      <c r="L12211" s="53"/>
      <c r="M12211" s="53"/>
    </row>
    <row r="12212" spans="2:13" x14ac:dyDescent="0.25">
      <c r="B12212" s="111"/>
      <c r="C12212" s="53"/>
      <c r="D12212" s="53"/>
      <c r="E12212" s="53"/>
      <c r="F12212" s="53"/>
      <c r="G12212" s="54"/>
      <c r="H12212" s="53"/>
      <c r="I12212" s="59"/>
      <c r="J12212" s="53"/>
      <c r="K12212" s="53"/>
      <c r="L12212" s="53"/>
      <c r="M12212" s="53"/>
    </row>
    <row r="12213" spans="2:13" x14ac:dyDescent="0.25">
      <c r="B12213" s="111"/>
      <c r="C12213" s="53"/>
      <c r="D12213" s="53"/>
      <c r="E12213" s="53"/>
      <c r="F12213" s="53"/>
      <c r="G12213" s="54"/>
      <c r="H12213" s="53"/>
      <c r="I12213" s="59"/>
      <c r="J12213" s="53"/>
      <c r="K12213" s="53"/>
      <c r="L12213" s="53"/>
      <c r="M12213" s="53"/>
    </row>
    <row r="12214" spans="2:13" x14ac:dyDescent="0.25">
      <c r="B12214" s="111"/>
      <c r="C12214" s="53"/>
      <c r="D12214" s="53"/>
      <c r="E12214" s="53"/>
      <c r="F12214" s="53"/>
      <c r="G12214" s="54"/>
      <c r="H12214" s="53"/>
      <c r="I12214" s="59"/>
      <c r="J12214" s="53"/>
      <c r="K12214" s="53"/>
      <c r="L12214" s="53"/>
      <c r="M12214" s="53"/>
    </row>
    <row r="12215" spans="2:13" x14ac:dyDescent="0.25">
      <c r="B12215" s="111"/>
      <c r="C12215" s="53"/>
      <c r="D12215" s="53"/>
      <c r="E12215" s="53"/>
      <c r="F12215" s="53"/>
      <c r="G12215" s="54"/>
      <c r="H12215" s="53"/>
      <c r="I12215" s="59"/>
      <c r="J12215" s="53"/>
      <c r="K12215" s="53"/>
      <c r="L12215" s="53"/>
      <c r="M12215" s="53"/>
    </row>
    <row r="12216" spans="2:13" x14ac:dyDescent="0.25">
      <c r="B12216" s="111"/>
      <c r="C12216" s="53"/>
      <c r="D12216" s="53"/>
      <c r="E12216" s="53"/>
      <c r="F12216" s="53"/>
      <c r="G12216" s="54"/>
      <c r="H12216" s="53"/>
      <c r="I12216" s="59"/>
      <c r="J12216" s="53"/>
      <c r="K12216" s="53"/>
      <c r="L12216" s="53"/>
      <c r="M12216" s="53"/>
    </row>
    <row r="12217" spans="2:13" x14ac:dyDescent="0.25">
      <c r="B12217" s="111"/>
      <c r="C12217" s="53"/>
      <c r="D12217" s="53"/>
      <c r="E12217" s="53"/>
      <c r="F12217" s="53"/>
      <c r="G12217" s="54"/>
      <c r="H12217" s="53"/>
      <c r="I12217" s="59"/>
      <c r="J12217" s="53"/>
      <c r="K12217" s="53"/>
      <c r="L12217" s="53"/>
      <c r="M12217" s="53"/>
    </row>
    <row r="12218" spans="2:13" x14ac:dyDescent="0.25">
      <c r="B12218" s="111"/>
      <c r="C12218" s="53"/>
      <c r="D12218" s="53"/>
      <c r="E12218" s="53"/>
      <c r="F12218" s="53"/>
      <c r="G12218" s="54"/>
      <c r="H12218" s="53"/>
      <c r="I12218" s="59"/>
      <c r="J12218" s="53"/>
      <c r="K12218" s="53"/>
      <c r="L12218" s="53"/>
      <c r="M12218" s="53"/>
    </row>
    <row r="12219" spans="2:13" x14ac:dyDescent="0.25">
      <c r="B12219" s="111"/>
      <c r="C12219" s="53"/>
      <c r="D12219" s="53"/>
      <c r="E12219" s="53"/>
      <c r="F12219" s="53"/>
      <c r="G12219" s="54"/>
      <c r="H12219" s="53"/>
      <c r="I12219" s="59"/>
      <c r="J12219" s="53"/>
      <c r="K12219" s="53"/>
      <c r="L12219" s="53"/>
      <c r="M12219" s="53"/>
    </row>
    <row r="12220" spans="2:13" x14ac:dyDescent="0.25">
      <c r="B12220" s="111"/>
      <c r="C12220" s="53"/>
      <c r="D12220" s="53"/>
      <c r="E12220" s="53"/>
      <c r="F12220" s="53"/>
      <c r="G12220" s="54"/>
      <c r="H12220" s="53"/>
      <c r="I12220" s="59"/>
      <c r="J12220" s="53"/>
      <c r="K12220" s="53"/>
      <c r="L12220" s="53"/>
      <c r="M12220" s="53"/>
    </row>
    <row r="12221" spans="2:13" x14ac:dyDescent="0.25">
      <c r="B12221" s="111"/>
      <c r="C12221" s="53"/>
      <c r="D12221" s="53"/>
      <c r="E12221" s="53"/>
      <c r="F12221" s="53"/>
      <c r="G12221" s="54"/>
      <c r="H12221" s="53"/>
      <c r="I12221" s="59"/>
      <c r="J12221" s="53"/>
      <c r="K12221" s="53"/>
      <c r="L12221" s="53"/>
      <c r="M12221" s="53"/>
    </row>
    <row r="12222" spans="2:13" x14ac:dyDescent="0.25">
      <c r="B12222" s="111"/>
      <c r="C12222" s="53"/>
      <c r="D12222" s="53"/>
      <c r="E12222" s="53"/>
      <c r="F12222" s="53"/>
      <c r="G12222" s="54"/>
      <c r="H12222" s="53"/>
      <c r="I12222" s="59"/>
      <c r="J12222" s="53"/>
      <c r="K12222" s="53"/>
      <c r="L12222" s="53"/>
      <c r="M12222" s="53"/>
    </row>
    <row r="12223" spans="2:13" x14ac:dyDescent="0.25">
      <c r="B12223" s="111"/>
      <c r="C12223" s="53"/>
      <c r="D12223" s="53"/>
      <c r="E12223" s="53"/>
      <c r="F12223" s="53"/>
      <c r="G12223" s="54"/>
      <c r="H12223" s="53"/>
      <c r="I12223" s="59"/>
      <c r="J12223" s="53"/>
      <c r="K12223" s="53"/>
      <c r="L12223" s="53"/>
      <c r="M12223" s="53"/>
    </row>
    <row r="12224" spans="2:13" x14ac:dyDescent="0.25">
      <c r="B12224" s="111"/>
      <c r="C12224" s="53"/>
      <c r="D12224" s="53"/>
      <c r="E12224" s="53"/>
      <c r="F12224" s="53"/>
      <c r="G12224" s="54"/>
      <c r="H12224" s="53"/>
      <c r="I12224" s="59"/>
      <c r="J12224" s="53"/>
      <c r="K12224" s="53"/>
      <c r="L12224" s="53"/>
      <c r="M12224" s="53"/>
    </row>
    <row r="12225" spans="2:13" x14ac:dyDescent="0.25">
      <c r="B12225" s="111"/>
      <c r="C12225" s="53"/>
      <c r="D12225" s="53"/>
      <c r="E12225" s="53"/>
      <c r="F12225" s="53"/>
      <c r="G12225" s="54"/>
      <c r="H12225" s="53"/>
      <c r="I12225" s="59"/>
      <c r="J12225" s="53"/>
      <c r="K12225" s="53"/>
      <c r="L12225" s="53"/>
      <c r="M12225" s="53"/>
    </row>
    <row r="12226" spans="2:13" x14ac:dyDescent="0.25">
      <c r="B12226" s="111"/>
      <c r="C12226" s="53"/>
      <c r="D12226" s="53"/>
      <c r="E12226" s="53"/>
      <c r="F12226" s="53"/>
      <c r="G12226" s="54"/>
      <c r="H12226" s="53"/>
      <c r="I12226" s="59"/>
      <c r="J12226" s="53"/>
      <c r="K12226" s="53"/>
      <c r="L12226" s="53"/>
      <c r="M12226" s="53"/>
    </row>
    <row r="12227" spans="2:13" x14ac:dyDescent="0.25">
      <c r="B12227" s="111"/>
      <c r="C12227" s="53"/>
      <c r="D12227" s="53"/>
      <c r="E12227" s="53"/>
      <c r="F12227" s="53"/>
      <c r="G12227" s="54"/>
      <c r="H12227" s="53"/>
      <c r="I12227" s="59"/>
      <c r="J12227" s="53"/>
      <c r="K12227" s="53"/>
      <c r="L12227" s="53"/>
      <c r="M12227" s="53"/>
    </row>
    <row r="12228" spans="2:13" x14ac:dyDescent="0.25">
      <c r="B12228" s="111"/>
      <c r="C12228" s="53"/>
      <c r="D12228" s="53"/>
      <c r="E12228" s="53"/>
      <c r="F12228" s="53"/>
      <c r="G12228" s="54"/>
      <c r="H12228" s="53"/>
      <c r="I12228" s="59"/>
      <c r="J12228" s="53"/>
      <c r="K12228" s="53"/>
      <c r="L12228" s="53"/>
      <c r="M12228" s="53"/>
    </row>
    <row r="12229" spans="2:13" x14ac:dyDescent="0.25">
      <c r="B12229" s="111"/>
      <c r="C12229" s="53"/>
      <c r="D12229" s="53"/>
      <c r="E12229" s="53"/>
      <c r="F12229" s="53"/>
      <c r="G12229" s="54"/>
      <c r="H12229" s="53"/>
      <c r="I12229" s="59"/>
      <c r="J12229" s="53"/>
      <c r="K12229" s="53"/>
      <c r="L12229" s="53"/>
      <c r="M12229" s="53"/>
    </row>
    <row r="12230" spans="2:13" x14ac:dyDescent="0.25">
      <c r="B12230" s="111"/>
      <c r="C12230" s="53"/>
      <c r="D12230" s="53"/>
      <c r="E12230" s="53"/>
      <c r="F12230" s="53"/>
      <c r="G12230" s="54"/>
      <c r="H12230" s="53"/>
      <c r="I12230" s="59"/>
      <c r="J12230" s="53"/>
      <c r="K12230" s="53"/>
      <c r="L12230" s="53"/>
      <c r="M12230" s="53"/>
    </row>
    <row r="12231" spans="2:13" x14ac:dyDescent="0.25">
      <c r="B12231" s="111"/>
      <c r="C12231" s="53"/>
      <c r="D12231" s="53"/>
      <c r="E12231" s="53"/>
      <c r="F12231" s="53"/>
      <c r="G12231" s="54"/>
      <c r="H12231" s="53"/>
      <c r="I12231" s="59"/>
      <c r="J12231" s="53"/>
      <c r="K12231" s="53"/>
      <c r="L12231" s="53"/>
      <c r="M12231" s="53"/>
    </row>
    <row r="12232" spans="2:13" x14ac:dyDescent="0.25">
      <c r="B12232" s="111"/>
      <c r="C12232" s="53"/>
      <c r="D12232" s="53"/>
      <c r="E12232" s="53"/>
      <c r="F12232" s="53"/>
      <c r="G12232" s="54"/>
      <c r="H12232" s="53"/>
      <c r="I12232" s="59"/>
      <c r="J12232" s="53"/>
      <c r="K12232" s="53"/>
      <c r="L12232" s="53"/>
      <c r="M12232" s="53"/>
    </row>
    <row r="12233" spans="2:13" x14ac:dyDescent="0.25">
      <c r="B12233" s="111"/>
      <c r="C12233" s="53"/>
      <c r="D12233" s="53"/>
      <c r="E12233" s="53"/>
      <c r="F12233" s="53"/>
      <c r="G12233" s="54"/>
      <c r="H12233" s="53"/>
      <c r="I12233" s="59"/>
      <c r="J12233" s="53"/>
      <c r="K12233" s="53"/>
      <c r="L12233" s="53"/>
      <c r="M12233" s="53"/>
    </row>
    <row r="12234" spans="2:13" x14ac:dyDescent="0.25">
      <c r="B12234" s="111"/>
      <c r="C12234" s="53"/>
      <c r="D12234" s="53"/>
      <c r="E12234" s="53"/>
      <c r="F12234" s="53"/>
      <c r="G12234" s="54"/>
      <c r="H12234" s="53"/>
      <c r="I12234" s="59"/>
      <c r="J12234" s="53"/>
      <c r="K12234" s="53"/>
      <c r="L12234" s="53"/>
      <c r="M12234" s="53"/>
    </row>
    <row r="12235" spans="2:13" x14ac:dyDescent="0.25">
      <c r="B12235" s="111"/>
      <c r="C12235" s="53"/>
      <c r="D12235" s="53"/>
      <c r="E12235" s="53"/>
      <c r="F12235" s="53"/>
      <c r="G12235" s="54"/>
      <c r="H12235" s="53"/>
      <c r="I12235" s="59"/>
      <c r="J12235" s="53"/>
      <c r="K12235" s="53"/>
      <c r="L12235" s="53"/>
      <c r="M12235" s="53"/>
    </row>
    <row r="12236" spans="2:13" x14ac:dyDescent="0.25">
      <c r="B12236" s="111"/>
      <c r="C12236" s="53"/>
      <c r="D12236" s="53"/>
      <c r="E12236" s="53"/>
      <c r="F12236" s="53"/>
      <c r="G12236" s="54"/>
      <c r="H12236" s="53"/>
      <c r="I12236" s="59"/>
      <c r="J12236" s="53"/>
      <c r="K12236" s="53"/>
      <c r="L12236" s="53"/>
      <c r="M12236" s="53"/>
    </row>
    <row r="12237" spans="2:13" x14ac:dyDescent="0.25">
      <c r="B12237" s="111"/>
      <c r="C12237" s="53"/>
      <c r="D12237" s="53"/>
      <c r="E12237" s="53"/>
      <c r="F12237" s="53"/>
      <c r="G12237" s="54"/>
      <c r="H12237" s="53"/>
      <c r="I12237" s="59"/>
      <c r="J12237" s="53"/>
      <c r="K12237" s="53"/>
      <c r="L12237" s="53"/>
      <c r="M12237" s="53"/>
    </row>
    <row r="12238" spans="2:13" x14ac:dyDescent="0.25">
      <c r="B12238" s="111"/>
      <c r="C12238" s="53"/>
      <c r="D12238" s="53"/>
      <c r="E12238" s="53"/>
      <c r="F12238" s="53"/>
      <c r="G12238" s="54"/>
      <c r="H12238" s="53"/>
      <c r="I12238" s="59"/>
      <c r="J12238" s="53"/>
      <c r="K12238" s="53"/>
      <c r="L12238" s="53"/>
      <c r="M12238" s="53"/>
    </row>
    <row r="12239" spans="2:13" x14ac:dyDescent="0.25">
      <c r="B12239" s="111"/>
      <c r="C12239" s="53"/>
      <c r="D12239" s="53"/>
      <c r="E12239" s="53"/>
      <c r="F12239" s="53"/>
      <c r="G12239" s="54"/>
      <c r="H12239" s="53"/>
      <c r="I12239" s="59"/>
      <c r="J12239" s="53"/>
      <c r="K12239" s="53"/>
      <c r="L12239" s="53"/>
      <c r="M12239" s="53"/>
    </row>
    <row r="12240" spans="2:13" x14ac:dyDescent="0.25">
      <c r="B12240" s="111"/>
      <c r="C12240" s="53"/>
      <c r="D12240" s="53"/>
      <c r="E12240" s="53"/>
      <c r="F12240" s="53"/>
      <c r="G12240" s="54"/>
      <c r="H12240" s="53"/>
      <c r="I12240" s="59"/>
      <c r="J12240" s="53"/>
      <c r="K12240" s="53"/>
      <c r="L12240" s="53"/>
      <c r="M12240" s="53"/>
    </row>
    <row r="12241" spans="2:13" x14ac:dyDescent="0.25">
      <c r="B12241" s="111"/>
      <c r="C12241" s="53"/>
      <c r="D12241" s="53"/>
      <c r="E12241" s="53"/>
      <c r="F12241" s="53"/>
      <c r="G12241" s="54"/>
      <c r="H12241" s="53"/>
      <c r="I12241" s="59"/>
      <c r="J12241" s="53"/>
      <c r="K12241" s="53"/>
      <c r="L12241" s="53"/>
      <c r="M12241" s="53"/>
    </row>
    <row r="12242" spans="2:13" x14ac:dyDescent="0.25">
      <c r="B12242" s="111"/>
      <c r="C12242" s="53"/>
      <c r="D12242" s="53"/>
      <c r="E12242" s="53"/>
      <c r="F12242" s="53"/>
      <c r="G12242" s="54"/>
      <c r="H12242" s="53"/>
      <c r="I12242" s="59"/>
      <c r="J12242" s="53"/>
      <c r="K12242" s="53"/>
      <c r="L12242" s="53"/>
      <c r="M12242" s="53"/>
    </row>
    <row r="12243" spans="2:13" x14ac:dyDescent="0.25">
      <c r="B12243" s="111"/>
      <c r="C12243" s="53"/>
      <c r="D12243" s="53"/>
      <c r="E12243" s="53"/>
      <c r="F12243" s="53"/>
      <c r="G12243" s="54"/>
      <c r="H12243" s="53"/>
      <c r="I12243" s="59"/>
      <c r="J12243" s="53"/>
      <c r="K12243" s="53"/>
      <c r="L12243" s="53"/>
      <c r="M12243" s="53"/>
    </row>
    <row r="12244" spans="2:13" x14ac:dyDescent="0.25">
      <c r="B12244" s="111"/>
      <c r="C12244" s="53"/>
      <c r="D12244" s="53"/>
      <c r="E12244" s="53"/>
      <c r="F12244" s="53"/>
      <c r="G12244" s="54"/>
      <c r="H12244" s="53"/>
      <c r="I12244" s="59"/>
      <c r="J12244" s="53"/>
      <c r="K12244" s="53"/>
      <c r="L12244" s="53"/>
      <c r="M12244" s="53"/>
    </row>
    <row r="12245" spans="2:13" x14ac:dyDescent="0.25">
      <c r="B12245" s="111"/>
      <c r="C12245" s="53"/>
      <c r="D12245" s="53"/>
      <c r="E12245" s="53"/>
      <c r="F12245" s="53"/>
      <c r="G12245" s="54"/>
      <c r="H12245" s="53"/>
      <c r="I12245" s="59"/>
      <c r="J12245" s="53"/>
      <c r="K12245" s="53"/>
      <c r="L12245" s="53"/>
      <c r="M12245" s="53"/>
    </row>
    <row r="12246" spans="2:13" x14ac:dyDescent="0.25">
      <c r="B12246" s="111"/>
      <c r="C12246" s="53"/>
      <c r="D12246" s="53"/>
      <c r="E12246" s="53"/>
      <c r="F12246" s="53"/>
      <c r="G12246" s="54"/>
      <c r="H12246" s="53"/>
      <c r="I12246" s="59"/>
      <c r="J12246" s="53"/>
      <c r="K12246" s="53"/>
      <c r="L12246" s="53"/>
      <c r="M12246" s="53"/>
    </row>
    <row r="12247" spans="2:13" x14ac:dyDescent="0.25">
      <c r="B12247" s="111"/>
      <c r="C12247" s="53"/>
      <c r="D12247" s="53"/>
      <c r="E12247" s="53"/>
      <c r="F12247" s="53"/>
      <c r="G12247" s="54"/>
      <c r="H12247" s="53"/>
      <c r="I12247" s="59"/>
      <c r="J12247" s="53"/>
      <c r="K12247" s="53"/>
      <c r="L12247" s="53"/>
      <c r="M12247" s="53"/>
    </row>
    <row r="12248" spans="2:13" x14ac:dyDescent="0.25">
      <c r="B12248" s="111"/>
      <c r="C12248" s="53"/>
      <c r="D12248" s="53"/>
      <c r="E12248" s="53"/>
      <c r="F12248" s="53"/>
      <c r="G12248" s="54"/>
      <c r="H12248" s="53"/>
      <c r="I12248" s="59"/>
      <c r="J12248" s="53"/>
      <c r="K12248" s="53"/>
      <c r="L12248" s="53"/>
      <c r="M12248" s="53"/>
    </row>
    <row r="12249" spans="2:13" x14ac:dyDescent="0.25">
      <c r="B12249" s="111"/>
      <c r="C12249" s="53"/>
      <c r="D12249" s="53"/>
      <c r="E12249" s="53"/>
      <c r="F12249" s="53"/>
      <c r="G12249" s="54"/>
      <c r="H12249" s="53"/>
      <c r="I12249" s="59"/>
      <c r="J12249" s="53"/>
      <c r="K12249" s="53"/>
      <c r="L12249" s="53"/>
      <c r="M12249" s="53"/>
    </row>
    <row r="12250" spans="2:13" x14ac:dyDescent="0.25">
      <c r="B12250" s="111"/>
      <c r="C12250" s="53"/>
      <c r="D12250" s="53"/>
      <c r="E12250" s="53"/>
      <c r="F12250" s="53"/>
      <c r="G12250" s="54"/>
      <c r="H12250" s="53"/>
      <c r="I12250" s="59"/>
      <c r="J12250" s="53"/>
      <c r="K12250" s="53"/>
      <c r="L12250" s="53"/>
      <c r="M12250" s="53"/>
    </row>
    <row r="12251" spans="2:13" x14ac:dyDescent="0.25">
      <c r="B12251" s="111"/>
      <c r="C12251" s="53"/>
      <c r="D12251" s="53"/>
      <c r="E12251" s="53"/>
      <c r="F12251" s="53"/>
      <c r="G12251" s="54"/>
      <c r="H12251" s="53"/>
      <c r="I12251" s="59"/>
      <c r="J12251" s="53"/>
      <c r="K12251" s="53"/>
      <c r="L12251" s="53"/>
      <c r="M12251" s="53"/>
    </row>
    <row r="12252" spans="2:13" x14ac:dyDescent="0.25">
      <c r="B12252" s="111"/>
      <c r="C12252" s="53"/>
      <c r="D12252" s="53"/>
      <c r="E12252" s="53"/>
      <c r="F12252" s="53"/>
      <c r="G12252" s="54"/>
      <c r="H12252" s="53"/>
      <c r="I12252" s="59"/>
      <c r="J12252" s="53"/>
      <c r="K12252" s="53"/>
      <c r="L12252" s="53"/>
      <c r="M12252" s="53"/>
    </row>
    <row r="12253" spans="2:13" x14ac:dyDescent="0.25">
      <c r="B12253" s="111"/>
      <c r="C12253" s="53"/>
      <c r="D12253" s="53"/>
      <c r="E12253" s="53"/>
      <c r="F12253" s="53"/>
      <c r="G12253" s="54"/>
      <c r="H12253" s="53"/>
      <c r="I12253" s="59"/>
      <c r="J12253" s="53"/>
      <c r="K12253" s="53"/>
      <c r="L12253" s="53"/>
      <c r="M12253" s="53"/>
    </row>
    <row r="12254" spans="2:13" x14ac:dyDescent="0.25">
      <c r="B12254" s="111"/>
      <c r="C12254" s="53"/>
      <c r="D12254" s="53"/>
      <c r="E12254" s="53"/>
      <c r="F12254" s="53"/>
      <c r="G12254" s="54"/>
      <c r="H12254" s="53"/>
      <c r="I12254" s="59"/>
      <c r="J12254" s="53"/>
      <c r="K12254" s="53"/>
      <c r="L12254" s="53"/>
      <c r="M12254" s="53"/>
    </row>
    <row r="12255" spans="2:13" x14ac:dyDescent="0.25">
      <c r="B12255" s="111"/>
      <c r="C12255" s="53"/>
      <c r="D12255" s="53"/>
      <c r="E12255" s="53"/>
      <c r="F12255" s="53"/>
      <c r="G12255" s="54"/>
      <c r="H12255" s="53"/>
      <c r="I12255" s="59"/>
      <c r="J12255" s="53"/>
      <c r="K12255" s="53"/>
      <c r="L12255" s="53"/>
      <c r="M12255" s="53"/>
    </row>
    <row r="12256" spans="2:13" x14ac:dyDescent="0.25">
      <c r="B12256" s="111"/>
      <c r="C12256" s="53"/>
      <c r="D12256" s="53"/>
      <c r="E12256" s="53"/>
      <c r="F12256" s="53"/>
      <c r="G12256" s="54"/>
      <c r="H12256" s="53"/>
      <c r="I12256" s="59"/>
      <c r="J12256" s="53"/>
      <c r="K12256" s="53"/>
      <c r="L12256" s="53"/>
      <c r="M12256" s="53"/>
    </row>
    <row r="12257" spans="2:13" x14ac:dyDescent="0.25">
      <c r="B12257" s="111"/>
      <c r="C12257" s="53"/>
      <c r="D12257" s="53"/>
      <c r="E12257" s="53"/>
      <c r="F12257" s="53"/>
      <c r="G12257" s="54"/>
      <c r="H12257" s="53"/>
      <c r="I12257" s="59"/>
      <c r="J12257" s="53"/>
      <c r="K12257" s="53"/>
      <c r="L12257" s="53"/>
      <c r="M12257" s="53"/>
    </row>
    <row r="12258" spans="2:13" x14ac:dyDescent="0.25">
      <c r="B12258" s="111"/>
      <c r="C12258" s="53"/>
      <c r="D12258" s="53"/>
      <c r="E12258" s="53"/>
      <c r="F12258" s="53"/>
      <c r="G12258" s="54"/>
      <c r="H12258" s="53"/>
      <c r="I12258" s="59"/>
      <c r="J12258" s="53"/>
      <c r="K12258" s="53"/>
      <c r="L12258" s="53"/>
      <c r="M12258" s="53"/>
    </row>
    <row r="12259" spans="2:13" x14ac:dyDescent="0.25">
      <c r="B12259" s="111"/>
      <c r="C12259" s="53"/>
      <c r="D12259" s="53"/>
      <c r="E12259" s="53"/>
      <c r="F12259" s="53"/>
      <c r="G12259" s="54"/>
      <c r="H12259" s="53"/>
      <c r="I12259" s="59"/>
      <c r="J12259" s="53"/>
      <c r="K12259" s="53"/>
      <c r="L12259" s="53"/>
      <c r="M12259" s="53"/>
    </row>
    <row r="12260" spans="2:13" x14ac:dyDescent="0.25">
      <c r="B12260" s="111"/>
      <c r="C12260" s="53"/>
      <c r="D12260" s="53"/>
      <c r="E12260" s="53"/>
      <c r="F12260" s="53"/>
      <c r="G12260" s="54"/>
      <c r="H12260" s="53"/>
      <c r="I12260" s="59"/>
      <c r="J12260" s="53"/>
      <c r="K12260" s="53"/>
      <c r="L12260" s="53"/>
      <c r="M12260" s="53"/>
    </row>
    <row r="12261" spans="2:13" x14ac:dyDescent="0.25">
      <c r="B12261" s="111"/>
      <c r="C12261" s="53"/>
      <c r="D12261" s="53"/>
      <c r="E12261" s="53"/>
      <c r="F12261" s="53"/>
      <c r="G12261" s="54"/>
      <c r="H12261" s="53"/>
      <c r="I12261" s="59"/>
      <c r="J12261" s="53"/>
      <c r="K12261" s="53"/>
      <c r="L12261" s="53"/>
      <c r="M12261" s="53"/>
    </row>
    <row r="12262" spans="2:13" x14ac:dyDescent="0.25">
      <c r="B12262" s="111"/>
      <c r="C12262" s="53"/>
      <c r="D12262" s="53"/>
      <c r="E12262" s="53"/>
      <c r="F12262" s="53"/>
      <c r="G12262" s="54"/>
      <c r="H12262" s="53"/>
      <c r="I12262" s="59"/>
      <c r="J12262" s="53"/>
      <c r="K12262" s="53"/>
      <c r="L12262" s="53"/>
      <c r="M12262" s="53"/>
    </row>
    <row r="12263" spans="2:13" x14ac:dyDescent="0.25">
      <c r="B12263" s="111"/>
      <c r="C12263" s="53"/>
      <c r="D12263" s="53"/>
      <c r="E12263" s="53"/>
      <c r="F12263" s="53"/>
      <c r="G12263" s="54"/>
      <c r="H12263" s="53"/>
      <c r="I12263" s="59"/>
      <c r="J12263" s="53"/>
      <c r="K12263" s="53"/>
      <c r="L12263" s="53"/>
      <c r="M12263" s="53"/>
    </row>
    <row r="12264" spans="2:13" x14ac:dyDescent="0.25">
      <c r="B12264" s="111"/>
      <c r="C12264" s="53"/>
      <c r="D12264" s="53"/>
      <c r="E12264" s="53"/>
      <c r="F12264" s="53"/>
      <c r="G12264" s="54"/>
      <c r="H12264" s="53"/>
      <c r="I12264" s="59"/>
      <c r="J12264" s="53"/>
      <c r="K12264" s="53"/>
      <c r="L12264" s="53"/>
      <c r="M12264" s="53"/>
    </row>
    <row r="12265" spans="2:13" x14ac:dyDescent="0.25">
      <c r="B12265" s="111"/>
      <c r="C12265" s="53"/>
      <c r="D12265" s="53"/>
      <c r="E12265" s="53"/>
      <c r="F12265" s="53"/>
      <c r="G12265" s="54"/>
      <c r="H12265" s="53"/>
      <c r="I12265" s="59"/>
      <c r="J12265" s="53"/>
      <c r="K12265" s="53"/>
      <c r="L12265" s="53"/>
      <c r="M12265" s="53"/>
    </row>
    <row r="12266" spans="2:13" x14ac:dyDescent="0.25">
      <c r="B12266" s="111"/>
      <c r="C12266" s="53"/>
      <c r="D12266" s="53"/>
      <c r="E12266" s="53"/>
      <c r="F12266" s="53"/>
      <c r="G12266" s="54"/>
      <c r="H12266" s="53"/>
      <c r="I12266" s="59"/>
      <c r="J12266" s="53"/>
      <c r="K12266" s="53"/>
      <c r="L12266" s="53"/>
      <c r="M12266" s="53"/>
    </row>
    <row r="12267" spans="2:13" x14ac:dyDescent="0.25">
      <c r="B12267" s="111"/>
      <c r="C12267" s="53"/>
      <c r="D12267" s="53"/>
      <c r="E12267" s="53"/>
      <c r="F12267" s="53"/>
      <c r="G12267" s="54"/>
      <c r="H12267" s="53"/>
      <c r="I12267" s="59"/>
      <c r="J12267" s="53"/>
      <c r="K12267" s="53"/>
      <c r="L12267" s="53"/>
      <c r="M12267" s="53"/>
    </row>
    <row r="12268" spans="2:13" x14ac:dyDescent="0.25">
      <c r="B12268" s="111"/>
      <c r="C12268" s="53"/>
      <c r="D12268" s="53"/>
      <c r="E12268" s="53"/>
      <c r="F12268" s="53"/>
      <c r="G12268" s="54"/>
      <c r="H12268" s="53"/>
      <c r="I12268" s="59"/>
      <c r="J12268" s="53"/>
      <c r="K12268" s="53"/>
      <c r="L12268" s="53"/>
      <c r="M12268" s="53"/>
    </row>
    <row r="12269" spans="2:13" x14ac:dyDescent="0.25">
      <c r="B12269" s="111"/>
      <c r="C12269" s="53"/>
      <c r="D12269" s="53"/>
      <c r="E12269" s="53"/>
      <c r="F12269" s="53"/>
      <c r="G12269" s="54"/>
      <c r="H12269" s="53"/>
      <c r="I12269" s="59"/>
      <c r="J12269" s="53"/>
      <c r="K12269" s="53"/>
      <c r="L12269" s="53"/>
      <c r="M12269" s="53"/>
    </row>
    <row r="12270" spans="2:13" x14ac:dyDescent="0.25">
      <c r="B12270" s="111"/>
      <c r="C12270" s="53"/>
      <c r="D12270" s="53"/>
      <c r="E12270" s="53"/>
      <c r="F12270" s="53"/>
      <c r="G12270" s="54"/>
      <c r="H12270" s="53"/>
      <c r="I12270" s="59"/>
      <c r="J12270" s="53"/>
      <c r="K12270" s="53"/>
      <c r="L12270" s="53"/>
      <c r="M12270" s="53"/>
    </row>
    <row r="12271" spans="2:13" x14ac:dyDescent="0.25">
      <c r="B12271" s="111"/>
      <c r="C12271" s="53"/>
      <c r="D12271" s="53"/>
      <c r="E12271" s="53"/>
      <c r="F12271" s="53"/>
      <c r="G12271" s="54"/>
      <c r="H12271" s="53"/>
      <c r="I12271" s="59"/>
      <c r="J12271" s="53"/>
      <c r="K12271" s="53"/>
      <c r="L12271" s="53"/>
      <c r="M12271" s="53"/>
    </row>
    <row r="12272" spans="2:13" x14ac:dyDescent="0.25">
      <c r="B12272" s="111"/>
      <c r="C12272" s="53"/>
      <c r="D12272" s="53"/>
      <c r="E12272" s="53"/>
      <c r="F12272" s="53"/>
      <c r="G12272" s="54"/>
      <c r="H12272" s="53"/>
      <c r="I12272" s="59"/>
      <c r="J12272" s="53"/>
      <c r="K12272" s="53"/>
      <c r="L12272" s="53"/>
      <c r="M12272" s="53"/>
    </row>
    <row r="12273" spans="2:13" x14ac:dyDescent="0.25">
      <c r="B12273" s="111"/>
      <c r="C12273" s="53"/>
      <c r="D12273" s="53"/>
      <c r="E12273" s="53"/>
      <c r="F12273" s="53"/>
      <c r="G12273" s="54"/>
      <c r="H12273" s="53"/>
      <c r="I12273" s="59"/>
      <c r="J12273" s="53"/>
      <c r="K12273" s="53"/>
      <c r="L12273" s="53"/>
      <c r="M12273" s="53"/>
    </row>
    <row r="12274" spans="2:13" x14ac:dyDescent="0.25">
      <c r="B12274" s="111"/>
      <c r="C12274" s="53"/>
      <c r="D12274" s="53"/>
      <c r="E12274" s="53"/>
      <c r="F12274" s="53"/>
      <c r="G12274" s="54"/>
      <c r="H12274" s="53"/>
      <c r="I12274" s="59"/>
      <c r="J12274" s="53"/>
      <c r="K12274" s="53"/>
      <c r="L12274" s="53"/>
      <c r="M12274" s="53"/>
    </row>
    <row r="12275" spans="2:13" x14ac:dyDescent="0.25">
      <c r="B12275" s="111"/>
      <c r="C12275" s="53"/>
      <c r="D12275" s="53"/>
      <c r="E12275" s="53"/>
      <c r="F12275" s="53"/>
      <c r="G12275" s="54"/>
      <c r="H12275" s="53"/>
      <c r="I12275" s="59"/>
      <c r="J12275" s="53"/>
      <c r="K12275" s="53"/>
      <c r="L12275" s="53"/>
      <c r="M12275" s="53"/>
    </row>
    <row r="12276" spans="2:13" x14ac:dyDescent="0.25">
      <c r="B12276" s="111"/>
      <c r="C12276" s="53"/>
      <c r="D12276" s="53"/>
      <c r="E12276" s="53"/>
      <c r="F12276" s="53"/>
      <c r="G12276" s="54"/>
      <c r="H12276" s="53"/>
      <c r="I12276" s="59"/>
      <c r="J12276" s="53"/>
      <c r="K12276" s="53"/>
      <c r="L12276" s="53"/>
      <c r="M12276" s="53"/>
    </row>
    <row r="12277" spans="2:13" x14ac:dyDescent="0.25">
      <c r="B12277" s="111"/>
      <c r="C12277" s="53"/>
      <c r="D12277" s="53"/>
      <c r="E12277" s="53"/>
      <c r="F12277" s="53"/>
      <c r="G12277" s="54"/>
      <c r="H12277" s="53"/>
      <c r="I12277" s="59"/>
      <c r="J12277" s="53"/>
      <c r="K12277" s="53"/>
      <c r="L12277" s="53"/>
      <c r="M12277" s="53"/>
    </row>
    <row r="12278" spans="2:13" x14ac:dyDescent="0.25">
      <c r="B12278" s="111"/>
      <c r="C12278" s="53"/>
      <c r="D12278" s="53"/>
      <c r="E12278" s="53"/>
      <c r="F12278" s="53"/>
      <c r="G12278" s="54"/>
      <c r="H12278" s="53"/>
      <c r="I12278" s="59"/>
      <c r="J12278" s="53"/>
      <c r="K12278" s="53"/>
      <c r="L12278" s="53"/>
      <c r="M12278" s="53"/>
    </row>
    <row r="12279" spans="2:13" x14ac:dyDescent="0.25">
      <c r="B12279" s="111"/>
      <c r="C12279" s="53"/>
      <c r="D12279" s="53"/>
      <c r="E12279" s="53"/>
      <c r="F12279" s="53"/>
      <c r="G12279" s="54"/>
      <c r="H12279" s="53"/>
      <c r="I12279" s="59"/>
      <c r="J12279" s="53"/>
      <c r="K12279" s="53"/>
      <c r="L12279" s="53"/>
      <c r="M12279" s="53"/>
    </row>
    <row r="12280" spans="2:13" x14ac:dyDescent="0.25">
      <c r="B12280" s="111"/>
      <c r="C12280" s="53"/>
      <c r="D12280" s="53"/>
      <c r="E12280" s="53"/>
      <c r="F12280" s="53"/>
      <c r="G12280" s="54"/>
      <c r="H12280" s="53"/>
      <c r="I12280" s="59"/>
      <c r="J12280" s="53"/>
      <c r="K12280" s="53"/>
      <c r="L12280" s="53"/>
      <c r="M12280" s="53"/>
    </row>
    <row r="12281" spans="2:13" x14ac:dyDescent="0.25">
      <c r="B12281" s="111"/>
      <c r="C12281" s="53"/>
      <c r="D12281" s="53"/>
      <c r="E12281" s="53"/>
      <c r="F12281" s="53"/>
      <c r="G12281" s="54"/>
      <c r="H12281" s="53"/>
      <c r="I12281" s="59"/>
      <c r="J12281" s="53"/>
      <c r="K12281" s="53"/>
      <c r="L12281" s="53"/>
      <c r="M12281" s="53"/>
    </row>
    <row r="12282" spans="2:13" x14ac:dyDescent="0.25">
      <c r="B12282" s="111"/>
      <c r="C12282" s="53"/>
      <c r="D12282" s="53"/>
      <c r="E12282" s="53"/>
      <c r="F12282" s="53"/>
      <c r="G12282" s="54"/>
      <c r="H12282" s="53"/>
      <c r="I12282" s="59"/>
      <c r="J12282" s="53"/>
      <c r="K12282" s="53"/>
      <c r="L12282" s="53"/>
      <c r="M12282" s="53"/>
    </row>
    <row r="12283" spans="2:13" x14ac:dyDescent="0.25">
      <c r="B12283" s="111"/>
      <c r="C12283" s="53"/>
      <c r="D12283" s="53"/>
      <c r="E12283" s="53"/>
      <c r="F12283" s="53"/>
      <c r="G12283" s="54"/>
      <c r="H12283" s="53"/>
      <c r="I12283" s="59"/>
      <c r="J12283" s="53"/>
      <c r="K12283" s="53"/>
      <c r="L12283" s="53"/>
      <c r="M12283" s="53"/>
    </row>
    <row r="12284" spans="2:13" x14ac:dyDescent="0.25">
      <c r="B12284" s="111"/>
      <c r="C12284" s="53"/>
      <c r="D12284" s="53"/>
      <c r="E12284" s="53"/>
      <c r="F12284" s="53"/>
      <c r="G12284" s="54"/>
      <c r="H12284" s="53"/>
      <c r="I12284" s="59"/>
      <c r="J12284" s="53"/>
      <c r="K12284" s="53"/>
      <c r="L12284" s="53"/>
      <c r="M12284" s="53"/>
    </row>
    <row r="12285" spans="2:13" x14ac:dyDescent="0.25">
      <c r="B12285" s="111"/>
      <c r="C12285" s="53"/>
      <c r="D12285" s="53"/>
      <c r="E12285" s="53"/>
      <c r="F12285" s="53"/>
      <c r="G12285" s="54"/>
      <c r="H12285" s="53"/>
      <c r="I12285" s="59"/>
      <c r="J12285" s="53"/>
      <c r="K12285" s="53"/>
      <c r="L12285" s="53"/>
      <c r="M12285" s="53"/>
    </row>
    <row r="12286" spans="2:13" x14ac:dyDescent="0.25">
      <c r="B12286" s="111"/>
      <c r="C12286" s="53"/>
      <c r="D12286" s="53"/>
      <c r="E12286" s="53"/>
      <c r="F12286" s="53"/>
      <c r="G12286" s="54"/>
      <c r="H12286" s="53"/>
      <c r="I12286" s="59"/>
      <c r="J12286" s="53"/>
      <c r="K12286" s="53"/>
      <c r="L12286" s="53"/>
      <c r="M12286" s="53"/>
    </row>
    <row r="12287" spans="2:13" x14ac:dyDescent="0.25">
      <c r="B12287" s="111"/>
      <c r="C12287" s="53"/>
      <c r="D12287" s="53"/>
      <c r="E12287" s="53"/>
      <c r="F12287" s="53"/>
      <c r="G12287" s="54"/>
      <c r="H12287" s="53"/>
      <c r="I12287" s="59"/>
      <c r="J12287" s="53"/>
      <c r="K12287" s="53"/>
      <c r="L12287" s="53"/>
      <c r="M12287" s="53"/>
    </row>
    <row r="12288" spans="2:13" x14ac:dyDescent="0.25">
      <c r="B12288" s="111"/>
      <c r="C12288" s="53"/>
      <c r="D12288" s="53"/>
      <c r="E12288" s="53"/>
      <c r="F12288" s="53"/>
      <c r="G12288" s="54"/>
      <c r="H12288" s="53"/>
      <c r="I12288" s="59"/>
      <c r="J12288" s="53"/>
      <c r="K12288" s="53"/>
      <c r="L12288" s="53"/>
      <c r="M12288" s="53"/>
    </row>
    <row r="12289" spans="2:13" x14ac:dyDescent="0.25">
      <c r="B12289" s="111"/>
      <c r="C12289" s="53"/>
      <c r="D12289" s="53"/>
      <c r="E12289" s="53"/>
      <c r="F12289" s="53"/>
      <c r="G12289" s="54"/>
      <c r="H12289" s="53"/>
      <c r="I12289" s="59"/>
      <c r="J12289" s="53"/>
      <c r="K12289" s="53"/>
      <c r="L12289" s="53"/>
      <c r="M12289" s="53"/>
    </row>
    <row r="12290" spans="2:13" x14ac:dyDescent="0.25">
      <c r="B12290" s="111"/>
      <c r="C12290" s="53"/>
      <c r="D12290" s="53"/>
      <c r="E12290" s="53"/>
      <c r="F12290" s="53"/>
      <c r="G12290" s="54"/>
      <c r="H12290" s="53"/>
      <c r="I12290" s="59"/>
      <c r="J12290" s="53"/>
      <c r="K12290" s="53"/>
      <c r="L12290" s="53"/>
      <c r="M12290" s="53"/>
    </row>
    <row r="12291" spans="2:13" x14ac:dyDescent="0.25">
      <c r="B12291" s="111"/>
      <c r="C12291" s="53"/>
      <c r="D12291" s="53"/>
      <c r="E12291" s="53"/>
      <c r="F12291" s="53"/>
      <c r="G12291" s="54"/>
      <c r="H12291" s="53"/>
      <c r="I12291" s="59"/>
      <c r="J12291" s="53"/>
      <c r="K12291" s="53"/>
      <c r="L12291" s="53"/>
      <c r="M12291" s="53"/>
    </row>
    <row r="12292" spans="2:13" x14ac:dyDescent="0.25">
      <c r="B12292" s="111"/>
      <c r="C12292" s="53"/>
      <c r="D12292" s="53"/>
      <c r="E12292" s="53"/>
      <c r="F12292" s="53"/>
      <c r="G12292" s="54"/>
      <c r="H12292" s="53"/>
      <c r="I12292" s="59"/>
      <c r="J12292" s="53"/>
      <c r="K12292" s="53"/>
      <c r="L12292" s="53"/>
      <c r="M12292" s="53"/>
    </row>
    <row r="12293" spans="2:13" x14ac:dyDescent="0.25">
      <c r="B12293" s="111"/>
      <c r="C12293" s="53"/>
      <c r="D12293" s="53"/>
      <c r="E12293" s="53"/>
      <c r="F12293" s="53"/>
      <c r="G12293" s="54"/>
      <c r="H12293" s="53"/>
      <c r="I12293" s="59"/>
      <c r="J12293" s="53"/>
      <c r="K12293" s="53"/>
      <c r="L12293" s="53"/>
      <c r="M12293" s="53"/>
    </row>
    <row r="12294" spans="2:13" x14ac:dyDescent="0.25">
      <c r="B12294" s="111"/>
      <c r="C12294" s="53"/>
      <c r="D12294" s="53"/>
      <c r="E12294" s="53"/>
      <c r="F12294" s="53"/>
      <c r="G12294" s="54"/>
      <c r="H12294" s="53"/>
      <c r="I12294" s="59"/>
      <c r="J12294" s="53"/>
      <c r="K12294" s="53"/>
      <c r="L12294" s="53"/>
      <c r="M12294" s="53"/>
    </row>
    <row r="12295" spans="2:13" x14ac:dyDescent="0.25">
      <c r="B12295" s="111"/>
      <c r="C12295" s="53"/>
      <c r="D12295" s="53"/>
      <c r="E12295" s="53"/>
      <c r="F12295" s="53"/>
      <c r="G12295" s="54"/>
      <c r="H12295" s="53"/>
      <c r="I12295" s="59"/>
      <c r="J12295" s="53"/>
      <c r="K12295" s="53"/>
      <c r="L12295" s="53"/>
      <c r="M12295" s="53"/>
    </row>
    <row r="12296" spans="2:13" x14ac:dyDescent="0.25">
      <c r="B12296" s="111"/>
      <c r="C12296" s="53"/>
      <c r="D12296" s="53"/>
      <c r="E12296" s="53"/>
      <c r="F12296" s="53"/>
      <c r="G12296" s="54"/>
      <c r="H12296" s="53"/>
      <c r="I12296" s="59"/>
      <c r="J12296" s="53"/>
      <c r="K12296" s="53"/>
      <c r="L12296" s="53"/>
      <c r="M12296" s="53"/>
    </row>
    <row r="12297" spans="2:13" x14ac:dyDescent="0.25">
      <c r="B12297" s="111"/>
      <c r="C12297" s="53"/>
      <c r="D12297" s="53"/>
      <c r="E12297" s="53"/>
      <c r="F12297" s="53"/>
      <c r="G12297" s="54"/>
      <c r="H12297" s="53"/>
      <c r="I12297" s="59"/>
      <c r="J12297" s="53"/>
      <c r="K12297" s="53"/>
      <c r="L12297" s="53"/>
      <c r="M12297" s="53"/>
    </row>
    <row r="12298" spans="2:13" x14ac:dyDescent="0.25">
      <c r="B12298" s="111"/>
      <c r="C12298" s="53"/>
      <c r="D12298" s="53"/>
      <c r="E12298" s="53"/>
      <c r="F12298" s="53"/>
      <c r="G12298" s="54"/>
      <c r="H12298" s="53"/>
      <c r="I12298" s="59"/>
      <c r="J12298" s="53"/>
      <c r="K12298" s="53"/>
      <c r="L12298" s="53"/>
      <c r="M12298" s="53"/>
    </row>
    <row r="12299" spans="2:13" x14ac:dyDescent="0.25">
      <c r="B12299" s="111"/>
      <c r="C12299" s="53"/>
      <c r="D12299" s="53"/>
      <c r="E12299" s="53"/>
      <c r="F12299" s="53"/>
      <c r="G12299" s="54"/>
      <c r="H12299" s="53"/>
      <c r="I12299" s="59"/>
      <c r="J12299" s="53"/>
      <c r="K12299" s="53"/>
      <c r="L12299" s="53"/>
      <c r="M12299" s="53"/>
    </row>
    <row r="12300" spans="2:13" x14ac:dyDescent="0.25">
      <c r="B12300" s="111"/>
      <c r="C12300" s="53"/>
      <c r="D12300" s="53"/>
      <c r="E12300" s="53"/>
      <c r="F12300" s="53"/>
      <c r="G12300" s="54"/>
      <c r="H12300" s="53"/>
      <c r="I12300" s="59"/>
      <c r="J12300" s="53"/>
      <c r="K12300" s="53"/>
      <c r="L12300" s="53"/>
      <c r="M12300" s="53"/>
    </row>
    <row r="12301" spans="2:13" x14ac:dyDescent="0.25">
      <c r="B12301" s="111"/>
      <c r="C12301" s="53"/>
      <c r="D12301" s="53"/>
      <c r="E12301" s="53"/>
      <c r="F12301" s="53"/>
      <c r="G12301" s="54"/>
      <c r="H12301" s="53"/>
      <c r="I12301" s="59"/>
      <c r="J12301" s="53"/>
      <c r="K12301" s="53"/>
      <c r="L12301" s="53"/>
      <c r="M12301" s="53"/>
    </row>
    <row r="12302" spans="2:13" x14ac:dyDescent="0.25">
      <c r="B12302" s="111"/>
      <c r="C12302" s="53"/>
      <c r="D12302" s="53"/>
      <c r="E12302" s="53"/>
      <c r="F12302" s="53"/>
      <c r="G12302" s="54"/>
      <c r="H12302" s="53"/>
      <c r="I12302" s="59"/>
      <c r="J12302" s="53"/>
      <c r="K12302" s="53"/>
      <c r="L12302" s="53"/>
      <c r="M12302" s="53"/>
    </row>
    <row r="12303" spans="2:13" x14ac:dyDescent="0.25">
      <c r="B12303" s="111"/>
      <c r="C12303" s="53"/>
      <c r="D12303" s="53"/>
      <c r="E12303" s="53"/>
      <c r="F12303" s="53"/>
      <c r="G12303" s="54"/>
      <c r="H12303" s="53"/>
      <c r="I12303" s="59"/>
      <c r="J12303" s="53"/>
      <c r="K12303" s="53"/>
      <c r="L12303" s="53"/>
      <c r="M12303" s="53"/>
    </row>
    <row r="12304" spans="2:13" x14ac:dyDescent="0.25">
      <c r="B12304" s="111"/>
      <c r="C12304" s="53"/>
      <c r="D12304" s="53"/>
      <c r="E12304" s="53"/>
      <c r="F12304" s="53"/>
      <c r="G12304" s="54"/>
      <c r="H12304" s="53"/>
      <c r="I12304" s="59"/>
      <c r="J12304" s="53"/>
      <c r="K12304" s="53"/>
      <c r="L12304" s="53"/>
      <c r="M12304" s="53"/>
    </row>
    <row r="12305" spans="2:13" x14ac:dyDescent="0.25">
      <c r="B12305" s="111"/>
      <c r="C12305" s="53"/>
      <c r="D12305" s="53"/>
      <c r="E12305" s="53"/>
      <c r="F12305" s="53"/>
      <c r="G12305" s="54"/>
      <c r="H12305" s="53"/>
      <c r="I12305" s="59"/>
      <c r="J12305" s="53"/>
      <c r="K12305" s="53"/>
      <c r="L12305" s="53"/>
      <c r="M12305" s="53"/>
    </row>
    <row r="12306" spans="2:13" x14ac:dyDescent="0.25">
      <c r="B12306" s="111"/>
      <c r="C12306" s="53"/>
      <c r="D12306" s="53"/>
      <c r="E12306" s="53"/>
      <c r="F12306" s="53"/>
      <c r="G12306" s="54"/>
      <c r="H12306" s="53"/>
      <c r="I12306" s="59"/>
      <c r="J12306" s="53"/>
      <c r="K12306" s="53"/>
      <c r="L12306" s="53"/>
      <c r="M12306" s="53"/>
    </row>
    <row r="12307" spans="2:13" x14ac:dyDescent="0.25">
      <c r="B12307" s="111"/>
      <c r="C12307" s="53"/>
      <c r="D12307" s="53"/>
      <c r="E12307" s="53"/>
      <c r="F12307" s="53"/>
      <c r="G12307" s="54"/>
      <c r="H12307" s="53"/>
      <c r="I12307" s="59"/>
      <c r="J12307" s="53"/>
      <c r="K12307" s="53"/>
      <c r="L12307" s="53"/>
      <c r="M12307" s="53"/>
    </row>
    <row r="12308" spans="2:13" x14ac:dyDescent="0.25">
      <c r="B12308" s="111"/>
      <c r="C12308" s="53"/>
      <c r="D12308" s="53"/>
      <c r="E12308" s="53"/>
      <c r="F12308" s="53"/>
      <c r="G12308" s="54"/>
      <c r="H12308" s="53"/>
      <c r="I12308" s="59"/>
      <c r="J12308" s="53"/>
      <c r="K12308" s="53"/>
      <c r="L12308" s="53"/>
      <c r="M12308" s="53"/>
    </row>
    <row r="12309" spans="2:13" x14ac:dyDescent="0.25">
      <c r="B12309" s="111"/>
      <c r="C12309" s="53"/>
      <c r="D12309" s="53"/>
      <c r="E12309" s="53"/>
      <c r="F12309" s="53"/>
      <c r="G12309" s="54"/>
      <c r="H12309" s="53"/>
      <c r="I12309" s="59"/>
      <c r="J12309" s="53"/>
      <c r="K12309" s="53"/>
      <c r="L12309" s="53"/>
      <c r="M12309" s="53"/>
    </row>
    <row r="12310" spans="2:13" x14ac:dyDescent="0.25">
      <c r="B12310" s="111"/>
      <c r="C12310" s="53"/>
      <c r="D12310" s="53"/>
      <c r="E12310" s="53"/>
      <c r="F12310" s="53"/>
      <c r="G12310" s="54"/>
      <c r="H12310" s="53"/>
      <c r="I12310" s="59"/>
      <c r="J12310" s="53"/>
      <c r="K12310" s="53"/>
      <c r="L12310" s="53"/>
      <c r="M12310" s="53"/>
    </row>
    <row r="12311" spans="2:13" x14ac:dyDescent="0.25">
      <c r="B12311" s="111"/>
      <c r="C12311" s="53"/>
      <c r="D12311" s="53"/>
      <c r="E12311" s="53"/>
      <c r="F12311" s="53"/>
      <c r="G12311" s="54"/>
      <c r="H12311" s="53"/>
      <c r="I12311" s="59"/>
      <c r="J12311" s="53"/>
      <c r="K12311" s="53"/>
      <c r="L12311" s="53"/>
      <c r="M12311" s="53"/>
    </row>
    <row r="12312" spans="2:13" x14ac:dyDescent="0.25">
      <c r="B12312" s="111"/>
      <c r="C12312" s="53"/>
      <c r="D12312" s="53"/>
      <c r="E12312" s="53"/>
      <c r="F12312" s="53"/>
      <c r="G12312" s="54"/>
      <c r="H12312" s="53"/>
      <c r="I12312" s="59"/>
      <c r="J12312" s="53"/>
      <c r="K12312" s="53"/>
      <c r="L12312" s="53"/>
      <c r="M12312" s="53"/>
    </row>
    <row r="12313" spans="2:13" x14ac:dyDescent="0.25">
      <c r="B12313" s="111"/>
      <c r="C12313" s="53"/>
      <c r="D12313" s="53"/>
      <c r="E12313" s="53"/>
      <c r="F12313" s="53"/>
      <c r="G12313" s="54"/>
      <c r="H12313" s="53"/>
      <c r="I12313" s="59"/>
      <c r="J12313" s="53"/>
      <c r="K12313" s="53"/>
      <c r="L12313" s="53"/>
      <c r="M12313" s="53"/>
    </row>
    <row r="12314" spans="2:13" x14ac:dyDescent="0.25">
      <c r="B12314" s="111"/>
      <c r="C12314" s="53"/>
      <c r="D12314" s="53"/>
      <c r="E12314" s="53"/>
      <c r="F12314" s="53"/>
      <c r="G12314" s="54"/>
      <c r="H12314" s="53"/>
      <c r="I12314" s="59"/>
      <c r="J12314" s="53"/>
      <c r="K12314" s="53"/>
      <c r="L12314" s="53"/>
      <c r="M12314" s="53"/>
    </row>
    <row r="12315" spans="2:13" x14ac:dyDescent="0.25">
      <c r="B12315" s="111"/>
      <c r="C12315" s="53"/>
      <c r="D12315" s="53"/>
      <c r="E12315" s="53"/>
      <c r="F12315" s="53"/>
      <c r="G12315" s="54"/>
      <c r="H12315" s="53"/>
      <c r="I12315" s="59"/>
      <c r="J12315" s="53"/>
      <c r="K12315" s="53"/>
      <c r="L12315" s="53"/>
      <c r="M12315" s="53"/>
    </row>
    <row r="12316" spans="2:13" x14ac:dyDescent="0.25">
      <c r="B12316" s="111"/>
      <c r="C12316" s="53"/>
      <c r="D12316" s="53"/>
      <c r="E12316" s="53"/>
      <c r="F12316" s="53"/>
      <c r="G12316" s="54"/>
      <c r="H12316" s="53"/>
      <c r="I12316" s="59"/>
      <c r="J12316" s="53"/>
      <c r="K12316" s="53"/>
      <c r="L12316" s="53"/>
      <c r="M12316" s="53"/>
    </row>
    <row r="12317" spans="2:13" x14ac:dyDescent="0.25">
      <c r="B12317" s="111"/>
      <c r="C12317" s="53"/>
      <c r="D12317" s="53"/>
      <c r="E12317" s="53"/>
      <c r="F12317" s="53"/>
      <c r="G12317" s="54"/>
      <c r="H12317" s="53"/>
      <c r="I12317" s="59"/>
      <c r="J12317" s="53"/>
      <c r="K12317" s="53"/>
      <c r="L12317" s="53"/>
      <c r="M12317" s="53"/>
    </row>
    <row r="12318" spans="2:13" x14ac:dyDescent="0.25">
      <c r="B12318" s="111"/>
      <c r="C12318" s="53"/>
      <c r="D12318" s="53"/>
      <c r="E12318" s="53"/>
      <c r="F12318" s="53"/>
      <c r="G12318" s="54"/>
      <c r="H12318" s="53"/>
      <c r="I12318" s="59"/>
      <c r="J12318" s="53"/>
      <c r="K12318" s="53"/>
      <c r="L12318" s="53"/>
      <c r="M12318" s="53"/>
    </row>
    <row r="12319" spans="2:13" x14ac:dyDescent="0.25">
      <c r="B12319" s="111"/>
      <c r="C12319" s="53"/>
      <c r="D12319" s="53"/>
      <c r="E12319" s="53"/>
      <c r="F12319" s="53"/>
      <c r="G12319" s="54"/>
      <c r="H12319" s="53"/>
      <c r="I12319" s="59"/>
      <c r="J12319" s="53"/>
      <c r="K12319" s="53"/>
      <c r="L12319" s="53"/>
      <c r="M12319" s="53"/>
    </row>
    <row r="12320" spans="2:13" x14ac:dyDescent="0.25">
      <c r="B12320" s="111"/>
      <c r="C12320" s="53"/>
      <c r="D12320" s="53"/>
      <c r="E12320" s="53"/>
      <c r="F12320" s="53"/>
      <c r="G12320" s="54"/>
      <c r="H12320" s="53"/>
      <c r="I12320" s="59"/>
      <c r="J12320" s="53"/>
      <c r="K12320" s="53"/>
      <c r="L12320" s="53"/>
      <c r="M12320" s="53"/>
    </row>
    <row r="12321" spans="2:13" x14ac:dyDescent="0.25">
      <c r="B12321" s="111"/>
      <c r="C12321" s="53"/>
      <c r="D12321" s="53"/>
      <c r="E12321" s="53"/>
      <c r="F12321" s="53"/>
      <c r="G12321" s="54"/>
      <c r="H12321" s="53"/>
      <c r="I12321" s="59"/>
      <c r="J12321" s="53"/>
      <c r="K12321" s="53"/>
      <c r="L12321" s="53"/>
      <c r="M12321" s="53"/>
    </row>
    <row r="12322" spans="2:13" x14ac:dyDescent="0.25">
      <c r="B12322" s="111"/>
      <c r="C12322" s="53"/>
      <c r="D12322" s="53"/>
      <c r="E12322" s="53"/>
      <c r="F12322" s="53"/>
      <c r="G12322" s="54"/>
      <c r="H12322" s="53"/>
      <c r="I12322" s="59"/>
      <c r="J12322" s="53"/>
      <c r="K12322" s="53"/>
      <c r="L12322" s="53"/>
      <c r="M12322" s="53"/>
    </row>
    <row r="12323" spans="2:13" x14ac:dyDescent="0.25">
      <c r="B12323" s="111"/>
      <c r="C12323" s="53"/>
      <c r="D12323" s="53"/>
      <c r="E12323" s="53"/>
      <c r="F12323" s="53"/>
      <c r="G12323" s="54"/>
      <c r="H12323" s="53"/>
      <c r="I12323" s="59"/>
      <c r="J12323" s="53"/>
      <c r="K12323" s="53"/>
      <c r="L12323" s="53"/>
      <c r="M12323" s="53"/>
    </row>
    <row r="12324" spans="2:13" x14ac:dyDescent="0.25">
      <c r="B12324" s="111"/>
      <c r="C12324" s="53"/>
      <c r="D12324" s="53"/>
      <c r="E12324" s="53"/>
      <c r="F12324" s="53"/>
      <c r="G12324" s="54"/>
      <c r="H12324" s="53"/>
      <c r="I12324" s="59"/>
      <c r="J12324" s="53"/>
      <c r="K12324" s="53"/>
      <c r="L12324" s="53"/>
      <c r="M12324" s="53"/>
    </row>
    <row r="12325" spans="2:13" x14ac:dyDescent="0.25">
      <c r="B12325" s="111"/>
      <c r="C12325" s="53"/>
      <c r="D12325" s="53"/>
      <c r="E12325" s="53"/>
      <c r="F12325" s="53"/>
      <c r="G12325" s="54"/>
      <c r="H12325" s="53"/>
      <c r="I12325" s="59"/>
      <c r="J12325" s="53"/>
      <c r="K12325" s="53"/>
      <c r="L12325" s="53"/>
      <c r="M12325" s="53"/>
    </row>
    <row r="12326" spans="2:13" x14ac:dyDescent="0.25">
      <c r="B12326" s="111"/>
      <c r="C12326" s="53"/>
      <c r="D12326" s="53"/>
      <c r="E12326" s="53"/>
      <c r="F12326" s="53"/>
      <c r="G12326" s="54"/>
      <c r="H12326" s="53"/>
      <c r="I12326" s="59"/>
      <c r="J12326" s="53"/>
      <c r="K12326" s="53"/>
      <c r="L12326" s="53"/>
      <c r="M12326" s="53"/>
    </row>
    <row r="12327" spans="2:13" x14ac:dyDescent="0.25">
      <c r="B12327" s="111"/>
      <c r="C12327" s="53"/>
      <c r="D12327" s="53"/>
      <c r="E12327" s="53"/>
      <c r="F12327" s="53"/>
      <c r="G12327" s="54"/>
      <c r="H12327" s="53"/>
      <c r="I12327" s="59"/>
      <c r="J12327" s="53"/>
      <c r="K12327" s="53"/>
      <c r="L12327" s="53"/>
      <c r="M12327" s="53"/>
    </row>
    <row r="12328" spans="2:13" x14ac:dyDescent="0.25">
      <c r="B12328" s="111"/>
      <c r="C12328" s="53"/>
      <c r="D12328" s="53"/>
      <c r="E12328" s="53"/>
      <c r="F12328" s="53"/>
      <c r="G12328" s="54"/>
      <c r="H12328" s="53"/>
      <c r="I12328" s="59"/>
      <c r="J12328" s="53"/>
      <c r="K12328" s="53"/>
      <c r="L12328" s="53"/>
      <c r="M12328" s="53"/>
    </row>
    <row r="12329" spans="2:13" x14ac:dyDescent="0.25">
      <c r="B12329" s="111"/>
      <c r="C12329" s="53"/>
      <c r="D12329" s="53"/>
      <c r="E12329" s="53"/>
      <c r="F12329" s="53"/>
      <c r="G12329" s="54"/>
      <c r="H12329" s="53"/>
      <c r="I12329" s="59"/>
      <c r="J12329" s="53"/>
      <c r="K12329" s="53"/>
      <c r="L12329" s="53"/>
      <c r="M12329" s="53"/>
    </row>
    <row r="12330" spans="2:13" x14ac:dyDescent="0.25">
      <c r="B12330" s="111"/>
      <c r="C12330" s="53"/>
      <c r="D12330" s="53"/>
      <c r="E12330" s="53"/>
      <c r="F12330" s="53"/>
      <c r="G12330" s="54"/>
      <c r="H12330" s="53"/>
      <c r="I12330" s="59"/>
      <c r="J12330" s="53"/>
      <c r="K12330" s="53"/>
      <c r="L12330" s="53"/>
      <c r="M12330" s="53"/>
    </row>
    <row r="12331" spans="2:13" x14ac:dyDescent="0.25">
      <c r="B12331" s="111"/>
      <c r="C12331" s="53"/>
      <c r="D12331" s="53"/>
      <c r="E12331" s="53"/>
      <c r="F12331" s="53"/>
      <c r="G12331" s="54"/>
      <c r="H12331" s="53"/>
      <c r="I12331" s="59"/>
      <c r="J12331" s="53"/>
      <c r="K12331" s="53"/>
      <c r="L12331" s="53"/>
      <c r="M12331" s="53"/>
    </row>
    <row r="12332" spans="2:13" x14ac:dyDescent="0.25">
      <c r="B12332" s="111"/>
      <c r="C12332" s="53"/>
      <c r="D12332" s="53"/>
      <c r="E12332" s="53"/>
      <c r="F12332" s="53"/>
      <c r="G12332" s="54"/>
      <c r="H12332" s="53"/>
      <c r="I12332" s="59"/>
      <c r="J12332" s="53"/>
      <c r="K12332" s="53"/>
      <c r="L12332" s="53"/>
      <c r="M12332" s="53"/>
    </row>
    <row r="12333" spans="2:13" x14ac:dyDescent="0.25">
      <c r="B12333" s="111"/>
      <c r="C12333" s="53"/>
      <c r="D12333" s="53"/>
      <c r="E12333" s="53"/>
      <c r="F12333" s="53"/>
      <c r="G12333" s="54"/>
      <c r="H12333" s="53"/>
      <c r="I12333" s="59"/>
      <c r="J12333" s="53"/>
      <c r="K12333" s="53"/>
      <c r="L12333" s="53"/>
      <c r="M12333" s="53"/>
    </row>
    <row r="12334" spans="2:13" x14ac:dyDescent="0.25">
      <c r="B12334" s="111"/>
      <c r="C12334" s="53"/>
      <c r="D12334" s="53"/>
      <c r="E12334" s="53"/>
      <c r="F12334" s="53"/>
      <c r="G12334" s="54"/>
      <c r="H12334" s="53"/>
      <c r="I12334" s="59"/>
      <c r="J12334" s="53"/>
      <c r="K12334" s="53"/>
      <c r="L12334" s="53"/>
      <c r="M12334" s="53"/>
    </row>
    <row r="12335" spans="2:13" x14ac:dyDescent="0.25">
      <c r="B12335" s="111"/>
      <c r="C12335" s="53"/>
      <c r="D12335" s="53"/>
      <c r="E12335" s="53"/>
      <c r="F12335" s="53"/>
      <c r="G12335" s="54"/>
      <c r="H12335" s="53"/>
      <c r="I12335" s="59"/>
      <c r="J12335" s="53"/>
      <c r="K12335" s="53"/>
      <c r="L12335" s="53"/>
      <c r="M12335" s="53"/>
    </row>
    <row r="12336" spans="2:13" x14ac:dyDescent="0.25">
      <c r="B12336" s="111"/>
      <c r="C12336" s="53"/>
      <c r="D12336" s="53"/>
      <c r="E12336" s="53"/>
      <c r="F12336" s="53"/>
      <c r="G12336" s="54"/>
      <c r="H12336" s="53"/>
      <c r="I12336" s="59"/>
      <c r="J12336" s="53"/>
      <c r="K12336" s="53"/>
      <c r="L12336" s="53"/>
      <c r="M12336" s="53"/>
    </row>
    <row r="12337" spans="2:13" x14ac:dyDescent="0.25">
      <c r="B12337" s="111"/>
      <c r="C12337" s="53"/>
      <c r="D12337" s="53"/>
      <c r="E12337" s="53"/>
      <c r="F12337" s="53"/>
      <c r="G12337" s="54"/>
      <c r="H12337" s="53"/>
      <c r="I12337" s="59"/>
      <c r="J12337" s="53"/>
      <c r="K12337" s="53"/>
      <c r="L12337" s="53"/>
      <c r="M12337" s="53"/>
    </row>
    <row r="12338" spans="2:13" x14ac:dyDescent="0.25">
      <c r="B12338" s="111"/>
      <c r="C12338" s="53"/>
      <c r="D12338" s="53"/>
      <c r="E12338" s="53"/>
      <c r="F12338" s="53"/>
      <c r="G12338" s="54"/>
      <c r="H12338" s="53"/>
      <c r="I12338" s="59"/>
      <c r="J12338" s="53"/>
      <c r="K12338" s="53"/>
      <c r="L12338" s="53"/>
      <c r="M12338" s="53"/>
    </row>
    <row r="12339" spans="2:13" x14ac:dyDescent="0.25">
      <c r="B12339" s="111"/>
      <c r="C12339" s="53"/>
      <c r="D12339" s="53"/>
      <c r="E12339" s="53"/>
      <c r="F12339" s="53"/>
      <c r="G12339" s="54"/>
      <c r="H12339" s="53"/>
      <c r="I12339" s="59"/>
      <c r="J12339" s="53"/>
      <c r="K12339" s="53"/>
      <c r="L12339" s="53"/>
      <c r="M12339" s="53"/>
    </row>
    <row r="12340" spans="2:13" x14ac:dyDescent="0.25">
      <c r="B12340" s="111"/>
      <c r="C12340" s="53"/>
      <c r="D12340" s="53"/>
      <c r="E12340" s="53"/>
      <c r="F12340" s="53"/>
      <c r="G12340" s="54"/>
      <c r="H12340" s="53"/>
      <c r="I12340" s="59"/>
      <c r="J12340" s="53"/>
      <c r="K12340" s="53"/>
      <c r="L12340" s="53"/>
      <c r="M12340" s="53"/>
    </row>
    <row r="12341" spans="2:13" x14ac:dyDescent="0.25">
      <c r="B12341" s="111"/>
      <c r="C12341" s="53"/>
      <c r="D12341" s="53"/>
      <c r="E12341" s="53"/>
      <c r="F12341" s="53"/>
      <c r="G12341" s="54"/>
      <c r="H12341" s="53"/>
      <c r="I12341" s="59"/>
      <c r="J12341" s="53"/>
      <c r="K12341" s="53"/>
      <c r="L12341" s="53"/>
      <c r="M12341" s="53"/>
    </row>
    <row r="12342" spans="2:13" x14ac:dyDescent="0.25">
      <c r="B12342" s="111"/>
      <c r="C12342" s="53"/>
      <c r="D12342" s="53"/>
      <c r="E12342" s="53"/>
      <c r="F12342" s="53"/>
      <c r="G12342" s="54"/>
      <c r="H12342" s="53"/>
      <c r="I12342" s="59"/>
      <c r="J12342" s="53"/>
      <c r="K12342" s="53"/>
      <c r="L12342" s="53"/>
      <c r="M12342" s="53"/>
    </row>
    <row r="12343" spans="2:13" x14ac:dyDescent="0.25">
      <c r="B12343" s="111"/>
      <c r="C12343" s="53"/>
      <c r="D12343" s="53"/>
      <c r="E12343" s="53"/>
      <c r="F12343" s="53"/>
      <c r="G12343" s="54"/>
      <c r="H12343" s="53"/>
      <c r="I12343" s="59"/>
      <c r="J12343" s="53"/>
      <c r="K12343" s="53"/>
      <c r="L12343" s="53"/>
      <c r="M12343" s="53"/>
    </row>
    <row r="12344" spans="2:13" x14ac:dyDescent="0.25">
      <c r="B12344" s="111"/>
      <c r="C12344" s="53"/>
      <c r="D12344" s="53"/>
      <c r="E12344" s="53"/>
      <c r="F12344" s="53"/>
      <c r="G12344" s="54"/>
      <c r="H12344" s="53"/>
      <c r="I12344" s="59"/>
      <c r="J12344" s="53"/>
      <c r="K12344" s="53"/>
      <c r="L12344" s="53"/>
      <c r="M12344" s="53"/>
    </row>
    <row r="12345" spans="2:13" x14ac:dyDescent="0.25">
      <c r="B12345" s="111"/>
      <c r="C12345" s="53"/>
      <c r="D12345" s="53"/>
      <c r="E12345" s="53"/>
      <c r="F12345" s="53"/>
      <c r="G12345" s="54"/>
      <c r="H12345" s="53"/>
      <c r="I12345" s="59"/>
      <c r="J12345" s="53"/>
      <c r="K12345" s="53"/>
      <c r="L12345" s="53"/>
      <c r="M12345" s="53"/>
    </row>
    <row r="12346" spans="2:13" x14ac:dyDescent="0.25">
      <c r="B12346" s="111"/>
      <c r="C12346" s="53"/>
      <c r="D12346" s="53"/>
      <c r="E12346" s="53"/>
      <c r="F12346" s="53"/>
      <c r="G12346" s="54"/>
      <c r="H12346" s="53"/>
      <c r="I12346" s="59"/>
      <c r="J12346" s="53"/>
      <c r="K12346" s="53"/>
      <c r="L12346" s="53"/>
      <c r="M12346" s="53"/>
    </row>
    <row r="12347" spans="2:13" x14ac:dyDescent="0.25">
      <c r="B12347" s="111"/>
      <c r="C12347" s="53"/>
      <c r="D12347" s="53"/>
      <c r="E12347" s="53"/>
      <c r="F12347" s="53"/>
      <c r="G12347" s="54"/>
      <c r="H12347" s="53"/>
      <c r="I12347" s="59"/>
      <c r="J12347" s="53"/>
      <c r="K12347" s="53"/>
      <c r="L12347" s="53"/>
      <c r="M12347" s="53"/>
    </row>
    <row r="12348" spans="2:13" x14ac:dyDescent="0.25">
      <c r="B12348" s="111"/>
      <c r="C12348" s="53"/>
      <c r="D12348" s="53"/>
      <c r="E12348" s="53"/>
      <c r="F12348" s="53"/>
      <c r="G12348" s="54"/>
      <c r="H12348" s="53"/>
      <c r="I12348" s="59"/>
      <c r="J12348" s="53"/>
      <c r="K12348" s="53"/>
      <c r="L12348" s="53"/>
      <c r="M12348" s="53"/>
    </row>
    <row r="12349" spans="2:13" x14ac:dyDescent="0.25">
      <c r="B12349" s="111"/>
      <c r="C12349" s="53"/>
      <c r="D12349" s="53"/>
      <c r="E12349" s="53"/>
      <c r="F12349" s="53"/>
      <c r="G12349" s="54"/>
      <c r="H12349" s="53"/>
      <c r="I12349" s="59"/>
      <c r="J12349" s="53"/>
      <c r="K12349" s="53"/>
      <c r="L12349" s="53"/>
      <c r="M12349" s="53"/>
    </row>
    <row r="12350" spans="2:13" x14ac:dyDescent="0.25">
      <c r="B12350" s="111"/>
      <c r="C12350" s="53"/>
      <c r="D12350" s="53"/>
      <c r="E12350" s="53"/>
      <c r="F12350" s="53"/>
      <c r="G12350" s="54"/>
      <c r="H12350" s="53"/>
      <c r="I12350" s="59"/>
      <c r="J12350" s="53"/>
      <c r="K12350" s="53"/>
      <c r="L12350" s="53"/>
      <c r="M12350" s="53"/>
    </row>
    <row r="12351" spans="2:13" x14ac:dyDescent="0.25">
      <c r="B12351" s="111"/>
      <c r="C12351" s="53"/>
      <c r="D12351" s="53"/>
      <c r="E12351" s="53"/>
      <c r="F12351" s="53"/>
      <c r="G12351" s="54"/>
      <c r="H12351" s="53"/>
      <c r="I12351" s="59"/>
      <c r="J12351" s="53"/>
      <c r="K12351" s="53"/>
      <c r="L12351" s="53"/>
      <c r="M12351" s="53"/>
    </row>
    <row r="12352" spans="2:13" x14ac:dyDescent="0.25">
      <c r="B12352" s="111"/>
      <c r="C12352" s="53"/>
      <c r="D12352" s="53"/>
      <c r="E12352" s="53"/>
      <c r="F12352" s="53"/>
      <c r="G12352" s="54"/>
      <c r="H12352" s="53"/>
      <c r="I12352" s="59"/>
      <c r="J12352" s="53"/>
      <c r="K12352" s="53"/>
      <c r="L12352" s="53"/>
      <c r="M12352" s="53"/>
    </row>
    <row r="12353" spans="2:13" x14ac:dyDescent="0.25">
      <c r="B12353" s="111"/>
      <c r="C12353" s="53"/>
      <c r="D12353" s="53"/>
      <c r="E12353" s="53"/>
      <c r="F12353" s="53"/>
      <c r="G12353" s="54"/>
      <c r="H12353" s="53"/>
      <c r="I12353" s="59"/>
      <c r="J12353" s="53"/>
      <c r="K12353" s="53"/>
      <c r="L12353" s="53"/>
      <c r="M12353" s="53"/>
    </row>
    <row r="12354" spans="2:13" x14ac:dyDescent="0.25">
      <c r="B12354" s="111"/>
      <c r="C12354" s="53"/>
      <c r="D12354" s="53"/>
      <c r="E12354" s="53"/>
      <c r="F12354" s="53"/>
      <c r="G12354" s="54"/>
      <c r="H12354" s="53"/>
      <c r="I12354" s="59"/>
      <c r="J12354" s="53"/>
      <c r="K12354" s="53"/>
      <c r="L12354" s="53"/>
      <c r="M12354" s="53"/>
    </row>
    <row r="12355" spans="2:13" x14ac:dyDescent="0.25">
      <c r="B12355" s="111"/>
      <c r="C12355" s="53"/>
      <c r="D12355" s="53"/>
      <c r="E12355" s="53"/>
      <c r="F12355" s="53"/>
      <c r="G12355" s="54"/>
      <c r="H12355" s="53"/>
      <c r="I12355" s="59"/>
      <c r="J12355" s="53"/>
      <c r="K12355" s="53"/>
      <c r="L12355" s="53"/>
      <c r="M12355" s="53"/>
    </row>
    <row r="12356" spans="2:13" x14ac:dyDescent="0.25">
      <c r="B12356" s="111"/>
      <c r="C12356" s="53"/>
      <c r="D12356" s="53"/>
      <c r="E12356" s="53"/>
      <c r="F12356" s="53"/>
      <c r="G12356" s="54"/>
      <c r="H12356" s="53"/>
      <c r="I12356" s="59"/>
      <c r="J12356" s="53"/>
      <c r="K12356" s="53"/>
      <c r="L12356" s="53"/>
      <c r="M12356" s="53"/>
    </row>
    <row r="12357" spans="2:13" x14ac:dyDescent="0.25">
      <c r="B12357" s="111"/>
      <c r="C12357" s="53"/>
      <c r="D12357" s="53"/>
      <c r="E12357" s="53"/>
      <c r="F12357" s="53"/>
      <c r="G12357" s="54"/>
      <c r="H12357" s="53"/>
      <c r="I12357" s="59"/>
      <c r="J12357" s="53"/>
      <c r="K12357" s="53"/>
      <c r="L12357" s="53"/>
      <c r="M12357" s="53"/>
    </row>
    <row r="12358" spans="2:13" x14ac:dyDescent="0.25">
      <c r="B12358" s="111"/>
      <c r="C12358" s="53"/>
      <c r="D12358" s="53"/>
      <c r="E12358" s="53"/>
      <c r="F12358" s="53"/>
      <c r="G12358" s="54"/>
      <c r="H12358" s="53"/>
      <c r="I12358" s="59"/>
      <c r="J12358" s="53"/>
      <c r="K12358" s="53"/>
      <c r="L12358" s="53"/>
      <c r="M12358" s="53"/>
    </row>
    <row r="12359" spans="2:13" x14ac:dyDescent="0.25">
      <c r="B12359" s="111"/>
      <c r="C12359" s="53"/>
      <c r="D12359" s="53"/>
      <c r="E12359" s="53"/>
      <c r="F12359" s="53"/>
      <c r="G12359" s="54"/>
      <c r="H12359" s="53"/>
      <c r="I12359" s="59"/>
      <c r="J12359" s="53"/>
      <c r="K12359" s="53"/>
      <c r="L12359" s="53"/>
      <c r="M12359" s="53"/>
    </row>
    <row r="12360" spans="2:13" x14ac:dyDescent="0.25">
      <c r="B12360" s="111"/>
      <c r="C12360" s="53"/>
      <c r="D12360" s="53"/>
      <c r="E12360" s="53"/>
      <c r="F12360" s="53"/>
      <c r="G12360" s="54"/>
      <c r="H12360" s="53"/>
      <c r="I12360" s="59"/>
      <c r="J12360" s="53"/>
      <c r="K12360" s="53"/>
      <c r="L12360" s="53"/>
      <c r="M12360" s="53"/>
    </row>
    <row r="12361" spans="2:13" x14ac:dyDescent="0.25">
      <c r="B12361" s="111"/>
      <c r="C12361" s="53"/>
      <c r="D12361" s="53"/>
      <c r="E12361" s="53"/>
      <c r="F12361" s="53"/>
      <c r="G12361" s="54"/>
      <c r="H12361" s="53"/>
      <c r="I12361" s="59"/>
      <c r="J12361" s="53"/>
      <c r="K12361" s="53"/>
      <c r="L12361" s="53"/>
      <c r="M12361" s="53"/>
    </row>
    <row r="12362" spans="2:13" x14ac:dyDescent="0.25">
      <c r="B12362" s="111"/>
      <c r="C12362" s="53"/>
      <c r="D12362" s="53"/>
      <c r="E12362" s="53"/>
      <c r="F12362" s="53"/>
      <c r="G12362" s="54"/>
      <c r="H12362" s="53"/>
      <c r="I12362" s="59"/>
      <c r="J12362" s="53"/>
      <c r="K12362" s="53"/>
      <c r="L12362" s="53"/>
      <c r="M12362" s="53"/>
    </row>
    <row r="12363" spans="2:13" x14ac:dyDescent="0.25">
      <c r="B12363" s="111"/>
      <c r="C12363" s="53"/>
      <c r="D12363" s="53"/>
      <c r="E12363" s="53"/>
      <c r="F12363" s="53"/>
      <c r="G12363" s="54"/>
      <c r="H12363" s="53"/>
      <c r="I12363" s="59"/>
      <c r="J12363" s="53"/>
      <c r="K12363" s="53"/>
      <c r="L12363" s="53"/>
      <c r="M12363" s="53"/>
    </row>
    <row r="12364" spans="2:13" x14ac:dyDescent="0.25">
      <c r="B12364" s="111"/>
      <c r="C12364" s="53"/>
      <c r="D12364" s="53"/>
      <c r="E12364" s="53"/>
      <c r="F12364" s="53"/>
      <c r="G12364" s="54"/>
      <c r="H12364" s="53"/>
      <c r="I12364" s="59"/>
      <c r="J12364" s="53"/>
      <c r="K12364" s="53"/>
      <c r="L12364" s="53"/>
      <c r="M12364" s="53"/>
    </row>
    <row r="12365" spans="2:13" x14ac:dyDescent="0.25">
      <c r="B12365" s="111"/>
      <c r="C12365" s="53"/>
      <c r="D12365" s="53"/>
      <c r="E12365" s="53"/>
      <c r="F12365" s="53"/>
      <c r="G12365" s="54"/>
      <c r="H12365" s="53"/>
      <c r="I12365" s="59"/>
      <c r="J12365" s="53"/>
      <c r="K12365" s="53"/>
      <c r="L12365" s="53"/>
      <c r="M12365" s="53"/>
    </row>
    <row r="12366" spans="2:13" x14ac:dyDescent="0.25">
      <c r="B12366" s="111"/>
      <c r="C12366" s="53"/>
      <c r="D12366" s="53"/>
      <c r="E12366" s="53"/>
      <c r="F12366" s="53"/>
      <c r="G12366" s="54"/>
      <c r="H12366" s="53"/>
      <c r="I12366" s="59"/>
      <c r="J12366" s="53"/>
      <c r="K12366" s="53"/>
      <c r="L12366" s="53"/>
      <c r="M12366" s="53"/>
    </row>
    <row r="12367" spans="2:13" x14ac:dyDescent="0.25">
      <c r="B12367" s="111"/>
      <c r="C12367" s="53"/>
      <c r="D12367" s="53"/>
      <c r="E12367" s="53"/>
      <c r="F12367" s="53"/>
      <c r="G12367" s="54"/>
      <c r="H12367" s="53"/>
      <c r="I12367" s="59"/>
      <c r="J12367" s="53"/>
      <c r="K12367" s="53"/>
      <c r="L12367" s="53"/>
      <c r="M12367" s="53"/>
    </row>
    <row r="12368" spans="2:13" x14ac:dyDescent="0.25">
      <c r="B12368" s="111"/>
      <c r="C12368" s="53"/>
      <c r="D12368" s="53"/>
      <c r="E12368" s="53"/>
      <c r="F12368" s="53"/>
      <c r="G12368" s="54"/>
      <c r="H12368" s="53"/>
      <c r="I12368" s="59"/>
      <c r="J12368" s="53"/>
      <c r="K12368" s="53"/>
      <c r="L12368" s="53"/>
      <c r="M12368" s="53"/>
    </row>
    <row r="12369" spans="2:13" x14ac:dyDescent="0.25">
      <c r="B12369" s="111"/>
      <c r="C12369" s="53"/>
      <c r="D12369" s="53"/>
      <c r="E12369" s="53"/>
      <c r="F12369" s="53"/>
      <c r="G12369" s="54"/>
      <c r="H12369" s="53"/>
      <c r="I12369" s="59"/>
      <c r="J12369" s="53"/>
      <c r="K12369" s="53"/>
      <c r="L12369" s="53"/>
      <c r="M12369" s="53"/>
    </row>
    <row r="12370" spans="2:13" x14ac:dyDescent="0.25">
      <c r="B12370" s="111"/>
      <c r="C12370" s="53"/>
      <c r="D12370" s="53"/>
      <c r="E12370" s="53"/>
      <c r="F12370" s="53"/>
      <c r="G12370" s="54"/>
      <c r="H12370" s="53"/>
      <c r="I12370" s="59"/>
      <c r="J12370" s="53"/>
      <c r="K12370" s="53"/>
      <c r="L12370" s="53"/>
      <c r="M12370" s="53"/>
    </row>
    <row r="12371" spans="2:13" x14ac:dyDescent="0.25">
      <c r="B12371" s="111"/>
      <c r="C12371" s="53"/>
      <c r="D12371" s="53"/>
      <c r="E12371" s="53"/>
      <c r="F12371" s="53"/>
      <c r="G12371" s="54"/>
      <c r="H12371" s="53"/>
      <c r="I12371" s="59"/>
      <c r="J12371" s="53"/>
      <c r="K12371" s="53"/>
      <c r="L12371" s="53"/>
      <c r="M12371" s="53"/>
    </row>
    <row r="12372" spans="2:13" x14ac:dyDescent="0.25">
      <c r="B12372" s="111"/>
      <c r="C12372" s="53"/>
      <c r="D12372" s="53"/>
      <c r="E12372" s="53"/>
      <c r="F12372" s="53"/>
      <c r="G12372" s="54"/>
      <c r="H12372" s="53"/>
      <c r="I12372" s="59"/>
      <c r="J12372" s="53"/>
      <c r="K12372" s="53"/>
      <c r="L12372" s="53"/>
      <c r="M12372" s="53"/>
    </row>
    <row r="12373" spans="2:13" x14ac:dyDescent="0.25">
      <c r="B12373" s="111"/>
      <c r="C12373" s="53"/>
      <c r="D12373" s="53"/>
      <c r="E12373" s="53"/>
      <c r="F12373" s="53"/>
      <c r="G12373" s="54"/>
      <c r="H12373" s="53"/>
      <c r="I12373" s="59"/>
      <c r="J12373" s="53"/>
      <c r="K12373" s="53"/>
      <c r="L12373" s="53"/>
      <c r="M12373" s="53"/>
    </row>
    <row r="12374" spans="2:13" x14ac:dyDescent="0.25">
      <c r="B12374" s="111"/>
      <c r="C12374" s="53"/>
      <c r="D12374" s="53"/>
      <c r="E12374" s="53"/>
      <c r="F12374" s="53"/>
      <c r="G12374" s="54"/>
      <c r="H12374" s="53"/>
      <c r="I12374" s="59"/>
      <c r="J12374" s="53"/>
      <c r="K12374" s="53"/>
      <c r="L12374" s="53"/>
      <c r="M12374" s="53"/>
    </row>
    <row r="12375" spans="2:13" x14ac:dyDescent="0.25">
      <c r="B12375" s="111"/>
      <c r="C12375" s="53"/>
      <c r="D12375" s="53"/>
      <c r="E12375" s="53"/>
      <c r="F12375" s="53"/>
      <c r="G12375" s="54"/>
      <c r="H12375" s="53"/>
      <c r="I12375" s="59"/>
      <c r="J12375" s="53"/>
      <c r="K12375" s="53"/>
      <c r="L12375" s="53"/>
      <c r="M12375" s="53"/>
    </row>
    <row r="12376" spans="2:13" x14ac:dyDescent="0.25">
      <c r="B12376" s="111"/>
      <c r="C12376" s="53"/>
      <c r="D12376" s="53"/>
      <c r="E12376" s="53"/>
      <c r="F12376" s="53"/>
      <c r="G12376" s="54"/>
      <c r="H12376" s="53"/>
      <c r="I12376" s="59"/>
      <c r="J12376" s="53"/>
      <c r="K12376" s="53"/>
      <c r="L12376" s="53"/>
      <c r="M12376" s="53"/>
    </row>
    <row r="12377" spans="2:13" x14ac:dyDescent="0.25">
      <c r="B12377" s="111"/>
      <c r="C12377" s="53"/>
      <c r="D12377" s="53"/>
      <c r="E12377" s="53"/>
      <c r="F12377" s="53"/>
      <c r="G12377" s="54"/>
      <c r="H12377" s="53"/>
      <c r="I12377" s="59"/>
      <c r="J12377" s="53"/>
      <c r="K12377" s="53"/>
      <c r="L12377" s="53"/>
      <c r="M12377" s="53"/>
    </row>
    <row r="12378" spans="2:13" x14ac:dyDescent="0.25">
      <c r="B12378" s="111"/>
      <c r="C12378" s="53"/>
      <c r="D12378" s="53"/>
      <c r="E12378" s="53"/>
      <c r="F12378" s="53"/>
      <c r="G12378" s="54"/>
      <c r="H12378" s="53"/>
      <c r="I12378" s="59"/>
      <c r="J12378" s="53"/>
      <c r="K12378" s="53"/>
      <c r="L12378" s="53"/>
      <c r="M12378" s="53"/>
    </row>
    <row r="12379" spans="2:13" x14ac:dyDescent="0.25">
      <c r="B12379" s="111"/>
      <c r="C12379" s="53"/>
      <c r="D12379" s="53"/>
      <c r="E12379" s="53"/>
      <c r="F12379" s="53"/>
      <c r="G12379" s="54"/>
      <c r="H12379" s="53"/>
      <c r="I12379" s="59"/>
      <c r="J12379" s="53"/>
      <c r="K12379" s="53"/>
      <c r="L12379" s="53"/>
      <c r="M12379" s="53"/>
    </row>
    <row r="12380" spans="2:13" x14ac:dyDescent="0.25">
      <c r="B12380" s="111"/>
      <c r="C12380" s="53"/>
      <c r="D12380" s="53"/>
      <c r="E12380" s="53"/>
      <c r="F12380" s="53"/>
      <c r="G12380" s="54"/>
      <c r="H12380" s="53"/>
      <c r="I12380" s="59"/>
      <c r="J12380" s="53"/>
      <c r="K12380" s="53"/>
      <c r="L12380" s="53"/>
      <c r="M12380" s="53"/>
    </row>
    <row r="12381" spans="2:13" x14ac:dyDescent="0.25">
      <c r="B12381" s="111"/>
      <c r="C12381" s="53"/>
      <c r="D12381" s="53"/>
      <c r="E12381" s="53"/>
      <c r="F12381" s="53"/>
      <c r="G12381" s="54"/>
      <c r="H12381" s="53"/>
      <c r="I12381" s="59"/>
      <c r="J12381" s="53"/>
      <c r="K12381" s="53"/>
      <c r="L12381" s="53"/>
      <c r="M12381" s="53"/>
    </row>
    <row r="12382" spans="2:13" x14ac:dyDescent="0.25">
      <c r="B12382" s="111"/>
      <c r="C12382" s="53"/>
      <c r="D12382" s="53"/>
      <c r="E12382" s="53"/>
      <c r="F12382" s="53"/>
      <c r="G12382" s="54"/>
      <c r="H12382" s="53"/>
      <c r="I12382" s="59"/>
      <c r="J12382" s="53"/>
      <c r="K12382" s="53"/>
      <c r="L12382" s="53"/>
      <c r="M12382" s="53"/>
    </row>
    <row r="12383" spans="2:13" x14ac:dyDescent="0.25">
      <c r="B12383" s="111"/>
      <c r="C12383" s="53"/>
      <c r="D12383" s="53"/>
      <c r="E12383" s="53"/>
      <c r="F12383" s="53"/>
      <c r="G12383" s="54"/>
      <c r="H12383" s="53"/>
      <c r="I12383" s="59"/>
      <c r="J12383" s="53"/>
      <c r="K12383" s="53"/>
      <c r="L12383" s="53"/>
      <c r="M12383" s="53"/>
    </row>
    <row r="12384" spans="2:13" x14ac:dyDescent="0.25">
      <c r="B12384" s="111"/>
      <c r="C12384" s="53"/>
      <c r="D12384" s="53"/>
      <c r="E12384" s="53"/>
      <c r="F12384" s="53"/>
      <c r="G12384" s="54"/>
      <c r="H12384" s="53"/>
      <c r="I12384" s="59"/>
      <c r="J12384" s="53"/>
      <c r="K12384" s="53"/>
      <c r="L12384" s="53"/>
      <c r="M12384" s="53"/>
    </row>
    <row r="12385" spans="2:13" x14ac:dyDescent="0.25">
      <c r="B12385" s="111"/>
      <c r="C12385" s="53"/>
      <c r="D12385" s="53"/>
      <c r="E12385" s="53"/>
      <c r="F12385" s="53"/>
      <c r="G12385" s="54"/>
      <c r="H12385" s="53"/>
      <c r="I12385" s="59"/>
      <c r="J12385" s="53"/>
      <c r="K12385" s="53"/>
      <c r="L12385" s="53"/>
      <c r="M12385" s="53"/>
    </row>
    <row r="12386" spans="2:13" x14ac:dyDescent="0.25">
      <c r="B12386" s="111"/>
      <c r="C12386" s="53"/>
      <c r="D12386" s="53"/>
      <c r="E12386" s="53"/>
      <c r="F12386" s="53"/>
      <c r="G12386" s="54"/>
      <c r="H12386" s="53"/>
      <c r="I12386" s="59"/>
      <c r="J12386" s="53"/>
      <c r="K12386" s="53"/>
      <c r="L12386" s="53"/>
      <c r="M12386" s="53"/>
    </row>
    <row r="12387" spans="2:13" x14ac:dyDescent="0.25">
      <c r="B12387" s="111"/>
      <c r="C12387" s="53"/>
      <c r="D12387" s="53"/>
      <c r="E12387" s="53"/>
      <c r="F12387" s="53"/>
      <c r="G12387" s="54"/>
      <c r="H12387" s="53"/>
      <c r="I12387" s="59"/>
      <c r="J12387" s="53"/>
      <c r="K12387" s="53"/>
      <c r="L12387" s="53"/>
      <c r="M12387" s="53"/>
    </row>
    <row r="12388" spans="2:13" x14ac:dyDescent="0.25">
      <c r="B12388" s="111"/>
      <c r="C12388" s="53"/>
      <c r="D12388" s="53"/>
      <c r="E12388" s="53"/>
      <c r="F12388" s="53"/>
      <c r="G12388" s="54"/>
      <c r="H12388" s="53"/>
      <c r="I12388" s="59"/>
      <c r="J12388" s="53"/>
      <c r="K12388" s="53"/>
      <c r="L12388" s="53"/>
      <c r="M12388" s="53"/>
    </row>
    <row r="12389" spans="2:13" x14ac:dyDescent="0.25">
      <c r="B12389" s="111"/>
      <c r="C12389" s="53"/>
      <c r="D12389" s="53"/>
      <c r="E12389" s="53"/>
      <c r="F12389" s="53"/>
      <c r="G12389" s="54"/>
      <c r="H12389" s="53"/>
      <c r="I12389" s="59"/>
      <c r="J12389" s="53"/>
      <c r="K12389" s="53"/>
      <c r="L12389" s="53"/>
      <c r="M12389" s="53"/>
    </row>
    <row r="12390" spans="2:13" x14ac:dyDescent="0.25">
      <c r="B12390" s="111"/>
      <c r="C12390" s="53"/>
      <c r="D12390" s="53"/>
      <c r="E12390" s="53"/>
      <c r="F12390" s="53"/>
      <c r="G12390" s="54"/>
      <c r="H12390" s="53"/>
      <c r="I12390" s="59"/>
      <c r="J12390" s="53"/>
      <c r="K12390" s="53"/>
      <c r="L12390" s="53"/>
      <c r="M12390" s="53"/>
    </row>
    <row r="12391" spans="2:13" x14ac:dyDescent="0.25">
      <c r="B12391" s="111"/>
      <c r="C12391" s="53"/>
      <c r="D12391" s="53"/>
      <c r="E12391" s="53"/>
      <c r="F12391" s="53"/>
      <c r="G12391" s="54"/>
      <c r="H12391" s="53"/>
      <c r="I12391" s="59"/>
      <c r="J12391" s="53"/>
      <c r="K12391" s="53"/>
      <c r="L12391" s="53"/>
      <c r="M12391" s="53"/>
    </row>
    <row r="12392" spans="2:13" x14ac:dyDescent="0.25">
      <c r="B12392" s="111"/>
      <c r="C12392" s="53"/>
      <c r="D12392" s="53"/>
      <c r="E12392" s="53"/>
      <c r="F12392" s="53"/>
      <c r="G12392" s="54"/>
      <c r="H12392" s="53"/>
      <c r="I12392" s="59"/>
      <c r="J12392" s="53"/>
      <c r="K12392" s="53"/>
      <c r="L12392" s="53"/>
      <c r="M12392" s="53"/>
    </row>
    <row r="12393" spans="2:13" x14ac:dyDescent="0.25">
      <c r="B12393" s="111"/>
      <c r="C12393" s="53"/>
      <c r="D12393" s="53"/>
      <c r="E12393" s="53"/>
      <c r="F12393" s="53"/>
      <c r="G12393" s="54"/>
      <c r="H12393" s="53"/>
      <c r="I12393" s="59"/>
      <c r="J12393" s="53"/>
      <c r="K12393" s="53"/>
      <c r="L12393" s="53"/>
      <c r="M12393" s="53"/>
    </row>
    <row r="12394" spans="2:13" x14ac:dyDescent="0.25">
      <c r="B12394" s="111"/>
      <c r="C12394" s="53"/>
      <c r="D12394" s="53"/>
      <c r="E12394" s="53"/>
      <c r="F12394" s="53"/>
      <c r="G12394" s="54"/>
      <c r="H12394" s="53"/>
      <c r="I12394" s="59"/>
      <c r="J12394" s="53"/>
      <c r="K12394" s="53"/>
      <c r="L12394" s="53"/>
      <c r="M12394" s="53"/>
    </row>
    <row r="12395" spans="2:13" x14ac:dyDescent="0.25">
      <c r="B12395" s="111"/>
      <c r="C12395" s="53"/>
      <c r="D12395" s="53"/>
      <c r="E12395" s="53"/>
      <c r="F12395" s="53"/>
      <c r="G12395" s="54"/>
      <c r="H12395" s="53"/>
      <c r="I12395" s="59"/>
      <c r="J12395" s="53"/>
      <c r="K12395" s="53"/>
      <c r="L12395" s="53"/>
      <c r="M12395" s="53"/>
    </row>
    <row r="12396" spans="2:13" x14ac:dyDescent="0.25">
      <c r="B12396" s="111"/>
      <c r="C12396" s="53"/>
      <c r="D12396" s="53"/>
      <c r="E12396" s="53"/>
      <c r="F12396" s="53"/>
      <c r="G12396" s="54"/>
      <c r="H12396" s="53"/>
      <c r="I12396" s="59"/>
      <c r="J12396" s="53"/>
      <c r="K12396" s="53"/>
      <c r="L12396" s="53"/>
      <c r="M12396" s="53"/>
    </row>
    <row r="12397" spans="2:13" x14ac:dyDescent="0.25">
      <c r="B12397" s="111"/>
      <c r="C12397" s="53"/>
      <c r="D12397" s="53"/>
      <c r="E12397" s="53"/>
      <c r="F12397" s="53"/>
      <c r="G12397" s="54"/>
      <c r="H12397" s="53"/>
      <c r="I12397" s="59"/>
      <c r="J12397" s="53"/>
      <c r="K12397" s="53"/>
      <c r="L12397" s="53"/>
      <c r="M12397" s="53"/>
    </row>
    <row r="12398" spans="2:13" x14ac:dyDescent="0.25">
      <c r="B12398" s="111"/>
      <c r="C12398" s="53"/>
      <c r="D12398" s="53"/>
      <c r="E12398" s="53"/>
      <c r="F12398" s="53"/>
      <c r="G12398" s="54"/>
      <c r="H12398" s="53"/>
      <c r="I12398" s="59"/>
      <c r="J12398" s="53"/>
      <c r="K12398" s="53"/>
      <c r="L12398" s="53"/>
      <c r="M12398" s="53"/>
    </row>
    <row r="12399" spans="2:13" x14ac:dyDescent="0.25">
      <c r="B12399" s="111"/>
      <c r="C12399" s="53"/>
      <c r="D12399" s="53"/>
      <c r="E12399" s="53"/>
      <c r="F12399" s="53"/>
      <c r="G12399" s="54"/>
      <c r="H12399" s="53"/>
      <c r="I12399" s="59"/>
      <c r="J12399" s="53"/>
      <c r="K12399" s="53"/>
      <c r="L12399" s="53"/>
      <c r="M12399" s="53"/>
    </row>
    <row r="12400" spans="2:13" x14ac:dyDescent="0.25">
      <c r="B12400" s="111"/>
      <c r="C12400" s="53"/>
      <c r="D12400" s="53"/>
      <c r="E12400" s="53"/>
      <c r="F12400" s="53"/>
      <c r="G12400" s="54"/>
      <c r="H12400" s="53"/>
      <c r="I12400" s="59"/>
      <c r="J12400" s="53"/>
      <c r="K12400" s="53"/>
      <c r="L12400" s="53"/>
      <c r="M12400" s="53"/>
    </row>
    <row r="12401" spans="2:13" x14ac:dyDescent="0.25">
      <c r="B12401" s="111"/>
      <c r="C12401" s="53"/>
      <c r="D12401" s="53"/>
      <c r="E12401" s="53"/>
      <c r="F12401" s="53"/>
      <c r="G12401" s="54"/>
      <c r="H12401" s="53"/>
      <c r="I12401" s="59"/>
      <c r="J12401" s="53"/>
      <c r="K12401" s="53"/>
      <c r="L12401" s="53"/>
      <c r="M12401" s="53"/>
    </row>
    <row r="12402" spans="2:13" x14ac:dyDescent="0.25">
      <c r="B12402" s="111"/>
      <c r="C12402" s="53"/>
      <c r="D12402" s="53"/>
      <c r="E12402" s="53"/>
      <c r="F12402" s="53"/>
      <c r="G12402" s="54"/>
      <c r="H12402" s="53"/>
      <c r="I12402" s="59"/>
      <c r="J12402" s="53"/>
      <c r="K12402" s="53"/>
      <c r="L12402" s="53"/>
      <c r="M12402" s="53"/>
    </row>
    <row r="12403" spans="2:13" x14ac:dyDescent="0.25">
      <c r="B12403" s="111"/>
      <c r="C12403" s="53"/>
      <c r="D12403" s="53"/>
      <c r="E12403" s="53"/>
      <c r="F12403" s="53"/>
      <c r="G12403" s="54"/>
      <c r="H12403" s="53"/>
      <c r="I12403" s="59"/>
      <c r="J12403" s="53"/>
      <c r="K12403" s="53"/>
      <c r="L12403" s="53"/>
      <c r="M12403" s="53"/>
    </row>
    <row r="12404" spans="2:13" x14ac:dyDescent="0.25">
      <c r="B12404" s="111"/>
      <c r="C12404" s="53"/>
      <c r="D12404" s="53"/>
      <c r="E12404" s="53"/>
      <c r="F12404" s="53"/>
      <c r="G12404" s="54"/>
      <c r="H12404" s="53"/>
      <c r="I12404" s="59"/>
      <c r="J12404" s="53"/>
      <c r="K12404" s="53"/>
      <c r="L12404" s="53"/>
      <c r="M12404" s="53"/>
    </row>
    <row r="12405" spans="2:13" x14ac:dyDescent="0.25">
      <c r="B12405" s="111"/>
      <c r="C12405" s="53"/>
      <c r="D12405" s="53"/>
      <c r="E12405" s="53"/>
      <c r="F12405" s="53"/>
      <c r="G12405" s="54"/>
      <c r="H12405" s="53"/>
      <c r="I12405" s="59"/>
      <c r="J12405" s="53"/>
      <c r="K12405" s="53"/>
      <c r="L12405" s="53"/>
      <c r="M12405" s="53"/>
    </row>
    <row r="12406" spans="2:13" x14ac:dyDescent="0.25">
      <c r="B12406" s="111"/>
      <c r="C12406" s="53"/>
      <c r="D12406" s="53"/>
      <c r="E12406" s="53"/>
      <c r="F12406" s="53"/>
      <c r="G12406" s="54"/>
      <c r="H12406" s="53"/>
      <c r="I12406" s="59"/>
      <c r="J12406" s="53"/>
      <c r="K12406" s="53"/>
      <c r="L12406" s="53"/>
      <c r="M12406" s="53"/>
    </row>
    <row r="12407" spans="2:13" x14ac:dyDescent="0.25">
      <c r="B12407" s="111"/>
      <c r="C12407" s="53"/>
      <c r="D12407" s="53"/>
      <c r="E12407" s="53"/>
      <c r="F12407" s="53"/>
      <c r="G12407" s="54"/>
      <c r="H12407" s="53"/>
      <c r="I12407" s="59"/>
      <c r="J12407" s="53"/>
      <c r="K12407" s="53"/>
      <c r="L12407" s="53"/>
      <c r="M12407" s="53"/>
    </row>
    <row r="12408" spans="2:13" x14ac:dyDescent="0.25">
      <c r="B12408" s="111"/>
      <c r="C12408" s="53"/>
      <c r="D12408" s="53"/>
      <c r="E12408" s="53"/>
      <c r="F12408" s="53"/>
      <c r="G12408" s="54"/>
      <c r="H12408" s="53"/>
      <c r="I12408" s="59"/>
      <c r="J12408" s="53"/>
      <c r="K12408" s="53"/>
      <c r="L12408" s="53"/>
      <c r="M12408" s="53"/>
    </row>
    <row r="12409" spans="2:13" x14ac:dyDescent="0.25">
      <c r="B12409" s="111"/>
      <c r="C12409" s="53"/>
      <c r="D12409" s="53"/>
      <c r="E12409" s="53"/>
      <c r="F12409" s="53"/>
      <c r="G12409" s="54"/>
      <c r="H12409" s="53"/>
      <c r="I12409" s="59"/>
      <c r="J12409" s="53"/>
      <c r="K12409" s="53"/>
      <c r="L12409" s="53"/>
      <c r="M12409" s="53"/>
    </row>
    <row r="12410" spans="2:13" x14ac:dyDescent="0.25">
      <c r="B12410" s="111"/>
      <c r="C12410" s="53"/>
      <c r="D12410" s="53"/>
      <c r="E12410" s="53"/>
      <c r="F12410" s="53"/>
      <c r="G12410" s="54"/>
      <c r="H12410" s="53"/>
      <c r="I12410" s="59"/>
      <c r="J12410" s="53"/>
      <c r="K12410" s="53"/>
      <c r="L12410" s="53"/>
      <c r="M12410" s="53"/>
    </row>
    <row r="12411" spans="2:13" x14ac:dyDescent="0.25">
      <c r="B12411" s="111"/>
      <c r="C12411" s="53"/>
      <c r="D12411" s="53"/>
      <c r="E12411" s="53"/>
      <c r="F12411" s="53"/>
      <c r="G12411" s="54"/>
      <c r="H12411" s="53"/>
      <c r="I12411" s="59"/>
      <c r="J12411" s="53"/>
      <c r="K12411" s="53"/>
      <c r="L12411" s="53"/>
      <c r="M12411" s="53"/>
    </row>
    <row r="12412" spans="2:13" x14ac:dyDescent="0.25">
      <c r="B12412" s="111"/>
      <c r="C12412" s="53"/>
      <c r="D12412" s="53"/>
      <c r="E12412" s="53"/>
      <c r="F12412" s="53"/>
      <c r="G12412" s="54"/>
      <c r="H12412" s="53"/>
      <c r="I12412" s="59"/>
      <c r="J12412" s="53"/>
      <c r="K12412" s="53"/>
      <c r="L12412" s="53"/>
      <c r="M12412" s="53"/>
    </row>
    <row r="12413" spans="2:13" x14ac:dyDescent="0.25">
      <c r="B12413" s="111"/>
      <c r="C12413" s="53"/>
      <c r="D12413" s="53"/>
      <c r="E12413" s="53"/>
      <c r="F12413" s="53"/>
      <c r="G12413" s="54"/>
      <c r="H12413" s="53"/>
      <c r="I12413" s="59"/>
      <c r="J12413" s="53"/>
      <c r="K12413" s="53"/>
      <c r="L12413" s="53"/>
      <c r="M12413" s="53"/>
    </row>
    <row r="12414" spans="2:13" x14ac:dyDescent="0.25">
      <c r="B12414" s="111"/>
      <c r="C12414" s="53"/>
      <c r="D12414" s="53"/>
      <c r="E12414" s="53"/>
      <c r="F12414" s="53"/>
      <c r="G12414" s="54"/>
      <c r="H12414" s="53"/>
      <c r="I12414" s="59"/>
      <c r="J12414" s="53"/>
      <c r="K12414" s="53"/>
      <c r="L12414" s="53"/>
      <c r="M12414" s="53"/>
    </row>
    <row r="12415" spans="2:13" x14ac:dyDescent="0.25">
      <c r="B12415" s="111"/>
      <c r="C12415" s="53"/>
      <c r="D12415" s="53"/>
      <c r="E12415" s="53"/>
      <c r="F12415" s="53"/>
      <c r="G12415" s="54"/>
      <c r="H12415" s="53"/>
      <c r="I12415" s="59"/>
      <c r="J12415" s="53"/>
      <c r="K12415" s="53"/>
      <c r="L12415" s="53"/>
      <c r="M12415" s="53"/>
    </row>
    <row r="12416" spans="2:13" x14ac:dyDescent="0.25">
      <c r="B12416" s="111"/>
      <c r="C12416" s="53"/>
      <c r="D12416" s="53"/>
      <c r="E12416" s="53"/>
      <c r="F12416" s="53"/>
      <c r="G12416" s="54"/>
      <c r="H12416" s="53"/>
      <c r="I12416" s="59"/>
      <c r="J12416" s="53"/>
      <c r="K12416" s="53"/>
      <c r="L12416" s="53"/>
      <c r="M12416" s="53"/>
    </row>
    <row r="12417" spans="2:13" x14ac:dyDescent="0.25">
      <c r="B12417" s="111"/>
      <c r="C12417" s="53"/>
      <c r="D12417" s="53"/>
      <c r="E12417" s="53"/>
      <c r="F12417" s="53"/>
      <c r="G12417" s="54"/>
      <c r="H12417" s="53"/>
      <c r="I12417" s="59"/>
      <c r="J12417" s="53"/>
      <c r="K12417" s="53"/>
      <c r="L12417" s="53"/>
      <c r="M12417" s="53"/>
    </row>
    <row r="12418" spans="2:13" x14ac:dyDescent="0.25">
      <c r="B12418" s="111"/>
      <c r="C12418" s="53"/>
      <c r="D12418" s="53"/>
      <c r="E12418" s="53"/>
      <c r="F12418" s="53"/>
      <c r="G12418" s="54"/>
      <c r="H12418" s="53"/>
      <c r="I12418" s="59"/>
      <c r="J12418" s="53"/>
      <c r="K12418" s="53"/>
      <c r="L12418" s="53"/>
      <c r="M12418" s="53"/>
    </row>
    <row r="12419" spans="2:13" x14ac:dyDescent="0.25">
      <c r="B12419" s="111"/>
      <c r="C12419" s="53"/>
      <c r="D12419" s="53"/>
      <c r="E12419" s="53"/>
      <c r="F12419" s="53"/>
      <c r="G12419" s="54"/>
      <c r="H12419" s="53"/>
      <c r="I12419" s="59"/>
      <c r="J12419" s="53"/>
      <c r="K12419" s="53"/>
      <c r="L12419" s="53"/>
      <c r="M12419" s="53"/>
    </row>
    <row r="12420" spans="2:13" x14ac:dyDescent="0.25">
      <c r="B12420" s="111"/>
      <c r="C12420" s="53"/>
      <c r="D12420" s="53"/>
      <c r="E12420" s="53"/>
      <c r="F12420" s="53"/>
      <c r="G12420" s="54"/>
      <c r="H12420" s="53"/>
      <c r="I12420" s="59"/>
      <c r="J12420" s="53"/>
      <c r="K12420" s="53"/>
      <c r="L12420" s="53"/>
      <c r="M12420" s="53"/>
    </row>
    <row r="12421" spans="2:13" x14ac:dyDescent="0.25">
      <c r="B12421" s="111"/>
      <c r="C12421" s="53"/>
      <c r="D12421" s="53"/>
      <c r="E12421" s="53"/>
      <c r="F12421" s="53"/>
      <c r="G12421" s="54"/>
      <c r="H12421" s="53"/>
      <c r="I12421" s="59"/>
      <c r="J12421" s="53"/>
      <c r="K12421" s="53"/>
      <c r="L12421" s="53"/>
      <c r="M12421" s="53"/>
    </row>
    <row r="12422" spans="2:13" x14ac:dyDescent="0.25">
      <c r="B12422" s="111"/>
      <c r="C12422" s="53"/>
      <c r="D12422" s="53"/>
      <c r="E12422" s="53"/>
      <c r="F12422" s="53"/>
      <c r="G12422" s="54"/>
      <c r="H12422" s="53"/>
      <c r="I12422" s="59"/>
      <c r="J12422" s="53"/>
      <c r="K12422" s="53"/>
      <c r="L12422" s="53"/>
      <c r="M12422" s="53"/>
    </row>
    <row r="12423" spans="2:13" x14ac:dyDescent="0.25">
      <c r="B12423" s="111"/>
      <c r="C12423" s="53"/>
      <c r="D12423" s="53"/>
      <c r="E12423" s="53"/>
      <c r="F12423" s="53"/>
      <c r="G12423" s="54"/>
      <c r="H12423" s="53"/>
      <c r="I12423" s="59"/>
      <c r="J12423" s="53"/>
      <c r="K12423" s="53"/>
      <c r="L12423" s="53"/>
      <c r="M12423" s="53"/>
    </row>
    <row r="12424" spans="2:13" x14ac:dyDescent="0.25">
      <c r="B12424" s="111"/>
      <c r="C12424" s="53"/>
      <c r="D12424" s="53"/>
      <c r="E12424" s="53"/>
      <c r="F12424" s="53"/>
      <c r="G12424" s="54"/>
      <c r="H12424" s="53"/>
      <c r="I12424" s="59"/>
      <c r="J12424" s="53"/>
      <c r="K12424" s="53"/>
      <c r="L12424" s="53"/>
      <c r="M12424" s="53"/>
    </row>
    <row r="12425" spans="2:13" x14ac:dyDescent="0.25">
      <c r="B12425" s="111"/>
      <c r="C12425" s="53"/>
      <c r="D12425" s="53"/>
      <c r="E12425" s="53"/>
      <c r="F12425" s="53"/>
      <c r="G12425" s="54"/>
      <c r="H12425" s="53"/>
      <c r="I12425" s="59"/>
      <c r="J12425" s="53"/>
      <c r="K12425" s="53"/>
      <c r="L12425" s="53"/>
      <c r="M12425" s="53"/>
    </row>
    <row r="12426" spans="2:13" x14ac:dyDescent="0.25">
      <c r="B12426" s="111"/>
      <c r="C12426" s="53"/>
      <c r="D12426" s="53"/>
      <c r="E12426" s="53"/>
      <c r="F12426" s="53"/>
      <c r="G12426" s="54"/>
      <c r="H12426" s="53"/>
      <c r="I12426" s="59"/>
      <c r="J12426" s="53"/>
      <c r="K12426" s="53"/>
      <c r="L12426" s="53"/>
      <c r="M12426" s="53"/>
    </row>
    <row r="12427" spans="2:13" x14ac:dyDescent="0.25">
      <c r="B12427" s="111"/>
      <c r="C12427" s="53"/>
      <c r="D12427" s="53"/>
      <c r="E12427" s="53"/>
      <c r="F12427" s="53"/>
      <c r="G12427" s="54"/>
      <c r="H12427" s="53"/>
      <c r="I12427" s="59"/>
      <c r="J12427" s="53"/>
      <c r="K12427" s="53"/>
      <c r="L12427" s="53"/>
      <c r="M12427" s="53"/>
    </row>
    <row r="12428" spans="2:13" x14ac:dyDescent="0.25">
      <c r="B12428" s="111"/>
      <c r="C12428" s="53"/>
      <c r="D12428" s="53"/>
      <c r="E12428" s="53"/>
      <c r="F12428" s="53"/>
      <c r="G12428" s="54"/>
      <c r="H12428" s="53"/>
      <c r="I12428" s="59"/>
      <c r="J12428" s="53"/>
      <c r="K12428" s="53"/>
      <c r="L12428" s="53"/>
      <c r="M12428" s="53"/>
    </row>
    <row r="12429" spans="2:13" x14ac:dyDescent="0.25">
      <c r="B12429" s="111"/>
      <c r="C12429" s="53"/>
      <c r="D12429" s="53"/>
      <c r="E12429" s="53"/>
      <c r="F12429" s="53"/>
      <c r="G12429" s="54"/>
      <c r="H12429" s="53"/>
      <c r="I12429" s="59"/>
      <c r="J12429" s="53"/>
      <c r="K12429" s="53"/>
      <c r="L12429" s="53"/>
      <c r="M12429" s="53"/>
    </row>
    <row r="12430" spans="2:13" x14ac:dyDescent="0.25">
      <c r="B12430" s="111"/>
      <c r="C12430" s="53"/>
      <c r="D12430" s="53"/>
      <c r="E12430" s="53"/>
      <c r="F12430" s="53"/>
      <c r="G12430" s="54"/>
      <c r="H12430" s="53"/>
      <c r="I12430" s="59"/>
      <c r="J12430" s="53"/>
      <c r="K12430" s="53"/>
      <c r="L12430" s="53"/>
      <c r="M12430" s="53"/>
    </row>
    <row r="12431" spans="2:13" x14ac:dyDescent="0.25">
      <c r="B12431" s="111"/>
      <c r="C12431" s="53"/>
      <c r="D12431" s="53"/>
      <c r="E12431" s="53"/>
      <c r="F12431" s="53"/>
      <c r="G12431" s="54"/>
      <c r="H12431" s="53"/>
      <c r="I12431" s="59"/>
      <c r="J12431" s="53"/>
      <c r="K12431" s="53"/>
      <c r="L12431" s="53"/>
      <c r="M12431" s="53"/>
    </row>
    <row r="12432" spans="2:13" x14ac:dyDescent="0.25">
      <c r="B12432" s="111"/>
      <c r="C12432" s="53"/>
      <c r="D12432" s="53"/>
      <c r="E12432" s="53"/>
      <c r="F12432" s="53"/>
      <c r="G12432" s="54"/>
      <c r="H12432" s="53"/>
      <c r="I12432" s="59"/>
      <c r="J12432" s="53"/>
      <c r="K12432" s="53"/>
      <c r="L12432" s="53"/>
      <c r="M12432" s="53"/>
    </row>
    <row r="12433" spans="2:13" x14ac:dyDescent="0.25">
      <c r="B12433" s="111"/>
      <c r="C12433" s="53"/>
      <c r="D12433" s="53"/>
      <c r="E12433" s="53"/>
      <c r="F12433" s="53"/>
      <c r="G12433" s="54"/>
      <c r="H12433" s="53"/>
      <c r="I12433" s="59"/>
      <c r="J12433" s="53"/>
      <c r="K12433" s="53"/>
      <c r="L12433" s="53"/>
      <c r="M12433" s="53"/>
    </row>
    <row r="12434" spans="2:13" x14ac:dyDescent="0.25">
      <c r="B12434" s="111"/>
      <c r="C12434" s="53"/>
      <c r="D12434" s="53"/>
      <c r="E12434" s="53"/>
      <c r="F12434" s="53"/>
      <c r="G12434" s="54"/>
      <c r="H12434" s="53"/>
      <c r="I12434" s="59"/>
      <c r="J12434" s="53"/>
      <c r="K12434" s="53"/>
      <c r="L12434" s="53"/>
      <c r="M12434" s="53"/>
    </row>
    <row r="12435" spans="2:13" x14ac:dyDescent="0.25">
      <c r="B12435" s="111"/>
      <c r="C12435" s="53"/>
      <c r="D12435" s="53"/>
      <c r="E12435" s="53"/>
      <c r="F12435" s="53"/>
      <c r="G12435" s="54"/>
      <c r="H12435" s="53"/>
      <c r="I12435" s="59"/>
      <c r="J12435" s="53"/>
      <c r="K12435" s="53"/>
      <c r="L12435" s="53"/>
      <c r="M12435" s="53"/>
    </row>
    <row r="12436" spans="2:13" x14ac:dyDescent="0.25">
      <c r="B12436" s="111"/>
      <c r="C12436" s="53"/>
      <c r="D12436" s="53"/>
      <c r="E12436" s="53"/>
      <c r="F12436" s="53"/>
      <c r="G12436" s="54"/>
      <c r="H12436" s="53"/>
      <c r="I12436" s="59"/>
      <c r="J12436" s="53"/>
      <c r="K12436" s="53"/>
      <c r="L12436" s="53"/>
      <c r="M12436" s="53"/>
    </row>
    <row r="12437" spans="2:13" x14ac:dyDescent="0.25">
      <c r="B12437" s="111"/>
      <c r="C12437" s="53"/>
      <c r="D12437" s="53"/>
      <c r="E12437" s="53"/>
      <c r="F12437" s="53"/>
      <c r="G12437" s="54"/>
      <c r="H12437" s="53"/>
      <c r="I12437" s="59"/>
      <c r="J12437" s="53"/>
      <c r="K12437" s="53"/>
      <c r="L12437" s="53"/>
      <c r="M12437" s="53"/>
    </row>
    <row r="12438" spans="2:13" x14ac:dyDescent="0.25">
      <c r="B12438" s="111"/>
      <c r="C12438" s="53"/>
      <c r="D12438" s="53"/>
      <c r="E12438" s="53"/>
      <c r="F12438" s="53"/>
      <c r="G12438" s="54"/>
      <c r="H12438" s="53"/>
      <c r="I12438" s="59"/>
      <c r="J12438" s="53"/>
      <c r="K12438" s="53"/>
      <c r="L12438" s="53"/>
      <c r="M12438" s="53"/>
    </row>
    <row r="12439" spans="2:13" x14ac:dyDescent="0.25">
      <c r="B12439" s="111"/>
      <c r="C12439" s="53"/>
      <c r="D12439" s="53"/>
      <c r="E12439" s="53"/>
      <c r="F12439" s="53"/>
      <c r="G12439" s="54"/>
      <c r="H12439" s="53"/>
      <c r="I12439" s="59"/>
      <c r="J12439" s="53"/>
      <c r="K12439" s="53"/>
      <c r="L12439" s="53"/>
      <c r="M12439" s="53"/>
    </row>
    <row r="12440" spans="2:13" x14ac:dyDescent="0.25">
      <c r="B12440" s="111"/>
      <c r="C12440" s="53"/>
      <c r="D12440" s="53"/>
      <c r="E12440" s="53"/>
      <c r="F12440" s="53"/>
      <c r="G12440" s="54"/>
      <c r="H12440" s="53"/>
      <c r="I12440" s="59"/>
      <c r="J12440" s="53"/>
      <c r="K12440" s="53"/>
      <c r="L12440" s="53"/>
      <c r="M12440" s="53"/>
    </row>
    <row r="12441" spans="2:13" x14ac:dyDescent="0.25">
      <c r="B12441" s="111"/>
      <c r="C12441" s="53"/>
      <c r="D12441" s="53"/>
      <c r="E12441" s="53"/>
      <c r="F12441" s="53"/>
      <c r="G12441" s="54"/>
      <c r="H12441" s="53"/>
      <c r="I12441" s="59"/>
      <c r="J12441" s="53"/>
      <c r="K12441" s="53"/>
      <c r="L12441" s="53"/>
      <c r="M12441" s="53"/>
    </row>
    <row r="12442" spans="2:13" x14ac:dyDescent="0.25">
      <c r="B12442" s="111"/>
      <c r="C12442" s="53"/>
      <c r="D12442" s="53"/>
      <c r="E12442" s="53"/>
      <c r="F12442" s="53"/>
      <c r="G12442" s="54"/>
      <c r="H12442" s="53"/>
      <c r="I12442" s="59"/>
      <c r="J12442" s="53"/>
      <c r="K12442" s="53"/>
      <c r="L12442" s="53"/>
      <c r="M12442" s="53"/>
    </row>
    <row r="12443" spans="2:13" x14ac:dyDescent="0.25">
      <c r="B12443" s="111"/>
      <c r="C12443" s="53"/>
      <c r="D12443" s="53"/>
      <c r="E12443" s="53"/>
      <c r="F12443" s="53"/>
      <c r="G12443" s="54"/>
      <c r="H12443" s="53"/>
      <c r="I12443" s="59"/>
      <c r="J12443" s="53"/>
      <c r="K12443" s="53"/>
      <c r="L12443" s="53"/>
      <c r="M12443" s="53"/>
    </row>
    <row r="12444" spans="2:13" x14ac:dyDescent="0.25">
      <c r="B12444" s="111"/>
      <c r="C12444" s="53"/>
      <c r="D12444" s="53"/>
      <c r="E12444" s="53"/>
      <c r="F12444" s="53"/>
      <c r="G12444" s="54"/>
      <c r="H12444" s="53"/>
      <c r="I12444" s="59"/>
      <c r="J12444" s="53"/>
      <c r="K12444" s="53"/>
      <c r="L12444" s="53"/>
      <c r="M12444" s="53"/>
    </row>
    <row r="12445" spans="2:13" x14ac:dyDescent="0.25">
      <c r="B12445" s="111"/>
      <c r="C12445" s="53"/>
      <c r="D12445" s="53"/>
      <c r="E12445" s="53"/>
      <c r="F12445" s="53"/>
      <c r="G12445" s="54"/>
      <c r="H12445" s="53"/>
      <c r="I12445" s="59"/>
      <c r="J12445" s="53"/>
      <c r="K12445" s="53"/>
      <c r="L12445" s="53"/>
      <c r="M12445" s="53"/>
    </row>
    <row r="12446" spans="2:13" x14ac:dyDescent="0.25">
      <c r="B12446" s="111"/>
      <c r="C12446" s="53"/>
      <c r="D12446" s="53"/>
      <c r="E12446" s="53"/>
      <c r="F12446" s="53"/>
      <c r="G12446" s="54"/>
      <c r="H12446" s="53"/>
      <c r="I12446" s="59"/>
      <c r="J12446" s="53"/>
      <c r="K12446" s="53"/>
      <c r="L12446" s="53"/>
      <c r="M12446" s="53"/>
    </row>
    <row r="12447" spans="2:13" x14ac:dyDescent="0.25">
      <c r="B12447" s="111"/>
      <c r="C12447" s="53"/>
      <c r="D12447" s="53"/>
      <c r="E12447" s="53"/>
      <c r="F12447" s="53"/>
      <c r="G12447" s="54"/>
      <c r="H12447" s="53"/>
      <c r="I12447" s="59"/>
      <c r="J12447" s="53"/>
      <c r="K12447" s="53"/>
      <c r="L12447" s="53"/>
      <c r="M12447" s="53"/>
    </row>
    <row r="12448" spans="2:13" x14ac:dyDescent="0.25">
      <c r="B12448" s="111"/>
      <c r="C12448" s="53"/>
      <c r="D12448" s="53"/>
      <c r="E12448" s="53"/>
      <c r="F12448" s="53"/>
      <c r="G12448" s="54"/>
      <c r="H12448" s="53"/>
      <c r="I12448" s="59"/>
      <c r="J12448" s="53"/>
      <c r="K12448" s="53"/>
      <c r="L12448" s="53"/>
      <c r="M12448" s="53"/>
    </row>
    <row r="12449" spans="2:13" x14ac:dyDescent="0.25">
      <c r="B12449" s="111"/>
      <c r="C12449" s="53"/>
      <c r="D12449" s="53"/>
      <c r="E12449" s="53"/>
      <c r="F12449" s="53"/>
      <c r="G12449" s="54"/>
      <c r="H12449" s="53"/>
      <c r="I12449" s="59"/>
      <c r="J12449" s="53"/>
      <c r="K12449" s="53"/>
      <c r="L12449" s="53"/>
      <c r="M12449" s="53"/>
    </row>
    <row r="12450" spans="2:13" x14ac:dyDescent="0.25">
      <c r="B12450" s="111"/>
      <c r="C12450" s="53"/>
      <c r="D12450" s="53"/>
      <c r="E12450" s="53"/>
      <c r="F12450" s="53"/>
      <c r="G12450" s="54"/>
      <c r="H12450" s="53"/>
      <c r="I12450" s="59"/>
      <c r="J12450" s="53"/>
      <c r="K12450" s="53"/>
      <c r="L12450" s="53"/>
      <c r="M12450" s="53"/>
    </row>
    <row r="12451" spans="2:13" x14ac:dyDescent="0.25">
      <c r="B12451" s="111"/>
      <c r="C12451" s="53"/>
      <c r="D12451" s="53"/>
      <c r="E12451" s="53"/>
      <c r="F12451" s="53"/>
      <c r="G12451" s="54"/>
      <c r="H12451" s="53"/>
      <c r="I12451" s="59"/>
      <c r="J12451" s="53"/>
      <c r="K12451" s="53"/>
      <c r="L12451" s="53"/>
      <c r="M12451" s="53"/>
    </row>
    <row r="12452" spans="2:13" x14ac:dyDescent="0.25">
      <c r="B12452" s="111"/>
      <c r="C12452" s="53"/>
      <c r="D12452" s="53"/>
      <c r="E12452" s="53"/>
      <c r="F12452" s="53"/>
      <c r="G12452" s="54"/>
      <c r="H12452" s="53"/>
      <c r="I12452" s="59"/>
      <c r="J12452" s="53"/>
      <c r="K12452" s="53"/>
      <c r="L12452" s="53"/>
      <c r="M12452" s="53"/>
    </row>
    <row r="12453" spans="2:13" x14ac:dyDescent="0.25">
      <c r="B12453" s="111"/>
      <c r="C12453" s="53"/>
      <c r="D12453" s="53"/>
      <c r="E12453" s="53"/>
      <c r="F12453" s="53"/>
      <c r="G12453" s="54"/>
      <c r="H12453" s="53"/>
      <c r="I12453" s="59"/>
      <c r="J12453" s="53"/>
      <c r="K12453" s="53"/>
      <c r="L12453" s="53"/>
      <c r="M12453" s="53"/>
    </row>
    <row r="12454" spans="2:13" x14ac:dyDescent="0.25">
      <c r="B12454" s="111"/>
      <c r="C12454" s="53"/>
      <c r="D12454" s="53"/>
      <c r="E12454" s="53"/>
      <c r="F12454" s="53"/>
      <c r="G12454" s="54"/>
      <c r="H12454" s="53"/>
      <c r="I12454" s="59"/>
      <c r="J12454" s="53"/>
      <c r="K12454" s="53"/>
      <c r="L12454" s="53"/>
      <c r="M12454" s="53"/>
    </row>
    <row r="12455" spans="2:13" x14ac:dyDescent="0.25">
      <c r="B12455" s="111"/>
      <c r="C12455" s="53"/>
      <c r="D12455" s="53"/>
      <c r="E12455" s="53"/>
      <c r="F12455" s="53"/>
      <c r="G12455" s="54"/>
      <c r="H12455" s="53"/>
      <c r="I12455" s="59"/>
      <c r="J12455" s="53"/>
      <c r="K12455" s="53"/>
      <c r="L12455" s="53"/>
      <c r="M12455" s="53"/>
    </row>
    <row r="12456" spans="2:13" x14ac:dyDescent="0.25">
      <c r="B12456" s="111"/>
      <c r="C12456" s="53"/>
      <c r="D12456" s="53"/>
      <c r="E12456" s="53"/>
      <c r="F12456" s="53"/>
      <c r="G12456" s="54"/>
      <c r="H12456" s="53"/>
      <c r="I12456" s="59"/>
      <c r="J12456" s="53"/>
      <c r="K12456" s="53"/>
      <c r="L12456" s="53"/>
      <c r="M12456" s="53"/>
    </row>
    <row r="12457" spans="2:13" x14ac:dyDescent="0.25">
      <c r="B12457" s="111"/>
      <c r="C12457" s="53"/>
      <c r="D12457" s="53"/>
      <c r="E12457" s="53"/>
      <c r="F12457" s="53"/>
      <c r="G12457" s="54"/>
      <c r="H12457" s="53"/>
      <c r="I12457" s="59"/>
      <c r="J12457" s="53"/>
      <c r="K12457" s="53"/>
      <c r="L12457" s="53"/>
      <c r="M12457" s="53"/>
    </row>
    <row r="12458" spans="2:13" x14ac:dyDescent="0.25">
      <c r="B12458" s="111"/>
      <c r="C12458" s="53"/>
      <c r="D12458" s="53"/>
      <c r="E12458" s="53"/>
      <c r="F12458" s="53"/>
      <c r="G12458" s="54"/>
      <c r="H12458" s="53"/>
      <c r="I12458" s="59"/>
      <c r="J12458" s="53"/>
      <c r="K12458" s="53"/>
      <c r="L12458" s="53"/>
      <c r="M12458" s="53"/>
    </row>
    <row r="12459" spans="2:13" x14ac:dyDescent="0.25">
      <c r="B12459" s="111"/>
      <c r="C12459" s="53"/>
      <c r="D12459" s="53"/>
      <c r="E12459" s="53"/>
      <c r="F12459" s="53"/>
      <c r="G12459" s="54"/>
      <c r="H12459" s="53"/>
      <c r="I12459" s="59"/>
      <c r="J12459" s="53"/>
      <c r="K12459" s="53"/>
      <c r="L12459" s="53"/>
      <c r="M12459" s="53"/>
    </row>
    <row r="12460" spans="2:13" x14ac:dyDescent="0.25">
      <c r="B12460" s="111"/>
      <c r="C12460" s="53"/>
      <c r="D12460" s="53"/>
      <c r="E12460" s="53"/>
      <c r="F12460" s="53"/>
      <c r="G12460" s="54"/>
      <c r="H12460" s="53"/>
      <c r="I12460" s="59"/>
      <c r="J12460" s="53"/>
      <c r="K12460" s="53"/>
      <c r="L12460" s="53"/>
      <c r="M12460" s="53"/>
    </row>
    <row r="12461" spans="2:13" x14ac:dyDescent="0.25">
      <c r="B12461" s="111"/>
      <c r="C12461" s="53"/>
      <c r="D12461" s="53"/>
      <c r="E12461" s="53"/>
      <c r="F12461" s="53"/>
      <c r="G12461" s="54"/>
      <c r="H12461" s="53"/>
      <c r="I12461" s="59"/>
      <c r="J12461" s="53"/>
      <c r="K12461" s="53"/>
      <c r="L12461" s="53"/>
      <c r="M12461" s="53"/>
    </row>
    <row r="12462" spans="2:13" x14ac:dyDescent="0.25">
      <c r="B12462" s="111"/>
      <c r="C12462" s="53"/>
      <c r="D12462" s="53"/>
      <c r="E12462" s="53"/>
      <c r="F12462" s="53"/>
      <c r="G12462" s="54"/>
      <c r="H12462" s="53"/>
      <c r="I12462" s="59"/>
      <c r="J12462" s="53"/>
      <c r="K12462" s="53"/>
      <c r="L12462" s="53"/>
      <c r="M12462" s="53"/>
    </row>
    <row r="12463" spans="2:13" x14ac:dyDescent="0.25">
      <c r="B12463" s="111"/>
      <c r="C12463" s="53"/>
      <c r="D12463" s="53"/>
      <c r="E12463" s="53"/>
      <c r="F12463" s="53"/>
      <c r="G12463" s="54"/>
      <c r="H12463" s="53"/>
      <c r="I12463" s="59"/>
      <c r="J12463" s="53"/>
      <c r="K12463" s="53"/>
      <c r="L12463" s="53"/>
      <c r="M12463" s="53"/>
    </row>
    <row r="12464" spans="2:13" x14ac:dyDescent="0.25">
      <c r="B12464" s="111"/>
      <c r="C12464" s="53"/>
      <c r="D12464" s="53"/>
      <c r="E12464" s="53"/>
      <c r="F12464" s="53"/>
      <c r="G12464" s="54"/>
      <c r="H12464" s="53"/>
      <c r="I12464" s="59"/>
      <c r="J12464" s="53"/>
      <c r="K12464" s="53"/>
      <c r="L12464" s="53"/>
      <c r="M12464" s="53"/>
    </row>
    <row r="12465" spans="2:13" x14ac:dyDescent="0.25">
      <c r="B12465" s="111"/>
      <c r="C12465" s="53"/>
      <c r="D12465" s="53"/>
      <c r="E12465" s="53"/>
      <c r="F12465" s="53"/>
      <c r="G12465" s="54"/>
      <c r="H12465" s="53"/>
      <c r="I12465" s="59"/>
      <c r="J12465" s="53"/>
      <c r="K12465" s="53"/>
      <c r="L12465" s="53"/>
      <c r="M12465" s="53"/>
    </row>
    <row r="12466" spans="2:13" x14ac:dyDescent="0.25">
      <c r="B12466" s="111"/>
      <c r="C12466" s="53"/>
      <c r="D12466" s="53"/>
      <c r="E12466" s="53"/>
      <c r="F12466" s="53"/>
      <c r="G12466" s="54"/>
      <c r="H12466" s="53"/>
      <c r="I12466" s="59"/>
      <c r="J12466" s="53"/>
      <c r="K12466" s="53"/>
      <c r="L12466" s="53"/>
      <c r="M12466" s="53"/>
    </row>
    <row r="12467" spans="2:13" x14ac:dyDescent="0.25">
      <c r="B12467" s="111"/>
      <c r="C12467" s="53"/>
      <c r="D12467" s="53"/>
      <c r="E12467" s="53"/>
      <c r="F12467" s="53"/>
      <c r="G12467" s="54"/>
      <c r="H12467" s="53"/>
      <c r="I12467" s="59"/>
      <c r="J12467" s="53"/>
      <c r="K12467" s="53"/>
      <c r="L12467" s="53"/>
      <c r="M12467" s="53"/>
    </row>
    <row r="12468" spans="2:13" x14ac:dyDescent="0.25">
      <c r="B12468" s="111"/>
      <c r="C12468" s="53"/>
      <c r="D12468" s="53"/>
      <c r="E12468" s="53"/>
      <c r="F12468" s="53"/>
      <c r="G12468" s="54"/>
      <c r="H12468" s="53"/>
      <c r="I12468" s="59"/>
      <c r="J12468" s="53"/>
      <c r="K12468" s="53"/>
      <c r="L12468" s="53"/>
      <c r="M12468" s="53"/>
    </row>
    <row r="12469" spans="2:13" x14ac:dyDescent="0.25">
      <c r="B12469" s="111"/>
      <c r="C12469" s="53"/>
      <c r="D12469" s="53"/>
      <c r="E12469" s="53"/>
      <c r="F12469" s="53"/>
      <c r="G12469" s="54"/>
      <c r="H12469" s="53"/>
      <c r="I12469" s="59"/>
      <c r="J12469" s="53"/>
      <c r="K12469" s="53"/>
      <c r="L12469" s="53"/>
      <c r="M12469" s="53"/>
    </row>
    <row r="12470" spans="2:13" x14ac:dyDescent="0.25">
      <c r="B12470" s="111"/>
      <c r="C12470" s="53"/>
      <c r="D12470" s="53"/>
      <c r="E12470" s="53"/>
      <c r="F12470" s="53"/>
      <c r="G12470" s="54"/>
      <c r="H12470" s="53"/>
      <c r="I12470" s="59"/>
      <c r="J12470" s="53"/>
      <c r="K12470" s="53"/>
      <c r="L12470" s="53"/>
      <c r="M12470" s="53"/>
    </row>
    <row r="12471" spans="2:13" x14ac:dyDescent="0.25">
      <c r="B12471" s="111"/>
      <c r="C12471" s="53"/>
      <c r="D12471" s="53"/>
      <c r="E12471" s="53"/>
      <c r="F12471" s="53"/>
      <c r="G12471" s="54"/>
      <c r="H12471" s="53"/>
      <c r="I12471" s="59"/>
      <c r="J12471" s="53"/>
      <c r="K12471" s="53"/>
      <c r="L12471" s="53"/>
      <c r="M12471" s="53"/>
    </row>
    <row r="12472" spans="2:13" x14ac:dyDescent="0.25">
      <c r="B12472" s="111"/>
      <c r="C12472" s="53"/>
      <c r="D12472" s="53"/>
      <c r="E12472" s="53"/>
      <c r="F12472" s="53"/>
      <c r="G12472" s="54"/>
      <c r="H12472" s="53"/>
      <c r="I12472" s="59"/>
      <c r="J12472" s="53"/>
      <c r="K12472" s="53"/>
      <c r="L12472" s="53"/>
      <c r="M12472" s="53"/>
    </row>
    <row r="12473" spans="2:13" x14ac:dyDescent="0.25">
      <c r="B12473" s="111"/>
      <c r="C12473" s="53"/>
      <c r="D12473" s="53"/>
      <c r="E12473" s="53"/>
      <c r="F12473" s="53"/>
      <c r="G12473" s="54"/>
      <c r="H12473" s="53"/>
      <c r="I12473" s="59"/>
      <c r="J12473" s="53"/>
      <c r="K12473" s="53"/>
      <c r="L12473" s="53"/>
      <c r="M12473" s="53"/>
    </row>
    <row r="12474" spans="2:13" x14ac:dyDescent="0.25">
      <c r="B12474" s="111"/>
      <c r="C12474" s="53"/>
      <c r="D12474" s="53"/>
      <c r="E12474" s="53"/>
      <c r="F12474" s="53"/>
      <c r="G12474" s="54"/>
      <c r="H12474" s="53"/>
      <c r="I12474" s="59"/>
      <c r="J12474" s="53"/>
      <c r="K12474" s="53"/>
      <c r="L12474" s="53"/>
      <c r="M12474" s="53"/>
    </row>
    <row r="12475" spans="2:13" x14ac:dyDescent="0.25">
      <c r="B12475" s="111"/>
      <c r="C12475" s="53"/>
      <c r="D12475" s="53"/>
      <c r="E12475" s="53"/>
      <c r="F12475" s="53"/>
      <c r="G12475" s="54"/>
      <c r="H12475" s="53"/>
      <c r="I12475" s="59"/>
      <c r="J12475" s="53"/>
      <c r="K12475" s="53"/>
      <c r="L12475" s="53"/>
      <c r="M12475" s="53"/>
    </row>
    <row r="12476" spans="2:13" x14ac:dyDescent="0.25">
      <c r="B12476" s="111"/>
      <c r="C12476" s="53"/>
      <c r="D12476" s="53"/>
      <c r="E12476" s="53"/>
      <c r="F12476" s="53"/>
      <c r="G12476" s="54"/>
      <c r="H12476" s="53"/>
      <c r="I12476" s="59"/>
      <c r="J12476" s="53"/>
      <c r="K12476" s="53"/>
      <c r="L12476" s="53"/>
      <c r="M12476" s="53"/>
    </row>
    <row r="12477" spans="2:13" x14ac:dyDescent="0.25">
      <c r="B12477" s="111"/>
      <c r="C12477" s="53"/>
      <c r="D12477" s="53"/>
      <c r="E12477" s="53"/>
      <c r="F12477" s="53"/>
      <c r="G12477" s="54"/>
      <c r="H12477" s="53"/>
      <c r="I12477" s="59"/>
      <c r="J12477" s="53"/>
      <c r="K12477" s="53"/>
      <c r="L12477" s="53"/>
      <c r="M12477" s="53"/>
    </row>
    <row r="12478" spans="2:13" x14ac:dyDescent="0.25">
      <c r="B12478" s="111"/>
      <c r="C12478" s="53"/>
      <c r="D12478" s="53"/>
      <c r="E12478" s="53"/>
      <c r="F12478" s="53"/>
      <c r="G12478" s="54"/>
      <c r="H12478" s="53"/>
      <c r="I12478" s="59"/>
      <c r="J12478" s="53"/>
      <c r="K12478" s="53"/>
      <c r="L12478" s="53"/>
      <c r="M12478" s="53"/>
    </row>
    <row r="12479" spans="2:13" x14ac:dyDescent="0.25">
      <c r="B12479" s="111"/>
      <c r="C12479" s="53"/>
      <c r="D12479" s="53"/>
      <c r="E12479" s="53"/>
      <c r="F12479" s="53"/>
      <c r="G12479" s="54"/>
      <c r="H12479" s="53"/>
      <c r="I12479" s="59"/>
      <c r="J12479" s="53"/>
      <c r="K12479" s="53"/>
      <c r="L12479" s="53"/>
      <c r="M12479" s="53"/>
    </row>
    <row r="12480" spans="2:13" x14ac:dyDescent="0.25">
      <c r="B12480" s="111"/>
      <c r="C12480" s="53"/>
      <c r="D12480" s="53"/>
      <c r="E12480" s="53"/>
      <c r="F12480" s="53"/>
      <c r="G12480" s="54"/>
      <c r="H12480" s="53"/>
      <c r="I12480" s="59"/>
      <c r="J12480" s="53"/>
      <c r="K12480" s="53"/>
      <c r="L12480" s="53"/>
      <c r="M12480" s="53"/>
    </row>
    <row r="12481" spans="2:13" x14ac:dyDescent="0.25">
      <c r="B12481" s="111"/>
      <c r="C12481" s="53"/>
      <c r="D12481" s="53"/>
      <c r="E12481" s="53"/>
      <c r="F12481" s="53"/>
      <c r="G12481" s="54"/>
      <c r="H12481" s="53"/>
      <c r="I12481" s="59"/>
      <c r="J12481" s="53"/>
      <c r="K12481" s="53"/>
      <c r="L12481" s="53"/>
      <c r="M12481" s="53"/>
    </row>
    <row r="12482" spans="2:13" x14ac:dyDescent="0.25">
      <c r="B12482" s="111"/>
      <c r="C12482" s="53"/>
      <c r="D12482" s="53"/>
      <c r="E12482" s="53"/>
      <c r="F12482" s="53"/>
      <c r="G12482" s="54"/>
      <c r="H12482" s="53"/>
      <c r="I12482" s="59"/>
      <c r="J12482" s="53"/>
      <c r="K12482" s="53"/>
      <c r="L12482" s="53"/>
      <c r="M12482" s="53"/>
    </row>
    <row r="12483" spans="2:13" x14ac:dyDescent="0.25">
      <c r="B12483" s="111"/>
      <c r="C12483" s="53"/>
      <c r="D12483" s="53"/>
      <c r="E12483" s="53"/>
      <c r="F12483" s="53"/>
      <c r="G12483" s="54"/>
      <c r="H12483" s="53"/>
      <c r="I12483" s="59"/>
      <c r="J12483" s="53"/>
      <c r="K12483" s="53"/>
      <c r="L12483" s="53"/>
      <c r="M12483" s="53"/>
    </row>
    <row r="12484" spans="2:13" x14ac:dyDescent="0.25">
      <c r="B12484" s="111"/>
      <c r="C12484" s="53"/>
      <c r="D12484" s="53"/>
      <c r="E12484" s="53"/>
      <c r="F12484" s="53"/>
      <c r="G12484" s="54"/>
      <c r="H12484" s="53"/>
      <c r="I12484" s="59"/>
      <c r="J12484" s="53"/>
      <c r="K12484" s="53"/>
      <c r="L12484" s="53"/>
      <c r="M12484" s="53"/>
    </row>
    <row r="12485" spans="2:13" x14ac:dyDescent="0.25">
      <c r="B12485" s="111"/>
      <c r="C12485" s="53"/>
      <c r="D12485" s="53"/>
      <c r="E12485" s="53"/>
      <c r="F12485" s="53"/>
      <c r="G12485" s="54"/>
      <c r="H12485" s="53"/>
      <c r="I12485" s="59"/>
      <c r="J12485" s="53"/>
      <c r="K12485" s="53"/>
      <c r="L12485" s="53"/>
      <c r="M12485" s="53"/>
    </row>
    <row r="12486" spans="2:13" x14ac:dyDescent="0.25">
      <c r="B12486" s="111"/>
      <c r="C12486" s="53"/>
      <c r="D12486" s="53"/>
      <c r="E12486" s="53"/>
      <c r="F12486" s="53"/>
      <c r="G12486" s="54"/>
      <c r="H12486" s="53"/>
      <c r="I12486" s="59"/>
      <c r="J12486" s="53"/>
      <c r="K12486" s="53"/>
      <c r="L12486" s="53"/>
      <c r="M12486" s="53"/>
    </row>
    <row r="12487" spans="2:13" x14ac:dyDescent="0.25">
      <c r="B12487" s="111"/>
      <c r="C12487" s="53"/>
      <c r="D12487" s="53"/>
      <c r="E12487" s="53"/>
      <c r="F12487" s="53"/>
      <c r="G12487" s="54"/>
      <c r="H12487" s="53"/>
      <c r="I12487" s="59"/>
      <c r="J12487" s="53"/>
      <c r="K12487" s="53"/>
      <c r="L12487" s="53"/>
      <c r="M12487" s="53"/>
    </row>
    <row r="12488" spans="2:13" x14ac:dyDescent="0.25">
      <c r="B12488" s="111"/>
      <c r="C12488" s="53"/>
      <c r="D12488" s="53"/>
      <c r="E12488" s="53"/>
      <c r="F12488" s="53"/>
      <c r="G12488" s="54"/>
      <c r="H12488" s="53"/>
      <c r="I12488" s="59"/>
      <c r="J12488" s="53"/>
      <c r="K12488" s="53"/>
      <c r="L12488" s="53"/>
      <c r="M12488" s="53"/>
    </row>
    <row r="12489" spans="2:13" x14ac:dyDescent="0.25">
      <c r="B12489" s="111"/>
      <c r="C12489" s="53"/>
      <c r="D12489" s="53"/>
      <c r="E12489" s="53"/>
      <c r="F12489" s="53"/>
      <c r="G12489" s="54"/>
      <c r="H12489" s="53"/>
      <c r="I12489" s="59"/>
      <c r="J12489" s="53"/>
      <c r="K12489" s="53"/>
      <c r="L12489" s="53"/>
      <c r="M12489" s="53"/>
    </row>
    <row r="12490" spans="2:13" x14ac:dyDescent="0.25">
      <c r="B12490" s="111"/>
      <c r="C12490" s="53"/>
      <c r="D12490" s="53"/>
      <c r="E12490" s="53"/>
      <c r="F12490" s="53"/>
      <c r="G12490" s="54"/>
      <c r="H12490" s="53"/>
      <c r="I12490" s="59"/>
      <c r="J12490" s="53"/>
      <c r="K12490" s="53"/>
      <c r="L12490" s="53"/>
      <c r="M12490" s="53"/>
    </row>
    <row r="12491" spans="2:13" x14ac:dyDescent="0.25">
      <c r="B12491" s="111"/>
      <c r="C12491" s="53"/>
      <c r="D12491" s="53"/>
      <c r="E12491" s="53"/>
      <c r="F12491" s="53"/>
      <c r="G12491" s="54"/>
      <c r="H12491" s="53"/>
      <c r="I12491" s="59"/>
      <c r="J12491" s="53"/>
      <c r="K12491" s="53"/>
      <c r="L12491" s="53"/>
      <c r="M12491" s="53"/>
    </row>
    <row r="12492" spans="2:13" x14ac:dyDescent="0.25">
      <c r="B12492" s="111"/>
      <c r="C12492" s="53"/>
      <c r="D12492" s="53"/>
      <c r="E12492" s="53"/>
      <c r="F12492" s="53"/>
      <c r="G12492" s="54"/>
      <c r="H12492" s="53"/>
      <c r="I12492" s="59"/>
      <c r="J12492" s="53"/>
      <c r="K12492" s="53"/>
      <c r="L12492" s="53"/>
      <c r="M12492" s="53"/>
    </row>
    <row r="12493" spans="2:13" x14ac:dyDescent="0.25">
      <c r="B12493" s="111"/>
      <c r="C12493" s="53"/>
      <c r="D12493" s="53"/>
      <c r="E12493" s="53"/>
      <c r="F12493" s="53"/>
      <c r="G12493" s="54"/>
      <c r="H12493" s="53"/>
      <c r="I12493" s="59"/>
      <c r="J12493" s="53"/>
      <c r="K12493" s="53"/>
      <c r="L12493" s="53"/>
      <c r="M12493" s="53"/>
    </row>
    <row r="12494" spans="2:13" x14ac:dyDescent="0.25">
      <c r="B12494" s="111"/>
      <c r="C12494" s="53"/>
      <c r="D12494" s="53"/>
      <c r="E12494" s="53"/>
      <c r="F12494" s="53"/>
      <c r="G12494" s="54"/>
      <c r="H12494" s="53"/>
      <c r="I12494" s="59"/>
      <c r="J12494" s="53"/>
      <c r="K12494" s="53"/>
      <c r="L12494" s="53"/>
      <c r="M12494" s="53"/>
    </row>
    <row r="12495" spans="2:13" x14ac:dyDescent="0.25">
      <c r="B12495" s="111"/>
      <c r="C12495" s="53"/>
      <c r="D12495" s="53"/>
      <c r="E12495" s="53"/>
      <c r="F12495" s="53"/>
      <c r="G12495" s="54"/>
      <c r="H12495" s="53"/>
      <c r="I12495" s="59"/>
      <c r="J12495" s="53"/>
      <c r="K12495" s="53"/>
      <c r="L12495" s="53"/>
      <c r="M12495" s="53"/>
    </row>
    <row r="12496" spans="2:13" x14ac:dyDescent="0.25">
      <c r="B12496" s="111"/>
      <c r="C12496" s="53"/>
      <c r="D12496" s="53"/>
      <c r="E12496" s="53"/>
      <c r="F12496" s="53"/>
      <c r="G12496" s="54"/>
      <c r="H12496" s="53"/>
      <c r="I12496" s="59"/>
      <c r="J12496" s="53"/>
      <c r="K12496" s="53"/>
      <c r="L12496" s="53"/>
      <c r="M12496" s="53"/>
    </row>
    <row r="12497" spans="2:13" x14ac:dyDescent="0.25">
      <c r="B12497" s="111"/>
      <c r="C12497" s="53"/>
      <c r="D12497" s="53"/>
      <c r="E12497" s="53"/>
      <c r="F12497" s="53"/>
      <c r="G12497" s="54"/>
      <c r="H12497" s="53"/>
      <c r="I12497" s="59"/>
      <c r="J12497" s="53"/>
      <c r="K12497" s="53"/>
      <c r="L12497" s="53"/>
      <c r="M12497" s="53"/>
    </row>
    <row r="12498" spans="2:13" x14ac:dyDescent="0.25">
      <c r="B12498" s="111"/>
      <c r="C12498" s="53"/>
      <c r="D12498" s="53"/>
      <c r="E12498" s="53"/>
      <c r="F12498" s="53"/>
      <c r="G12498" s="54"/>
      <c r="H12498" s="53"/>
      <c r="I12498" s="59"/>
      <c r="J12498" s="53"/>
      <c r="K12498" s="53"/>
      <c r="L12498" s="53"/>
      <c r="M12498" s="53"/>
    </row>
    <row r="12499" spans="2:13" x14ac:dyDescent="0.25">
      <c r="B12499" s="111"/>
      <c r="C12499" s="53"/>
      <c r="D12499" s="53"/>
      <c r="E12499" s="53"/>
      <c r="F12499" s="53"/>
      <c r="G12499" s="54"/>
      <c r="H12499" s="53"/>
      <c r="I12499" s="59"/>
      <c r="J12499" s="53"/>
      <c r="K12499" s="53"/>
      <c r="L12499" s="53"/>
      <c r="M12499" s="53"/>
    </row>
    <row r="12500" spans="2:13" x14ac:dyDescent="0.25">
      <c r="B12500" s="111"/>
      <c r="C12500" s="53"/>
      <c r="D12500" s="53"/>
      <c r="E12500" s="53"/>
      <c r="F12500" s="53"/>
      <c r="G12500" s="54"/>
      <c r="H12500" s="53"/>
      <c r="I12500" s="59"/>
      <c r="J12500" s="53"/>
      <c r="K12500" s="53"/>
      <c r="L12500" s="53"/>
      <c r="M12500" s="53"/>
    </row>
    <row r="12501" spans="2:13" x14ac:dyDescent="0.25">
      <c r="B12501" s="111"/>
      <c r="C12501" s="53"/>
      <c r="D12501" s="53"/>
      <c r="E12501" s="53"/>
      <c r="F12501" s="53"/>
      <c r="G12501" s="54"/>
      <c r="H12501" s="53"/>
      <c r="I12501" s="59"/>
      <c r="J12501" s="53"/>
      <c r="K12501" s="53"/>
      <c r="L12501" s="53"/>
      <c r="M12501" s="53"/>
    </row>
    <row r="12502" spans="2:13" x14ac:dyDescent="0.25">
      <c r="B12502" s="111"/>
      <c r="C12502" s="53"/>
      <c r="D12502" s="53"/>
      <c r="E12502" s="53"/>
      <c r="F12502" s="53"/>
      <c r="G12502" s="54"/>
      <c r="H12502" s="53"/>
      <c r="I12502" s="59"/>
      <c r="J12502" s="53"/>
      <c r="K12502" s="53"/>
      <c r="L12502" s="53"/>
      <c r="M12502" s="53"/>
    </row>
    <row r="12503" spans="2:13" x14ac:dyDescent="0.25">
      <c r="B12503" s="111"/>
      <c r="C12503" s="53"/>
      <c r="D12503" s="53"/>
      <c r="E12503" s="53"/>
      <c r="F12503" s="53"/>
      <c r="G12503" s="54"/>
      <c r="H12503" s="53"/>
      <c r="I12503" s="59"/>
      <c r="J12503" s="53"/>
      <c r="K12503" s="53"/>
      <c r="L12503" s="53"/>
      <c r="M12503" s="53"/>
    </row>
    <row r="12504" spans="2:13" x14ac:dyDescent="0.25">
      <c r="B12504" s="111"/>
      <c r="C12504" s="53"/>
      <c r="D12504" s="53"/>
      <c r="E12504" s="53"/>
      <c r="F12504" s="53"/>
      <c r="G12504" s="54"/>
      <c r="H12504" s="53"/>
      <c r="I12504" s="59"/>
      <c r="J12504" s="53"/>
      <c r="K12504" s="53"/>
      <c r="L12504" s="53"/>
      <c r="M12504" s="53"/>
    </row>
    <row r="12505" spans="2:13" x14ac:dyDescent="0.25">
      <c r="B12505" s="111"/>
      <c r="C12505" s="53"/>
      <c r="D12505" s="53"/>
      <c r="E12505" s="53"/>
      <c r="F12505" s="53"/>
      <c r="G12505" s="54"/>
      <c r="H12505" s="53"/>
      <c r="I12505" s="59"/>
      <c r="J12505" s="53"/>
      <c r="K12505" s="53"/>
      <c r="L12505" s="53"/>
      <c r="M12505" s="53"/>
    </row>
    <row r="12506" spans="2:13" x14ac:dyDescent="0.25">
      <c r="B12506" s="111"/>
      <c r="C12506" s="53"/>
      <c r="D12506" s="53"/>
      <c r="E12506" s="53"/>
      <c r="F12506" s="53"/>
      <c r="G12506" s="54"/>
      <c r="H12506" s="53"/>
      <c r="I12506" s="59"/>
      <c r="J12506" s="53"/>
      <c r="K12506" s="53"/>
      <c r="L12506" s="53"/>
      <c r="M12506" s="53"/>
    </row>
    <row r="12507" spans="2:13" x14ac:dyDescent="0.25">
      <c r="B12507" s="111"/>
      <c r="C12507" s="53"/>
      <c r="D12507" s="53"/>
      <c r="E12507" s="53"/>
      <c r="F12507" s="53"/>
      <c r="G12507" s="54"/>
      <c r="H12507" s="53"/>
      <c r="I12507" s="59"/>
      <c r="J12507" s="53"/>
      <c r="K12507" s="53"/>
      <c r="L12507" s="53"/>
      <c r="M12507" s="53"/>
    </row>
    <row r="12508" spans="2:13" x14ac:dyDescent="0.25">
      <c r="B12508" s="111"/>
      <c r="C12508" s="53"/>
      <c r="D12508" s="53"/>
      <c r="E12508" s="53"/>
      <c r="F12508" s="53"/>
      <c r="G12508" s="54"/>
      <c r="H12508" s="53"/>
      <c r="I12508" s="59"/>
      <c r="J12508" s="53"/>
      <c r="K12508" s="53"/>
      <c r="L12508" s="53"/>
      <c r="M12508" s="53"/>
    </row>
    <row r="12509" spans="2:13" x14ac:dyDescent="0.25">
      <c r="B12509" s="111"/>
      <c r="C12509" s="53"/>
      <c r="D12509" s="53"/>
      <c r="E12509" s="53"/>
      <c r="F12509" s="53"/>
      <c r="G12509" s="54"/>
      <c r="H12509" s="53"/>
      <c r="I12509" s="59"/>
      <c r="J12509" s="53"/>
      <c r="K12509" s="53"/>
      <c r="L12509" s="53"/>
      <c r="M12509" s="53"/>
    </row>
    <row r="12510" spans="2:13" x14ac:dyDescent="0.25">
      <c r="B12510" s="111"/>
      <c r="C12510" s="53"/>
      <c r="D12510" s="53"/>
      <c r="E12510" s="53"/>
      <c r="F12510" s="53"/>
      <c r="G12510" s="54"/>
      <c r="H12510" s="53"/>
      <c r="I12510" s="59"/>
      <c r="J12510" s="53"/>
      <c r="K12510" s="53"/>
      <c r="L12510" s="53"/>
      <c r="M12510" s="53"/>
    </row>
    <row r="12511" spans="2:13" x14ac:dyDescent="0.25">
      <c r="B12511" s="111"/>
      <c r="C12511" s="53"/>
      <c r="D12511" s="53"/>
      <c r="E12511" s="53"/>
      <c r="F12511" s="53"/>
      <c r="G12511" s="54"/>
      <c r="H12511" s="53"/>
      <c r="I12511" s="59"/>
      <c r="J12511" s="53"/>
      <c r="K12511" s="53"/>
      <c r="L12511" s="53"/>
      <c r="M12511" s="53"/>
    </row>
    <row r="12512" spans="2:13" x14ac:dyDescent="0.25">
      <c r="B12512" s="111"/>
      <c r="C12512" s="53"/>
      <c r="D12512" s="53"/>
      <c r="E12512" s="53"/>
      <c r="F12512" s="53"/>
      <c r="G12512" s="54"/>
      <c r="H12512" s="53"/>
      <c r="I12512" s="59"/>
      <c r="J12512" s="53"/>
      <c r="K12512" s="53"/>
      <c r="L12512" s="53"/>
      <c r="M12512" s="53"/>
    </row>
    <row r="12513" spans="2:13" x14ac:dyDescent="0.25">
      <c r="B12513" s="111"/>
      <c r="C12513" s="53"/>
      <c r="D12513" s="53"/>
      <c r="E12513" s="53"/>
      <c r="F12513" s="53"/>
      <c r="G12513" s="54"/>
      <c r="H12513" s="53"/>
      <c r="I12513" s="59"/>
      <c r="J12513" s="53"/>
      <c r="K12513" s="53"/>
      <c r="L12513" s="53"/>
      <c r="M12513" s="53"/>
    </row>
    <row r="12514" spans="2:13" x14ac:dyDescent="0.25">
      <c r="B12514" s="111"/>
      <c r="C12514" s="53"/>
      <c r="D12514" s="53"/>
      <c r="E12514" s="53"/>
      <c r="F12514" s="53"/>
      <c r="G12514" s="54"/>
      <c r="H12514" s="53"/>
      <c r="I12514" s="59"/>
      <c r="J12514" s="53"/>
      <c r="K12514" s="53"/>
      <c r="L12514" s="53"/>
      <c r="M12514" s="53"/>
    </row>
    <row r="12515" spans="2:13" x14ac:dyDescent="0.25">
      <c r="B12515" s="111"/>
      <c r="C12515" s="53"/>
      <c r="D12515" s="53"/>
      <c r="E12515" s="53"/>
      <c r="F12515" s="53"/>
      <c r="G12515" s="54"/>
      <c r="H12515" s="53"/>
      <c r="I12515" s="59"/>
      <c r="J12515" s="53"/>
      <c r="K12515" s="53"/>
      <c r="L12515" s="53"/>
      <c r="M12515" s="53"/>
    </row>
    <row r="12516" spans="2:13" x14ac:dyDescent="0.25">
      <c r="B12516" s="111"/>
      <c r="C12516" s="53"/>
      <c r="D12516" s="53"/>
      <c r="E12516" s="53"/>
      <c r="F12516" s="53"/>
      <c r="G12516" s="54"/>
      <c r="H12516" s="53"/>
      <c r="I12516" s="59"/>
      <c r="J12516" s="53"/>
      <c r="K12516" s="53"/>
      <c r="L12516" s="53"/>
      <c r="M12516" s="53"/>
    </row>
    <row r="12517" spans="2:13" x14ac:dyDescent="0.25">
      <c r="B12517" s="111"/>
      <c r="C12517" s="53"/>
      <c r="D12517" s="53"/>
      <c r="E12517" s="53"/>
      <c r="F12517" s="53"/>
      <c r="G12517" s="54"/>
      <c r="H12517" s="53"/>
      <c r="I12517" s="59"/>
      <c r="J12517" s="53"/>
      <c r="K12517" s="53"/>
      <c r="L12517" s="53"/>
      <c r="M12517" s="53"/>
    </row>
    <row r="12518" spans="2:13" x14ac:dyDescent="0.25">
      <c r="B12518" s="111"/>
      <c r="C12518" s="53"/>
      <c r="D12518" s="53"/>
      <c r="E12518" s="53"/>
      <c r="F12518" s="53"/>
      <c r="G12518" s="54"/>
      <c r="H12518" s="53"/>
      <c r="I12518" s="59"/>
      <c r="J12518" s="53"/>
      <c r="K12518" s="53"/>
      <c r="L12518" s="53"/>
      <c r="M12518" s="53"/>
    </row>
    <row r="12519" spans="2:13" x14ac:dyDescent="0.25">
      <c r="B12519" s="111"/>
      <c r="C12519" s="53"/>
      <c r="D12519" s="53"/>
      <c r="E12519" s="53"/>
      <c r="F12519" s="53"/>
      <c r="G12519" s="54"/>
      <c r="H12519" s="53"/>
      <c r="I12519" s="59"/>
      <c r="J12519" s="53"/>
      <c r="K12519" s="53"/>
      <c r="L12519" s="53"/>
      <c r="M12519" s="53"/>
    </row>
    <row r="12520" spans="2:13" x14ac:dyDescent="0.25">
      <c r="B12520" s="111"/>
      <c r="C12520" s="53"/>
      <c r="D12520" s="53"/>
      <c r="E12520" s="53"/>
      <c r="F12520" s="53"/>
      <c r="G12520" s="54"/>
      <c r="H12520" s="53"/>
      <c r="I12520" s="59"/>
      <c r="J12520" s="53"/>
      <c r="K12520" s="53"/>
      <c r="L12520" s="53"/>
      <c r="M12520" s="53"/>
    </row>
    <row r="12521" spans="2:13" x14ac:dyDescent="0.25">
      <c r="B12521" s="111"/>
      <c r="C12521" s="53"/>
      <c r="D12521" s="53"/>
      <c r="E12521" s="53"/>
      <c r="F12521" s="53"/>
      <c r="G12521" s="54"/>
      <c r="H12521" s="53"/>
      <c r="I12521" s="59"/>
      <c r="J12521" s="53"/>
      <c r="K12521" s="53"/>
      <c r="L12521" s="53"/>
      <c r="M12521" s="53"/>
    </row>
    <row r="12522" spans="2:13" x14ac:dyDescent="0.25">
      <c r="B12522" s="111"/>
      <c r="C12522" s="53"/>
      <c r="D12522" s="53"/>
      <c r="E12522" s="53"/>
      <c r="F12522" s="53"/>
      <c r="G12522" s="54"/>
      <c r="H12522" s="53"/>
      <c r="I12522" s="59"/>
      <c r="J12522" s="53"/>
      <c r="K12522" s="53"/>
      <c r="L12522" s="53"/>
      <c r="M12522" s="53"/>
    </row>
    <row r="12523" spans="2:13" x14ac:dyDescent="0.25">
      <c r="B12523" s="111"/>
      <c r="C12523" s="53"/>
      <c r="D12523" s="53"/>
      <c r="E12523" s="53"/>
      <c r="F12523" s="53"/>
      <c r="G12523" s="54"/>
      <c r="H12523" s="53"/>
      <c r="I12523" s="59"/>
      <c r="J12523" s="53"/>
      <c r="K12523" s="53"/>
      <c r="L12523" s="53"/>
      <c r="M12523" s="53"/>
    </row>
    <row r="12524" spans="2:13" x14ac:dyDescent="0.25">
      <c r="B12524" s="111"/>
      <c r="C12524" s="53"/>
      <c r="D12524" s="53"/>
      <c r="E12524" s="53"/>
      <c r="F12524" s="53"/>
      <c r="G12524" s="54"/>
      <c r="H12524" s="53"/>
      <c r="I12524" s="59"/>
      <c r="J12524" s="53"/>
      <c r="K12524" s="53"/>
      <c r="L12524" s="53"/>
      <c r="M12524" s="53"/>
    </row>
    <row r="12525" spans="2:13" x14ac:dyDescent="0.25">
      <c r="B12525" s="111"/>
      <c r="C12525" s="53"/>
      <c r="D12525" s="53"/>
      <c r="E12525" s="53"/>
      <c r="F12525" s="53"/>
      <c r="G12525" s="54"/>
      <c r="H12525" s="53"/>
      <c r="I12525" s="59"/>
      <c r="J12525" s="53"/>
      <c r="K12525" s="53"/>
      <c r="L12525" s="53"/>
      <c r="M12525" s="53"/>
    </row>
    <row r="12526" spans="2:13" x14ac:dyDescent="0.25">
      <c r="B12526" s="111"/>
      <c r="C12526" s="53"/>
      <c r="D12526" s="53"/>
      <c r="E12526" s="53"/>
      <c r="F12526" s="53"/>
      <c r="G12526" s="54"/>
      <c r="H12526" s="53"/>
      <c r="I12526" s="59"/>
      <c r="J12526" s="53"/>
      <c r="K12526" s="53"/>
      <c r="L12526" s="53"/>
      <c r="M12526" s="53"/>
    </row>
    <row r="12527" spans="2:13" x14ac:dyDescent="0.25">
      <c r="B12527" s="111"/>
      <c r="C12527" s="53"/>
      <c r="D12527" s="53"/>
      <c r="E12527" s="53"/>
      <c r="F12527" s="53"/>
      <c r="G12527" s="54"/>
      <c r="H12527" s="53"/>
      <c r="I12527" s="59"/>
      <c r="J12527" s="53"/>
      <c r="K12527" s="53"/>
      <c r="L12527" s="53"/>
      <c r="M12527" s="53"/>
    </row>
    <row r="12528" spans="2:13" x14ac:dyDescent="0.25">
      <c r="B12528" s="111"/>
      <c r="C12528" s="53"/>
      <c r="D12528" s="53"/>
      <c r="E12528" s="53"/>
      <c r="F12528" s="53"/>
      <c r="G12528" s="54"/>
      <c r="H12528" s="53"/>
      <c r="I12528" s="59"/>
      <c r="J12528" s="53"/>
      <c r="K12528" s="53"/>
      <c r="L12528" s="53"/>
      <c r="M12528" s="53"/>
    </row>
    <row r="12529" spans="2:13" x14ac:dyDescent="0.25">
      <c r="B12529" s="111"/>
      <c r="C12529" s="53"/>
      <c r="D12529" s="53"/>
      <c r="E12529" s="53"/>
      <c r="F12529" s="53"/>
      <c r="G12529" s="54"/>
      <c r="H12529" s="53"/>
      <c r="I12529" s="59"/>
      <c r="J12529" s="53"/>
      <c r="K12529" s="53"/>
      <c r="L12529" s="53"/>
      <c r="M12529" s="53"/>
    </row>
    <row r="12530" spans="2:13" x14ac:dyDescent="0.25">
      <c r="B12530" s="111"/>
      <c r="C12530" s="53"/>
      <c r="D12530" s="53"/>
      <c r="E12530" s="53"/>
      <c r="F12530" s="53"/>
      <c r="G12530" s="54"/>
      <c r="H12530" s="53"/>
      <c r="I12530" s="59"/>
      <c r="J12530" s="53"/>
      <c r="K12530" s="53"/>
      <c r="L12530" s="53"/>
      <c r="M12530" s="53"/>
    </row>
    <row r="12531" spans="2:13" x14ac:dyDescent="0.25">
      <c r="B12531" s="111"/>
      <c r="C12531" s="53"/>
      <c r="D12531" s="53"/>
      <c r="E12531" s="53"/>
      <c r="F12531" s="53"/>
      <c r="G12531" s="54"/>
      <c r="H12531" s="53"/>
      <c r="I12531" s="59"/>
      <c r="J12531" s="53"/>
      <c r="K12531" s="53"/>
      <c r="L12531" s="53"/>
      <c r="M12531" s="53"/>
    </row>
    <row r="12532" spans="2:13" x14ac:dyDescent="0.25">
      <c r="B12532" s="111"/>
      <c r="C12532" s="53"/>
      <c r="D12532" s="53"/>
      <c r="E12532" s="53"/>
      <c r="F12532" s="53"/>
      <c r="G12532" s="54"/>
      <c r="H12532" s="53"/>
      <c r="I12532" s="59"/>
      <c r="J12532" s="53"/>
      <c r="K12532" s="53"/>
      <c r="L12532" s="53"/>
      <c r="M12532" s="53"/>
    </row>
    <row r="12533" spans="2:13" x14ac:dyDescent="0.25">
      <c r="B12533" s="111"/>
      <c r="C12533" s="53"/>
      <c r="D12533" s="53"/>
      <c r="E12533" s="53"/>
      <c r="F12533" s="53"/>
      <c r="G12533" s="54"/>
      <c r="H12533" s="53"/>
      <c r="I12533" s="59"/>
      <c r="J12533" s="53"/>
      <c r="K12533" s="53"/>
      <c r="L12533" s="53"/>
      <c r="M12533" s="53"/>
    </row>
    <row r="12534" spans="2:13" x14ac:dyDescent="0.25">
      <c r="B12534" s="111"/>
      <c r="C12534" s="53"/>
      <c r="D12534" s="53"/>
      <c r="E12534" s="53"/>
      <c r="F12534" s="53"/>
      <c r="G12534" s="54"/>
      <c r="H12534" s="53"/>
      <c r="I12534" s="59"/>
      <c r="J12534" s="53"/>
      <c r="K12534" s="53"/>
      <c r="L12534" s="53"/>
      <c r="M12534" s="53"/>
    </row>
    <row r="12535" spans="2:13" x14ac:dyDescent="0.25">
      <c r="B12535" s="111"/>
      <c r="C12535" s="53"/>
      <c r="D12535" s="53"/>
      <c r="E12535" s="53"/>
      <c r="F12535" s="53"/>
      <c r="G12535" s="54"/>
      <c r="H12535" s="53"/>
      <c r="I12535" s="59"/>
      <c r="J12535" s="53"/>
      <c r="K12535" s="53"/>
      <c r="L12535" s="53"/>
      <c r="M12535" s="53"/>
    </row>
    <row r="12536" spans="2:13" x14ac:dyDescent="0.25">
      <c r="B12536" s="111"/>
      <c r="C12536" s="53"/>
      <c r="D12536" s="53"/>
      <c r="E12536" s="53"/>
      <c r="F12536" s="53"/>
      <c r="G12536" s="54"/>
      <c r="H12536" s="53"/>
      <c r="I12536" s="59"/>
      <c r="J12536" s="53"/>
      <c r="K12536" s="53"/>
      <c r="L12536" s="53"/>
      <c r="M12536" s="53"/>
    </row>
    <row r="12537" spans="2:13" x14ac:dyDescent="0.25">
      <c r="B12537" s="111"/>
      <c r="C12537" s="53"/>
      <c r="D12537" s="53"/>
      <c r="E12537" s="53"/>
      <c r="F12537" s="53"/>
      <c r="G12537" s="54"/>
      <c r="H12537" s="53"/>
      <c r="I12537" s="59"/>
      <c r="J12537" s="53"/>
      <c r="K12537" s="53"/>
      <c r="L12537" s="53"/>
      <c r="M12537" s="53"/>
    </row>
    <row r="12538" spans="2:13" x14ac:dyDescent="0.25">
      <c r="B12538" s="111"/>
      <c r="C12538" s="53"/>
      <c r="D12538" s="53"/>
      <c r="E12538" s="53"/>
      <c r="F12538" s="53"/>
      <c r="G12538" s="54"/>
      <c r="H12538" s="53"/>
      <c r="I12538" s="59"/>
      <c r="J12538" s="53"/>
      <c r="K12538" s="53"/>
      <c r="L12538" s="53"/>
      <c r="M12538" s="53"/>
    </row>
    <row r="12539" spans="2:13" x14ac:dyDescent="0.25">
      <c r="B12539" s="111"/>
      <c r="C12539" s="53"/>
      <c r="D12539" s="53"/>
      <c r="E12539" s="53"/>
      <c r="F12539" s="53"/>
      <c r="G12539" s="54"/>
      <c r="H12539" s="53"/>
      <c r="I12539" s="59"/>
      <c r="J12539" s="53"/>
      <c r="K12539" s="53"/>
      <c r="L12539" s="53"/>
      <c r="M12539" s="53"/>
    </row>
    <row r="12540" spans="2:13" x14ac:dyDescent="0.25">
      <c r="B12540" s="111"/>
      <c r="C12540" s="53"/>
      <c r="D12540" s="53"/>
      <c r="E12540" s="53"/>
      <c r="F12540" s="53"/>
      <c r="G12540" s="54"/>
      <c r="H12540" s="53"/>
      <c r="I12540" s="59"/>
      <c r="J12540" s="53"/>
      <c r="K12540" s="53"/>
      <c r="L12540" s="53"/>
      <c r="M12540" s="53"/>
    </row>
    <row r="12541" spans="2:13" x14ac:dyDescent="0.25">
      <c r="B12541" s="111"/>
      <c r="C12541" s="53"/>
      <c r="D12541" s="53"/>
      <c r="E12541" s="53"/>
      <c r="F12541" s="53"/>
      <c r="G12541" s="54"/>
      <c r="H12541" s="53"/>
      <c r="I12541" s="59"/>
      <c r="J12541" s="53"/>
      <c r="K12541" s="53"/>
      <c r="L12541" s="53"/>
      <c r="M12541" s="53"/>
    </row>
    <row r="12542" spans="2:13" x14ac:dyDescent="0.25">
      <c r="B12542" s="111"/>
      <c r="C12542" s="53"/>
      <c r="D12542" s="53"/>
      <c r="E12542" s="53"/>
      <c r="F12542" s="53"/>
      <c r="G12542" s="54"/>
      <c r="H12542" s="53"/>
      <c r="I12542" s="59"/>
      <c r="J12542" s="53"/>
      <c r="K12542" s="53"/>
      <c r="L12542" s="53"/>
      <c r="M12542" s="53"/>
    </row>
    <row r="12543" spans="2:13" x14ac:dyDescent="0.25">
      <c r="B12543" s="111"/>
      <c r="C12543" s="53"/>
      <c r="D12543" s="53"/>
      <c r="E12543" s="53"/>
      <c r="F12543" s="53"/>
      <c r="G12543" s="54"/>
      <c r="H12543" s="53"/>
      <c r="I12543" s="59"/>
      <c r="J12543" s="53"/>
      <c r="K12543" s="53"/>
      <c r="L12543" s="53"/>
      <c r="M12543" s="53"/>
    </row>
    <row r="12544" spans="2:13" x14ac:dyDescent="0.25">
      <c r="B12544" s="111"/>
      <c r="C12544" s="53"/>
      <c r="D12544" s="53"/>
      <c r="E12544" s="53"/>
      <c r="F12544" s="53"/>
      <c r="G12544" s="54"/>
      <c r="H12544" s="53"/>
      <c r="I12544" s="59"/>
      <c r="J12544" s="53"/>
      <c r="K12544" s="53"/>
      <c r="L12544" s="53"/>
      <c r="M12544" s="53"/>
    </row>
    <row r="12545" spans="2:13" x14ac:dyDescent="0.25">
      <c r="B12545" s="111"/>
      <c r="C12545" s="53"/>
      <c r="D12545" s="53"/>
      <c r="E12545" s="53"/>
      <c r="F12545" s="53"/>
      <c r="G12545" s="54"/>
      <c r="H12545" s="53"/>
      <c r="I12545" s="59"/>
      <c r="J12545" s="53"/>
      <c r="K12545" s="53"/>
      <c r="L12545" s="53"/>
      <c r="M12545" s="53"/>
    </row>
    <row r="12546" spans="2:13" x14ac:dyDescent="0.25">
      <c r="B12546" s="111"/>
      <c r="C12546" s="53"/>
      <c r="D12546" s="53"/>
      <c r="E12546" s="53"/>
      <c r="F12546" s="53"/>
      <c r="G12546" s="54"/>
      <c r="H12546" s="53"/>
      <c r="I12546" s="59"/>
      <c r="J12546" s="53"/>
      <c r="K12546" s="53"/>
      <c r="L12546" s="53"/>
      <c r="M12546" s="53"/>
    </row>
    <row r="12547" spans="2:13" x14ac:dyDescent="0.25">
      <c r="B12547" s="111"/>
      <c r="C12547" s="53"/>
      <c r="D12547" s="53"/>
      <c r="E12547" s="53"/>
      <c r="F12547" s="53"/>
      <c r="G12547" s="54"/>
      <c r="H12547" s="53"/>
      <c r="I12547" s="59"/>
      <c r="J12547" s="53"/>
      <c r="K12547" s="53"/>
      <c r="L12547" s="53"/>
      <c r="M12547" s="53"/>
    </row>
    <row r="12548" spans="2:13" x14ac:dyDescent="0.25">
      <c r="B12548" s="111"/>
      <c r="C12548" s="53"/>
      <c r="D12548" s="53"/>
      <c r="E12548" s="53"/>
      <c r="F12548" s="53"/>
      <c r="G12548" s="54"/>
      <c r="H12548" s="53"/>
      <c r="I12548" s="59"/>
      <c r="J12548" s="53"/>
      <c r="K12548" s="53"/>
      <c r="L12548" s="53"/>
      <c r="M12548" s="53"/>
    </row>
    <row r="12549" spans="2:13" x14ac:dyDescent="0.25">
      <c r="B12549" s="111"/>
      <c r="C12549" s="53"/>
      <c r="D12549" s="53"/>
      <c r="E12549" s="53"/>
      <c r="F12549" s="53"/>
      <c r="G12549" s="54"/>
      <c r="H12549" s="53"/>
      <c r="I12549" s="59"/>
      <c r="J12549" s="53"/>
      <c r="K12549" s="53"/>
      <c r="L12549" s="53"/>
      <c r="M12549" s="53"/>
    </row>
    <row r="12550" spans="2:13" x14ac:dyDescent="0.25">
      <c r="B12550" s="111"/>
      <c r="C12550" s="53"/>
      <c r="D12550" s="53"/>
      <c r="E12550" s="53"/>
      <c r="F12550" s="53"/>
      <c r="G12550" s="54"/>
      <c r="H12550" s="53"/>
      <c r="I12550" s="59"/>
      <c r="J12550" s="53"/>
      <c r="K12550" s="53"/>
      <c r="L12550" s="53"/>
      <c r="M12550" s="53"/>
    </row>
    <row r="12551" spans="2:13" x14ac:dyDescent="0.25">
      <c r="B12551" s="111"/>
      <c r="C12551" s="53"/>
      <c r="D12551" s="53"/>
      <c r="E12551" s="53"/>
      <c r="F12551" s="53"/>
      <c r="G12551" s="54"/>
      <c r="H12551" s="53"/>
      <c r="I12551" s="59"/>
      <c r="J12551" s="53"/>
      <c r="K12551" s="53"/>
      <c r="L12551" s="53"/>
      <c r="M12551" s="53"/>
    </row>
    <row r="12552" spans="2:13" x14ac:dyDescent="0.25">
      <c r="B12552" s="111"/>
      <c r="C12552" s="53"/>
      <c r="D12552" s="53"/>
      <c r="E12552" s="53"/>
      <c r="F12552" s="53"/>
      <c r="G12552" s="54"/>
      <c r="H12552" s="53"/>
      <c r="I12552" s="59"/>
      <c r="J12552" s="53"/>
      <c r="K12552" s="53"/>
      <c r="L12552" s="53"/>
      <c r="M12552" s="53"/>
    </row>
    <row r="12553" spans="2:13" x14ac:dyDescent="0.25">
      <c r="B12553" s="111"/>
      <c r="C12553" s="53"/>
      <c r="D12553" s="53"/>
      <c r="E12553" s="53"/>
      <c r="F12553" s="53"/>
      <c r="G12553" s="54"/>
      <c r="H12553" s="53"/>
      <c r="I12553" s="59"/>
      <c r="J12553" s="53"/>
      <c r="K12553" s="53"/>
      <c r="L12553" s="53"/>
      <c r="M12553" s="53"/>
    </row>
    <row r="12554" spans="2:13" x14ac:dyDescent="0.25">
      <c r="B12554" s="111"/>
      <c r="C12554" s="53"/>
      <c r="D12554" s="53"/>
      <c r="E12554" s="53"/>
      <c r="F12554" s="53"/>
      <c r="G12554" s="54"/>
      <c r="H12554" s="53"/>
      <c r="I12554" s="59"/>
      <c r="J12554" s="53"/>
      <c r="K12554" s="53"/>
      <c r="L12554" s="53"/>
      <c r="M12554" s="53"/>
    </row>
    <row r="12555" spans="2:13" x14ac:dyDescent="0.25">
      <c r="B12555" s="111"/>
      <c r="C12555" s="53"/>
      <c r="D12555" s="53"/>
      <c r="E12555" s="53"/>
      <c r="F12555" s="53"/>
      <c r="G12555" s="54"/>
      <c r="H12555" s="53"/>
      <c r="I12555" s="59"/>
      <c r="J12555" s="53"/>
      <c r="K12555" s="53"/>
      <c r="L12555" s="53"/>
      <c r="M12555" s="53"/>
    </row>
    <row r="12556" spans="2:13" x14ac:dyDescent="0.25">
      <c r="B12556" s="111"/>
      <c r="C12556" s="53"/>
      <c r="D12556" s="53"/>
      <c r="E12556" s="53"/>
      <c r="F12556" s="53"/>
      <c r="G12556" s="54"/>
      <c r="H12556" s="53"/>
      <c r="I12556" s="59"/>
      <c r="J12556" s="53"/>
      <c r="K12556" s="53"/>
      <c r="L12556" s="53"/>
      <c r="M12556" s="53"/>
    </row>
    <row r="12557" spans="2:13" x14ac:dyDescent="0.25">
      <c r="B12557" s="111"/>
      <c r="C12557" s="53"/>
      <c r="D12557" s="53"/>
      <c r="E12557" s="53"/>
      <c r="F12557" s="53"/>
      <c r="G12557" s="54"/>
      <c r="H12557" s="53"/>
      <c r="I12557" s="59"/>
      <c r="J12557" s="53"/>
      <c r="K12557" s="53"/>
      <c r="L12557" s="53"/>
      <c r="M12557" s="53"/>
    </row>
    <row r="12558" spans="2:13" x14ac:dyDescent="0.25">
      <c r="B12558" s="111"/>
      <c r="C12558" s="53"/>
      <c r="D12558" s="53"/>
      <c r="E12558" s="53"/>
      <c r="F12558" s="53"/>
      <c r="G12558" s="54"/>
      <c r="H12558" s="53"/>
      <c r="I12558" s="59"/>
      <c r="J12558" s="53"/>
      <c r="K12558" s="53"/>
      <c r="L12558" s="53"/>
      <c r="M12558" s="53"/>
    </row>
    <row r="12559" spans="2:13" x14ac:dyDescent="0.25">
      <c r="B12559" s="111"/>
      <c r="C12559" s="53"/>
      <c r="D12559" s="53"/>
      <c r="E12559" s="53"/>
      <c r="F12559" s="53"/>
      <c r="G12559" s="54"/>
      <c r="H12559" s="53"/>
      <c r="I12559" s="59"/>
      <c r="J12559" s="53"/>
      <c r="K12559" s="53"/>
      <c r="L12559" s="53"/>
      <c r="M12559" s="53"/>
    </row>
    <row r="12560" spans="2:13" x14ac:dyDescent="0.25">
      <c r="B12560" s="111"/>
      <c r="C12560" s="53"/>
      <c r="D12560" s="53"/>
      <c r="E12560" s="53"/>
      <c r="F12560" s="53"/>
      <c r="G12560" s="54"/>
      <c r="H12560" s="53"/>
      <c r="I12560" s="59"/>
      <c r="J12560" s="53"/>
      <c r="K12560" s="53"/>
      <c r="L12560" s="53"/>
      <c r="M12560" s="53"/>
    </row>
    <row r="12561" spans="2:13" x14ac:dyDescent="0.25">
      <c r="B12561" s="111"/>
      <c r="C12561" s="53"/>
      <c r="D12561" s="53"/>
      <c r="E12561" s="53"/>
      <c r="F12561" s="53"/>
      <c r="G12561" s="54"/>
      <c r="H12561" s="53"/>
      <c r="I12561" s="59"/>
      <c r="J12561" s="53"/>
      <c r="K12561" s="53"/>
      <c r="L12561" s="53"/>
      <c r="M12561" s="53"/>
    </row>
    <row r="12562" spans="2:13" x14ac:dyDescent="0.25">
      <c r="B12562" s="111"/>
      <c r="C12562" s="53"/>
      <c r="D12562" s="53"/>
      <c r="E12562" s="53"/>
      <c r="F12562" s="53"/>
      <c r="G12562" s="54"/>
      <c r="H12562" s="53"/>
      <c r="I12562" s="59"/>
      <c r="J12562" s="53"/>
      <c r="K12562" s="53"/>
      <c r="L12562" s="53"/>
      <c r="M12562" s="53"/>
    </row>
    <row r="12563" spans="2:13" x14ac:dyDescent="0.25">
      <c r="B12563" s="111"/>
      <c r="C12563" s="53"/>
      <c r="D12563" s="53"/>
      <c r="E12563" s="53"/>
      <c r="F12563" s="53"/>
      <c r="G12563" s="54"/>
      <c r="H12563" s="53"/>
      <c r="I12563" s="59"/>
      <c r="J12563" s="53"/>
      <c r="K12563" s="53"/>
      <c r="L12563" s="53"/>
      <c r="M12563" s="53"/>
    </row>
    <row r="12564" spans="2:13" x14ac:dyDescent="0.25">
      <c r="B12564" s="111"/>
      <c r="C12564" s="53"/>
      <c r="D12564" s="53"/>
      <c r="E12564" s="53"/>
      <c r="F12564" s="53"/>
      <c r="G12564" s="54"/>
      <c r="H12564" s="53"/>
      <c r="I12564" s="59"/>
      <c r="J12564" s="53"/>
      <c r="K12564" s="53"/>
      <c r="L12564" s="53"/>
      <c r="M12564" s="53"/>
    </row>
    <row r="12565" spans="2:13" x14ac:dyDescent="0.25">
      <c r="B12565" s="111"/>
      <c r="C12565" s="53"/>
      <c r="D12565" s="53"/>
      <c r="E12565" s="53"/>
      <c r="F12565" s="53"/>
      <c r="G12565" s="54"/>
      <c r="H12565" s="53"/>
      <c r="I12565" s="59"/>
      <c r="J12565" s="53"/>
      <c r="K12565" s="53"/>
      <c r="L12565" s="53"/>
      <c r="M12565" s="53"/>
    </row>
    <row r="12566" spans="2:13" x14ac:dyDescent="0.25">
      <c r="B12566" s="111"/>
      <c r="C12566" s="53"/>
      <c r="D12566" s="53"/>
      <c r="E12566" s="53"/>
      <c r="F12566" s="53"/>
      <c r="G12566" s="54"/>
      <c r="H12566" s="53"/>
      <c r="I12566" s="59"/>
      <c r="J12566" s="53"/>
      <c r="K12566" s="53"/>
      <c r="L12566" s="53"/>
      <c r="M12566" s="53"/>
    </row>
    <row r="12567" spans="2:13" x14ac:dyDescent="0.25">
      <c r="B12567" s="111"/>
      <c r="C12567" s="53"/>
      <c r="D12567" s="53"/>
      <c r="E12567" s="53"/>
      <c r="F12567" s="53"/>
      <c r="G12567" s="54"/>
      <c r="H12567" s="53"/>
      <c r="I12567" s="59"/>
      <c r="J12567" s="53"/>
      <c r="K12567" s="53"/>
      <c r="L12567" s="53"/>
      <c r="M12567" s="53"/>
    </row>
    <row r="12568" spans="2:13" x14ac:dyDescent="0.25">
      <c r="B12568" s="111"/>
      <c r="C12568" s="53"/>
      <c r="D12568" s="53"/>
      <c r="E12568" s="53"/>
      <c r="F12568" s="53"/>
      <c r="G12568" s="54"/>
      <c r="H12568" s="53"/>
      <c r="I12568" s="59"/>
      <c r="J12568" s="53"/>
      <c r="K12568" s="53"/>
      <c r="L12568" s="53"/>
      <c r="M12568" s="53"/>
    </row>
    <row r="12569" spans="2:13" x14ac:dyDescent="0.25">
      <c r="B12569" s="111"/>
      <c r="C12569" s="53"/>
      <c r="D12569" s="53"/>
      <c r="E12569" s="53"/>
      <c r="F12569" s="53"/>
      <c r="G12569" s="54"/>
      <c r="H12569" s="53"/>
      <c r="I12569" s="59"/>
      <c r="J12569" s="53"/>
      <c r="K12569" s="53"/>
      <c r="L12569" s="53"/>
      <c r="M12569" s="53"/>
    </row>
    <row r="12570" spans="2:13" x14ac:dyDescent="0.25">
      <c r="B12570" s="111"/>
      <c r="C12570" s="53"/>
      <c r="D12570" s="53"/>
      <c r="E12570" s="53"/>
      <c r="F12570" s="53"/>
      <c r="G12570" s="54"/>
      <c r="H12570" s="53"/>
      <c r="I12570" s="59"/>
      <c r="J12570" s="53"/>
      <c r="K12570" s="53"/>
      <c r="L12570" s="53"/>
      <c r="M12570" s="53"/>
    </row>
    <row r="12571" spans="2:13" x14ac:dyDescent="0.25">
      <c r="B12571" s="111"/>
      <c r="C12571" s="53"/>
      <c r="D12571" s="53"/>
      <c r="E12571" s="53"/>
      <c r="F12571" s="53"/>
      <c r="G12571" s="54"/>
      <c r="H12571" s="53"/>
      <c r="I12571" s="59"/>
      <c r="J12571" s="53"/>
      <c r="K12571" s="53"/>
      <c r="L12571" s="53"/>
      <c r="M12571" s="53"/>
    </row>
    <row r="12572" spans="2:13" x14ac:dyDescent="0.25">
      <c r="B12572" s="111"/>
      <c r="C12572" s="53"/>
      <c r="D12572" s="53"/>
      <c r="E12572" s="53"/>
      <c r="F12572" s="53"/>
      <c r="G12572" s="54"/>
      <c r="H12572" s="53"/>
      <c r="I12572" s="59"/>
      <c r="J12572" s="53"/>
      <c r="K12572" s="53"/>
      <c r="L12572" s="53"/>
      <c r="M12572" s="53"/>
    </row>
    <row r="12573" spans="2:13" x14ac:dyDescent="0.25">
      <c r="B12573" s="111"/>
      <c r="C12573" s="53"/>
      <c r="D12573" s="53"/>
      <c r="E12573" s="53"/>
      <c r="F12573" s="53"/>
      <c r="G12573" s="54"/>
      <c r="H12573" s="53"/>
      <c r="I12573" s="59"/>
      <c r="J12573" s="53"/>
      <c r="K12573" s="53"/>
      <c r="L12573" s="53"/>
      <c r="M12573" s="53"/>
    </row>
    <row r="12574" spans="2:13" x14ac:dyDescent="0.25">
      <c r="B12574" s="111"/>
      <c r="C12574" s="53"/>
      <c r="D12574" s="53"/>
      <c r="E12574" s="53"/>
      <c r="F12574" s="53"/>
      <c r="G12574" s="54"/>
      <c r="H12574" s="53"/>
      <c r="I12574" s="59"/>
      <c r="J12574" s="53"/>
      <c r="K12574" s="53"/>
      <c r="L12574" s="53"/>
      <c r="M12574" s="53"/>
    </row>
    <row r="12575" spans="2:13" x14ac:dyDescent="0.25">
      <c r="B12575" s="111"/>
      <c r="C12575" s="53"/>
      <c r="D12575" s="53"/>
      <c r="E12575" s="53"/>
      <c r="F12575" s="53"/>
      <c r="G12575" s="54"/>
      <c r="H12575" s="53"/>
      <c r="I12575" s="59"/>
      <c r="J12575" s="53"/>
      <c r="K12575" s="53"/>
      <c r="L12575" s="53"/>
      <c r="M12575" s="53"/>
    </row>
    <row r="12576" spans="2:13" x14ac:dyDescent="0.25">
      <c r="B12576" s="111"/>
      <c r="C12576" s="53"/>
      <c r="D12576" s="53"/>
      <c r="E12576" s="53"/>
      <c r="F12576" s="53"/>
      <c r="G12576" s="54"/>
      <c r="H12576" s="53"/>
      <c r="I12576" s="59"/>
      <c r="J12576" s="53"/>
      <c r="K12576" s="53"/>
      <c r="L12576" s="53"/>
      <c r="M12576" s="53"/>
    </row>
    <row r="12577" spans="2:13" x14ac:dyDescent="0.25">
      <c r="B12577" s="111"/>
      <c r="C12577" s="53"/>
      <c r="D12577" s="53"/>
      <c r="E12577" s="53"/>
      <c r="F12577" s="53"/>
      <c r="G12577" s="54"/>
      <c r="H12577" s="53"/>
      <c r="I12577" s="59"/>
      <c r="J12577" s="53"/>
      <c r="K12577" s="53"/>
      <c r="L12577" s="53"/>
      <c r="M12577" s="53"/>
    </row>
    <row r="12578" spans="2:13" x14ac:dyDescent="0.25">
      <c r="B12578" s="111"/>
      <c r="C12578" s="53"/>
      <c r="D12578" s="53"/>
      <c r="E12578" s="53"/>
      <c r="F12578" s="53"/>
      <c r="G12578" s="54"/>
      <c r="H12578" s="53"/>
      <c r="I12578" s="59"/>
      <c r="J12578" s="53"/>
      <c r="K12578" s="53"/>
      <c r="L12578" s="53"/>
      <c r="M12578" s="53"/>
    </row>
    <row r="12579" spans="2:13" x14ac:dyDescent="0.25">
      <c r="B12579" s="111"/>
      <c r="C12579" s="53"/>
      <c r="D12579" s="53"/>
      <c r="E12579" s="53"/>
      <c r="F12579" s="53"/>
      <c r="G12579" s="54"/>
      <c r="H12579" s="53"/>
      <c r="I12579" s="59"/>
      <c r="J12579" s="53"/>
      <c r="K12579" s="53"/>
      <c r="L12579" s="53"/>
      <c r="M12579" s="53"/>
    </row>
    <row r="12580" spans="2:13" x14ac:dyDescent="0.25">
      <c r="B12580" s="111"/>
      <c r="C12580" s="53"/>
      <c r="D12580" s="53"/>
      <c r="E12580" s="53"/>
      <c r="F12580" s="53"/>
      <c r="G12580" s="54"/>
      <c r="H12580" s="53"/>
      <c r="I12580" s="59"/>
      <c r="J12580" s="53"/>
      <c r="K12580" s="53"/>
      <c r="L12580" s="53"/>
      <c r="M12580" s="53"/>
    </row>
    <row r="12581" spans="2:13" x14ac:dyDescent="0.25">
      <c r="B12581" s="111"/>
      <c r="C12581" s="53"/>
      <c r="D12581" s="53"/>
      <c r="E12581" s="53"/>
      <c r="F12581" s="53"/>
      <c r="G12581" s="54"/>
      <c r="H12581" s="53"/>
      <c r="I12581" s="59"/>
      <c r="J12581" s="53"/>
      <c r="K12581" s="53"/>
      <c r="L12581" s="53"/>
      <c r="M12581" s="53"/>
    </row>
    <row r="12582" spans="2:13" x14ac:dyDescent="0.25">
      <c r="B12582" s="111"/>
      <c r="C12582" s="53"/>
      <c r="D12582" s="53"/>
      <c r="E12582" s="53"/>
      <c r="F12582" s="53"/>
      <c r="G12582" s="54"/>
      <c r="H12582" s="53"/>
      <c r="I12582" s="59"/>
      <c r="J12582" s="53"/>
      <c r="K12582" s="53"/>
      <c r="L12582" s="53"/>
      <c r="M12582" s="53"/>
    </row>
    <row r="12583" spans="2:13" x14ac:dyDescent="0.25">
      <c r="B12583" s="111"/>
      <c r="C12583" s="53"/>
      <c r="D12583" s="53"/>
      <c r="E12583" s="53"/>
      <c r="F12583" s="53"/>
      <c r="G12583" s="54"/>
      <c r="H12583" s="53"/>
      <c r="I12583" s="59"/>
      <c r="J12583" s="53"/>
      <c r="K12583" s="53"/>
      <c r="L12583" s="53"/>
      <c r="M12583" s="53"/>
    </row>
    <row r="12584" spans="2:13" x14ac:dyDescent="0.25">
      <c r="B12584" s="111"/>
      <c r="C12584" s="53"/>
      <c r="D12584" s="53"/>
      <c r="E12584" s="53"/>
      <c r="F12584" s="53"/>
      <c r="G12584" s="54"/>
      <c r="H12584" s="53"/>
      <c r="I12584" s="59"/>
      <c r="J12584" s="53"/>
      <c r="K12584" s="53"/>
      <c r="L12584" s="53"/>
      <c r="M12584" s="53"/>
    </row>
    <row r="12585" spans="2:13" x14ac:dyDescent="0.25">
      <c r="B12585" s="111"/>
      <c r="C12585" s="53"/>
      <c r="D12585" s="53"/>
      <c r="E12585" s="53"/>
      <c r="F12585" s="53"/>
      <c r="G12585" s="54"/>
      <c r="H12585" s="53"/>
      <c r="I12585" s="59"/>
      <c r="J12585" s="53"/>
      <c r="K12585" s="53"/>
      <c r="L12585" s="53"/>
      <c r="M12585" s="53"/>
    </row>
    <row r="12586" spans="2:13" x14ac:dyDescent="0.25">
      <c r="B12586" s="111"/>
      <c r="C12586" s="53"/>
      <c r="D12586" s="53"/>
      <c r="E12586" s="53"/>
      <c r="F12586" s="53"/>
      <c r="G12586" s="54"/>
      <c r="H12586" s="53"/>
      <c r="I12586" s="59"/>
      <c r="J12586" s="53"/>
      <c r="K12586" s="53"/>
      <c r="L12586" s="53"/>
      <c r="M12586" s="53"/>
    </row>
    <row r="12587" spans="2:13" x14ac:dyDescent="0.25">
      <c r="B12587" s="111"/>
      <c r="C12587" s="53"/>
      <c r="D12587" s="53"/>
      <c r="E12587" s="53"/>
      <c r="F12587" s="53"/>
      <c r="G12587" s="54"/>
      <c r="H12587" s="53"/>
      <c r="I12587" s="59"/>
      <c r="J12587" s="53"/>
      <c r="K12587" s="53"/>
      <c r="L12587" s="53"/>
      <c r="M12587" s="53"/>
    </row>
    <row r="12588" spans="2:13" x14ac:dyDescent="0.25">
      <c r="B12588" s="111"/>
      <c r="C12588" s="53"/>
      <c r="D12588" s="53"/>
      <c r="E12588" s="53"/>
      <c r="F12588" s="53"/>
      <c r="G12588" s="54"/>
      <c r="H12588" s="53"/>
      <c r="I12588" s="59"/>
      <c r="J12588" s="53"/>
      <c r="K12588" s="53"/>
      <c r="L12588" s="53"/>
      <c r="M12588" s="53"/>
    </row>
    <row r="12589" spans="2:13" x14ac:dyDescent="0.25">
      <c r="B12589" s="111"/>
      <c r="C12589" s="53"/>
      <c r="D12589" s="53"/>
      <c r="E12589" s="53"/>
      <c r="F12589" s="53"/>
      <c r="G12589" s="54"/>
      <c r="H12589" s="53"/>
      <c r="I12589" s="59"/>
      <c r="J12589" s="53"/>
      <c r="K12589" s="53"/>
      <c r="L12589" s="53"/>
      <c r="M12589" s="53"/>
    </row>
    <row r="12590" spans="2:13" x14ac:dyDescent="0.25">
      <c r="B12590" s="111"/>
      <c r="C12590" s="53"/>
      <c r="D12590" s="53"/>
      <c r="E12590" s="53"/>
      <c r="F12590" s="53"/>
      <c r="G12590" s="54"/>
      <c r="H12590" s="53"/>
      <c r="I12590" s="59"/>
      <c r="J12590" s="53"/>
      <c r="K12590" s="53"/>
      <c r="L12590" s="53"/>
      <c r="M12590" s="53"/>
    </row>
    <row r="12591" spans="2:13" x14ac:dyDescent="0.25">
      <c r="B12591" s="111"/>
      <c r="C12591" s="53"/>
      <c r="D12591" s="53"/>
      <c r="E12591" s="53"/>
      <c r="F12591" s="53"/>
      <c r="G12591" s="54"/>
      <c r="H12591" s="53"/>
      <c r="I12591" s="59"/>
      <c r="J12591" s="53"/>
      <c r="K12591" s="53"/>
      <c r="L12591" s="53"/>
      <c r="M12591" s="53"/>
    </row>
    <row r="12592" spans="2:13" x14ac:dyDescent="0.25">
      <c r="B12592" s="111"/>
      <c r="C12592" s="53"/>
      <c r="D12592" s="53"/>
      <c r="E12592" s="53"/>
      <c r="F12592" s="53"/>
      <c r="G12592" s="54"/>
      <c r="H12592" s="53"/>
      <c r="I12592" s="59"/>
      <c r="J12592" s="53"/>
      <c r="K12592" s="53"/>
      <c r="L12592" s="53"/>
      <c r="M12592" s="53"/>
    </row>
    <row r="12593" spans="2:13" x14ac:dyDescent="0.25">
      <c r="B12593" s="111"/>
      <c r="C12593" s="53"/>
      <c r="D12593" s="53"/>
      <c r="E12593" s="53"/>
      <c r="F12593" s="53"/>
      <c r="G12593" s="54"/>
      <c r="H12593" s="53"/>
      <c r="I12593" s="59"/>
      <c r="J12593" s="53"/>
      <c r="K12593" s="53"/>
      <c r="L12593" s="53"/>
      <c r="M12593" s="53"/>
    </row>
    <row r="12594" spans="2:13" x14ac:dyDescent="0.25">
      <c r="B12594" s="111"/>
      <c r="C12594" s="53"/>
      <c r="D12594" s="53"/>
      <c r="E12594" s="53"/>
      <c r="F12594" s="53"/>
      <c r="G12594" s="54"/>
      <c r="H12594" s="53"/>
      <c r="I12594" s="59"/>
      <c r="J12594" s="53"/>
      <c r="K12594" s="53"/>
      <c r="L12594" s="53"/>
      <c r="M12594" s="53"/>
    </row>
    <row r="12595" spans="2:13" x14ac:dyDescent="0.25">
      <c r="B12595" s="111"/>
      <c r="C12595" s="53"/>
      <c r="D12595" s="53"/>
      <c r="E12595" s="53"/>
      <c r="F12595" s="53"/>
      <c r="G12595" s="54"/>
      <c r="H12595" s="53"/>
      <c r="I12595" s="59"/>
      <c r="J12595" s="53"/>
      <c r="K12595" s="53"/>
      <c r="L12595" s="53"/>
      <c r="M12595" s="53"/>
    </row>
    <row r="12596" spans="2:13" x14ac:dyDescent="0.25">
      <c r="B12596" s="111"/>
      <c r="C12596" s="53"/>
      <c r="D12596" s="53"/>
      <c r="E12596" s="53"/>
      <c r="F12596" s="53"/>
      <c r="G12596" s="54"/>
      <c r="H12596" s="53"/>
      <c r="I12596" s="59"/>
      <c r="J12596" s="53"/>
      <c r="K12596" s="53"/>
      <c r="L12596" s="53"/>
      <c r="M12596" s="53"/>
    </row>
    <row r="12597" spans="2:13" x14ac:dyDescent="0.25">
      <c r="B12597" s="111"/>
      <c r="C12597" s="53"/>
      <c r="D12597" s="53"/>
      <c r="E12597" s="53"/>
      <c r="F12597" s="53"/>
      <c r="G12597" s="54"/>
      <c r="H12597" s="53"/>
      <c r="I12597" s="59"/>
      <c r="J12597" s="53"/>
      <c r="K12597" s="53"/>
      <c r="L12597" s="53"/>
      <c r="M12597" s="53"/>
    </row>
    <row r="12598" spans="2:13" x14ac:dyDescent="0.25">
      <c r="B12598" s="111"/>
      <c r="C12598" s="53"/>
      <c r="D12598" s="53"/>
      <c r="E12598" s="53"/>
      <c r="F12598" s="53"/>
      <c r="G12598" s="54"/>
      <c r="H12598" s="53"/>
      <c r="I12598" s="59"/>
      <c r="J12598" s="53"/>
      <c r="K12598" s="53"/>
      <c r="L12598" s="53"/>
      <c r="M12598" s="53"/>
    </row>
    <row r="12599" spans="2:13" x14ac:dyDescent="0.25">
      <c r="B12599" s="111"/>
      <c r="C12599" s="53"/>
      <c r="D12599" s="53"/>
      <c r="E12599" s="53"/>
      <c r="F12599" s="53"/>
      <c r="G12599" s="54"/>
      <c r="H12599" s="53"/>
      <c r="I12599" s="59"/>
      <c r="J12599" s="53"/>
      <c r="K12599" s="53"/>
      <c r="L12599" s="53"/>
      <c r="M12599" s="53"/>
    </row>
    <row r="12600" spans="2:13" x14ac:dyDescent="0.25">
      <c r="B12600" s="111"/>
      <c r="C12600" s="53"/>
      <c r="D12600" s="53"/>
      <c r="E12600" s="53"/>
      <c r="F12600" s="53"/>
      <c r="G12600" s="54"/>
      <c r="H12600" s="53"/>
      <c r="I12600" s="59"/>
      <c r="J12600" s="53"/>
      <c r="K12600" s="53"/>
      <c r="L12600" s="53"/>
      <c r="M12600" s="53"/>
    </row>
    <row r="12601" spans="2:13" x14ac:dyDescent="0.25">
      <c r="B12601" s="111"/>
      <c r="C12601" s="53"/>
      <c r="D12601" s="53"/>
      <c r="E12601" s="53"/>
      <c r="F12601" s="53"/>
      <c r="G12601" s="54"/>
      <c r="H12601" s="53"/>
      <c r="I12601" s="59"/>
      <c r="J12601" s="53"/>
      <c r="K12601" s="53"/>
      <c r="L12601" s="53"/>
      <c r="M12601" s="53"/>
    </row>
    <row r="12602" spans="2:13" x14ac:dyDescent="0.25">
      <c r="B12602" s="111"/>
      <c r="C12602" s="53"/>
      <c r="D12602" s="53"/>
      <c r="E12602" s="53"/>
      <c r="F12602" s="53"/>
      <c r="G12602" s="54"/>
      <c r="H12602" s="53"/>
      <c r="I12602" s="59"/>
      <c r="J12602" s="53"/>
      <c r="K12602" s="53"/>
      <c r="L12602" s="53"/>
      <c r="M12602" s="53"/>
    </row>
    <row r="12603" spans="2:13" x14ac:dyDescent="0.25">
      <c r="B12603" s="111"/>
      <c r="C12603" s="53"/>
      <c r="D12603" s="53"/>
      <c r="E12603" s="53"/>
      <c r="F12603" s="53"/>
      <c r="G12603" s="54"/>
      <c r="H12603" s="53"/>
      <c r="I12603" s="59"/>
      <c r="J12603" s="53"/>
      <c r="K12603" s="53"/>
      <c r="L12603" s="53"/>
      <c r="M12603" s="53"/>
    </row>
    <row r="12604" spans="2:13" x14ac:dyDescent="0.25">
      <c r="B12604" s="111"/>
      <c r="C12604" s="53"/>
      <c r="D12604" s="53"/>
      <c r="E12604" s="53"/>
      <c r="F12604" s="53"/>
      <c r="G12604" s="54"/>
      <c r="H12604" s="53"/>
      <c r="I12604" s="59"/>
      <c r="J12604" s="53"/>
      <c r="K12604" s="53"/>
      <c r="L12604" s="53"/>
      <c r="M12604" s="53"/>
    </row>
    <row r="12605" spans="2:13" x14ac:dyDescent="0.25">
      <c r="B12605" s="111"/>
      <c r="C12605" s="53"/>
      <c r="D12605" s="53"/>
      <c r="E12605" s="53"/>
      <c r="F12605" s="53"/>
      <c r="G12605" s="54"/>
      <c r="H12605" s="53"/>
      <c r="I12605" s="59"/>
      <c r="J12605" s="53"/>
      <c r="K12605" s="53"/>
      <c r="L12605" s="53"/>
      <c r="M12605" s="53"/>
    </row>
    <row r="12606" spans="2:13" x14ac:dyDescent="0.25">
      <c r="B12606" s="111"/>
      <c r="C12606" s="53"/>
      <c r="D12606" s="53"/>
      <c r="E12606" s="53"/>
      <c r="F12606" s="53"/>
      <c r="G12606" s="54"/>
      <c r="H12606" s="53"/>
      <c r="I12606" s="59"/>
      <c r="J12606" s="53"/>
      <c r="K12606" s="53"/>
      <c r="L12606" s="53"/>
      <c r="M12606" s="53"/>
    </row>
    <row r="12607" spans="2:13" x14ac:dyDescent="0.25">
      <c r="B12607" s="111"/>
      <c r="C12607" s="53"/>
      <c r="D12607" s="53"/>
      <c r="E12607" s="53"/>
      <c r="F12607" s="53"/>
      <c r="G12607" s="54"/>
      <c r="H12607" s="53"/>
      <c r="I12607" s="59"/>
      <c r="J12607" s="53"/>
      <c r="K12607" s="53"/>
      <c r="L12607" s="53"/>
      <c r="M12607" s="53"/>
    </row>
    <row r="12608" spans="2:13" x14ac:dyDescent="0.25">
      <c r="B12608" s="111"/>
      <c r="C12608" s="53"/>
      <c r="D12608" s="53"/>
      <c r="E12608" s="53"/>
      <c r="F12608" s="53"/>
      <c r="G12608" s="54"/>
      <c r="H12608" s="53"/>
      <c r="I12608" s="59"/>
      <c r="J12608" s="53"/>
      <c r="K12608" s="53"/>
      <c r="L12608" s="53"/>
      <c r="M12608" s="53"/>
    </row>
    <row r="12609" spans="2:13" x14ac:dyDescent="0.25">
      <c r="B12609" s="111"/>
      <c r="C12609" s="53"/>
      <c r="D12609" s="53"/>
      <c r="E12609" s="53"/>
      <c r="F12609" s="53"/>
      <c r="G12609" s="54"/>
      <c r="H12609" s="53"/>
      <c r="I12609" s="59"/>
      <c r="J12609" s="53"/>
      <c r="K12609" s="53"/>
      <c r="L12609" s="53"/>
      <c r="M12609" s="53"/>
    </row>
    <row r="12610" spans="2:13" x14ac:dyDescent="0.25">
      <c r="B12610" s="111"/>
      <c r="C12610" s="53"/>
      <c r="D12610" s="53"/>
      <c r="E12610" s="53"/>
      <c r="F12610" s="53"/>
      <c r="G12610" s="54"/>
      <c r="H12610" s="53"/>
      <c r="I12610" s="59"/>
      <c r="J12610" s="53"/>
      <c r="K12610" s="53"/>
      <c r="L12610" s="53"/>
      <c r="M12610" s="53"/>
    </row>
    <row r="12611" spans="2:13" x14ac:dyDescent="0.25">
      <c r="B12611" s="111"/>
      <c r="C12611" s="53"/>
      <c r="D12611" s="53"/>
      <c r="E12611" s="53"/>
      <c r="F12611" s="53"/>
      <c r="G12611" s="54"/>
      <c r="H12611" s="53"/>
      <c r="I12611" s="59"/>
      <c r="J12611" s="53"/>
      <c r="K12611" s="53"/>
      <c r="L12611" s="53"/>
      <c r="M12611" s="53"/>
    </row>
    <row r="12612" spans="2:13" x14ac:dyDescent="0.25">
      <c r="B12612" s="111"/>
      <c r="C12612" s="53"/>
      <c r="D12612" s="53"/>
      <c r="E12612" s="53"/>
      <c r="F12612" s="53"/>
      <c r="G12612" s="54"/>
      <c r="H12612" s="53"/>
      <c r="I12612" s="59"/>
      <c r="J12612" s="53"/>
      <c r="K12612" s="53"/>
      <c r="L12612" s="53"/>
      <c r="M12612" s="53"/>
    </row>
    <row r="12613" spans="2:13" x14ac:dyDescent="0.25">
      <c r="B12613" s="111"/>
      <c r="C12613" s="53"/>
      <c r="D12613" s="53"/>
      <c r="E12613" s="53"/>
      <c r="F12613" s="53"/>
      <c r="G12613" s="54"/>
      <c r="H12613" s="53"/>
      <c r="I12613" s="59"/>
      <c r="J12613" s="53"/>
      <c r="K12613" s="53"/>
      <c r="L12613" s="53"/>
      <c r="M12613" s="53"/>
    </row>
    <row r="12614" spans="2:13" x14ac:dyDescent="0.25">
      <c r="B12614" s="111"/>
      <c r="C12614" s="53"/>
      <c r="D12614" s="53"/>
      <c r="E12614" s="53"/>
      <c r="F12614" s="53"/>
      <c r="G12614" s="54"/>
      <c r="H12614" s="53"/>
      <c r="I12614" s="59"/>
      <c r="J12614" s="53"/>
      <c r="K12614" s="53"/>
      <c r="L12614" s="53"/>
      <c r="M12614" s="53"/>
    </row>
    <row r="12615" spans="2:13" x14ac:dyDescent="0.25">
      <c r="B12615" s="111"/>
      <c r="C12615" s="53"/>
      <c r="D12615" s="53"/>
      <c r="E12615" s="53"/>
      <c r="F12615" s="53"/>
      <c r="G12615" s="54"/>
      <c r="H12615" s="53"/>
      <c r="I12615" s="59"/>
      <c r="J12615" s="53"/>
      <c r="K12615" s="53"/>
      <c r="L12615" s="53"/>
      <c r="M12615" s="53"/>
    </row>
    <row r="12616" spans="2:13" x14ac:dyDescent="0.25">
      <c r="B12616" s="111"/>
      <c r="C12616" s="53"/>
      <c r="D12616" s="53"/>
      <c r="E12616" s="53"/>
      <c r="F12616" s="53"/>
      <c r="G12616" s="54"/>
      <c r="H12616" s="53"/>
      <c r="I12616" s="59"/>
      <c r="J12616" s="53"/>
      <c r="K12616" s="53"/>
      <c r="L12616" s="53"/>
      <c r="M12616" s="53"/>
    </row>
    <row r="12617" spans="2:13" x14ac:dyDescent="0.25">
      <c r="B12617" s="111"/>
      <c r="C12617" s="53"/>
      <c r="D12617" s="53"/>
      <c r="E12617" s="53"/>
      <c r="F12617" s="53"/>
      <c r="G12617" s="54"/>
      <c r="H12617" s="53"/>
      <c r="I12617" s="59"/>
      <c r="J12617" s="53"/>
      <c r="K12617" s="53"/>
      <c r="L12617" s="53"/>
      <c r="M12617" s="53"/>
    </row>
    <row r="12618" spans="2:13" x14ac:dyDescent="0.25">
      <c r="B12618" s="111"/>
      <c r="C12618" s="53"/>
      <c r="D12618" s="53"/>
      <c r="E12618" s="53"/>
      <c r="F12618" s="53"/>
      <c r="G12618" s="54"/>
      <c r="H12618" s="53"/>
      <c r="I12618" s="59"/>
      <c r="J12618" s="53"/>
      <c r="K12618" s="53"/>
      <c r="L12618" s="53"/>
      <c r="M12618" s="53"/>
    </row>
    <row r="12619" spans="2:13" x14ac:dyDescent="0.25">
      <c r="B12619" s="111"/>
      <c r="C12619" s="53"/>
      <c r="D12619" s="53"/>
      <c r="E12619" s="53"/>
      <c r="F12619" s="53"/>
      <c r="G12619" s="54"/>
      <c r="H12619" s="53"/>
      <c r="I12619" s="59"/>
      <c r="J12619" s="53"/>
      <c r="K12619" s="53"/>
      <c r="L12619" s="53"/>
      <c r="M12619" s="53"/>
    </row>
    <row r="12620" spans="2:13" x14ac:dyDescent="0.25">
      <c r="B12620" s="111"/>
      <c r="C12620" s="53"/>
      <c r="D12620" s="53"/>
      <c r="E12620" s="53"/>
      <c r="F12620" s="53"/>
      <c r="G12620" s="54"/>
      <c r="H12620" s="53"/>
      <c r="I12620" s="59"/>
      <c r="J12620" s="53"/>
      <c r="K12620" s="53"/>
      <c r="L12620" s="53"/>
      <c r="M12620" s="53"/>
    </row>
    <row r="12621" spans="2:13" x14ac:dyDescent="0.25">
      <c r="B12621" s="111"/>
      <c r="C12621" s="53"/>
      <c r="D12621" s="53"/>
      <c r="E12621" s="53"/>
      <c r="F12621" s="53"/>
      <c r="G12621" s="54"/>
      <c r="H12621" s="53"/>
      <c r="I12621" s="59"/>
      <c r="J12621" s="53"/>
      <c r="K12621" s="53"/>
      <c r="L12621" s="53"/>
      <c r="M12621" s="53"/>
    </row>
    <row r="12622" spans="2:13" x14ac:dyDescent="0.25">
      <c r="B12622" s="111"/>
      <c r="C12622" s="53"/>
      <c r="D12622" s="53"/>
      <c r="E12622" s="53"/>
      <c r="F12622" s="53"/>
      <c r="G12622" s="54"/>
      <c r="H12622" s="53"/>
      <c r="I12622" s="59"/>
      <c r="J12622" s="53"/>
      <c r="K12622" s="53"/>
      <c r="L12622" s="53"/>
      <c r="M12622" s="53"/>
    </row>
    <row r="12623" spans="2:13" x14ac:dyDescent="0.25">
      <c r="B12623" s="111"/>
      <c r="C12623" s="53"/>
      <c r="D12623" s="53"/>
      <c r="E12623" s="53"/>
      <c r="F12623" s="53"/>
      <c r="G12623" s="54"/>
      <c r="H12623" s="53"/>
      <c r="I12623" s="59"/>
      <c r="J12623" s="53"/>
      <c r="K12623" s="53"/>
      <c r="L12623" s="53"/>
      <c r="M12623" s="53"/>
    </row>
    <row r="12624" spans="2:13" x14ac:dyDescent="0.25">
      <c r="B12624" s="111"/>
      <c r="C12624" s="53"/>
      <c r="D12624" s="53"/>
      <c r="E12624" s="53"/>
      <c r="F12624" s="53"/>
      <c r="G12624" s="54"/>
      <c r="H12624" s="53"/>
      <c r="I12624" s="59"/>
      <c r="J12624" s="53"/>
      <c r="K12624" s="53"/>
      <c r="L12624" s="53"/>
      <c r="M12624" s="53"/>
    </row>
    <row r="12625" spans="2:13" x14ac:dyDescent="0.25">
      <c r="B12625" s="111"/>
      <c r="C12625" s="53"/>
      <c r="D12625" s="53"/>
      <c r="E12625" s="53"/>
      <c r="F12625" s="53"/>
      <c r="G12625" s="54"/>
      <c r="H12625" s="53"/>
      <c r="I12625" s="59"/>
      <c r="J12625" s="53"/>
      <c r="K12625" s="53"/>
      <c r="L12625" s="53"/>
      <c r="M12625" s="53"/>
    </row>
    <row r="12626" spans="2:13" x14ac:dyDescent="0.25">
      <c r="B12626" s="111"/>
      <c r="C12626" s="53"/>
      <c r="D12626" s="53"/>
      <c r="E12626" s="53"/>
      <c r="F12626" s="53"/>
      <c r="G12626" s="54"/>
      <c r="H12626" s="53"/>
      <c r="I12626" s="59"/>
      <c r="J12626" s="53"/>
      <c r="K12626" s="53"/>
      <c r="L12626" s="53"/>
      <c r="M12626" s="53"/>
    </row>
    <row r="12627" spans="2:13" x14ac:dyDescent="0.25">
      <c r="B12627" s="111"/>
      <c r="C12627" s="53"/>
      <c r="D12627" s="53"/>
      <c r="E12627" s="53"/>
      <c r="F12627" s="53"/>
      <c r="G12627" s="54"/>
      <c r="H12627" s="53"/>
      <c r="I12627" s="59"/>
      <c r="J12627" s="53"/>
      <c r="K12627" s="53"/>
      <c r="L12627" s="53"/>
      <c r="M12627" s="53"/>
    </row>
    <row r="12628" spans="2:13" x14ac:dyDescent="0.25">
      <c r="B12628" s="111"/>
      <c r="C12628" s="53"/>
      <c r="D12628" s="53"/>
      <c r="E12628" s="53"/>
      <c r="F12628" s="53"/>
      <c r="G12628" s="54"/>
      <c r="H12628" s="53"/>
      <c r="I12628" s="59"/>
      <c r="J12628" s="53"/>
      <c r="K12628" s="53"/>
      <c r="L12628" s="53"/>
      <c r="M12628" s="53"/>
    </row>
    <row r="12629" spans="2:13" x14ac:dyDescent="0.25">
      <c r="B12629" s="111"/>
      <c r="C12629" s="53"/>
      <c r="D12629" s="53"/>
      <c r="E12629" s="53"/>
      <c r="F12629" s="53"/>
      <c r="G12629" s="54"/>
      <c r="H12629" s="53"/>
      <c r="I12629" s="59"/>
      <c r="J12629" s="53"/>
      <c r="K12629" s="53"/>
      <c r="L12629" s="53"/>
      <c r="M12629" s="53"/>
    </row>
    <row r="12630" spans="2:13" x14ac:dyDescent="0.25">
      <c r="B12630" s="111"/>
      <c r="C12630" s="53"/>
      <c r="D12630" s="53"/>
      <c r="E12630" s="53"/>
      <c r="F12630" s="53"/>
      <c r="G12630" s="54"/>
      <c r="H12630" s="53"/>
      <c r="I12630" s="59"/>
      <c r="J12630" s="53"/>
      <c r="K12630" s="53"/>
      <c r="L12630" s="53"/>
      <c r="M12630" s="53"/>
    </row>
    <row r="12631" spans="2:13" x14ac:dyDescent="0.25">
      <c r="B12631" s="111"/>
      <c r="C12631" s="53"/>
      <c r="D12631" s="53"/>
      <c r="E12631" s="53"/>
      <c r="F12631" s="53"/>
      <c r="G12631" s="54"/>
      <c r="H12631" s="53"/>
      <c r="I12631" s="59"/>
      <c r="J12631" s="53"/>
      <c r="K12631" s="53"/>
      <c r="L12631" s="53"/>
      <c r="M12631" s="53"/>
    </row>
    <row r="12632" spans="2:13" x14ac:dyDescent="0.25">
      <c r="B12632" s="111"/>
      <c r="C12632" s="53"/>
      <c r="D12632" s="53"/>
      <c r="E12632" s="53"/>
      <c r="F12632" s="53"/>
      <c r="G12632" s="54"/>
      <c r="H12632" s="53"/>
      <c r="I12632" s="59"/>
      <c r="J12632" s="53"/>
      <c r="K12632" s="53"/>
      <c r="L12632" s="53"/>
      <c r="M12632" s="53"/>
    </row>
    <row r="12633" spans="2:13" x14ac:dyDescent="0.25">
      <c r="B12633" s="111"/>
      <c r="C12633" s="53"/>
      <c r="D12633" s="53"/>
      <c r="E12633" s="53"/>
      <c r="F12633" s="53"/>
      <c r="G12633" s="54"/>
      <c r="H12633" s="53"/>
      <c r="I12633" s="59"/>
      <c r="J12633" s="53"/>
      <c r="K12633" s="53"/>
      <c r="L12633" s="53"/>
      <c r="M12633" s="53"/>
    </row>
    <row r="12634" spans="2:13" x14ac:dyDescent="0.25">
      <c r="B12634" s="111"/>
      <c r="C12634" s="53"/>
      <c r="D12634" s="53"/>
      <c r="E12634" s="53"/>
      <c r="F12634" s="53"/>
      <c r="G12634" s="54"/>
      <c r="H12634" s="53"/>
      <c r="I12634" s="59"/>
      <c r="J12634" s="53"/>
      <c r="K12634" s="53"/>
      <c r="L12634" s="53"/>
      <c r="M12634" s="53"/>
    </row>
    <row r="12635" spans="2:13" x14ac:dyDescent="0.25">
      <c r="B12635" s="111"/>
      <c r="C12635" s="53"/>
      <c r="D12635" s="53"/>
      <c r="E12635" s="53"/>
      <c r="F12635" s="53"/>
      <c r="G12635" s="54"/>
      <c r="H12635" s="53"/>
      <c r="I12635" s="59"/>
      <c r="J12635" s="53"/>
      <c r="K12635" s="53"/>
      <c r="L12635" s="53"/>
      <c r="M12635" s="53"/>
    </row>
    <row r="12636" spans="2:13" x14ac:dyDescent="0.25">
      <c r="B12636" s="111"/>
      <c r="C12636" s="53"/>
      <c r="D12636" s="53"/>
      <c r="E12636" s="53"/>
      <c r="F12636" s="53"/>
      <c r="G12636" s="54"/>
      <c r="H12636" s="53"/>
      <c r="I12636" s="59"/>
      <c r="J12636" s="53"/>
      <c r="K12636" s="53"/>
      <c r="L12636" s="53"/>
      <c r="M12636" s="53"/>
    </row>
    <row r="12637" spans="2:13" x14ac:dyDescent="0.25">
      <c r="B12637" s="111"/>
      <c r="C12637" s="53"/>
      <c r="D12637" s="53"/>
      <c r="E12637" s="53"/>
      <c r="F12637" s="53"/>
      <c r="G12637" s="54"/>
      <c r="H12637" s="53"/>
      <c r="I12637" s="59"/>
      <c r="J12637" s="53"/>
      <c r="K12637" s="53"/>
      <c r="L12637" s="53"/>
      <c r="M12637" s="53"/>
    </row>
    <row r="12638" spans="2:13" x14ac:dyDescent="0.25">
      <c r="B12638" s="111"/>
      <c r="C12638" s="53"/>
      <c r="D12638" s="53"/>
      <c r="E12638" s="53"/>
      <c r="F12638" s="53"/>
      <c r="G12638" s="54"/>
      <c r="H12638" s="53"/>
      <c r="I12638" s="59"/>
      <c r="J12638" s="53"/>
      <c r="K12638" s="53"/>
      <c r="L12638" s="53"/>
      <c r="M12638" s="53"/>
    </row>
    <row r="12639" spans="2:13" x14ac:dyDescent="0.25">
      <c r="B12639" s="111"/>
      <c r="C12639" s="53"/>
      <c r="D12639" s="53"/>
      <c r="E12639" s="53"/>
      <c r="F12639" s="53"/>
      <c r="G12639" s="54"/>
      <c r="H12639" s="53"/>
      <c r="I12639" s="59"/>
      <c r="J12639" s="53"/>
      <c r="K12639" s="53"/>
      <c r="L12639" s="53"/>
      <c r="M12639" s="53"/>
    </row>
    <row r="12640" spans="2:13" x14ac:dyDescent="0.25">
      <c r="B12640" s="111"/>
      <c r="C12640" s="53"/>
      <c r="D12640" s="53"/>
      <c r="E12640" s="53"/>
      <c r="F12640" s="53"/>
      <c r="G12640" s="54"/>
      <c r="H12640" s="53"/>
      <c r="I12640" s="59"/>
      <c r="J12640" s="53"/>
      <c r="K12640" s="53"/>
      <c r="L12640" s="53"/>
      <c r="M12640" s="53"/>
    </row>
    <row r="12641" spans="2:13" x14ac:dyDescent="0.25">
      <c r="B12641" s="111"/>
      <c r="C12641" s="53"/>
      <c r="D12641" s="53"/>
      <c r="E12641" s="53"/>
      <c r="F12641" s="53"/>
      <c r="G12641" s="54"/>
      <c r="H12641" s="53"/>
      <c r="I12641" s="59"/>
      <c r="J12641" s="53"/>
      <c r="K12641" s="53"/>
      <c r="L12641" s="53"/>
      <c r="M12641" s="53"/>
    </row>
    <row r="12642" spans="2:13" x14ac:dyDescent="0.25">
      <c r="B12642" s="111"/>
      <c r="C12642" s="53"/>
      <c r="D12642" s="53"/>
      <c r="E12642" s="53"/>
      <c r="F12642" s="53"/>
      <c r="G12642" s="54"/>
      <c r="H12642" s="53"/>
      <c r="I12642" s="59"/>
      <c r="J12642" s="53"/>
      <c r="K12642" s="53"/>
      <c r="L12642" s="53"/>
      <c r="M12642" s="53"/>
    </row>
    <row r="12643" spans="2:13" x14ac:dyDescent="0.25">
      <c r="B12643" s="111"/>
      <c r="C12643" s="53"/>
      <c r="D12643" s="53"/>
      <c r="E12643" s="53"/>
      <c r="F12643" s="53"/>
      <c r="G12643" s="54"/>
      <c r="H12643" s="53"/>
      <c r="I12643" s="59"/>
      <c r="J12643" s="53"/>
      <c r="K12643" s="53"/>
      <c r="L12643" s="53"/>
      <c r="M12643" s="53"/>
    </row>
    <row r="12644" spans="2:13" x14ac:dyDescent="0.25">
      <c r="B12644" s="111"/>
      <c r="C12644" s="53"/>
      <c r="D12644" s="53"/>
      <c r="E12644" s="53"/>
      <c r="F12644" s="53"/>
      <c r="G12644" s="54"/>
      <c r="H12644" s="53"/>
      <c r="I12644" s="59"/>
      <c r="J12644" s="53"/>
      <c r="K12644" s="53"/>
      <c r="L12644" s="53"/>
      <c r="M12644" s="53"/>
    </row>
    <row r="12645" spans="2:13" x14ac:dyDescent="0.25">
      <c r="B12645" s="111"/>
      <c r="C12645" s="53"/>
      <c r="D12645" s="53"/>
      <c r="E12645" s="53"/>
      <c r="F12645" s="53"/>
      <c r="G12645" s="54"/>
      <c r="H12645" s="53"/>
      <c r="I12645" s="59"/>
      <c r="J12645" s="53"/>
      <c r="K12645" s="53"/>
      <c r="L12645" s="53"/>
      <c r="M12645" s="53"/>
    </row>
    <row r="12646" spans="2:13" x14ac:dyDescent="0.25">
      <c r="B12646" s="111"/>
      <c r="C12646" s="53"/>
      <c r="D12646" s="53"/>
      <c r="E12646" s="53"/>
      <c r="F12646" s="53"/>
      <c r="G12646" s="54"/>
      <c r="H12646" s="53"/>
      <c r="I12646" s="59"/>
      <c r="J12646" s="53"/>
      <c r="K12646" s="53"/>
      <c r="L12646" s="53"/>
      <c r="M12646" s="53"/>
    </row>
    <row r="12647" spans="2:13" x14ac:dyDescent="0.25">
      <c r="B12647" s="111"/>
      <c r="C12647" s="53"/>
      <c r="D12647" s="53"/>
      <c r="E12647" s="53"/>
      <c r="F12647" s="53"/>
      <c r="G12647" s="54"/>
      <c r="H12647" s="53"/>
      <c r="I12647" s="59"/>
      <c r="J12647" s="53"/>
      <c r="K12647" s="53"/>
      <c r="L12647" s="53"/>
      <c r="M12647" s="53"/>
    </row>
    <row r="12648" spans="2:13" x14ac:dyDescent="0.25">
      <c r="B12648" s="111"/>
      <c r="C12648" s="53"/>
      <c r="D12648" s="53"/>
      <c r="E12648" s="53"/>
      <c r="F12648" s="53"/>
      <c r="G12648" s="54"/>
      <c r="H12648" s="53"/>
      <c r="I12648" s="59"/>
      <c r="J12648" s="53"/>
      <c r="K12648" s="53"/>
      <c r="L12648" s="53"/>
      <c r="M12648" s="53"/>
    </row>
    <row r="12649" spans="2:13" x14ac:dyDescent="0.25">
      <c r="B12649" s="111"/>
      <c r="C12649" s="53"/>
      <c r="D12649" s="53"/>
      <c r="E12649" s="53"/>
      <c r="F12649" s="53"/>
      <c r="G12649" s="54"/>
      <c r="H12649" s="53"/>
      <c r="I12649" s="59"/>
      <c r="J12649" s="53"/>
      <c r="K12649" s="53"/>
      <c r="L12649" s="53"/>
      <c r="M12649" s="53"/>
    </row>
    <row r="12650" spans="2:13" x14ac:dyDescent="0.25">
      <c r="B12650" s="111"/>
      <c r="C12650" s="53"/>
      <c r="D12650" s="53"/>
      <c r="E12650" s="53"/>
      <c r="F12650" s="53"/>
      <c r="G12650" s="54"/>
      <c r="H12650" s="53"/>
      <c r="I12650" s="59"/>
      <c r="J12650" s="53"/>
      <c r="K12650" s="53"/>
      <c r="L12650" s="53"/>
      <c r="M12650" s="53"/>
    </row>
    <row r="12651" spans="2:13" x14ac:dyDescent="0.25">
      <c r="B12651" s="111"/>
      <c r="C12651" s="53"/>
      <c r="D12651" s="53"/>
      <c r="E12651" s="53"/>
      <c r="F12651" s="53"/>
      <c r="G12651" s="54"/>
      <c r="H12651" s="53"/>
      <c r="I12651" s="59"/>
      <c r="J12651" s="53"/>
      <c r="K12651" s="53"/>
      <c r="L12651" s="53"/>
      <c r="M12651" s="53"/>
    </row>
    <row r="12652" spans="2:13" x14ac:dyDescent="0.25">
      <c r="B12652" s="111"/>
      <c r="C12652" s="53"/>
      <c r="D12652" s="53"/>
      <c r="E12652" s="53"/>
      <c r="F12652" s="53"/>
      <c r="G12652" s="54"/>
      <c r="H12652" s="53"/>
      <c r="I12652" s="59"/>
      <c r="J12652" s="53"/>
      <c r="K12652" s="53"/>
      <c r="L12652" s="53"/>
      <c r="M12652" s="53"/>
    </row>
    <row r="12653" spans="2:13" x14ac:dyDescent="0.25">
      <c r="B12653" s="111"/>
      <c r="C12653" s="53"/>
      <c r="D12653" s="53"/>
      <c r="E12653" s="53"/>
      <c r="F12653" s="53"/>
      <c r="G12653" s="54"/>
      <c r="H12653" s="53"/>
      <c r="I12653" s="59"/>
      <c r="J12653" s="53"/>
      <c r="K12653" s="53"/>
      <c r="L12653" s="53"/>
      <c r="M12653" s="53"/>
    </row>
    <row r="12654" spans="2:13" x14ac:dyDescent="0.25">
      <c r="B12654" s="111"/>
      <c r="C12654" s="53"/>
      <c r="D12654" s="53"/>
      <c r="E12654" s="53"/>
      <c r="F12654" s="53"/>
      <c r="G12654" s="54"/>
      <c r="H12654" s="53"/>
      <c r="I12654" s="59"/>
      <c r="J12654" s="53"/>
      <c r="K12654" s="53"/>
      <c r="L12654" s="53"/>
      <c r="M12654" s="53"/>
    </row>
    <row r="12655" spans="2:13" x14ac:dyDescent="0.25">
      <c r="B12655" s="111"/>
      <c r="C12655" s="53"/>
      <c r="D12655" s="53"/>
      <c r="E12655" s="53"/>
      <c r="F12655" s="53"/>
      <c r="G12655" s="54"/>
      <c r="H12655" s="53"/>
      <c r="I12655" s="59"/>
      <c r="J12655" s="53"/>
      <c r="K12655" s="53"/>
      <c r="L12655" s="53"/>
      <c r="M12655" s="53"/>
    </row>
    <row r="12656" spans="2:13" x14ac:dyDescent="0.25">
      <c r="B12656" s="111"/>
      <c r="C12656" s="53"/>
      <c r="D12656" s="53"/>
      <c r="E12656" s="53"/>
      <c r="F12656" s="53"/>
      <c r="G12656" s="54"/>
      <c r="H12656" s="53"/>
      <c r="I12656" s="59"/>
      <c r="J12656" s="53"/>
      <c r="K12656" s="53"/>
      <c r="L12656" s="53"/>
      <c r="M12656" s="53"/>
    </row>
    <row r="12657" spans="2:13" x14ac:dyDescent="0.25">
      <c r="B12657" s="111"/>
      <c r="C12657" s="53"/>
      <c r="D12657" s="53"/>
      <c r="E12657" s="53"/>
      <c r="F12657" s="53"/>
      <c r="G12657" s="54"/>
      <c r="H12657" s="53"/>
      <c r="I12657" s="59"/>
      <c r="J12657" s="53"/>
      <c r="K12657" s="53"/>
      <c r="L12657" s="53"/>
      <c r="M12657" s="53"/>
    </row>
    <row r="12658" spans="2:13" x14ac:dyDescent="0.25">
      <c r="B12658" s="111"/>
      <c r="C12658" s="53"/>
      <c r="D12658" s="53"/>
      <c r="E12658" s="53"/>
      <c r="F12658" s="53"/>
      <c r="G12658" s="54"/>
      <c r="H12658" s="53"/>
      <c r="I12658" s="59"/>
      <c r="J12658" s="53"/>
      <c r="K12658" s="53"/>
      <c r="L12658" s="53"/>
      <c r="M12658" s="53"/>
    </row>
    <row r="12659" spans="2:13" x14ac:dyDescent="0.25">
      <c r="B12659" s="111"/>
      <c r="C12659" s="53"/>
      <c r="D12659" s="53"/>
      <c r="E12659" s="53"/>
      <c r="F12659" s="53"/>
      <c r="G12659" s="54"/>
      <c r="H12659" s="53"/>
      <c r="I12659" s="59"/>
      <c r="J12659" s="53"/>
      <c r="K12659" s="53"/>
      <c r="L12659" s="53"/>
      <c r="M12659" s="53"/>
    </row>
    <row r="12660" spans="2:13" x14ac:dyDescent="0.25">
      <c r="B12660" s="111"/>
      <c r="C12660" s="53"/>
      <c r="D12660" s="53"/>
      <c r="E12660" s="53"/>
      <c r="F12660" s="53"/>
      <c r="G12660" s="54"/>
      <c r="H12660" s="53"/>
      <c r="I12660" s="59"/>
      <c r="J12660" s="53"/>
      <c r="K12660" s="53"/>
      <c r="L12660" s="53"/>
      <c r="M12660" s="53"/>
    </row>
    <row r="12661" spans="2:13" x14ac:dyDescent="0.25">
      <c r="B12661" s="111"/>
      <c r="C12661" s="53"/>
      <c r="D12661" s="53"/>
      <c r="E12661" s="53"/>
      <c r="F12661" s="53"/>
      <c r="G12661" s="54"/>
      <c r="H12661" s="53"/>
      <c r="I12661" s="59"/>
      <c r="J12661" s="53"/>
      <c r="K12661" s="53"/>
      <c r="L12661" s="53"/>
      <c r="M12661" s="53"/>
    </row>
    <row r="12662" spans="2:13" x14ac:dyDescent="0.25">
      <c r="B12662" s="111"/>
      <c r="C12662" s="53"/>
      <c r="D12662" s="53"/>
      <c r="E12662" s="53"/>
      <c r="F12662" s="53"/>
      <c r="G12662" s="54"/>
      <c r="H12662" s="53"/>
      <c r="I12662" s="59"/>
      <c r="J12662" s="53"/>
      <c r="K12662" s="53"/>
      <c r="L12662" s="53"/>
      <c r="M12662" s="53"/>
    </row>
    <row r="12663" spans="2:13" x14ac:dyDescent="0.25">
      <c r="B12663" s="111"/>
      <c r="C12663" s="53"/>
      <c r="D12663" s="53"/>
      <c r="E12663" s="53"/>
      <c r="F12663" s="53"/>
      <c r="G12663" s="54"/>
      <c r="H12663" s="53"/>
      <c r="I12663" s="59"/>
      <c r="J12663" s="53"/>
      <c r="K12663" s="53"/>
      <c r="L12663" s="53"/>
      <c r="M12663" s="53"/>
    </row>
    <row r="12664" spans="2:13" x14ac:dyDescent="0.25">
      <c r="B12664" s="111"/>
      <c r="C12664" s="53"/>
      <c r="D12664" s="53"/>
      <c r="E12664" s="53"/>
      <c r="F12664" s="53"/>
      <c r="G12664" s="54"/>
      <c r="H12664" s="53"/>
      <c r="I12664" s="59"/>
      <c r="J12664" s="53"/>
      <c r="K12664" s="53"/>
      <c r="L12664" s="53"/>
      <c r="M12664" s="53"/>
    </row>
    <row r="12665" spans="2:13" x14ac:dyDescent="0.25">
      <c r="B12665" s="111"/>
      <c r="C12665" s="53"/>
      <c r="D12665" s="53"/>
      <c r="E12665" s="53"/>
      <c r="F12665" s="53"/>
      <c r="G12665" s="54"/>
      <c r="H12665" s="53"/>
      <c r="I12665" s="59"/>
      <c r="J12665" s="53"/>
      <c r="K12665" s="53"/>
      <c r="L12665" s="53"/>
      <c r="M12665" s="53"/>
    </row>
    <row r="12666" spans="2:13" x14ac:dyDescent="0.25">
      <c r="B12666" s="111"/>
      <c r="C12666" s="53"/>
      <c r="D12666" s="53"/>
      <c r="E12666" s="53"/>
      <c r="F12666" s="53"/>
      <c r="G12666" s="54"/>
      <c r="H12666" s="53"/>
      <c r="I12666" s="59"/>
      <c r="J12666" s="53"/>
      <c r="K12666" s="53"/>
      <c r="L12666" s="53"/>
      <c r="M12666" s="53"/>
    </row>
    <row r="12667" spans="2:13" x14ac:dyDescent="0.25">
      <c r="B12667" s="111"/>
      <c r="C12667" s="53"/>
      <c r="D12667" s="53"/>
      <c r="E12667" s="53"/>
      <c r="F12667" s="53"/>
      <c r="G12667" s="54"/>
      <c r="H12667" s="53"/>
      <c r="I12667" s="59"/>
      <c r="J12667" s="53"/>
      <c r="K12667" s="53"/>
      <c r="L12667" s="53"/>
      <c r="M12667" s="53"/>
    </row>
    <row r="12668" spans="2:13" x14ac:dyDescent="0.25">
      <c r="B12668" s="111"/>
      <c r="C12668" s="53"/>
      <c r="D12668" s="53"/>
      <c r="E12668" s="53"/>
      <c r="F12668" s="53"/>
      <c r="G12668" s="54"/>
      <c r="H12668" s="53"/>
      <c r="I12668" s="59"/>
      <c r="J12668" s="53"/>
      <c r="K12668" s="53"/>
      <c r="L12668" s="53"/>
      <c r="M12668" s="53"/>
    </row>
    <row r="12669" spans="2:13" x14ac:dyDescent="0.25">
      <c r="B12669" s="111"/>
      <c r="C12669" s="53"/>
      <c r="D12669" s="53"/>
      <c r="E12669" s="53"/>
      <c r="F12669" s="53"/>
      <c r="G12669" s="54"/>
      <c r="H12669" s="53"/>
      <c r="I12669" s="59"/>
      <c r="J12669" s="53"/>
      <c r="K12669" s="53"/>
      <c r="L12669" s="53"/>
      <c r="M12669" s="53"/>
    </row>
    <row r="12670" spans="2:13" x14ac:dyDescent="0.25">
      <c r="B12670" s="111"/>
      <c r="C12670" s="53"/>
      <c r="D12670" s="53"/>
      <c r="E12670" s="53"/>
      <c r="F12670" s="53"/>
      <c r="G12670" s="54"/>
      <c r="H12670" s="53"/>
      <c r="I12670" s="59"/>
      <c r="J12670" s="53"/>
      <c r="K12670" s="53"/>
      <c r="L12670" s="53"/>
      <c r="M12670" s="53"/>
    </row>
    <row r="12671" spans="2:13" x14ac:dyDescent="0.25">
      <c r="B12671" s="111"/>
      <c r="C12671" s="53"/>
      <c r="D12671" s="53"/>
      <c r="E12671" s="53"/>
      <c r="F12671" s="53"/>
      <c r="G12671" s="54"/>
      <c r="H12671" s="53"/>
      <c r="I12671" s="59"/>
      <c r="J12671" s="53"/>
      <c r="K12671" s="53"/>
      <c r="L12671" s="53"/>
      <c r="M12671" s="53"/>
    </row>
    <row r="12672" spans="2:13" x14ac:dyDescent="0.25">
      <c r="B12672" s="111"/>
      <c r="C12672" s="53"/>
      <c r="D12672" s="53"/>
      <c r="E12672" s="53"/>
      <c r="F12672" s="53"/>
      <c r="G12672" s="54"/>
      <c r="H12672" s="53"/>
      <c r="I12672" s="59"/>
      <c r="J12672" s="53"/>
      <c r="K12672" s="53"/>
      <c r="L12672" s="53"/>
      <c r="M12672" s="53"/>
    </row>
    <row r="12673" spans="2:13" x14ac:dyDescent="0.25">
      <c r="B12673" s="111"/>
      <c r="C12673" s="53"/>
      <c r="D12673" s="53"/>
      <c r="E12673" s="53"/>
      <c r="F12673" s="53"/>
      <c r="G12673" s="54"/>
      <c r="H12673" s="53"/>
      <c r="I12673" s="59"/>
      <c r="J12673" s="53"/>
      <c r="K12673" s="53"/>
      <c r="L12673" s="53"/>
      <c r="M12673" s="53"/>
    </row>
    <row r="12674" spans="2:13" x14ac:dyDescent="0.25">
      <c r="B12674" s="111"/>
      <c r="C12674" s="53"/>
      <c r="D12674" s="53"/>
      <c r="E12674" s="53"/>
      <c r="F12674" s="53"/>
      <c r="G12674" s="54"/>
      <c r="H12674" s="53"/>
      <c r="I12674" s="59"/>
      <c r="J12674" s="53"/>
      <c r="K12674" s="53"/>
      <c r="L12674" s="53"/>
      <c r="M12674" s="53"/>
    </row>
    <row r="12675" spans="2:13" x14ac:dyDescent="0.25">
      <c r="B12675" s="111"/>
      <c r="C12675" s="53"/>
      <c r="D12675" s="53"/>
      <c r="E12675" s="53"/>
      <c r="F12675" s="53"/>
      <c r="G12675" s="54"/>
      <c r="H12675" s="53"/>
      <c r="I12675" s="59"/>
      <c r="J12675" s="53"/>
      <c r="K12675" s="53"/>
      <c r="L12675" s="53"/>
      <c r="M12675" s="53"/>
    </row>
    <row r="12676" spans="2:13" x14ac:dyDescent="0.25">
      <c r="B12676" s="111"/>
      <c r="C12676" s="53"/>
      <c r="D12676" s="53"/>
      <c r="E12676" s="53"/>
      <c r="F12676" s="53"/>
      <c r="G12676" s="54"/>
      <c r="H12676" s="53"/>
      <c r="I12676" s="59"/>
      <c r="J12676" s="53"/>
      <c r="K12676" s="53"/>
      <c r="L12676" s="53"/>
      <c r="M12676" s="53"/>
    </row>
    <row r="12677" spans="2:13" x14ac:dyDescent="0.25">
      <c r="B12677" s="111"/>
      <c r="C12677" s="53"/>
      <c r="D12677" s="53"/>
      <c r="E12677" s="53"/>
      <c r="F12677" s="53"/>
      <c r="G12677" s="54"/>
      <c r="H12677" s="53"/>
      <c r="I12677" s="59"/>
      <c r="J12677" s="53"/>
      <c r="K12677" s="53"/>
      <c r="L12677" s="53"/>
      <c r="M12677" s="53"/>
    </row>
    <row r="12678" spans="2:13" x14ac:dyDescent="0.25">
      <c r="B12678" s="111"/>
      <c r="C12678" s="53"/>
      <c r="D12678" s="53"/>
      <c r="E12678" s="53"/>
      <c r="F12678" s="53"/>
      <c r="G12678" s="54"/>
      <c r="H12678" s="53"/>
      <c r="I12678" s="59"/>
      <c r="J12678" s="53"/>
      <c r="K12678" s="53"/>
      <c r="L12678" s="53"/>
      <c r="M12678" s="53"/>
    </row>
    <row r="12679" spans="2:13" x14ac:dyDescent="0.25">
      <c r="B12679" s="111"/>
      <c r="C12679" s="53"/>
      <c r="D12679" s="53"/>
      <c r="E12679" s="53"/>
      <c r="F12679" s="53"/>
      <c r="G12679" s="54"/>
      <c r="H12679" s="53"/>
      <c r="I12679" s="59"/>
      <c r="J12679" s="53"/>
      <c r="K12679" s="53"/>
      <c r="L12679" s="53"/>
      <c r="M12679" s="53"/>
    </row>
    <row r="12680" spans="2:13" x14ac:dyDescent="0.25">
      <c r="B12680" s="111"/>
      <c r="C12680" s="53"/>
      <c r="D12680" s="53"/>
      <c r="E12680" s="53"/>
      <c r="F12680" s="53"/>
      <c r="G12680" s="54"/>
      <c r="H12680" s="53"/>
      <c r="I12680" s="59"/>
      <c r="J12680" s="53"/>
      <c r="K12680" s="53"/>
      <c r="L12680" s="53"/>
      <c r="M12680" s="53"/>
    </row>
    <row r="12681" spans="2:13" x14ac:dyDescent="0.25">
      <c r="B12681" s="111"/>
      <c r="C12681" s="53"/>
      <c r="D12681" s="53"/>
      <c r="E12681" s="53"/>
      <c r="F12681" s="53"/>
      <c r="G12681" s="54"/>
      <c r="H12681" s="53"/>
      <c r="I12681" s="59"/>
      <c r="J12681" s="53"/>
      <c r="K12681" s="53"/>
      <c r="L12681" s="53"/>
      <c r="M12681" s="53"/>
    </row>
    <row r="12682" spans="2:13" x14ac:dyDescent="0.25">
      <c r="B12682" s="111"/>
      <c r="C12682" s="53"/>
      <c r="D12682" s="53"/>
      <c r="E12682" s="53"/>
      <c r="F12682" s="53"/>
      <c r="G12682" s="54"/>
      <c r="H12682" s="53"/>
      <c r="I12682" s="59"/>
      <c r="J12682" s="53"/>
      <c r="K12682" s="53"/>
      <c r="L12682" s="53"/>
      <c r="M12682" s="53"/>
    </row>
    <row r="12683" spans="2:13" x14ac:dyDescent="0.25">
      <c r="B12683" s="111"/>
      <c r="C12683" s="53"/>
      <c r="D12683" s="53"/>
      <c r="E12683" s="53"/>
      <c r="F12683" s="53"/>
      <c r="G12683" s="54"/>
      <c r="H12683" s="53"/>
      <c r="I12683" s="59"/>
      <c r="J12683" s="53"/>
      <c r="K12683" s="53"/>
      <c r="L12683" s="53"/>
      <c r="M12683" s="53"/>
    </row>
    <row r="12684" spans="2:13" x14ac:dyDescent="0.25">
      <c r="B12684" s="111"/>
      <c r="C12684" s="53"/>
      <c r="D12684" s="53"/>
      <c r="E12684" s="53"/>
      <c r="F12684" s="53"/>
      <c r="G12684" s="54"/>
      <c r="H12684" s="53"/>
      <c r="I12684" s="59"/>
      <c r="J12684" s="53"/>
      <c r="K12684" s="53"/>
      <c r="L12684" s="53"/>
      <c r="M12684" s="53"/>
    </row>
    <row r="12685" spans="2:13" x14ac:dyDescent="0.25">
      <c r="B12685" s="111"/>
      <c r="C12685" s="53"/>
      <c r="D12685" s="53"/>
      <c r="E12685" s="53"/>
      <c r="F12685" s="53"/>
      <c r="G12685" s="54"/>
      <c r="H12685" s="53"/>
      <c r="I12685" s="59"/>
      <c r="J12685" s="53"/>
      <c r="K12685" s="53"/>
      <c r="L12685" s="53"/>
      <c r="M12685" s="53"/>
    </row>
    <row r="12686" spans="2:13" x14ac:dyDescent="0.25">
      <c r="B12686" s="111"/>
      <c r="C12686" s="53"/>
      <c r="D12686" s="53"/>
      <c r="E12686" s="53"/>
      <c r="F12686" s="53"/>
      <c r="G12686" s="54"/>
      <c r="H12686" s="53"/>
      <c r="I12686" s="59"/>
      <c r="J12686" s="53"/>
      <c r="K12686" s="53"/>
      <c r="L12686" s="53"/>
      <c r="M12686" s="53"/>
    </row>
    <row r="12687" spans="2:13" x14ac:dyDescent="0.25">
      <c r="B12687" s="111"/>
      <c r="C12687" s="53"/>
      <c r="D12687" s="53"/>
      <c r="E12687" s="53"/>
      <c r="F12687" s="53"/>
      <c r="G12687" s="54"/>
      <c r="H12687" s="53"/>
      <c r="I12687" s="59"/>
      <c r="J12687" s="53"/>
      <c r="K12687" s="53"/>
      <c r="L12687" s="53"/>
      <c r="M12687" s="53"/>
    </row>
    <row r="12688" spans="2:13" x14ac:dyDescent="0.25">
      <c r="B12688" s="111"/>
      <c r="C12688" s="53"/>
      <c r="D12688" s="53"/>
      <c r="E12688" s="53"/>
      <c r="F12688" s="53"/>
      <c r="G12688" s="54"/>
      <c r="H12688" s="53"/>
      <c r="I12688" s="59"/>
      <c r="J12688" s="53"/>
      <c r="K12688" s="53"/>
      <c r="L12688" s="53"/>
      <c r="M12688" s="53"/>
    </row>
    <row r="12689" spans="2:13" x14ac:dyDescent="0.25">
      <c r="B12689" s="111"/>
      <c r="C12689" s="53"/>
      <c r="D12689" s="53"/>
      <c r="E12689" s="53"/>
      <c r="F12689" s="53"/>
      <c r="G12689" s="54"/>
      <c r="H12689" s="53"/>
      <c r="I12689" s="59"/>
      <c r="J12689" s="53"/>
      <c r="K12689" s="53"/>
      <c r="L12689" s="53"/>
      <c r="M12689" s="53"/>
    </row>
    <row r="12690" spans="2:13" x14ac:dyDescent="0.25">
      <c r="B12690" s="111"/>
      <c r="C12690" s="53"/>
      <c r="D12690" s="53"/>
      <c r="E12690" s="53"/>
      <c r="F12690" s="53"/>
      <c r="G12690" s="54"/>
      <c r="H12690" s="53"/>
      <c r="I12690" s="59"/>
      <c r="J12690" s="53"/>
      <c r="K12690" s="53"/>
      <c r="L12690" s="53"/>
      <c r="M12690" s="53"/>
    </row>
    <row r="12691" spans="2:13" x14ac:dyDescent="0.25">
      <c r="B12691" s="111"/>
      <c r="C12691" s="53"/>
      <c r="D12691" s="53"/>
      <c r="E12691" s="53"/>
      <c r="F12691" s="53"/>
      <c r="G12691" s="54"/>
      <c r="H12691" s="53"/>
      <c r="I12691" s="59"/>
      <c r="J12691" s="53"/>
      <c r="K12691" s="53"/>
      <c r="L12691" s="53"/>
      <c r="M12691" s="53"/>
    </row>
    <row r="12692" spans="2:13" x14ac:dyDescent="0.25">
      <c r="B12692" s="111"/>
      <c r="C12692" s="53"/>
      <c r="D12692" s="53"/>
      <c r="E12692" s="53"/>
      <c r="F12692" s="53"/>
      <c r="G12692" s="54"/>
      <c r="H12692" s="53"/>
      <c r="I12692" s="59"/>
      <c r="J12692" s="53"/>
      <c r="K12692" s="53"/>
      <c r="L12692" s="53"/>
      <c r="M12692" s="53"/>
    </row>
    <row r="12693" spans="2:13" x14ac:dyDescent="0.25">
      <c r="B12693" s="111"/>
      <c r="C12693" s="53"/>
      <c r="D12693" s="53"/>
      <c r="E12693" s="53"/>
      <c r="F12693" s="53"/>
      <c r="G12693" s="54"/>
      <c r="H12693" s="53"/>
      <c r="I12693" s="59"/>
      <c r="J12693" s="53"/>
      <c r="K12693" s="53"/>
      <c r="L12693" s="53"/>
      <c r="M12693" s="53"/>
    </row>
    <row r="12694" spans="2:13" x14ac:dyDescent="0.25">
      <c r="B12694" s="111"/>
      <c r="C12694" s="53"/>
      <c r="D12694" s="53"/>
      <c r="E12694" s="53"/>
      <c r="F12694" s="53"/>
      <c r="G12694" s="54"/>
      <c r="H12694" s="53"/>
      <c r="I12694" s="59"/>
      <c r="J12694" s="53"/>
      <c r="K12694" s="53"/>
      <c r="L12694" s="53"/>
      <c r="M12694" s="53"/>
    </row>
    <row r="12695" spans="2:13" x14ac:dyDescent="0.25">
      <c r="B12695" s="111"/>
      <c r="C12695" s="53"/>
      <c r="D12695" s="53"/>
      <c r="E12695" s="53"/>
      <c r="F12695" s="53"/>
      <c r="G12695" s="54"/>
      <c r="H12695" s="53"/>
      <c r="I12695" s="59"/>
      <c r="J12695" s="53"/>
      <c r="K12695" s="53"/>
      <c r="L12695" s="53"/>
      <c r="M12695" s="53"/>
    </row>
    <row r="12696" spans="2:13" x14ac:dyDescent="0.25">
      <c r="B12696" s="111"/>
      <c r="C12696" s="53"/>
      <c r="D12696" s="53"/>
      <c r="E12696" s="53"/>
      <c r="F12696" s="53"/>
      <c r="G12696" s="54"/>
      <c r="H12696" s="53"/>
      <c r="I12696" s="59"/>
      <c r="J12696" s="53"/>
      <c r="K12696" s="53"/>
      <c r="L12696" s="53"/>
      <c r="M12696" s="53"/>
    </row>
    <row r="12697" spans="2:13" x14ac:dyDescent="0.25">
      <c r="B12697" s="111"/>
      <c r="C12697" s="53"/>
      <c r="D12697" s="53"/>
      <c r="E12697" s="53"/>
      <c r="F12697" s="53"/>
      <c r="G12697" s="54"/>
      <c r="H12697" s="53"/>
      <c r="I12697" s="59"/>
      <c r="J12697" s="53"/>
      <c r="K12697" s="53"/>
      <c r="L12697" s="53"/>
      <c r="M12697" s="53"/>
    </row>
    <row r="12698" spans="2:13" x14ac:dyDescent="0.25">
      <c r="B12698" s="111"/>
      <c r="C12698" s="53"/>
      <c r="D12698" s="53"/>
      <c r="E12698" s="53"/>
      <c r="F12698" s="53"/>
      <c r="G12698" s="54"/>
      <c r="H12698" s="53"/>
      <c r="I12698" s="59"/>
      <c r="J12698" s="53"/>
      <c r="K12698" s="53"/>
      <c r="L12698" s="53"/>
      <c r="M12698" s="53"/>
    </row>
    <row r="12699" spans="2:13" x14ac:dyDescent="0.25">
      <c r="B12699" s="111"/>
      <c r="C12699" s="53"/>
      <c r="D12699" s="53"/>
      <c r="E12699" s="53"/>
      <c r="F12699" s="53"/>
      <c r="G12699" s="54"/>
      <c r="H12699" s="53"/>
      <c r="I12699" s="59"/>
      <c r="J12699" s="53"/>
      <c r="K12699" s="53"/>
      <c r="L12699" s="53"/>
      <c r="M12699" s="53"/>
    </row>
    <row r="12700" spans="2:13" x14ac:dyDescent="0.25">
      <c r="B12700" s="111"/>
      <c r="C12700" s="53"/>
      <c r="D12700" s="53"/>
      <c r="E12700" s="53"/>
      <c r="F12700" s="53"/>
      <c r="G12700" s="54"/>
      <c r="H12700" s="53"/>
      <c r="I12700" s="59"/>
      <c r="J12700" s="53"/>
      <c r="K12700" s="53"/>
      <c r="L12700" s="53"/>
      <c r="M12700" s="53"/>
    </row>
    <row r="12701" spans="2:13" x14ac:dyDescent="0.25">
      <c r="B12701" s="111"/>
      <c r="C12701" s="53"/>
      <c r="D12701" s="53"/>
      <c r="E12701" s="53"/>
      <c r="F12701" s="53"/>
      <c r="G12701" s="54"/>
      <c r="H12701" s="53"/>
      <c r="I12701" s="59"/>
      <c r="J12701" s="53"/>
      <c r="K12701" s="53"/>
      <c r="L12701" s="53"/>
      <c r="M12701" s="53"/>
    </row>
    <row r="12702" spans="2:13" x14ac:dyDescent="0.25">
      <c r="B12702" s="111"/>
      <c r="C12702" s="53"/>
      <c r="D12702" s="53"/>
      <c r="E12702" s="53"/>
      <c r="F12702" s="53"/>
      <c r="G12702" s="54"/>
      <c r="H12702" s="53"/>
      <c r="I12702" s="59"/>
      <c r="J12702" s="53"/>
      <c r="K12702" s="53"/>
      <c r="L12702" s="53"/>
      <c r="M12702" s="53"/>
    </row>
    <row r="12703" spans="2:13" x14ac:dyDescent="0.25">
      <c r="B12703" s="111"/>
      <c r="C12703" s="53"/>
      <c r="D12703" s="53"/>
      <c r="E12703" s="53"/>
      <c r="F12703" s="53"/>
      <c r="G12703" s="54"/>
      <c r="H12703" s="53"/>
      <c r="I12703" s="59"/>
      <c r="J12703" s="53"/>
      <c r="K12703" s="53"/>
      <c r="L12703" s="53"/>
      <c r="M12703" s="53"/>
    </row>
    <row r="12704" spans="2:13" x14ac:dyDescent="0.25">
      <c r="B12704" s="111"/>
      <c r="C12704" s="53"/>
      <c r="D12704" s="53"/>
      <c r="E12704" s="53"/>
      <c r="F12704" s="53"/>
      <c r="G12704" s="54"/>
      <c r="H12704" s="53"/>
      <c r="I12704" s="59"/>
      <c r="J12704" s="53"/>
      <c r="K12704" s="53"/>
      <c r="L12704" s="53"/>
      <c r="M12704" s="53"/>
    </row>
    <row r="12705" spans="2:13" x14ac:dyDescent="0.25">
      <c r="B12705" s="111"/>
      <c r="C12705" s="53"/>
      <c r="D12705" s="53"/>
      <c r="E12705" s="53"/>
      <c r="F12705" s="53"/>
      <c r="G12705" s="54"/>
      <c r="H12705" s="53"/>
      <c r="I12705" s="59"/>
      <c r="J12705" s="53"/>
      <c r="K12705" s="53"/>
      <c r="L12705" s="53"/>
      <c r="M12705" s="53"/>
    </row>
    <row r="12706" spans="2:13" x14ac:dyDescent="0.25">
      <c r="B12706" s="111"/>
      <c r="C12706" s="53"/>
      <c r="D12706" s="53"/>
      <c r="E12706" s="53"/>
      <c r="F12706" s="53"/>
      <c r="G12706" s="54"/>
      <c r="H12706" s="53"/>
      <c r="I12706" s="59"/>
      <c r="J12706" s="53"/>
      <c r="K12706" s="53"/>
      <c r="L12706" s="53"/>
      <c r="M12706" s="53"/>
    </row>
    <row r="12707" spans="2:13" x14ac:dyDescent="0.25">
      <c r="B12707" s="111"/>
      <c r="C12707" s="53"/>
      <c r="D12707" s="53"/>
      <c r="E12707" s="53"/>
      <c r="F12707" s="53"/>
      <c r="G12707" s="54"/>
      <c r="H12707" s="53"/>
      <c r="I12707" s="59"/>
      <c r="J12707" s="53"/>
      <c r="K12707" s="53"/>
      <c r="L12707" s="53"/>
      <c r="M12707" s="53"/>
    </row>
    <row r="12708" spans="2:13" x14ac:dyDescent="0.25">
      <c r="B12708" s="111"/>
      <c r="C12708" s="53"/>
      <c r="D12708" s="53"/>
      <c r="E12708" s="53"/>
      <c r="F12708" s="53"/>
      <c r="G12708" s="54"/>
      <c r="H12708" s="53"/>
      <c r="I12708" s="59"/>
      <c r="J12708" s="53"/>
      <c r="K12708" s="53"/>
      <c r="L12708" s="53"/>
      <c r="M12708" s="53"/>
    </row>
    <row r="12709" spans="2:13" x14ac:dyDescent="0.25">
      <c r="B12709" s="111"/>
      <c r="C12709" s="53"/>
      <c r="D12709" s="53"/>
      <c r="E12709" s="53"/>
      <c r="F12709" s="53"/>
      <c r="G12709" s="54"/>
      <c r="H12709" s="53"/>
      <c r="I12709" s="59"/>
      <c r="J12709" s="53"/>
      <c r="K12709" s="53"/>
      <c r="L12709" s="53"/>
      <c r="M12709" s="53"/>
    </row>
    <row r="12710" spans="2:13" x14ac:dyDescent="0.25">
      <c r="B12710" s="111"/>
      <c r="C12710" s="53"/>
      <c r="D12710" s="53"/>
      <c r="E12710" s="53"/>
      <c r="F12710" s="53"/>
      <c r="G12710" s="54"/>
      <c r="H12710" s="53"/>
      <c r="I12710" s="59"/>
      <c r="J12710" s="53"/>
      <c r="K12710" s="53"/>
      <c r="L12710" s="53"/>
      <c r="M12710" s="53"/>
    </row>
    <row r="12711" spans="2:13" x14ac:dyDescent="0.25">
      <c r="B12711" s="111"/>
      <c r="C12711" s="53"/>
      <c r="D12711" s="53"/>
      <c r="E12711" s="53"/>
      <c r="F12711" s="53"/>
      <c r="G12711" s="54"/>
      <c r="H12711" s="53"/>
      <c r="I12711" s="59"/>
      <c r="J12711" s="53"/>
      <c r="K12711" s="53"/>
      <c r="L12711" s="53"/>
      <c r="M12711" s="53"/>
    </row>
    <row r="12712" spans="2:13" x14ac:dyDescent="0.25">
      <c r="B12712" s="111"/>
      <c r="C12712" s="53"/>
      <c r="D12712" s="53"/>
      <c r="E12712" s="53"/>
      <c r="F12712" s="53"/>
      <c r="G12712" s="54"/>
      <c r="H12712" s="53"/>
      <c r="I12712" s="59"/>
      <c r="J12712" s="53"/>
      <c r="K12712" s="53"/>
      <c r="L12712" s="53"/>
      <c r="M12712" s="53"/>
    </row>
    <row r="12713" spans="2:13" x14ac:dyDescent="0.25">
      <c r="B12713" s="111"/>
      <c r="C12713" s="53"/>
      <c r="D12713" s="53"/>
      <c r="E12713" s="53"/>
      <c r="F12713" s="53"/>
      <c r="G12713" s="54"/>
      <c r="H12713" s="53"/>
      <c r="I12713" s="59"/>
      <c r="J12713" s="53"/>
      <c r="K12713" s="53"/>
      <c r="L12713" s="53"/>
      <c r="M12713" s="53"/>
    </row>
    <row r="12714" spans="2:13" x14ac:dyDescent="0.25">
      <c r="B12714" s="111"/>
      <c r="C12714" s="53"/>
      <c r="D12714" s="53"/>
      <c r="E12714" s="53"/>
      <c r="F12714" s="53"/>
      <c r="G12714" s="54"/>
      <c r="H12714" s="53"/>
      <c r="I12714" s="59"/>
      <c r="J12714" s="53"/>
      <c r="K12714" s="53"/>
      <c r="L12714" s="53"/>
      <c r="M12714" s="53"/>
    </row>
    <row r="12715" spans="2:13" x14ac:dyDescent="0.25">
      <c r="B12715" s="111"/>
      <c r="C12715" s="53"/>
      <c r="D12715" s="53"/>
      <c r="E12715" s="53"/>
      <c r="F12715" s="53"/>
      <c r="G12715" s="54"/>
      <c r="H12715" s="53"/>
      <c r="I12715" s="59"/>
      <c r="J12715" s="53"/>
      <c r="K12715" s="53"/>
      <c r="L12715" s="53"/>
      <c r="M12715" s="53"/>
    </row>
    <row r="12716" spans="2:13" x14ac:dyDescent="0.25">
      <c r="B12716" s="111"/>
      <c r="C12716" s="53"/>
      <c r="D12716" s="53"/>
      <c r="E12716" s="53"/>
      <c r="F12716" s="53"/>
      <c r="G12716" s="54"/>
      <c r="H12716" s="53"/>
      <c r="I12716" s="59"/>
      <c r="J12716" s="53"/>
      <c r="K12716" s="53"/>
      <c r="L12716" s="53"/>
      <c r="M12716" s="53"/>
    </row>
    <row r="12717" spans="2:13" x14ac:dyDescent="0.25">
      <c r="B12717" s="111"/>
      <c r="C12717" s="53"/>
      <c r="D12717" s="53"/>
      <c r="E12717" s="53"/>
      <c r="F12717" s="53"/>
      <c r="G12717" s="54"/>
      <c r="H12717" s="53"/>
      <c r="I12717" s="59"/>
      <c r="J12717" s="53"/>
      <c r="K12717" s="53"/>
      <c r="L12717" s="53"/>
      <c r="M12717" s="53"/>
    </row>
    <row r="12718" spans="2:13" x14ac:dyDescent="0.25">
      <c r="B12718" s="111"/>
      <c r="C12718" s="53"/>
      <c r="D12718" s="53"/>
      <c r="E12718" s="53"/>
      <c r="F12718" s="53"/>
      <c r="G12718" s="54"/>
      <c r="H12718" s="53"/>
      <c r="I12718" s="59"/>
      <c r="J12718" s="53"/>
      <c r="K12718" s="53"/>
      <c r="L12718" s="53"/>
      <c r="M12718" s="53"/>
    </row>
    <row r="12719" spans="2:13" x14ac:dyDescent="0.25">
      <c r="B12719" s="111"/>
      <c r="C12719" s="53"/>
      <c r="D12719" s="53"/>
      <c r="E12719" s="53"/>
      <c r="F12719" s="53"/>
      <c r="G12719" s="54"/>
      <c r="H12719" s="53"/>
      <c r="I12719" s="59"/>
      <c r="J12719" s="53"/>
      <c r="K12719" s="53"/>
      <c r="L12719" s="53"/>
      <c r="M12719" s="53"/>
    </row>
    <row r="12720" spans="2:13" x14ac:dyDescent="0.25">
      <c r="B12720" s="111"/>
      <c r="C12720" s="53"/>
      <c r="D12720" s="53"/>
      <c r="E12720" s="53"/>
      <c r="F12720" s="53"/>
      <c r="G12720" s="54"/>
      <c r="H12720" s="53"/>
      <c r="I12720" s="59"/>
      <c r="J12720" s="53"/>
      <c r="K12720" s="53"/>
      <c r="L12720" s="53"/>
      <c r="M12720" s="53"/>
    </row>
    <row r="12721" spans="2:13" x14ac:dyDescent="0.25">
      <c r="B12721" s="111"/>
      <c r="C12721" s="53"/>
      <c r="D12721" s="53"/>
      <c r="E12721" s="53"/>
      <c r="F12721" s="53"/>
      <c r="G12721" s="54"/>
      <c r="H12721" s="53"/>
      <c r="I12721" s="59"/>
      <c r="J12721" s="53"/>
      <c r="K12721" s="53"/>
      <c r="L12721" s="53"/>
      <c r="M12721" s="53"/>
    </row>
    <row r="12722" spans="2:13" x14ac:dyDescent="0.25">
      <c r="B12722" s="111"/>
      <c r="C12722" s="53"/>
      <c r="D12722" s="53"/>
      <c r="E12722" s="53"/>
      <c r="F12722" s="53"/>
      <c r="G12722" s="54"/>
      <c r="H12722" s="53"/>
      <c r="I12722" s="59"/>
      <c r="J12722" s="53"/>
      <c r="K12722" s="53"/>
      <c r="L12722" s="53"/>
      <c r="M12722" s="53"/>
    </row>
    <row r="12723" spans="2:13" x14ac:dyDescent="0.25">
      <c r="B12723" s="111"/>
      <c r="C12723" s="53"/>
      <c r="D12723" s="53"/>
      <c r="E12723" s="53"/>
      <c r="F12723" s="53"/>
      <c r="G12723" s="54"/>
      <c r="H12723" s="53"/>
      <c r="I12723" s="59"/>
      <c r="J12723" s="53"/>
      <c r="K12723" s="53"/>
      <c r="L12723" s="53"/>
      <c r="M12723" s="53"/>
    </row>
    <row r="12724" spans="2:13" x14ac:dyDescent="0.25">
      <c r="B12724" s="111"/>
      <c r="C12724" s="53"/>
      <c r="D12724" s="53"/>
      <c r="E12724" s="53"/>
      <c r="F12724" s="53"/>
      <c r="G12724" s="54"/>
      <c r="H12724" s="53"/>
      <c r="I12724" s="59"/>
      <c r="J12724" s="53"/>
      <c r="K12724" s="53"/>
      <c r="L12724" s="53"/>
      <c r="M12724" s="53"/>
    </row>
    <row r="12725" spans="2:13" x14ac:dyDescent="0.25">
      <c r="B12725" s="111"/>
      <c r="C12725" s="53"/>
      <c r="D12725" s="53"/>
      <c r="E12725" s="53"/>
      <c r="F12725" s="53"/>
      <c r="G12725" s="54"/>
      <c r="H12725" s="53"/>
      <c r="I12725" s="59"/>
      <c r="J12725" s="53"/>
      <c r="K12725" s="53"/>
      <c r="L12725" s="53"/>
      <c r="M12725" s="53"/>
    </row>
    <row r="12726" spans="2:13" x14ac:dyDescent="0.25">
      <c r="B12726" s="111"/>
      <c r="C12726" s="53"/>
      <c r="D12726" s="53"/>
      <c r="E12726" s="53"/>
      <c r="F12726" s="53"/>
      <c r="G12726" s="54"/>
      <c r="H12726" s="53"/>
      <c r="I12726" s="59"/>
      <c r="J12726" s="53"/>
      <c r="K12726" s="53"/>
      <c r="L12726" s="53"/>
      <c r="M12726" s="53"/>
    </row>
    <row r="12727" spans="2:13" x14ac:dyDescent="0.25">
      <c r="B12727" s="111"/>
      <c r="C12727" s="53"/>
      <c r="D12727" s="53"/>
      <c r="E12727" s="53"/>
      <c r="F12727" s="53"/>
      <c r="G12727" s="54"/>
      <c r="H12727" s="53"/>
      <c r="I12727" s="59"/>
      <c r="J12727" s="53"/>
      <c r="K12727" s="53"/>
      <c r="L12727" s="53"/>
      <c r="M12727" s="53"/>
    </row>
    <row r="12728" spans="2:13" x14ac:dyDescent="0.25">
      <c r="B12728" s="111"/>
      <c r="C12728" s="53"/>
      <c r="D12728" s="53"/>
      <c r="E12728" s="53"/>
      <c r="F12728" s="53"/>
      <c r="G12728" s="54"/>
      <c r="H12728" s="53"/>
      <c r="I12728" s="59"/>
      <c r="J12728" s="53"/>
      <c r="K12728" s="53"/>
      <c r="L12728" s="53"/>
      <c r="M12728" s="53"/>
    </row>
    <row r="12729" spans="2:13" x14ac:dyDescent="0.25">
      <c r="B12729" s="111"/>
      <c r="C12729" s="53"/>
      <c r="D12729" s="53"/>
      <c r="E12729" s="53"/>
      <c r="F12729" s="53"/>
      <c r="G12729" s="54"/>
      <c r="H12729" s="53"/>
      <c r="I12729" s="59"/>
      <c r="J12729" s="53"/>
      <c r="K12729" s="53"/>
      <c r="L12729" s="53"/>
      <c r="M12729" s="53"/>
    </row>
    <row r="12730" spans="2:13" x14ac:dyDescent="0.25">
      <c r="B12730" s="111"/>
      <c r="C12730" s="53"/>
      <c r="D12730" s="53"/>
      <c r="E12730" s="53"/>
      <c r="F12730" s="53"/>
      <c r="G12730" s="54"/>
      <c r="H12730" s="53"/>
      <c r="I12730" s="59"/>
      <c r="J12730" s="53"/>
      <c r="K12730" s="53"/>
      <c r="L12730" s="53"/>
      <c r="M12730" s="53"/>
    </row>
    <row r="12731" spans="2:13" x14ac:dyDescent="0.25">
      <c r="B12731" s="111"/>
      <c r="C12731" s="53"/>
      <c r="D12731" s="53"/>
      <c r="E12731" s="53"/>
      <c r="F12731" s="53"/>
      <c r="G12731" s="54"/>
      <c r="H12731" s="53"/>
      <c r="I12731" s="59"/>
      <c r="J12731" s="53"/>
      <c r="K12731" s="53"/>
      <c r="L12731" s="53"/>
      <c r="M12731" s="53"/>
    </row>
    <row r="12732" spans="2:13" x14ac:dyDescent="0.25">
      <c r="B12732" s="111"/>
      <c r="C12732" s="53"/>
      <c r="D12732" s="53"/>
      <c r="E12732" s="53"/>
      <c r="F12732" s="53"/>
      <c r="G12732" s="54"/>
      <c r="H12732" s="53"/>
      <c r="I12732" s="59"/>
      <c r="J12732" s="53"/>
      <c r="K12732" s="53"/>
      <c r="L12732" s="53"/>
      <c r="M12732" s="53"/>
    </row>
    <row r="12733" spans="2:13" x14ac:dyDescent="0.25">
      <c r="B12733" s="111"/>
      <c r="C12733" s="53"/>
      <c r="D12733" s="53"/>
      <c r="E12733" s="53"/>
      <c r="F12733" s="53"/>
      <c r="G12733" s="54"/>
      <c r="H12733" s="53"/>
      <c r="I12733" s="59"/>
      <c r="J12733" s="53"/>
      <c r="K12733" s="53"/>
      <c r="L12733" s="53"/>
      <c r="M12733" s="53"/>
    </row>
    <row r="12734" spans="2:13" x14ac:dyDescent="0.25">
      <c r="B12734" s="111"/>
      <c r="C12734" s="53"/>
      <c r="D12734" s="53"/>
      <c r="E12734" s="53"/>
      <c r="F12734" s="53"/>
      <c r="G12734" s="54"/>
      <c r="H12734" s="53"/>
      <c r="I12734" s="59"/>
      <c r="J12734" s="53"/>
      <c r="K12734" s="53"/>
      <c r="L12734" s="53"/>
      <c r="M12734" s="53"/>
    </row>
    <row r="12735" spans="2:13" x14ac:dyDescent="0.25">
      <c r="B12735" s="111"/>
      <c r="C12735" s="53"/>
      <c r="D12735" s="53"/>
      <c r="E12735" s="53"/>
      <c r="F12735" s="53"/>
      <c r="G12735" s="54"/>
      <c r="H12735" s="53"/>
      <c r="I12735" s="59"/>
      <c r="J12735" s="53"/>
      <c r="K12735" s="53"/>
      <c r="L12735" s="53"/>
      <c r="M12735" s="53"/>
    </row>
    <row r="12736" spans="2:13" x14ac:dyDescent="0.25">
      <c r="B12736" s="111"/>
      <c r="C12736" s="53"/>
      <c r="D12736" s="53"/>
      <c r="E12736" s="53"/>
      <c r="F12736" s="53"/>
      <c r="G12736" s="54"/>
      <c r="H12736" s="53"/>
      <c r="I12736" s="59"/>
      <c r="J12736" s="53"/>
      <c r="K12736" s="53"/>
      <c r="L12736" s="53"/>
      <c r="M12736" s="53"/>
    </row>
    <row r="12737" spans="2:13" x14ac:dyDescent="0.25">
      <c r="B12737" s="111"/>
      <c r="C12737" s="53"/>
      <c r="D12737" s="53"/>
      <c r="E12737" s="53"/>
      <c r="F12737" s="53"/>
      <c r="G12737" s="54"/>
      <c r="H12737" s="53"/>
      <c r="I12737" s="59"/>
      <c r="J12737" s="53"/>
      <c r="K12737" s="53"/>
      <c r="L12737" s="53"/>
      <c r="M12737" s="53"/>
    </row>
    <row r="12738" spans="2:13" x14ac:dyDescent="0.25">
      <c r="B12738" s="111"/>
      <c r="C12738" s="53"/>
      <c r="D12738" s="53"/>
      <c r="E12738" s="53"/>
      <c r="F12738" s="53"/>
      <c r="G12738" s="54"/>
      <c r="H12738" s="53"/>
      <c r="I12738" s="59"/>
      <c r="J12738" s="53"/>
      <c r="K12738" s="53"/>
      <c r="L12738" s="53"/>
      <c r="M12738" s="53"/>
    </row>
    <row r="12739" spans="2:13" x14ac:dyDescent="0.25">
      <c r="B12739" s="111"/>
      <c r="C12739" s="53"/>
      <c r="D12739" s="53"/>
      <c r="E12739" s="53"/>
      <c r="F12739" s="53"/>
      <c r="G12739" s="54"/>
      <c r="H12739" s="53"/>
      <c r="I12739" s="59"/>
      <c r="J12739" s="53"/>
      <c r="K12739" s="53"/>
      <c r="L12739" s="53"/>
      <c r="M12739" s="53"/>
    </row>
    <row r="12740" spans="2:13" x14ac:dyDescent="0.25">
      <c r="B12740" s="111"/>
      <c r="C12740" s="53"/>
      <c r="D12740" s="53"/>
      <c r="E12740" s="53"/>
      <c r="F12740" s="53"/>
      <c r="G12740" s="54"/>
      <c r="H12740" s="53"/>
      <c r="I12740" s="59"/>
      <c r="J12740" s="53"/>
      <c r="K12740" s="53"/>
      <c r="L12740" s="53"/>
      <c r="M12740" s="53"/>
    </row>
    <row r="12741" spans="2:13" x14ac:dyDescent="0.25">
      <c r="B12741" s="111"/>
      <c r="C12741" s="53"/>
      <c r="D12741" s="53"/>
      <c r="E12741" s="53"/>
      <c r="F12741" s="53"/>
      <c r="G12741" s="54"/>
      <c r="H12741" s="53"/>
      <c r="I12741" s="59"/>
      <c r="J12741" s="53"/>
      <c r="K12741" s="53"/>
      <c r="L12741" s="53"/>
      <c r="M12741" s="53"/>
    </row>
    <row r="12742" spans="2:13" x14ac:dyDescent="0.25">
      <c r="B12742" s="111"/>
      <c r="C12742" s="53"/>
      <c r="D12742" s="53"/>
      <c r="E12742" s="53"/>
      <c r="F12742" s="53"/>
      <c r="G12742" s="54"/>
      <c r="H12742" s="53"/>
      <c r="I12742" s="59"/>
      <c r="J12742" s="53"/>
      <c r="K12742" s="53"/>
      <c r="L12742" s="53"/>
      <c r="M12742" s="53"/>
    </row>
    <row r="12743" spans="2:13" x14ac:dyDescent="0.25">
      <c r="B12743" s="111"/>
      <c r="C12743" s="53"/>
      <c r="D12743" s="53"/>
      <c r="E12743" s="53"/>
      <c r="F12743" s="53"/>
      <c r="G12743" s="54"/>
      <c r="H12743" s="53"/>
      <c r="I12743" s="59"/>
      <c r="J12743" s="53"/>
      <c r="K12743" s="53"/>
      <c r="L12743" s="53"/>
      <c r="M12743" s="53"/>
    </row>
    <row r="12744" spans="2:13" x14ac:dyDescent="0.25">
      <c r="B12744" s="111"/>
      <c r="C12744" s="53"/>
      <c r="D12744" s="53"/>
      <c r="E12744" s="53"/>
      <c r="F12744" s="53"/>
      <c r="G12744" s="54"/>
      <c r="H12744" s="53"/>
      <c r="I12744" s="59"/>
      <c r="J12744" s="53"/>
      <c r="K12744" s="53"/>
      <c r="L12744" s="53"/>
      <c r="M12744" s="53"/>
    </row>
    <row r="12745" spans="2:13" x14ac:dyDescent="0.25">
      <c r="B12745" s="111"/>
      <c r="C12745" s="53"/>
      <c r="D12745" s="53"/>
      <c r="E12745" s="53"/>
      <c r="F12745" s="53"/>
      <c r="G12745" s="54"/>
      <c r="H12745" s="53"/>
      <c r="I12745" s="59"/>
      <c r="J12745" s="53"/>
      <c r="K12745" s="53"/>
      <c r="L12745" s="53"/>
      <c r="M12745" s="53"/>
    </row>
    <row r="12746" spans="2:13" x14ac:dyDescent="0.25">
      <c r="B12746" s="111"/>
      <c r="C12746" s="53"/>
      <c r="D12746" s="53"/>
      <c r="E12746" s="53"/>
      <c r="F12746" s="53"/>
      <c r="G12746" s="54"/>
      <c r="H12746" s="53"/>
      <c r="I12746" s="59"/>
      <c r="J12746" s="53"/>
      <c r="K12746" s="53"/>
      <c r="L12746" s="53"/>
      <c r="M12746" s="53"/>
    </row>
    <row r="12747" spans="2:13" x14ac:dyDescent="0.25">
      <c r="B12747" s="111"/>
      <c r="C12747" s="53"/>
      <c r="D12747" s="53"/>
      <c r="E12747" s="53"/>
      <c r="F12747" s="53"/>
      <c r="G12747" s="54"/>
      <c r="H12747" s="53"/>
      <c r="I12747" s="59"/>
      <c r="J12747" s="53"/>
      <c r="K12747" s="53"/>
      <c r="L12747" s="53"/>
      <c r="M12747" s="53"/>
    </row>
    <row r="12748" spans="2:13" x14ac:dyDescent="0.25">
      <c r="B12748" s="111"/>
      <c r="C12748" s="53"/>
      <c r="D12748" s="53"/>
      <c r="E12748" s="53"/>
      <c r="F12748" s="53"/>
      <c r="G12748" s="54"/>
      <c r="H12748" s="53"/>
      <c r="I12748" s="59"/>
      <c r="J12748" s="53"/>
      <c r="K12748" s="53"/>
      <c r="L12748" s="53"/>
      <c r="M12748" s="53"/>
    </row>
    <row r="12749" spans="2:13" x14ac:dyDescent="0.25">
      <c r="B12749" s="111"/>
      <c r="C12749" s="53"/>
      <c r="D12749" s="53"/>
      <c r="E12749" s="53"/>
      <c r="F12749" s="53"/>
      <c r="G12749" s="54"/>
      <c r="H12749" s="53"/>
      <c r="I12749" s="59"/>
      <c r="J12749" s="53"/>
      <c r="K12749" s="53"/>
      <c r="L12749" s="53"/>
      <c r="M12749" s="53"/>
    </row>
    <row r="12750" spans="2:13" x14ac:dyDescent="0.25">
      <c r="B12750" s="111"/>
      <c r="C12750" s="53"/>
      <c r="D12750" s="53"/>
      <c r="E12750" s="53"/>
      <c r="F12750" s="53"/>
      <c r="G12750" s="54"/>
      <c r="H12750" s="53"/>
      <c r="I12750" s="59"/>
      <c r="J12750" s="53"/>
      <c r="K12750" s="53"/>
      <c r="L12750" s="53"/>
      <c r="M12750" s="53"/>
    </row>
    <row r="12751" spans="2:13" x14ac:dyDescent="0.25">
      <c r="B12751" s="111"/>
      <c r="C12751" s="53"/>
      <c r="D12751" s="53"/>
      <c r="E12751" s="53"/>
      <c r="F12751" s="53"/>
      <c r="G12751" s="54"/>
      <c r="H12751" s="53"/>
      <c r="I12751" s="59"/>
      <c r="J12751" s="53"/>
      <c r="K12751" s="53"/>
      <c r="L12751" s="53"/>
      <c r="M12751" s="53"/>
    </row>
    <row r="12752" spans="2:13" x14ac:dyDescent="0.25">
      <c r="B12752" s="111"/>
      <c r="C12752" s="53"/>
      <c r="D12752" s="53"/>
      <c r="E12752" s="53"/>
      <c r="F12752" s="53"/>
      <c r="G12752" s="54"/>
      <c r="H12752" s="53"/>
      <c r="I12752" s="59"/>
      <c r="J12752" s="53"/>
      <c r="K12752" s="53"/>
      <c r="L12752" s="53"/>
      <c r="M12752" s="53"/>
    </row>
    <row r="12753" spans="2:13" x14ac:dyDescent="0.25">
      <c r="B12753" s="111"/>
      <c r="C12753" s="53"/>
      <c r="D12753" s="53"/>
      <c r="E12753" s="53"/>
      <c r="F12753" s="53"/>
      <c r="G12753" s="54"/>
      <c r="H12753" s="53"/>
      <c r="I12753" s="59"/>
      <c r="J12753" s="53"/>
      <c r="K12753" s="53"/>
      <c r="L12753" s="53"/>
      <c r="M12753" s="53"/>
    </row>
    <row r="12754" spans="2:13" x14ac:dyDescent="0.25">
      <c r="B12754" s="111"/>
      <c r="C12754" s="53"/>
      <c r="D12754" s="53"/>
      <c r="E12754" s="53"/>
      <c r="F12754" s="53"/>
      <c r="G12754" s="54"/>
      <c r="H12754" s="53"/>
      <c r="I12754" s="59"/>
      <c r="J12754" s="53"/>
      <c r="K12754" s="53"/>
      <c r="L12754" s="53"/>
      <c r="M12754" s="53"/>
    </row>
    <row r="12755" spans="2:13" x14ac:dyDescent="0.25">
      <c r="B12755" s="111"/>
      <c r="C12755" s="53"/>
      <c r="D12755" s="53"/>
      <c r="E12755" s="53"/>
      <c r="F12755" s="53"/>
      <c r="G12755" s="54"/>
      <c r="H12755" s="53"/>
      <c r="I12755" s="59"/>
      <c r="J12755" s="53"/>
      <c r="K12755" s="53"/>
      <c r="L12755" s="53"/>
      <c r="M12755" s="53"/>
    </row>
    <row r="12756" spans="2:13" x14ac:dyDescent="0.25">
      <c r="B12756" s="111"/>
      <c r="C12756" s="53"/>
      <c r="D12756" s="53"/>
      <c r="E12756" s="53"/>
      <c r="F12756" s="53"/>
      <c r="G12756" s="54"/>
      <c r="H12756" s="53"/>
      <c r="I12756" s="59"/>
      <c r="J12756" s="53"/>
      <c r="K12756" s="53"/>
      <c r="L12756" s="53"/>
      <c r="M12756" s="53"/>
    </row>
    <row r="12757" spans="2:13" x14ac:dyDescent="0.25">
      <c r="B12757" s="111"/>
      <c r="C12757" s="53"/>
      <c r="D12757" s="53"/>
      <c r="E12757" s="53"/>
      <c r="F12757" s="53"/>
      <c r="G12757" s="54"/>
      <c r="H12757" s="53"/>
      <c r="I12757" s="59"/>
      <c r="J12757" s="53"/>
      <c r="K12757" s="53"/>
      <c r="L12757" s="53"/>
      <c r="M12757" s="53"/>
    </row>
    <row r="12758" spans="2:13" x14ac:dyDescent="0.25">
      <c r="B12758" s="111"/>
      <c r="C12758" s="53"/>
      <c r="D12758" s="53"/>
      <c r="E12758" s="53"/>
      <c r="F12758" s="53"/>
      <c r="G12758" s="54"/>
      <c r="H12758" s="53"/>
      <c r="I12758" s="59"/>
      <c r="J12758" s="53"/>
      <c r="K12758" s="53"/>
      <c r="L12758" s="53"/>
      <c r="M12758" s="53"/>
    </row>
    <row r="12759" spans="2:13" x14ac:dyDescent="0.25">
      <c r="B12759" s="111"/>
      <c r="C12759" s="53"/>
      <c r="D12759" s="53"/>
      <c r="E12759" s="53"/>
      <c r="F12759" s="53"/>
      <c r="G12759" s="54"/>
      <c r="H12759" s="53"/>
      <c r="I12759" s="59"/>
      <c r="J12759" s="53"/>
      <c r="K12759" s="53"/>
      <c r="L12759" s="53"/>
      <c r="M12759" s="53"/>
    </row>
    <row r="12760" spans="2:13" x14ac:dyDescent="0.25">
      <c r="B12760" s="111"/>
      <c r="C12760" s="53"/>
      <c r="D12760" s="53"/>
      <c r="E12760" s="53"/>
      <c r="F12760" s="53"/>
      <c r="G12760" s="54"/>
      <c r="H12760" s="53"/>
      <c r="I12760" s="59"/>
      <c r="J12760" s="53"/>
      <c r="K12760" s="53"/>
      <c r="L12760" s="53"/>
      <c r="M12760" s="53"/>
    </row>
    <row r="12761" spans="2:13" x14ac:dyDescent="0.25">
      <c r="B12761" s="111"/>
      <c r="C12761" s="53"/>
      <c r="D12761" s="53"/>
      <c r="E12761" s="53"/>
      <c r="F12761" s="53"/>
      <c r="G12761" s="54"/>
      <c r="H12761" s="53"/>
      <c r="I12761" s="59"/>
      <c r="J12761" s="53"/>
      <c r="K12761" s="53"/>
      <c r="L12761" s="53"/>
      <c r="M12761" s="53"/>
    </row>
    <row r="12762" spans="2:13" x14ac:dyDescent="0.25">
      <c r="B12762" s="111"/>
      <c r="C12762" s="53"/>
      <c r="D12762" s="53"/>
      <c r="E12762" s="53"/>
      <c r="F12762" s="53"/>
      <c r="G12762" s="54"/>
      <c r="H12762" s="53"/>
      <c r="I12762" s="59"/>
      <c r="J12762" s="53"/>
      <c r="K12762" s="53"/>
      <c r="L12762" s="53"/>
      <c r="M12762" s="53"/>
    </row>
    <row r="12763" spans="2:13" x14ac:dyDescent="0.25">
      <c r="B12763" s="111"/>
      <c r="C12763" s="53"/>
      <c r="D12763" s="53"/>
      <c r="E12763" s="53"/>
      <c r="F12763" s="53"/>
      <c r="G12763" s="54"/>
      <c r="H12763" s="53"/>
      <c r="I12763" s="59"/>
      <c r="J12763" s="53"/>
      <c r="K12763" s="53"/>
      <c r="L12763" s="53"/>
      <c r="M12763" s="53"/>
    </row>
    <row r="12764" spans="2:13" x14ac:dyDescent="0.25">
      <c r="B12764" s="111"/>
      <c r="C12764" s="53"/>
      <c r="D12764" s="53"/>
      <c r="E12764" s="53"/>
      <c r="F12764" s="53"/>
      <c r="G12764" s="54"/>
      <c r="H12764" s="53"/>
      <c r="I12764" s="59"/>
      <c r="J12764" s="53"/>
      <c r="K12764" s="53"/>
      <c r="L12764" s="53"/>
      <c r="M12764" s="53"/>
    </row>
    <row r="12765" spans="2:13" x14ac:dyDescent="0.25">
      <c r="B12765" s="111"/>
      <c r="C12765" s="53"/>
      <c r="D12765" s="53"/>
      <c r="E12765" s="53"/>
      <c r="F12765" s="53"/>
      <c r="G12765" s="54"/>
      <c r="H12765" s="53"/>
      <c r="I12765" s="59"/>
      <c r="J12765" s="53"/>
      <c r="K12765" s="53"/>
      <c r="L12765" s="53"/>
      <c r="M12765" s="53"/>
    </row>
    <row r="12766" spans="2:13" x14ac:dyDescent="0.25">
      <c r="B12766" s="111"/>
      <c r="C12766" s="53"/>
      <c r="D12766" s="53"/>
      <c r="E12766" s="53"/>
      <c r="F12766" s="53"/>
      <c r="G12766" s="54"/>
      <c r="H12766" s="53"/>
      <c r="I12766" s="59"/>
      <c r="J12766" s="53"/>
      <c r="K12766" s="53"/>
      <c r="L12766" s="53"/>
      <c r="M12766" s="53"/>
    </row>
    <row r="12767" spans="2:13" x14ac:dyDescent="0.25">
      <c r="B12767" s="111"/>
      <c r="C12767" s="53"/>
      <c r="D12767" s="53"/>
      <c r="E12767" s="53"/>
      <c r="F12767" s="53"/>
      <c r="G12767" s="54"/>
      <c r="H12767" s="53"/>
      <c r="I12767" s="59"/>
      <c r="J12767" s="53"/>
      <c r="K12767" s="53"/>
      <c r="L12767" s="53"/>
      <c r="M12767" s="53"/>
    </row>
    <row r="12768" spans="2:13" x14ac:dyDescent="0.25">
      <c r="B12768" s="111"/>
      <c r="C12768" s="53"/>
      <c r="D12768" s="53"/>
      <c r="E12768" s="53"/>
      <c r="F12768" s="53"/>
      <c r="G12768" s="54"/>
      <c r="H12768" s="53"/>
      <c r="I12768" s="59"/>
      <c r="J12768" s="53"/>
      <c r="K12768" s="53"/>
      <c r="L12768" s="53"/>
      <c r="M12768" s="53"/>
    </row>
    <row r="12769" spans="2:13" x14ac:dyDescent="0.25">
      <c r="B12769" s="111"/>
      <c r="C12769" s="53"/>
      <c r="D12769" s="53"/>
      <c r="E12769" s="53"/>
      <c r="F12769" s="53"/>
      <c r="G12769" s="54"/>
      <c r="H12769" s="53"/>
      <c r="I12769" s="59"/>
      <c r="J12769" s="53"/>
      <c r="K12769" s="53"/>
      <c r="L12769" s="53"/>
      <c r="M12769" s="53"/>
    </row>
    <row r="12770" spans="2:13" x14ac:dyDescent="0.25">
      <c r="B12770" s="111"/>
      <c r="C12770" s="53"/>
      <c r="D12770" s="53"/>
      <c r="E12770" s="53"/>
      <c r="F12770" s="53"/>
      <c r="G12770" s="54"/>
      <c r="H12770" s="53"/>
      <c r="I12770" s="59"/>
      <c r="J12770" s="53"/>
      <c r="K12770" s="53"/>
      <c r="L12770" s="53"/>
      <c r="M12770" s="53"/>
    </row>
    <row r="12771" spans="2:13" x14ac:dyDescent="0.25">
      <c r="B12771" s="111"/>
      <c r="C12771" s="53"/>
      <c r="D12771" s="53"/>
      <c r="E12771" s="53"/>
      <c r="F12771" s="53"/>
      <c r="G12771" s="54"/>
      <c r="H12771" s="53"/>
      <c r="I12771" s="59"/>
      <c r="J12771" s="53"/>
      <c r="K12771" s="53"/>
      <c r="L12771" s="53"/>
      <c r="M12771" s="53"/>
    </row>
    <row r="12772" spans="2:13" x14ac:dyDescent="0.25">
      <c r="B12772" s="111"/>
      <c r="C12772" s="53"/>
      <c r="D12772" s="53"/>
      <c r="E12772" s="53"/>
      <c r="F12772" s="53"/>
      <c r="G12772" s="54"/>
      <c r="H12772" s="53"/>
      <c r="I12772" s="59"/>
      <c r="J12772" s="53"/>
      <c r="K12772" s="53"/>
      <c r="L12772" s="53"/>
      <c r="M12772" s="53"/>
    </row>
    <row r="12773" spans="2:13" x14ac:dyDescent="0.25">
      <c r="B12773" s="111"/>
      <c r="C12773" s="53"/>
      <c r="D12773" s="53"/>
      <c r="E12773" s="53"/>
      <c r="F12773" s="53"/>
      <c r="G12773" s="54"/>
      <c r="H12773" s="53"/>
      <c r="I12773" s="59"/>
      <c r="J12773" s="53"/>
      <c r="K12773" s="53"/>
      <c r="L12773" s="53"/>
      <c r="M12773" s="53"/>
    </row>
    <row r="12774" spans="2:13" x14ac:dyDescent="0.25">
      <c r="B12774" s="111"/>
      <c r="C12774" s="53"/>
      <c r="D12774" s="53"/>
      <c r="E12774" s="53"/>
      <c r="F12774" s="53"/>
      <c r="G12774" s="54"/>
      <c r="H12774" s="53"/>
      <c r="I12774" s="59"/>
      <c r="J12774" s="53"/>
      <c r="K12774" s="53"/>
      <c r="L12774" s="53"/>
      <c r="M12774" s="53"/>
    </row>
    <row r="12775" spans="2:13" x14ac:dyDescent="0.25">
      <c r="B12775" s="111"/>
      <c r="C12775" s="53"/>
      <c r="D12775" s="53"/>
      <c r="E12775" s="53"/>
      <c r="F12775" s="53"/>
      <c r="G12775" s="54"/>
      <c r="H12775" s="53"/>
      <c r="I12775" s="59"/>
      <c r="J12775" s="53"/>
      <c r="K12775" s="53"/>
      <c r="L12775" s="53"/>
      <c r="M12775" s="53"/>
    </row>
    <row r="12776" spans="2:13" x14ac:dyDescent="0.25">
      <c r="B12776" s="111"/>
      <c r="C12776" s="53"/>
      <c r="D12776" s="53"/>
      <c r="E12776" s="53"/>
      <c r="F12776" s="53"/>
      <c r="G12776" s="54"/>
      <c r="H12776" s="53"/>
      <c r="I12776" s="59"/>
      <c r="J12776" s="53"/>
      <c r="K12776" s="53"/>
      <c r="L12776" s="53"/>
      <c r="M12776" s="53"/>
    </row>
    <row r="12777" spans="2:13" x14ac:dyDescent="0.25">
      <c r="B12777" s="111"/>
      <c r="C12777" s="53"/>
      <c r="D12777" s="53"/>
      <c r="E12777" s="53"/>
      <c r="F12777" s="53"/>
      <c r="G12777" s="54"/>
      <c r="H12777" s="53"/>
      <c r="I12777" s="59"/>
      <c r="J12777" s="53"/>
      <c r="K12777" s="53"/>
      <c r="L12777" s="53"/>
      <c r="M12777" s="53"/>
    </row>
    <row r="12778" spans="2:13" x14ac:dyDescent="0.25">
      <c r="B12778" s="111"/>
      <c r="C12778" s="53"/>
      <c r="D12778" s="53"/>
      <c r="E12778" s="53"/>
      <c r="F12778" s="53"/>
      <c r="G12778" s="54"/>
      <c r="H12778" s="53"/>
      <c r="I12778" s="59"/>
      <c r="J12778" s="53"/>
      <c r="K12778" s="53"/>
      <c r="L12778" s="53"/>
      <c r="M12778" s="53"/>
    </row>
    <row r="12779" spans="2:13" x14ac:dyDescent="0.25">
      <c r="B12779" s="111"/>
      <c r="C12779" s="53"/>
      <c r="D12779" s="53"/>
      <c r="E12779" s="53"/>
      <c r="F12779" s="53"/>
      <c r="G12779" s="54"/>
      <c r="H12779" s="53"/>
      <c r="I12779" s="59"/>
      <c r="J12779" s="53"/>
      <c r="K12779" s="53"/>
      <c r="L12779" s="53"/>
      <c r="M12779" s="53"/>
    </row>
    <row r="12780" spans="2:13" x14ac:dyDescent="0.25">
      <c r="B12780" s="111"/>
      <c r="C12780" s="53"/>
      <c r="D12780" s="53"/>
      <c r="E12780" s="53"/>
      <c r="F12780" s="53"/>
      <c r="G12780" s="54"/>
      <c r="H12780" s="53"/>
      <c r="I12780" s="59"/>
      <c r="J12780" s="53"/>
      <c r="K12780" s="53"/>
      <c r="L12780" s="53"/>
      <c r="M12780" s="53"/>
    </row>
    <row r="12781" spans="2:13" x14ac:dyDescent="0.25">
      <c r="B12781" s="111"/>
      <c r="C12781" s="53"/>
      <c r="D12781" s="53"/>
      <c r="E12781" s="53"/>
      <c r="F12781" s="53"/>
      <c r="G12781" s="54"/>
      <c r="H12781" s="53"/>
      <c r="I12781" s="59"/>
      <c r="J12781" s="53"/>
      <c r="K12781" s="53"/>
      <c r="L12781" s="53"/>
      <c r="M12781" s="53"/>
    </row>
    <row r="12782" spans="2:13" x14ac:dyDescent="0.25">
      <c r="B12782" s="111"/>
      <c r="C12782" s="53"/>
      <c r="D12782" s="53"/>
      <c r="E12782" s="53"/>
      <c r="F12782" s="53"/>
      <c r="G12782" s="54"/>
      <c r="H12782" s="53"/>
      <c r="I12782" s="59"/>
      <c r="J12782" s="53"/>
      <c r="K12782" s="53"/>
      <c r="L12782" s="53"/>
      <c r="M12782" s="53"/>
    </row>
    <row r="12783" spans="2:13" x14ac:dyDescent="0.25">
      <c r="B12783" s="111"/>
      <c r="C12783" s="53"/>
      <c r="D12783" s="53"/>
      <c r="E12783" s="53"/>
      <c r="F12783" s="53"/>
      <c r="G12783" s="54"/>
      <c r="H12783" s="53"/>
      <c r="I12783" s="59"/>
      <c r="J12783" s="53"/>
      <c r="K12783" s="53"/>
      <c r="L12783" s="53"/>
      <c r="M12783" s="53"/>
    </row>
    <row r="12784" spans="2:13" x14ac:dyDescent="0.25">
      <c r="B12784" s="111"/>
      <c r="C12784" s="53"/>
      <c r="D12784" s="53"/>
      <c r="E12784" s="53"/>
      <c r="F12784" s="53"/>
      <c r="G12784" s="54"/>
      <c r="H12784" s="53"/>
      <c r="I12784" s="59"/>
      <c r="J12784" s="53"/>
      <c r="K12784" s="53"/>
      <c r="L12784" s="53"/>
      <c r="M12784" s="53"/>
    </row>
    <row r="12785" spans="2:13" x14ac:dyDescent="0.25">
      <c r="B12785" s="111"/>
      <c r="C12785" s="53"/>
      <c r="D12785" s="53"/>
      <c r="E12785" s="53"/>
      <c r="F12785" s="53"/>
      <c r="G12785" s="54"/>
      <c r="H12785" s="53"/>
      <c r="I12785" s="59"/>
      <c r="J12785" s="53"/>
      <c r="K12785" s="53"/>
      <c r="L12785" s="53"/>
      <c r="M12785" s="53"/>
    </row>
    <row r="12786" spans="2:13" x14ac:dyDescent="0.25">
      <c r="B12786" s="111"/>
      <c r="C12786" s="53"/>
      <c r="D12786" s="53"/>
      <c r="E12786" s="53"/>
      <c r="F12786" s="53"/>
      <c r="G12786" s="54"/>
      <c r="H12786" s="53"/>
      <c r="I12786" s="59"/>
      <c r="J12786" s="53"/>
      <c r="K12786" s="53"/>
      <c r="L12786" s="53"/>
      <c r="M12786" s="53"/>
    </row>
    <row r="12787" spans="2:13" x14ac:dyDescent="0.25">
      <c r="B12787" s="111"/>
      <c r="C12787" s="53"/>
      <c r="D12787" s="53"/>
      <c r="E12787" s="53"/>
      <c r="F12787" s="53"/>
      <c r="G12787" s="54"/>
      <c r="H12787" s="53"/>
      <c r="I12787" s="59"/>
      <c r="J12787" s="53"/>
      <c r="K12787" s="53"/>
      <c r="L12787" s="53"/>
      <c r="M12787" s="53"/>
    </row>
    <row r="12788" spans="2:13" x14ac:dyDescent="0.25">
      <c r="B12788" s="111"/>
      <c r="C12788" s="53"/>
      <c r="D12788" s="53"/>
      <c r="E12788" s="53"/>
      <c r="F12788" s="53"/>
      <c r="G12788" s="54"/>
      <c r="H12788" s="53"/>
      <c r="I12788" s="59"/>
      <c r="J12788" s="53"/>
      <c r="K12788" s="53"/>
      <c r="L12788" s="53"/>
      <c r="M12788" s="53"/>
    </row>
    <row r="12789" spans="2:13" x14ac:dyDescent="0.25">
      <c r="B12789" s="111"/>
      <c r="C12789" s="53"/>
      <c r="D12789" s="53"/>
      <c r="E12789" s="53"/>
      <c r="F12789" s="53"/>
      <c r="G12789" s="54"/>
      <c r="H12789" s="53"/>
      <c r="I12789" s="59"/>
      <c r="J12789" s="53"/>
      <c r="K12789" s="53"/>
      <c r="L12789" s="53"/>
      <c r="M12789" s="53"/>
    </row>
    <row r="12790" spans="2:13" x14ac:dyDescent="0.25">
      <c r="B12790" s="111"/>
      <c r="C12790" s="53"/>
      <c r="D12790" s="53"/>
      <c r="E12790" s="53"/>
      <c r="F12790" s="53"/>
      <c r="G12790" s="54"/>
      <c r="H12790" s="53"/>
      <c r="I12790" s="59"/>
      <c r="J12790" s="53"/>
      <c r="K12790" s="53"/>
      <c r="L12790" s="53"/>
      <c r="M12790" s="53"/>
    </row>
    <row r="12791" spans="2:13" x14ac:dyDescent="0.25">
      <c r="B12791" s="111"/>
      <c r="C12791" s="53"/>
      <c r="D12791" s="53"/>
      <c r="E12791" s="53"/>
      <c r="F12791" s="53"/>
      <c r="G12791" s="54"/>
      <c r="H12791" s="53"/>
      <c r="I12791" s="59"/>
      <c r="J12791" s="53"/>
      <c r="K12791" s="53"/>
      <c r="L12791" s="53"/>
      <c r="M12791" s="53"/>
    </row>
    <row r="12792" spans="2:13" x14ac:dyDescent="0.25">
      <c r="B12792" s="111"/>
      <c r="C12792" s="53"/>
      <c r="D12792" s="53"/>
      <c r="E12792" s="53"/>
      <c r="F12792" s="53"/>
      <c r="G12792" s="54"/>
      <c r="H12792" s="53"/>
      <c r="I12792" s="59"/>
      <c r="J12792" s="53"/>
      <c r="K12792" s="53"/>
      <c r="L12792" s="53"/>
      <c r="M12792" s="53"/>
    </row>
    <row r="12793" spans="2:13" x14ac:dyDescent="0.25">
      <c r="B12793" s="111"/>
      <c r="C12793" s="53"/>
      <c r="D12793" s="53"/>
      <c r="E12793" s="53"/>
      <c r="F12793" s="53"/>
      <c r="G12793" s="54"/>
      <c r="H12793" s="53"/>
      <c r="I12793" s="59"/>
      <c r="J12793" s="53"/>
      <c r="K12793" s="53"/>
      <c r="L12793" s="53"/>
      <c r="M12793" s="53"/>
    </row>
    <row r="12794" spans="2:13" x14ac:dyDescent="0.25">
      <c r="B12794" s="111"/>
      <c r="C12794" s="53"/>
      <c r="D12794" s="53"/>
      <c r="E12794" s="53"/>
      <c r="F12794" s="53"/>
      <c r="G12794" s="54"/>
      <c r="H12794" s="53"/>
      <c r="I12794" s="59"/>
      <c r="J12794" s="53"/>
      <c r="K12794" s="53"/>
      <c r="L12794" s="53"/>
      <c r="M12794" s="53"/>
    </row>
    <row r="12795" spans="2:13" x14ac:dyDescent="0.25">
      <c r="B12795" s="111"/>
      <c r="C12795" s="53"/>
      <c r="D12795" s="53"/>
      <c r="E12795" s="53"/>
      <c r="F12795" s="53"/>
      <c r="G12795" s="54"/>
      <c r="H12795" s="53"/>
      <c r="I12795" s="59"/>
      <c r="J12795" s="53"/>
      <c r="K12795" s="53"/>
      <c r="L12795" s="53"/>
      <c r="M12795" s="53"/>
    </row>
    <row r="12796" spans="2:13" x14ac:dyDescent="0.25">
      <c r="B12796" s="111"/>
      <c r="C12796" s="53"/>
      <c r="D12796" s="53"/>
      <c r="E12796" s="53"/>
      <c r="F12796" s="53"/>
      <c r="G12796" s="54"/>
      <c r="H12796" s="53"/>
      <c r="I12796" s="59"/>
      <c r="J12796" s="53"/>
      <c r="K12796" s="53"/>
      <c r="L12796" s="53"/>
      <c r="M12796" s="53"/>
    </row>
    <row r="12797" spans="2:13" x14ac:dyDescent="0.25">
      <c r="B12797" s="111"/>
      <c r="C12797" s="53"/>
      <c r="D12797" s="53"/>
      <c r="E12797" s="53"/>
      <c r="F12797" s="53"/>
      <c r="G12797" s="54"/>
      <c r="H12797" s="53"/>
      <c r="I12797" s="59"/>
      <c r="J12797" s="53"/>
      <c r="K12797" s="53"/>
      <c r="L12797" s="53"/>
      <c r="M12797" s="53"/>
    </row>
    <row r="12798" spans="2:13" x14ac:dyDescent="0.25">
      <c r="B12798" s="111"/>
      <c r="C12798" s="53"/>
      <c r="D12798" s="53"/>
      <c r="E12798" s="53"/>
      <c r="F12798" s="53"/>
      <c r="G12798" s="54"/>
      <c r="H12798" s="53"/>
      <c r="I12798" s="59"/>
      <c r="J12798" s="53"/>
      <c r="K12798" s="53"/>
      <c r="L12798" s="53"/>
      <c r="M12798" s="53"/>
    </row>
    <row r="12799" spans="2:13" x14ac:dyDescent="0.25">
      <c r="B12799" s="111"/>
      <c r="C12799" s="53"/>
      <c r="D12799" s="53"/>
      <c r="E12799" s="53"/>
      <c r="F12799" s="53"/>
      <c r="G12799" s="54"/>
      <c r="H12799" s="53"/>
      <c r="I12799" s="59"/>
      <c r="J12799" s="53"/>
      <c r="K12799" s="53"/>
      <c r="L12799" s="53"/>
      <c r="M12799" s="53"/>
    </row>
    <row r="12800" spans="2:13" x14ac:dyDescent="0.25">
      <c r="B12800" s="111"/>
      <c r="C12800" s="53"/>
      <c r="D12800" s="53"/>
      <c r="E12800" s="53"/>
      <c r="F12800" s="53"/>
      <c r="G12800" s="54"/>
      <c r="H12800" s="53"/>
      <c r="I12800" s="59"/>
      <c r="J12800" s="53"/>
      <c r="K12800" s="53"/>
      <c r="L12800" s="53"/>
      <c r="M12800" s="53"/>
    </row>
    <row r="12801" spans="2:13" x14ac:dyDescent="0.25">
      <c r="B12801" s="111"/>
      <c r="C12801" s="53"/>
      <c r="D12801" s="53"/>
      <c r="E12801" s="53"/>
      <c r="F12801" s="53"/>
      <c r="G12801" s="54"/>
      <c r="H12801" s="53"/>
      <c r="I12801" s="59"/>
      <c r="J12801" s="53"/>
      <c r="K12801" s="53"/>
      <c r="L12801" s="53"/>
      <c r="M12801" s="53"/>
    </row>
    <row r="12802" spans="2:13" x14ac:dyDescent="0.25">
      <c r="B12802" s="111"/>
      <c r="C12802" s="53"/>
      <c r="D12802" s="53"/>
      <c r="E12802" s="53"/>
      <c r="F12802" s="53"/>
      <c r="G12802" s="54"/>
      <c r="H12802" s="53"/>
      <c r="I12802" s="59"/>
      <c r="J12802" s="53"/>
      <c r="K12802" s="53"/>
      <c r="L12802" s="53"/>
      <c r="M12802" s="53"/>
    </row>
    <row r="12803" spans="2:13" x14ac:dyDescent="0.25">
      <c r="B12803" s="111"/>
      <c r="C12803" s="53"/>
      <c r="D12803" s="53"/>
      <c r="E12803" s="53"/>
      <c r="F12803" s="53"/>
      <c r="G12803" s="54"/>
      <c r="H12803" s="53"/>
      <c r="I12803" s="59"/>
      <c r="J12803" s="53"/>
      <c r="K12803" s="53"/>
      <c r="L12803" s="53"/>
      <c r="M12803" s="53"/>
    </row>
    <row r="12804" spans="2:13" x14ac:dyDescent="0.25">
      <c r="B12804" s="111"/>
      <c r="C12804" s="53"/>
      <c r="D12804" s="53"/>
      <c r="E12804" s="53"/>
      <c r="F12804" s="53"/>
      <c r="G12804" s="54"/>
      <c r="H12804" s="53"/>
      <c r="I12804" s="59"/>
      <c r="J12804" s="53"/>
      <c r="K12804" s="53"/>
      <c r="L12804" s="53"/>
      <c r="M12804" s="53"/>
    </row>
    <row r="12805" spans="2:13" x14ac:dyDescent="0.25">
      <c r="B12805" s="111"/>
      <c r="C12805" s="53"/>
      <c r="D12805" s="53"/>
      <c r="E12805" s="53"/>
      <c r="F12805" s="53"/>
      <c r="G12805" s="54"/>
      <c r="H12805" s="53"/>
      <c r="I12805" s="59"/>
      <c r="J12805" s="53"/>
      <c r="K12805" s="53"/>
      <c r="L12805" s="53"/>
      <c r="M12805" s="53"/>
    </row>
    <row r="12806" spans="2:13" x14ac:dyDescent="0.25">
      <c r="B12806" s="111"/>
      <c r="C12806" s="53"/>
      <c r="D12806" s="53"/>
      <c r="E12806" s="53"/>
      <c r="F12806" s="53"/>
      <c r="G12806" s="54"/>
      <c r="H12806" s="53"/>
      <c r="I12806" s="59"/>
      <c r="J12806" s="53"/>
      <c r="K12806" s="53"/>
      <c r="L12806" s="53"/>
      <c r="M12806" s="53"/>
    </row>
    <row r="12807" spans="2:13" x14ac:dyDescent="0.25">
      <c r="B12807" s="111"/>
      <c r="C12807" s="53"/>
      <c r="D12807" s="53"/>
      <c r="E12807" s="53"/>
      <c r="F12807" s="53"/>
      <c r="G12807" s="54"/>
      <c r="H12807" s="53"/>
      <c r="I12807" s="59"/>
      <c r="J12807" s="53"/>
      <c r="K12807" s="53"/>
      <c r="L12807" s="53"/>
      <c r="M12807" s="53"/>
    </row>
    <row r="12808" spans="2:13" x14ac:dyDescent="0.25">
      <c r="B12808" s="111"/>
      <c r="C12808" s="53"/>
      <c r="D12808" s="53"/>
      <c r="E12808" s="53"/>
      <c r="F12808" s="53"/>
      <c r="G12808" s="54"/>
      <c r="H12808" s="53"/>
      <c r="I12808" s="59"/>
      <c r="J12808" s="53"/>
      <c r="K12808" s="53"/>
      <c r="L12808" s="53"/>
      <c r="M12808" s="53"/>
    </row>
    <row r="12809" spans="2:13" x14ac:dyDescent="0.25">
      <c r="B12809" s="111"/>
      <c r="C12809" s="53"/>
      <c r="D12809" s="53"/>
      <c r="E12809" s="53"/>
      <c r="F12809" s="53"/>
      <c r="G12809" s="54"/>
      <c r="H12809" s="53"/>
      <c r="I12809" s="59"/>
      <c r="J12809" s="53"/>
      <c r="K12809" s="53"/>
      <c r="L12809" s="53"/>
      <c r="M12809" s="53"/>
    </row>
    <row r="12810" spans="2:13" x14ac:dyDescent="0.25">
      <c r="B12810" s="111"/>
      <c r="C12810" s="53"/>
      <c r="D12810" s="53"/>
      <c r="E12810" s="53"/>
      <c r="F12810" s="53"/>
      <c r="G12810" s="54"/>
      <c r="H12810" s="53"/>
      <c r="I12810" s="59"/>
      <c r="J12810" s="53"/>
      <c r="K12810" s="53"/>
      <c r="L12810" s="53"/>
      <c r="M12810" s="53"/>
    </row>
    <row r="12811" spans="2:13" x14ac:dyDescent="0.25">
      <c r="B12811" s="111"/>
      <c r="C12811" s="53"/>
      <c r="D12811" s="53"/>
      <c r="E12811" s="53"/>
      <c r="F12811" s="53"/>
      <c r="G12811" s="54"/>
      <c r="H12811" s="53"/>
      <c r="I12811" s="59"/>
      <c r="J12811" s="53"/>
      <c r="K12811" s="53"/>
      <c r="L12811" s="53"/>
      <c r="M12811" s="53"/>
    </row>
    <row r="12812" spans="2:13" x14ac:dyDescent="0.25">
      <c r="B12812" s="111"/>
      <c r="C12812" s="53"/>
      <c r="D12812" s="53"/>
      <c r="E12812" s="53"/>
      <c r="F12812" s="53"/>
      <c r="G12812" s="54"/>
      <c r="H12812" s="53"/>
      <c r="I12812" s="59"/>
      <c r="J12812" s="53"/>
      <c r="K12812" s="53"/>
      <c r="L12812" s="53"/>
      <c r="M12812" s="53"/>
    </row>
    <row r="12813" spans="2:13" x14ac:dyDescent="0.25">
      <c r="B12813" s="111"/>
      <c r="C12813" s="53"/>
      <c r="D12813" s="53"/>
      <c r="E12813" s="53"/>
      <c r="F12813" s="53"/>
      <c r="G12813" s="54"/>
      <c r="H12813" s="53"/>
      <c r="I12813" s="59"/>
      <c r="J12813" s="53"/>
      <c r="K12813" s="53"/>
      <c r="L12813" s="53"/>
      <c r="M12813" s="53"/>
    </row>
    <row r="12814" spans="2:13" x14ac:dyDescent="0.25">
      <c r="B12814" s="111"/>
      <c r="C12814" s="53"/>
      <c r="D12814" s="53"/>
      <c r="E12814" s="53"/>
      <c r="F12814" s="53"/>
      <c r="G12814" s="54"/>
      <c r="H12814" s="53"/>
      <c r="I12814" s="59"/>
      <c r="J12814" s="53"/>
      <c r="K12814" s="53"/>
      <c r="L12814" s="53"/>
      <c r="M12814" s="53"/>
    </row>
    <row r="12815" spans="2:13" x14ac:dyDescent="0.25">
      <c r="B12815" s="111"/>
      <c r="C12815" s="53"/>
      <c r="D12815" s="53"/>
      <c r="E12815" s="53"/>
      <c r="F12815" s="53"/>
      <c r="G12815" s="54"/>
      <c r="H12815" s="53"/>
      <c r="I12815" s="59"/>
      <c r="J12815" s="53"/>
      <c r="K12815" s="53"/>
      <c r="L12815" s="53"/>
      <c r="M12815" s="53"/>
    </row>
    <row r="12816" spans="2:13" x14ac:dyDescent="0.25">
      <c r="B12816" s="111"/>
      <c r="C12816" s="53"/>
      <c r="D12816" s="53"/>
      <c r="E12816" s="53"/>
      <c r="F12816" s="53"/>
      <c r="G12816" s="54"/>
      <c r="H12816" s="53"/>
      <c r="I12816" s="59"/>
      <c r="J12816" s="53"/>
      <c r="K12816" s="53"/>
      <c r="L12816" s="53"/>
      <c r="M12816" s="53"/>
    </row>
    <row r="12817" spans="2:13" x14ac:dyDescent="0.25">
      <c r="B12817" s="111"/>
      <c r="C12817" s="53"/>
      <c r="D12817" s="53"/>
      <c r="E12817" s="53"/>
      <c r="F12817" s="53"/>
      <c r="G12817" s="54"/>
      <c r="H12817" s="53"/>
      <c r="I12817" s="59"/>
      <c r="J12817" s="53"/>
      <c r="K12817" s="53"/>
      <c r="L12817" s="53"/>
      <c r="M12817" s="53"/>
    </row>
    <row r="12818" spans="2:13" x14ac:dyDescent="0.25">
      <c r="B12818" s="111"/>
      <c r="C12818" s="53"/>
      <c r="D12818" s="53"/>
      <c r="E12818" s="53"/>
      <c r="F12818" s="53"/>
      <c r="G12818" s="54"/>
      <c r="H12818" s="53"/>
      <c r="I12818" s="59"/>
      <c r="J12818" s="53"/>
      <c r="K12818" s="53"/>
      <c r="L12818" s="53"/>
      <c r="M12818" s="53"/>
    </row>
    <row r="12819" spans="2:13" x14ac:dyDescent="0.25">
      <c r="B12819" s="111"/>
      <c r="C12819" s="53"/>
      <c r="D12819" s="53"/>
      <c r="E12819" s="53"/>
      <c r="F12819" s="53"/>
      <c r="G12819" s="54"/>
      <c r="H12819" s="53"/>
      <c r="I12819" s="59"/>
      <c r="J12819" s="53"/>
      <c r="K12819" s="53"/>
      <c r="L12819" s="53"/>
      <c r="M12819" s="53"/>
    </row>
    <row r="12820" spans="2:13" x14ac:dyDescent="0.25">
      <c r="B12820" s="111"/>
      <c r="C12820" s="53"/>
      <c r="D12820" s="53"/>
      <c r="E12820" s="53"/>
      <c r="F12820" s="53"/>
      <c r="G12820" s="54"/>
      <c r="H12820" s="53"/>
      <c r="I12820" s="59"/>
      <c r="J12820" s="53"/>
      <c r="K12820" s="53"/>
      <c r="L12820" s="53"/>
      <c r="M12820" s="53"/>
    </row>
    <row r="12821" spans="2:13" x14ac:dyDescent="0.25">
      <c r="B12821" s="111"/>
      <c r="C12821" s="53"/>
      <c r="D12821" s="53"/>
      <c r="E12821" s="53"/>
      <c r="F12821" s="53"/>
      <c r="G12821" s="54"/>
      <c r="H12821" s="53"/>
      <c r="I12821" s="59"/>
      <c r="J12821" s="53"/>
      <c r="K12821" s="53"/>
      <c r="L12821" s="53"/>
      <c r="M12821" s="53"/>
    </row>
    <row r="12822" spans="2:13" x14ac:dyDescent="0.25">
      <c r="B12822" s="111"/>
      <c r="C12822" s="53"/>
      <c r="D12822" s="53"/>
      <c r="E12822" s="53"/>
      <c r="F12822" s="53"/>
      <c r="G12822" s="54"/>
      <c r="H12822" s="53"/>
      <c r="I12822" s="59"/>
      <c r="J12822" s="53"/>
      <c r="K12822" s="53"/>
      <c r="L12822" s="53"/>
      <c r="M12822" s="53"/>
    </row>
    <row r="12823" spans="2:13" x14ac:dyDescent="0.25">
      <c r="B12823" s="111"/>
      <c r="C12823" s="53"/>
      <c r="D12823" s="53"/>
      <c r="E12823" s="53"/>
      <c r="F12823" s="53"/>
      <c r="G12823" s="54"/>
      <c r="H12823" s="53"/>
      <c r="I12823" s="59"/>
      <c r="J12823" s="53"/>
      <c r="K12823" s="53"/>
      <c r="L12823" s="53"/>
      <c r="M12823" s="53"/>
    </row>
    <row r="12824" spans="2:13" x14ac:dyDescent="0.25">
      <c r="B12824" s="111"/>
      <c r="C12824" s="53"/>
      <c r="D12824" s="53"/>
      <c r="E12824" s="53"/>
      <c r="F12824" s="53"/>
      <c r="G12824" s="54"/>
      <c r="H12824" s="53"/>
      <c r="I12824" s="59"/>
      <c r="J12824" s="53"/>
      <c r="K12824" s="53"/>
      <c r="L12824" s="53"/>
      <c r="M12824" s="53"/>
    </row>
    <row r="12825" spans="2:13" x14ac:dyDescent="0.25">
      <c r="B12825" s="111"/>
      <c r="C12825" s="53"/>
      <c r="D12825" s="53"/>
      <c r="E12825" s="53"/>
      <c r="F12825" s="53"/>
      <c r="G12825" s="54"/>
      <c r="H12825" s="53"/>
      <c r="I12825" s="59"/>
      <c r="J12825" s="53"/>
      <c r="K12825" s="53"/>
      <c r="L12825" s="53"/>
      <c r="M12825" s="53"/>
    </row>
    <row r="12826" spans="2:13" x14ac:dyDescent="0.25">
      <c r="B12826" s="111"/>
      <c r="C12826" s="53"/>
      <c r="D12826" s="53"/>
      <c r="E12826" s="53"/>
      <c r="F12826" s="53"/>
      <c r="G12826" s="54"/>
      <c r="H12826" s="53"/>
      <c r="I12826" s="59"/>
      <c r="J12826" s="53"/>
      <c r="K12826" s="53"/>
      <c r="L12826" s="53"/>
      <c r="M12826" s="53"/>
    </row>
    <row r="12827" spans="2:13" x14ac:dyDescent="0.25">
      <c r="B12827" s="111"/>
      <c r="C12827" s="53"/>
      <c r="D12827" s="53"/>
      <c r="E12827" s="53"/>
      <c r="F12827" s="53"/>
      <c r="G12827" s="54"/>
      <c r="H12827" s="53"/>
      <c r="I12827" s="59"/>
      <c r="J12827" s="53"/>
      <c r="K12827" s="53"/>
      <c r="L12827" s="53"/>
      <c r="M12827" s="53"/>
    </row>
    <row r="12828" spans="2:13" x14ac:dyDescent="0.25">
      <c r="B12828" s="111"/>
      <c r="C12828" s="53"/>
      <c r="D12828" s="53"/>
      <c r="E12828" s="53"/>
      <c r="F12828" s="53"/>
      <c r="G12828" s="54"/>
      <c r="H12828" s="53"/>
      <c r="I12828" s="59"/>
      <c r="J12828" s="53"/>
      <c r="K12828" s="53"/>
      <c r="L12828" s="53"/>
      <c r="M12828" s="53"/>
    </row>
    <row r="12829" spans="2:13" x14ac:dyDescent="0.25">
      <c r="B12829" s="111"/>
      <c r="C12829" s="53"/>
      <c r="D12829" s="53"/>
      <c r="E12829" s="53"/>
      <c r="F12829" s="53"/>
      <c r="G12829" s="54"/>
      <c r="H12829" s="53"/>
      <c r="I12829" s="59"/>
      <c r="J12829" s="53"/>
      <c r="K12829" s="53"/>
      <c r="L12829" s="53"/>
      <c r="M12829" s="53"/>
    </row>
    <row r="12830" spans="2:13" x14ac:dyDescent="0.25">
      <c r="B12830" s="111"/>
      <c r="C12830" s="53"/>
      <c r="D12830" s="53"/>
      <c r="E12830" s="53"/>
      <c r="F12830" s="53"/>
      <c r="G12830" s="54"/>
      <c r="H12830" s="53"/>
      <c r="I12830" s="59"/>
      <c r="J12830" s="53"/>
      <c r="K12830" s="53"/>
      <c r="L12830" s="53"/>
      <c r="M12830" s="53"/>
    </row>
    <row r="12831" spans="2:13" x14ac:dyDescent="0.25">
      <c r="B12831" s="111"/>
      <c r="C12831" s="53"/>
      <c r="D12831" s="53"/>
      <c r="E12831" s="53"/>
      <c r="F12831" s="53"/>
      <c r="G12831" s="54"/>
      <c r="H12831" s="53"/>
      <c r="I12831" s="59"/>
      <c r="J12831" s="53"/>
      <c r="K12831" s="53"/>
      <c r="L12831" s="53"/>
      <c r="M12831" s="53"/>
    </row>
    <row r="12832" spans="2:13" x14ac:dyDescent="0.25">
      <c r="B12832" s="111"/>
      <c r="C12832" s="53"/>
      <c r="D12832" s="53"/>
      <c r="E12832" s="53"/>
      <c r="F12832" s="53"/>
      <c r="G12832" s="54"/>
      <c r="H12832" s="53"/>
      <c r="I12832" s="59"/>
      <c r="J12832" s="53"/>
      <c r="K12832" s="53"/>
      <c r="L12832" s="53"/>
      <c r="M12832" s="53"/>
    </row>
    <row r="12833" spans="2:13" x14ac:dyDescent="0.25">
      <c r="B12833" s="111"/>
      <c r="C12833" s="53"/>
      <c r="D12833" s="53"/>
      <c r="E12833" s="53"/>
      <c r="F12833" s="53"/>
      <c r="G12833" s="54"/>
      <c r="H12833" s="53"/>
      <c r="I12833" s="59"/>
      <c r="J12833" s="53"/>
      <c r="K12833" s="53"/>
      <c r="L12833" s="53"/>
      <c r="M12833" s="53"/>
    </row>
    <row r="12834" spans="2:13" x14ac:dyDescent="0.25">
      <c r="B12834" s="111"/>
      <c r="C12834" s="53"/>
      <c r="D12834" s="53"/>
      <c r="E12834" s="53"/>
      <c r="F12834" s="53"/>
      <c r="G12834" s="54"/>
      <c r="H12834" s="53"/>
      <c r="I12834" s="59"/>
      <c r="J12834" s="53"/>
      <c r="K12834" s="53"/>
      <c r="L12834" s="53"/>
      <c r="M12834" s="53"/>
    </row>
    <row r="12835" spans="2:13" x14ac:dyDescent="0.25">
      <c r="B12835" s="111"/>
      <c r="C12835" s="53"/>
      <c r="D12835" s="53"/>
      <c r="E12835" s="53"/>
      <c r="F12835" s="53"/>
      <c r="G12835" s="54"/>
      <c r="H12835" s="53"/>
      <c r="I12835" s="59"/>
      <c r="J12835" s="53"/>
      <c r="K12835" s="53"/>
      <c r="L12835" s="53"/>
      <c r="M12835" s="53"/>
    </row>
    <row r="12836" spans="2:13" x14ac:dyDescent="0.25">
      <c r="B12836" s="111"/>
      <c r="C12836" s="53"/>
      <c r="D12836" s="53"/>
      <c r="E12836" s="53"/>
      <c r="F12836" s="53"/>
      <c r="G12836" s="54"/>
      <c r="H12836" s="53"/>
      <c r="I12836" s="59"/>
      <c r="J12836" s="53"/>
      <c r="K12836" s="53"/>
      <c r="L12836" s="53"/>
      <c r="M12836" s="53"/>
    </row>
    <row r="12837" spans="2:13" x14ac:dyDescent="0.25">
      <c r="B12837" s="111"/>
      <c r="C12837" s="53"/>
      <c r="D12837" s="53"/>
      <c r="E12837" s="53"/>
      <c r="F12837" s="53"/>
      <c r="G12837" s="54"/>
      <c r="H12837" s="53"/>
      <c r="I12837" s="59"/>
      <c r="J12837" s="53"/>
      <c r="K12837" s="53"/>
      <c r="L12837" s="53"/>
      <c r="M12837" s="53"/>
    </row>
    <row r="12838" spans="2:13" x14ac:dyDescent="0.25">
      <c r="B12838" s="111"/>
      <c r="C12838" s="53"/>
      <c r="D12838" s="53"/>
      <c r="E12838" s="53"/>
      <c r="F12838" s="53"/>
      <c r="G12838" s="54"/>
      <c r="H12838" s="53"/>
      <c r="I12838" s="59"/>
      <c r="J12838" s="53"/>
      <c r="K12838" s="53"/>
      <c r="L12838" s="53"/>
      <c r="M12838" s="53"/>
    </row>
    <row r="12839" spans="2:13" x14ac:dyDescent="0.25">
      <c r="B12839" s="111"/>
      <c r="C12839" s="53"/>
      <c r="D12839" s="53"/>
      <c r="E12839" s="53"/>
      <c r="F12839" s="53"/>
      <c r="G12839" s="54"/>
      <c r="H12839" s="53"/>
      <c r="I12839" s="59"/>
      <c r="J12839" s="53"/>
      <c r="K12839" s="53"/>
      <c r="L12839" s="53"/>
      <c r="M12839" s="53"/>
    </row>
    <row r="12840" spans="2:13" x14ac:dyDescent="0.25">
      <c r="B12840" s="111"/>
      <c r="C12840" s="53"/>
      <c r="D12840" s="53"/>
      <c r="E12840" s="53"/>
      <c r="F12840" s="53"/>
      <c r="G12840" s="54"/>
      <c r="H12840" s="53"/>
      <c r="I12840" s="59"/>
      <c r="J12840" s="53"/>
      <c r="K12840" s="53"/>
      <c r="L12840" s="53"/>
      <c r="M12840" s="53"/>
    </row>
    <row r="12841" spans="2:13" x14ac:dyDescent="0.25">
      <c r="B12841" s="111"/>
      <c r="C12841" s="53"/>
      <c r="D12841" s="53"/>
      <c r="E12841" s="53"/>
      <c r="F12841" s="53"/>
      <c r="G12841" s="54"/>
      <c r="H12841" s="53"/>
      <c r="I12841" s="59"/>
      <c r="J12841" s="53"/>
      <c r="K12841" s="53"/>
      <c r="L12841" s="53"/>
      <c r="M12841" s="53"/>
    </row>
    <row r="12842" spans="2:13" x14ac:dyDescent="0.25">
      <c r="B12842" s="111"/>
      <c r="C12842" s="53"/>
      <c r="D12842" s="53"/>
      <c r="E12842" s="53"/>
      <c r="F12842" s="53"/>
      <c r="G12842" s="54"/>
      <c r="H12842" s="53"/>
      <c r="I12842" s="59"/>
      <c r="J12842" s="53"/>
      <c r="K12842" s="53"/>
      <c r="L12842" s="53"/>
      <c r="M12842" s="53"/>
    </row>
    <row r="12843" spans="2:13" x14ac:dyDescent="0.25">
      <c r="B12843" s="111"/>
      <c r="C12843" s="53"/>
      <c r="D12843" s="53"/>
      <c r="E12843" s="53"/>
      <c r="F12843" s="53"/>
      <c r="G12843" s="54"/>
      <c r="H12843" s="53"/>
      <c r="I12843" s="59"/>
      <c r="J12843" s="53"/>
      <c r="K12843" s="53"/>
      <c r="L12843" s="53"/>
      <c r="M12843" s="53"/>
    </row>
    <row r="12844" spans="2:13" x14ac:dyDescent="0.25">
      <c r="B12844" s="111"/>
      <c r="C12844" s="53"/>
      <c r="D12844" s="53"/>
      <c r="E12844" s="53"/>
      <c r="F12844" s="53"/>
      <c r="G12844" s="54"/>
      <c r="H12844" s="53"/>
      <c r="I12844" s="59"/>
      <c r="J12844" s="53"/>
      <c r="K12844" s="53"/>
      <c r="L12844" s="53"/>
      <c r="M12844" s="53"/>
    </row>
    <row r="12845" spans="2:13" x14ac:dyDescent="0.25">
      <c r="B12845" s="111"/>
      <c r="C12845" s="53"/>
      <c r="D12845" s="53"/>
      <c r="E12845" s="53"/>
      <c r="F12845" s="53"/>
      <c r="G12845" s="54"/>
      <c r="H12845" s="53"/>
      <c r="I12845" s="59"/>
      <c r="J12845" s="53"/>
      <c r="K12845" s="53"/>
      <c r="L12845" s="53"/>
      <c r="M12845" s="53"/>
    </row>
    <row r="12846" spans="2:13" x14ac:dyDescent="0.25">
      <c r="B12846" s="111"/>
      <c r="C12846" s="53"/>
      <c r="D12846" s="53"/>
      <c r="E12846" s="53"/>
      <c r="F12846" s="53"/>
      <c r="G12846" s="54"/>
      <c r="H12846" s="53"/>
      <c r="I12846" s="59"/>
      <c r="J12846" s="53"/>
      <c r="K12846" s="53"/>
      <c r="L12846" s="53"/>
      <c r="M12846" s="53"/>
    </row>
    <row r="12847" spans="2:13" x14ac:dyDescent="0.25">
      <c r="B12847" s="111"/>
      <c r="C12847" s="53"/>
      <c r="D12847" s="53"/>
      <c r="E12847" s="53"/>
      <c r="F12847" s="53"/>
      <c r="G12847" s="54"/>
      <c r="H12847" s="53"/>
      <c r="I12847" s="59"/>
      <c r="J12847" s="53"/>
      <c r="K12847" s="53"/>
      <c r="L12847" s="53"/>
      <c r="M12847" s="53"/>
    </row>
    <row r="12848" spans="2:13" x14ac:dyDescent="0.25">
      <c r="B12848" s="111"/>
      <c r="C12848" s="53"/>
      <c r="D12848" s="53"/>
      <c r="E12848" s="53"/>
      <c r="F12848" s="53"/>
      <c r="G12848" s="54"/>
      <c r="H12848" s="53"/>
      <c r="I12848" s="59"/>
      <c r="J12848" s="53"/>
      <c r="K12848" s="53"/>
      <c r="L12848" s="53"/>
      <c r="M12848" s="53"/>
    </row>
    <row r="12849" spans="2:13" x14ac:dyDescent="0.25">
      <c r="B12849" s="111"/>
      <c r="C12849" s="53"/>
      <c r="D12849" s="53"/>
      <c r="E12849" s="53"/>
      <c r="F12849" s="53"/>
      <c r="G12849" s="54"/>
      <c r="H12849" s="53"/>
      <c r="I12849" s="59"/>
      <c r="J12849" s="53"/>
      <c r="K12849" s="53"/>
      <c r="L12849" s="53"/>
      <c r="M12849" s="53"/>
    </row>
    <row r="12850" spans="2:13" x14ac:dyDescent="0.25">
      <c r="B12850" s="111"/>
      <c r="C12850" s="53"/>
      <c r="D12850" s="53"/>
      <c r="E12850" s="53"/>
      <c r="F12850" s="53"/>
      <c r="G12850" s="54"/>
      <c r="H12850" s="53"/>
      <c r="I12850" s="59"/>
      <c r="J12850" s="53"/>
      <c r="K12850" s="53"/>
      <c r="L12850" s="53"/>
      <c r="M12850" s="53"/>
    </row>
    <row r="12851" spans="2:13" x14ac:dyDescent="0.25">
      <c r="B12851" s="111"/>
      <c r="C12851" s="53"/>
      <c r="D12851" s="53"/>
      <c r="E12851" s="53"/>
      <c r="F12851" s="53"/>
      <c r="G12851" s="54"/>
      <c r="H12851" s="53"/>
      <c r="I12851" s="59"/>
      <c r="J12851" s="53"/>
      <c r="K12851" s="53"/>
      <c r="L12851" s="53"/>
      <c r="M12851" s="53"/>
    </row>
    <row r="12852" spans="2:13" x14ac:dyDescent="0.25">
      <c r="B12852" s="111"/>
      <c r="C12852" s="53"/>
      <c r="D12852" s="53"/>
      <c r="E12852" s="53"/>
      <c r="F12852" s="53"/>
      <c r="G12852" s="54"/>
      <c r="H12852" s="53"/>
      <c r="I12852" s="59"/>
      <c r="J12852" s="53"/>
      <c r="K12852" s="53"/>
      <c r="L12852" s="53"/>
      <c r="M12852" s="53"/>
    </row>
    <row r="12853" spans="2:13" x14ac:dyDescent="0.25">
      <c r="B12853" s="111"/>
      <c r="C12853" s="53"/>
      <c r="D12853" s="53"/>
      <c r="E12853" s="53"/>
      <c r="F12853" s="53"/>
      <c r="G12853" s="54"/>
      <c r="H12853" s="53"/>
      <c r="I12853" s="59"/>
      <c r="J12853" s="53"/>
      <c r="K12853" s="53"/>
      <c r="L12853" s="53"/>
      <c r="M12853" s="53"/>
    </row>
    <row r="12854" spans="2:13" x14ac:dyDescent="0.25">
      <c r="B12854" s="111"/>
      <c r="C12854" s="53"/>
      <c r="D12854" s="53"/>
      <c r="E12854" s="53"/>
      <c r="F12854" s="53"/>
      <c r="G12854" s="54"/>
      <c r="H12854" s="53"/>
      <c r="I12854" s="59"/>
      <c r="J12854" s="53"/>
      <c r="K12854" s="53"/>
      <c r="L12854" s="53"/>
      <c r="M12854" s="53"/>
    </row>
    <row r="12855" spans="2:13" x14ac:dyDescent="0.25">
      <c r="B12855" s="111"/>
      <c r="C12855" s="53"/>
      <c r="D12855" s="53"/>
      <c r="E12855" s="53"/>
      <c r="F12855" s="53"/>
      <c r="G12855" s="54"/>
      <c r="H12855" s="53"/>
      <c r="I12855" s="59"/>
      <c r="J12855" s="53"/>
      <c r="K12855" s="53"/>
      <c r="L12855" s="53"/>
      <c r="M12855" s="53"/>
    </row>
    <row r="12856" spans="2:13" x14ac:dyDescent="0.25">
      <c r="B12856" s="111"/>
      <c r="C12856" s="53"/>
      <c r="D12856" s="53"/>
      <c r="E12856" s="53"/>
      <c r="F12856" s="53"/>
      <c r="G12856" s="54"/>
      <c r="H12856" s="53"/>
      <c r="I12856" s="59"/>
      <c r="J12856" s="53"/>
      <c r="K12856" s="53"/>
      <c r="L12856" s="53"/>
      <c r="M12856" s="53"/>
    </row>
    <row r="12857" spans="2:13" x14ac:dyDescent="0.25">
      <c r="B12857" s="111"/>
      <c r="C12857" s="53"/>
      <c r="D12857" s="53"/>
      <c r="E12857" s="53"/>
      <c r="F12857" s="53"/>
      <c r="G12857" s="54"/>
      <c r="H12857" s="53"/>
      <c r="I12857" s="59"/>
      <c r="J12857" s="53"/>
      <c r="K12857" s="53"/>
      <c r="L12857" s="53"/>
      <c r="M12857" s="53"/>
    </row>
    <row r="12858" spans="2:13" x14ac:dyDescent="0.25">
      <c r="B12858" s="111"/>
      <c r="C12858" s="53"/>
      <c r="D12858" s="53"/>
      <c r="E12858" s="53"/>
      <c r="F12858" s="53"/>
      <c r="G12858" s="54"/>
      <c r="H12858" s="53"/>
      <c r="I12858" s="59"/>
      <c r="J12858" s="53"/>
      <c r="K12858" s="53"/>
      <c r="L12858" s="53"/>
      <c r="M12858" s="53"/>
    </row>
    <row r="12859" spans="2:13" x14ac:dyDescent="0.25">
      <c r="B12859" s="111"/>
      <c r="C12859" s="53"/>
      <c r="D12859" s="53"/>
      <c r="E12859" s="53"/>
      <c r="F12859" s="53"/>
      <c r="G12859" s="54"/>
      <c r="H12859" s="53"/>
      <c r="I12859" s="59"/>
      <c r="J12859" s="53"/>
      <c r="K12859" s="53"/>
      <c r="L12859" s="53"/>
      <c r="M12859" s="53"/>
    </row>
    <row r="12860" spans="2:13" x14ac:dyDescent="0.25">
      <c r="B12860" s="111"/>
      <c r="C12860" s="53"/>
      <c r="D12860" s="53"/>
      <c r="E12860" s="53"/>
      <c r="F12860" s="53"/>
      <c r="G12860" s="54"/>
      <c r="H12860" s="53"/>
      <c r="I12860" s="59"/>
      <c r="J12860" s="53"/>
      <c r="K12860" s="53"/>
      <c r="L12860" s="53"/>
      <c r="M12860" s="53"/>
    </row>
    <row r="12861" spans="2:13" x14ac:dyDescent="0.25">
      <c r="B12861" s="111"/>
      <c r="C12861" s="53"/>
      <c r="D12861" s="53"/>
      <c r="E12861" s="53"/>
      <c r="F12861" s="53"/>
      <c r="G12861" s="54"/>
      <c r="H12861" s="53"/>
      <c r="I12861" s="59"/>
      <c r="J12861" s="53"/>
      <c r="K12861" s="53"/>
      <c r="L12861" s="53"/>
      <c r="M12861" s="53"/>
    </row>
    <row r="12862" spans="2:13" x14ac:dyDescent="0.25">
      <c r="B12862" s="111"/>
      <c r="C12862" s="53"/>
      <c r="D12862" s="53"/>
      <c r="E12862" s="53"/>
      <c r="F12862" s="53"/>
      <c r="G12862" s="54"/>
      <c r="H12862" s="53"/>
      <c r="I12862" s="59"/>
      <c r="J12862" s="53"/>
      <c r="K12862" s="53"/>
      <c r="L12862" s="53"/>
      <c r="M12862" s="53"/>
    </row>
    <row r="12863" spans="2:13" x14ac:dyDescent="0.25">
      <c r="B12863" s="111"/>
      <c r="C12863" s="53"/>
      <c r="D12863" s="53"/>
      <c r="E12863" s="53"/>
      <c r="F12863" s="53"/>
      <c r="G12863" s="54"/>
      <c r="H12863" s="53"/>
      <c r="I12863" s="59"/>
      <c r="J12863" s="53"/>
      <c r="K12863" s="53"/>
      <c r="L12863" s="53"/>
      <c r="M12863" s="53"/>
    </row>
    <row r="12864" spans="2:13" x14ac:dyDescent="0.25">
      <c r="B12864" s="111"/>
      <c r="C12864" s="53"/>
      <c r="D12864" s="53"/>
      <c r="E12864" s="53"/>
      <c r="F12864" s="53"/>
      <c r="G12864" s="54"/>
      <c r="H12864" s="53"/>
      <c r="I12864" s="59"/>
      <c r="J12864" s="53"/>
      <c r="K12864" s="53"/>
      <c r="L12864" s="53"/>
      <c r="M12864" s="53"/>
    </row>
    <row r="12865" spans="2:13" x14ac:dyDescent="0.25">
      <c r="B12865" s="111"/>
      <c r="C12865" s="53"/>
      <c r="D12865" s="53"/>
      <c r="E12865" s="53"/>
      <c r="F12865" s="53"/>
      <c r="G12865" s="54"/>
      <c r="H12865" s="53"/>
      <c r="I12865" s="59"/>
      <c r="J12865" s="53"/>
      <c r="K12865" s="53"/>
      <c r="L12865" s="53"/>
      <c r="M12865" s="53"/>
    </row>
    <row r="12866" spans="2:13" x14ac:dyDescent="0.25">
      <c r="B12866" s="111"/>
      <c r="C12866" s="53"/>
      <c r="D12866" s="53"/>
      <c r="E12866" s="53"/>
      <c r="F12866" s="53"/>
      <c r="G12866" s="54"/>
      <c r="H12866" s="53"/>
      <c r="I12866" s="59"/>
      <c r="J12866" s="53"/>
      <c r="K12866" s="53"/>
      <c r="L12866" s="53"/>
      <c r="M12866" s="53"/>
    </row>
    <row r="12867" spans="2:13" x14ac:dyDescent="0.25">
      <c r="B12867" s="111"/>
      <c r="C12867" s="53"/>
      <c r="D12867" s="53"/>
      <c r="E12867" s="53"/>
      <c r="F12867" s="53"/>
      <c r="G12867" s="54"/>
      <c r="H12867" s="53"/>
      <c r="I12867" s="59"/>
      <c r="J12867" s="53"/>
      <c r="K12867" s="53"/>
      <c r="L12867" s="53"/>
      <c r="M12867" s="53"/>
    </row>
    <row r="12868" spans="2:13" x14ac:dyDescent="0.25">
      <c r="B12868" s="111"/>
      <c r="C12868" s="53"/>
      <c r="D12868" s="53"/>
      <c r="E12868" s="53"/>
      <c r="F12868" s="53"/>
      <c r="G12868" s="54"/>
      <c r="H12868" s="53"/>
      <c r="I12868" s="59"/>
      <c r="J12868" s="53"/>
      <c r="K12868" s="53"/>
      <c r="L12868" s="53"/>
      <c r="M12868" s="53"/>
    </row>
    <row r="12869" spans="2:13" x14ac:dyDescent="0.25">
      <c r="B12869" s="111"/>
      <c r="C12869" s="53"/>
      <c r="D12869" s="53"/>
      <c r="E12869" s="53"/>
      <c r="F12869" s="53"/>
      <c r="G12869" s="54"/>
      <c r="H12869" s="53"/>
      <c r="I12869" s="59"/>
      <c r="J12869" s="53"/>
      <c r="K12869" s="53"/>
      <c r="L12869" s="53"/>
      <c r="M12869" s="53"/>
    </row>
    <row r="12870" spans="2:13" x14ac:dyDescent="0.25">
      <c r="B12870" s="111"/>
      <c r="C12870" s="53"/>
      <c r="D12870" s="53"/>
      <c r="E12870" s="53"/>
      <c r="F12870" s="53"/>
      <c r="G12870" s="54"/>
      <c r="H12870" s="53"/>
      <c r="I12870" s="59"/>
      <c r="J12870" s="53"/>
      <c r="K12870" s="53"/>
      <c r="L12870" s="53"/>
      <c r="M12870" s="53"/>
    </row>
    <row r="12871" spans="2:13" x14ac:dyDescent="0.25">
      <c r="B12871" s="111"/>
      <c r="C12871" s="53"/>
      <c r="D12871" s="53"/>
      <c r="E12871" s="53"/>
      <c r="F12871" s="53"/>
      <c r="G12871" s="54"/>
      <c r="H12871" s="53"/>
      <c r="I12871" s="59"/>
      <c r="J12871" s="53"/>
      <c r="K12871" s="53"/>
      <c r="L12871" s="53"/>
      <c r="M12871" s="53"/>
    </row>
    <row r="12872" spans="2:13" x14ac:dyDescent="0.25">
      <c r="B12872" s="111"/>
      <c r="C12872" s="53"/>
      <c r="D12872" s="53"/>
      <c r="E12872" s="53"/>
      <c r="F12872" s="53"/>
      <c r="G12872" s="54"/>
      <c r="H12872" s="53"/>
      <c r="I12872" s="59"/>
      <c r="J12872" s="53"/>
      <c r="K12872" s="53"/>
      <c r="L12872" s="53"/>
      <c r="M12872" s="53"/>
    </row>
    <row r="12873" spans="2:13" x14ac:dyDescent="0.25">
      <c r="B12873" s="111"/>
      <c r="C12873" s="53"/>
      <c r="D12873" s="53"/>
      <c r="E12873" s="53"/>
      <c r="F12873" s="53"/>
      <c r="G12873" s="54"/>
      <c r="H12873" s="53"/>
      <c r="I12873" s="59"/>
      <c r="J12873" s="53"/>
      <c r="K12873" s="53"/>
      <c r="L12873" s="53"/>
      <c r="M12873" s="53"/>
    </row>
    <row r="12874" spans="2:13" x14ac:dyDescent="0.25">
      <c r="B12874" s="111"/>
      <c r="C12874" s="53"/>
      <c r="D12874" s="53"/>
      <c r="E12874" s="53"/>
      <c r="F12874" s="53"/>
      <c r="G12874" s="54"/>
      <c r="H12874" s="53"/>
      <c r="I12874" s="59"/>
      <c r="J12874" s="53"/>
      <c r="K12874" s="53"/>
      <c r="L12874" s="53"/>
      <c r="M12874" s="53"/>
    </row>
    <row r="12875" spans="2:13" x14ac:dyDescent="0.25">
      <c r="B12875" s="111"/>
      <c r="C12875" s="53"/>
      <c r="D12875" s="53"/>
      <c r="E12875" s="53"/>
      <c r="F12875" s="53"/>
      <c r="G12875" s="54"/>
      <c r="H12875" s="53"/>
      <c r="I12875" s="59"/>
      <c r="J12875" s="53"/>
      <c r="K12875" s="53"/>
      <c r="L12875" s="53"/>
      <c r="M12875" s="53"/>
    </row>
    <row r="12876" spans="2:13" x14ac:dyDescent="0.25">
      <c r="B12876" s="111"/>
      <c r="C12876" s="53"/>
      <c r="D12876" s="53"/>
      <c r="E12876" s="53"/>
      <c r="F12876" s="53"/>
      <c r="G12876" s="54"/>
      <c r="H12876" s="53"/>
      <c r="I12876" s="59"/>
      <c r="J12876" s="53"/>
      <c r="K12876" s="53"/>
      <c r="L12876" s="53"/>
      <c r="M12876" s="53"/>
    </row>
    <row r="12877" spans="2:13" x14ac:dyDescent="0.25">
      <c r="B12877" s="111"/>
    </row>
  </sheetData>
  <mergeCells count="2">
    <mergeCell ref="J14:M14"/>
    <mergeCell ref="B14:G14"/>
  </mergeCells>
  <phoneticPr fontId="3" type="noConversion"/>
  <dataValidations count="1">
    <dataValidation type="list" allowBlank="1" showInputMessage="1" showErrorMessage="1" sqref="B7">
      <formula1>$D$7:$D$10</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160020</xdr:rowOff>
                  </from>
                  <to>
                    <xdr:col>10</xdr:col>
                    <xdr:colOff>480060</xdr:colOff>
                    <xdr:row>10</xdr:row>
                    <xdr:rowOff>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15240</xdr:colOff>
                    <xdr:row>2</xdr:row>
                    <xdr:rowOff>160020</xdr:rowOff>
                  </from>
                  <to>
                    <xdr:col>6</xdr:col>
                    <xdr:colOff>175260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877"/>
  <sheetViews>
    <sheetView zoomScaleNormal="100" workbookViewId="0">
      <selection activeCell="A11" sqref="A11"/>
    </sheetView>
  </sheetViews>
  <sheetFormatPr defaultRowHeight="13.2" x14ac:dyDescent="0.25"/>
  <cols>
    <col min="1" max="1" width="5.77734375" customWidth="1"/>
    <col min="2" max="2" width="18.21875" customWidth="1"/>
    <col min="3" max="3" width="14.5546875" customWidth="1"/>
    <col min="4" max="4" width="9.88671875" customWidth="1"/>
    <col min="5" max="5" width="10.44140625" customWidth="1"/>
    <col min="6" max="6" width="10.109375" bestFit="1" customWidth="1"/>
    <col min="7" max="7" width="9.6640625" customWidth="1"/>
    <col min="8" max="8" width="10.5546875" bestFit="1" customWidth="1"/>
    <col min="9" max="10" width="10.5546875" customWidth="1"/>
    <col min="11" max="11" width="11.109375" customWidth="1"/>
    <col min="12" max="12" width="10.33203125" customWidth="1"/>
    <col min="13" max="13" width="8.5546875" customWidth="1"/>
    <col min="14" max="14" width="9.88671875" customWidth="1"/>
    <col min="15" max="15" width="9.21875" customWidth="1"/>
    <col min="16" max="16" width="7.77734375" customWidth="1"/>
    <col min="17" max="17" width="11.44140625" customWidth="1"/>
    <col min="18" max="18" width="9.88671875" customWidth="1"/>
    <col min="19" max="19" width="9.5546875" customWidth="1"/>
    <col min="20" max="20" width="10.109375" bestFit="1" customWidth="1"/>
    <col min="21" max="21" width="8.88671875" style="41"/>
    <col min="26" max="27" width="8.88671875" style="41"/>
    <col min="28" max="29" width="11.44140625" customWidth="1"/>
    <col min="32" max="32" width="15.6640625" customWidth="1"/>
    <col min="35" max="35" width="15.88671875" customWidth="1"/>
    <col min="41" max="41" width="12" customWidth="1"/>
  </cols>
  <sheetData>
    <row r="1" spans="1:20" ht="13.8" customHeight="1" x14ac:dyDescent="0.3">
      <c r="A1" s="75" t="s">
        <v>165</v>
      </c>
      <c r="R1" s="90"/>
      <c r="S1" s="92"/>
      <c r="T1" s="92"/>
    </row>
    <row r="2" spans="1:20" ht="13.8" customHeight="1" x14ac:dyDescent="0.25">
      <c r="A2" s="26" t="str">
        <f>InputPriceData!A1&amp;B3</f>
        <v>Dollar General Co (DG) -NYSE</v>
      </c>
      <c r="P2" s="79"/>
      <c r="R2" s="90"/>
      <c r="S2" s="128" t="s">
        <v>96</v>
      </c>
      <c r="T2" s="92"/>
    </row>
    <row r="3" spans="1:20" ht="14.4" thickBot="1" x14ac:dyDescent="0.3">
      <c r="A3" s="5"/>
      <c r="B3" s="43"/>
      <c r="D3" s="18"/>
      <c r="E3" s="18"/>
      <c r="F3" s="16"/>
      <c r="G3" s="17"/>
      <c r="P3" s="79"/>
      <c r="R3" s="90"/>
      <c r="S3" s="129"/>
      <c r="T3" s="90"/>
    </row>
    <row r="4" spans="1:20" ht="13.8" customHeight="1" x14ac:dyDescent="0.25">
      <c r="A4" s="33" t="s">
        <v>26</v>
      </c>
      <c r="B4" s="29"/>
      <c r="C4" s="34"/>
      <c r="D4" s="34"/>
      <c r="E4" s="34"/>
      <c r="F4" s="35"/>
      <c r="G4" s="19"/>
      <c r="P4" s="80"/>
      <c r="R4" s="90"/>
      <c r="S4" s="129"/>
      <c r="T4" s="90"/>
    </row>
    <row r="5" spans="1:20" ht="13.8" customHeight="1" x14ac:dyDescent="0.25">
      <c r="A5" s="36" t="s">
        <v>13</v>
      </c>
      <c r="B5" s="27"/>
      <c r="C5" s="27"/>
      <c r="D5" s="27"/>
      <c r="E5" s="27"/>
      <c r="F5" s="37"/>
      <c r="G5" s="17"/>
      <c r="P5" s="80"/>
      <c r="R5" s="90"/>
      <c r="S5" s="90" t="b">
        <v>1</v>
      </c>
      <c r="T5" s="90"/>
    </row>
    <row r="6" spans="1:20" ht="13.8" customHeight="1" x14ac:dyDescent="0.25">
      <c r="A6" s="46">
        <f>InputPriceData!$B$10</f>
        <v>1004</v>
      </c>
      <c r="B6" s="47" t="s">
        <v>10</v>
      </c>
      <c r="C6" s="47"/>
      <c r="D6" s="47"/>
      <c r="E6" s="48" t="s">
        <v>28</v>
      </c>
      <c r="F6" s="78">
        <f ca="1">OFFSET(InputPriceData!B15,CalculationsAndCharts!A6,0,1,1)</f>
        <v>40130</v>
      </c>
      <c r="G6" s="20"/>
      <c r="P6" s="80"/>
      <c r="R6" s="90"/>
      <c r="S6" s="216"/>
      <c r="T6" s="216"/>
    </row>
    <row r="7" spans="1:20" ht="13.8" customHeight="1" x14ac:dyDescent="0.25">
      <c r="A7" s="30"/>
      <c r="B7" s="118" t="s">
        <v>89</v>
      </c>
      <c r="C7" s="119" t="b">
        <v>1</v>
      </c>
      <c r="D7" s="18"/>
      <c r="E7" s="48" t="s">
        <v>27</v>
      </c>
      <c r="F7" s="78">
        <f ca="1">OFFSET(InputPriceData!B15,1,0,1,1)</f>
        <v>41586</v>
      </c>
      <c r="G7" s="16"/>
      <c r="P7" s="80"/>
      <c r="R7" s="90"/>
      <c r="S7" s="127" t="b">
        <v>1</v>
      </c>
      <c r="T7" s="216"/>
    </row>
    <row r="8" spans="1:20" ht="13.8" customHeight="1" x14ac:dyDescent="0.25">
      <c r="A8" s="39">
        <f ca="1">MIN(A6-A11,COUNTA(B33:B9983))</f>
        <v>841</v>
      </c>
      <c r="B8" s="28" t="s">
        <v>15</v>
      </c>
      <c r="C8" s="28"/>
      <c r="D8" s="28"/>
      <c r="E8" s="28"/>
      <c r="F8" s="32"/>
      <c r="G8" s="21"/>
      <c r="P8" s="80"/>
      <c r="R8" s="90"/>
      <c r="S8" s="91"/>
      <c r="T8" s="217"/>
    </row>
    <row r="9" spans="1:20" ht="13.8" customHeight="1" x14ac:dyDescent="0.25">
      <c r="A9" s="38"/>
      <c r="B9" s="18"/>
      <c r="C9" s="18"/>
      <c r="D9" s="18"/>
      <c r="E9" s="18"/>
      <c r="F9" s="31"/>
      <c r="G9" s="22"/>
      <c r="P9" s="49"/>
      <c r="R9" s="90"/>
      <c r="S9" s="93"/>
      <c r="T9" s="90"/>
    </row>
    <row r="10" spans="1:20" ht="13.8" customHeight="1" x14ac:dyDescent="0.25">
      <c r="A10" s="140" t="s">
        <v>18</v>
      </c>
      <c r="B10" s="141"/>
      <c r="C10" s="142"/>
      <c r="D10" s="143"/>
      <c r="E10" s="130"/>
      <c r="F10" s="131" t="s">
        <v>14</v>
      </c>
      <c r="G10" s="23"/>
      <c r="P10" s="80"/>
      <c r="R10" s="90"/>
      <c r="S10" s="93"/>
      <c r="T10" s="90"/>
    </row>
    <row r="11" spans="1:20" ht="13.8" customHeight="1" x14ac:dyDescent="0.25">
      <c r="A11" s="144">
        <v>0</v>
      </c>
      <c r="B11" s="93" t="s">
        <v>19</v>
      </c>
      <c r="C11" s="145"/>
      <c r="D11" s="146"/>
      <c r="E11" s="132" t="s">
        <v>22</v>
      </c>
      <c r="F11" s="133">
        <f ca="1">CEILING(MAX(OFFSET($E$33,0,0,$A$12,1))+2*F14,0.1)</f>
        <v>62</v>
      </c>
      <c r="G11" s="23"/>
      <c r="P11" s="80"/>
      <c r="R11" s="90"/>
      <c r="S11" s="93"/>
      <c r="T11" s="90"/>
    </row>
    <row r="12" spans="1:20" ht="13.8" customHeight="1" x14ac:dyDescent="0.25">
      <c r="A12" s="147">
        <v>245</v>
      </c>
      <c r="B12" s="93" t="s">
        <v>20</v>
      </c>
      <c r="C12" s="145"/>
      <c r="D12" s="146"/>
      <c r="E12" s="132" t="s">
        <v>23</v>
      </c>
      <c r="F12" s="133">
        <f ca="1">FLOOR(MIN(OFFSET($F$33,0,0,$A$12,1))-2*F14,0.1)</f>
        <v>37.6</v>
      </c>
      <c r="G12" s="23"/>
      <c r="P12" s="80"/>
      <c r="R12" s="90"/>
      <c r="S12" s="93"/>
      <c r="T12" s="90"/>
    </row>
    <row r="13" spans="1:20" ht="13.8" customHeight="1" x14ac:dyDescent="0.25">
      <c r="A13" s="148"/>
      <c r="B13" s="149" t="s">
        <v>25</v>
      </c>
      <c r="C13" s="150">
        <f ca="1">OFFSET(B32,A12,0,1,1)</f>
        <v>41233</v>
      </c>
      <c r="D13" s="138"/>
      <c r="E13" s="134" t="s">
        <v>38</v>
      </c>
      <c r="F13" s="135">
        <v>0.05</v>
      </c>
      <c r="G13" s="23"/>
      <c r="P13" s="49"/>
      <c r="R13" s="90"/>
      <c r="S13" s="90"/>
      <c r="T13" s="90"/>
    </row>
    <row r="14" spans="1:20" ht="13.8" customHeight="1" thickBot="1" x14ac:dyDescent="0.3">
      <c r="A14" s="151"/>
      <c r="B14" s="152" t="str">
        <f ca="1">"Last: "&amp;OFFSET(InputPriceData!N15,1+A11,0,1,1)</f>
        <v>Last: 4:02pm</v>
      </c>
      <c r="C14" s="153">
        <f ca="1">B33</f>
        <v>41586</v>
      </c>
      <c r="D14" s="139"/>
      <c r="E14" s="136" t="s">
        <v>40</v>
      </c>
      <c r="F14" s="137">
        <f ca="1">FLOOR((CEILING(MAX(OFFSET($E$33,0,0,$A$12,1)),1)-FLOOR(MIN(OFFSET($F$33,0,0,$A$12,1)),1))*F13,0.01)</f>
        <v>1.05</v>
      </c>
      <c r="G14" s="20"/>
      <c r="P14" s="80"/>
      <c r="R14" s="90"/>
      <c r="S14" s="93"/>
      <c r="T14" s="90"/>
    </row>
    <row r="15" spans="1:20" ht="13.8" customHeight="1" x14ac:dyDescent="0.25">
      <c r="A15" s="182" t="s">
        <v>106</v>
      </c>
      <c r="B15" s="183"/>
      <c r="C15" s="184" t="s">
        <v>107</v>
      </c>
      <c r="D15" s="185"/>
      <c r="E15" s="185"/>
      <c r="F15" s="186"/>
      <c r="G15" s="20"/>
      <c r="P15" s="80"/>
      <c r="R15" s="90"/>
      <c r="S15" s="93"/>
      <c r="T15" s="90"/>
    </row>
    <row r="16" spans="1:20" ht="12.75" customHeight="1" x14ac:dyDescent="0.25">
      <c r="A16" s="187">
        <v>10</v>
      </c>
      <c r="B16" s="188" t="s">
        <v>108</v>
      </c>
      <c r="C16" s="189" t="s">
        <v>109</v>
      </c>
      <c r="D16" s="190">
        <f>EXP(-1.414*3.14159/A16)</f>
        <v>0.6413237842233982</v>
      </c>
      <c r="E16" s="189" t="s">
        <v>110</v>
      </c>
      <c r="F16" s="191">
        <f>1-F17-F18</f>
        <v>0.2531351772630101</v>
      </c>
      <c r="G16" s="20"/>
      <c r="P16" s="80"/>
      <c r="R16" s="90"/>
      <c r="S16" s="93"/>
      <c r="T16" s="90"/>
    </row>
    <row r="17" spans="1:47" ht="12.75" customHeight="1" x14ac:dyDescent="0.25">
      <c r="A17" s="192"/>
      <c r="B17" s="193"/>
      <c r="C17" s="194" t="s">
        <v>111</v>
      </c>
      <c r="D17" s="195">
        <f>2*D16*COS(RADIANS(1.414*180/A16))</f>
        <v>1.1581610189476097</v>
      </c>
      <c r="E17" s="92" t="s">
        <v>112</v>
      </c>
      <c r="F17" s="196">
        <f>D17</f>
        <v>1.1581610189476097</v>
      </c>
      <c r="G17" s="20"/>
      <c r="P17" s="80"/>
      <c r="R17" s="90"/>
      <c r="S17" s="93"/>
      <c r="T17" s="90"/>
    </row>
    <row r="18" spans="1:47" ht="15.75" customHeight="1" x14ac:dyDescent="0.25">
      <c r="A18" s="123"/>
      <c r="B18" s="197"/>
      <c r="C18" s="198"/>
      <c r="D18" s="199"/>
      <c r="E18" s="200" t="s">
        <v>113</v>
      </c>
      <c r="F18" s="201">
        <f>-(D16^2)</f>
        <v>-0.4112961962106198</v>
      </c>
      <c r="G18" s="20"/>
      <c r="P18" s="80"/>
      <c r="R18" s="90"/>
      <c r="S18" s="93"/>
      <c r="T18" s="90"/>
    </row>
    <row r="19" spans="1:47" ht="15" customHeight="1" x14ac:dyDescent="0.25">
      <c r="A19" s="187">
        <v>48</v>
      </c>
      <c r="B19" s="188" t="s">
        <v>114</v>
      </c>
      <c r="C19" s="202" t="s">
        <v>115</v>
      </c>
      <c r="D19" s="190">
        <f xml:space="preserve"> (COS(RADIANS(0.707*360 / A19)) + SIN(RADIANS(0.707*360 / A19)) - 1) / COS(RADIANS(0.707*360 / A19))</f>
        <v>8.8513479524936864E-2</v>
      </c>
      <c r="E19" s="189" t="s">
        <v>116</v>
      </c>
      <c r="F19" s="203">
        <f>1-D19</f>
        <v>0.91148652047506318</v>
      </c>
      <c r="G19" s="20"/>
      <c r="P19" s="80"/>
      <c r="R19" s="90"/>
      <c r="S19" s="93"/>
      <c r="T19" s="90"/>
    </row>
    <row r="20" spans="1:47" ht="15" customHeight="1" x14ac:dyDescent="0.25">
      <c r="A20" s="177"/>
      <c r="B20" s="178"/>
      <c r="C20" s="92" t="s">
        <v>117</v>
      </c>
      <c r="D20" s="195">
        <f>F19*2</f>
        <v>1.8229730409501264</v>
      </c>
      <c r="E20" s="194" t="s">
        <v>118</v>
      </c>
      <c r="F20" s="204">
        <f>F19^2</f>
        <v>0.83080767700773772</v>
      </c>
      <c r="G20" s="20"/>
      <c r="R20" s="90"/>
      <c r="S20" s="90"/>
      <c r="T20" s="90"/>
    </row>
    <row r="21" spans="1:47" ht="15" customHeight="1" x14ac:dyDescent="0.25">
      <c r="A21" s="205"/>
      <c r="B21" s="206"/>
      <c r="C21" s="207" t="s">
        <v>119</v>
      </c>
      <c r="D21" s="208">
        <f>(1-D19/2)^2</f>
        <v>0.91344517948946591</v>
      </c>
      <c r="E21" s="209"/>
      <c r="F21" s="210"/>
      <c r="G21" s="23"/>
      <c r="R21" s="90"/>
      <c r="S21" s="90"/>
      <c r="T21" s="167"/>
    </row>
    <row r="22" spans="1:47" ht="13.8" thickBot="1" x14ac:dyDescent="0.3">
      <c r="A22" s="211">
        <v>20</v>
      </c>
      <c r="B22" s="212" t="s">
        <v>120</v>
      </c>
      <c r="E22" s="213"/>
      <c r="F22" s="214"/>
      <c r="G22" s="23"/>
      <c r="R22" s="90"/>
      <c r="S22" s="167"/>
      <c r="T22" s="168"/>
    </row>
    <row r="23" spans="1:47" ht="13.8" x14ac:dyDescent="0.25">
      <c r="A23" s="155" t="s">
        <v>29</v>
      </c>
      <c r="B23" s="154"/>
      <c r="C23" s="165"/>
      <c r="D23" s="334"/>
      <c r="E23" s="334"/>
      <c r="F23" s="335"/>
      <c r="G23" s="17"/>
      <c r="R23" s="90"/>
      <c r="S23" s="167"/>
      <c r="T23" s="168"/>
    </row>
    <row r="24" spans="1:47" x14ac:dyDescent="0.25">
      <c r="A24" s="156" t="s">
        <v>30</v>
      </c>
      <c r="B24" s="157">
        <v>40828</v>
      </c>
      <c r="C24" s="164">
        <f ca="1">OFFSET(InputPriceData!$A$15,MATCH(B24,OFFSET(InputPriceData!B15,1,0,InputPriceData!$B$10,1),0),0,1,1)-C25</f>
        <v>245</v>
      </c>
      <c r="D24" s="158"/>
      <c r="E24" s="158">
        <v>209</v>
      </c>
      <c r="F24" s="159"/>
      <c r="G24" s="24"/>
      <c r="N24" s="41"/>
      <c r="R24" s="90"/>
      <c r="S24" s="90"/>
      <c r="T24" s="90"/>
      <c r="AB24" s="41"/>
    </row>
    <row r="25" spans="1:47" ht="13.8" thickBot="1" x14ac:dyDescent="0.3">
      <c r="A25" s="160" t="s">
        <v>31</v>
      </c>
      <c r="B25" s="161">
        <v>41183</v>
      </c>
      <c r="C25" s="166">
        <f ca="1">OFFSET(InputPriceData!$A$15,MATCH(B25,OFFSET(InputPriceData!$B$15,1,0,InputPriceData!$B$10,1),0),0,1,1)-1</f>
        <v>278</v>
      </c>
      <c r="D25" s="162"/>
      <c r="E25" s="162">
        <f>$A$12-$E$24+1</f>
        <v>37</v>
      </c>
      <c r="F25" s="163"/>
      <c r="G25" s="24"/>
      <c r="N25" s="41"/>
      <c r="R25" s="90"/>
      <c r="S25" s="90"/>
      <c r="T25" s="90"/>
    </row>
    <row r="26" spans="1:47" x14ac:dyDescent="0.25">
      <c r="A26" s="69"/>
      <c r="B26" s="69"/>
      <c r="C26" s="69"/>
      <c r="D26" s="336" t="s">
        <v>41</v>
      </c>
      <c r="E26" s="40"/>
      <c r="F26" s="17"/>
      <c r="G26" s="25"/>
      <c r="N26" s="41"/>
      <c r="R26" s="90"/>
      <c r="S26" s="90"/>
      <c r="T26" s="90"/>
      <c r="AB26" s="41"/>
    </row>
    <row r="27" spans="1:47" ht="13.8" thickBot="1" x14ac:dyDescent="0.3">
      <c r="A27" s="69"/>
      <c r="B27" s="69"/>
      <c r="C27" s="69"/>
      <c r="D27" s="336"/>
      <c r="E27" s="69"/>
      <c r="F27" s="70"/>
      <c r="G27" s="41"/>
      <c r="H27" s="41"/>
      <c r="I27" s="41"/>
      <c r="J27" s="41"/>
      <c r="K27" s="41"/>
      <c r="L27" s="41"/>
      <c r="M27" s="41"/>
      <c r="N27" s="41"/>
      <c r="O27" s="41"/>
      <c r="R27" s="90"/>
      <c r="S27" s="90"/>
      <c r="T27" s="90"/>
      <c r="AB27" s="41"/>
    </row>
    <row r="28" spans="1:47" ht="13.2" customHeight="1" x14ac:dyDescent="0.25">
      <c r="A28" s="69"/>
      <c r="B28" s="69"/>
      <c r="C28" s="69"/>
      <c r="D28" s="76" t="str">
        <f ca="1">OFFSET($B$32,B28,0,1,1)</f>
        <v>Date</v>
      </c>
      <c r="E28" s="81"/>
      <c r="F28" s="82"/>
      <c r="G28" s="72"/>
      <c r="H28" s="86" t="s">
        <v>45</v>
      </c>
      <c r="I28" s="85" t="str">
        <f ca="1">OFFSET(A32,$E$25,0,1,1)&amp;"(RR)"</f>
        <v>37(RR)</v>
      </c>
      <c r="J28" s="85" t="str">
        <f ca="1">TEXT(OFFSET(D32,$E$25,0,1,1),"#,##0.00")&amp;"(o)"</f>
        <v>58.10(o)</v>
      </c>
      <c r="K28" s="85" t="str">
        <f ca="1">TEXT(OFFSET(E32,$E$25,0,1,1),"#,##0.00")&amp;"(h)"</f>
        <v>58.71(h)</v>
      </c>
      <c r="L28" s="85" t="str">
        <f ca="1">TEXT(OFFSET(F32,$E$25,0,1,1),"#,##0.00")&amp;"(l)"</f>
        <v>57.69(l)</v>
      </c>
      <c r="M28" s="85" t="str">
        <f ca="1">TEXT(OFFSET(G32,$E$25,0,1,1),"#,##0.00")&amp;"(c)"</f>
        <v>58.49(c)</v>
      </c>
      <c r="N28" s="69"/>
      <c r="O28" s="85"/>
      <c r="P28" s="69"/>
      <c r="Q28" s="69"/>
      <c r="R28" s="69"/>
      <c r="S28" s="89"/>
      <c r="T28" s="169"/>
      <c r="AB28" s="41"/>
    </row>
    <row r="29" spans="1:47" ht="12.75" customHeight="1" thickBot="1" x14ac:dyDescent="0.3">
      <c r="A29" s="69"/>
      <c r="B29" s="69"/>
      <c r="C29" s="69"/>
      <c r="D29" s="77">
        <f ca="1">OFFSET($B$32,E25,0,1,1)</f>
        <v>41536</v>
      </c>
      <c r="E29" s="337" t="s">
        <v>42</v>
      </c>
      <c r="F29" s="338"/>
      <c r="G29" s="72"/>
      <c r="H29" s="69"/>
      <c r="I29" s="69"/>
      <c r="J29" s="69"/>
      <c r="K29" s="69"/>
      <c r="L29" s="69"/>
      <c r="M29" s="69"/>
      <c r="N29" s="71"/>
      <c r="O29" s="69"/>
      <c r="P29" s="88"/>
      <c r="Q29" s="69"/>
      <c r="R29" s="69"/>
      <c r="S29" s="89"/>
      <c r="T29" s="170"/>
      <c r="U29" s="120"/>
      <c r="Z29" s="120"/>
      <c r="AA29" s="120"/>
      <c r="AB29" s="41"/>
    </row>
    <row r="30" spans="1:47" ht="12.75" customHeight="1" x14ac:dyDescent="0.25">
      <c r="A30" s="69"/>
      <c r="B30" s="69"/>
      <c r="C30" s="69"/>
      <c r="D30" s="69"/>
      <c r="E30" s="69"/>
      <c r="F30" s="69"/>
      <c r="G30" s="73"/>
      <c r="H30" s="69"/>
      <c r="I30" s="69"/>
      <c r="J30" s="69"/>
      <c r="K30" s="69"/>
      <c r="L30" s="73"/>
      <c r="M30" s="69"/>
      <c r="N30" s="69"/>
      <c r="O30" s="69"/>
      <c r="P30" s="69"/>
      <c r="Q30" s="69"/>
      <c r="R30" s="69"/>
      <c r="S30" s="69"/>
      <c r="T30" s="41"/>
      <c r="U30" s="174"/>
      <c r="V30" s="41"/>
      <c r="W30" s="41"/>
      <c r="Z30" s="173"/>
      <c r="AA30" s="173"/>
      <c r="AB30" s="120" t="s">
        <v>161</v>
      </c>
      <c r="AC30" s="98" t="s">
        <v>162</v>
      </c>
      <c r="AK30" s="326" t="s">
        <v>126</v>
      </c>
      <c r="AL30" s="327"/>
      <c r="AM30" s="89"/>
      <c r="AP30" s="224"/>
      <c r="AQ30" s="224"/>
      <c r="AR30" s="120"/>
      <c r="AS30" s="169"/>
      <c r="AT30" s="326" t="s">
        <v>126</v>
      </c>
      <c r="AU30" s="327"/>
    </row>
    <row r="31" spans="1:47" ht="15" customHeight="1" x14ac:dyDescent="0.25">
      <c r="A31" s="339" t="s">
        <v>24</v>
      </c>
      <c r="D31" s="57" t="s">
        <v>32</v>
      </c>
      <c r="E31" s="52"/>
      <c r="F31" s="52"/>
      <c r="G31" s="52"/>
      <c r="H31" s="180" t="s">
        <v>99</v>
      </c>
      <c r="I31" s="340" t="s">
        <v>98</v>
      </c>
      <c r="J31" s="340"/>
      <c r="K31" s="341" t="str">
        <f>"Super Smooth("&amp;$A$16&amp;")"</f>
        <v>Super Smooth(10)</v>
      </c>
      <c r="L31" s="314" t="s">
        <v>158</v>
      </c>
      <c r="M31" s="343" t="str">
        <f>"HiPass ("&amp;$A$19&amp;")"</f>
        <v>HiPass (48)</v>
      </c>
      <c r="N31" s="219"/>
      <c r="O31" s="52"/>
      <c r="P31" s="52"/>
      <c r="Q31" s="343" t="str">
        <f>"Stoch("&amp;$A$22&amp;")"</f>
        <v>Stoch(20)</v>
      </c>
      <c r="R31" s="343" t="str">
        <f>"MyStoch ("&amp;$A$22&amp;")"</f>
        <v>MyStoch (20)</v>
      </c>
      <c r="S31" s="220"/>
      <c r="T31" s="344" t="s">
        <v>100</v>
      </c>
      <c r="U31" s="344" t="s">
        <v>101</v>
      </c>
      <c r="V31" s="344" t="str">
        <f>"Conv. Stch("&amp;$A$22&amp;")"</f>
        <v>Conv. Stch(20)</v>
      </c>
      <c r="W31" s="222" t="s">
        <v>159</v>
      </c>
      <c r="X31" s="345" t="s">
        <v>125</v>
      </c>
      <c r="Y31" s="346"/>
      <c r="Z31" s="342" t="s">
        <v>123</v>
      </c>
      <c r="AA31" s="342"/>
      <c r="AB31" s="342" t="s">
        <v>124</v>
      </c>
      <c r="AC31" s="342"/>
      <c r="AD31" s="329" t="s">
        <v>127</v>
      </c>
      <c r="AE31" s="329" t="s">
        <v>128</v>
      </c>
      <c r="AF31" s="329" t="s">
        <v>129</v>
      </c>
      <c r="AG31" s="329" t="s">
        <v>130</v>
      </c>
      <c r="AH31" s="329" t="s">
        <v>131</v>
      </c>
      <c r="AI31" s="329" t="s">
        <v>128</v>
      </c>
      <c r="AJ31" s="329" t="s">
        <v>132</v>
      </c>
      <c r="AK31" s="330" t="s">
        <v>128</v>
      </c>
      <c r="AL31" s="332" t="s">
        <v>132</v>
      </c>
      <c r="AM31" s="328" t="s">
        <v>133</v>
      </c>
      <c r="AN31" s="328" t="s">
        <v>134</v>
      </c>
      <c r="AO31" s="328" t="s">
        <v>135</v>
      </c>
      <c r="AP31" s="328" t="s">
        <v>136</v>
      </c>
      <c r="AQ31" s="313"/>
      <c r="AR31" s="328" t="s">
        <v>134</v>
      </c>
      <c r="AS31" s="322" t="s">
        <v>137</v>
      </c>
      <c r="AT31" s="323" t="s">
        <v>134</v>
      </c>
      <c r="AU31" s="322" t="s">
        <v>137</v>
      </c>
    </row>
    <row r="32" spans="1:47" ht="12.75" customHeight="1" thickBot="1" x14ac:dyDescent="0.3">
      <c r="A32" s="339"/>
      <c r="B32" s="1" t="s">
        <v>1</v>
      </c>
      <c r="C32" s="1" t="s">
        <v>2</v>
      </c>
      <c r="D32" s="58" t="s">
        <v>3</v>
      </c>
      <c r="E32" s="58" t="s">
        <v>4</v>
      </c>
      <c r="F32" s="58" t="s">
        <v>5</v>
      </c>
      <c r="G32" s="58" t="s">
        <v>6</v>
      </c>
      <c r="H32" s="181">
        <f ca="1">$F$11</f>
        <v>62</v>
      </c>
      <c r="I32" s="179">
        <v>1.2</v>
      </c>
      <c r="J32" s="179">
        <v>0</v>
      </c>
      <c r="K32" s="341"/>
      <c r="L32" s="314" t="s">
        <v>102</v>
      </c>
      <c r="M32" s="343"/>
      <c r="N32" s="221" t="s">
        <v>103</v>
      </c>
      <c r="O32" s="221" t="s">
        <v>104</v>
      </c>
      <c r="P32" s="221" t="s">
        <v>105</v>
      </c>
      <c r="Q32" s="343"/>
      <c r="R32" s="343"/>
      <c r="S32" s="220"/>
      <c r="T32" s="344"/>
      <c r="U32" s="344"/>
      <c r="V32" s="344"/>
      <c r="W32" s="222" t="s">
        <v>160</v>
      </c>
      <c r="X32" s="223">
        <v>0.2</v>
      </c>
      <c r="Y32" s="223">
        <v>0.8</v>
      </c>
      <c r="Z32" s="218" t="s">
        <v>93</v>
      </c>
      <c r="AA32" s="218" t="s">
        <v>94</v>
      </c>
      <c r="AB32" s="218" t="s">
        <v>163</v>
      </c>
      <c r="AC32" s="218" t="s">
        <v>164</v>
      </c>
      <c r="AD32" s="329"/>
      <c r="AE32" s="329"/>
      <c r="AF32" s="329"/>
      <c r="AG32" s="329"/>
      <c r="AH32" s="329"/>
      <c r="AI32" s="329"/>
      <c r="AJ32" s="329"/>
      <c r="AK32" s="331"/>
      <c r="AL32" s="333"/>
      <c r="AM32" s="328"/>
      <c r="AN32" s="328"/>
      <c r="AO32" s="328"/>
      <c r="AP32" s="328"/>
      <c r="AQ32" s="313" t="s">
        <v>156</v>
      </c>
      <c r="AR32" s="328"/>
      <c r="AS32" s="322"/>
      <c r="AT32" s="324"/>
      <c r="AU32" s="325"/>
    </row>
    <row r="33" spans="1:47" ht="12.75" customHeight="1" x14ac:dyDescent="0.25">
      <c r="A33">
        <v>1</v>
      </c>
      <c r="B33" s="74">
        <f ca="1">OFFSET(InputPriceData!B$15,CalculationsAndCharts!$A33+$A$11,0,1,1)</f>
        <v>41586</v>
      </c>
      <c r="C33" s="3">
        <f ca="1">OFFSET(InputPriceData!G$15,CalculationsAndCharts!$A33+$A$11,0,1,1)</f>
        <v>1920765</v>
      </c>
      <c r="D33" s="4">
        <f ca="1">OFFSET(InputPriceData!C$15,CalculationsAndCharts!$A33+$A$11,IF($C$7,7,0),1,1)</f>
        <v>57.19</v>
      </c>
      <c r="E33" s="4">
        <f ca="1">OFFSET(InputPriceData!D$15,CalculationsAndCharts!$A33+$A$11,IF($C$7,7,0),1,1)</f>
        <v>57.41</v>
      </c>
      <c r="F33" s="4">
        <f ca="1">OFFSET(InputPriceData!E$15,CalculationsAndCharts!$A33+$A$11,IF($C$7,7,0),1,1)</f>
        <v>56.81</v>
      </c>
      <c r="G33" s="4">
        <f ca="1">OFFSET(InputPriceData!F$15,CalculationsAndCharts!$A33+$A$11,IF($C$7,7,0),1,1)</f>
        <v>57.28</v>
      </c>
      <c r="H33" s="126" t="e">
        <f t="shared" ref="H33:H96" si="0">IF($A33=$E$25,H$32,NA())</f>
        <v>#N/A</v>
      </c>
      <c r="I33" s="41" t="e">
        <f t="shared" ref="I33:J52" si="1">IF($A33=$E$25,I$32,NA())</f>
        <v>#N/A</v>
      </c>
      <c r="J33" s="41" t="e">
        <f t="shared" si="1"/>
        <v>#N/A</v>
      </c>
      <c r="K33" s="215">
        <f t="shared" ref="K33:K96" ca="1" si="2">$F$16*(G33+G34)/2+$F$17*K34+$F$18*K35</f>
        <v>57.592631932242128</v>
      </c>
      <c r="L33" s="215">
        <f ca="1">IF($S$5,K33,NA())</f>
        <v>57.592631932242128</v>
      </c>
      <c r="M33" s="121">
        <f t="shared" ref="M33:M96" ca="1" si="3">$D$21*(G33 - 2*G34 + G35) + $D$20*M34 - $F$20*M35</f>
        <v>-1.0375478565102152</v>
      </c>
      <c r="N33" s="121">
        <f ca="1">$F$16*(M33+M34)/2+$F$17*N34+$F$18*N35</f>
        <v>-1.01053437294693</v>
      </c>
      <c r="O33" s="121">
        <f ca="1">MAX(OFFSET(N33,0,0,$A$22,1))</f>
        <v>0.8123319952324134</v>
      </c>
      <c r="P33" s="121">
        <f ca="1">MIN(OFFSET(N33,0,0,$A$22,1))</f>
        <v>-1.1388603197257099</v>
      </c>
      <c r="Q33" s="121">
        <f t="shared" ref="Q33:Q96" ca="1" si="4">IFERROR(IF($A33&gt;$A$8,0,(N33-P33)/(O33-P33)),1)</f>
        <v>6.5767964436418955E-2</v>
      </c>
      <c r="R33" s="121">
        <f t="shared" ref="R33:R96" ca="1" si="5">IF($A33&gt;$A$8,0,$F$16*(Q33+Q34)/2+$F$17*R34+$F$18*R35)</f>
        <v>1.0203206538282463E-2</v>
      </c>
      <c r="S33" s="121"/>
      <c r="T33" s="124">
        <f t="shared" ref="T33:T96" ca="1" si="6">MAX(OFFSET(G33,0,0,$A$22,1))</f>
        <v>59.75</v>
      </c>
      <c r="U33" s="124">
        <f t="shared" ref="U33:U96" ca="1" si="7">MIN(OFFSET(G33,0,0,$A$22,1))</f>
        <v>56.75</v>
      </c>
      <c r="V33" s="121">
        <f t="shared" ref="V33:V96" ca="1" si="8">IFERROR(IF($A33&gt;$A$8,0,(G33-U33)/(T33-U33)),1)</f>
        <v>0.17666666666666705</v>
      </c>
      <c r="W33" s="121" t="e">
        <f>IF($S$18,V33,NA())</f>
        <v>#N/A</v>
      </c>
      <c r="X33" s="124">
        <f>$X$32</f>
        <v>0.2</v>
      </c>
      <c r="Y33" s="124">
        <f>$Y$32</f>
        <v>0.8</v>
      </c>
      <c r="Z33" t="e">
        <f t="shared" ref="Z33:Z96" ca="1" si="9">IF($S$7,AI33,NA())</f>
        <v>#N/A</v>
      </c>
      <c r="AA33" t="e">
        <f t="shared" ref="AA33:AA96" ca="1" si="10">IF($S$7,AJ33,NA())</f>
        <v>#N/A</v>
      </c>
      <c r="AB33" t="e">
        <f t="shared" ref="AB33:AB96" ca="1" si="11">IF($S$7,IF(AD33,R33,NA()),NA())</f>
        <v>#N/A</v>
      </c>
      <c r="AC33" t="e">
        <f t="shared" ref="AC33:AC96" ca="1" si="12">IF($S$7,IF(AG33,R33,NA()),NA())</f>
        <v>#N/A</v>
      </c>
      <c r="AD33" t="b">
        <f t="shared" ref="AD33:AD96" ca="1" si="13">IF(AND(R34&gt;$X$32,R33&lt;$X$32),TRUE,FALSE)</f>
        <v>0</v>
      </c>
      <c r="AE33" t="b">
        <f t="shared" ref="AE33:AE90" ca="1" si="14">AND(AD34,NOT(AF34))</f>
        <v>0</v>
      </c>
      <c r="AF33" t="b">
        <f ca="1">IF(AF34,IF(AH34,FALSE,AF34),IF(AE33,TRUE,AF34))</f>
        <v>1</v>
      </c>
      <c r="AG33" t="b">
        <f t="shared" ref="AG33:AG96" ca="1" si="15">IF(AND(AF33,R34&lt;$Y$32,R33&gt;$Y$32),TRUE,FALSE)</f>
        <v>0</v>
      </c>
      <c r="AH33" t="b">
        <f t="shared" ref="AH33:AH68" ca="1" si="16">AND(AG34,AF34)</f>
        <v>0</v>
      </c>
      <c r="AI33" s="225" t="e">
        <f t="shared" ref="AI33:AI96" ca="1" si="17">IF(AE33,D33,NA())</f>
        <v>#N/A</v>
      </c>
      <c r="AJ33" s="225" t="e">
        <f t="shared" ref="AJ33:AJ96" ca="1" si="18">IF(AH33,D33,NA())</f>
        <v>#N/A</v>
      </c>
      <c r="AK33" s="225" t="e">
        <f t="shared" ref="AK33:AK96" ca="1" si="19">IF($S$7,AI33,NA())</f>
        <v>#N/A</v>
      </c>
      <c r="AL33" s="225" t="e">
        <f t="shared" ref="AL33:AL96" ca="1" si="20">IF($S$7,AJ33,NA())</f>
        <v>#N/A</v>
      </c>
      <c r="AM33" t="b">
        <f t="shared" ref="AM33:AM96" ca="1" si="21">IF(AND(R34&lt;$Y$32,R33&gt;$Y$32),TRUE,FALSE)</f>
        <v>0</v>
      </c>
      <c r="AN33" t="b">
        <f t="shared" ref="AN33:AN68" ca="1" si="22">AND(AM34,NOT(AO34))</f>
        <v>0</v>
      </c>
      <c r="AO33" t="b">
        <f ca="1">IF(AO34,IF(AP34,FALSE,AO34),IF(AN33,TRUE,AO34))</f>
        <v>0</v>
      </c>
      <c r="AP33" t="b">
        <f t="shared" ref="AP33:AP96" ca="1" si="23">IF(AND(AO34,R34&gt;$X$32,R33&lt;$X$32),TRUE,FALSE)</f>
        <v>0</v>
      </c>
      <c r="AQ33" t="b">
        <f t="shared" ref="AQ33:AQ67" ca="1" si="24">AND(AP34,AO34)</f>
        <v>0</v>
      </c>
      <c r="AR33" s="124" t="e">
        <f t="shared" ref="AR33:AR96" ca="1" si="25">IF(AN33,D33,NA())</f>
        <v>#N/A</v>
      </c>
      <c r="AS33" s="124" t="e">
        <f t="shared" ref="AS33:AS96" ca="1" si="26">IF(AQ33,D33,NA())</f>
        <v>#N/A</v>
      </c>
      <c r="AT33" t="e">
        <f ca="1">IF($S$5,AR33,NA())</f>
        <v>#N/A</v>
      </c>
      <c r="AU33" t="e">
        <f ca="1">IF($S$5,AS33,NA())</f>
        <v>#N/A</v>
      </c>
    </row>
    <row r="34" spans="1:47" x14ac:dyDescent="0.25">
      <c r="A34">
        <v>2</v>
      </c>
      <c r="B34" s="74">
        <f ca="1">OFFSET(InputPriceData!B$15,CalculationsAndCharts!$A34+$A$11,0,1,1)</f>
        <v>41585</v>
      </c>
      <c r="C34" s="3">
        <f ca="1">OFFSET(InputPriceData!G$15,CalculationsAndCharts!$A34+$A$11,0,1,1)</f>
        <v>2247800</v>
      </c>
      <c r="D34" s="4">
        <f ca="1">OFFSET(InputPriceData!C$15,CalculationsAndCharts!$A34+$A$11,IF($C$7,7,0),1,1)</f>
        <v>58.09</v>
      </c>
      <c r="E34" s="4">
        <f ca="1">OFFSET(InputPriceData!D$15,CalculationsAndCharts!$A34+$A$11,IF($C$7,7,0),1,1)</f>
        <v>58.59</v>
      </c>
      <c r="F34" s="4">
        <f ca="1">OFFSET(InputPriceData!E$15,CalculationsAndCharts!$A34+$A$11,IF($C$7,7,0),1,1)</f>
        <v>56.95</v>
      </c>
      <c r="G34" s="4">
        <f ca="1">OFFSET(InputPriceData!F$15,CalculationsAndCharts!$A34+$A$11,IF($C$7,7,0),1,1)</f>
        <v>57.22</v>
      </c>
      <c r="H34" s="126" t="e">
        <f t="shared" si="0"/>
        <v>#N/A</v>
      </c>
      <c r="I34" s="41" t="e">
        <f t="shared" si="1"/>
        <v>#N/A</v>
      </c>
      <c r="J34" s="41" t="e">
        <f t="shared" si="1"/>
        <v>#N/A</v>
      </c>
      <c r="K34" s="215">
        <f t="shared" ca="1" si="2"/>
        <v>57.750236778994946</v>
      </c>
      <c r="L34" s="215">
        <f t="shared" ref="L34:L97" ca="1" si="27">IF($S$5,K34,NA())</f>
        <v>57.750236778994946</v>
      </c>
      <c r="M34" s="121">
        <f t="shared" ca="1" si="3"/>
        <v>-1.2821970432599983</v>
      </c>
      <c r="N34" s="121">
        <f t="shared" ref="N34:N97" ca="1" si="28">$F$16*(M34+M35)/2+$F$17*N35+$F$18*N36</f>
        <v>-0.99289264407719147</v>
      </c>
      <c r="O34" s="121">
        <f t="shared" ref="O34:O97" ca="1" si="29">MAX(OFFSET(N34,0,0,$A$22,1))</f>
        <v>0.8123319952324134</v>
      </c>
      <c r="P34" s="121">
        <f t="shared" ref="P34:P39" ca="1" si="30">MIN(OFFSET(N34,0,0,$A$22,1))</f>
        <v>-1.1388603197257099</v>
      </c>
      <c r="Q34" s="121">
        <f t="shared" ca="1" si="4"/>
        <v>7.4809476508035141E-2</v>
      </c>
      <c r="R34" s="121">
        <f t="shared" ca="1" si="5"/>
        <v>1.2278201627397817E-2</v>
      </c>
      <c r="S34" s="121"/>
      <c r="T34" s="124">
        <f t="shared" ca="1" si="6"/>
        <v>59.75</v>
      </c>
      <c r="U34" s="124">
        <f t="shared" ca="1" si="7"/>
        <v>56.75</v>
      </c>
      <c r="V34" s="121">
        <f t="shared" ca="1" si="8"/>
        <v>0.15666666666666629</v>
      </c>
      <c r="W34" s="121" t="e">
        <f t="shared" ref="W34:W97" si="31">IF($S$18,V34,NA())</f>
        <v>#N/A</v>
      </c>
      <c r="X34" s="124">
        <f t="shared" ref="X34:X97" si="32">$X$32</f>
        <v>0.2</v>
      </c>
      <c r="Y34" s="124">
        <f t="shared" ref="Y34:Y97" si="33">$Y$32</f>
        <v>0.8</v>
      </c>
      <c r="Z34" t="e">
        <f t="shared" ca="1" si="9"/>
        <v>#N/A</v>
      </c>
      <c r="AA34" t="e">
        <f t="shared" ca="1" si="10"/>
        <v>#N/A</v>
      </c>
      <c r="AB34" t="e">
        <f t="shared" ca="1" si="11"/>
        <v>#N/A</v>
      </c>
      <c r="AC34" t="e">
        <f t="shared" ca="1" si="12"/>
        <v>#N/A</v>
      </c>
      <c r="AD34" t="b">
        <f t="shared" ca="1" si="13"/>
        <v>0</v>
      </c>
      <c r="AE34" t="b">
        <f t="shared" ca="1" si="14"/>
        <v>0</v>
      </c>
      <c r="AF34" t="b">
        <f t="shared" ref="AF34:AF97" ca="1" si="34">IF(AF35,IF(AH35,FALSE,AF35),IF(AE34,TRUE,AF35))</f>
        <v>1</v>
      </c>
      <c r="AG34" t="b">
        <f t="shared" ca="1" si="15"/>
        <v>0</v>
      </c>
      <c r="AH34" t="b">
        <f t="shared" ca="1" si="16"/>
        <v>0</v>
      </c>
      <c r="AI34" s="225" t="e">
        <f t="shared" ca="1" si="17"/>
        <v>#N/A</v>
      </c>
      <c r="AJ34" s="225" t="e">
        <f t="shared" ca="1" si="18"/>
        <v>#N/A</v>
      </c>
      <c r="AK34" s="225" t="e">
        <f t="shared" ca="1" si="19"/>
        <v>#N/A</v>
      </c>
      <c r="AL34" s="225" t="e">
        <f t="shared" ca="1" si="20"/>
        <v>#N/A</v>
      </c>
      <c r="AM34" t="b">
        <f t="shared" ca="1" si="21"/>
        <v>0</v>
      </c>
      <c r="AN34" t="b">
        <f t="shared" ca="1" si="22"/>
        <v>0</v>
      </c>
      <c r="AO34" t="b">
        <f t="shared" ref="AO34:AO97" ca="1" si="35">IF(AO35,IF(AP35,FALSE,AO35),IF(AN34,TRUE,AO35))</f>
        <v>0</v>
      </c>
      <c r="AP34" t="b">
        <f t="shared" ca="1" si="23"/>
        <v>0</v>
      </c>
      <c r="AQ34" t="b">
        <f t="shared" ca="1" si="24"/>
        <v>0</v>
      </c>
      <c r="AR34" s="124" t="e">
        <f t="shared" ca="1" si="25"/>
        <v>#N/A</v>
      </c>
      <c r="AS34" s="124" t="e">
        <f t="shared" ca="1" si="26"/>
        <v>#N/A</v>
      </c>
      <c r="AT34" t="e">
        <f t="shared" ref="AT34:AU97" ca="1" si="36">IF($S$5,AR34,NA())</f>
        <v>#N/A</v>
      </c>
      <c r="AU34" t="e">
        <f t="shared" ca="1" si="36"/>
        <v>#N/A</v>
      </c>
    </row>
    <row r="35" spans="1:47" x14ac:dyDescent="0.25">
      <c r="A35">
        <v>3</v>
      </c>
      <c r="B35" s="74">
        <f ca="1">OFFSET(InputPriceData!B$15,CalculationsAndCharts!$A35+$A$11,0,1,1)</f>
        <v>41584</v>
      </c>
      <c r="C35" s="3">
        <f ca="1">OFFSET(InputPriceData!G$15,CalculationsAndCharts!$A35+$A$11,0,1,1)</f>
        <v>1629700</v>
      </c>
      <c r="D35" s="4">
        <f ca="1">OFFSET(InputPriceData!C$15,CalculationsAndCharts!$A35+$A$11,IF($C$7,7,0),1,1)</f>
        <v>58.11</v>
      </c>
      <c r="E35" s="4">
        <f ca="1">OFFSET(InputPriceData!D$15,CalculationsAndCharts!$A35+$A$11,IF($C$7,7,0),1,1)</f>
        <v>58.59</v>
      </c>
      <c r="F35" s="4">
        <f ca="1">OFFSET(InputPriceData!E$15,CalculationsAndCharts!$A35+$A$11,IF($C$7,7,0),1,1)</f>
        <v>57.89</v>
      </c>
      <c r="G35" s="4">
        <f ca="1">OFFSET(InputPriceData!F$15,CalculationsAndCharts!$A35+$A$11,IF($C$7,7,0),1,1)</f>
        <v>58.01</v>
      </c>
      <c r="H35" s="126" t="e">
        <f t="shared" si="0"/>
        <v>#N/A</v>
      </c>
      <c r="I35" s="41" t="e">
        <f t="shared" si="1"/>
        <v>#N/A</v>
      </c>
      <c r="J35" s="41" t="e">
        <f t="shared" si="1"/>
        <v>#N/A</v>
      </c>
      <c r="K35" s="215">
        <f t="shared" ca="1" si="2"/>
        <v>57.825553111394463</v>
      </c>
      <c r="L35" s="215">
        <f t="shared" ca="1" si="27"/>
        <v>57.825553111394463</v>
      </c>
      <c r="M35" s="121">
        <f t="shared" ca="1" si="3"/>
        <v>-0.63003075014652521</v>
      </c>
      <c r="N35" s="121">
        <f t="shared" ca="1" si="28"/>
        <v>-1.0527685537006781</v>
      </c>
      <c r="O35" s="121">
        <f t="shared" ca="1" si="29"/>
        <v>0.8123319952324134</v>
      </c>
      <c r="P35" s="121">
        <f t="shared" ca="1" si="30"/>
        <v>-1.1388603197257099</v>
      </c>
      <c r="Q35" s="121">
        <f t="shared" ca="1" si="4"/>
        <v>4.4122645095022055E-2</v>
      </c>
      <c r="R35" s="121">
        <f t="shared" ca="1" si="5"/>
        <v>5.3026203224373569E-2</v>
      </c>
      <c r="S35" s="121"/>
      <c r="T35" s="124">
        <f t="shared" ca="1" si="6"/>
        <v>59.75</v>
      </c>
      <c r="U35" s="124">
        <f t="shared" ca="1" si="7"/>
        <v>56.75</v>
      </c>
      <c r="V35" s="121">
        <f t="shared" ca="1" si="8"/>
        <v>0.41999999999999932</v>
      </c>
      <c r="W35" s="121" t="e">
        <f t="shared" si="31"/>
        <v>#N/A</v>
      </c>
      <c r="X35" s="124">
        <f t="shared" si="32"/>
        <v>0.2</v>
      </c>
      <c r="Y35" s="124">
        <f t="shared" si="33"/>
        <v>0.8</v>
      </c>
      <c r="Z35">
        <f t="shared" ca="1" si="9"/>
        <v>58.11</v>
      </c>
      <c r="AA35" t="e">
        <f t="shared" ca="1" si="10"/>
        <v>#N/A</v>
      </c>
      <c r="AB35" t="e">
        <f t="shared" ca="1" si="11"/>
        <v>#N/A</v>
      </c>
      <c r="AC35" t="e">
        <f t="shared" ca="1" si="12"/>
        <v>#N/A</v>
      </c>
      <c r="AD35" t="b">
        <f t="shared" ca="1" si="13"/>
        <v>0</v>
      </c>
      <c r="AE35" t="b">
        <f t="shared" ca="1" si="14"/>
        <v>1</v>
      </c>
      <c r="AF35" t="b">
        <f t="shared" ca="1" si="34"/>
        <v>1</v>
      </c>
      <c r="AG35" t="b">
        <f t="shared" ca="1" si="15"/>
        <v>0</v>
      </c>
      <c r="AH35" t="b">
        <f t="shared" ca="1" si="16"/>
        <v>0</v>
      </c>
      <c r="AI35" s="225">
        <f t="shared" ca="1" si="17"/>
        <v>58.11</v>
      </c>
      <c r="AJ35" s="225" t="e">
        <f t="shared" ca="1" si="18"/>
        <v>#N/A</v>
      </c>
      <c r="AK35" s="225">
        <f t="shared" ca="1" si="19"/>
        <v>58.11</v>
      </c>
      <c r="AL35" s="225" t="e">
        <f t="shared" ca="1" si="20"/>
        <v>#N/A</v>
      </c>
      <c r="AM35" t="b">
        <f t="shared" ca="1" si="21"/>
        <v>0</v>
      </c>
      <c r="AN35" t="b">
        <f t="shared" ca="1" si="22"/>
        <v>0</v>
      </c>
      <c r="AO35" t="b">
        <f t="shared" ca="1" si="35"/>
        <v>0</v>
      </c>
      <c r="AP35" t="b">
        <f t="shared" ca="1" si="23"/>
        <v>0</v>
      </c>
      <c r="AQ35" t="b">
        <f t="shared" ca="1" si="24"/>
        <v>1</v>
      </c>
      <c r="AR35" s="124" t="e">
        <f t="shared" ca="1" si="25"/>
        <v>#N/A</v>
      </c>
      <c r="AS35" s="124">
        <f t="shared" ca="1" si="26"/>
        <v>58.11</v>
      </c>
      <c r="AT35" t="e">
        <f t="shared" ca="1" si="36"/>
        <v>#N/A</v>
      </c>
      <c r="AU35">
        <f t="shared" ca="1" si="36"/>
        <v>58.11</v>
      </c>
    </row>
    <row r="36" spans="1:47" s="41" customFormat="1" x14ac:dyDescent="0.25">
      <c r="A36" s="41">
        <v>4</v>
      </c>
      <c r="B36" s="83">
        <f ca="1">OFFSET(InputPriceData!B$15,CalculationsAndCharts!$A36+$A$11,0,1,1)</f>
        <v>41583</v>
      </c>
      <c r="C36" s="84">
        <f ca="1">OFFSET(InputPriceData!G$15,CalculationsAndCharts!$A36+$A$11,0,1,1)</f>
        <v>2864800</v>
      </c>
      <c r="D36" s="125">
        <f ca="1">OFFSET(InputPriceData!C$15,CalculationsAndCharts!$A36+$A$11,IF($C$7,7,0),1,1)</f>
        <v>57.41</v>
      </c>
      <c r="E36" s="125">
        <f ca="1">OFFSET(InputPriceData!D$15,CalculationsAndCharts!$A36+$A$11,IF($C$7,7,0),1,1)</f>
        <v>58.4</v>
      </c>
      <c r="F36" s="125">
        <f ca="1">OFFSET(InputPriceData!E$15,CalculationsAndCharts!$A36+$A$11,IF($C$7,7,0),1,1)</f>
        <v>57.2</v>
      </c>
      <c r="G36" s="125">
        <f ca="1">OFFSET(InputPriceData!F$15,CalculationsAndCharts!$A36+$A$11,IF($C$7,7,0),1,1)</f>
        <v>58.11</v>
      </c>
      <c r="H36" s="126" t="e">
        <f t="shared" si="0"/>
        <v>#N/A</v>
      </c>
      <c r="I36" s="41" t="e">
        <f t="shared" si="1"/>
        <v>#N/A</v>
      </c>
      <c r="J36" s="41" t="e">
        <f t="shared" si="1"/>
        <v>#N/A</v>
      </c>
      <c r="K36" s="215">
        <f t="shared" ca="1" si="2"/>
        <v>57.87908614531564</v>
      </c>
      <c r="L36" s="215">
        <f t="shared" ca="1" si="27"/>
        <v>57.87908614531564</v>
      </c>
      <c r="M36" s="121">
        <f t="shared" ca="1" si="3"/>
        <v>-0.5977426747704524</v>
      </c>
      <c r="N36" s="121">
        <f t="shared" ca="1" si="28"/>
        <v>-1.1388603197257099</v>
      </c>
      <c r="O36" s="121">
        <f t="shared" ca="1" si="29"/>
        <v>0.8123319952324134</v>
      </c>
      <c r="P36" s="121">
        <f t="shared" ca="1" si="30"/>
        <v>-1.1388603197257099</v>
      </c>
      <c r="Q36" s="121">
        <f t="shared" ca="1" si="4"/>
        <v>0</v>
      </c>
      <c r="R36" s="121">
        <f t="shared" ca="1" si="5"/>
        <v>0.15606181716089559</v>
      </c>
      <c r="S36" s="121"/>
      <c r="T36" s="124">
        <f t="shared" ca="1" si="6"/>
        <v>59.75</v>
      </c>
      <c r="U36" s="124">
        <f t="shared" ca="1" si="7"/>
        <v>56.7</v>
      </c>
      <c r="V36" s="121">
        <f t="shared" ca="1" si="8"/>
        <v>0.46229508196721242</v>
      </c>
      <c r="W36" s="121" t="e">
        <f t="shared" si="31"/>
        <v>#N/A</v>
      </c>
      <c r="X36" s="124">
        <f t="shared" si="32"/>
        <v>0.2</v>
      </c>
      <c r="Y36" s="124">
        <f t="shared" si="33"/>
        <v>0.8</v>
      </c>
      <c r="Z36" t="e">
        <f t="shared" ca="1" si="9"/>
        <v>#N/A</v>
      </c>
      <c r="AA36" t="e">
        <f t="shared" ca="1" si="10"/>
        <v>#N/A</v>
      </c>
      <c r="AB36">
        <f t="shared" ca="1" si="11"/>
        <v>0.15606181716089559</v>
      </c>
      <c r="AC36" t="e">
        <f t="shared" ca="1" si="12"/>
        <v>#N/A</v>
      </c>
      <c r="AD36" t="b">
        <f t="shared" ca="1" si="13"/>
        <v>1</v>
      </c>
      <c r="AE36" t="b">
        <f t="shared" ca="1" si="14"/>
        <v>0</v>
      </c>
      <c r="AF36" t="b">
        <f t="shared" ca="1" si="34"/>
        <v>0</v>
      </c>
      <c r="AG36" t="b">
        <f t="shared" ca="1" si="15"/>
        <v>0</v>
      </c>
      <c r="AH36" t="b">
        <f t="shared" ca="1" si="16"/>
        <v>0</v>
      </c>
      <c r="AI36" s="225" t="e">
        <f t="shared" ca="1" si="17"/>
        <v>#N/A</v>
      </c>
      <c r="AJ36" s="225" t="e">
        <f t="shared" ca="1" si="18"/>
        <v>#N/A</v>
      </c>
      <c r="AK36" s="225" t="e">
        <f t="shared" ca="1" si="19"/>
        <v>#N/A</v>
      </c>
      <c r="AL36" s="225" t="e">
        <f t="shared" ca="1" si="20"/>
        <v>#N/A</v>
      </c>
      <c r="AM36" t="b">
        <f t="shared" ca="1" si="21"/>
        <v>0</v>
      </c>
      <c r="AN36" t="b">
        <f t="shared" ca="1" si="22"/>
        <v>0</v>
      </c>
      <c r="AO36" t="b">
        <f t="shared" ca="1" si="35"/>
        <v>1</v>
      </c>
      <c r="AP36" t="b">
        <f t="shared" ca="1" si="23"/>
        <v>1</v>
      </c>
      <c r="AQ36" t="b">
        <f t="shared" ca="1" si="24"/>
        <v>0</v>
      </c>
      <c r="AR36" s="124" t="e">
        <f t="shared" ca="1" si="25"/>
        <v>#N/A</v>
      </c>
      <c r="AS36" s="124" t="e">
        <f t="shared" ca="1" si="26"/>
        <v>#N/A</v>
      </c>
      <c r="AT36" t="e">
        <f t="shared" ca="1" si="36"/>
        <v>#N/A</v>
      </c>
      <c r="AU36" t="e">
        <f t="shared" ca="1" si="36"/>
        <v>#N/A</v>
      </c>
    </row>
    <row r="37" spans="1:47" x14ac:dyDescent="0.25">
      <c r="A37">
        <v>5</v>
      </c>
      <c r="B37" s="74">
        <f ca="1">OFFSET(InputPriceData!B$15,CalculationsAndCharts!$A37+$A$11,0,1,1)</f>
        <v>41582</v>
      </c>
      <c r="C37" s="3">
        <f ca="1">OFFSET(InputPriceData!G$15,CalculationsAndCharts!$A37+$A$11,0,1,1)</f>
        <v>2516900</v>
      </c>
      <c r="D37" s="4">
        <f ca="1">OFFSET(InputPriceData!C$15,CalculationsAndCharts!$A37+$A$11,IF($C$7,7,0),1,1)</f>
        <v>57.99</v>
      </c>
      <c r="E37" s="4">
        <f ca="1">OFFSET(InputPriceData!D$15,CalculationsAndCharts!$A37+$A$11,IF($C$7,7,0),1,1)</f>
        <v>58.23</v>
      </c>
      <c r="F37" s="4">
        <f ca="1">OFFSET(InputPriceData!E$15,CalculationsAndCharts!$A37+$A$11,IF($C$7,7,0),1,1)</f>
        <v>57.47</v>
      </c>
      <c r="G37" s="4">
        <f ca="1">OFFSET(InputPriceData!F$15,CalculationsAndCharts!$A37+$A$11,IF($C$7,7,0),1,1)</f>
        <v>57.53</v>
      </c>
      <c r="H37" s="126" t="e">
        <f t="shared" si="0"/>
        <v>#N/A</v>
      </c>
      <c r="I37" s="41" t="e">
        <f t="shared" si="1"/>
        <v>#N/A</v>
      </c>
      <c r="J37" s="41" t="e">
        <f t="shared" si="1"/>
        <v>#N/A</v>
      </c>
      <c r="K37" s="215">
        <f t="shared" ca="1" si="2"/>
        <v>58.120587757806049</v>
      </c>
      <c r="L37" s="215">
        <f t="shared" ca="1" si="27"/>
        <v>58.120587757806049</v>
      </c>
      <c r="M37" s="121">
        <f t="shared" ca="1" si="3"/>
        <v>-1.3008795938559909</v>
      </c>
      <c r="N37" s="121">
        <f t="shared" ca="1" si="28"/>
        <v>-1.0250797364377626</v>
      </c>
      <c r="O37" s="121">
        <f t="shared" ca="1" si="29"/>
        <v>0.8123319952324134</v>
      </c>
      <c r="P37" s="121">
        <f t="shared" ca="1" si="30"/>
        <v>-1.0250797364377626</v>
      </c>
      <c r="Q37" s="121">
        <f t="shared" ca="1" si="4"/>
        <v>0</v>
      </c>
      <c r="R37" s="121">
        <f t="shared" ca="1" si="5"/>
        <v>0.32410464278391382</v>
      </c>
      <c r="S37" s="121"/>
      <c r="T37" s="124">
        <f t="shared" ca="1" si="6"/>
        <v>59.75</v>
      </c>
      <c r="U37" s="124">
        <f t="shared" ca="1" si="7"/>
        <v>56.35</v>
      </c>
      <c r="V37" s="121">
        <f t="shared" ca="1" si="8"/>
        <v>0.34705882352941181</v>
      </c>
      <c r="W37" s="121" t="e">
        <f t="shared" si="31"/>
        <v>#N/A</v>
      </c>
      <c r="X37" s="124">
        <f t="shared" si="32"/>
        <v>0.2</v>
      </c>
      <c r="Y37" s="124">
        <f t="shared" si="33"/>
        <v>0.8</v>
      </c>
      <c r="Z37" t="e">
        <f t="shared" ca="1" si="9"/>
        <v>#N/A</v>
      </c>
      <c r="AA37" t="e">
        <f t="shared" ca="1" si="10"/>
        <v>#N/A</v>
      </c>
      <c r="AB37" t="e">
        <f t="shared" ca="1" si="11"/>
        <v>#N/A</v>
      </c>
      <c r="AC37" t="e">
        <f t="shared" ca="1" si="12"/>
        <v>#N/A</v>
      </c>
      <c r="AD37" t="b">
        <f t="shared" ca="1" si="13"/>
        <v>0</v>
      </c>
      <c r="AE37" t="b">
        <f t="shared" ca="1" si="14"/>
        <v>0</v>
      </c>
      <c r="AF37" t="b">
        <f t="shared" ca="1" si="34"/>
        <v>0</v>
      </c>
      <c r="AG37" t="b">
        <f t="shared" ca="1" si="15"/>
        <v>0</v>
      </c>
      <c r="AH37" t="b">
        <f t="shared" ca="1" si="16"/>
        <v>0</v>
      </c>
      <c r="AI37" s="225" t="e">
        <f t="shared" ca="1" si="17"/>
        <v>#N/A</v>
      </c>
      <c r="AJ37" s="225" t="e">
        <f t="shared" ca="1" si="18"/>
        <v>#N/A</v>
      </c>
      <c r="AK37" s="225" t="e">
        <f t="shared" ca="1" si="19"/>
        <v>#N/A</v>
      </c>
      <c r="AL37" s="225" t="e">
        <f t="shared" ca="1" si="20"/>
        <v>#N/A</v>
      </c>
      <c r="AM37" t="b">
        <f t="shared" ca="1" si="21"/>
        <v>0</v>
      </c>
      <c r="AN37" t="b">
        <f t="shared" ca="1" si="22"/>
        <v>0</v>
      </c>
      <c r="AO37" t="b">
        <f t="shared" ca="1" si="35"/>
        <v>1</v>
      </c>
      <c r="AP37" t="b">
        <f t="shared" ca="1" si="23"/>
        <v>0</v>
      </c>
      <c r="AQ37" t="b">
        <f t="shared" ca="1" si="24"/>
        <v>0</v>
      </c>
      <c r="AR37" s="124" t="e">
        <f t="shared" ca="1" si="25"/>
        <v>#N/A</v>
      </c>
      <c r="AS37" s="124" t="e">
        <f t="shared" ca="1" si="26"/>
        <v>#N/A</v>
      </c>
      <c r="AT37" t="e">
        <f t="shared" ca="1" si="36"/>
        <v>#N/A</v>
      </c>
      <c r="AU37" t="e">
        <f t="shared" ca="1" si="36"/>
        <v>#N/A</v>
      </c>
    </row>
    <row r="38" spans="1:47" x14ac:dyDescent="0.25">
      <c r="A38">
        <v>6</v>
      </c>
      <c r="B38" s="74">
        <f ca="1">OFFSET(InputPriceData!B$15,CalculationsAndCharts!$A38+$A$11,0,1,1)</f>
        <v>41579</v>
      </c>
      <c r="C38" s="3">
        <f ca="1">OFFSET(InputPriceData!G$15,CalculationsAndCharts!$A38+$A$11,0,1,1)</f>
        <v>2128200</v>
      </c>
      <c r="D38" s="4">
        <f ca="1">OFFSET(InputPriceData!C$15,CalculationsAndCharts!$A38+$A$11,IF($C$7,7,0),1,1)</f>
        <v>57.83</v>
      </c>
      <c r="E38" s="4">
        <f ca="1">OFFSET(InputPriceData!D$15,CalculationsAndCharts!$A38+$A$11,IF($C$7,7,0),1,1)</f>
        <v>58.14</v>
      </c>
      <c r="F38" s="4">
        <f ca="1">OFFSET(InputPriceData!E$15,CalculationsAndCharts!$A38+$A$11,IF($C$7,7,0),1,1)</f>
        <v>57.5</v>
      </c>
      <c r="G38" s="4">
        <f ca="1">OFFSET(InputPriceData!F$15,CalculationsAndCharts!$A38+$A$11,IF($C$7,7,0),1,1)</f>
        <v>57.77</v>
      </c>
      <c r="H38" s="126" t="e">
        <f t="shared" si="0"/>
        <v>#N/A</v>
      </c>
      <c r="I38" s="41" t="e">
        <f t="shared" si="1"/>
        <v>#N/A</v>
      </c>
      <c r="J38" s="41" t="e">
        <f t="shared" si="1"/>
        <v>#N/A</v>
      </c>
      <c r="K38" s="215">
        <f t="shared" ca="1" si="2"/>
        <v>58.522760884275698</v>
      </c>
      <c r="L38" s="215">
        <f t="shared" ca="1" si="27"/>
        <v>58.522760884275698</v>
      </c>
      <c r="M38" s="121">
        <f t="shared" ca="1" si="3"/>
        <v>-1.2333789582450654</v>
      </c>
      <c r="N38" s="121">
        <f t="shared" ca="1" si="28"/>
        <v>-0.70180837374899596</v>
      </c>
      <c r="O38" s="121">
        <f t="shared" ca="1" si="29"/>
        <v>0.8123319952324134</v>
      </c>
      <c r="P38" s="121">
        <f t="shared" ca="1" si="30"/>
        <v>-0.78252553475295383</v>
      </c>
      <c r="Q38" s="121">
        <f t="shared" ca="1" si="4"/>
        <v>5.0610891246629687E-2</v>
      </c>
      <c r="R38" s="121">
        <f t="shared" ca="1" si="5"/>
        <v>0.53320100742937671</v>
      </c>
      <c r="S38" s="121"/>
      <c r="T38" s="124">
        <f t="shared" ca="1" si="6"/>
        <v>59.75</v>
      </c>
      <c r="U38" s="124">
        <f t="shared" ca="1" si="7"/>
        <v>56.35</v>
      </c>
      <c r="V38" s="121">
        <f t="shared" ca="1" si="8"/>
        <v>0.41764705882353009</v>
      </c>
      <c r="W38" s="121" t="e">
        <f t="shared" si="31"/>
        <v>#N/A</v>
      </c>
      <c r="X38" s="124">
        <f t="shared" si="32"/>
        <v>0.2</v>
      </c>
      <c r="Y38" s="124">
        <f t="shared" si="33"/>
        <v>0.8</v>
      </c>
      <c r="Z38" t="e">
        <f t="shared" ca="1" si="9"/>
        <v>#N/A</v>
      </c>
      <c r="AA38" t="e">
        <f t="shared" ca="1" si="10"/>
        <v>#N/A</v>
      </c>
      <c r="AB38" t="e">
        <f t="shared" ca="1" si="11"/>
        <v>#N/A</v>
      </c>
      <c r="AC38" t="e">
        <f t="shared" ca="1" si="12"/>
        <v>#N/A</v>
      </c>
      <c r="AD38" t="b">
        <f t="shared" ca="1" si="13"/>
        <v>0</v>
      </c>
      <c r="AE38" t="b">
        <f t="shared" ca="1" si="14"/>
        <v>0</v>
      </c>
      <c r="AF38" t="b">
        <f t="shared" ca="1" si="34"/>
        <v>0</v>
      </c>
      <c r="AG38" t="b">
        <f t="shared" ca="1" si="15"/>
        <v>0</v>
      </c>
      <c r="AH38" t="b">
        <f t="shared" ca="1" si="16"/>
        <v>0</v>
      </c>
      <c r="AI38" s="225" t="e">
        <f t="shared" ca="1" si="17"/>
        <v>#N/A</v>
      </c>
      <c r="AJ38" s="225" t="e">
        <f t="shared" ca="1" si="18"/>
        <v>#N/A</v>
      </c>
      <c r="AK38" s="225" t="e">
        <f t="shared" ca="1" si="19"/>
        <v>#N/A</v>
      </c>
      <c r="AL38" s="225" t="e">
        <f t="shared" ca="1" si="20"/>
        <v>#N/A</v>
      </c>
      <c r="AM38" t="b">
        <f t="shared" ca="1" si="21"/>
        <v>0</v>
      </c>
      <c r="AN38" t="b">
        <f t="shared" ca="1" si="22"/>
        <v>0</v>
      </c>
      <c r="AO38" t="b">
        <f t="shared" ca="1" si="35"/>
        <v>1</v>
      </c>
      <c r="AP38" t="b">
        <f t="shared" ca="1" si="23"/>
        <v>0</v>
      </c>
      <c r="AQ38" t="b">
        <f t="shared" ca="1" si="24"/>
        <v>0</v>
      </c>
      <c r="AR38" s="124" t="e">
        <f t="shared" ca="1" si="25"/>
        <v>#N/A</v>
      </c>
      <c r="AS38" s="124" t="e">
        <f t="shared" ca="1" si="26"/>
        <v>#N/A</v>
      </c>
      <c r="AT38" t="e">
        <f t="shared" ca="1" si="36"/>
        <v>#N/A</v>
      </c>
      <c r="AU38" t="e">
        <f t="shared" ca="1" si="36"/>
        <v>#N/A</v>
      </c>
    </row>
    <row r="39" spans="1:47" x14ac:dyDescent="0.25">
      <c r="A39">
        <v>7</v>
      </c>
      <c r="B39" s="74">
        <f ca="1">OFFSET(InputPriceData!B$15,CalculationsAndCharts!$A39+$A$11,0,1,1)</f>
        <v>41578</v>
      </c>
      <c r="C39" s="3">
        <f ca="1">OFFSET(InputPriceData!G$15,CalculationsAndCharts!$A39+$A$11,0,1,1)</f>
        <v>2837700</v>
      </c>
      <c r="D39" s="4">
        <f ca="1">OFFSET(InputPriceData!C$15,CalculationsAndCharts!$A39+$A$11,IF($C$7,7,0),1,1)</f>
        <v>58.5</v>
      </c>
      <c r="E39" s="4">
        <f ca="1">OFFSET(InputPriceData!D$15,CalculationsAndCharts!$A39+$A$11,IF($C$7,7,0),1,1)</f>
        <v>58.79</v>
      </c>
      <c r="F39" s="4">
        <f ca="1">OFFSET(InputPriceData!E$15,CalculationsAndCharts!$A39+$A$11,IF($C$7,7,0),1,1)</f>
        <v>57.7</v>
      </c>
      <c r="G39" s="4">
        <f ca="1">OFFSET(InputPriceData!F$15,CalculationsAndCharts!$A39+$A$11,IF($C$7,7,0),1,1)</f>
        <v>57.78</v>
      </c>
      <c r="H39" s="126" t="e">
        <f t="shared" si="0"/>
        <v>#N/A</v>
      </c>
      <c r="I39" s="41" t="e">
        <f t="shared" si="1"/>
        <v>#N/A</v>
      </c>
      <c r="J39" s="41" t="e">
        <f t="shared" si="1"/>
        <v>#N/A</v>
      </c>
      <c r="K39" s="215">
        <f t="shared" ca="1" si="2"/>
        <v>58.96343270908271</v>
      </c>
      <c r="L39" s="215">
        <f t="shared" ca="1" si="27"/>
        <v>58.96343270908271</v>
      </c>
      <c r="M39" s="121">
        <f t="shared" ca="1" si="3"/>
        <v>-1.3933782987560357</v>
      </c>
      <c r="N39" s="121">
        <f t="shared" ca="1" si="28"/>
        <v>-0.26375726232582808</v>
      </c>
      <c r="O39" s="121">
        <f t="shared" ca="1" si="29"/>
        <v>0.8123319952324134</v>
      </c>
      <c r="P39" s="121">
        <f t="shared" ca="1" si="30"/>
        <v>-0.78252553475295383</v>
      </c>
      <c r="Q39" s="121">
        <f t="shared" ca="1" si="4"/>
        <v>0.32527562034452406</v>
      </c>
      <c r="R39" s="121">
        <f t="shared" ca="1" si="5"/>
        <v>0.72899696255498858</v>
      </c>
      <c r="S39" s="121"/>
      <c r="T39" s="124">
        <f t="shared" ca="1" si="6"/>
        <v>59.75</v>
      </c>
      <c r="U39" s="124">
        <f t="shared" ca="1" si="7"/>
        <v>56.35</v>
      </c>
      <c r="V39" s="121">
        <f t="shared" ca="1" si="8"/>
        <v>0.42058823529411776</v>
      </c>
      <c r="W39" s="121" t="e">
        <f t="shared" si="31"/>
        <v>#N/A</v>
      </c>
      <c r="X39" s="124">
        <f t="shared" si="32"/>
        <v>0.2</v>
      </c>
      <c r="Y39" s="124">
        <f t="shared" si="33"/>
        <v>0.8</v>
      </c>
      <c r="Z39" t="e">
        <f t="shared" ca="1" si="9"/>
        <v>#N/A</v>
      </c>
      <c r="AA39" t="e">
        <f t="shared" ca="1" si="10"/>
        <v>#N/A</v>
      </c>
      <c r="AB39" t="e">
        <f t="shared" ca="1" si="11"/>
        <v>#N/A</v>
      </c>
      <c r="AC39" t="e">
        <f t="shared" ca="1" si="12"/>
        <v>#N/A</v>
      </c>
      <c r="AD39" t="b">
        <f t="shared" ca="1" si="13"/>
        <v>0</v>
      </c>
      <c r="AE39" t="b">
        <f t="shared" ca="1" si="14"/>
        <v>0</v>
      </c>
      <c r="AF39" t="b">
        <f t="shared" ca="1" si="34"/>
        <v>0</v>
      </c>
      <c r="AG39" t="b">
        <f t="shared" ca="1" si="15"/>
        <v>0</v>
      </c>
      <c r="AH39" t="b">
        <f t="shared" ca="1" si="16"/>
        <v>0</v>
      </c>
      <c r="AI39" s="225" t="e">
        <f t="shared" ca="1" si="17"/>
        <v>#N/A</v>
      </c>
      <c r="AJ39" s="225" t="e">
        <f t="shared" ca="1" si="18"/>
        <v>#N/A</v>
      </c>
      <c r="AK39" s="225" t="e">
        <f t="shared" ca="1" si="19"/>
        <v>#N/A</v>
      </c>
      <c r="AL39" s="225" t="e">
        <f t="shared" ca="1" si="20"/>
        <v>#N/A</v>
      </c>
      <c r="AM39" t="b">
        <f t="shared" ca="1" si="21"/>
        <v>0</v>
      </c>
      <c r="AN39" t="b">
        <f t="shared" ca="1" si="22"/>
        <v>0</v>
      </c>
      <c r="AO39" t="b">
        <f t="shared" ca="1" si="35"/>
        <v>1</v>
      </c>
      <c r="AP39" t="b">
        <f t="shared" ca="1" si="23"/>
        <v>0</v>
      </c>
      <c r="AQ39" t="b">
        <f t="shared" ca="1" si="24"/>
        <v>0</v>
      </c>
      <c r="AR39" s="124" t="e">
        <f t="shared" ca="1" si="25"/>
        <v>#N/A</v>
      </c>
      <c r="AS39" s="124" t="e">
        <f t="shared" ca="1" si="26"/>
        <v>#N/A</v>
      </c>
      <c r="AT39" t="e">
        <f t="shared" ca="1" si="36"/>
        <v>#N/A</v>
      </c>
      <c r="AU39" t="e">
        <f t="shared" ca="1" si="36"/>
        <v>#N/A</v>
      </c>
    </row>
    <row r="40" spans="1:47" x14ac:dyDescent="0.25">
      <c r="A40">
        <v>8</v>
      </c>
      <c r="B40" s="74">
        <f ca="1">OFFSET(InputPriceData!B$15,CalculationsAndCharts!$A40+$A$11,0,1,1)</f>
        <v>41577</v>
      </c>
      <c r="C40" s="3">
        <f ca="1">OFFSET(InputPriceData!G$15,CalculationsAndCharts!$A40+$A$11,0,1,1)</f>
        <v>1879600</v>
      </c>
      <c r="D40" s="4">
        <f ca="1">OFFSET(InputPriceData!C$15,CalculationsAndCharts!$A40+$A$11,IF($C$7,7,0),1,1)</f>
        <v>59.48</v>
      </c>
      <c r="E40" s="4">
        <f ca="1">OFFSET(InputPriceData!D$15,CalculationsAndCharts!$A40+$A$11,IF($C$7,7,0),1,1)</f>
        <v>59.52</v>
      </c>
      <c r="F40" s="4">
        <f ca="1">OFFSET(InputPriceData!E$15,CalculationsAndCharts!$A40+$A$11,IF($C$7,7,0),1,1)</f>
        <v>58.13</v>
      </c>
      <c r="G40" s="4">
        <f ca="1">OFFSET(InputPriceData!F$15,CalculationsAndCharts!$A40+$A$11,IF($C$7,7,0),1,1)</f>
        <v>58.57</v>
      </c>
      <c r="H40" s="126" t="e">
        <f t="shared" si="0"/>
        <v>#N/A</v>
      </c>
      <c r="I40" s="41" t="e">
        <f t="shared" si="1"/>
        <v>#N/A</v>
      </c>
      <c r="J40" s="41" t="e">
        <f t="shared" si="1"/>
        <v>#N/A</v>
      </c>
      <c r="K40" s="215">
        <f t="shared" ca="1" si="2"/>
        <v>59.303425399548999</v>
      </c>
      <c r="L40" s="215">
        <f t="shared" ca="1" si="27"/>
        <v>59.303425399548999</v>
      </c>
      <c r="M40" s="121">
        <f t="shared" ca="1" si="3"/>
        <v>-0.71523758467246279</v>
      </c>
      <c r="N40" s="121">
        <f t="shared" ca="1" si="28"/>
        <v>0.15529601953147798</v>
      </c>
      <c r="O40" s="121">
        <f t="shared" ca="1" si="29"/>
        <v>0.8123319952324134</v>
      </c>
      <c r="P40" s="121">
        <f t="shared" ref="P40:P103" ca="1" si="37">MIN(OFFSET(N40,0,0,$A$22,1))</f>
        <v>-0.78252553475295383</v>
      </c>
      <c r="Q40" s="121">
        <f t="shared" ca="1" si="4"/>
        <v>0.58802842050288728</v>
      </c>
      <c r="R40" s="121">
        <f t="shared" ca="1" si="5"/>
        <v>0.87204771210806764</v>
      </c>
      <c r="S40" s="121"/>
      <c r="T40" s="124">
        <f t="shared" ca="1" si="6"/>
        <v>59.75</v>
      </c>
      <c r="U40" s="124">
        <f t="shared" ca="1" si="7"/>
        <v>56.35</v>
      </c>
      <c r="V40" s="121">
        <f t="shared" ca="1" si="8"/>
        <v>0.65294117647058814</v>
      </c>
      <c r="W40" s="121" t="e">
        <f t="shared" si="31"/>
        <v>#N/A</v>
      </c>
      <c r="X40" s="124">
        <f t="shared" si="32"/>
        <v>0.2</v>
      </c>
      <c r="Y40" s="124">
        <f t="shared" si="33"/>
        <v>0.8</v>
      </c>
      <c r="Z40" t="e">
        <f t="shared" ca="1" si="9"/>
        <v>#N/A</v>
      </c>
      <c r="AA40" t="e">
        <f t="shared" ca="1" si="10"/>
        <v>#N/A</v>
      </c>
      <c r="AB40" t="e">
        <f t="shared" ca="1" si="11"/>
        <v>#N/A</v>
      </c>
      <c r="AC40" t="e">
        <f t="shared" ca="1" si="12"/>
        <v>#N/A</v>
      </c>
      <c r="AD40" t="b">
        <f t="shared" ca="1" si="13"/>
        <v>0</v>
      </c>
      <c r="AE40" t="b">
        <f t="shared" ca="1" si="14"/>
        <v>0</v>
      </c>
      <c r="AF40" t="b">
        <f t="shared" ca="1" si="34"/>
        <v>0</v>
      </c>
      <c r="AG40" t="b">
        <f t="shared" ca="1" si="15"/>
        <v>0</v>
      </c>
      <c r="AH40" t="b">
        <f t="shared" ca="1" si="16"/>
        <v>0</v>
      </c>
      <c r="AI40" s="225" t="e">
        <f t="shared" ca="1" si="17"/>
        <v>#N/A</v>
      </c>
      <c r="AJ40" s="225" t="e">
        <f t="shared" ca="1" si="18"/>
        <v>#N/A</v>
      </c>
      <c r="AK40" s="225" t="e">
        <f t="shared" ca="1" si="19"/>
        <v>#N/A</v>
      </c>
      <c r="AL40" s="225" t="e">
        <f t="shared" ca="1" si="20"/>
        <v>#N/A</v>
      </c>
      <c r="AM40" t="b">
        <f t="shared" ca="1" si="21"/>
        <v>0</v>
      </c>
      <c r="AN40" t="b">
        <f t="shared" ca="1" si="22"/>
        <v>0</v>
      </c>
      <c r="AO40" t="b">
        <f t="shared" ca="1" si="35"/>
        <v>1</v>
      </c>
      <c r="AP40" t="b">
        <f t="shared" ca="1" si="23"/>
        <v>0</v>
      </c>
      <c r="AQ40" t="b">
        <f t="shared" ca="1" si="24"/>
        <v>0</v>
      </c>
      <c r="AR40" s="124" t="e">
        <f t="shared" ca="1" si="25"/>
        <v>#N/A</v>
      </c>
      <c r="AS40" s="124" t="e">
        <f t="shared" ca="1" si="26"/>
        <v>#N/A</v>
      </c>
      <c r="AT40" t="e">
        <f t="shared" ca="1" si="36"/>
        <v>#N/A</v>
      </c>
      <c r="AU40" t="e">
        <f t="shared" ca="1" si="36"/>
        <v>#N/A</v>
      </c>
    </row>
    <row r="41" spans="1:47" x14ac:dyDescent="0.25">
      <c r="A41">
        <v>9</v>
      </c>
      <c r="B41" s="74">
        <f ca="1">OFFSET(InputPriceData!B$15,CalculationsAndCharts!$A41+$A$11,0,1,1)</f>
        <v>41576</v>
      </c>
      <c r="C41" s="3">
        <f ca="1">OFFSET(InputPriceData!G$15,CalculationsAndCharts!$A41+$A$11,0,1,1)</f>
        <v>1755800</v>
      </c>
      <c r="D41" s="4">
        <f ca="1">OFFSET(InputPriceData!C$15,CalculationsAndCharts!$A41+$A$11,IF($C$7,7,0),1,1)</f>
        <v>59.46</v>
      </c>
      <c r="E41" s="4">
        <f ca="1">OFFSET(InputPriceData!D$15,CalculationsAndCharts!$A41+$A$11,IF($C$7,7,0),1,1)</f>
        <v>59.71</v>
      </c>
      <c r="F41" s="4">
        <f ca="1">OFFSET(InputPriceData!E$15,CalculationsAndCharts!$A41+$A$11,IF($C$7,7,0),1,1)</f>
        <v>59.17</v>
      </c>
      <c r="G41" s="4">
        <f ca="1">OFFSET(InputPriceData!F$15,CalculationsAndCharts!$A41+$A$11,IF($C$7,7,0),1,1)</f>
        <v>59.34</v>
      </c>
      <c r="H41" s="126" t="e">
        <f t="shared" si="0"/>
        <v>#N/A</v>
      </c>
      <c r="I41" s="41" t="e">
        <f t="shared" si="1"/>
        <v>#N/A</v>
      </c>
      <c r="J41" s="41" t="e">
        <f t="shared" si="1"/>
        <v>#N/A</v>
      </c>
      <c r="K41" s="215">
        <f t="shared" ca="1" si="2"/>
        <v>59.43556502890636</v>
      </c>
      <c r="L41" s="215">
        <f t="shared" ca="1" si="27"/>
        <v>59.43556502890636</v>
      </c>
      <c r="M41" s="121">
        <f t="shared" ca="1" si="3"/>
        <v>8.5760594666969503E-2</v>
      </c>
      <c r="N41" s="121">
        <f t="shared" ca="1" si="28"/>
        <v>0.4296967306227506</v>
      </c>
      <c r="O41" s="121">
        <f t="shared" ca="1" si="29"/>
        <v>0.8123319952324134</v>
      </c>
      <c r="P41" s="121">
        <f t="shared" ca="1" si="37"/>
        <v>-0.78252553475295383</v>
      </c>
      <c r="Q41" s="121">
        <f t="shared" ca="1" si="4"/>
        <v>0.76008185219329683</v>
      </c>
      <c r="R41" s="121">
        <f t="shared" ca="1" si="5"/>
        <v>0.96419416970588978</v>
      </c>
      <c r="S41" s="121"/>
      <c r="T41" s="124">
        <f t="shared" ca="1" si="6"/>
        <v>59.75</v>
      </c>
      <c r="U41" s="124">
        <f t="shared" ca="1" si="7"/>
        <v>56.35</v>
      </c>
      <c r="V41" s="121">
        <f t="shared" ca="1" si="8"/>
        <v>0.87941176470588334</v>
      </c>
      <c r="W41" s="121" t="e">
        <f t="shared" si="31"/>
        <v>#N/A</v>
      </c>
      <c r="X41" s="124">
        <f t="shared" si="32"/>
        <v>0.2</v>
      </c>
      <c r="Y41" s="124">
        <f t="shared" si="33"/>
        <v>0.8</v>
      </c>
      <c r="Z41" t="e">
        <f t="shared" ca="1" si="9"/>
        <v>#N/A</v>
      </c>
      <c r="AA41" t="e">
        <f t="shared" ca="1" si="10"/>
        <v>#N/A</v>
      </c>
      <c r="AB41" t="e">
        <f t="shared" ca="1" si="11"/>
        <v>#N/A</v>
      </c>
      <c r="AC41" t="e">
        <f t="shared" ca="1" si="12"/>
        <v>#N/A</v>
      </c>
      <c r="AD41" t="b">
        <f t="shared" ca="1" si="13"/>
        <v>0</v>
      </c>
      <c r="AE41" t="b">
        <f t="shared" ca="1" si="14"/>
        <v>0</v>
      </c>
      <c r="AF41" t="b">
        <f t="shared" ca="1" si="34"/>
        <v>0</v>
      </c>
      <c r="AG41" t="b">
        <f t="shared" ca="1" si="15"/>
        <v>0</v>
      </c>
      <c r="AH41" t="b">
        <f t="shared" ca="1" si="16"/>
        <v>0</v>
      </c>
      <c r="AI41" s="225" t="e">
        <f t="shared" ca="1" si="17"/>
        <v>#N/A</v>
      </c>
      <c r="AJ41" s="225" t="e">
        <f t="shared" ca="1" si="18"/>
        <v>#N/A</v>
      </c>
      <c r="AK41" s="225" t="e">
        <f t="shared" ca="1" si="19"/>
        <v>#N/A</v>
      </c>
      <c r="AL41" s="225" t="e">
        <f t="shared" ca="1" si="20"/>
        <v>#N/A</v>
      </c>
      <c r="AM41" t="b">
        <f t="shared" ca="1" si="21"/>
        <v>0</v>
      </c>
      <c r="AN41" t="b">
        <f t="shared" ca="1" si="22"/>
        <v>0</v>
      </c>
      <c r="AO41" t="b">
        <f t="shared" ca="1" si="35"/>
        <v>1</v>
      </c>
      <c r="AP41" t="b">
        <f t="shared" ca="1" si="23"/>
        <v>0</v>
      </c>
      <c r="AQ41" t="b">
        <f t="shared" ca="1" si="24"/>
        <v>0</v>
      </c>
      <c r="AR41" s="124" t="e">
        <f t="shared" ca="1" si="25"/>
        <v>#N/A</v>
      </c>
      <c r="AS41" s="124" t="e">
        <f t="shared" ca="1" si="26"/>
        <v>#N/A</v>
      </c>
      <c r="AT41" t="e">
        <f t="shared" ca="1" si="36"/>
        <v>#N/A</v>
      </c>
      <c r="AU41" t="e">
        <f t="shared" ca="1" si="36"/>
        <v>#N/A</v>
      </c>
    </row>
    <row r="42" spans="1:47" x14ac:dyDescent="0.25">
      <c r="A42">
        <v>10</v>
      </c>
      <c r="B42" s="74">
        <f ca="1">OFFSET(InputPriceData!B$15,CalculationsAndCharts!$A42+$A$11,0,1,1)</f>
        <v>41575</v>
      </c>
      <c r="C42" s="3">
        <f ca="1">OFFSET(InputPriceData!G$15,CalculationsAndCharts!$A42+$A$11,0,1,1)</f>
        <v>1678900</v>
      </c>
      <c r="D42" s="4">
        <f ca="1">OFFSET(InputPriceData!C$15,CalculationsAndCharts!$A42+$A$11,IF($C$7,7,0),1,1)</f>
        <v>59.4</v>
      </c>
      <c r="E42" s="4">
        <f ca="1">OFFSET(InputPriceData!D$15,CalculationsAndCharts!$A42+$A$11,IF($C$7,7,0),1,1)</f>
        <v>59.57</v>
      </c>
      <c r="F42" s="4">
        <f ca="1">OFFSET(InputPriceData!E$15,CalculationsAndCharts!$A42+$A$11,IF($C$7,7,0),1,1)</f>
        <v>58.97</v>
      </c>
      <c r="G42" s="4">
        <f ca="1">OFFSET(InputPriceData!F$15,CalculationsAndCharts!$A42+$A$11,IF($C$7,7,0),1,1)</f>
        <v>59.17</v>
      </c>
      <c r="H42" s="126" t="e">
        <f t="shared" si="0"/>
        <v>#N/A</v>
      </c>
      <c r="I42" s="41" t="e">
        <f t="shared" si="1"/>
        <v>#N/A</v>
      </c>
      <c r="J42" s="41" t="e">
        <f t="shared" si="1"/>
        <v>#N/A</v>
      </c>
      <c r="K42" s="215">
        <f t="shared" ca="1" si="2"/>
        <v>59.461073933864427</v>
      </c>
      <c r="L42" s="215">
        <f t="shared" ca="1" si="27"/>
        <v>59.461073933864427</v>
      </c>
      <c r="M42" s="121">
        <f t="shared" ca="1" si="3"/>
        <v>1.5573240792256748E-2</v>
      </c>
      <c r="N42" s="121">
        <f t="shared" ca="1" si="28"/>
        <v>0.63868959047335672</v>
      </c>
      <c r="O42" s="121">
        <f t="shared" ca="1" si="29"/>
        <v>0.8123319952324134</v>
      </c>
      <c r="P42" s="121">
        <f t="shared" ca="1" si="37"/>
        <v>-1.0318643392909033</v>
      </c>
      <c r="Q42" s="121">
        <f t="shared" ca="1" si="4"/>
        <v>0.90584386189882571</v>
      </c>
      <c r="R42" s="121">
        <f t="shared" ca="1" si="5"/>
        <v>1.0096652003893354</v>
      </c>
      <c r="S42" s="121"/>
      <c r="T42" s="124">
        <f t="shared" ca="1" si="6"/>
        <v>59.75</v>
      </c>
      <c r="U42" s="124">
        <f t="shared" ca="1" si="7"/>
        <v>56.35</v>
      </c>
      <c r="V42" s="121">
        <f t="shared" ca="1" si="8"/>
        <v>0.82941176470588274</v>
      </c>
      <c r="W42" s="121" t="e">
        <f t="shared" si="31"/>
        <v>#N/A</v>
      </c>
      <c r="X42" s="124">
        <f t="shared" si="32"/>
        <v>0.2</v>
      </c>
      <c r="Y42" s="124">
        <f t="shared" si="33"/>
        <v>0.8</v>
      </c>
      <c r="Z42" t="e">
        <f t="shared" ca="1" si="9"/>
        <v>#N/A</v>
      </c>
      <c r="AA42" t="e">
        <f t="shared" ca="1" si="10"/>
        <v>#N/A</v>
      </c>
      <c r="AB42" t="e">
        <f t="shared" ca="1" si="11"/>
        <v>#N/A</v>
      </c>
      <c r="AC42" t="e">
        <f t="shared" ca="1" si="12"/>
        <v>#N/A</v>
      </c>
      <c r="AD42" t="b">
        <f t="shared" ca="1" si="13"/>
        <v>0</v>
      </c>
      <c r="AE42" t="b">
        <f t="shared" ca="1" si="14"/>
        <v>0</v>
      </c>
      <c r="AF42" t="b">
        <f t="shared" ca="1" si="34"/>
        <v>0</v>
      </c>
      <c r="AG42" t="b">
        <f t="shared" ca="1" si="15"/>
        <v>0</v>
      </c>
      <c r="AH42" t="b">
        <f t="shared" ca="1" si="16"/>
        <v>0</v>
      </c>
      <c r="AI42" s="225" t="e">
        <f t="shared" ca="1" si="17"/>
        <v>#N/A</v>
      </c>
      <c r="AJ42" s="225" t="e">
        <f t="shared" ca="1" si="18"/>
        <v>#N/A</v>
      </c>
      <c r="AK42" s="225" t="e">
        <f t="shared" ca="1" si="19"/>
        <v>#N/A</v>
      </c>
      <c r="AL42" s="225" t="e">
        <f t="shared" ca="1" si="20"/>
        <v>#N/A</v>
      </c>
      <c r="AM42" t="b">
        <f t="shared" ca="1" si="21"/>
        <v>0</v>
      </c>
      <c r="AN42" t="b">
        <f t="shared" ca="1" si="22"/>
        <v>0</v>
      </c>
      <c r="AO42" t="b">
        <f t="shared" ca="1" si="35"/>
        <v>1</v>
      </c>
      <c r="AP42" t="b">
        <f t="shared" ca="1" si="23"/>
        <v>0</v>
      </c>
      <c r="AQ42" t="b">
        <f t="shared" ca="1" si="24"/>
        <v>0</v>
      </c>
      <c r="AR42" s="124" t="e">
        <f t="shared" ca="1" si="25"/>
        <v>#N/A</v>
      </c>
      <c r="AS42" s="124" t="e">
        <f t="shared" ca="1" si="26"/>
        <v>#N/A</v>
      </c>
      <c r="AT42" t="e">
        <f t="shared" ca="1" si="36"/>
        <v>#N/A</v>
      </c>
      <c r="AU42" t="e">
        <f t="shared" ca="1" si="36"/>
        <v>#N/A</v>
      </c>
    </row>
    <row r="43" spans="1:47" x14ac:dyDescent="0.25">
      <c r="A43">
        <v>11</v>
      </c>
      <c r="B43" s="74">
        <f ca="1">OFFSET(InputPriceData!B$15,CalculationsAndCharts!$A43+$A$11,0,1,1)</f>
        <v>41572</v>
      </c>
      <c r="C43" s="3">
        <f ca="1">OFFSET(InputPriceData!G$15,CalculationsAndCharts!$A43+$A$11,0,1,1)</f>
        <v>1959800</v>
      </c>
      <c r="D43" s="4">
        <f ca="1">OFFSET(InputPriceData!C$15,CalculationsAndCharts!$A43+$A$11,IF($C$7,7,0),1,1)</f>
        <v>59.74</v>
      </c>
      <c r="E43" s="4">
        <f ca="1">OFFSET(InputPriceData!D$15,CalculationsAndCharts!$A43+$A$11,IF($C$7,7,0),1,1)</f>
        <v>59.87</v>
      </c>
      <c r="F43" s="4">
        <f ca="1">OFFSET(InputPriceData!E$15,CalculationsAndCharts!$A43+$A$11,IF($C$7,7,0),1,1)</f>
        <v>59.27</v>
      </c>
      <c r="G43" s="4">
        <f ca="1">OFFSET(InputPriceData!F$15,CalculationsAndCharts!$A43+$A$11,IF($C$7,7,0),1,1)</f>
        <v>59.5</v>
      </c>
      <c r="H43" s="126" t="e">
        <f t="shared" si="0"/>
        <v>#N/A</v>
      </c>
      <c r="I43" s="41" t="e">
        <f t="shared" si="1"/>
        <v>#N/A</v>
      </c>
      <c r="J43" s="41" t="e">
        <f t="shared" si="1"/>
        <v>#N/A</v>
      </c>
      <c r="K43" s="215">
        <f t="shared" ca="1" si="2"/>
        <v>59.396265027131079</v>
      </c>
      <c r="L43" s="215">
        <f t="shared" ca="1" si="27"/>
        <v>59.396265027131079</v>
      </c>
      <c r="M43" s="121">
        <f t="shared" ca="1" si="3"/>
        <v>0.48067874702432839</v>
      </c>
      <c r="N43" s="121">
        <f t="shared" ca="1" si="28"/>
        <v>0.78491908859434278</v>
      </c>
      <c r="O43" s="121">
        <f t="shared" ca="1" si="29"/>
        <v>0.8123319952324134</v>
      </c>
      <c r="P43" s="121">
        <f t="shared" ca="1" si="37"/>
        <v>-1.0318643392909033</v>
      </c>
      <c r="Q43" s="121">
        <f t="shared" ca="1" si="4"/>
        <v>0.98513558121502476</v>
      </c>
      <c r="R43" s="121">
        <f t="shared" ca="1" si="5"/>
        <v>1.0114679199021528</v>
      </c>
      <c r="S43" s="121"/>
      <c r="T43" s="124">
        <f t="shared" ca="1" si="6"/>
        <v>59.75</v>
      </c>
      <c r="U43" s="124">
        <f t="shared" ca="1" si="7"/>
        <v>56.35</v>
      </c>
      <c r="V43" s="121">
        <f t="shared" ca="1" si="8"/>
        <v>0.92647058823529405</v>
      </c>
      <c r="W43" s="121" t="e">
        <f t="shared" si="31"/>
        <v>#N/A</v>
      </c>
      <c r="X43" s="124">
        <f t="shared" si="32"/>
        <v>0.2</v>
      </c>
      <c r="Y43" s="124">
        <f t="shared" si="33"/>
        <v>0.8</v>
      </c>
      <c r="Z43" t="e">
        <f t="shared" ca="1" si="9"/>
        <v>#N/A</v>
      </c>
      <c r="AA43" t="e">
        <f t="shared" ca="1" si="10"/>
        <v>#N/A</v>
      </c>
      <c r="AB43" t="e">
        <f t="shared" ca="1" si="11"/>
        <v>#N/A</v>
      </c>
      <c r="AC43" t="e">
        <f t="shared" ca="1" si="12"/>
        <v>#N/A</v>
      </c>
      <c r="AD43" t="b">
        <f t="shared" ca="1" si="13"/>
        <v>0</v>
      </c>
      <c r="AE43" t="b">
        <f t="shared" ca="1" si="14"/>
        <v>0</v>
      </c>
      <c r="AF43" t="b">
        <f t="shared" ca="1" si="34"/>
        <v>0</v>
      </c>
      <c r="AG43" t="b">
        <f t="shared" ca="1" si="15"/>
        <v>0</v>
      </c>
      <c r="AH43" t="b">
        <f t="shared" ca="1" si="16"/>
        <v>0</v>
      </c>
      <c r="AI43" s="225" t="e">
        <f t="shared" ca="1" si="17"/>
        <v>#N/A</v>
      </c>
      <c r="AJ43" s="225" t="e">
        <f t="shared" ca="1" si="18"/>
        <v>#N/A</v>
      </c>
      <c r="AK43" s="225" t="e">
        <f t="shared" ca="1" si="19"/>
        <v>#N/A</v>
      </c>
      <c r="AL43" s="225" t="e">
        <f t="shared" ca="1" si="20"/>
        <v>#N/A</v>
      </c>
      <c r="AM43" t="b">
        <f t="shared" ca="1" si="21"/>
        <v>0</v>
      </c>
      <c r="AN43" t="b">
        <f t="shared" ca="1" si="22"/>
        <v>0</v>
      </c>
      <c r="AO43" t="b">
        <f t="shared" ca="1" si="35"/>
        <v>1</v>
      </c>
      <c r="AP43" t="b">
        <f t="shared" ca="1" si="23"/>
        <v>0</v>
      </c>
      <c r="AQ43" t="b">
        <f t="shared" ca="1" si="24"/>
        <v>0</v>
      </c>
      <c r="AR43" s="124" t="e">
        <f t="shared" ca="1" si="25"/>
        <v>#N/A</v>
      </c>
      <c r="AS43" s="124" t="e">
        <f t="shared" ca="1" si="26"/>
        <v>#N/A</v>
      </c>
      <c r="AT43" t="e">
        <f t="shared" ca="1" si="36"/>
        <v>#N/A</v>
      </c>
      <c r="AU43" t="e">
        <f t="shared" ca="1" si="36"/>
        <v>#N/A</v>
      </c>
    </row>
    <row r="44" spans="1:47" x14ac:dyDescent="0.25">
      <c r="A44">
        <v>12</v>
      </c>
      <c r="B44" s="74">
        <f ca="1">OFFSET(InputPriceData!B$15,CalculationsAndCharts!$A44+$A$11,0,1,1)</f>
        <v>41571</v>
      </c>
      <c r="C44" s="3">
        <f ca="1">OFFSET(InputPriceData!G$15,CalculationsAndCharts!$A44+$A$11,0,1,1)</f>
        <v>1930800</v>
      </c>
      <c r="D44" s="4">
        <f ca="1">OFFSET(InputPriceData!C$15,CalculationsAndCharts!$A44+$A$11,IF($C$7,7,0),1,1)</f>
        <v>59.13</v>
      </c>
      <c r="E44" s="4">
        <f ca="1">OFFSET(InputPriceData!D$15,CalculationsAndCharts!$A44+$A$11,IF($C$7,7,0),1,1)</f>
        <v>59.84</v>
      </c>
      <c r="F44" s="4">
        <f ca="1">OFFSET(InputPriceData!E$15,CalculationsAndCharts!$A44+$A$11,IF($C$7,7,0),1,1)</f>
        <v>58.94</v>
      </c>
      <c r="G44" s="4">
        <f ca="1">OFFSET(InputPriceData!F$15,CalculationsAndCharts!$A44+$A$11,IF($C$7,7,0),1,1)</f>
        <v>59.75</v>
      </c>
      <c r="H44" s="126" t="e">
        <f t="shared" si="0"/>
        <v>#N/A</v>
      </c>
      <c r="I44" s="41" t="e">
        <f t="shared" si="1"/>
        <v>#N/A</v>
      </c>
      <c r="J44" s="41" t="e">
        <f t="shared" si="1"/>
        <v>#N/A</v>
      </c>
      <c r="K44" s="215">
        <f t="shared" ca="1" si="2"/>
        <v>59.200986682774442</v>
      </c>
      <c r="L44" s="215">
        <f t="shared" ca="1" si="27"/>
        <v>59.200986682774442</v>
      </c>
      <c r="M44" s="121">
        <f t="shared" ca="1" si="3"/>
        <v>0.94801187305866508</v>
      </c>
      <c r="N44" s="121">
        <f t="shared" ca="1" si="28"/>
        <v>0.81007926036207212</v>
      </c>
      <c r="O44" s="121">
        <f t="shared" ca="1" si="29"/>
        <v>0.8123319952324134</v>
      </c>
      <c r="P44" s="121">
        <f t="shared" ca="1" si="37"/>
        <v>-1.0318643392909033</v>
      </c>
      <c r="Q44" s="121">
        <f t="shared" ca="1" si="4"/>
        <v>0.99877847340428438</v>
      </c>
      <c r="R44" s="121">
        <f t="shared" ca="1" si="5"/>
        <v>0.97524418732679408</v>
      </c>
      <c r="S44" s="121"/>
      <c r="T44" s="124">
        <f t="shared" ca="1" si="6"/>
        <v>59.75</v>
      </c>
      <c r="U44" s="124">
        <f t="shared" ca="1" si="7"/>
        <v>56.35</v>
      </c>
      <c r="V44" s="121">
        <f t="shared" ca="1" si="8"/>
        <v>1</v>
      </c>
      <c r="W44" s="121" t="e">
        <f t="shared" si="31"/>
        <v>#N/A</v>
      </c>
      <c r="X44" s="124">
        <f t="shared" si="32"/>
        <v>0.2</v>
      </c>
      <c r="Y44" s="124">
        <f t="shared" si="33"/>
        <v>0.8</v>
      </c>
      <c r="Z44" t="e">
        <f t="shared" ca="1" si="9"/>
        <v>#N/A</v>
      </c>
      <c r="AA44">
        <f t="shared" ca="1" si="10"/>
        <v>59.13</v>
      </c>
      <c r="AB44" t="e">
        <f t="shared" ca="1" si="11"/>
        <v>#N/A</v>
      </c>
      <c r="AC44" t="e">
        <f t="shared" ca="1" si="12"/>
        <v>#N/A</v>
      </c>
      <c r="AD44" t="b">
        <f t="shared" ca="1" si="13"/>
        <v>0</v>
      </c>
      <c r="AE44" t="b">
        <f t="shared" ca="1" si="14"/>
        <v>0</v>
      </c>
      <c r="AF44" t="b">
        <f t="shared" ca="1" si="34"/>
        <v>1</v>
      </c>
      <c r="AG44" t="b">
        <f t="shared" ca="1" si="15"/>
        <v>0</v>
      </c>
      <c r="AH44" t="b">
        <f t="shared" ca="1" si="16"/>
        <v>1</v>
      </c>
      <c r="AI44" s="225" t="e">
        <f t="shared" ca="1" si="17"/>
        <v>#N/A</v>
      </c>
      <c r="AJ44" s="225">
        <f t="shared" ca="1" si="18"/>
        <v>59.13</v>
      </c>
      <c r="AK44" s="225" t="e">
        <f t="shared" ca="1" si="19"/>
        <v>#N/A</v>
      </c>
      <c r="AL44" s="225">
        <f t="shared" ca="1" si="20"/>
        <v>59.13</v>
      </c>
      <c r="AM44" t="b">
        <f t="shared" ca="1" si="21"/>
        <v>0</v>
      </c>
      <c r="AN44" t="b">
        <f t="shared" ca="1" si="22"/>
        <v>1</v>
      </c>
      <c r="AO44" t="b">
        <f t="shared" ca="1" si="35"/>
        <v>1</v>
      </c>
      <c r="AP44" t="b">
        <f t="shared" ca="1" si="23"/>
        <v>0</v>
      </c>
      <c r="AQ44" t="b">
        <f t="shared" ca="1" si="24"/>
        <v>0</v>
      </c>
      <c r="AR44" s="124">
        <f t="shared" ca="1" si="25"/>
        <v>59.13</v>
      </c>
      <c r="AS44" s="124" t="e">
        <f t="shared" ca="1" si="26"/>
        <v>#N/A</v>
      </c>
      <c r="AT44">
        <f t="shared" ca="1" si="36"/>
        <v>59.13</v>
      </c>
      <c r="AU44" t="e">
        <f t="shared" ca="1" si="36"/>
        <v>#N/A</v>
      </c>
    </row>
    <row r="45" spans="1:47" x14ac:dyDescent="0.25">
      <c r="A45">
        <v>13</v>
      </c>
      <c r="B45" s="74">
        <f ca="1">OFFSET(InputPriceData!B$15,CalculationsAndCharts!$A45+$A$11,0,1,1)</f>
        <v>41570</v>
      </c>
      <c r="C45" s="3">
        <f ca="1">OFFSET(InputPriceData!G$15,CalculationsAndCharts!$A45+$A$11,0,1,1)</f>
        <v>1711500</v>
      </c>
      <c r="D45" s="4">
        <f ca="1">OFFSET(InputPriceData!C$15,CalculationsAndCharts!$A45+$A$11,IF($C$7,7,0),1,1)</f>
        <v>59.38</v>
      </c>
      <c r="E45" s="4">
        <f ca="1">OFFSET(InputPriceData!D$15,CalculationsAndCharts!$A45+$A$11,IF($C$7,7,0),1,1)</f>
        <v>59.43</v>
      </c>
      <c r="F45" s="4">
        <f ca="1">OFFSET(InputPriceData!E$15,CalculationsAndCharts!$A45+$A$11,IF($C$7,7,0),1,1)</f>
        <v>58.5</v>
      </c>
      <c r="G45" s="4">
        <f ca="1">OFFSET(InputPriceData!F$15,CalculationsAndCharts!$A45+$A$11,IF($C$7,7,0),1,1)</f>
        <v>58.98</v>
      </c>
      <c r="H45" s="126" t="e">
        <f t="shared" si="0"/>
        <v>#N/A</v>
      </c>
      <c r="I45" s="41" t="e">
        <f t="shared" si="1"/>
        <v>#N/A</v>
      </c>
      <c r="J45" s="41" t="e">
        <f t="shared" si="1"/>
        <v>#N/A</v>
      </c>
      <c r="K45" s="215">
        <f t="shared" ca="1" si="2"/>
        <v>58.987161077409873</v>
      </c>
      <c r="L45" s="215">
        <f t="shared" ca="1" si="27"/>
        <v>58.987161077409873</v>
      </c>
      <c r="M45" s="121">
        <f t="shared" ca="1" si="3"/>
        <v>0.38012077370350561</v>
      </c>
      <c r="N45" s="121">
        <f t="shared" ca="1" si="28"/>
        <v>0.8123319952324134</v>
      </c>
      <c r="O45" s="121">
        <f t="shared" ca="1" si="29"/>
        <v>0.8123319952324134</v>
      </c>
      <c r="P45" s="121">
        <f t="shared" ca="1" si="37"/>
        <v>-1.0318643392909033</v>
      </c>
      <c r="Q45" s="121">
        <f t="shared" ca="1" si="4"/>
        <v>1</v>
      </c>
      <c r="R45" s="121">
        <f t="shared" ca="1" si="5"/>
        <v>0.89745809263763787</v>
      </c>
      <c r="S45" s="121"/>
      <c r="T45" s="124">
        <f t="shared" ca="1" si="6"/>
        <v>59.37</v>
      </c>
      <c r="U45" s="124">
        <f t="shared" ca="1" si="7"/>
        <v>56.35</v>
      </c>
      <c r="V45" s="121">
        <f t="shared" ca="1" si="8"/>
        <v>0.87086092715231755</v>
      </c>
      <c r="W45" s="121" t="e">
        <f t="shared" si="31"/>
        <v>#N/A</v>
      </c>
      <c r="X45" s="124">
        <f t="shared" si="32"/>
        <v>0.2</v>
      </c>
      <c r="Y45" s="124">
        <f t="shared" si="33"/>
        <v>0.8</v>
      </c>
      <c r="Z45" t="e">
        <f t="shared" ca="1" si="9"/>
        <v>#N/A</v>
      </c>
      <c r="AA45" t="e">
        <f t="shared" ca="1" si="10"/>
        <v>#N/A</v>
      </c>
      <c r="AB45" t="e">
        <f t="shared" ca="1" si="11"/>
        <v>#N/A</v>
      </c>
      <c r="AC45">
        <f t="shared" ca="1" si="12"/>
        <v>0.89745809263763787</v>
      </c>
      <c r="AD45" t="b">
        <f t="shared" ca="1" si="13"/>
        <v>0</v>
      </c>
      <c r="AE45" t="b">
        <f t="shared" ca="1" si="14"/>
        <v>0</v>
      </c>
      <c r="AF45" t="b">
        <f t="shared" ca="1" si="34"/>
        <v>1</v>
      </c>
      <c r="AG45" t="b">
        <f t="shared" ca="1" si="15"/>
        <v>1</v>
      </c>
      <c r="AH45" t="b">
        <f t="shared" ca="1" si="16"/>
        <v>0</v>
      </c>
      <c r="AI45" s="225" t="e">
        <f t="shared" ca="1" si="17"/>
        <v>#N/A</v>
      </c>
      <c r="AJ45" s="225" t="e">
        <f t="shared" ca="1" si="18"/>
        <v>#N/A</v>
      </c>
      <c r="AK45" s="225" t="e">
        <f t="shared" ca="1" si="19"/>
        <v>#N/A</v>
      </c>
      <c r="AL45" s="225" t="e">
        <f t="shared" ca="1" si="20"/>
        <v>#N/A</v>
      </c>
      <c r="AM45" t="b">
        <f t="shared" ca="1" si="21"/>
        <v>1</v>
      </c>
      <c r="AN45" t="b">
        <f t="shared" ca="1" si="22"/>
        <v>0</v>
      </c>
      <c r="AO45" t="b">
        <f t="shared" ca="1" si="35"/>
        <v>0</v>
      </c>
      <c r="AP45" t="b">
        <f t="shared" ca="1" si="23"/>
        <v>0</v>
      </c>
      <c r="AQ45" t="b">
        <f t="shared" ca="1" si="24"/>
        <v>0</v>
      </c>
      <c r="AR45" s="124" t="e">
        <f t="shared" ca="1" si="25"/>
        <v>#N/A</v>
      </c>
      <c r="AS45" s="124" t="e">
        <f t="shared" ca="1" si="26"/>
        <v>#N/A</v>
      </c>
      <c r="AT45" t="e">
        <f t="shared" ca="1" si="36"/>
        <v>#N/A</v>
      </c>
      <c r="AU45" t="e">
        <f t="shared" ca="1" si="36"/>
        <v>#N/A</v>
      </c>
    </row>
    <row r="46" spans="1:47" x14ac:dyDescent="0.25">
      <c r="A46">
        <v>14</v>
      </c>
      <c r="B46" s="74">
        <f ca="1">OFFSET(InputPriceData!B$15,CalculationsAndCharts!$A46+$A$11,0,1,1)</f>
        <v>41569</v>
      </c>
      <c r="C46" s="3">
        <f ca="1">OFFSET(InputPriceData!G$15,CalculationsAndCharts!$A46+$A$11,0,1,1)</f>
        <v>1676100</v>
      </c>
      <c r="D46" s="4">
        <f ca="1">OFFSET(InputPriceData!C$15,CalculationsAndCharts!$A46+$A$11,IF($C$7,7,0),1,1)</f>
        <v>58.98</v>
      </c>
      <c r="E46" s="4">
        <f ca="1">OFFSET(InputPriceData!D$15,CalculationsAndCharts!$A46+$A$11,IF($C$7,7,0),1,1)</f>
        <v>59.59</v>
      </c>
      <c r="F46" s="4">
        <f ca="1">OFFSET(InputPriceData!E$15,CalculationsAndCharts!$A46+$A$11,IF($C$7,7,0),1,1)</f>
        <v>58.96</v>
      </c>
      <c r="G46" s="4">
        <f ca="1">OFFSET(InputPriceData!F$15,CalculationsAndCharts!$A46+$A$11,IF($C$7,7,0),1,1)</f>
        <v>59.37</v>
      </c>
      <c r="H46" s="126" t="e">
        <f t="shared" si="0"/>
        <v>#N/A</v>
      </c>
      <c r="I46" s="41" t="e">
        <f t="shared" si="1"/>
        <v>#N/A</v>
      </c>
      <c r="J46" s="41" t="e">
        <f t="shared" si="1"/>
        <v>#N/A</v>
      </c>
      <c r="K46" s="215">
        <f t="shared" ca="1" si="2"/>
        <v>58.699822454279619</v>
      </c>
      <c r="L46" s="215">
        <f t="shared" ca="1" si="27"/>
        <v>58.699822454279619</v>
      </c>
      <c r="M46" s="121">
        <f t="shared" ca="1" si="3"/>
        <v>0.96837629234884903</v>
      </c>
      <c r="N46" s="121">
        <f t="shared" ca="1" si="28"/>
        <v>0.72655798958686069</v>
      </c>
      <c r="O46" s="121">
        <f t="shared" ca="1" si="29"/>
        <v>0.72655798958686069</v>
      </c>
      <c r="P46" s="121">
        <f t="shared" ca="1" si="37"/>
        <v>-1.0318643392909033</v>
      </c>
      <c r="Q46" s="121">
        <f t="shared" ca="1" si="4"/>
        <v>1</v>
      </c>
      <c r="R46" s="121">
        <f t="shared" ca="1" si="5"/>
        <v>0.77106806776819714</v>
      </c>
      <c r="S46" s="121"/>
      <c r="T46" s="124">
        <f t="shared" ca="1" si="6"/>
        <v>59.37</v>
      </c>
      <c r="U46" s="124">
        <f t="shared" ca="1" si="7"/>
        <v>56.35</v>
      </c>
      <c r="V46" s="121">
        <f t="shared" ca="1" si="8"/>
        <v>1</v>
      </c>
      <c r="W46" s="121" t="e">
        <f t="shared" si="31"/>
        <v>#N/A</v>
      </c>
      <c r="X46" s="124">
        <f t="shared" si="32"/>
        <v>0.2</v>
      </c>
      <c r="Y46" s="124">
        <f t="shared" si="33"/>
        <v>0.8</v>
      </c>
      <c r="Z46" t="e">
        <f t="shared" ca="1" si="9"/>
        <v>#N/A</v>
      </c>
      <c r="AA46" t="e">
        <f t="shared" ca="1" si="10"/>
        <v>#N/A</v>
      </c>
      <c r="AB46" t="e">
        <f t="shared" ca="1" si="11"/>
        <v>#N/A</v>
      </c>
      <c r="AC46" t="e">
        <f t="shared" ca="1" si="12"/>
        <v>#N/A</v>
      </c>
      <c r="AD46" t="b">
        <f t="shared" ca="1" si="13"/>
        <v>0</v>
      </c>
      <c r="AE46" t="b">
        <f t="shared" ca="1" si="14"/>
        <v>0</v>
      </c>
      <c r="AF46" t="b">
        <f t="shared" ca="1" si="34"/>
        <v>1</v>
      </c>
      <c r="AG46" t="b">
        <f t="shared" ca="1" si="15"/>
        <v>0</v>
      </c>
      <c r="AH46" t="b">
        <f t="shared" ca="1" si="16"/>
        <v>0</v>
      </c>
      <c r="AI46" s="225" t="e">
        <f t="shared" ca="1" si="17"/>
        <v>#N/A</v>
      </c>
      <c r="AJ46" s="225" t="e">
        <f t="shared" ca="1" si="18"/>
        <v>#N/A</v>
      </c>
      <c r="AK46" s="225" t="e">
        <f t="shared" ca="1" si="19"/>
        <v>#N/A</v>
      </c>
      <c r="AL46" s="225" t="e">
        <f t="shared" ca="1" si="20"/>
        <v>#N/A</v>
      </c>
      <c r="AM46" t="b">
        <f t="shared" ca="1" si="21"/>
        <v>0</v>
      </c>
      <c r="AN46" t="b">
        <f t="shared" ca="1" si="22"/>
        <v>0</v>
      </c>
      <c r="AO46" t="b">
        <f t="shared" ca="1" si="35"/>
        <v>0</v>
      </c>
      <c r="AP46" t="b">
        <f t="shared" ca="1" si="23"/>
        <v>0</v>
      </c>
      <c r="AQ46" t="b">
        <f t="shared" ca="1" si="24"/>
        <v>0</v>
      </c>
      <c r="AR46" s="124" t="e">
        <f t="shared" ca="1" si="25"/>
        <v>#N/A</v>
      </c>
      <c r="AS46" s="124" t="e">
        <f t="shared" ca="1" si="26"/>
        <v>#N/A</v>
      </c>
      <c r="AT46" t="e">
        <f t="shared" ca="1" si="36"/>
        <v>#N/A</v>
      </c>
      <c r="AU46" t="e">
        <f t="shared" ca="1" si="36"/>
        <v>#N/A</v>
      </c>
    </row>
    <row r="47" spans="1:47" x14ac:dyDescent="0.25">
      <c r="A47">
        <v>15</v>
      </c>
      <c r="B47" s="74">
        <f ca="1">OFFSET(InputPriceData!B$15,CalculationsAndCharts!$A47+$A$11,0,1,1)</f>
        <v>41568</v>
      </c>
      <c r="C47" s="3">
        <f ca="1">OFFSET(InputPriceData!G$15,CalculationsAndCharts!$A47+$A$11,0,1,1)</f>
        <v>968900</v>
      </c>
      <c r="D47" s="4">
        <f ca="1">OFFSET(InputPriceData!C$15,CalculationsAndCharts!$A47+$A$11,IF($C$7,7,0),1,1)</f>
        <v>58.88</v>
      </c>
      <c r="E47" s="4">
        <f ca="1">OFFSET(InputPriceData!D$15,CalculationsAndCharts!$A47+$A$11,IF($C$7,7,0),1,1)</f>
        <v>59.04</v>
      </c>
      <c r="F47" s="4">
        <f ca="1">OFFSET(InputPriceData!E$15,CalculationsAndCharts!$A47+$A$11,IF($C$7,7,0),1,1)</f>
        <v>58.37</v>
      </c>
      <c r="G47" s="4">
        <f ca="1">OFFSET(InputPriceData!F$15,CalculationsAndCharts!$A47+$A$11,IF($C$7,7,0),1,1)</f>
        <v>58.92</v>
      </c>
      <c r="H47" s="126" t="e">
        <f t="shared" si="0"/>
        <v>#N/A</v>
      </c>
      <c r="I47" s="41" t="e">
        <f t="shared" si="1"/>
        <v>#N/A</v>
      </c>
      <c r="J47" s="41" t="e">
        <f t="shared" si="1"/>
        <v>#N/A</v>
      </c>
      <c r="K47" s="215">
        <f t="shared" ca="1" si="2"/>
        <v>58.293656600080041</v>
      </c>
      <c r="L47" s="215">
        <f t="shared" ca="1" si="27"/>
        <v>58.293656600080041</v>
      </c>
      <c r="M47" s="121">
        <f t="shared" ca="1" si="3"/>
        <v>0.74374511342747429</v>
      </c>
      <c r="N47" s="121">
        <f t="shared" ca="1" si="28"/>
        <v>0.48581817697291552</v>
      </c>
      <c r="O47" s="121">
        <f t="shared" ca="1" si="29"/>
        <v>0.48581817697291552</v>
      </c>
      <c r="P47" s="121">
        <f t="shared" ca="1" si="37"/>
        <v>-1.0318643392909033</v>
      </c>
      <c r="Q47" s="121">
        <f t="shared" ca="1" si="4"/>
        <v>1</v>
      </c>
      <c r="R47" s="121">
        <f t="shared" ca="1" si="5"/>
        <v>0.60466900973330828</v>
      </c>
      <c r="S47" s="121"/>
      <c r="T47" s="124">
        <f t="shared" ca="1" si="6"/>
        <v>58.92</v>
      </c>
      <c r="U47" s="124">
        <f t="shared" ca="1" si="7"/>
        <v>56.35</v>
      </c>
      <c r="V47" s="121">
        <f t="shared" ca="1" si="8"/>
        <v>1</v>
      </c>
      <c r="W47" s="121" t="e">
        <f t="shared" si="31"/>
        <v>#N/A</v>
      </c>
      <c r="X47" s="124">
        <f t="shared" si="32"/>
        <v>0.2</v>
      </c>
      <c r="Y47" s="124">
        <f t="shared" si="33"/>
        <v>0.8</v>
      </c>
      <c r="Z47" t="e">
        <f t="shared" ca="1" si="9"/>
        <v>#N/A</v>
      </c>
      <c r="AA47" t="e">
        <f t="shared" ca="1" si="10"/>
        <v>#N/A</v>
      </c>
      <c r="AB47" t="e">
        <f t="shared" ca="1" si="11"/>
        <v>#N/A</v>
      </c>
      <c r="AC47" t="e">
        <f t="shared" ca="1" si="12"/>
        <v>#N/A</v>
      </c>
      <c r="AD47" t="b">
        <f t="shared" ca="1" si="13"/>
        <v>0</v>
      </c>
      <c r="AE47" t="b">
        <f t="shared" ca="1" si="14"/>
        <v>0</v>
      </c>
      <c r="AF47" t="b">
        <f t="shared" ca="1" si="34"/>
        <v>1</v>
      </c>
      <c r="AG47" t="b">
        <f t="shared" ca="1" si="15"/>
        <v>0</v>
      </c>
      <c r="AH47" t="b">
        <f t="shared" ca="1" si="16"/>
        <v>0</v>
      </c>
      <c r="AI47" s="225" t="e">
        <f t="shared" ca="1" si="17"/>
        <v>#N/A</v>
      </c>
      <c r="AJ47" s="225" t="e">
        <f t="shared" ca="1" si="18"/>
        <v>#N/A</v>
      </c>
      <c r="AK47" s="225" t="e">
        <f t="shared" ca="1" si="19"/>
        <v>#N/A</v>
      </c>
      <c r="AL47" s="225" t="e">
        <f t="shared" ca="1" si="20"/>
        <v>#N/A</v>
      </c>
      <c r="AM47" t="b">
        <f t="shared" ca="1" si="21"/>
        <v>0</v>
      </c>
      <c r="AN47" t="b">
        <f t="shared" ca="1" si="22"/>
        <v>0</v>
      </c>
      <c r="AO47" t="b">
        <f t="shared" ca="1" si="35"/>
        <v>0</v>
      </c>
      <c r="AP47" t="b">
        <f t="shared" ca="1" si="23"/>
        <v>0</v>
      </c>
      <c r="AQ47" t="b">
        <f t="shared" ca="1" si="24"/>
        <v>0</v>
      </c>
      <c r="AR47" s="124" t="e">
        <f t="shared" ca="1" si="25"/>
        <v>#N/A</v>
      </c>
      <c r="AS47" s="124" t="e">
        <f t="shared" ca="1" si="26"/>
        <v>#N/A</v>
      </c>
      <c r="AT47" t="e">
        <f t="shared" ca="1" si="36"/>
        <v>#N/A</v>
      </c>
      <c r="AU47" t="e">
        <f t="shared" ca="1" si="36"/>
        <v>#N/A</v>
      </c>
    </row>
    <row r="48" spans="1:47" s="41" customFormat="1" x14ac:dyDescent="0.25">
      <c r="A48" s="41">
        <v>16</v>
      </c>
      <c r="B48" s="83">
        <f ca="1">OFFSET(InputPriceData!B$15,CalculationsAndCharts!$A48+$A$11,0,1,1)</f>
        <v>41565</v>
      </c>
      <c r="C48" s="84">
        <f ca="1">OFFSET(InputPriceData!G$15,CalculationsAndCharts!$A48+$A$11,0,1,1)</f>
        <v>2678100</v>
      </c>
      <c r="D48" s="4">
        <f ca="1">OFFSET(InputPriceData!C$15,CalculationsAndCharts!$A48+$A$11,IF($C$7,7,0),1,1)</f>
        <v>59.13</v>
      </c>
      <c r="E48" s="4">
        <f ca="1">OFFSET(InputPriceData!D$15,CalculationsAndCharts!$A48+$A$11,IF($C$7,7,0),1,1)</f>
        <v>59.13</v>
      </c>
      <c r="F48" s="4">
        <f ca="1">OFFSET(InputPriceData!E$15,CalculationsAndCharts!$A48+$A$11,IF($C$7,7,0),1,1)</f>
        <v>57.98</v>
      </c>
      <c r="G48" s="4">
        <f ca="1">OFFSET(InputPriceData!F$15,CalculationsAndCharts!$A48+$A$11,IF($C$7,7,0),1,1)</f>
        <v>58.89</v>
      </c>
      <c r="H48" s="126" t="e">
        <f t="shared" si="0"/>
        <v>#N/A</v>
      </c>
      <c r="I48" s="41" t="e">
        <f t="shared" si="1"/>
        <v>#N/A</v>
      </c>
      <c r="J48" s="41" t="e">
        <f t="shared" si="1"/>
        <v>#N/A</v>
      </c>
      <c r="K48" s="215">
        <f t="shared" ca="1" si="2"/>
        <v>57.830095561816727</v>
      </c>
      <c r="L48" s="215">
        <f t="shared" ca="1" si="27"/>
        <v>57.830095561816727</v>
      </c>
      <c r="M48" s="121">
        <f t="shared" ca="1" si="3"/>
        <v>0.9281305354936189</v>
      </c>
      <c r="N48" s="121">
        <f t="shared" ca="1" si="28"/>
        <v>0.12836676716022094</v>
      </c>
      <c r="O48" s="121">
        <f t="shared" ca="1" si="29"/>
        <v>0.35874476129465704</v>
      </c>
      <c r="P48" s="121">
        <f t="shared" ca="1" si="37"/>
        <v>-1.0318643392909033</v>
      </c>
      <c r="Q48" s="121">
        <f t="shared" ca="1" si="4"/>
        <v>0.83433303144828541</v>
      </c>
      <c r="R48" s="121">
        <f t="shared" ca="1" si="5"/>
        <v>0.4434059629381874</v>
      </c>
      <c r="S48" s="121"/>
      <c r="T48" s="124">
        <f t="shared" ca="1" si="6"/>
        <v>58.89</v>
      </c>
      <c r="U48" s="124">
        <f t="shared" ca="1" si="7"/>
        <v>56.35</v>
      </c>
      <c r="V48" s="121">
        <f t="shared" ca="1" si="8"/>
        <v>1</v>
      </c>
      <c r="W48" s="121" t="e">
        <f t="shared" si="31"/>
        <v>#N/A</v>
      </c>
      <c r="X48" s="124">
        <f t="shared" si="32"/>
        <v>0.2</v>
      </c>
      <c r="Y48" s="124">
        <f t="shared" si="33"/>
        <v>0.8</v>
      </c>
      <c r="Z48" t="e">
        <f t="shared" ca="1" si="9"/>
        <v>#N/A</v>
      </c>
      <c r="AA48" t="e">
        <f t="shared" ca="1" si="10"/>
        <v>#N/A</v>
      </c>
      <c r="AB48" t="e">
        <f t="shared" ca="1" si="11"/>
        <v>#N/A</v>
      </c>
      <c r="AC48" t="e">
        <f t="shared" ca="1" si="12"/>
        <v>#N/A</v>
      </c>
      <c r="AD48" t="b">
        <f t="shared" ca="1" si="13"/>
        <v>0</v>
      </c>
      <c r="AE48" t="b">
        <f t="shared" ca="1" si="14"/>
        <v>0</v>
      </c>
      <c r="AF48" t="b">
        <f t="shared" ca="1" si="34"/>
        <v>1</v>
      </c>
      <c r="AG48" t="b">
        <f t="shared" ca="1" si="15"/>
        <v>0</v>
      </c>
      <c r="AH48" t="b">
        <f t="shared" ca="1" si="16"/>
        <v>0</v>
      </c>
      <c r="AI48" s="225" t="e">
        <f t="shared" ca="1" si="17"/>
        <v>#N/A</v>
      </c>
      <c r="AJ48" s="225" t="e">
        <f t="shared" ca="1" si="18"/>
        <v>#N/A</v>
      </c>
      <c r="AK48" s="225" t="e">
        <f t="shared" ca="1" si="19"/>
        <v>#N/A</v>
      </c>
      <c r="AL48" s="225" t="e">
        <f t="shared" ca="1" si="20"/>
        <v>#N/A</v>
      </c>
      <c r="AM48" t="b">
        <f t="shared" ca="1" si="21"/>
        <v>0</v>
      </c>
      <c r="AN48" t="b">
        <f t="shared" ca="1" si="22"/>
        <v>0</v>
      </c>
      <c r="AO48" t="b">
        <f t="shared" ca="1" si="35"/>
        <v>0</v>
      </c>
      <c r="AP48" t="b">
        <f t="shared" ca="1" si="23"/>
        <v>0</v>
      </c>
      <c r="AQ48" t="b">
        <f t="shared" ca="1" si="24"/>
        <v>0</v>
      </c>
      <c r="AR48" s="124" t="e">
        <f t="shared" ca="1" si="25"/>
        <v>#N/A</v>
      </c>
      <c r="AS48" s="124" t="e">
        <f t="shared" ca="1" si="26"/>
        <v>#N/A</v>
      </c>
      <c r="AT48" t="e">
        <f t="shared" ca="1" si="36"/>
        <v>#N/A</v>
      </c>
      <c r="AU48" t="e">
        <f t="shared" ca="1" si="36"/>
        <v>#N/A</v>
      </c>
    </row>
    <row r="49" spans="1:47" x14ac:dyDescent="0.25">
      <c r="A49">
        <v>17</v>
      </c>
      <c r="B49" s="74">
        <f ca="1">OFFSET(InputPriceData!B$15,CalculationsAndCharts!$A49+$A$11,0,1,1)</f>
        <v>41564</v>
      </c>
      <c r="C49" s="3">
        <f ca="1">OFFSET(InputPriceData!G$15,CalculationsAndCharts!$A49+$A$11,0,1,1)</f>
        <v>2379500</v>
      </c>
      <c r="D49" s="4">
        <f ca="1">OFFSET(InputPriceData!C$15,CalculationsAndCharts!$A49+$A$11,IF($C$7,7,0),1,1)</f>
        <v>57.24</v>
      </c>
      <c r="E49" s="4">
        <f ca="1">OFFSET(InputPriceData!D$15,CalculationsAndCharts!$A49+$A$11,IF($C$7,7,0),1,1)</f>
        <v>58.93</v>
      </c>
      <c r="F49" s="4">
        <f ca="1">OFFSET(InputPriceData!E$15,CalculationsAndCharts!$A49+$A$11,IF($C$7,7,0),1,1)</f>
        <v>57.1</v>
      </c>
      <c r="G49" s="4">
        <f ca="1">OFFSET(InputPriceData!F$15,CalculationsAndCharts!$A49+$A$11,IF($C$7,7,0),1,1)</f>
        <v>58.82</v>
      </c>
      <c r="H49" s="126" t="e">
        <f t="shared" si="0"/>
        <v>#N/A</v>
      </c>
      <c r="I49" s="41" t="e">
        <f t="shared" si="1"/>
        <v>#N/A</v>
      </c>
      <c r="J49" s="41" t="e">
        <f t="shared" si="1"/>
        <v>#N/A</v>
      </c>
      <c r="K49" s="215">
        <f t="shared" ca="1" si="2"/>
        <v>57.364579676848642</v>
      </c>
      <c r="L49" s="215">
        <f t="shared" ca="1" si="27"/>
        <v>57.364579676848642</v>
      </c>
      <c r="M49" s="121">
        <f t="shared" ca="1" si="3"/>
        <v>1.0973346170366798</v>
      </c>
      <c r="N49" s="121">
        <f t="shared" ca="1" si="28"/>
        <v>-0.30523871336670144</v>
      </c>
      <c r="O49" s="121">
        <f t="shared" ca="1" si="29"/>
        <v>0.40284180740561643</v>
      </c>
      <c r="P49" s="121">
        <f t="shared" ca="1" si="37"/>
        <v>-1.0318643392909033</v>
      </c>
      <c r="Q49" s="121">
        <f t="shared" ca="1" si="4"/>
        <v>0.50646303258496006</v>
      </c>
      <c r="R49" s="121">
        <f t="shared" ca="1" si="5"/>
        <v>0.34290032815167459</v>
      </c>
      <c r="S49" s="121"/>
      <c r="T49" s="124">
        <f t="shared" ca="1" si="6"/>
        <v>58.82</v>
      </c>
      <c r="U49" s="124">
        <f t="shared" ca="1" si="7"/>
        <v>56.35</v>
      </c>
      <c r="V49" s="121">
        <f t="shared" ca="1" si="8"/>
        <v>1</v>
      </c>
      <c r="W49" s="121" t="e">
        <f t="shared" si="31"/>
        <v>#N/A</v>
      </c>
      <c r="X49" s="124">
        <f t="shared" si="32"/>
        <v>0.2</v>
      </c>
      <c r="Y49" s="124">
        <f t="shared" si="33"/>
        <v>0.8</v>
      </c>
      <c r="Z49" t="e">
        <f t="shared" ca="1" si="9"/>
        <v>#N/A</v>
      </c>
      <c r="AA49" t="e">
        <f t="shared" ca="1" si="10"/>
        <v>#N/A</v>
      </c>
      <c r="AB49" t="e">
        <f t="shared" ca="1" si="11"/>
        <v>#N/A</v>
      </c>
      <c r="AC49" t="e">
        <f t="shared" ca="1" si="12"/>
        <v>#N/A</v>
      </c>
      <c r="AD49" t="b">
        <f t="shared" ca="1" si="13"/>
        <v>0</v>
      </c>
      <c r="AE49" t="b">
        <f t="shared" ca="1" si="14"/>
        <v>0</v>
      </c>
      <c r="AF49" t="b">
        <f t="shared" ca="1" si="34"/>
        <v>1</v>
      </c>
      <c r="AG49" t="b">
        <f t="shared" ca="1" si="15"/>
        <v>0</v>
      </c>
      <c r="AH49" t="b">
        <f t="shared" ca="1" si="16"/>
        <v>0</v>
      </c>
      <c r="AI49" s="225" t="e">
        <f t="shared" ca="1" si="17"/>
        <v>#N/A</v>
      </c>
      <c r="AJ49" s="225" t="e">
        <f t="shared" ca="1" si="18"/>
        <v>#N/A</v>
      </c>
      <c r="AK49" s="225" t="e">
        <f t="shared" ca="1" si="19"/>
        <v>#N/A</v>
      </c>
      <c r="AL49" s="225" t="e">
        <f t="shared" ca="1" si="20"/>
        <v>#N/A</v>
      </c>
      <c r="AM49" t="b">
        <f t="shared" ca="1" si="21"/>
        <v>0</v>
      </c>
      <c r="AN49" t="b">
        <f t="shared" ca="1" si="22"/>
        <v>0</v>
      </c>
      <c r="AO49" t="b">
        <f t="shared" ca="1" si="35"/>
        <v>0</v>
      </c>
      <c r="AP49" t="b">
        <f t="shared" ca="1" si="23"/>
        <v>0</v>
      </c>
      <c r="AQ49" t="b">
        <f t="shared" ca="1" si="24"/>
        <v>0</v>
      </c>
      <c r="AR49" s="124" t="e">
        <f t="shared" ca="1" si="25"/>
        <v>#N/A</v>
      </c>
      <c r="AS49" s="124" t="e">
        <f t="shared" ca="1" si="26"/>
        <v>#N/A</v>
      </c>
      <c r="AT49" t="e">
        <f t="shared" ca="1" si="36"/>
        <v>#N/A</v>
      </c>
      <c r="AU49" t="e">
        <f t="shared" ca="1" si="36"/>
        <v>#N/A</v>
      </c>
    </row>
    <row r="50" spans="1:47" x14ac:dyDescent="0.25">
      <c r="A50">
        <v>18</v>
      </c>
      <c r="B50" s="74">
        <f ca="1">OFFSET(InputPriceData!B$15,CalculationsAndCharts!$A50+$A$11,0,1,1)</f>
        <v>41563</v>
      </c>
      <c r="C50" s="3">
        <f ca="1">OFFSET(InputPriceData!G$15,CalculationsAndCharts!$A50+$A$11,0,1,1)</f>
        <v>2308400</v>
      </c>
      <c r="D50" s="4">
        <f ca="1">OFFSET(InputPriceData!C$15,CalculationsAndCharts!$A50+$A$11,IF($C$7,7,0),1,1)</f>
        <v>57.19</v>
      </c>
      <c r="E50" s="4">
        <f ca="1">OFFSET(InputPriceData!D$15,CalculationsAndCharts!$A50+$A$11,IF($C$7,7,0),1,1)</f>
        <v>57.66</v>
      </c>
      <c r="F50" s="4">
        <f ca="1">OFFSET(InputPriceData!E$15,CalculationsAndCharts!$A50+$A$11,IF($C$7,7,0),1,1)</f>
        <v>57.04</v>
      </c>
      <c r="G50" s="4">
        <f ca="1">OFFSET(InputPriceData!F$15,CalculationsAndCharts!$A50+$A$11,IF($C$7,7,0),1,1)</f>
        <v>57.37</v>
      </c>
      <c r="H50" s="126" t="e">
        <f t="shared" si="0"/>
        <v>#N/A</v>
      </c>
      <c r="I50" s="41" t="e">
        <f t="shared" si="1"/>
        <v>#N/A</v>
      </c>
      <c r="J50" s="41" t="e">
        <f t="shared" si="1"/>
        <v>#N/A</v>
      </c>
      <c r="K50" s="215">
        <f t="shared" ca="1" si="2"/>
        <v>57.150043113944051</v>
      </c>
      <c r="L50" s="215">
        <f t="shared" ca="1" si="27"/>
        <v>57.150043113944051</v>
      </c>
      <c r="M50" s="121">
        <f t="shared" ca="1" si="3"/>
        <v>-0.2266149731643996</v>
      </c>
      <c r="N50" s="121">
        <f t="shared" ca="1" si="28"/>
        <v>-0.54832529043586287</v>
      </c>
      <c r="O50" s="121">
        <f t="shared" ca="1" si="29"/>
        <v>0.40284180740561643</v>
      </c>
      <c r="P50" s="121">
        <f t="shared" ca="1" si="37"/>
        <v>-1.0318643392909033</v>
      </c>
      <c r="Q50" s="121">
        <f t="shared" ca="1" si="4"/>
        <v>0.33703002525528486</v>
      </c>
      <c r="R50" s="121">
        <f t="shared" ca="1" si="5"/>
        <v>0.30009797396599347</v>
      </c>
      <c r="S50" s="121"/>
      <c r="T50" s="124">
        <f t="shared" ca="1" si="6"/>
        <v>58.77</v>
      </c>
      <c r="U50" s="124">
        <f t="shared" ca="1" si="7"/>
        <v>56.35</v>
      </c>
      <c r="V50" s="121">
        <f t="shared" ca="1" si="8"/>
        <v>0.42148760330578317</v>
      </c>
      <c r="W50" s="121" t="e">
        <f t="shared" si="31"/>
        <v>#N/A</v>
      </c>
      <c r="X50" s="124">
        <f t="shared" si="32"/>
        <v>0.2</v>
      </c>
      <c r="Y50" s="124">
        <f t="shared" si="33"/>
        <v>0.8</v>
      </c>
      <c r="Z50" t="e">
        <f t="shared" ca="1" si="9"/>
        <v>#N/A</v>
      </c>
      <c r="AA50" t="e">
        <f t="shared" ca="1" si="10"/>
        <v>#N/A</v>
      </c>
      <c r="AB50" t="e">
        <f t="shared" ca="1" si="11"/>
        <v>#N/A</v>
      </c>
      <c r="AC50" t="e">
        <f t="shared" ca="1" si="12"/>
        <v>#N/A</v>
      </c>
      <c r="AD50" t="b">
        <f t="shared" ca="1" si="13"/>
        <v>0</v>
      </c>
      <c r="AE50" t="b">
        <f t="shared" ca="1" si="14"/>
        <v>0</v>
      </c>
      <c r="AF50" t="b">
        <f t="shared" ca="1" si="34"/>
        <v>1</v>
      </c>
      <c r="AG50" t="b">
        <f t="shared" ca="1" si="15"/>
        <v>0</v>
      </c>
      <c r="AH50" t="b">
        <f t="shared" ca="1" si="16"/>
        <v>0</v>
      </c>
      <c r="AI50" s="225" t="e">
        <f t="shared" ca="1" si="17"/>
        <v>#N/A</v>
      </c>
      <c r="AJ50" s="225" t="e">
        <f t="shared" ca="1" si="18"/>
        <v>#N/A</v>
      </c>
      <c r="AK50" s="225" t="e">
        <f t="shared" ca="1" si="19"/>
        <v>#N/A</v>
      </c>
      <c r="AL50" s="225" t="e">
        <f t="shared" ca="1" si="20"/>
        <v>#N/A</v>
      </c>
      <c r="AM50" t="b">
        <f t="shared" ca="1" si="21"/>
        <v>0</v>
      </c>
      <c r="AN50" t="b">
        <f t="shared" ca="1" si="22"/>
        <v>0</v>
      </c>
      <c r="AO50" t="b">
        <f t="shared" ca="1" si="35"/>
        <v>0</v>
      </c>
      <c r="AP50" t="b">
        <f t="shared" ca="1" si="23"/>
        <v>0</v>
      </c>
      <c r="AQ50" t="b">
        <f t="shared" ca="1" si="24"/>
        <v>0</v>
      </c>
      <c r="AR50" s="124" t="e">
        <f t="shared" ca="1" si="25"/>
        <v>#N/A</v>
      </c>
      <c r="AS50" s="124" t="e">
        <f t="shared" ca="1" si="26"/>
        <v>#N/A</v>
      </c>
      <c r="AT50" t="e">
        <f t="shared" ca="1" si="36"/>
        <v>#N/A</v>
      </c>
      <c r="AU50" t="e">
        <f t="shared" ca="1" si="36"/>
        <v>#N/A</v>
      </c>
    </row>
    <row r="51" spans="1:47" s="41" customFormat="1" x14ac:dyDescent="0.25">
      <c r="A51" s="41">
        <v>19</v>
      </c>
      <c r="B51" s="83">
        <f ca="1">OFFSET(InputPriceData!B$15,CalculationsAndCharts!$A51+$A$11,0,1,1)</f>
        <v>41562</v>
      </c>
      <c r="C51" s="84">
        <f ca="1">OFFSET(InputPriceData!G$15,CalculationsAndCharts!$A51+$A$11,0,1,1)</f>
        <v>2110800</v>
      </c>
      <c r="D51" s="4">
        <f ca="1">OFFSET(InputPriceData!C$15,CalculationsAndCharts!$A51+$A$11,IF($C$7,7,0),1,1)</f>
        <v>57.03</v>
      </c>
      <c r="E51" s="4">
        <f ca="1">OFFSET(InputPriceData!D$15,CalculationsAndCharts!$A51+$A$11,IF($C$7,7,0),1,1)</f>
        <v>57.23</v>
      </c>
      <c r="F51" s="4">
        <f ca="1">OFFSET(InputPriceData!E$15,CalculationsAndCharts!$A51+$A$11,IF($C$7,7,0),1,1)</f>
        <v>56.44</v>
      </c>
      <c r="G51" s="4">
        <f ca="1">OFFSET(InputPriceData!F$15,CalculationsAndCharts!$A51+$A$11,IF($C$7,7,0),1,1)</f>
        <v>56.75</v>
      </c>
      <c r="H51" s="126" t="e">
        <f t="shared" si="0"/>
        <v>#N/A</v>
      </c>
      <c r="I51" s="41" t="e">
        <f t="shared" si="1"/>
        <v>#N/A</v>
      </c>
      <c r="J51" s="41" t="e">
        <f t="shared" si="1"/>
        <v>#N/A</v>
      </c>
      <c r="K51" s="215">
        <f t="shared" ca="1" si="2"/>
        <v>57.210012708071886</v>
      </c>
      <c r="L51" s="215">
        <f t="shared" ca="1" si="27"/>
        <v>57.210012708071886</v>
      </c>
      <c r="M51" s="121">
        <f t="shared" ca="1" si="3"/>
        <v>-0.90549007385706726</v>
      </c>
      <c r="N51" s="121">
        <f t="shared" ca="1" si="28"/>
        <v>-0.53393486262096856</v>
      </c>
      <c r="O51" s="121">
        <f t="shared" ca="1" si="29"/>
        <v>0.40284180740561643</v>
      </c>
      <c r="P51" s="121">
        <f t="shared" ca="1" si="37"/>
        <v>-1.0318643392909033</v>
      </c>
      <c r="Q51" s="121">
        <f t="shared" ca="1" si="4"/>
        <v>0.34706025189648865</v>
      </c>
      <c r="R51" s="121">
        <f t="shared" ca="1" si="5"/>
        <v>0.27090046187077083</v>
      </c>
      <c r="S51" s="121"/>
      <c r="T51" s="124">
        <f t="shared" ca="1" si="6"/>
        <v>58.77</v>
      </c>
      <c r="U51" s="124">
        <f t="shared" ca="1" si="7"/>
        <v>56.35</v>
      </c>
      <c r="V51" s="121">
        <f t="shared" ca="1" si="8"/>
        <v>0.16528925619834639</v>
      </c>
      <c r="W51" s="121" t="e">
        <f t="shared" si="31"/>
        <v>#N/A</v>
      </c>
      <c r="X51" s="124">
        <f t="shared" si="32"/>
        <v>0.2</v>
      </c>
      <c r="Y51" s="124">
        <f t="shared" si="33"/>
        <v>0.8</v>
      </c>
      <c r="Z51" t="e">
        <f t="shared" ca="1" si="9"/>
        <v>#N/A</v>
      </c>
      <c r="AA51" t="e">
        <f t="shared" ca="1" si="10"/>
        <v>#N/A</v>
      </c>
      <c r="AB51" t="e">
        <f t="shared" ca="1" si="11"/>
        <v>#N/A</v>
      </c>
      <c r="AC51" t="e">
        <f t="shared" ca="1" si="12"/>
        <v>#N/A</v>
      </c>
      <c r="AD51" t="b">
        <f t="shared" ca="1" si="13"/>
        <v>0</v>
      </c>
      <c r="AE51" t="b">
        <f t="shared" ca="1" si="14"/>
        <v>0</v>
      </c>
      <c r="AF51" t="b">
        <f t="shared" ca="1" si="34"/>
        <v>1</v>
      </c>
      <c r="AG51" t="b">
        <f t="shared" ca="1" si="15"/>
        <v>0</v>
      </c>
      <c r="AH51" t="b">
        <f t="shared" ca="1" si="16"/>
        <v>0</v>
      </c>
      <c r="AI51" s="225" t="e">
        <f t="shared" ca="1" si="17"/>
        <v>#N/A</v>
      </c>
      <c r="AJ51" s="225" t="e">
        <f t="shared" ca="1" si="18"/>
        <v>#N/A</v>
      </c>
      <c r="AK51" s="225" t="e">
        <f t="shared" ca="1" si="19"/>
        <v>#N/A</v>
      </c>
      <c r="AL51" s="225" t="e">
        <f t="shared" ca="1" si="20"/>
        <v>#N/A</v>
      </c>
      <c r="AM51" t="b">
        <f t="shared" ca="1" si="21"/>
        <v>0</v>
      </c>
      <c r="AN51" t="b">
        <f t="shared" ca="1" si="22"/>
        <v>0</v>
      </c>
      <c r="AO51" t="b">
        <f t="shared" ca="1" si="35"/>
        <v>0</v>
      </c>
      <c r="AP51" t="b">
        <f t="shared" ca="1" si="23"/>
        <v>0</v>
      </c>
      <c r="AQ51" t="b">
        <f t="shared" ca="1" si="24"/>
        <v>0</v>
      </c>
      <c r="AR51" s="124" t="e">
        <f t="shared" ca="1" si="25"/>
        <v>#N/A</v>
      </c>
      <c r="AS51" s="124" t="e">
        <f t="shared" ca="1" si="26"/>
        <v>#N/A</v>
      </c>
      <c r="AT51" t="e">
        <f t="shared" ca="1" si="36"/>
        <v>#N/A</v>
      </c>
      <c r="AU51" t="e">
        <f t="shared" ca="1" si="36"/>
        <v>#N/A</v>
      </c>
    </row>
    <row r="52" spans="1:47" x14ac:dyDescent="0.25">
      <c r="A52">
        <v>20</v>
      </c>
      <c r="B52" s="74">
        <f ca="1">OFFSET(InputPriceData!B$15,CalculationsAndCharts!$A52+$A$11,0,1,1)</f>
        <v>41561</v>
      </c>
      <c r="C52" s="3">
        <f ca="1">OFFSET(InputPriceData!G$15,CalculationsAndCharts!$A52+$A$11,0,1,1)</f>
        <v>3449400</v>
      </c>
      <c r="D52" s="4">
        <f ca="1">OFFSET(InputPriceData!C$15,CalculationsAndCharts!$A52+$A$11,IF($C$7,7,0),1,1)</f>
        <v>57.52</v>
      </c>
      <c r="E52" s="4">
        <f ca="1">OFFSET(InputPriceData!D$15,CalculationsAndCharts!$A52+$A$11,IF($C$7,7,0),1,1)</f>
        <v>57.8</v>
      </c>
      <c r="F52" s="4">
        <f ca="1">OFFSET(InputPriceData!E$15,CalculationsAndCharts!$A52+$A$11,IF($C$7,7,0),1,1)</f>
        <v>56.76</v>
      </c>
      <c r="G52" s="4">
        <f ca="1">OFFSET(InputPriceData!F$15,CalculationsAndCharts!$A52+$A$11,IF($C$7,7,0),1,1)</f>
        <v>57.05</v>
      </c>
      <c r="H52" s="126" t="e">
        <f t="shared" si="0"/>
        <v>#N/A</v>
      </c>
      <c r="I52" s="41" t="e">
        <f t="shared" si="1"/>
        <v>#N/A</v>
      </c>
      <c r="J52" s="41" t="e">
        <f t="shared" si="1"/>
        <v>#N/A</v>
      </c>
      <c r="K52" s="215">
        <f t="shared" ca="1" si="2"/>
        <v>57.263492659700425</v>
      </c>
      <c r="L52" s="215">
        <f t="shared" ca="1" si="27"/>
        <v>57.263492659700425</v>
      </c>
      <c r="M52" s="121">
        <f t="shared" ca="1" si="3"/>
        <v>-0.70256868267869033</v>
      </c>
      <c r="N52" s="121">
        <f t="shared" ca="1" si="28"/>
        <v>-0.51871391457922078</v>
      </c>
      <c r="O52" s="121">
        <f t="shared" ca="1" si="29"/>
        <v>0.40284180740561643</v>
      </c>
      <c r="P52" s="121">
        <f t="shared" ca="1" si="37"/>
        <v>-1.0318643392909033</v>
      </c>
      <c r="Q52" s="121">
        <f t="shared" ca="1" si="4"/>
        <v>0.35766935681793527</v>
      </c>
      <c r="R52" s="121">
        <f t="shared" ca="1" si="5"/>
        <v>0.24369794492742369</v>
      </c>
      <c r="S52" s="121"/>
      <c r="T52" s="124">
        <f t="shared" ca="1" si="6"/>
        <v>58.77</v>
      </c>
      <c r="U52" s="124">
        <f t="shared" ca="1" si="7"/>
        <v>56.35</v>
      </c>
      <c r="V52" s="121">
        <f t="shared" ca="1" si="8"/>
        <v>0.28925619834710548</v>
      </c>
      <c r="W52" s="121" t="e">
        <f t="shared" si="31"/>
        <v>#N/A</v>
      </c>
      <c r="X52" s="124">
        <f t="shared" si="32"/>
        <v>0.2</v>
      </c>
      <c r="Y52" s="124">
        <f t="shared" si="33"/>
        <v>0.8</v>
      </c>
      <c r="Z52" t="e">
        <f t="shared" ca="1" si="9"/>
        <v>#N/A</v>
      </c>
      <c r="AA52" t="e">
        <f t="shared" ca="1" si="10"/>
        <v>#N/A</v>
      </c>
      <c r="AB52" t="e">
        <f t="shared" ca="1" si="11"/>
        <v>#N/A</v>
      </c>
      <c r="AC52" t="e">
        <f t="shared" ca="1" si="12"/>
        <v>#N/A</v>
      </c>
      <c r="AD52" t="b">
        <f t="shared" ca="1" si="13"/>
        <v>0</v>
      </c>
      <c r="AE52" t="b">
        <f t="shared" ca="1" si="14"/>
        <v>0</v>
      </c>
      <c r="AF52" t="b">
        <f t="shared" ca="1" si="34"/>
        <v>1</v>
      </c>
      <c r="AG52" t="b">
        <f t="shared" ca="1" si="15"/>
        <v>0</v>
      </c>
      <c r="AH52" t="b">
        <f t="shared" ca="1" si="16"/>
        <v>0</v>
      </c>
      <c r="AI52" s="225" t="e">
        <f t="shared" ca="1" si="17"/>
        <v>#N/A</v>
      </c>
      <c r="AJ52" s="225" t="e">
        <f t="shared" ca="1" si="18"/>
        <v>#N/A</v>
      </c>
      <c r="AK52" s="225" t="e">
        <f t="shared" ca="1" si="19"/>
        <v>#N/A</v>
      </c>
      <c r="AL52" s="225" t="e">
        <f t="shared" ca="1" si="20"/>
        <v>#N/A</v>
      </c>
      <c r="AM52" t="b">
        <f t="shared" ca="1" si="21"/>
        <v>0</v>
      </c>
      <c r="AN52" t="b">
        <f t="shared" ca="1" si="22"/>
        <v>0</v>
      </c>
      <c r="AO52" t="b">
        <f t="shared" ca="1" si="35"/>
        <v>0</v>
      </c>
      <c r="AP52" t="b">
        <f t="shared" ca="1" si="23"/>
        <v>0</v>
      </c>
      <c r="AQ52" t="b">
        <f t="shared" ca="1" si="24"/>
        <v>0</v>
      </c>
      <c r="AR52" s="124" t="e">
        <f t="shared" ca="1" si="25"/>
        <v>#N/A</v>
      </c>
      <c r="AS52" s="124" t="e">
        <f t="shared" ca="1" si="26"/>
        <v>#N/A</v>
      </c>
      <c r="AT52" t="e">
        <f t="shared" ca="1" si="36"/>
        <v>#N/A</v>
      </c>
      <c r="AU52" t="e">
        <f t="shared" ca="1" si="36"/>
        <v>#N/A</v>
      </c>
    </row>
    <row r="53" spans="1:47" x14ac:dyDescent="0.25">
      <c r="A53">
        <v>21</v>
      </c>
      <c r="B53" s="74">
        <f ca="1">OFFSET(InputPriceData!B$15,CalculationsAndCharts!$A53+$A$11,0,1,1)</f>
        <v>41558</v>
      </c>
      <c r="C53" s="3">
        <f ca="1">OFFSET(InputPriceData!G$15,CalculationsAndCharts!$A53+$A$11,0,1,1)</f>
        <v>2580800</v>
      </c>
      <c r="D53" s="4">
        <f ca="1">OFFSET(InputPriceData!C$15,CalculationsAndCharts!$A53+$A$11,IF($C$7,7,0),1,1)</f>
        <v>57.4</v>
      </c>
      <c r="E53" s="4">
        <f ca="1">OFFSET(InputPriceData!D$15,CalculationsAndCharts!$A53+$A$11,IF($C$7,7,0),1,1)</f>
        <v>57.95</v>
      </c>
      <c r="F53" s="4">
        <f ca="1">OFFSET(InputPriceData!E$15,CalculationsAndCharts!$A53+$A$11,IF($C$7,7,0),1,1)</f>
        <v>57.15</v>
      </c>
      <c r="G53" s="4">
        <f ca="1">OFFSET(InputPriceData!F$15,CalculationsAndCharts!$A53+$A$11,IF($C$7,7,0),1,1)</f>
        <v>57.83</v>
      </c>
      <c r="H53" s="126" t="e">
        <f t="shared" si="0"/>
        <v>#N/A</v>
      </c>
      <c r="I53" s="41" t="e">
        <f t="shared" ref="I53:J72" si="38">IF($A53=$E$25,I$32,NA())</f>
        <v>#N/A</v>
      </c>
      <c r="J53" s="41" t="e">
        <f t="shared" si="38"/>
        <v>#N/A</v>
      </c>
      <c r="K53" s="215">
        <f t="shared" ca="1" si="2"/>
        <v>57.169806339297899</v>
      </c>
      <c r="L53" s="215">
        <f t="shared" ca="1" si="27"/>
        <v>57.169806339297899</v>
      </c>
      <c r="M53" s="121">
        <f t="shared" ca="1" si="3"/>
        <v>7.6046471188698117E-2</v>
      </c>
      <c r="N53" s="121">
        <f t="shared" ca="1" si="28"/>
        <v>-0.65730608479654085</v>
      </c>
      <c r="O53" s="121">
        <f t="shared" ca="1" si="29"/>
        <v>0.49680707018675524</v>
      </c>
      <c r="P53" s="121">
        <f t="shared" ca="1" si="37"/>
        <v>-1.0318643392909033</v>
      </c>
      <c r="Q53" s="121">
        <f t="shared" ca="1" si="4"/>
        <v>0.24502208399537453</v>
      </c>
      <c r="R53" s="121">
        <f t="shared" ca="1" si="5"/>
        <v>0.24443923012246299</v>
      </c>
      <c r="S53" s="121"/>
      <c r="T53" s="124">
        <f t="shared" ca="1" si="6"/>
        <v>58.77</v>
      </c>
      <c r="U53" s="124">
        <f t="shared" ca="1" si="7"/>
        <v>56.35</v>
      </c>
      <c r="V53" s="121">
        <f t="shared" ca="1" si="8"/>
        <v>0.61157024793388259</v>
      </c>
      <c r="W53" s="121" t="e">
        <f t="shared" si="31"/>
        <v>#N/A</v>
      </c>
      <c r="X53" s="124">
        <f t="shared" si="32"/>
        <v>0.2</v>
      </c>
      <c r="Y53" s="124">
        <f t="shared" si="33"/>
        <v>0.8</v>
      </c>
      <c r="Z53" t="e">
        <f t="shared" ca="1" si="9"/>
        <v>#N/A</v>
      </c>
      <c r="AA53" t="e">
        <f t="shared" ca="1" si="10"/>
        <v>#N/A</v>
      </c>
      <c r="AB53" t="e">
        <f t="shared" ca="1" si="11"/>
        <v>#N/A</v>
      </c>
      <c r="AC53" t="e">
        <f t="shared" ca="1" si="12"/>
        <v>#N/A</v>
      </c>
      <c r="AD53" t="b">
        <f t="shared" ca="1" si="13"/>
        <v>0</v>
      </c>
      <c r="AE53" t="b">
        <f t="shared" ca="1" si="14"/>
        <v>0</v>
      </c>
      <c r="AF53" t="b">
        <f t="shared" ca="1" si="34"/>
        <v>1</v>
      </c>
      <c r="AG53" t="b">
        <f t="shared" ca="1" si="15"/>
        <v>0</v>
      </c>
      <c r="AH53" t="b">
        <f t="shared" ca="1" si="16"/>
        <v>0</v>
      </c>
      <c r="AI53" s="225" t="e">
        <f t="shared" ca="1" si="17"/>
        <v>#N/A</v>
      </c>
      <c r="AJ53" s="225" t="e">
        <f t="shared" ca="1" si="18"/>
        <v>#N/A</v>
      </c>
      <c r="AK53" s="225" t="e">
        <f t="shared" ca="1" si="19"/>
        <v>#N/A</v>
      </c>
      <c r="AL53" s="225" t="e">
        <f t="shared" ca="1" si="20"/>
        <v>#N/A</v>
      </c>
      <c r="AM53" t="b">
        <f t="shared" ca="1" si="21"/>
        <v>0</v>
      </c>
      <c r="AN53" t="b">
        <f t="shared" ca="1" si="22"/>
        <v>0</v>
      </c>
      <c r="AO53" t="b">
        <f t="shared" ca="1" si="35"/>
        <v>0</v>
      </c>
      <c r="AP53" t="b">
        <f t="shared" ca="1" si="23"/>
        <v>0</v>
      </c>
      <c r="AQ53" t="b">
        <f t="shared" ca="1" si="24"/>
        <v>0</v>
      </c>
      <c r="AR53" s="124" t="e">
        <f t="shared" ca="1" si="25"/>
        <v>#N/A</v>
      </c>
      <c r="AS53" s="124" t="e">
        <f t="shared" ca="1" si="26"/>
        <v>#N/A</v>
      </c>
      <c r="AT53" t="e">
        <f t="shared" ca="1" si="36"/>
        <v>#N/A</v>
      </c>
      <c r="AU53" t="e">
        <f t="shared" ca="1" si="36"/>
        <v>#N/A</v>
      </c>
    </row>
    <row r="54" spans="1:47" x14ac:dyDescent="0.25">
      <c r="A54">
        <v>22</v>
      </c>
      <c r="B54" s="74">
        <f ca="1">OFFSET(InputPriceData!B$15,CalculationsAndCharts!$A54+$A$11,0,1,1)</f>
        <v>41557</v>
      </c>
      <c r="C54" s="3">
        <f ca="1">OFFSET(InputPriceData!G$15,CalculationsAndCharts!$A54+$A$11,0,1,1)</f>
        <v>2483900</v>
      </c>
      <c r="D54" s="4">
        <f ca="1">OFFSET(InputPriceData!C$15,CalculationsAndCharts!$A54+$A$11,IF($C$7,7,0),1,1)</f>
        <v>57.1</v>
      </c>
      <c r="E54" s="4">
        <f ca="1">OFFSET(InputPriceData!D$15,CalculationsAndCharts!$A54+$A$11,IF($C$7,7,0),1,1)</f>
        <v>57.63</v>
      </c>
      <c r="F54" s="4">
        <f ca="1">OFFSET(InputPriceData!E$15,CalculationsAndCharts!$A54+$A$11,IF($C$7,7,0),1,1)</f>
        <v>57.04</v>
      </c>
      <c r="G54" s="4">
        <f ca="1">OFFSET(InputPriceData!F$15,CalculationsAndCharts!$A54+$A$11,IF($C$7,7,0),1,1)</f>
        <v>57.54</v>
      </c>
      <c r="H54" s="126" t="e">
        <f t="shared" si="0"/>
        <v>#N/A</v>
      </c>
      <c r="I54" s="41" t="e">
        <f t="shared" si="38"/>
        <v>#N/A</v>
      </c>
      <c r="J54" s="41" t="e">
        <f t="shared" si="38"/>
        <v>#N/A</v>
      </c>
      <c r="K54" s="215">
        <f t="shared" ca="1" si="2"/>
        <v>57.108315860080339</v>
      </c>
      <c r="L54" s="215">
        <f t="shared" ca="1" si="27"/>
        <v>57.108315860080339</v>
      </c>
      <c r="M54" s="121">
        <f t="shared" ca="1" si="3"/>
        <v>-0.16392120138940758</v>
      </c>
      <c r="N54" s="121">
        <f t="shared" ca="1" si="28"/>
        <v>-0.78252553475295383</v>
      </c>
      <c r="O54" s="121">
        <f t="shared" ca="1" si="29"/>
        <v>0.85980510134236021</v>
      </c>
      <c r="P54" s="121">
        <f t="shared" ca="1" si="37"/>
        <v>-1.0318643392909033</v>
      </c>
      <c r="Q54" s="121">
        <f t="shared" ca="1" si="4"/>
        <v>0.13180886638126357</v>
      </c>
      <c r="R54" s="121">
        <f t="shared" ca="1" si="5"/>
        <v>0.28126505015214237</v>
      </c>
      <c r="S54" s="121"/>
      <c r="T54" s="124">
        <f t="shared" ca="1" si="6"/>
        <v>58.77</v>
      </c>
      <c r="U54" s="124">
        <f t="shared" ca="1" si="7"/>
        <v>56.35</v>
      </c>
      <c r="V54" s="121">
        <f t="shared" ca="1" si="8"/>
        <v>0.49173553719008134</v>
      </c>
      <c r="W54" s="121" t="e">
        <f t="shared" si="31"/>
        <v>#N/A</v>
      </c>
      <c r="X54" s="124">
        <f t="shared" si="32"/>
        <v>0.2</v>
      </c>
      <c r="Y54" s="124">
        <f t="shared" si="33"/>
        <v>0.8</v>
      </c>
      <c r="Z54" t="e">
        <f t="shared" ca="1" si="9"/>
        <v>#N/A</v>
      </c>
      <c r="AA54" t="e">
        <f t="shared" ca="1" si="10"/>
        <v>#N/A</v>
      </c>
      <c r="AB54" t="e">
        <f t="shared" ca="1" si="11"/>
        <v>#N/A</v>
      </c>
      <c r="AC54" t="e">
        <f t="shared" ca="1" si="12"/>
        <v>#N/A</v>
      </c>
      <c r="AD54" t="b">
        <f t="shared" ca="1" si="13"/>
        <v>0</v>
      </c>
      <c r="AE54" t="b">
        <f t="shared" ca="1" si="14"/>
        <v>0</v>
      </c>
      <c r="AF54" t="b">
        <f t="shared" ca="1" si="34"/>
        <v>1</v>
      </c>
      <c r="AG54" t="b">
        <f t="shared" ca="1" si="15"/>
        <v>0</v>
      </c>
      <c r="AH54" t="b">
        <f t="shared" ca="1" si="16"/>
        <v>0</v>
      </c>
      <c r="AI54" s="225" t="e">
        <f t="shared" ca="1" si="17"/>
        <v>#N/A</v>
      </c>
      <c r="AJ54" s="225" t="e">
        <f t="shared" ca="1" si="18"/>
        <v>#N/A</v>
      </c>
      <c r="AK54" s="225" t="e">
        <f t="shared" ca="1" si="19"/>
        <v>#N/A</v>
      </c>
      <c r="AL54" s="225" t="e">
        <f t="shared" ca="1" si="20"/>
        <v>#N/A</v>
      </c>
      <c r="AM54" t="b">
        <f t="shared" ca="1" si="21"/>
        <v>0</v>
      </c>
      <c r="AN54" t="b">
        <f t="shared" ca="1" si="22"/>
        <v>0</v>
      </c>
      <c r="AO54" t="b">
        <f t="shared" ca="1" si="35"/>
        <v>0</v>
      </c>
      <c r="AP54" t="b">
        <f t="shared" ca="1" si="23"/>
        <v>0</v>
      </c>
      <c r="AQ54" t="b">
        <f t="shared" ca="1" si="24"/>
        <v>0</v>
      </c>
      <c r="AR54" s="124" t="e">
        <f t="shared" ca="1" si="25"/>
        <v>#N/A</v>
      </c>
      <c r="AS54" s="124" t="e">
        <f t="shared" ca="1" si="26"/>
        <v>#N/A</v>
      </c>
      <c r="AT54" t="e">
        <f t="shared" ca="1" si="36"/>
        <v>#N/A</v>
      </c>
      <c r="AU54" t="e">
        <f t="shared" ca="1" si="36"/>
        <v>#N/A</v>
      </c>
    </row>
    <row r="55" spans="1:47" x14ac:dyDescent="0.25">
      <c r="A55">
        <v>23</v>
      </c>
      <c r="B55" s="74">
        <f ca="1">OFFSET(InputPriceData!B$15,CalculationsAndCharts!$A55+$A$11,0,1,1)</f>
        <v>41556</v>
      </c>
      <c r="C55" s="3">
        <f ca="1">OFFSET(InputPriceData!G$15,CalculationsAndCharts!$A55+$A$11,0,1,1)</f>
        <v>4153900</v>
      </c>
      <c r="D55" s="4">
        <f ca="1">OFFSET(InputPriceData!C$15,CalculationsAndCharts!$A55+$A$11,IF($C$7,7,0),1,1)</f>
        <v>56.35</v>
      </c>
      <c r="E55" s="4">
        <f ca="1">OFFSET(InputPriceData!D$15,CalculationsAndCharts!$A55+$A$11,IF($C$7,7,0),1,1)</f>
        <v>56.78</v>
      </c>
      <c r="F55" s="4">
        <f ca="1">OFFSET(InputPriceData!E$15,CalculationsAndCharts!$A55+$A$11,IF($C$7,7,0),1,1)</f>
        <v>55.96</v>
      </c>
      <c r="G55" s="4">
        <f ca="1">OFFSET(InputPriceData!F$15,CalculationsAndCharts!$A55+$A$11,IF($C$7,7,0),1,1)</f>
        <v>56.7</v>
      </c>
      <c r="H55" s="126" t="e">
        <f t="shared" si="0"/>
        <v>#N/A</v>
      </c>
      <c r="I55" s="41" t="e">
        <f t="shared" si="38"/>
        <v>#N/A</v>
      </c>
      <c r="J55" s="41" t="e">
        <f t="shared" si="38"/>
        <v>#N/A</v>
      </c>
      <c r="K55" s="215">
        <f t="shared" ca="1" si="2"/>
        <v>57.313736098692281</v>
      </c>
      <c r="L55" s="215">
        <f t="shared" ca="1" si="27"/>
        <v>57.313736098692281</v>
      </c>
      <c r="M55" s="121">
        <f t="shared" ca="1" si="3"/>
        <v>-1.055918565943605</v>
      </c>
      <c r="N55" s="121">
        <f t="shared" ca="1" si="28"/>
        <v>-0.63240696360686444</v>
      </c>
      <c r="O55" s="121">
        <f t="shared" ca="1" si="29"/>
        <v>1.2129389097729326</v>
      </c>
      <c r="P55" s="121">
        <f t="shared" ca="1" si="37"/>
        <v>-1.0318643392909033</v>
      </c>
      <c r="Q55" s="121">
        <f t="shared" ca="1" si="4"/>
        <v>0.17794761115506538</v>
      </c>
      <c r="R55" s="121">
        <f t="shared" ca="1" si="5"/>
        <v>0.31365612630397388</v>
      </c>
      <c r="S55" s="121"/>
      <c r="T55" s="124">
        <f t="shared" ca="1" si="6"/>
        <v>58.77</v>
      </c>
      <c r="U55" s="124">
        <f t="shared" ca="1" si="7"/>
        <v>56.35</v>
      </c>
      <c r="V55" s="121">
        <f t="shared" ca="1" si="8"/>
        <v>0.14462809917355421</v>
      </c>
      <c r="W55" s="121" t="e">
        <f t="shared" si="31"/>
        <v>#N/A</v>
      </c>
      <c r="X55" s="124">
        <f t="shared" si="32"/>
        <v>0.2</v>
      </c>
      <c r="Y55" s="124">
        <f t="shared" si="33"/>
        <v>0.8</v>
      </c>
      <c r="Z55" t="e">
        <f t="shared" ca="1" si="9"/>
        <v>#N/A</v>
      </c>
      <c r="AA55" t="e">
        <f t="shared" ca="1" si="10"/>
        <v>#N/A</v>
      </c>
      <c r="AB55" t="e">
        <f t="shared" ca="1" si="11"/>
        <v>#N/A</v>
      </c>
      <c r="AC55" t="e">
        <f t="shared" ca="1" si="12"/>
        <v>#N/A</v>
      </c>
      <c r="AD55" t="b">
        <f t="shared" ca="1" si="13"/>
        <v>0</v>
      </c>
      <c r="AE55" t="b">
        <f t="shared" ca="1" si="14"/>
        <v>0</v>
      </c>
      <c r="AF55" t="b">
        <f t="shared" ca="1" si="34"/>
        <v>1</v>
      </c>
      <c r="AG55" t="b">
        <f t="shared" ca="1" si="15"/>
        <v>0</v>
      </c>
      <c r="AH55" t="b">
        <f t="shared" ca="1" si="16"/>
        <v>0</v>
      </c>
      <c r="AI55" s="225" t="e">
        <f t="shared" ca="1" si="17"/>
        <v>#N/A</v>
      </c>
      <c r="AJ55" s="225" t="e">
        <f t="shared" ca="1" si="18"/>
        <v>#N/A</v>
      </c>
      <c r="AK55" s="225" t="e">
        <f t="shared" ca="1" si="19"/>
        <v>#N/A</v>
      </c>
      <c r="AL55" s="225" t="e">
        <f t="shared" ca="1" si="20"/>
        <v>#N/A</v>
      </c>
      <c r="AM55" t="b">
        <f t="shared" ca="1" si="21"/>
        <v>0</v>
      </c>
      <c r="AN55" t="b">
        <f t="shared" ca="1" si="22"/>
        <v>0</v>
      </c>
      <c r="AO55" t="b">
        <f t="shared" ca="1" si="35"/>
        <v>0</v>
      </c>
      <c r="AP55" t="b">
        <f t="shared" ca="1" si="23"/>
        <v>0</v>
      </c>
      <c r="AQ55" t="b">
        <f t="shared" ca="1" si="24"/>
        <v>0</v>
      </c>
      <c r="AR55" s="124" t="e">
        <f t="shared" ca="1" si="25"/>
        <v>#N/A</v>
      </c>
      <c r="AS55" s="124" t="e">
        <f t="shared" ca="1" si="26"/>
        <v>#N/A</v>
      </c>
      <c r="AT55" t="e">
        <f t="shared" ca="1" si="36"/>
        <v>#N/A</v>
      </c>
      <c r="AU55" t="e">
        <f t="shared" ca="1" si="36"/>
        <v>#N/A</v>
      </c>
    </row>
    <row r="56" spans="1:47" x14ac:dyDescent="0.25">
      <c r="A56">
        <v>24</v>
      </c>
      <c r="B56" s="74">
        <f ca="1">OFFSET(InputPriceData!B$15,CalculationsAndCharts!$A56+$A$11,0,1,1)</f>
        <v>41555</v>
      </c>
      <c r="C56" s="3">
        <f ca="1">OFFSET(InputPriceData!G$15,CalculationsAndCharts!$A56+$A$11,0,1,1)</f>
        <v>2762100</v>
      </c>
      <c r="D56" s="4">
        <f ca="1">OFFSET(InputPriceData!C$15,CalculationsAndCharts!$A56+$A$11,IF($C$7,7,0),1,1)</f>
        <v>57</v>
      </c>
      <c r="E56" s="4">
        <f ca="1">OFFSET(InputPriceData!D$15,CalculationsAndCharts!$A56+$A$11,IF($C$7,7,0),1,1)</f>
        <v>57.28</v>
      </c>
      <c r="F56" s="4">
        <f ca="1">OFFSET(InputPriceData!E$15,CalculationsAndCharts!$A56+$A$11,IF($C$7,7,0),1,1)</f>
        <v>56.27</v>
      </c>
      <c r="G56" s="4">
        <f ca="1">OFFSET(InputPriceData!F$15,CalculationsAndCharts!$A56+$A$11,IF($C$7,7,0),1,1)</f>
        <v>56.35</v>
      </c>
      <c r="H56" s="126" t="e">
        <f t="shared" si="0"/>
        <v>#N/A</v>
      </c>
      <c r="I56" s="41" t="e">
        <f t="shared" si="38"/>
        <v>#N/A</v>
      </c>
      <c r="J56" s="41" t="e">
        <f t="shared" si="38"/>
        <v>#N/A</v>
      </c>
      <c r="K56" s="215">
        <f t="shared" ca="1" si="2"/>
        <v>57.693945831648719</v>
      </c>
      <c r="L56" s="215">
        <f t="shared" ca="1" si="27"/>
        <v>57.693945831648719</v>
      </c>
      <c r="M56" s="121">
        <f t="shared" ca="1" si="3"/>
        <v>-1.5808733791977665</v>
      </c>
      <c r="N56" s="121">
        <f t="shared" ca="1" si="28"/>
        <v>-0.25357816930133542</v>
      </c>
      <c r="O56" s="121">
        <f t="shared" ca="1" si="29"/>
        <v>1.4436605127567288</v>
      </c>
      <c r="P56" s="121">
        <f t="shared" ca="1" si="37"/>
        <v>-1.0318643392909033</v>
      </c>
      <c r="Q56" s="121">
        <f t="shared" ca="1" si="4"/>
        <v>0.3143923880811812</v>
      </c>
      <c r="R56" s="121">
        <f t="shared" ca="1" si="5"/>
        <v>0.29468879174832674</v>
      </c>
      <c r="S56" s="121"/>
      <c r="T56" s="124">
        <f t="shared" ca="1" si="6"/>
        <v>58.77</v>
      </c>
      <c r="U56" s="124">
        <f t="shared" ca="1" si="7"/>
        <v>56.35</v>
      </c>
      <c r="V56" s="121">
        <f t="shared" ca="1" si="8"/>
        <v>0</v>
      </c>
      <c r="W56" s="121" t="e">
        <f t="shared" si="31"/>
        <v>#N/A</v>
      </c>
      <c r="X56" s="124">
        <f t="shared" si="32"/>
        <v>0.2</v>
      </c>
      <c r="Y56" s="124">
        <f t="shared" si="33"/>
        <v>0.8</v>
      </c>
      <c r="Z56" t="e">
        <f t="shared" ca="1" si="9"/>
        <v>#N/A</v>
      </c>
      <c r="AA56" t="e">
        <f t="shared" ca="1" si="10"/>
        <v>#N/A</v>
      </c>
      <c r="AB56" t="e">
        <f t="shared" ca="1" si="11"/>
        <v>#N/A</v>
      </c>
      <c r="AC56" t="e">
        <f t="shared" ca="1" si="12"/>
        <v>#N/A</v>
      </c>
      <c r="AD56" t="b">
        <f t="shared" ca="1" si="13"/>
        <v>0</v>
      </c>
      <c r="AE56" t="b">
        <f t="shared" ca="1" si="14"/>
        <v>0</v>
      </c>
      <c r="AF56" t="b">
        <f t="shared" ca="1" si="34"/>
        <v>1</v>
      </c>
      <c r="AG56" t="b">
        <f t="shared" ca="1" si="15"/>
        <v>0</v>
      </c>
      <c r="AH56" t="b">
        <f t="shared" ca="1" si="16"/>
        <v>0</v>
      </c>
      <c r="AI56" s="225" t="e">
        <f t="shared" ca="1" si="17"/>
        <v>#N/A</v>
      </c>
      <c r="AJ56" s="225" t="e">
        <f t="shared" ca="1" si="18"/>
        <v>#N/A</v>
      </c>
      <c r="AK56" s="225" t="e">
        <f t="shared" ca="1" si="19"/>
        <v>#N/A</v>
      </c>
      <c r="AL56" s="225" t="e">
        <f t="shared" ca="1" si="20"/>
        <v>#N/A</v>
      </c>
      <c r="AM56" t="b">
        <f t="shared" ca="1" si="21"/>
        <v>0</v>
      </c>
      <c r="AN56" t="b">
        <f t="shared" ca="1" si="22"/>
        <v>0</v>
      </c>
      <c r="AO56" t="b">
        <f t="shared" ca="1" si="35"/>
        <v>0</v>
      </c>
      <c r="AP56" t="b">
        <f t="shared" ca="1" si="23"/>
        <v>0</v>
      </c>
      <c r="AQ56" t="b">
        <f t="shared" ca="1" si="24"/>
        <v>0</v>
      </c>
      <c r="AR56" s="124" t="e">
        <f t="shared" ca="1" si="25"/>
        <v>#N/A</v>
      </c>
      <c r="AS56" s="124" t="e">
        <f t="shared" ca="1" si="26"/>
        <v>#N/A</v>
      </c>
      <c r="AT56" t="e">
        <f t="shared" ca="1" si="36"/>
        <v>#N/A</v>
      </c>
      <c r="AU56" t="e">
        <f t="shared" ca="1" si="36"/>
        <v>#N/A</v>
      </c>
    </row>
    <row r="57" spans="1:47" x14ac:dyDescent="0.25">
      <c r="A57">
        <v>25</v>
      </c>
      <c r="B57" s="74">
        <f ca="1">OFFSET(InputPriceData!B$15,CalculationsAndCharts!$A57+$A$11,0,1,1)</f>
        <v>41554</v>
      </c>
      <c r="C57" s="3">
        <f ca="1">OFFSET(InputPriceData!G$15,CalculationsAndCharts!$A57+$A$11,0,1,1)</f>
        <v>2790100</v>
      </c>
      <c r="D57" s="4">
        <f ca="1">OFFSET(InputPriceData!C$15,CalculationsAndCharts!$A57+$A$11,IF($C$7,7,0),1,1)</f>
        <v>58.36</v>
      </c>
      <c r="E57" s="4">
        <f ca="1">OFFSET(InputPriceData!D$15,CalculationsAndCharts!$A57+$A$11,IF($C$7,7,0),1,1)</f>
        <v>58.36</v>
      </c>
      <c r="F57" s="4">
        <f ca="1">OFFSET(InputPriceData!E$15,CalculationsAndCharts!$A57+$A$11,IF($C$7,7,0),1,1)</f>
        <v>57.13</v>
      </c>
      <c r="G57" s="4">
        <f ca="1">OFFSET(InputPriceData!F$15,CalculationsAndCharts!$A57+$A$11,IF($C$7,7,0),1,1)</f>
        <v>57.14</v>
      </c>
      <c r="H57" s="126" t="e">
        <f t="shared" si="0"/>
        <v>#N/A</v>
      </c>
      <c r="I57" s="41" t="e">
        <f t="shared" si="38"/>
        <v>#N/A</v>
      </c>
      <c r="J57" s="41" t="e">
        <f t="shared" si="38"/>
        <v>#N/A</v>
      </c>
      <c r="K57" s="215">
        <f t="shared" ca="1" si="2"/>
        <v>57.89892808878588</v>
      </c>
      <c r="L57" s="215">
        <f t="shared" ca="1" si="27"/>
        <v>57.89892808878588</v>
      </c>
      <c r="M57" s="121">
        <f t="shared" ca="1" si="3"/>
        <v>-0.94443455758335537</v>
      </c>
      <c r="N57" s="121">
        <f t="shared" ca="1" si="28"/>
        <v>1.2132897149104149E-2</v>
      </c>
      <c r="O57" s="121">
        <f t="shared" ca="1" si="29"/>
        <v>1.5087156199839327</v>
      </c>
      <c r="P57" s="121">
        <f t="shared" ca="1" si="37"/>
        <v>-1.0318643392909033</v>
      </c>
      <c r="Q57" s="121">
        <f t="shared" ca="1" si="4"/>
        <v>0.41092870650605234</v>
      </c>
      <c r="R57" s="121">
        <f t="shared" ca="1" si="5"/>
        <v>0.21871155711785858</v>
      </c>
      <c r="S57" s="121"/>
      <c r="T57" s="124">
        <f t="shared" ca="1" si="6"/>
        <v>58.77</v>
      </c>
      <c r="U57" s="124">
        <f t="shared" ca="1" si="7"/>
        <v>56.46</v>
      </c>
      <c r="V57" s="121">
        <f t="shared" ca="1" si="8"/>
        <v>0.29437229437229395</v>
      </c>
      <c r="W57" s="121" t="e">
        <f t="shared" si="31"/>
        <v>#N/A</v>
      </c>
      <c r="X57" s="124">
        <f t="shared" si="32"/>
        <v>0.2</v>
      </c>
      <c r="Y57" s="124">
        <f t="shared" si="33"/>
        <v>0.8</v>
      </c>
      <c r="Z57" t="e">
        <f t="shared" ca="1" si="9"/>
        <v>#N/A</v>
      </c>
      <c r="AA57" t="e">
        <f t="shared" ca="1" si="10"/>
        <v>#N/A</v>
      </c>
      <c r="AB57" t="e">
        <f t="shared" ca="1" si="11"/>
        <v>#N/A</v>
      </c>
      <c r="AC57" t="e">
        <f t="shared" ca="1" si="12"/>
        <v>#N/A</v>
      </c>
      <c r="AD57" t="b">
        <f t="shared" ca="1" si="13"/>
        <v>0</v>
      </c>
      <c r="AE57" t="b">
        <f t="shared" ca="1" si="14"/>
        <v>0</v>
      </c>
      <c r="AF57" t="b">
        <f t="shared" ca="1" si="34"/>
        <v>1</v>
      </c>
      <c r="AG57" t="b">
        <f t="shared" ca="1" si="15"/>
        <v>0</v>
      </c>
      <c r="AH57" t="b">
        <f t="shared" ca="1" si="16"/>
        <v>0</v>
      </c>
      <c r="AI57" s="225" t="e">
        <f t="shared" ca="1" si="17"/>
        <v>#N/A</v>
      </c>
      <c r="AJ57" s="225" t="e">
        <f t="shared" ca="1" si="18"/>
        <v>#N/A</v>
      </c>
      <c r="AK57" s="225" t="e">
        <f t="shared" ca="1" si="19"/>
        <v>#N/A</v>
      </c>
      <c r="AL57" s="225" t="e">
        <f t="shared" ca="1" si="20"/>
        <v>#N/A</v>
      </c>
      <c r="AM57" t="b">
        <f t="shared" ca="1" si="21"/>
        <v>0</v>
      </c>
      <c r="AN57" t="b">
        <f t="shared" ca="1" si="22"/>
        <v>0</v>
      </c>
      <c r="AO57" t="b">
        <f t="shared" ca="1" si="35"/>
        <v>0</v>
      </c>
      <c r="AP57" t="b">
        <f t="shared" ca="1" si="23"/>
        <v>0</v>
      </c>
      <c r="AQ57" t="b">
        <f t="shared" ca="1" si="24"/>
        <v>0</v>
      </c>
      <c r="AR57" s="124" t="e">
        <f t="shared" ca="1" si="25"/>
        <v>#N/A</v>
      </c>
      <c r="AS57" s="124" t="e">
        <f t="shared" ca="1" si="26"/>
        <v>#N/A</v>
      </c>
      <c r="AT57" t="e">
        <f t="shared" ca="1" si="36"/>
        <v>#N/A</v>
      </c>
      <c r="AU57" t="e">
        <f t="shared" ca="1" si="36"/>
        <v>#N/A</v>
      </c>
    </row>
    <row r="58" spans="1:47" x14ac:dyDescent="0.25">
      <c r="A58">
        <v>26</v>
      </c>
      <c r="B58" s="74">
        <f ca="1">OFFSET(InputPriceData!B$15,CalculationsAndCharts!$A58+$A$11,0,1,1)</f>
        <v>41551</v>
      </c>
      <c r="C58" s="3">
        <f ca="1">OFFSET(InputPriceData!G$15,CalculationsAndCharts!$A58+$A$11,0,1,1)</f>
        <v>2513700</v>
      </c>
      <c r="D58" s="4">
        <f ca="1">OFFSET(InputPriceData!C$15,CalculationsAndCharts!$A58+$A$11,IF($C$7,7,0),1,1)</f>
        <v>57.66</v>
      </c>
      <c r="E58" s="4">
        <f ca="1">OFFSET(InputPriceData!D$15,CalculationsAndCharts!$A58+$A$11,IF($C$7,7,0),1,1)</f>
        <v>58.82</v>
      </c>
      <c r="F58" s="4">
        <f ca="1">OFFSET(InputPriceData!E$15,CalculationsAndCharts!$A58+$A$11,IF($C$7,7,0),1,1)</f>
        <v>57.54</v>
      </c>
      <c r="G58" s="4">
        <f ca="1">OFFSET(InputPriceData!F$15,CalculationsAndCharts!$A58+$A$11,IF($C$7,7,0),1,1)</f>
        <v>58.77</v>
      </c>
      <c r="H58" s="126" t="e">
        <f t="shared" si="0"/>
        <v>#N/A</v>
      </c>
      <c r="I58" s="41" t="e">
        <f t="shared" si="38"/>
        <v>#N/A</v>
      </c>
      <c r="J58" s="41" t="e">
        <f t="shared" si="38"/>
        <v>#N/A</v>
      </c>
      <c r="K58" s="215">
        <f t="shared" ca="1" si="2"/>
        <v>57.687115932561099</v>
      </c>
      <c r="L58" s="215">
        <f t="shared" ca="1" si="27"/>
        <v>57.687115932561099</v>
      </c>
      <c r="M58" s="121">
        <f t="shared" ca="1" si="3"/>
        <v>0.75407174234256569</v>
      </c>
      <c r="N58" s="121">
        <f t="shared" ca="1" si="28"/>
        <v>-0.12641040389645319</v>
      </c>
      <c r="O58" s="121">
        <f t="shared" ca="1" si="29"/>
        <v>1.5087156199839327</v>
      </c>
      <c r="P58" s="121">
        <f t="shared" ca="1" si="37"/>
        <v>-1.0318643392909033</v>
      </c>
      <c r="Q58" s="121">
        <f t="shared" ca="1" si="4"/>
        <v>0.35639655114531255</v>
      </c>
      <c r="R58" s="121">
        <f t="shared" ca="1" si="5"/>
        <v>0.12257966518747698</v>
      </c>
      <c r="S58" s="121"/>
      <c r="T58" s="124">
        <f t="shared" ca="1" si="6"/>
        <v>58.77</v>
      </c>
      <c r="U58" s="124">
        <f t="shared" ca="1" si="7"/>
        <v>56.46</v>
      </c>
      <c r="V58" s="121">
        <f t="shared" ca="1" si="8"/>
        <v>1</v>
      </c>
      <c r="W58" s="121" t="e">
        <f t="shared" si="31"/>
        <v>#N/A</v>
      </c>
      <c r="X58" s="124">
        <f t="shared" si="32"/>
        <v>0.2</v>
      </c>
      <c r="Y58" s="124">
        <f t="shared" si="33"/>
        <v>0.8</v>
      </c>
      <c r="Z58" t="e">
        <f t="shared" ca="1" si="9"/>
        <v>#N/A</v>
      </c>
      <c r="AA58" t="e">
        <f t="shared" ca="1" si="10"/>
        <v>#N/A</v>
      </c>
      <c r="AB58" t="e">
        <f t="shared" ca="1" si="11"/>
        <v>#N/A</v>
      </c>
      <c r="AC58" t="e">
        <f t="shared" ca="1" si="12"/>
        <v>#N/A</v>
      </c>
      <c r="AD58" t="b">
        <f t="shared" ca="1" si="13"/>
        <v>0</v>
      </c>
      <c r="AE58" t="b">
        <f t="shared" ca="1" si="14"/>
        <v>0</v>
      </c>
      <c r="AF58" t="b">
        <f t="shared" ca="1" si="34"/>
        <v>1</v>
      </c>
      <c r="AG58" t="b">
        <f t="shared" ca="1" si="15"/>
        <v>0</v>
      </c>
      <c r="AH58" t="b">
        <f t="shared" ca="1" si="16"/>
        <v>0</v>
      </c>
      <c r="AI58" s="225" t="e">
        <f t="shared" ca="1" si="17"/>
        <v>#N/A</v>
      </c>
      <c r="AJ58" s="225" t="e">
        <f t="shared" ca="1" si="18"/>
        <v>#N/A</v>
      </c>
      <c r="AK58" s="225" t="e">
        <f t="shared" ca="1" si="19"/>
        <v>#N/A</v>
      </c>
      <c r="AL58" s="225" t="e">
        <f t="shared" ca="1" si="20"/>
        <v>#N/A</v>
      </c>
      <c r="AM58" t="b">
        <f t="shared" ca="1" si="21"/>
        <v>0</v>
      </c>
      <c r="AN58" t="b">
        <f t="shared" ca="1" si="22"/>
        <v>0</v>
      </c>
      <c r="AO58" t="b">
        <f t="shared" ca="1" si="35"/>
        <v>0</v>
      </c>
      <c r="AP58" t="b">
        <f t="shared" ca="1" si="23"/>
        <v>0</v>
      </c>
      <c r="AQ58" t="b">
        <f t="shared" ca="1" si="24"/>
        <v>0</v>
      </c>
      <c r="AR58" s="124" t="e">
        <f t="shared" ca="1" si="25"/>
        <v>#N/A</v>
      </c>
      <c r="AS58" s="124" t="e">
        <f t="shared" ca="1" si="26"/>
        <v>#N/A</v>
      </c>
      <c r="AT58" t="e">
        <f t="shared" ca="1" si="36"/>
        <v>#N/A</v>
      </c>
      <c r="AU58" t="e">
        <f t="shared" ca="1" si="36"/>
        <v>#N/A</v>
      </c>
    </row>
    <row r="59" spans="1:47" x14ac:dyDescent="0.25">
      <c r="A59">
        <v>27</v>
      </c>
      <c r="B59" s="74">
        <f ca="1">OFFSET(InputPriceData!B$15,CalculationsAndCharts!$A59+$A$11,0,1,1)</f>
        <v>41550</v>
      </c>
      <c r="C59" s="3">
        <f ca="1">OFFSET(InputPriceData!G$15,CalculationsAndCharts!$A59+$A$11,0,1,1)</f>
        <v>2609500</v>
      </c>
      <c r="D59" s="4">
        <f ca="1">OFFSET(InputPriceData!C$15,CalculationsAndCharts!$A59+$A$11,IF($C$7,7,0),1,1)</f>
        <v>57.9</v>
      </c>
      <c r="E59" s="4">
        <f ca="1">OFFSET(InputPriceData!D$15,CalculationsAndCharts!$A59+$A$11,IF($C$7,7,0),1,1)</f>
        <v>58.02</v>
      </c>
      <c r="F59" s="4">
        <f ca="1">OFFSET(InputPriceData!E$15,CalculationsAndCharts!$A59+$A$11,IF($C$7,7,0),1,1)</f>
        <v>57.45</v>
      </c>
      <c r="G59" s="4">
        <f ca="1">OFFSET(InputPriceData!F$15,CalculationsAndCharts!$A59+$A$11,IF($C$7,7,0),1,1)</f>
        <v>57.75</v>
      </c>
      <c r="H59" s="126" t="e">
        <f t="shared" si="0"/>
        <v>#N/A</v>
      </c>
      <c r="I59" s="41" t="e">
        <f t="shared" si="38"/>
        <v>#N/A</v>
      </c>
      <c r="J59" s="41" t="e">
        <f t="shared" si="38"/>
        <v>#N/A</v>
      </c>
      <c r="K59" s="215">
        <f t="shared" ca="1" si="2"/>
        <v>57.337000184702475</v>
      </c>
      <c r="L59" s="215">
        <f t="shared" ca="1" si="27"/>
        <v>57.337000184702475</v>
      </c>
      <c r="M59" s="121">
        <f t="shared" ca="1" si="3"/>
        <v>-0.12222168095107967</v>
      </c>
      <c r="N59" s="121">
        <f t="shared" ca="1" si="28"/>
        <v>-0.44403586394464978</v>
      </c>
      <c r="O59" s="121">
        <f t="shared" ca="1" si="29"/>
        <v>1.5087156199839327</v>
      </c>
      <c r="P59" s="121">
        <f t="shared" ca="1" si="37"/>
        <v>-1.0318643392909033</v>
      </c>
      <c r="Q59" s="121">
        <f t="shared" ca="1" si="4"/>
        <v>0.23137570348859987</v>
      </c>
      <c r="R59" s="121">
        <f t="shared" ca="1" si="5"/>
        <v>4.9535931921127999E-2</v>
      </c>
      <c r="S59" s="121"/>
      <c r="T59" s="124">
        <f t="shared" ca="1" si="6"/>
        <v>58.49</v>
      </c>
      <c r="U59" s="124">
        <f t="shared" ca="1" si="7"/>
        <v>56.46</v>
      </c>
      <c r="V59" s="121">
        <f t="shared" ca="1" si="8"/>
        <v>0.63546798029556573</v>
      </c>
      <c r="W59" s="121" t="e">
        <f t="shared" si="31"/>
        <v>#N/A</v>
      </c>
      <c r="X59" s="124">
        <f t="shared" si="32"/>
        <v>0.2</v>
      </c>
      <c r="Y59" s="124">
        <f t="shared" si="33"/>
        <v>0.8</v>
      </c>
      <c r="Z59" t="e">
        <f t="shared" ca="1" si="9"/>
        <v>#N/A</v>
      </c>
      <c r="AA59" t="e">
        <f t="shared" ca="1" si="10"/>
        <v>#N/A</v>
      </c>
      <c r="AB59" t="e">
        <f t="shared" ca="1" si="11"/>
        <v>#N/A</v>
      </c>
      <c r="AC59" t="e">
        <f t="shared" ca="1" si="12"/>
        <v>#N/A</v>
      </c>
      <c r="AD59" t="b">
        <f t="shared" ca="1" si="13"/>
        <v>0</v>
      </c>
      <c r="AE59" t="b">
        <f t="shared" ca="1" si="14"/>
        <v>0</v>
      </c>
      <c r="AF59" t="b">
        <f t="shared" ca="1" si="34"/>
        <v>1</v>
      </c>
      <c r="AG59" t="b">
        <f t="shared" ca="1" si="15"/>
        <v>0</v>
      </c>
      <c r="AH59" t="b">
        <f t="shared" ca="1" si="16"/>
        <v>0</v>
      </c>
      <c r="AI59" s="225" t="e">
        <f t="shared" ca="1" si="17"/>
        <v>#N/A</v>
      </c>
      <c r="AJ59" s="225" t="e">
        <f t="shared" ca="1" si="18"/>
        <v>#N/A</v>
      </c>
      <c r="AK59" s="225" t="e">
        <f t="shared" ca="1" si="19"/>
        <v>#N/A</v>
      </c>
      <c r="AL59" s="225" t="e">
        <f t="shared" ca="1" si="20"/>
        <v>#N/A</v>
      </c>
      <c r="AM59" t="b">
        <f t="shared" ca="1" si="21"/>
        <v>0</v>
      </c>
      <c r="AN59" t="b">
        <f t="shared" ca="1" si="22"/>
        <v>0</v>
      </c>
      <c r="AO59" t="b">
        <f t="shared" ca="1" si="35"/>
        <v>0</v>
      </c>
      <c r="AP59" t="b">
        <f t="shared" ca="1" si="23"/>
        <v>0</v>
      </c>
      <c r="AQ59" t="b">
        <f t="shared" ca="1" si="24"/>
        <v>0</v>
      </c>
      <c r="AR59" s="124" t="e">
        <f t="shared" ca="1" si="25"/>
        <v>#N/A</v>
      </c>
      <c r="AS59" s="124" t="e">
        <f t="shared" ca="1" si="26"/>
        <v>#N/A</v>
      </c>
      <c r="AT59" t="e">
        <f t="shared" ca="1" si="36"/>
        <v>#N/A</v>
      </c>
      <c r="AU59" t="e">
        <f t="shared" ca="1" si="36"/>
        <v>#N/A</v>
      </c>
    </row>
    <row r="60" spans="1:47" x14ac:dyDescent="0.25">
      <c r="A60">
        <v>28</v>
      </c>
      <c r="B60" s="74">
        <f ca="1">OFFSET(InputPriceData!B$15,CalculationsAndCharts!$A60+$A$11,0,1,1)</f>
        <v>41549</v>
      </c>
      <c r="C60" s="3">
        <f ca="1">OFFSET(InputPriceData!G$15,CalculationsAndCharts!$A60+$A$11,0,1,1)</f>
        <v>2206400</v>
      </c>
      <c r="D60" s="4">
        <f ca="1">OFFSET(InputPriceData!C$15,CalculationsAndCharts!$A60+$A$11,IF($C$7,7,0),1,1)</f>
        <v>57.44</v>
      </c>
      <c r="E60" s="4">
        <f ca="1">OFFSET(InputPriceData!D$15,CalculationsAndCharts!$A60+$A$11,IF($C$7,7,0),1,1)</f>
        <v>57.94</v>
      </c>
      <c r="F60" s="4">
        <f ca="1">OFFSET(InputPriceData!E$15,CalculationsAndCharts!$A60+$A$11,IF($C$7,7,0),1,1)</f>
        <v>57.25</v>
      </c>
      <c r="G60" s="4">
        <f ca="1">OFFSET(InputPriceData!F$15,CalculationsAndCharts!$A60+$A$11,IF($C$7,7,0),1,1)</f>
        <v>57.9</v>
      </c>
      <c r="H60" s="126" t="e">
        <f t="shared" si="0"/>
        <v>#N/A</v>
      </c>
      <c r="I60" s="41" t="e">
        <f t="shared" si="38"/>
        <v>#N/A</v>
      </c>
      <c r="J60" s="41" t="e">
        <f t="shared" si="38"/>
        <v>#N/A</v>
      </c>
      <c r="K60" s="215">
        <f t="shared" ca="1" si="2"/>
        <v>57.053817342087733</v>
      </c>
      <c r="L60" s="215">
        <f t="shared" ca="1" si="27"/>
        <v>57.053817342087733</v>
      </c>
      <c r="M60" s="121">
        <f t="shared" ca="1" si="3"/>
        <v>0.11055782319862895</v>
      </c>
      <c r="N60" s="121">
        <f t="shared" ca="1" si="28"/>
        <v>-0.74856730728020804</v>
      </c>
      <c r="O60" s="121">
        <f t="shared" ca="1" si="29"/>
        <v>1.5087156199839327</v>
      </c>
      <c r="P60" s="121">
        <f t="shared" ca="1" si="37"/>
        <v>-1.0318643392909033</v>
      </c>
      <c r="Q60" s="121">
        <f t="shared" ca="1" si="4"/>
        <v>0.11150880371880026</v>
      </c>
      <c r="R60" s="121">
        <f t="shared" ca="1" si="5"/>
        <v>2.2329010622870842E-2</v>
      </c>
      <c r="S60" s="121"/>
      <c r="T60" s="124">
        <f t="shared" ca="1" si="6"/>
        <v>58.49</v>
      </c>
      <c r="U60" s="124">
        <f t="shared" ca="1" si="7"/>
        <v>56.46</v>
      </c>
      <c r="V60" s="121">
        <f t="shared" ca="1" si="8"/>
        <v>0.70935960591132852</v>
      </c>
      <c r="W60" s="121" t="e">
        <f t="shared" si="31"/>
        <v>#N/A</v>
      </c>
      <c r="X60" s="124">
        <f t="shared" si="32"/>
        <v>0.2</v>
      </c>
      <c r="Y60" s="124">
        <f t="shared" si="33"/>
        <v>0.8</v>
      </c>
      <c r="Z60" t="e">
        <f t="shared" ca="1" si="9"/>
        <v>#N/A</v>
      </c>
      <c r="AA60" t="e">
        <f t="shared" ca="1" si="10"/>
        <v>#N/A</v>
      </c>
      <c r="AB60" t="e">
        <f t="shared" ca="1" si="11"/>
        <v>#N/A</v>
      </c>
      <c r="AC60" t="e">
        <f t="shared" ca="1" si="12"/>
        <v>#N/A</v>
      </c>
      <c r="AD60" t="b">
        <f t="shared" ca="1" si="13"/>
        <v>0</v>
      </c>
      <c r="AE60" t="b">
        <f t="shared" ca="1" si="14"/>
        <v>0</v>
      </c>
      <c r="AF60" t="b">
        <f t="shared" ca="1" si="34"/>
        <v>1</v>
      </c>
      <c r="AG60" t="b">
        <f t="shared" ca="1" si="15"/>
        <v>0</v>
      </c>
      <c r="AH60" t="b">
        <f t="shared" ca="1" si="16"/>
        <v>0</v>
      </c>
      <c r="AI60" s="225" t="e">
        <f t="shared" ca="1" si="17"/>
        <v>#N/A</v>
      </c>
      <c r="AJ60" s="225" t="e">
        <f t="shared" ca="1" si="18"/>
        <v>#N/A</v>
      </c>
      <c r="AK60" s="225" t="e">
        <f t="shared" ca="1" si="19"/>
        <v>#N/A</v>
      </c>
      <c r="AL60" s="225" t="e">
        <f t="shared" ca="1" si="20"/>
        <v>#N/A</v>
      </c>
      <c r="AM60" t="b">
        <f t="shared" ca="1" si="21"/>
        <v>0</v>
      </c>
      <c r="AN60" t="b">
        <f t="shared" ca="1" si="22"/>
        <v>0</v>
      </c>
      <c r="AO60" t="b">
        <f t="shared" ca="1" si="35"/>
        <v>0</v>
      </c>
      <c r="AP60" t="b">
        <f t="shared" ca="1" si="23"/>
        <v>0</v>
      </c>
      <c r="AQ60" t="b">
        <f t="shared" ca="1" si="24"/>
        <v>0</v>
      </c>
      <c r="AR60" s="124" t="e">
        <f t="shared" ca="1" si="25"/>
        <v>#N/A</v>
      </c>
      <c r="AS60" s="124" t="e">
        <f t="shared" ca="1" si="26"/>
        <v>#N/A</v>
      </c>
      <c r="AT60" t="e">
        <f t="shared" ca="1" si="36"/>
        <v>#N/A</v>
      </c>
      <c r="AU60" t="e">
        <f t="shared" ca="1" si="36"/>
        <v>#N/A</v>
      </c>
    </row>
    <row r="61" spans="1:47" x14ac:dyDescent="0.25">
      <c r="A61">
        <v>29</v>
      </c>
      <c r="B61" s="74">
        <f ca="1">OFFSET(InputPriceData!B$15,CalculationsAndCharts!$A61+$A$11,0,1,1)</f>
        <v>41548</v>
      </c>
      <c r="C61" s="3">
        <f ca="1">OFFSET(InputPriceData!G$15,CalculationsAndCharts!$A61+$A$11,0,1,1)</f>
        <v>3575200</v>
      </c>
      <c r="D61" s="4">
        <f ca="1">OFFSET(InputPriceData!C$15,CalculationsAndCharts!$A61+$A$11,IF($C$7,7,0),1,1)</f>
        <v>56.59</v>
      </c>
      <c r="E61" s="4">
        <f ca="1">OFFSET(InputPriceData!D$15,CalculationsAndCharts!$A61+$A$11,IF($C$7,7,0),1,1)</f>
        <v>57.98</v>
      </c>
      <c r="F61" s="4">
        <f ca="1">OFFSET(InputPriceData!E$15,CalculationsAndCharts!$A61+$A$11,IF($C$7,7,0),1,1)</f>
        <v>56.32</v>
      </c>
      <c r="G61" s="4">
        <f ca="1">OFFSET(InputPriceData!F$15,CalculationsAndCharts!$A61+$A$11,IF($C$7,7,0),1,1)</f>
        <v>57.78</v>
      </c>
      <c r="H61" s="126" t="e">
        <f t="shared" si="0"/>
        <v>#N/A</v>
      </c>
      <c r="I61" s="41" t="e">
        <f t="shared" si="38"/>
        <v>#N/A</v>
      </c>
      <c r="J61" s="41" t="e">
        <f t="shared" si="38"/>
        <v>#N/A</v>
      </c>
      <c r="K61" s="215">
        <f t="shared" ca="1" si="2"/>
        <v>56.839934051621022</v>
      </c>
      <c r="L61" s="215">
        <f t="shared" ca="1" si="27"/>
        <v>56.839934051621022</v>
      </c>
      <c r="M61" s="121">
        <f t="shared" ca="1" si="3"/>
        <v>9.2843886474390569E-2</v>
      </c>
      <c r="N61" s="121">
        <f t="shared" ca="1" si="28"/>
        <v>-1.0318643392909033</v>
      </c>
      <c r="O61" s="121">
        <f t="shared" ca="1" si="29"/>
        <v>1.5087156199839327</v>
      </c>
      <c r="P61" s="121">
        <f t="shared" ca="1" si="37"/>
        <v>-1.0318643392909033</v>
      </c>
      <c r="Q61" s="121">
        <f t="shared" ca="1" si="4"/>
        <v>0</v>
      </c>
      <c r="R61" s="121">
        <f t="shared" ca="1" si="5"/>
        <v>4.7952602557478741E-2</v>
      </c>
      <c r="S61" s="121"/>
      <c r="T61" s="124">
        <f t="shared" ca="1" si="6"/>
        <v>58.49</v>
      </c>
      <c r="U61" s="124">
        <f t="shared" ca="1" si="7"/>
        <v>56.39</v>
      </c>
      <c r="V61" s="121">
        <f t="shared" ca="1" si="8"/>
        <v>0.66190476190476177</v>
      </c>
      <c r="W61" s="121" t="e">
        <f t="shared" si="31"/>
        <v>#N/A</v>
      </c>
      <c r="X61" s="124">
        <f t="shared" si="32"/>
        <v>0.2</v>
      </c>
      <c r="Y61" s="124">
        <f t="shared" si="33"/>
        <v>0.8</v>
      </c>
      <c r="Z61">
        <f t="shared" ca="1" si="9"/>
        <v>56.59</v>
      </c>
      <c r="AA61" t="e">
        <f t="shared" ca="1" si="10"/>
        <v>#N/A</v>
      </c>
      <c r="AB61" t="e">
        <f t="shared" ca="1" si="11"/>
        <v>#N/A</v>
      </c>
      <c r="AC61" t="e">
        <f t="shared" ca="1" si="12"/>
        <v>#N/A</v>
      </c>
      <c r="AD61" t="b">
        <f t="shared" ca="1" si="13"/>
        <v>0</v>
      </c>
      <c r="AE61" t="b">
        <f t="shared" ca="1" si="14"/>
        <v>1</v>
      </c>
      <c r="AF61" t="b">
        <f t="shared" ca="1" si="34"/>
        <v>1</v>
      </c>
      <c r="AG61" t="b">
        <f t="shared" ca="1" si="15"/>
        <v>0</v>
      </c>
      <c r="AH61" t="b">
        <f t="shared" ca="1" si="16"/>
        <v>0</v>
      </c>
      <c r="AI61" s="225">
        <f t="shared" ca="1" si="17"/>
        <v>56.59</v>
      </c>
      <c r="AJ61" s="225" t="e">
        <f t="shared" ca="1" si="18"/>
        <v>#N/A</v>
      </c>
      <c r="AK61" s="225">
        <f t="shared" ca="1" si="19"/>
        <v>56.59</v>
      </c>
      <c r="AL61" s="225" t="e">
        <f t="shared" ca="1" si="20"/>
        <v>#N/A</v>
      </c>
      <c r="AM61" t="b">
        <f t="shared" ca="1" si="21"/>
        <v>0</v>
      </c>
      <c r="AN61" t="b">
        <f t="shared" ca="1" si="22"/>
        <v>0</v>
      </c>
      <c r="AO61" t="b">
        <f t="shared" ca="1" si="35"/>
        <v>0</v>
      </c>
      <c r="AP61" t="b">
        <f t="shared" ca="1" si="23"/>
        <v>0</v>
      </c>
      <c r="AQ61" t="b">
        <f t="shared" ca="1" si="24"/>
        <v>1</v>
      </c>
      <c r="AR61" s="124" t="e">
        <f t="shared" ca="1" si="25"/>
        <v>#N/A</v>
      </c>
      <c r="AS61" s="124">
        <f t="shared" ca="1" si="26"/>
        <v>56.59</v>
      </c>
      <c r="AT61" t="e">
        <f t="shared" ca="1" si="36"/>
        <v>#N/A</v>
      </c>
      <c r="AU61">
        <f t="shared" ca="1" si="36"/>
        <v>56.59</v>
      </c>
    </row>
    <row r="62" spans="1:47" x14ac:dyDescent="0.25">
      <c r="A62">
        <v>30</v>
      </c>
      <c r="B62" s="74">
        <f ca="1">OFFSET(InputPriceData!B$15,CalculationsAndCharts!$A62+$A$11,0,1,1)</f>
        <v>41547</v>
      </c>
      <c r="C62" s="3">
        <f ca="1">OFFSET(InputPriceData!G$15,CalculationsAndCharts!$A62+$A$11,0,1,1)</f>
        <v>1860400</v>
      </c>
      <c r="D62" s="4">
        <f ca="1">OFFSET(InputPriceData!C$15,CalculationsAndCharts!$A62+$A$11,IF($C$7,7,0),1,1)</f>
        <v>56.23</v>
      </c>
      <c r="E62" s="4">
        <f ca="1">OFFSET(InputPriceData!D$15,CalculationsAndCharts!$A62+$A$11,IF($C$7,7,0),1,1)</f>
        <v>56.76</v>
      </c>
      <c r="F62" s="4">
        <f ca="1">OFFSET(InputPriceData!E$15,CalculationsAndCharts!$A62+$A$11,IF($C$7,7,0),1,1)</f>
        <v>55.71</v>
      </c>
      <c r="G62" s="4">
        <f ca="1">OFFSET(InputPriceData!F$15,CalculationsAndCharts!$A62+$A$11,IF($C$7,7,0),1,1)</f>
        <v>56.46</v>
      </c>
      <c r="H62" s="126" t="e">
        <f t="shared" si="0"/>
        <v>#N/A</v>
      </c>
      <c r="I62" s="41" t="e">
        <f t="shared" si="38"/>
        <v>#N/A</v>
      </c>
      <c r="J62" s="41" t="e">
        <f t="shared" si="38"/>
        <v>#N/A</v>
      </c>
      <c r="K62" s="215">
        <f t="shared" ca="1" si="2"/>
        <v>56.935409237175094</v>
      </c>
      <c r="L62" s="215">
        <f t="shared" ca="1" si="27"/>
        <v>56.935409237175094</v>
      </c>
      <c r="M62" s="121">
        <f t="shared" ca="1" si="3"/>
        <v>-1.248712746929131</v>
      </c>
      <c r="N62" s="121">
        <f t="shared" ca="1" si="28"/>
        <v>-1.0229943463818083</v>
      </c>
      <c r="O62" s="121">
        <f t="shared" ca="1" si="29"/>
        <v>1.5087156199839327</v>
      </c>
      <c r="P62" s="121">
        <f t="shared" ca="1" si="37"/>
        <v>-1.0229943463818083</v>
      </c>
      <c r="Q62" s="121">
        <f t="shared" ca="1" si="4"/>
        <v>0</v>
      </c>
      <c r="R62" s="121">
        <f t="shared" ca="1" si="5"/>
        <v>0.11505388391661231</v>
      </c>
      <c r="S62" s="121"/>
      <c r="T62" s="124">
        <f t="shared" ca="1" si="6"/>
        <v>58.49</v>
      </c>
      <c r="U62" s="124">
        <f t="shared" ca="1" si="7"/>
        <v>53.88</v>
      </c>
      <c r="V62" s="121">
        <f t="shared" ca="1" si="8"/>
        <v>0.55965292841648562</v>
      </c>
      <c r="W62" s="121" t="e">
        <f t="shared" si="31"/>
        <v>#N/A</v>
      </c>
      <c r="X62" s="124">
        <f t="shared" si="32"/>
        <v>0.2</v>
      </c>
      <c r="Y62" s="124">
        <f t="shared" si="33"/>
        <v>0.8</v>
      </c>
      <c r="Z62" t="e">
        <f t="shared" ca="1" si="9"/>
        <v>#N/A</v>
      </c>
      <c r="AA62" t="e">
        <f t="shared" ca="1" si="10"/>
        <v>#N/A</v>
      </c>
      <c r="AB62">
        <f t="shared" ca="1" si="11"/>
        <v>0.11505388391661231</v>
      </c>
      <c r="AC62" t="e">
        <f t="shared" ca="1" si="12"/>
        <v>#N/A</v>
      </c>
      <c r="AD62" t="b">
        <f t="shared" ca="1" si="13"/>
        <v>1</v>
      </c>
      <c r="AE62" t="b">
        <f t="shared" ca="1" si="14"/>
        <v>0</v>
      </c>
      <c r="AF62" t="b">
        <f t="shared" ca="1" si="34"/>
        <v>0</v>
      </c>
      <c r="AG62" t="b">
        <f t="shared" ca="1" si="15"/>
        <v>0</v>
      </c>
      <c r="AH62" t="b">
        <f t="shared" ca="1" si="16"/>
        <v>0</v>
      </c>
      <c r="AI62" s="225" t="e">
        <f t="shared" ca="1" si="17"/>
        <v>#N/A</v>
      </c>
      <c r="AJ62" s="225" t="e">
        <f t="shared" ca="1" si="18"/>
        <v>#N/A</v>
      </c>
      <c r="AK62" s="225" t="e">
        <f t="shared" ca="1" si="19"/>
        <v>#N/A</v>
      </c>
      <c r="AL62" s="225" t="e">
        <f t="shared" ca="1" si="20"/>
        <v>#N/A</v>
      </c>
      <c r="AM62" t="b">
        <f t="shared" ca="1" si="21"/>
        <v>0</v>
      </c>
      <c r="AN62" t="b">
        <f t="shared" ca="1" si="22"/>
        <v>0</v>
      </c>
      <c r="AO62" t="b">
        <f t="shared" ca="1" si="35"/>
        <v>1</v>
      </c>
      <c r="AP62" t="b">
        <f t="shared" ca="1" si="23"/>
        <v>1</v>
      </c>
      <c r="AQ62" t="b">
        <f t="shared" ca="1" si="24"/>
        <v>0</v>
      </c>
      <c r="AR62" s="124" t="e">
        <f t="shared" ca="1" si="25"/>
        <v>#N/A</v>
      </c>
      <c r="AS62" s="124" t="e">
        <f t="shared" ca="1" si="26"/>
        <v>#N/A</v>
      </c>
      <c r="AT62" t="e">
        <f t="shared" ca="1" si="36"/>
        <v>#N/A</v>
      </c>
      <c r="AU62" t="e">
        <f t="shared" ca="1" si="36"/>
        <v>#N/A</v>
      </c>
    </row>
    <row r="63" spans="1:47" x14ac:dyDescent="0.25">
      <c r="A63">
        <v>31</v>
      </c>
      <c r="B63" s="74">
        <f ca="1">OFFSET(InputPriceData!B$15,CalculationsAndCharts!$A63+$A$11,0,1,1)</f>
        <v>41544</v>
      </c>
      <c r="C63" s="3">
        <f ca="1">OFFSET(InputPriceData!G$15,CalculationsAndCharts!$A63+$A$11,0,1,1)</f>
        <v>2568700</v>
      </c>
      <c r="D63" s="4">
        <f ca="1">OFFSET(InputPriceData!C$15,CalculationsAndCharts!$A63+$A$11,IF($C$7,7,0),1,1)</f>
        <v>56.7</v>
      </c>
      <c r="E63" s="4">
        <f ca="1">OFFSET(InputPriceData!D$15,CalculationsAndCharts!$A63+$A$11,IF($C$7,7,0),1,1)</f>
        <v>57.08</v>
      </c>
      <c r="F63" s="4">
        <f ca="1">OFFSET(InputPriceData!E$15,CalculationsAndCharts!$A63+$A$11,IF($C$7,7,0),1,1)</f>
        <v>56.51</v>
      </c>
      <c r="G63" s="4">
        <f ca="1">OFFSET(InputPriceData!F$15,CalculationsAndCharts!$A63+$A$11,IF($C$7,7,0),1,1)</f>
        <v>56.59</v>
      </c>
      <c r="H63" s="126" t="e">
        <f t="shared" si="0"/>
        <v>#N/A</v>
      </c>
      <c r="I63" s="41" t="e">
        <f t="shared" si="38"/>
        <v>#N/A</v>
      </c>
      <c r="J63" s="41" t="e">
        <f t="shared" si="38"/>
        <v>#N/A</v>
      </c>
      <c r="K63" s="215">
        <f t="shared" ca="1" si="2"/>
        <v>57.281149368819925</v>
      </c>
      <c r="L63" s="215">
        <f t="shared" ca="1" si="27"/>
        <v>57.281149368819925</v>
      </c>
      <c r="M63" s="121">
        <f t="shared" ca="1" si="3"/>
        <v>-1.2574727926443026</v>
      </c>
      <c r="N63" s="121">
        <f t="shared" ca="1" si="28"/>
        <v>-0.72751309759516769</v>
      </c>
      <c r="O63" s="121">
        <f t="shared" ca="1" si="29"/>
        <v>1.5087156199839327</v>
      </c>
      <c r="P63" s="121">
        <f t="shared" ca="1" si="37"/>
        <v>-0.72751309759516769</v>
      </c>
      <c r="Q63" s="121">
        <f t="shared" ca="1" si="4"/>
        <v>0</v>
      </c>
      <c r="R63" s="121">
        <f t="shared" ca="1" si="5"/>
        <v>0.20738903412951754</v>
      </c>
      <c r="S63" s="121"/>
      <c r="T63" s="124">
        <f t="shared" ca="1" si="6"/>
        <v>58.49</v>
      </c>
      <c r="U63" s="124">
        <f t="shared" ca="1" si="7"/>
        <v>53.88</v>
      </c>
      <c r="V63" s="121">
        <f t="shared" ca="1" si="8"/>
        <v>0.58785249457700672</v>
      </c>
      <c r="W63" s="121" t="e">
        <f t="shared" si="31"/>
        <v>#N/A</v>
      </c>
      <c r="X63" s="124">
        <f t="shared" si="32"/>
        <v>0.2</v>
      </c>
      <c r="Y63" s="124">
        <f t="shared" si="33"/>
        <v>0.8</v>
      </c>
      <c r="Z63" t="e">
        <f t="shared" ca="1" si="9"/>
        <v>#N/A</v>
      </c>
      <c r="AA63" t="e">
        <f t="shared" ca="1" si="10"/>
        <v>#N/A</v>
      </c>
      <c r="AB63" t="e">
        <f t="shared" ca="1" si="11"/>
        <v>#N/A</v>
      </c>
      <c r="AC63" t="e">
        <f t="shared" ca="1" si="12"/>
        <v>#N/A</v>
      </c>
      <c r="AD63" t="b">
        <f t="shared" ca="1" si="13"/>
        <v>0</v>
      </c>
      <c r="AE63" t="b">
        <f t="shared" ca="1" si="14"/>
        <v>0</v>
      </c>
      <c r="AF63" t="b">
        <f t="shared" ca="1" si="34"/>
        <v>0</v>
      </c>
      <c r="AG63" t="b">
        <f t="shared" ca="1" si="15"/>
        <v>0</v>
      </c>
      <c r="AH63" t="b">
        <f t="shared" ca="1" si="16"/>
        <v>0</v>
      </c>
      <c r="AI63" s="225" t="e">
        <f t="shared" ca="1" si="17"/>
        <v>#N/A</v>
      </c>
      <c r="AJ63" s="225" t="e">
        <f t="shared" ca="1" si="18"/>
        <v>#N/A</v>
      </c>
      <c r="AK63" s="225" t="e">
        <f t="shared" ca="1" si="19"/>
        <v>#N/A</v>
      </c>
      <c r="AL63" s="225" t="e">
        <f t="shared" ca="1" si="20"/>
        <v>#N/A</v>
      </c>
      <c r="AM63" t="b">
        <f t="shared" ca="1" si="21"/>
        <v>0</v>
      </c>
      <c r="AN63" t="b">
        <f t="shared" ca="1" si="22"/>
        <v>0</v>
      </c>
      <c r="AO63" t="b">
        <f t="shared" ca="1" si="35"/>
        <v>1</v>
      </c>
      <c r="AP63" t="b">
        <f t="shared" ca="1" si="23"/>
        <v>0</v>
      </c>
      <c r="AQ63" t="b">
        <f t="shared" ca="1" si="24"/>
        <v>0</v>
      </c>
      <c r="AR63" s="124" t="e">
        <f t="shared" ca="1" si="25"/>
        <v>#N/A</v>
      </c>
      <c r="AS63" s="124" t="e">
        <f t="shared" ca="1" si="26"/>
        <v>#N/A</v>
      </c>
      <c r="AT63" t="e">
        <f t="shared" ca="1" si="36"/>
        <v>#N/A</v>
      </c>
      <c r="AU63" t="e">
        <f t="shared" ca="1" si="36"/>
        <v>#N/A</v>
      </c>
    </row>
    <row r="64" spans="1:47" x14ac:dyDescent="0.25">
      <c r="A64">
        <v>32</v>
      </c>
      <c r="B64" s="74">
        <f ca="1">OFFSET(InputPriceData!B$15,CalculationsAndCharts!$A64+$A$11,0,1,1)</f>
        <v>41543</v>
      </c>
      <c r="C64" s="3">
        <f ca="1">OFFSET(InputPriceData!G$15,CalculationsAndCharts!$A64+$A$11,0,1,1)</f>
        <v>2741900</v>
      </c>
      <c r="D64" s="4">
        <f ca="1">OFFSET(InputPriceData!C$15,CalculationsAndCharts!$A64+$A$11,IF($C$7,7,0),1,1)</f>
        <v>57.15</v>
      </c>
      <c r="E64" s="4">
        <f ca="1">OFFSET(InputPriceData!D$15,CalculationsAndCharts!$A64+$A$11,IF($C$7,7,0),1,1)</f>
        <v>57.55</v>
      </c>
      <c r="F64" s="4">
        <f ca="1">OFFSET(InputPriceData!E$15,CalculationsAndCharts!$A64+$A$11,IF($C$7,7,0),1,1)</f>
        <v>56.71</v>
      </c>
      <c r="G64" s="4">
        <f ca="1">OFFSET(InputPriceData!F$15,CalculationsAndCharts!$A64+$A$11,IF($C$7,7,0),1,1)</f>
        <v>56.75</v>
      </c>
      <c r="H64" s="126" t="e">
        <f t="shared" si="0"/>
        <v>#N/A</v>
      </c>
      <c r="I64" s="41" t="e">
        <f t="shared" si="38"/>
        <v>#N/A</v>
      </c>
      <c r="J64" s="41" t="e">
        <f t="shared" si="38"/>
        <v>#N/A</v>
      </c>
      <c r="K64" s="215">
        <f t="shared" ca="1" si="2"/>
        <v>57.656382907455068</v>
      </c>
      <c r="L64" s="215">
        <f t="shared" ca="1" si="27"/>
        <v>57.656382907455068</v>
      </c>
      <c r="M64" s="121">
        <f t="shared" ca="1" si="3"/>
        <v>-1.2231746606688585</v>
      </c>
      <c r="N64" s="121">
        <f t="shared" ca="1" si="28"/>
        <v>-0.33257011782247048</v>
      </c>
      <c r="O64" s="121">
        <f t="shared" ca="1" si="29"/>
        <v>1.5087156199839327</v>
      </c>
      <c r="P64" s="121">
        <f t="shared" ca="1" si="37"/>
        <v>-0.44382764972846728</v>
      </c>
      <c r="Q64" s="121">
        <f t="shared" ca="1" si="4"/>
        <v>5.698082784223496E-2</v>
      </c>
      <c r="R64" s="121">
        <f t="shared" ca="1" si="5"/>
        <v>0.3042479174918255</v>
      </c>
      <c r="S64" s="121"/>
      <c r="T64" s="124">
        <f t="shared" ca="1" si="6"/>
        <v>58.49</v>
      </c>
      <c r="U64" s="124">
        <f t="shared" ca="1" si="7"/>
        <v>53.88</v>
      </c>
      <c r="V64" s="121">
        <f t="shared" ca="1" si="8"/>
        <v>0.62255965292841597</v>
      </c>
      <c r="W64" s="121" t="e">
        <f t="shared" si="31"/>
        <v>#N/A</v>
      </c>
      <c r="X64" s="124">
        <f t="shared" si="32"/>
        <v>0.2</v>
      </c>
      <c r="Y64" s="124">
        <f t="shared" si="33"/>
        <v>0.8</v>
      </c>
      <c r="Z64" t="e">
        <f t="shared" ca="1" si="9"/>
        <v>#N/A</v>
      </c>
      <c r="AA64" t="e">
        <f t="shared" ca="1" si="10"/>
        <v>#N/A</v>
      </c>
      <c r="AB64" t="e">
        <f t="shared" ca="1" si="11"/>
        <v>#N/A</v>
      </c>
      <c r="AC64" t="e">
        <f t="shared" ca="1" si="12"/>
        <v>#N/A</v>
      </c>
      <c r="AD64" t="b">
        <f t="shared" ca="1" si="13"/>
        <v>0</v>
      </c>
      <c r="AE64" t="b">
        <f t="shared" ca="1" si="14"/>
        <v>0</v>
      </c>
      <c r="AF64" t="b">
        <f t="shared" ca="1" si="34"/>
        <v>0</v>
      </c>
      <c r="AG64" t="b">
        <f t="shared" ca="1" si="15"/>
        <v>0</v>
      </c>
      <c r="AH64" t="b">
        <f t="shared" ca="1" si="16"/>
        <v>0</v>
      </c>
      <c r="AI64" s="225" t="e">
        <f t="shared" ca="1" si="17"/>
        <v>#N/A</v>
      </c>
      <c r="AJ64" s="225" t="e">
        <f t="shared" ca="1" si="18"/>
        <v>#N/A</v>
      </c>
      <c r="AK64" s="225" t="e">
        <f t="shared" ca="1" si="19"/>
        <v>#N/A</v>
      </c>
      <c r="AL64" s="225" t="e">
        <f t="shared" ca="1" si="20"/>
        <v>#N/A</v>
      </c>
      <c r="AM64" t="b">
        <f t="shared" ca="1" si="21"/>
        <v>0</v>
      </c>
      <c r="AN64" t="b">
        <f t="shared" ca="1" si="22"/>
        <v>0</v>
      </c>
      <c r="AO64" t="b">
        <f t="shared" ca="1" si="35"/>
        <v>1</v>
      </c>
      <c r="AP64" t="b">
        <f t="shared" ca="1" si="23"/>
        <v>0</v>
      </c>
      <c r="AQ64" t="b">
        <f t="shared" ca="1" si="24"/>
        <v>0</v>
      </c>
      <c r="AR64" s="124" t="e">
        <f t="shared" ca="1" si="25"/>
        <v>#N/A</v>
      </c>
      <c r="AS64" s="124" t="e">
        <f t="shared" ca="1" si="26"/>
        <v>#N/A</v>
      </c>
      <c r="AT64" t="e">
        <f t="shared" ca="1" si="36"/>
        <v>#N/A</v>
      </c>
      <c r="AU64" t="e">
        <f t="shared" ca="1" si="36"/>
        <v>#N/A</v>
      </c>
    </row>
    <row r="65" spans="1:47" x14ac:dyDescent="0.25">
      <c r="A65">
        <v>33</v>
      </c>
      <c r="B65" s="74">
        <f ca="1">OFFSET(InputPriceData!B$15,CalculationsAndCharts!$A65+$A$11,0,1,1)</f>
        <v>41542</v>
      </c>
      <c r="C65" s="3">
        <f ca="1">OFFSET(InputPriceData!G$15,CalculationsAndCharts!$A65+$A$11,0,1,1)</f>
        <v>2844400</v>
      </c>
      <c r="D65" s="4">
        <f ca="1">OFFSET(InputPriceData!C$15,CalculationsAndCharts!$A65+$A$11,IF($C$7,7,0),1,1)</f>
        <v>58.09</v>
      </c>
      <c r="E65" s="4">
        <f ca="1">OFFSET(InputPriceData!D$15,CalculationsAndCharts!$A65+$A$11,IF($C$7,7,0),1,1)</f>
        <v>58.11</v>
      </c>
      <c r="F65" s="4">
        <f ca="1">OFFSET(InputPriceData!E$15,CalculationsAndCharts!$A65+$A$11,IF($C$7,7,0),1,1)</f>
        <v>56.96</v>
      </c>
      <c r="G65" s="4">
        <f ca="1">OFFSET(InputPriceData!F$15,CalculationsAndCharts!$A65+$A$11,IF($C$7,7,0),1,1)</f>
        <v>57</v>
      </c>
      <c r="H65" s="126" t="e">
        <f t="shared" si="0"/>
        <v>#N/A</v>
      </c>
      <c r="I65" s="41" t="e">
        <f t="shared" si="38"/>
        <v>#N/A</v>
      </c>
      <c r="J65" s="41" t="e">
        <f t="shared" si="38"/>
        <v>#N/A</v>
      </c>
      <c r="K65" s="215">
        <f t="shared" ca="1" si="2"/>
        <v>57.961626008811166</v>
      </c>
      <c r="L65" s="215">
        <f t="shared" ca="1" si="27"/>
        <v>57.961626008811166</v>
      </c>
      <c r="M65" s="121">
        <f t="shared" ca="1" si="3"/>
        <v>-1.0714050876133157</v>
      </c>
      <c r="N65" s="121">
        <f t="shared" ca="1" si="28"/>
        <v>6.8986255931985346E-2</v>
      </c>
      <c r="O65" s="121">
        <f t="shared" ca="1" si="29"/>
        <v>1.5087156199839327</v>
      </c>
      <c r="P65" s="121">
        <f t="shared" ca="1" si="37"/>
        <v>-0.44382764972846728</v>
      </c>
      <c r="Q65" s="121">
        <f t="shared" ca="1" si="4"/>
        <v>0.26263894563319334</v>
      </c>
      <c r="R65" s="121">
        <f t="shared" ca="1" si="5"/>
        <v>0.37002766226845152</v>
      </c>
      <c r="S65" s="121"/>
      <c r="T65" s="124">
        <f t="shared" ca="1" si="6"/>
        <v>58.49</v>
      </c>
      <c r="U65" s="124">
        <f t="shared" ca="1" si="7"/>
        <v>53.88</v>
      </c>
      <c r="V65" s="121">
        <f t="shared" ca="1" si="8"/>
        <v>0.6767895878524941</v>
      </c>
      <c r="W65" s="121" t="e">
        <f t="shared" si="31"/>
        <v>#N/A</v>
      </c>
      <c r="X65" s="124">
        <f t="shared" si="32"/>
        <v>0.2</v>
      </c>
      <c r="Y65" s="124">
        <f t="shared" si="33"/>
        <v>0.8</v>
      </c>
      <c r="Z65" t="e">
        <f t="shared" ca="1" si="9"/>
        <v>#N/A</v>
      </c>
      <c r="AA65" t="e">
        <f t="shared" ca="1" si="10"/>
        <v>#N/A</v>
      </c>
      <c r="AB65" t="e">
        <f t="shared" ca="1" si="11"/>
        <v>#N/A</v>
      </c>
      <c r="AC65" t="e">
        <f t="shared" ca="1" si="12"/>
        <v>#N/A</v>
      </c>
      <c r="AD65" t="b">
        <f t="shared" ca="1" si="13"/>
        <v>0</v>
      </c>
      <c r="AE65" t="b">
        <f t="shared" ca="1" si="14"/>
        <v>0</v>
      </c>
      <c r="AF65" t="b">
        <f t="shared" ca="1" si="34"/>
        <v>0</v>
      </c>
      <c r="AG65" t="b">
        <f t="shared" ca="1" si="15"/>
        <v>0</v>
      </c>
      <c r="AH65" t="b">
        <f t="shared" ca="1" si="16"/>
        <v>0</v>
      </c>
      <c r="AI65" s="225" t="e">
        <f t="shared" ca="1" si="17"/>
        <v>#N/A</v>
      </c>
      <c r="AJ65" s="225" t="e">
        <f t="shared" ca="1" si="18"/>
        <v>#N/A</v>
      </c>
      <c r="AK65" s="225" t="e">
        <f t="shared" ca="1" si="19"/>
        <v>#N/A</v>
      </c>
      <c r="AL65" s="225" t="e">
        <f t="shared" ca="1" si="20"/>
        <v>#N/A</v>
      </c>
      <c r="AM65" t="b">
        <f t="shared" ca="1" si="21"/>
        <v>0</v>
      </c>
      <c r="AN65" t="b">
        <f t="shared" ca="1" si="22"/>
        <v>0</v>
      </c>
      <c r="AO65" t="b">
        <f t="shared" ca="1" si="35"/>
        <v>1</v>
      </c>
      <c r="AP65" t="b">
        <f t="shared" ca="1" si="23"/>
        <v>0</v>
      </c>
      <c r="AQ65" t="b">
        <f t="shared" ca="1" si="24"/>
        <v>0</v>
      </c>
      <c r="AR65" s="124" t="e">
        <f t="shared" ca="1" si="25"/>
        <v>#N/A</v>
      </c>
      <c r="AS65" s="124" t="e">
        <f t="shared" ca="1" si="26"/>
        <v>#N/A</v>
      </c>
      <c r="AT65" t="e">
        <f t="shared" ca="1" si="36"/>
        <v>#N/A</v>
      </c>
      <c r="AU65" t="e">
        <f t="shared" ca="1" si="36"/>
        <v>#N/A</v>
      </c>
    </row>
    <row r="66" spans="1:47" x14ac:dyDescent="0.25">
      <c r="A66">
        <v>34</v>
      </c>
      <c r="B66" s="74">
        <f ca="1">OFFSET(InputPriceData!B$15,CalculationsAndCharts!$A66+$A$11,0,1,1)</f>
        <v>41541</v>
      </c>
      <c r="C66" s="3">
        <f ca="1">OFFSET(InputPriceData!G$15,CalculationsAndCharts!$A66+$A$11,0,1,1)</f>
        <v>1923600</v>
      </c>
      <c r="D66" s="4">
        <f ca="1">OFFSET(InputPriceData!C$15,CalculationsAndCharts!$A66+$A$11,IF($C$7,7,0),1,1)</f>
        <v>58.22</v>
      </c>
      <c r="E66" s="4">
        <f ca="1">OFFSET(InputPriceData!D$15,CalculationsAndCharts!$A66+$A$11,IF($C$7,7,0),1,1)</f>
        <v>58.29</v>
      </c>
      <c r="F66" s="4">
        <f ca="1">OFFSET(InputPriceData!E$15,CalculationsAndCharts!$A66+$A$11,IF($C$7,7,0),1,1)</f>
        <v>58</v>
      </c>
      <c r="G66" s="4">
        <f ca="1">OFFSET(InputPriceData!F$15,CalculationsAndCharts!$A66+$A$11,IF($C$7,7,0),1,1)</f>
        <v>58.11</v>
      </c>
      <c r="H66" s="126" t="e">
        <f t="shared" si="0"/>
        <v>#N/A</v>
      </c>
      <c r="I66" s="41" t="e">
        <f t="shared" si="38"/>
        <v>#N/A</v>
      </c>
      <c r="J66" s="41" t="e">
        <f t="shared" si="38"/>
        <v>#N/A</v>
      </c>
      <c r="K66" s="215">
        <f t="shared" ca="1" si="2"/>
        <v>58.035003380824705</v>
      </c>
      <c r="L66" s="215">
        <f t="shared" ca="1" si="27"/>
        <v>58.035003380824705</v>
      </c>
      <c r="M66" s="121">
        <f t="shared" ca="1" si="3"/>
        <v>6.6916719612111181E-2</v>
      </c>
      <c r="N66" s="121">
        <f t="shared" ca="1" si="28"/>
        <v>0.29673963860531138</v>
      </c>
      <c r="O66" s="121">
        <f t="shared" ca="1" si="29"/>
        <v>1.5087156199839327</v>
      </c>
      <c r="P66" s="121">
        <f t="shared" ca="1" si="37"/>
        <v>-0.44382764972846728</v>
      </c>
      <c r="Q66" s="121">
        <f t="shared" ca="1" si="4"/>
        <v>0.379283419641123</v>
      </c>
      <c r="R66" s="121">
        <f t="shared" ca="1" si="5"/>
        <v>0.40058041480930445</v>
      </c>
      <c r="S66" s="121"/>
      <c r="T66" s="124">
        <f t="shared" ca="1" si="6"/>
        <v>58.49</v>
      </c>
      <c r="U66" s="124">
        <f t="shared" ca="1" si="7"/>
        <v>53.88</v>
      </c>
      <c r="V66" s="121">
        <f t="shared" ca="1" si="8"/>
        <v>0.91757049891540077</v>
      </c>
      <c r="W66" s="121" t="e">
        <f t="shared" si="31"/>
        <v>#N/A</v>
      </c>
      <c r="X66" s="124">
        <f t="shared" si="32"/>
        <v>0.2</v>
      </c>
      <c r="Y66" s="124">
        <f t="shared" si="33"/>
        <v>0.8</v>
      </c>
      <c r="Z66" t="e">
        <f t="shared" ca="1" si="9"/>
        <v>#N/A</v>
      </c>
      <c r="AA66" t="e">
        <f t="shared" ca="1" si="10"/>
        <v>#N/A</v>
      </c>
      <c r="AB66" t="e">
        <f t="shared" ca="1" si="11"/>
        <v>#N/A</v>
      </c>
      <c r="AC66" t="e">
        <f t="shared" ca="1" si="12"/>
        <v>#N/A</v>
      </c>
      <c r="AD66" t="b">
        <f t="shared" ca="1" si="13"/>
        <v>0</v>
      </c>
      <c r="AE66" t="b">
        <f t="shared" ca="1" si="14"/>
        <v>0</v>
      </c>
      <c r="AF66" t="b">
        <f t="shared" ca="1" si="34"/>
        <v>0</v>
      </c>
      <c r="AG66" t="b">
        <f t="shared" ca="1" si="15"/>
        <v>0</v>
      </c>
      <c r="AH66" t="b">
        <f t="shared" ca="1" si="16"/>
        <v>0</v>
      </c>
      <c r="AI66" s="225" t="e">
        <f t="shared" ca="1" si="17"/>
        <v>#N/A</v>
      </c>
      <c r="AJ66" s="225" t="e">
        <f t="shared" ca="1" si="18"/>
        <v>#N/A</v>
      </c>
      <c r="AK66" s="225" t="e">
        <f t="shared" ca="1" si="19"/>
        <v>#N/A</v>
      </c>
      <c r="AL66" s="225" t="e">
        <f t="shared" ca="1" si="20"/>
        <v>#N/A</v>
      </c>
      <c r="AM66" t="b">
        <f t="shared" ca="1" si="21"/>
        <v>0</v>
      </c>
      <c r="AN66" t="b">
        <f t="shared" ca="1" si="22"/>
        <v>0</v>
      </c>
      <c r="AO66" t="b">
        <f t="shared" ca="1" si="35"/>
        <v>1</v>
      </c>
      <c r="AP66" t="b">
        <f t="shared" ca="1" si="23"/>
        <v>0</v>
      </c>
      <c r="AQ66" t="b">
        <f t="shared" ca="1" si="24"/>
        <v>0</v>
      </c>
      <c r="AR66" s="124" t="e">
        <f t="shared" ca="1" si="25"/>
        <v>#N/A</v>
      </c>
      <c r="AS66" s="124" t="e">
        <f t="shared" ca="1" si="26"/>
        <v>#N/A</v>
      </c>
      <c r="AT66" t="e">
        <f t="shared" ca="1" si="36"/>
        <v>#N/A</v>
      </c>
      <c r="AU66" t="e">
        <f t="shared" ca="1" si="36"/>
        <v>#N/A</v>
      </c>
    </row>
    <row r="67" spans="1:47" x14ac:dyDescent="0.25">
      <c r="A67">
        <v>35</v>
      </c>
      <c r="B67" s="74">
        <f ca="1">OFFSET(InputPriceData!B$15,CalculationsAndCharts!$A67+$A$11,0,1,1)</f>
        <v>41540</v>
      </c>
      <c r="C67" s="3">
        <f ca="1">OFFSET(InputPriceData!G$15,CalculationsAndCharts!$A67+$A$11,0,1,1)</f>
        <v>2416700</v>
      </c>
      <c r="D67" s="4">
        <f ca="1">OFFSET(InputPriceData!C$15,CalculationsAndCharts!$A67+$A$11,IF($C$7,7,0),1,1)</f>
        <v>57.68</v>
      </c>
      <c r="E67" s="4">
        <f ca="1">OFFSET(InputPriceData!D$15,CalculationsAndCharts!$A67+$A$11,IF($C$7,7,0),1,1)</f>
        <v>58.29</v>
      </c>
      <c r="F67" s="4">
        <f ca="1">OFFSET(InputPriceData!E$15,CalculationsAndCharts!$A67+$A$11,IF($C$7,7,0),1,1)</f>
        <v>57.61</v>
      </c>
      <c r="G67" s="4">
        <f ca="1">OFFSET(InputPriceData!F$15,CalculationsAndCharts!$A67+$A$11,IF($C$7,7,0),1,1)</f>
        <v>58.19</v>
      </c>
      <c r="H67" s="126" t="e">
        <f t="shared" si="0"/>
        <v>#N/A</v>
      </c>
      <c r="I67" s="41" t="e">
        <f t="shared" si="38"/>
        <v>#N/A</v>
      </c>
      <c r="J67" s="41" t="e">
        <f t="shared" si="38"/>
        <v>#N/A</v>
      </c>
      <c r="K67" s="215">
        <f t="shared" ca="1" si="2"/>
        <v>57.91798705701288</v>
      </c>
      <c r="L67" s="215">
        <f t="shared" ca="1" si="27"/>
        <v>57.91798705701288</v>
      </c>
      <c r="M67" s="121">
        <f t="shared" ca="1" si="3"/>
        <v>0.3039739949087038</v>
      </c>
      <c r="N67" s="121">
        <f t="shared" ca="1" si="28"/>
        <v>0.35874476129465704</v>
      </c>
      <c r="O67" s="121">
        <f t="shared" ca="1" si="29"/>
        <v>1.5087156199839327</v>
      </c>
      <c r="P67" s="121">
        <f t="shared" ca="1" si="37"/>
        <v>-0.44382764972846728</v>
      </c>
      <c r="Q67" s="121">
        <f t="shared" ca="1" si="4"/>
        <v>0.41103950087689439</v>
      </c>
      <c r="R67" s="121">
        <f t="shared" ca="1" si="5"/>
        <v>0.42586225351147222</v>
      </c>
      <c r="S67" s="121"/>
      <c r="T67" s="124">
        <f t="shared" ca="1" si="6"/>
        <v>58.49</v>
      </c>
      <c r="U67" s="124">
        <f t="shared" ca="1" si="7"/>
        <v>53.88</v>
      </c>
      <c r="V67" s="121">
        <f t="shared" ca="1" si="8"/>
        <v>0.93492407809110534</v>
      </c>
      <c r="W67" s="121" t="e">
        <f t="shared" si="31"/>
        <v>#N/A</v>
      </c>
      <c r="X67" s="124">
        <f t="shared" si="32"/>
        <v>0.2</v>
      </c>
      <c r="Y67" s="124">
        <f t="shared" si="33"/>
        <v>0.8</v>
      </c>
      <c r="Z67" t="e">
        <f t="shared" ca="1" si="9"/>
        <v>#N/A</v>
      </c>
      <c r="AA67" t="e">
        <f t="shared" ca="1" si="10"/>
        <v>#N/A</v>
      </c>
      <c r="AB67" t="e">
        <f t="shared" ca="1" si="11"/>
        <v>#N/A</v>
      </c>
      <c r="AC67" t="e">
        <f t="shared" ca="1" si="12"/>
        <v>#N/A</v>
      </c>
      <c r="AD67" t="b">
        <f t="shared" ca="1" si="13"/>
        <v>0</v>
      </c>
      <c r="AE67" t="b">
        <f t="shared" ca="1" si="14"/>
        <v>0</v>
      </c>
      <c r="AF67" t="b">
        <f t="shared" ca="1" si="34"/>
        <v>0</v>
      </c>
      <c r="AG67" t="b">
        <f t="shared" ca="1" si="15"/>
        <v>0</v>
      </c>
      <c r="AH67" t="b">
        <f t="shared" ca="1" si="16"/>
        <v>0</v>
      </c>
      <c r="AI67" s="225" t="e">
        <f t="shared" ca="1" si="17"/>
        <v>#N/A</v>
      </c>
      <c r="AJ67" s="225" t="e">
        <f t="shared" ca="1" si="18"/>
        <v>#N/A</v>
      </c>
      <c r="AK67" s="225" t="e">
        <f t="shared" ca="1" si="19"/>
        <v>#N/A</v>
      </c>
      <c r="AL67" s="225" t="e">
        <f t="shared" ca="1" si="20"/>
        <v>#N/A</v>
      </c>
      <c r="AM67" t="b">
        <f t="shared" ca="1" si="21"/>
        <v>0</v>
      </c>
      <c r="AN67" t="b">
        <f t="shared" ca="1" si="22"/>
        <v>0</v>
      </c>
      <c r="AO67" t="b">
        <f t="shared" ca="1" si="35"/>
        <v>1</v>
      </c>
      <c r="AP67" t="b">
        <f t="shared" ca="1" si="23"/>
        <v>0</v>
      </c>
      <c r="AQ67" t="b">
        <f t="shared" ca="1" si="24"/>
        <v>0</v>
      </c>
      <c r="AR67" s="124" t="e">
        <f t="shared" ca="1" si="25"/>
        <v>#N/A</v>
      </c>
      <c r="AS67" s="124" t="e">
        <f t="shared" ca="1" si="26"/>
        <v>#N/A</v>
      </c>
      <c r="AT67" t="e">
        <f t="shared" ca="1" si="36"/>
        <v>#N/A</v>
      </c>
      <c r="AU67" t="e">
        <f t="shared" ca="1" si="36"/>
        <v>#N/A</v>
      </c>
    </row>
    <row r="68" spans="1:47" x14ac:dyDescent="0.25">
      <c r="A68">
        <v>36</v>
      </c>
      <c r="B68" s="74">
        <f ca="1">OFFSET(InputPriceData!B$15,CalculationsAndCharts!$A68+$A$11,0,1,1)</f>
        <v>41537</v>
      </c>
      <c r="C68" s="3">
        <f ca="1">OFFSET(InputPriceData!G$15,CalculationsAndCharts!$A68+$A$11,0,1,1)</f>
        <v>4398300</v>
      </c>
      <c r="D68" s="4">
        <f ca="1">OFFSET(InputPriceData!C$15,CalculationsAndCharts!$A68+$A$11,IF($C$7,7,0),1,1)</f>
        <v>58.42</v>
      </c>
      <c r="E68" s="4">
        <f ca="1">OFFSET(InputPriceData!D$15,CalculationsAndCharts!$A68+$A$11,IF($C$7,7,0),1,1)</f>
        <v>58.44</v>
      </c>
      <c r="F68" s="4">
        <f ca="1">OFFSET(InputPriceData!E$15,CalculationsAndCharts!$A68+$A$11,IF($C$7,7,0),1,1)</f>
        <v>57.65</v>
      </c>
      <c r="G68" s="4">
        <f ca="1">OFFSET(InputPriceData!F$15,CalculationsAndCharts!$A68+$A$11,IF($C$7,7,0),1,1)</f>
        <v>57.65</v>
      </c>
      <c r="H68" s="126" t="e">
        <f t="shared" si="0"/>
        <v>#N/A</v>
      </c>
      <c r="I68" s="41" t="e">
        <f t="shared" si="38"/>
        <v>#N/A</v>
      </c>
      <c r="J68" s="41" t="e">
        <f t="shared" si="38"/>
        <v>#N/A</v>
      </c>
      <c r="K68" s="215">
        <f t="shared" ca="1" si="2"/>
        <v>57.776274862982248</v>
      </c>
      <c r="L68" s="215">
        <f t="shared" ca="1" si="27"/>
        <v>57.776274862982248</v>
      </c>
      <c r="M68" s="121">
        <f t="shared" ca="1" si="3"/>
        <v>-9.5228216128247056E-2</v>
      </c>
      <c r="N68" s="121">
        <f t="shared" ca="1" si="28"/>
        <v>0.40284180740561643</v>
      </c>
      <c r="O68" s="121">
        <f t="shared" ca="1" si="29"/>
        <v>1.5087156199839327</v>
      </c>
      <c r="P68" s="121">
        <f t="shared" ca="1" si="37"/>
        <v>-0.44382764972846728</v>
      </c>
      <c r="Q68" s="121">
        <f t="shared" ca="1" si="4"/>
        <v>0.43362391516106785</v>
      </c>
      <c r="R68" s="121">
        <f t="shared" ca="1" si="5"/>
        <v>0.46843592212649526</v>
      </c>
      <c r="S68" s="121"/>
      <c r="T68" s="124">
        <f t="shared" ca="1" si="6"/>
        <v>58.49</v>
      </c>
      <c r="U68" s="124">
        <f t="shared" ca="1" si="7"/>
        <v>53.88</v>
      </c>
      <c r="V68" s="121">
        <f t="shared" ca="1" si="8"/>
        <v>0.81778741865509685</v>
      </c>
      <c r="W68" s="121" t="e">
        <f t="shared" si="31"/>
        <v>#N/A</v>
      </c>
      <c r="X68" s="124">
        <f t="shared" si="32"/>
        <v>0.2</v>
      </c>
      <c r="Y68" s="124">
        <f t="shared" si="33"/>
        <v>0.8</v>
      </c>
      <c r="Z68" t="e">
        <f t="shared" ca="1" si="9"/>
        <v>#N/A</v>
      </c>
      <c r="AA68" t="e">
        <f t="shared" ca="1" si="10"/>
        <v>#N/A</v>
      </c>
      <c r="AB68" t="e">
        <f t="shared" ca="1" si="11"/>
        <v>#N/A</v>
      </c>
      <c r="AC68" t="e">
        <f t="shared" ca="1" si="12"/>
        <v>#N/A</v>
      </c>
      <c r="AD68" t="b">
        <f t="shared" ca="1" si="13"/>
        <v>0</v>
      </c>
      <c r="AE68" t="b">
        <f t="shared" ca="1" si="14"/>
        <v>0</v>
      </c>
      <c r="AF68" t="b">
        <f t="shared" ca="1" si="34"/>
        <v>0</v>
      </c>
      <c r="AG68" t="b">
        <f t="shared" ca="1" si="15"/>
        <v>0</v>
      </c>
      <c r="AH68" t="b">
        <f t="shared" ca="1" si="16"/>
        <v>0</v>
      </c>
      <c r="AI68" s="225" t="e">
        <f t="shared" ca="1" si="17"/>
        <v>#N/A</v>
      </c>
      <c r="AJ68" s="225" t="e">
        <f t="shared" ca="1" si="18"/>
        <v>#N/A</v>
      </c>
      <c r="AK68" s="225" t="e">
        <f t="shared" ca="1" si="19"/>
        <v>#N/A</v>
      </c>
      <c r="AL68" s="225" t="e">
        <f t="shared" ca="1" si="20"/>
        <v>#N/A</v>
      </c>
      <c r="AM68" t="b">
        <f t="shared" ca="1" si="21"/>
        <v>0</v>
      </c>
      <c r="AN68" t="b">
        <f t="shared" ca="1" si="22"/>
        <v>0</v>
      </c>
      <c r="AO68" t="b">
        <f t="shared" ca="1" si="35"/>
        <v>1</v>
      </c>
      <c r="AP68" t="b">
        <f t="shared" ca="1" si="23"/>
        <v>0</v>
      </c>
      <c r="AQ68" t="b">
        <f ca="1">AND(AP69,AO69)</f>
        <v>0</v>
      </c>
      <c r="AR68" s="124" t="e">
        <f t="shared" ca="1" si="25"/>
        <v>#N/A</v>
      </c>
      <c r="AS68" s="124" t="e">
        <f t="shared" ca="1" si="26"/>
        <v>#N/A</v>
      </c>
      <c r="AT68" t="e">
        <f t="shared" ca="1" si="36"/>
        <v>#N/A</v>
      </c>
      <c r="AU68" t="e">
        <f t="shared" ca="1" si="36"/>
        <v>#N/A</v>
      </c>
    </row>
    <row r="69" spans="1:47" x14ac:dyDescent="0.25">
      <c r="A69">
        <v>37</v>
      </c>
      <c r="B69" s="74">
        <f ca="1">OFFSET(InputPriceData!B$15,CalculationsAndCharts!$A69+$A$11,0,1,1)</f>
        <v>41536</v>
      </c>
      <c r="C69" s="3">
        <f ca="1">OFFSET(InputPriceData!G$15,CalculationsAndCharts!$A69+$A$11,0,1,1)</f>
        <v>3267900</v>
      </c>
      <c r="D69" s="4">
        <f ca="1">OFFSET(InputPriceData!C$15,CalculationsAndCharts!$A69+$A$11,IF($C$7,7,0),1,1)</f>
        <v>58.1</v>
      </c>
      <c r="E69" s="4">
        <f ca="1">OFFSET(InputPriceData!D$15,CalculationsAndCharts!$A69+$A$11,IF($C$7,7,0),1,1)</f>
        <v>58.71</v>
      </c>
      <c r="F69" s="4">
        <f ca="1">OFFSET(InputPriceData!E$15,CalculationsAndCharts!$A69+$A$11,IF($C$7,7,0),1,1)</f>
        <v>57.69</v>
      </c>
      <c r="G69" s="4">
        <f ca="1">OFFSET(InputPriceData!F$15,CalculationsAndCharts!$A69+$A$11,IF($C$7,7,0),1,1)</f>
        <v>58.49</v>
      </c>
      <c r="H69" s="126">
        <f t="shared" ca="1" si="0"/>
        <v>62</v>
      </c>
      <c r="I69" s="41">
        <f t="shared" si="38"/>
        <v>1.2</v>
      </c>
      <c r="J69" s="41">
        <f t="shared" si="38"/>
        <v>0</v>
      </c>
      <c r="K69" s="215">
        <f t="shared" ca="1" si="2"/>
        <v>57.520181305675038</v>
      </c>
      <c r="L69" s="215">
        <f t="shared" ca="1" si="27"/>
        <v>57.520181305675038</v>
      </c>
      <c r="M69" s="121">
        <f t="shared" ca="1" si="3"/>
        <v>0.9424345774791183</v>
      </c>
      <c r="N69" s="121">
        <f t="shared" ca="1" si="28"/>
        <v>0.32636179944984989</v>
      </c>
      <c r="O69" s="121">
        <f t="shared" ca="1" si="29"/>
        <v>1.5087156199839327</v>
      </c>
      <c r="P69" s="121">
        <f t="shared" ca="1" si="37"/>
        <v>-0.44382764972846728</v>
      </c>
      <c r="Q69" s="121">
        <f t="shared" ca="1" si="4"/>
        <v>0.39445448463314331</v>
      </c>
      <c r="R69" s="121">
        <f t="shared" ca="1" si="5"/>
        <v>0.54357172568865764</v>
      </c>
      <c r="S69" s="121"/>
      <c r="T69" s="124">
        <f t="shared" ca="1" si="6"/>
        <v>58.49</v>
      </c>
      <c r="U69" s="124">
        <f t="shared" ca="1" si="7"/>
        <v>53.88</v>
      </c>
      <c r="V69" s="121">
        <f t="shared" ca="1" si="8"/>
        <v>1</v>
      </c>
      <c r="W69" s="121" t="e">
        <f t="shared" si="31"/>
        <v>#N/A</v>
      </c>
      <c r="X69" s="124">
        <f t="shared" si="32"/>
        <v>0.2</v>
      </c>
      <c r="Y69" s="124">
        <f t="shared" si="33"/>
        <v>0.8</v>
      </c>
      <c r="Z69" t="e">
        <f t="shared" ca="1" si="9"/>
        <v>#N/A</v>
      </c>
      <c r="AA69" t="e">
        <f t="shared" ca="1" si="10"/>
        <v>#N/A</v>
      </c>
      <c r="AB69" t="e">
        <f t="shared" ca="1" si="11"/>
        <v>#N/A</v>
      </c>
      <c r="AC69" t="e">
        <f t="shared" ca="1" si="12"/>
        <v>#N/A</v>
      </c>
      <c r="AD69" t="b">
        <f t="shared" ca="1" si="13"/>
        <v>0</v>
      </c>
      <c r="AE69" t="b">
        <f t="shared" ca="1" si="14"/>
        <v>0</v>
      </c>
      <c r="AF69" t="b">
        <f t="shared" ca="1" si="34"/>
        <v>0</v>
      </c>
      <c r="AG69" t="b">
        <f t="shared" ca="1" si="15"/>
        <v>0</v>
      </c>
      <c r="AH69" t="b">
        <f ca="1">AND(AG70,AF70)</f>
        <v>0</v>
      </c>
      <c r="AI69" s="225" t="e">
        <f t="shared" ca="1" si="17"/>
        <v>#N/A</v>
      </c>
      <c r="AJ69" s="225" t="e">
        <f t="shared" ca="1" si="18"/>
        <v>#N/A</v>
      </c>
      <c r="AK69" s="225" t="e">
        <f t="shared" ca="1" si="19"/>
        <v>#N/A</v>
      </c>
      <c r="AL69" s="225" t="e">
        <f t="shared" ca="1" si="20"/>
        <v>#N/A</v>
      </c>
      <c r="AM69" t="b">
        <f t="shared" ca="1" si="21"/>
        <v>0</v>
      </c>
      <c r="AN69" t="b">
        <f ca="1">AND(AM70,NOT(AO70))</f>
        <v>0</v>
      </c>
      <c r="AO69" t="b">
        <f t="shared" ca="1" si="35"/>
        <v>1</v>
      </c>
      <c r="AP69" t="b">
        <f t="shared" ca="1" si="23"/>
        <v>0</v>
      </c>
      <c r="AQ69" t="b">
        <f ca="1">AND(AP70,AO70)</f>
        <v>0</v>
      </c>
      <c r="AR69" s="124" t="e">
        <f t="shared" ca="1" si="25"/>
        <v>#N/A</v>
      </c>
      <c r="AS69" s="124" t="e">
        <f t="shared" ca="1" si="26"/>
        <v>#N/A</v>
      </c>
      <c r="AT69" t="e">
        <f t="shared" ca="1" si="36"/>
        <v>#N/A</v>
      </c>
      <c r="AU69" t="e">
        <f t="shared" ca="1" si="36"/>
        <v>#N/A</v>
      </c>
    </row>
    <row r="70" spans="1:47" x14ac:dyDescent="0.25">
      <c r="A70">
        <v>38</v>
      </c>
      <c r="B70" s="74">
        <f ca="1">OFFSET(InputPriceData!B$15,CalculationsAndCharts!$A70+$A$11,0,1,1)</f>
        <v>41535</v>
      </c>
      <c r="C70" s="3">
        <f ca="1">OFFSET(InputPriceData!G$15,CalculationsAndCharts!$A70+$A$11,0,1,1)</f>
        <v>2848800</v>
      </c>
      <c r="D70" s="4">
        <f ca="1">OFFSET(InputPriceData!C$15,CalculationsAndCharts!$A70+$A$11,IF($C$7,7,0),1,1)</f>
        <v>57.35</v>
      </c>
      <c r="E70" s="4">
        <f ca="1">OFFSET(InputPriceData!D$15,CalculationsAndCharts!$A70+$A$11,IF($C$7,7,0),1,1)</f>
        <v>58.14</v>
      </c>
      <c r="F70" s="4">
        <f ca="1">OFFSET(InputPriceData!E$15,CalculationsAndCharts!$A70+$A$11,IF($C$7,7,0),1,1)</f>
        <v>57.27</v>
      </c>
      <c r="G70" s="4">
        <f ca="1">OFFSET(InputPriceData!F$15,CalculationsAndCharts!$A70+$A$11,IF($C$7,7,0),1,1)</f>
        <v>57.92</v>
      </c>
      <c r="H70" s="126" t="e">
        <f t="shared" si="0"/>
        <v>#N/A</v>
      </c>
      <c r="I70" s="41" t="e">
        <f t="shared" si="38"/>
        <v>#N/A</v>
      </c>
      <c r="J70" s="41" t="e">
        <f t="shared" si="38"/>
        <v>#N/A</v>
      </c>
      <c r="K70" s="215">
        <f t="shared" ca="1" si="2"/>
        <v>57.235921189160692</v>
      </c>
      <c r="L70" s="215">
        <f t="shared" ca="1" si="27"/>
        <v>57.235921189160692</v>
      </c>
      <c r="M70" s="121">
        <f t="shared" ca="1" si="3"/>
        <v>0.6322803161180468</v>
      </c>
      <c r="N70" s="121">
        <f t="shared" ca="1" si="28"/>
        <v>0.20026096467488252</v>
      </c>
      <c r="O70" s="121">
        <f t="shared" ca="1" si="29"/>
        <v>1.5087156199839327</v>
      </c>
      <c r="P70" s="121">
        <f t="shared" ca="1" si="37"/>
        <v>-0.89424123713624526</v>
      </c>
      <c r="Q70" s="121">
        <f t="shared" ca="1" si="4"/>
        <v>0.45548142013786841</v>
      </c>
      <c r="R70" s="121">
        <f t="shared" ca="1" si="5"/>
        <v>0.64653053025515361</v>
      </c>
      <c r="S70" s="121"/>
      <c r="T70" s="124">
        <f t="shared" ca="1" si="6"/>
        <v>57.92</v>
      </c>
      <c r="U70" s="124">
        <f t="shared" ca="1" si="7"/>
        <v>53.88</v>
      </c>
      <c r="V70" s="121">
        <f t="shared" ca="1" si="8"/>
        <v>1</v>
      </c>
      <c r="W70" s="121" t="e">
        <f t="shared" si="31"/>
        <v>#N/A</v>
      </c>
      <c r="X70" s="124">
        <f t="shared" si="32"/>
        <v>0.2</v>
      </c>
      <c r="Y70" s="124">
        <f t="shared" si="33"/>
        <v>0.8</v>
      </c>
      <c r="Z70" t="e">
        <f t="shared" ca="1" si="9"/>
        <v>#N/A</v>
      </c>
      <c r="AA70" t="e">
        <f t="shared" ca="1" si="10"/>
        <v>#N/A</v>
      </c>
      <c r="AB70" t="e">
        <f t="shared" ca="1" si="11"/>
        <v>#N/A</v>
      </c>
      <c r="AC70" t="e">
        <f t="shared" ca="1" si="12"/>
        <v>#N/A</v>
      </c>
      <c r="AD70" t="b">
        <f t="shared" ca="1" si="13"/>
        <v>0</v>
      </c>
      <c r="AE70" t="b">
        <f t="shared" ca="1" si="14"/>
        <v>0</v>
      </c>
      <c r="AF70" t="b">
        <f t="shared" ca="1" si="34"/>
        <v>0</v>
      </c>
      <c r="AG70" t="b">
        <f t="shared" ca="1" si="15"/>
        <v>0</v>
      </c>
      <c r="AH70" t="b">
        <f t="shared" ref="AH70:AH133" ca="1" si="39">AND(AG71,AF71)</f>
        <v>0</v>
      </c>
      <c r="AI70" s="225" t="e">
        <f t="shared" ca="1" si="17"/>
        <v>#N/A</v>
      </c>
      <c r="AJ70" s="225" t="e">
        <f t="shared" ca="1" si="18"/>
        <v>#N/A</v>
      </c>
      <c r="AK70" s="225" t="e">
        <f t="shared" ca="1" si="19"/>
        <v>#N/A</v>
      </c>
      <c r="AL70" s="225" t="e">
        <f t="shared" ca="1" si="20"/>
        <v>#N/A</v>
      </c>
      <c r="AM70" t="b">
        <f t="shared" ca="1" si="21"/>
        <v>0</v>
      </c>
      <c r="AN70" t="b">
        <f t="shared" ref="AN70:AN133" ca="1" si="40">AND(AM71,NOT(AO71))</f>
        <v>0</v>
      </c>
      <c r="AO70" t="b">
        <f t="shared" ca="1" si="35"/>
        <v>1</v>
      </c>
      <c r="AP70" t="b">
        <f t="shared" ca="1" si="23"/>
        <v>0</v>
      </c>
      <c r="AQ70" t="b">
        <f ca="1">AND(AP71,AO71)</f>
        <v>0</v>
      </c>
      <c r="AR70" s="124" t="e">
        <f t="shared" ca="1" si="25"/>
        <v>#N/A</v>
      </c>
      <c r="AS70" s="124" t="e">
        <f t="shared" ca="1" si="26"/>
        <v>#N/A</v>
      </c>
      <c r="AT70" t="e">
        <f t="shared" ca="1" si="36"/>
        <v>#N/A</v>
      </c>
      <c r="AU70" t="e">
        <f t="shared" ca="1" si="36"/>
        <v>#N/A</v>
      </c>
    </row>
    <row r="71" spans="1:47" x14ac:dyDescent="0.25">
      <c r="A71">
        <v>39</v>
      </c>
      <c r="B71" s="74">
        <f ca="1">OFFSET(InputPriceData!B$15,CalculationsAndCharts!$A71+$A$11,0,1,1)</f>
        <v>41534</v>
      </c>
      <c r="C71" s="3">
        <f ca="1">OFFSET(InputPriceData!G$15,CalculationsAndCharts!$A71+$A$11,0,1,1)</f>
        <v>2038300</v>
      </c>
      <c r="D71" s="4">
        <f ca="1">OFFSET(InputPriceData!C$15,CalculationsAndCharts!$A71+$A$11,IF($C$7,7,0),1,1)</f>
        <v>57.07</v>
      </c>
      <c r="E71" s="4">
        <f ca="1">OFFSET(InputPriceData!D$15,CalculationsAndCharts!$A71+$A$11,IF($C$7,7,0),1,1)</f>
        <v>57.57</v>
      </c>
      <c r="F71" s="4">
        <f ca="1">OFFSET(InputPriceData!E$15,CalculationsAndCharts!$A71+$A$11,IF($C$7,7,0),1,1)</f>
        <v>57.04</v>
      </c>
      <c r="G71" s="4">
        <f ca="1">OFFSET(InputPriceData!F$15,CalculationsAndCharts!$A71+$A$11,IF($C$7,7,0),1,1)</f>
        <v>57.33</v>
      </c>
      <c r="H71" s="126" t="e">
        <f t="shared" si="0"/>
        <v>#N/A</v>
      </c>
      <c r="I71" s="41" t="e">
        <f t="shared" si="38"/>
        <v>#N/A</v>
      </c>
      <c r="J71" s="41" t="e">
        <f t="shared" si="38"/>
        <v>#N/A</v>
      </c>
      <c r="K71" s="215">
        <f t="shared" ca="1" si="2"/>
        <v>57.141215280597507</v>
      </c>
      <c r="L71" s="215">
        <f t="shared" ca="1" si="27"/>
        <v>57.141215280597507</v>
      </c>
      <c r="M71" s="121">
        <f t="shared" ca="1" si="3"/>
        <v>0.23101193555283545</v>
      </c>
      <c r="N71" s="121">
        <f t="shared" ca="1" si="28"/>
        <v>0.25499995206482673</v>
      </c>
      <c r="O71" s="121">
        <f t="shared" ca="1" si="29"/>
        <v>1.5087156199839327</v>
      </c>
      <c r="P71" s="121">
        <f t="shared" ca="1" si="37"/>
        <v>-1.0875751571478232</v>
      </c>
      <c r="Q71" s="121">
        <f t="shared" ca="1" si="4"/>
        <v>0.51711276758293434</v>
      </c>
      <c r="R71" s="121">
        <f t="shared" ca="1" si="5"/>
        <v>0.76049589773112669</v>
      </c>
      <c r="S71" s="121"/>
      <c r="T71" s="124">
        <f t="shared" ca="1" si="6"/>
        <v>57.47</v>
      </c>
      <c r="U71" s="124">
        <f t="shared" ca="1" si="7"/>
        <v>53.37</v>
      </c>
      <c r="V71" s="121">
        <f t="shared" ca="1" si="8"/>
        <v>0.96585365853658522</v>
      </c>
      <c r="W71" s="121" t="e">
        <f t="shared" si="31"/>
        <v>#N/A</v>
      </c>
      <c r="X71" s="124">
        <f t="shared" si="32"/>
        <v>0.2</v>
      </c>
      <c r="Y71" s="124">
        <f t="shared" si="33"/>
        <v>0.8</v>
      </c>
      <c r="Z71" t="e">
        <f t="shared" ca="1" si="9"/>
        <v>#N/A</v>
      </c>
      <c r="AA71" t="e">
        <f t="shared" ca="1" si="10"/>
        <v>#N/A</v>
      </c>
      <c r="AB71" t="e">
        <f t="shared" ca="1" si="11"/>
        <v>#N/A</v>
      </c>
      <c r="AC71" t="e">
        <f t="shared" ca="1" si="12"/>
        <v>#N/A</v>
      </c>
      <c r="AD71" t="b">
        <f t="shared" ca="1" si="13"/>
        <v>0</v>
      </c>
      <c r="AE71" t="b">
        <f t="shared" ca="1" si="14"/>
        <v>0</v>
      </c>
      <c r="AF71" t="b">
        <f t="shared" ca="1" si="34"/>
        <v>0</v>
      </c>
      <c r="AG71" t="b">
        <f t="shared" ca="1" si="15"/>
        <v>0</v>
      </c>
      <c r="AH71" t="b">
        <f t="shared" ca="1" si="39"/>
        <v>0</v>
      </c>
      <c r="AI71" s="225" t="e">
        <f t="shared" ca="1" si="17"/>
        <v>#N/A</v>
      </c>
      <c r="AJ71" s="225" t="e">
        <f t="shared" ca="1" si="18"/>
        <v>#N/A</v>
      </c>
      <c r="AK71" s="225" t="e">
        <f t="shared" ca="1" si="19"/>
        <v>#N/A</v>
      </c>
      <c r="AL71" s="225" t="e">
        <f t="shared" ca="1" si="20"/>
        <v>#N/A</v>
      </c>
      <c r="AM71" t="b">
        <f t="shared" ca="1" si="21"/>
        <v>0</v>
      </c>
      <c r="AN71" t="b">
        <f t="shared" ca="1" si="40"/>
        <v>0</v>
      </c>
      <c r="AO71" t="b">
        <f t="shared" ca="1" si="35"/>
        <v>1</v>
      </c>
      <c r="AP71" t="b">
        <f t="shared" ca="1" si="23"/>
        <v>0</v>
      </c>
      <c r="AQ71" t="b">
        <f t="shared" ref="AQ71:AQ134" ca="1" si="41">AND(AP72,AO72)</f>
        <v>0</v>
      </c>
      <c r="AR71" s="124" t="e">
        <f t="shared" ca="1" si="25"/>
        <v>#N/A</v>
      </c>
      <c r="AS71" s="124" t="e">
        <f t="shared" ca="1" si="26"/>
        <v>#N/A</v>
      </c>
      <c r="AT71" t="e">
        <f t="shared" ca="1" si="36"/>
        <v>#N/A</v>
      </c>
      <c r="AU71" t="e">
        <f t="shared" ca="1" si="36"/>
        <v>#N/A</v>
      </c>
    </row>
    <row r="72" spans="1:47" x14ac:dyDescent="0.25">
      <c r="A72">
        <v>40</v>
      </c>
      <c r="B72" s="74">
        <f ca="1">OFFSET(InputPriceData!B$15,CalculationsAndCharts!$A72+$A$11,0,1,1)</f>
        <v>41533</v>
      </c>
      <c r="C72" s="3">
        <f ca="1">OFFSET(InputPriceData!G$15,CalculationsAndCharts!$A72+$A$11,0,1,1)</f>
        <v>2618500</v>
      </c>
      <c r="D72" s="4">
        <f ca="1">OFFSET(InputPriceData!C$15,CalculationsAndCharts!$A72+$A$11,IF($C$7,7,0),1,1)</f>
        <v>57.4</v>
      </c>
      <c r="E72" s="4">
        <f ca="1">OFFSET(InputPriceData!D$15,CalculationsAndCharts!$A72+$A$11,IF($C$7,7,0),1,1)</f>
        <v>57.57</v>
      </c>
      <c r="F72" s="4">
        <f ca="1">OFFSET(InputPriceData!E$15,CalculationsAndCharts!$A72+$A$11,IF($C$7,7,0),1,1)</f>
        <v>56.57</v>
      </c>
      <c r="G72" s="4">
        <f ca="1">OFFSET(InputPriceData!F$15,CalculationsAndCharts!$A72+$A$11,IF($C$7,7,0),1,1)</f>
        <v>57</v>
      </c>
      <c r="H72" s="126" t="e">
        <f t="shared" si="0"/>
        <v>#N/A</v>
      </c>
      <c r="I72" s="41" t="e">
        <f t="shared" si="38"/>
        <v>#N/A</v>
      </c>
      <c r="J72" s="41" t="e">
        <f t="shared" si="38"/>
        <v>#N/A</v>
      </c>
      <c r="K72" s="215">
        <f t="shared" ca="1" si="2"/>
        <v>57.208701978494645</v>
      </c>
      <c r="L72" s="215">
        <f t="shared" ca="1" si="27"/>
        <v>57.208701978494645</v>
      </c>
      <c r="M72" s="121">
        <f t="shared" ca="1" si="3"/>
        <v>3.1708856247726569E-2</v>
      </c>
      <c r="N72" s="121">
        <f t="shared" ca="1" si="28"/>
        <v>0.49680707018675524</v>
      </c>
      <c r="O72" s="121">
        <f t="shared" ca="1" si="29"/>
        <v>1.5087156199839327</v>
      </c>
      <c r="P72" s="121">
        <f t="shared" ca="1" si="37"/>
        <v>-1.13902539245835</v>
      </c>
      <c r="Q72" s="121">
        <f t="shared" ca="1" si="4"/>
        <v>0.61782193007472797</v>
      </c>
      <c r="R72" s="121">
        <f t="shared" ca="1" si="5"/>
        <v>0.86882659726921596</v>
      </c>
      <c r="S72" s="121"/>
      <c r="T72" s="124">
        <f t="shared" ca="1" si="6"/>
        <v>57.47</v>
      </c>
      <c r="U72" s="124">
        <f t="shared" ca="1" si="7"/>
        <v>53.37</v>
      </c>
      <c r="V72" s="121">
        <f t="shared" ca="1" si="8"/>
        <v>0.88536585365853693</v>
      </c>
      <c r="W72" s="121" t="e">
        <f t="shared" si="31"/>
        <v>#N/A</v>
      </c>
      <c r="X72" s="124">
        <f t="shared" si="32"/>
        <v>0.2</v>
      </c>
      <c r="Y72" s="124">
        <f t="shared" si="33"/>
        <v>0.8</v>
      </c>
      <c r="Z72" t="e">
        <f t="shared" ca="1" si="9"/>
        <v>#N/A</v>
      </c>
      <c r="AA72" t="e">
        <f t="shared" ca="1" si="10"/>
        <v>#N/A</v>
      </c>
      <c r="AB72" t="e">
        <f t="shared" ca="1" si="11"/>
        <v>#N/A</v>
      </c>
      <c r="AC72" t="e">
        <f t="shared" ca="1" si="12"/>
        <v>#N/A</v>
      </c>
      <c r="AD72" t="b">
        <f t="shared" ca="1" si="13"/>
        <v>0</v>
      </c>
      <c r="AE72" t="b">
        <f t="shared" ca="1" si="14"/>
        <v>0</v>
      </c>
      <c r="AF72" t="b">
        <f t="shared" ca="1" si="34"/>
        <v>0</v>
      </c>
      <c r="AG72" t="b">
        <f t="shared" ca="1" si="15"/>
        <v>0</v>
      </c>
      <c r="AH72" t="b">
        <f t="shared" ca="1" si="39"/>
        <v>0</v>
      </c>
      <c r="AI72" s="225" t="e">
        <f t="shared" ca="1" si="17"/>
        <v>#N/A</v>
      </c>
      <c r="AJ72" s="225" t="e">
        <f t="shared" ca="1" si="18"/>
        <v>#N/A</v>
      </c>
      <c r="AK72" s="225" t="e">
        <f t="shared" ca="1" si="19"/>
        <v>#N/A</v>
      </c>
      <c r="AL72" s="225" t="e">
        <f t="shared" ca="1" si="20"/>
        <v>#N/A</v>
      </c>
      <c r="AM72" t="b">
        <f t="shared" ca="1" si="21"/>
        <v>0</v>
      </c>
      <c r="AN72" t="b">
        <f t="shared" ca="1" si="40"/>
        <v>0</v>
      </c>
      <c r="AO72" t="b">
        <f t="shared" ca="1" si="35"/>
        <v>1</v>
      </c>
      <c r="AP72" t="b">
        <f t="shared" ca="1" si="23"/>
        <v>0</v>
      </c>
      <c r="AQ72" t="b">
        <f t="shared" ca="1" si="41"/>
        <v>0</v>
      </c>
      <c r="AR72" s="124" t="e">
        <f t="shared" ca="1" si="25"/>
        <v>#N/A</v>
      </c>
      <c r="AS72" s="124" t="e">
        <f t="shared" ca="1" si="26"/>
        <v>#N/A</v>
      </c>
      <c r="AT72" t="e">
        <f t="shared" ca="1" si="36"/>
        <v>#N/A</v>
      </c>
      <c r="AU72" t="e">
        <f t="shared" ca="1" si="36"/>
        <v>#N/A</v>
      </c>
    </row>
    <row r="73" spans="1:47" x14ac:dyDescent="0.25">
      <c r="A73">
        <v>41</v>
      </c>
      <c r="B73" s="74">
        <f ca="1">OFFSET(InputPriceData!B$15,CalculationsAndCharts!$A73+$A$11,0,1,1)</f>
        <v>41530</v>
      </c>
      <c r="C73" s="3">
        <f ca="1">OFFSET(InputPriceData!G$15,CalculationsAndCharts!$A73+$A$11,0,1,1)</f>
        <v>1366800</v>
      </c>
      <c r="D73" s="4">
        <f ca="1">OFFSET(InputPriceData!C$15,CalculationsAndCharts!$A73+$A$11,IF($C$7,7,0),1,1)</f>
        <v>57.25</v>
      </c>
      <c r="E73" s="4">
        <f ca="1">OFFSET(InputPriceData!D$15,CalculationsAndCharts!$A73+$A$11,IF($C$7,7,0),1,1)</f>
        <v>57.35</v>
      </c>
      <c r="F73" s="4">
        <f ca="1">OFFSET(InputPriceData!E$15,CalculationsAndCharts!$A73+$A$11,IF($C$7,7,0),1,1)</f>
        <v>56.64</v>
      </c>
      <c r="G73" s="4">
        <f ca="1">OFFSET(InputPriceData!F$15,CalculationsAndCharts!$A73+$A$11,IF($C$7,7,0),1,1)</f>
        <v>56.83</v>
      </c>
      <c r="H73" s="126" t="e">
        <f t="shared" si="0"/>
        <v>#N/A</v>
      </c>
      <c r="I73" s="41" t="e">
        <f t="shared" ref="I73:J92" si="42">IF($A73=$E$25,I$32,NA())</f>
        <v>#N/A</v>
      </c>
      <c r="J73" s="41" t="e">
        <f t="shared" si="42"/>
        <v>#N/A</v>
      </c>
      <c r="K73" s="215">
        <f t="shared" ca="1" si="2"/>
        <v>57.345888245579062</v>
      </c>
      <c r="L73" s="215">
        <f t="shared" ca="1" si="27"/>
        <v>57.345888245579062</v>
      </c>
      <c r="M73" s="121">
        <f t="shared" ca="1" si="3"/>
        <v>-3.2566281564708643E-2</v>
      </c>
      <c r="N73" s="121">
        <f t="shared" ca="1" si="28"/>
        <v>0.85980510134236021</v>
      </c>
      <c r="O73" s="121">
        <f t="shared" ca="1" si="29"/>
        <v>1.5087156199839327</v>
      </c>
      <c r="P73" s="121">
        <f t="shared" ca="1" si="37"/>
        <v>-1.13902539245835</v>
      </c>
      <c r="Q73" s="121">
        <f t="shared" ca="1" si="4"/>
        <v>0.75491918749144737</v>
      </c>
      <c r="R73" s="121">
        <f t="shared" ca="1" si="5"/>
        <v>0.94674142619186097</v>
      </c>
      <c r="S73" s="121"/>
      <c r="T73" s="124">
        <f t="shared" ca="1" si="6"/>
        <v>57.47</v>
      </c>
      <c r="U73" s="124">
        <f t="shared" ca="1" si="7"/>
        <v>52.47</v>
      </c>
      <c r="V73" s="121">
        <f t="shared" ca="1" si="8"/>
        <v>0.87199999999999989</v>
      </c>
      <c r="W73" s="121" t="e">
        <f t="shared" si="31"/>
        <v>#N/A</v>
      </c>
      <c r="X73" s="124">
        <f t="shared" si="32"/>
        <v>0.2</v>
      </c>
      <c r="Y73" s="124">
        <f t="shared" si="33"/>
        <v>0.8</v>
      </c>
      <c r="Z73" t="e">
        <f t="shared" ca="1" si="9"/>
        <v>#N/A</v>
      </c>
      <c r="AA73" t="e">
        <f t="shared" ca="1" si="10"/>
        <v>#N/A</v>
      </c>
      <c r="AB73" t="e">
        <f t="shared" ca="1" si="11"/>
        <v>#N/A</v>
      </c>
      <c r="AC73" t="e">
        <f t="shared" ca="1" si="12"/>
        <v>#N/A</v>
      </c>
      <c r="AD73" t="b">
        <f t="shared" ca="1" si="13"/>
        <v>0</v>
      </c>
      <c r="AE73" t="b">
        <f t="shared" ca="1" si="14"/>
        <v>0</v>
      </c>
      <c r="AF73" t="b">
        <f t="shared" ca="1" si="34"/>
        <v>0</v>
      </c>
      <c r="AG73" t="b">
        <f t="shared" ca="1" si="15"/>
        <v>0</v>
      </c>
      <c r="AH73" t="b">
        <f t="shared" ca="1" si="39"/>
        <v>0</v>
      </c>
      <c r="AI73" s="225" t="e">
        <f t="shared" ca="1" si="17"/>
        <v>#N/A</v>
      </c>
      <c r="AJ73" s="225" t="e">
        <f t="shared" ca="1" si="18"/>
        <v>#N/A</v>
      </c>
      <c r="AK73" s="225" t="e">
        <f t="shared" ca="1" si="19"/>
        <v>#N/A</v>
      </c>
      <c r="AL73" s="225" t="e">
        <f t="shared" ca="1" si="20"/>
        <v>#N/A</v>
      </c>
      <c r="AM73" t="b">
        <f t="shared" ca="1" si="21"/>
        <v>0</v>
      </c>
      <c r="AN73" t="b">
        <f t="shared" ca="1" si="40"/>
        <v>0</v>
      </c>
      <c r="AO73" t="b">
        <f t="shared" ca="1" si="35"/>
        <v>1</v>
      </c>
      <c r="AP73" t="b">
        <f t="shared" ca="1" si="23"/>
        <v>0</v>
      </c>
      <c r="AQ73" t="b">
        <f t="shared" ca="1" si="41"/>
        <v>0</v>
      </c>
      <c r="AR73" s="124" t="e">
        <f t="shared" ca="1" si="25"/>
        <v>#N/A</v>
      </c>
      <c r="AS73" s="124" t="e">
        <f t="shared" ca="1" si="26"/>
        <v>#N/A</v>
      </c>
      <c r="AT73" t="e">
        <f t="shared" ca="1" si="36"/>
        <v>#N/A</v>
      </c>
      <c r="AU73" t="e">
        <f t="shared" ca="1" si="36"/>
        <v>#N/A</v>
      </c>
    </row>
    <row r="74" spans="1:47" x14ac:dyDescent="0.25">
      <c r="A74">
        <v>42</v>
      </c>
      <c r="B74" s="74">
        <f ca="1">OFFSET(InputPriceData!B$15,CalculationsAndCharts!$A74+$A$11,0,1,1)</f>
        <v>41529</v>
      </c>
      <c r="C74" s="3">
        <f ca="1">OFFSET(InputPriceData!G$15,CalculationsAndCharts!$A74+$A$11,0,1,1)</f>
        <v>1261100</v>
      </c>
      <c r="D74" s="4">
        <f ca="1">OFFSET(InputPriceData!C$15,CalculationsAndCharts!$A74+$A$11,IF($C$7,7,0),1,1)</f>
        <v>57.46</v>
      </c>
      <c r="E74" s="4">
        <f ca="1">OFFSET(InputPriceData!D$15,CalculationsAndCharts!$A74+$A$11,IF($C$7,7,0),1,1)</f>
        <v>57.5</v>
      </c>
      <c r="F74" s="4">
        <f ca="1">OFFSET(InputPriceData!E$15,CalculationsAndCharts!$A74+$A$11,IF($C$7,7,0),1,1)</f>
        <v>56.77</v>
      </c>
      <c r="G74" s="4">
        <f ca="1">OFFSET(InputPriceData!F$15,CalculationsAndCharts!$A74+$A$11,IF($C$7,7,0),1,1)</f>
        <v>57.14</v>
      </c>
      <c r="H74" s="126" t="e">
        <f t="shared" si="0"/>
        <v>#N/A</v>
      </c>
      <c r="I74" s="41" t="e">
        <f t="shared" si="42"/>
        <v>#N/A</v>
      </c>
      <c r="J74" s="41" t="e">
        <f t="shared" si="42"/>
        <v>#N/A</v>
      </c>
      <c r="K74" s="215">
        <f t="shared" ca="1" si="2"/>
        <v>57.414241162329134</v>
      </c>
      <c r="L74" s="215">
        <f t="shared" ca="1" si="27"/>
        <v>57.414241162329134</v>
      </c>
      <c r="M74" s="121">
        <f t="shared" ca="1" si="3"/>
        <v>0.41812008505011744</v>
      </c>
      <c r="N74" s="121">
        <f t="shared" ca="1" si="28"/>
        <v>1.2129389097729326</v>
      </c>
      <c r="O74" s="121">
        <f t="shared" ca="1" si="29"/>
        <v>1.5087156199839327</v>
      </c>
      <c r="P74" s="121">
        <f t="shared" ca="1" si="37"/>
        <v>-1.13902539245835</v>
      </c>
      <c r="Q74" s="121">
        <f t="shared" ca="1" si="4"/>
        <v>0.88829092089404349</v>
      </c>
      <c r="R74" s="121">
        <f t="shared" ca="1" si="5"/>
        <v>0.97593158977133032</v>
      </c>
      <c r="S74" s="121"/>
      <c r="T74" s="124">
        <f t="shared" ca="1" si="6"/>
        <v>57.47</v>
      </c>
      <c r="U74" s="124">
        <f t="shared" ca="1" si="7"/>
        <v>52.47</v>
      </c>
      <c r="V74" s="121">
        <f t="shared" ca="1" si="8"/>
        <v>0.93400000000000039</v>
      </c>
      <c r="W74" s="121" t="e">
        <f t="shared" si="31"/>
        <v>#N/A</v>
      </c>
      <c r="X74" s="124">
        <f t="shared" si="32"/>
        <v>0.2</v>
      </c>
      <c r="Y74" s="124">
        <f t="shared" si="33"/>
        <v>0.8</v>
      </c>
      <c r="Z74" t="e">
        <f t="shared" ca="1" si="9"/>
        <v>#N/A</v>
      </c>
      <c r="AA74" t="e">
        <f t="shared" ca="1" si="10"/>
        <v>#N/A</v>
      </c>
      <c r="AB74" t="e">
        <f t="shared" ca="1" si="11"/>
        <v>#N/A</v>
      </c>
      <c r="AC74" t="e">
        <f t="shared" ca="1" si="12"/>
        <v>#N/A</v>
      </c>
      <c r="AD74" t="b">
        <f t="shared" ca="1" si="13"/>
        <v>0</v>
      </c>
      <c r="AE74" t="b">
        <f t="shared" ca="1" si="14"/>
        <v>0</v>
      </c>
      <c r="AF74" t="b">
        <f t="shared" ca="1" si="34"/>
        <v>0</v>
      </c>
      <c r="AG74" t="b">
        <f t="shared" ca="1" si="15"/>
        <v>0</v>
      </c>
      <c r="AH74" t="b">
        <f t="shared" ca="1" si="39"/>
        <v>0</v>
      </c>
      <c r="AI74" s="225" t="e">
        <f t="shared" ca="1" si="17"/>
        <v>#N/A</v>
      </c>
      <c r="AJ74" s="225" t="e">
        <f t="shared" ca="1" si="18"/>
        <v>#N/A</v>
      </c>
      <c r="AK74" s="225" t="e">
        <f t="shared" ca="1" si="19"/>
        <v>#N/A</v>
      </c>
      <c r="AL74" s="225" t="e">
        <f t="shared" ca="1" si="20"/>
        <v>#N/A</v>
      </c>
      <c r="AM74" t="b">
        <f t="shared" ca="1" si="21"/>
        <v>0</v>
      </c>
      <c r="AN74" t="b">
        <f t="shared" ca="1" si="40"/>
        <v>0</v>
      </c>
      <c r="AO74" t="b">
        <f t="shared" ca="1" si="35"/>
        <v>1</v>
      </c>
      <c r="AP74" t="b">
        <f t="shared" ca="1" si="23"/>
        <v>0</v>
      </c>
      <c r="AQ74" t="b">
        <f t="shared" ca="1" si="41"/>
        <v>0</v>
      </c>
      <c r="AR74" s="124" t="e">
        <f t="shared" ca="1" si="25"/>
        <v>#N/A</v>
      </c>
      <c r="AS74" s="124" t="e">
        <f t="shared" ca="1" si="26"/>
        <v>#N/A</v>
      </c>
      <c r="AT74" t="e">
        <f t="shared" ca="1" si="36"/>
        <v>#N/A</v>
      </c>
      <c r="AU74" t="e">
        <f t="shared" ca="1" si="36"/>
        <v>#N/A</v>
      </c>
    </row>
    <row r="75" spans="1:47" x14ac:dyDescent="0.25">
      <c r="A75">
        <v>43</v>
      </c>
      <c r="B75" s="74">
        <f ca="1">OFFSET(InputPriceData!B$15,CalculationsAndCharts!$A75+$A$11,0,1,1)</f>
        <v>41528</v>
      </c>
      <c r="C75" s="3">
        <f ca="1">OFFSET(InputPriceData!G$15,CalculationsAndCharts!$A75+$A$11,0,1,1)</f>
        <v>1579500</v>
      </c>
      <c r="D75" s="4">
        <f ca="1">OFFSET(InputPriceData!C$15,CalculationsAndCharts!$A75+$A$11,IF($C$7,7,0),1,1)</f>
        <v>57.4</v>
      </c>
      <c r="E75" s="4">
        <f ca="1">OFFSET(InputPriceData!D$15,CalculationsAndCharts!$A75+$A$11,IF($C$7,7,0),1,1)</f>
        <v>57.42</v>
      </c>
      <c r="F75" s="4">
        <f ca="1">OFFSET(InputPriceData!E$15,CalculationsAndCharts!$A75+$A$11,IF($C$7,7,0),1,1)</f>
        <v>56.88</v>
      </c>
      <c r="G75" s="4">
        <f ca="1">OFFSET(InputPriceData!F$15,CalculationsAndCharts!$A75+$A$11,IF($C$7,7,0),1,1)</f>
        <v>57.36</v>
      </c>
      <c r="H75" s="126" t="e">
        <f t="shared" si="0"/>
        <v>#N/A</v>
      </c>
      <c r="I75" s="41" t="e">
        <f t="shared" si="42"/>
        <v>#N/A</v>
      </c>
      <c r="J75" s="41" t="e">
        <f t="shared" si="42"/>
        <v>#N/A</v>
      </c>
      <c r="K75" s="215">
        <f t="shared" ca="1" si="2"/>
        <v>57.316250659776429</v>
      </c>
      <c r="L75" s="215">
        <f t="shared" ca="1" si="27"/>
        <v>57.316250659776429</v>
      </c>
      <c r="M75" s="121">
        <f t="shared" ca="1" si="3"/>
        <v>0.85769291504772061</v>
      </c>
      <c r="N75" s="121">
        <f t="shared" ca="1" si="28"/>
        <v>1.4436605127567288</v>
      </c>
      <c r="O75" s="121">
        <f t="shared" ca="1" si="29"/>
        <v>1.5087156199839327</v>
      </c>
      <c r="P75" s="121">
        <f t="shared" ca="1" si="37"/>
        <v>-1.13902539245835</v>
      </c>
      <c r="Q75" s="121">
        <f t="shared" ca="1" si="4"/>
        <v>0.97542995824686152</v>
      </c>
      <c r="R75" s="121">
        <f t="shared" ca="1" si="5"/>
        <v>0.95192137170564961</v>
      </c>
      <c r="S75" s="121"/>
      <c r="T75" s="124">
        <f t="shared" ca="1" si="6"/>
        <v>57.47</v>
      </c>
      <c r="U75" s="124">
        <f t="shared" ca="1" si="7"/>
        <v>52.47</v>
      </c>
      <c r="V75" s="121">
        <f t="shared" ca="1" si="8"/>
        <v>0.97800000000000009</v>
      </c>
      <c r="W75" s="121" t="e">
        <f t="shared" si="31"/>
        <v>#N/A</v>
      </c>
      <c r="X75" s="124">
        <f t="shared" si="32"/>
        <v>0.2</v>
      </c>
      <c r="Y75" s="124">
        <f t="shared" si="33"/>
        <v>0.8</v>
      </c>
      <c r="Z75" t="e">
        <f t="shared" ca="1" si="9"/>
        <v>#N/A</v>
      </c>
      <c r="AA75" t="e">
        <f t="shared" ca="1" si="10"/>
        <v>#N/A</v>
      </c>
      <c r="AB75" t="e">
        <f t="shared" ca="1" si="11"/>
        <v>#N/A</v>
      </c>
      <c r="AC75" t="e">
        <f t="shared" ca="1" si="12"/>
        <v>#N/A</v>
      </c>
      <c r="AD75" t="b">
        <f t="shared" ca="1" si="13"/>
        <v>0</v>
      </c>
      <c r="AE75" t="b">
        <f t="shared" ca="1" si="14"/>
        <v>0</v>
      </c>
      <c r="AF75" t="b">
        <f t="shared" ca="1" si="34"/>
        <v>0</v>
      </c>
      <c r="AG75" t="b">
        <f t="shared" ca="1" si="15"/>
        <v>0</v>
      </c>
      <c r="AH75" t="b">
        <f t="shared" ca="1" si="39"/>
        <v>0</v>
      </c>
      <c r="AI75" s="225" t="e">
        <f t="shared" ca="1" si="17"/>
        <v>#N/A</v>
      </c>
      <c r="AJ75" s="225" t="e">
        <f t="shared" ca="1" si="18"/>
        <v>#N/A</v>
      </c>
      <c r="AK75" s="225" t="e">
        <f t="shared" ca="1" si="19"/>
        <v>#N/A</v>
      </c>
      <c r="AL75" s="225" t="e">
        <f t="shared" ca="1" si="20"/>
        <v>#N/A</v>
      </c>
      <c r="AM75" t="b">
        <f t="shared" ca="1" si="21"/>
        <v>0</v>
      </c>
      <c r="AN75" t="b">
        <f t="shared" ca="1" si="40"/>
        <v>0</v>
      </c>
      <c r="AO75" t="b">
        <f t="shared" ca="1" si="35"/>
        <v>1</v>
      </c>
      <c r="AP75" t="b">
        <f t="shared" ca="1" si="23"/>
        <v>0</v>
      </c>
      <c r="AQ75" t="b">
        <f t="shared" ca="1" si="41"/>
        <v>0</v>
      </c>
      <c r="AR75" s="124" t="e">
        <f t="shared" ca="1" si="25"/>
        <v>#N/A</v>
      </c>
      <c r="AS75" s="124" t="e">
        <f t="shared" ca="1" si="26"/>
        <v>#N/A</v>
      </c>
      <c r="AT75" t="e">
        <f t="shared" ca="1" si="36"/>
        <v>#N/A</v>
      </c>
      <c r="AU75" t="e">
        <f t="shared" ca="1" si="36"/>
        <v>#N/A</v>
      </c>
    </row>
    <row r="76" spans="1:47" x14ac:dyDescent="0.25">
      <c r="A76">
        <v>44</v>
      </c>
      <c r="B76" s="74">
        <f ca="1">OFFSET(InputPriceData!B$15,CalculationsAndCharts!$A76+$A$11,0,1,1)</f>
        <v>41527</v>
      </c>
      <c r="C76" s="3">
        <f ca="1">OFFSET(InputPriceData!G$15,CalculationsAndCharts!$A76+$A$11,0,1,1)</f>
        <v>2373900</v>
      </c>
      <c r="D76" s="4">
        <f ca="1">OFFSET(InputPriceData!C$15,CalculationsAndCharts!$A76+$A$11,IF($C$7,7,0),1,1)</f>
        <v>57.24</v>
      </c>
      <c r="E76" s="4">
        <f ca="1">OFFSET(InputPriceData!D$15,CalculationsAndCharts!$A76+$A$11,IF($C$7,7,0),1,1)</f>
        <v>57.36</v>
      </c>
      <c r="F76" s="4">
        <f ca="1">OFFSET(InputPriceData!E$15,CalculationsAndCharts!$A76+$A$11,IF($C$7,7,0),1,1)</f>
        <v>56.54</v>
      </c>
      <c r="G76" s="4">
        <f ca="1">OFFSET(InputPriceData!F$15,CalculationsAndCharts!$A76+$A$11,IF($C$7,7,0),1,1)</f>
        <v>57.33</v>
      </c>
      <c r="H76" s="126" t="e">
        <f t="shared" si="0"/>
        <v>#N/A</v>
      </c>
      <c r="I76" s="41" t="e">
        <f t="shared" si="42"/>
        <v>#N/A</v>
      </c>
      <c r="J76" s="41" t="e">
        <f t="shared" si="42"/>
        <v>#N/A</v>
      </c>
      <c r="K76" s="215">
        <f t="shared" ca="1" si="2"/>
        <v>57.037228203171381</v>
      </c>
      <c r="L76" s="215">
        <f t="shared" ca="1" si="27"/>
        <v>57.037228203171381</v>
      </c>
      <c r="M76" s="121">
        <f t="shared" ca="1" si="3"/>
        <v>1.1038290894547145</v>
      </c>
      <c r="N76" s="121">
        <f t="shared" ca="1" si="28"/>
        <v>1.5087156199839327</v>
      </c>
      <c r="O76" s="121">
        <f t="shared" ca="1" si="29"/>
        <v>1.5087156199839327</v>
      </c>
      <c r="P76" s="121">
        <f t="shared" ca="1" si="37"/>
        <v>-1.13902539245835</v>
      </c>
      <c r="Q76" s="121">
        <f t="shared" ca="1" si="4"/>
        <v>1</v>
      </c>
      <c r="R76" s="121">
        <f t="shared" ca="1" si="5"/>
        <v>0.88119777653072762</v>
      </c>
      <c r="S76" s="121"/>
      <c r="T76" s="124">
        <f t="shared" ca="1" si="6"/>
        <v>57.47</v>
      </c>
      <c r="U76" s="124">
        <f t="shared" ca="1" si="7"/>
        <v>52.47</v>
      </c>
      <c r="V76" s="121">
        <f t="shared" ca="1" si="8"/>
        <v>0.97199999999999986</v>
      </c>
      <c r="W76" s="121" t="e">
        <f t="shared" si="31"/>
        <v>#N/A</v>
      </c>
      <c r="X76" s="124">
        <f t="shared" si="32"/>
        <v>0.2</v>
      </c>
      <c r="Y76" s="124">
        <f t="shared" si="33"/>
        <v>0.8</v>
      </c>
      <c r="Z76" t="e">
        <f t="shared" ca="1" si="9"/>
        <v>#N/A</v>
      </c>
      <c r="AA76" t="e">
        <f t="shared" ca="1" si="10"/>
        <v>#N/A</v>
      </c>
      <c r="AB76" t="e">
        <f t="shared" ca="1" si="11"/>
        <v>#N/A</v>
      </c>
      <c r="AC76" t="e">
        <f t="shared" ca="1" si="12"/>
        <v>#N/A</v>
      </c>
      <c r="AD76" t="b">
        <f t="shared" ca="1" si="13"/>
        <v>0</v>
      </c>
      <c r="AE76" t="b">
        <f t="shared" ca="1" si="14"/>
        <v>0</v>
      </c>
      <c r="AF76" t="b">
        <f t="shared" ca="1" si="34"/>
        <v>0</v>
      </c>
      <c r="AG76" t="b">
        <f t="shared" ca="1" si="15"/>
        <v>0</v>
      </c>
      <c r="AH76" t="b">
        <f t="shared" ca="1" si="39"/>
        <v>0</v>
      </c>
      <c r="AI76" s="225" t="e">
        <f t="shared" ca="1" si="17"/>
        <v>#N/A</v>
      </c>
      <c r="AJ76" s="225" t="e">
        <f t="shared" ca="1" si="18"/>
        <v>#N/A</v>
      </c>
      <c r="AK76" s="225" t="e">
        <f t="shared" ca="1" si="19"/>
        <v>#N/A</v>
      </c>
      <c r="AL76" s="225" t="e">
        <f t="shared" ca="1" si="20"/>
        <v>#N/A</v>
      </c>
      <c r="AM76" t="b">
        <f t="shared" ca="1" si="21"/>
        <v>1</v>
      </c>
      <c r="AN76" t="b">
        <f t="shared" ca="1" si="40"/>
        <v>0</v>
      </c>
      <c r="AO76" t="b">
        <f t="shared" ca="1" si="35"/>
        <v>1</v>
      </c>
      <c r="AP76" t="b">
        <f t="shared" ca="1" si="23"/>
        <v>0</v>
      </c>
      <c r="AQ76" t="b">
        <f t="shared" ca="1" si="41"/>
        <v>0</v>
      </c>
      <c r="AR76" s="124" t="e">
        <f t="shared" ca="1" si="25"/>
        <v>#N/A</v>
      </c>
      <c r="AS76" s="124" t="e">
        <f t="shared" ca="1" si="26"/>
        <v>#N/A</v>
      </c>
      <c r="AT76" t="e">
        <f t="shared" ca="1" si="36"/>
        <v>#N/A</v>
      </c>
      <c r="AU76" t="e">
        <f t="shared" ca="1" si="36"/>
        <v>#N/A</v>
      </c>
    </row>
    <row r="77" spans="1:47" x14ac:dyDescent="0.25">
      <c r="A77">
        <v>45</v>
      </c>
      <c r="B77" s="74">
        <f ca="1">OFFSET(InputPriceData!B$15,CalculationsAndCharts!$A77+$A$11,0,1,1)</f>
        <v>41526</v>
      </c>
      <c r="C77" s="3">
        <f ca="1">OFFSET(InputPriceData!G$15,CalculationsAndCharts!$A77+$A$11,0,1,1)</f>
        <v>3070700</v>
      </c>
      <c r="D77" s="4">
        <f ca="1">OFFSET(InputPriceData!C$15,CalculationsAndCharts!$A77+$A$11,IF($C$7,7,0),1,1)</f>
        <v>57.2</v>
      </c>
      <c r="E77" s="4">
        <f ca="1">OFFSET(InputPriceData!D$15,CalculationsAndCharts!$A77+$A$11,IF($C$7,7,0),1,1)</f>
        <v>57.52</v>
      </c>
      <c r="F77" s="4">
        <f ca="1">OFFSET(InputPriceData!E$15,CalculationsAndCharts!$A77+$A$11,IF($C$7,7,0),1,1)</f>
        <v>57</v>
      </c>
      <c r="G77" s="4">
        <f ca="1">OFFSET(InputPriceData!F$15,CalculationsAndCharts!$A77+$A$11,IF($C$7,7,0),1,1)</f>
        <v>57.47</v>
      </c>
      <c r="H77" s="126" t="e">
        <f t="shared" si="0"/>
        <v>#N/A</v>
      </c>
      <c r="I77" s="41" t="e">
        <f t="shared" si="42"/>
        <v>#N/A</v>
      </c>
      <c r="J77" s="41" t="e">
        <f t="shared" si="42"/>
        <v>#N/A</v>
      </c>
      <c r="K77" s="215">
        <f t="shared" ca="1" si="2"/>
        <v>56.548250697152099</v>
      </c>
      <c r="L77" s="215">
        <f t="shared" ca="1" si="27"/>
        <v>56.548250697152099</v>
      </c>
      <c r="M77" s="121">
        <f t="shared" ca="1" si="3"/>
        <v>1.5765904355572786</v>
      </c>
      <c r="N77" s="121">
        <f t="shared" ca="1" si="28"/>
        <v>1.3419531282533541</v>
      </c>
      <c r="O77" s="121">
        <f t="shared" ca="1" si="29"/>
        <v>1.3419531282533541</v>
      </c>
      <c r="P77" s="121">
        <f t="shared" ca="1" si="37"/>
        <v>-1.13902539245835</v>
      </c>
      <c r="Q77" s="121">
        <f t="shared" ca="1" si="4"/>
        <v>1</v>
      </c>
      <c r="R77" s="121">
        <f t="shared" ca="1" si="5"/>
        <v>0.77480159631259327</v>
      </c>
      <c r="S77" s="121"/>
      <c r="T77" s="124">
        <f t="shared" ca="1" si="6"/>
        <v>57.47</v>
      </c>
      <c r="U77" s="124">
        <f t="shared" ca="1" si="7"/>
        <v>52.47</v>
      </c>
      <c r="V77" s="121">
        <f t="shared" ca="1" si="8"/>
        <v>1</v>
      </c>
      <c r="W77" s="121" t="e">
        <f t="shared" si="31"/>
        <v>#N/A</v>
      </c>
      <c r="X77" s="124">
        <f t="shared" si="32"/>
        <v>0.2</v>
      </c>
      <c r="Y77" s="124">
        <f t="shared" si="33"/>
        <v>0.8</v>
      </c>
      <c r="Z77" t="e">
        <f t="shared" ca="1" si="9"/>
        <v>#N/A</v>
      </c>
      <c r="AA77" t="e">
        <f t="shared" ca="1" si="10"/>
        <v>#N/A</v>
      </c>
      <c r="AB77" t="e">
        <f t="shared" ca="1" si="11"/>
        <v>#N/A</v>
      </c>
      <c r="AC77" t="e">
        <f t="shared" ca="1" si="12"/>
        <v>#N/A</v>
      </c>
      <c r="AD77" t="b">
        <f t="shared" ca="1" si="13"/>
        <v>0</v>
      </c>
      <c r="AE77" t="b">
        <f t="shared" ca="1" si="14"/>
        <v>0</v>
      </c>
      <c r="AF77" t="b">
        <f t="shared" ca="1" si="34"/>
        <v>0</v>
      </c>
      <c r="AG77" t="b">
        <f t="shared" ca="1" si="15"/>
        <v>0</v>
      </c>
      <c r="AH77" t="b">
        <f t="shared" ca="1" si="39"/>
        <v>0</v>
      </c>
      <c r="AI77" s="225" t="e">
        <f t="shared" ca="1" si="17"/>
        <v>#N/A</v>
      </c>
      <c r="AJ77" s="225" t="e">
        <f t="shared" ca="1" si="18"/>
        <v>#N/A</v>
      </c>
      <c r="AK77" s="225" t="e">
        <f t="shared" ca="1" si="19"/>
        <v>#N/A</v>
      </c>
      <c r="AL77" s="225" t="e">
        <f t="shared" ca="1" si="20"/>
        <v>#N/A</v>
      </c>
      <c r="AM77" t="b">
        <f t="shared" ca="1" si="21"/>
        <v>0</v>
      </c>
      <c r="AN77" t="b">
        <f t="shared" ca="1" si="40"/>
        <v>0</v>
      </c>
      <c r="AO77" t="b">
        <f t="shared" ca="1" si="35"/>
        <v>1</v>
      </c>
      <c r="AP77" t="b">
        <f t="shared" ca="1" si="23"/>
        <v>0</v>
      </c>
      <c r="AQ77" t="b">
        <f t="shared" ca="1" si="41"/>
        <v>0</v>
      </c>
      <c r="AR77" s="124" t="e">
        <f t="shared" ca="1" si="25"/>
        <v>#N/A</v>
      </c>
      <c r="AS77" s="124" t="e">
        <f t="shared" ca="1" si="26"/>
        <v>#N/A</v>
      </c>
      <c r="AT77" t="e">
        <f t="shared" ca="1" si="36"/>
        <v>#N/A</v>
      </c>
      <c r="AU77" t="e">
        <f t="shared" ca="1" si="36"/>
        <v>#N/A</v>
      </c>
    </row>
    <row r="78" spans="1:47" x14ac:dyDescent="0.25">
      <c r="A78">
        <v>46</v>
      </c>
      <c r="B78" s="74">
        <f ca="1">OFFSET(InputPriceData!B$15,CalculationsAndCharts!$A78+$A$11,0,1,1)</f>
        <v>41523</v>
      </c>
      <c r="C78" s="3">
        <f ca="1">OFFSET(InputPriceData!G$15,CalculationsAndCharts!$A78+$A$11,0,1,1)</f>
        <v>2302300</v>
      </c>
      <c r="D78" s="4">
        <f ca="1">OFFSET(InputPriceData!C$15,CalculationsAndCharts!$A78+$A$11,IF($C$7,7,0),1,1)</f>
        <v>57.61</v>
      </c>
      <c r="E78" s="4">
        <f ca="1">OFFSET(InputPriceData!D$15,CalculationsAndCharts!$A78+$A$11,IF($C$7,7,0),1,1)</f>
        <v>57.71</v>
      </c>
      <c r="F78" s="4">
        <f ca="1">OFFSET(InputPriceData!E$15,CalculationsAndCharts!$A78+$A$11,IF($C$7,7,0),1,1)</f>
        <v>56.72</v>
      </c>
      <c r="G78" s="4">
        <f ca="1">OFFSET(InputPriceData!F$15,CalculationsAndCharts!$A78+$A$11,IF($C$7,7,0),1,1)</f>
        <v>56.96</v>
      </c>
      <c r="H78" s="126" t="e">
        <f t="shared" si="0"/>
        <v>#N/A</v>
      </c>
      <c r="I78" s="41" t="e">
        <f t="shared" si="42"/>
        <v>#N/A</v>
      </c>
      <c r="J78" s="41" t="e">
        <f t="shared" si="42"/>
        <v>#N/A</v>
      </c>
      <c r="K78" s="215">
        <f t="shared" ca="1" si="2"/>
        <v>55.88359637314457</v>
      </c>
      <c r="L78" s="215">
        <f t="shared" ca="1" si="27"/>
        <v>55.88359637314457</v>
      </c>
      <c r="M78" s="121">
        <f t="shared" ca="1" si="3"/>
        <v>1.4161080079992001</v>
      </c>
      <c r="N78" s="121">
        <f t="shared" ca="1" si="28"/>
        <v>0.93542420708033314</v>
      </c>
      <c r="O78" s="121">
        <f t="shared" ca="1" si="29"/>
        <v>0.93542420708033314</v>
      </c>
      <c r="P78" s="121">
        <f t="shared" ca="1" si="37"/>
        <v>-1.13902539245835</v>
      </c>
      <c r="Q78" s="121">
        <f t="shared" ca="1" si="4"/>
        <v>1</v>
      </c>
      <c r="R78" s="121">
        <f t="shared" ca="1" si="5"/>
        <v>0.65471650231847478</v>
      </c>
      <c r="S78" s="121"/>
      <c r="T78" s="124">
        <f t="shared" ca="1" si="6"/>
        <v>57.38</v>
      </c>
      <c r="U78" s="124">
        <f t="shared" ca="1" si="7"/>
        <v>52.47</v>
      </c>
      <c r="V78" s="121">
        <f t="shared" ca="1" si="8"/>
        <v>0.91446028513238264</v>
      </c>
      <c r="W78" s="121" t="e">
        <f t="shared" si="31"/>
        <v>#N/A</v>
      </c>
      <c r="X78" s="124">
        <f t="shared" si="32"/>
        <v>0.2</v>
      </c>
      <c r="Y78" s="124">
        <f t="shared" si="33"/>
        <v>0.8</v>
      </c>
      <c r="Z78" t="e">
        <f t="shared" ca="1" si="9"/>
        <v>#N/A</v>
      </c>
      <c r="AA78" t="e">
        <f t="shared" ca="1" si="10"/>
        <v>#N/A</v>
      </c>
      <c r="AB78" t="e">
        <f t="shared" ca="1" si="11"/>
        <v>#N/A</v>
      </c>
      <c r="AC78" t="e">
        <f t="shared" ca="1" si="12"/>
        <v>#N/A</v>
      </c>
      <c r="AD78" t="b">
        <f t="shared" ca="1" si="13"/>
        <v>0</v>
      </c>
      <c r="AE78" t="b">
        <f t="shared" ca="1" si="14"/>
        <v>0</v>
      </c>
      <c r="AF78" t="b">
        <f t="shared" ca="1" si="34"/>
        <v>0</v>
      </c>
      <c r="AG78" t="b">
        <f t="shared" ca="1" si="15"/>
        <v>0</v>
      </c>
      <c r="AH78" t="b">
        <f t="shared" ca="1" si="39"/>
        <v>0</v>
      </c>
      <c r="AI78" s="225" t="e">
        <f t="shared" ca="1" si="17"/>
        <v>#N/A</v>
      </c>
      <c r="AJ78" s="225" t="e">
        <f t="shared" ca="1" si="18"/>
        <v>#N/A</v>
      </c>
      <c r="AK78" s="225" t="e">
        <f t="shared" ca="1" si="19"/>
        <v>#N/A</v>
      </c>
      <c r="AL78" s="225" t="e">
        <f t="shared" ca="1" si="20"/>
        <v>#N/A</v>
      </c>
      <c r="AM78" t="b">
        <f t="shared" ca="1" si="21"/>
        <v>0</v>
      </c>
      <c r="AN78" t="b">
        <f t="shared" ca="1" si="40"/>
        <v>0</v>
      </c>
      <c r="AO78" t="b">
        <f t="shared" ca="1" si="35"/>
        <v>1</v>
      </c>
      <c r="AP78" t="b">
        <f t="shared" ca="1" si="23"/>
        <v>0</v>
      </c>
      <c r="AQ78" t="b">
        <f t="shared" ca="1" si="41"/>
        <v>0</v>
      </c>
      <c r="AR78" s="124" t="e">
        <f t="shared" ca="1" si="25"/>
        <v>#N/A</v>
      </c>
      <c r="AS78" s="124" t="e">
        <f t="shared" ca="1" si="26"/>
        <v>#N/A</v>
      </c>
      <c r="AT78" t="e">
        <f t="shared" ca="1" si="36"/>
        <v>#N/A</v>
      </c>
      <c r="AU78" t="e">
        <f t="shared" ca="1" si="36"/>
        <v>#N/A</v>
      </c>
    </row>
    <row r="79" spans="1:47" x14ac:dyDescent="0.25">
      <c r="A79">
        <v>47</v>
      </c>
      <c r="B79" s="74">
        <f ca="1">OFFSET(InputPriceData!B$15,CalculationsAndCharts!$A79+$A$11,0,1,1)</f>
        <v>41522</v>
      </c>
      <c r="C79" s="3">
        <f ca="1">OFFSET(InputPriceData!G$15,CalculationsAndCharts!$A79+$A$11,0,1,1)</f>
        <v>4013800</v>
      </c>
      <c r="D79" s="4">
        <f ca="1">OFFSET(InputPriceData!C$15,CalculationsAndCharts!$A79+$A$11,IF($C$7,7,0),1,1)</f>
        <v>56.58</v>
      </c>
      <c r="E79" s="4">
        <f ca="1">OFFSET(InputPriceData!D$15,CalculationsAndCharts!$A79+$A$11,IF($C$7,7,0),1,1)</f>
        <v>57.8</v>
      </c>
      <c r="F79" s="4">
        <f ca="1">OFFSET(InputPriceData!E$15,CalculationsAndCharts!$A79+$A$11,IF($C$7,7,0),1,1)</f>
        <v>56.41</v>
      </c>
      <c r="G79" s="4">
        <f ca="1">OFFSET(InputPriceData!F$15,CalculationsAndCharts!$A79+$A$11,IF($C$7,7,0),1,1)</f>
        <v>57.38</v>
      </c>
      <c r="H79" s="126" t="e">
        <f t="shared" si="0"/>
        <v>#N/A</v>
      </c>
      <c r="I79" s="41" t="e">
        <f t="shared" si="42"/>
        <v>#N/A</v>
      </c>
      <c r="J79" s="41" t="e">
        <f t="shared" si="42"/>
        <v>#N/A</v>
      </c>
      <c r="K79" s="215">
        <f t="shared" ca="1" si="2"/>
        <v>55.087019030749019</v>
      </c>
      <c r="L79" s="215">
        <f t="shared" ca="1" si="27"/>
        <v>55.087019030749019</v>
      </c>
      <c r="M79" s="121">
        <f t="shared" ca="1" si="3"/>
        <v>2.2320933644993035</v>
      </c>
      <c r="N79" s="121">
        <f t="shared" ca="1" si="28"/>
        <v>0.29224036394373715</v>
      </c>
      <c r="O79" s="121">
        <f t="shared" ca="1" si="29"/>
        <v>0.52827128878839835</v>
      </c>
      <c r="P79" s="121">
        <f t="shared" ca="1" si="37"/>
        <v>-1.13902539245835</v>
      </c>
      <c r="Q79" s="121">
        <f t="shared" ca="1" si="4"/>
        <v>0.85843495791752844</v>
      </c>
      <c r="R79" s="121">
        <f t="shared" ca="1" si="5"/>
        <v>0.57525626197679758</v>
      </c>
      <c r="S79" s="121"/>
      <c r="T79" s="124">
        <f t="shared" ca="1" si="6"/>
        <v>57.38</v>
      </c>
      <c r="U79" s="124">
        <f t="shared" ca="1" si="7"/>
        <v>52.47</v>
      </c>
      <c r="V79" s="121">
        <f t="shared" ca="1" si="8"/>
        <v>1</v>
      </c>
      <c r="W79" s="121" t="e">
        <f t="shared" si="31"/>
        <v>#N/A</v>
      </c>
      <c r="X79" s="124">
        <f t="shared" si="32"/>
        <v>0.2</v>
      </c>
      <c r="Y79" s="124">
        <f t="shared" si="33"/>
        <v>0.8</v>
      </c>
      <c r="Z79" t="e">
        <f t="shared" ca="1" si="9"/>
        <v>#N/A</v>
      </c>
      <c r="AA79" t="e">
        <f t="shared" ca="1" si="10"/>
        <v>#N/A</v>
      </c>
      <c r="AB79" t="e">
        <f t="shared" ca="1" si="11"/>
        <v>#N/A</v>
      </c>
      <c r="AC79" t="e">
        <f t="shared" ca="1" si="12"/>
        <v>#N/A</v>
      </c>
      <c r="AD79" t="b">
        <f t="shared" ca="1" si="13"/>
        <v>0</v>
      </c>
      <c r="AE79" t="b">
        <f t="shared" ca="1" si="14"/>
        <v>0</v>
      </c>
      <c r="AF79" t="b">
        <f t="shared" ca="1" si="34"/>
        <v>0</v>
      </c>
      <c r="AG79" t="b">
        <f t="shared" ca="1" si="15"/>
        <v>0</v>
      </c>
      <c r="AH79" t="b">
        <f t="shared" ca="1" si="39"/>
        <v>0</v>
      </c>
      <c r="AI79" s="225" t="e">
        <f t="shared" ca="1" si="17"/>
        <v>#N/A</v>
      </c>
      <c r="AJ79" s="225" t="e">
        <f t="shared" ca="1" si="18"/>
        <v>#N/A</v>
      </c>
      <c r="AK79" s="225" t="e">
        <f t="shared" ca="1" si="19"/>
        <v>#N/A</v>
      </c>
      <c r="AL79" s="225" t="e">
        <f t="shared" ca="1" si="20"/>
        <v>#N/A</v>
      </c>
      <c r="AM79" t="b">
        <f t="shared" ca="1" si="21"/>
        <v>0</v>
      </c>
      <c r="AN79" t="b">
        <f t="shared" ca="1" si="40"/>
        <v>0</v>
      </c>
      <c r="AO79" t="b">
        <f t="shared" ca="1" si="35"/>
        <v>1</v>
      </c>
      <c r="AP79" t="b">
        <f t="shared" ca="1" si="23"/>
        <v>0</v>
      </c>
      <c r="AQ79" t="b">
        <f t="shared" ca="1" si="41"/>
        <v>0</v>
      </c>
      <c r="AR79" s="124" t="e">
        <f t="shared" ca="1" si="25"/>
        <v>#N/A</v>
      </c>
      <c r="AS79" s="124" t="e">
        <f t="shared" ca="1" si="26"/>
        <v>#N/A</v>
      </c>
      <c r="AT79" t="e">
        <f t="shared" ca="1" si="36"/>
        <v>#N/A</v>
      </c>
      <c r="AU79" t="e">
        <f t="shared" ca="1" si="36"/>
        <v>#N/A</v>
      </c>
    </row>
    <row r="80" spans="1:47" x14ac:dyDescent="0.25">
      <c r="A80">
        <v>48</v>
      </c>
      <c r="B80" s="74">
        <f ca="1">OFFSET(InputPriceData!B$15,CalculationsAndCharts!$A80+$A$11,0,1,1)</f>
        <v>41521</v>
      </c>
      <c r="C80" s="3">
        <f ca="1">OFFSET(InputPriceData!G$15,CalculationsAndCharts!$A80+$A$11,0,1,1)</f>
        <v>9699000</v>
      </c>
      <c r="D80" s="4">
        <f ca="1">OFFSET(InputPriceData!C$15,CalculationsAndCharts!$A80+$A$11,IF($C$7,7,0),1,1)</f>
        <v>56.06</v>
      </c>
      <c r="E80" s="4">
        <f ca="1">OFFSET(InputPriceData!D$15,CalculationsAndCharts!$A80+$A$11,IF($C$7,7,0),1,1)</f>
        <v>57.42</v>
      </c>
      <c r="F80" s="4">
        <f ca="1">OFFSET(InputPriceData!E$15,CalculationsAndCharts!$A80+$A$11,IF($C$7,7,0),1,1)</f>
        <v>55.29</v>
      </c>
      <c r="G80" s="4">
        <f ca="1">OFFSET(InputPriceData!F$15,CalculationsAndCharts!$A80+$A$11,IF($C$7,7,0),1,1)</f>
        <v>56.39</v>
      </c>
      <c r="H80" s="126" t="e">
        <f t="shared" si="0"/>
        <v>#N/A</v>
      </c>
      <c r="I80" s="41" t="e">
        <f t="shared" si="42"/>
        <v>#N/A</v>
      </c>
      <c r="J80" s="41" t="e">
        <f t="shared" si="42"/>
        <v>#N/A</v>
      </c>
      <c r="K80" s="215">
        <f t="shared" ca="1" si="2"/>
        <v>54.43225589899658</v>
      </c>
      <c r="L80" s="215">
        <f t="shared" ca="1" si="27"/>
        <v>54.43225589899658</v>
      </c>
      <c r="M80" s="121">
        <f t="shared" ca="1" si="3"/>
        <v>1.6429558308882006</v>
      </c>
      <c r="N80" s="121">
        <f t="shared" ca="1" si="28"/>
        <v>-0.32876248330073954</v>
      </c>
      <c r="O80" s="121">
        <f t="shared" ca="1" si="29"/>
        <v>0.52827128878839835</v>
      </c>
      <c r="P80" s="121">
        <f t="shared" ca="1" si="37"/>
        <v>-1.13902539245835</v>
      </c>
      <c r="Q80" s="121">
        <f t="shared" ca="1" si="4"/>
        <v>0.48597404305496678</v>
      </c>
      <c r="R80" s="121">
        <f t="shared" ca="1" si="5"/>
        <v>0.59990952927346664</v>
      </c>
      <c r="S80" s="121"/>
      <c r="T80" s="124">
        <f t="shared" ca="1" si="6"/>
        <v>56.39</v>
      </c>
      <c r="U80" s="124">
        <f t="shared" ca="1" si="7"/>
        <v>52.47</v>
      </c>
      <c r="V80" s="121">
        <f t="shared" ca="1" si="8"/>
        <v>1</v>
      </c>
      <c r="W80" s="121" t="e">
        <f t="shared" si="31"/>
        <v>#N/A</v>
      </c>
      <c r="X80" s="124">
        <f t="shared" si="32"/>
        <v>0.2</v>
      </c>
      <c r="Y80" s="124">
        <f t="shared" si="33"/>
        <v>0.8</v>
      </c>
      <c r="Z80" t="e">
        <f t="shared" ca="1" si="9"/>
        <v>#N/A</v>
      </c>
      <c r="AA80" t="e">
        <f t="shared" ca="1" si="10"/>
        <v>#N/A</v>
      </c>
      <c r="AB80" t="e">
        <f t="shared" ca="1" si="11"/>
        <v>#N/A</v>
      </c>
      <c r="AC80" t="e">
        <f t="shared" ca="1" si="12"/>
        <v>#N/A</v>
      </c>
      <c r="AD80" t="b">
        <f t="shared" ca="1" si="13"/>
        <v>0</v>
      </c>
      <c r="AE80" t="b">
        <f t="shared" ca="1" si="14"/>
        <v>0</v>
      </c>
      <c r="AF80" t="b">
        <f t="shared" ca="1" si="34"/>
        <v>0</v>
      </c>
      <c r="AG80" t="b">
        <f t="shared" ca="1" si="15"/>
        <v>0</v>
      </c>
      <c r="AH80" t="b">
        <f t="shared" ca="1" si="39"/>
        <v>0</v>
      </c>
      <c r="AI80" s="225" t="e">
        <f t="shared" ca="1" si="17"/>
        <v>#N/A</v>
      </c>
      <c r="AJ80" s="225" t="e">
        <f t="shared" ca="1" si="18"/>
        <v>#N/A</v>
      </c>
      <c r="AK80" s="225" t="e">
        <f t="shared" ca="1" si="19"/>
        <v>#N/A</v>
      </c>
      <c r="AL80" s="225" t="e">
        <f t="shared" ca="1" si="20"/>
        <v>#N/A</v>
      </c>
      <c r="AM80" t="b">
        <f t="shared" ca="1" si="21"/>
        <v>0</v>
      </c>
      <c r="AN80" t="b">
        <f t="shared" ca="1" si="40"/>
        <v>0</v>
      </c>
      <c r="AO80" t="b">
        <f t="shared" ca="1" si="35"/>
        <v>1</v>
      </c>
      <c r="AP80" t="b">
        <f t="shared" ca="1" si="23"/>
        <v>0</v>
      </c>
      <c r="AQ80" t="b">
        <f t="shared" ca="1" si="41"/>
        <v>0</v>
      </c>
      <c r="AR80" s="124" t="e">
        <f t="shared" ca="1" si="25"/>
        <v>#N/A</v>
      </c>
      <c r="AS80" s="124" t="e">
        <f t="shared" ca="1" si="26"/>
        <v>#N/A</v>
      </c>
      <c r="AT80" t="e">
        <f t="shared" ca="1" si="36"/>
        <v>#N/A</v>
      </c>
      <c r="AU80" t="e">
        <f t="shared" ca="1" si="36"/>
        <v>#N/A</v>
      </c>
    </row>
    <row r="81" spans="1:47" x14ac:dyDescent="0.25">
      <c r="A81">
        <v>49</v>
      </c>
      <c r="B81" s="74">
        <f ca="1">OFFSET(InputPriceData!B$15,CalculationsAndCharts!$A81+$A$11,0,1,1)</f>
        <v>41520</v>
      </c>
      <c r="C81" s="3">
        <f ca="1">OFFSET(InputPriceData!G$15,CalculationsAndCharts!$A81+$A$11,0,1,1)</f>
        <v>4268700</v>
      </c>
      <c r="D81" s="4">
        <f ca="1">OFFSET(InputPriceData!C$15,CalculationsAndCharts!$A81+$A$11,IF($C$7,7,0),1,1)</f>
        <v>54.47</v>
      </c>
      <c r="E81" s="4">
        <f ca="1">OFFSET(InputPriceData!D$15,CalculationsAndCharts!$A81+$A$11,IF($C$7,7,0),1,1)</f>
        <v>54.74</v>
      </c>
      <c r="F81" s="4">
        <f ca="1">OFFSET(InputPriceData!E$15,CalculationsAndCharts!$A81+$A$11,IF($C$7,7,0),1,1)</f>
        <v>53.4</v>
      </c>
      <c r="G81" s="4">
        <f ca="1">OFFSET(InputPriceData!F$15,CalculationsAndCharts!$A81+$A$11,IF($C$7,7,0),1,1)</f>
        <v>53.88</v>
      </c>
      <c r="H81" s="126" t="e">
        <f t="shared" si="0"/>
        <v>#N/A</v>
      </c>
      <c r="I81" s="41" t="e">
        <f t="shared" si="42"/>
        <v>#N/A</v>
      </c>
      <c r="J81" s="41" t="e">
        <f t="shared" si="42"/>
        <v>#N/A</v>
      </c>
      <c r="K81" s="215">
        <f t="shared" ca="1" si="2"/>
        <v>54.349864378539202</v>
      </c>
      <c r="L81" s="215">
        <f t="shared" ca="1" si="27"/>
        <v>54.349864378539202</v>
      </c>
      <c r="M81" s="121">
        <f t="shared" ca="1" si="3"/>
        <v>-0.75284072048416839</v>
      </c>
      <c r="N81" s="121">
        <f t="shared" ca="1" si="28"/>
        <v>-0.44382764972846728</v>
      </c>
      <c r="O81" s="121">
        <f t="shared" ca="1" si="29"/>
        <v>0.57163000883592574</v>
      </c>
      <c r="P81" s="121">
        <f t="shared" ca="1" si="37"/>
        <v>-1.13902539245835</v>
      </c>
      <c r="Q81" s="121">
        <f t="shared" ca="1" si="4"/>
        <v>0.40639262717897406</v>
      </c>
      <c r="R81" s="121">
        <f t="shared" ca="1" si="5"/>
        <v>0.70434440624433114</v>
      </c>
      <c r="S81" s="121"/>
      <c r="T81" s="124">
        <f t="shared" ca="1" si="6"/>
        <v>55.59</v>
      </c>
      <c r="U81" s="124">
        <f t="shared" ca="1" si="7"/>
        <v>52.47</v>
      </c>
      <c r="V81" s="121">
        <f t="shared" ca="1" si="8"/>
        <v>0.45192307692307743</v>
      </c>
      <c r="W81" s="121" t="e">
        <f t="shared" si="31"/>
        <v>#N/A</v>
      </c>
      <c r="X81" s="124">
        <f t="shared" si="32"/>
        <v>0.2</v>
      </c>
      <c r="Y81" s="124">
        <f t="shared" si="33"/>
        <v>0.8</v>
      </c>
      <c r="Z81" t="e">
        <f t="shared" ca="1" si="9"/>
        <v>#N/A</v>
      </c>
      <c r="AA81" t="e">
        <f t="shared" ca="1" si="10"/>
        <v>#N/A</v>
      </c>
      <c r="AB81" t="e">
        <f t="shared" ca="1" si="11"/>
        <v>#N/A</v>
      </c>
      <c r="AC81" t="e">
        <f t="shared" ca="1" si="12"/>
        <v>#N/A</v>
      </c>
      <c r="AD81" t="b">
        <f t="shared" ca="1" si="13"/>
        <v>0</v>
      </c>
      <c r="AE81" t="b">
        <f t="shared" ca="1" si="14"/>
        <v>0</v>
      </c>
      <c r="AF81" t="b">
        <f t="shared" ca="1" si="34"/>
        <v>0</v>
      </c>
      <c r="AG81" t="b">
        <f t="shared" ca="1" si="15"/>
        <v>0</v>
      </c>
      <c r="AH81" t="b">
        <f t="shared" ca="1" si="39"/>
        <v>0</v>
      </c>
      <c r="AI81" s="225" t="e">
        <f t="shared" ca="1" si="17"/>
        <v>#N/A</v>
      </c>
      <c r="AJ81" s="225" t="e">
        <f t="shared" ca="1" si="18"/>
        <v>#N/A</v>
      </c>
      <c r="AK81" s="225" t="e">
        <f t="shared" ca="1" si="19"/>
        <v>#N/A</v>
      </c>
      <c r="AL81" s="225" t="e">
        <f t="shared" ca="1" si="20"/>
        <v>#N/A</v>
      </c>
      <c r="AM81" t="b">
        <f t="shared" ca="1" si="21"/>
        <v>0</v>
      </c>
      <c r="AN81" t="b">
        <f t="shared" ca="1" si="40"/>
        <v>0</v>
      </c>
      <c r="AO81" t="b">
        <f t="shared" ca="1" si="35"/>
        <v>1</v>
      </c>
      <c r="AP81" t="b">
        <f t="shared" ca="1" si="23"/>
        <v>0</v>
      </c>
      <c r="AQ81" t="b">
        <f t="shared" ca="1" si="41"/>
        <v>0</v>
      </c>
      <c r="AR81" s="124" t="e">
        <f t="shared" ca="1" si="25"/>
        <v>#N/A</v>
      </c>
      <c r="AS81" s="124" t="e">
        <f t="shared" ca="1" si="26"/>
        <v>#N/A</v>
      </c>
      <c r="AT81" t="e">
        <f t="shared" ca="1" si="36"/>
        <v>#N/A</v>
      </c>
      <c r="AU81" t="e">
        <f t="shared" ca="1" si="36"/>
        <v>#N/A</v>
      </c>
    </row>
    <row r="82" spans="1:47" x14ac:dyDescent="0.25">
      <c r="A82">
        <v>50</v>
      </c>
      <c r="B82" s="74">
        <f ca="1">OFFSET(InputPriceData!B$15,CalculationsAndCharts!$A82+$A$11,0,1,1)</f>
        <v>41516</v>
      </c>
      <c r="C82" s="3">
        <f ca="1">OFFSET(InputPriceData!G$15,CalculationsAndCharts!$A82+$A$11,0,1,1)</f>
        <v>1887400</v>
      </c>
      <c r="D82" s="4">
        <f ca="1">OFFSET(InputPriceData!C$15,CalculationsAndCharts!$A82+$A$11,IF($C$7,7,0),1,1)</f>
        <v>54.61</v>
      </c>
      <c r="E82" s="4">
        <f ca="1">OFFSET(InputPriceData!D$15,CalculationsAndCharts!$A82+$A$11,IF($C$7,7,0),1,1)</f>
        <v>54.87</v>
      </c>
      <c r="F82" s="4">
        <f ca="1">OFFSET(InputPriceData!E$15,CalculationsAndCharts!$A82+$A$11,IF($C$7,7,0),1,1)</f>
        <v>53.86</v>
      </c>
      <c r="G82" s="4">
        <f ca="1">OFFSET(InputPriceData!F$15,CalculationsAndCharts!$A82+$A$11,IF($C$7,7,0),1,1)</f>
        <v>53.97</v>
      </c>
      <c r="H82" s="126" t="e">
        <f t="shared" si="0"/>
        <v>#N/A</v>
      </c>
      <c r="I82" s="41" t="e">
        <f t="shared" si="42"/>
        <v>#N/A</v>
      </c>
      <c r="J82" s="41" t="e">
        <f t="shared" si="42"/>
        <v>#N/A</v>
      </c>
      <c r="K82" s="215">
        <f t="shared" ca="1" si="2"/>
        <v>54.632760075918867</v>
      </c>
      <c r="L82" s="215">
        <f t="shared" ca="1" si="27"/>
        <v>54.632760075918867</v>
      </c>
      <c r="M82" s="121">
        <f t="shared" ca="1" si="3"/>
        <v>-0.77082424670678484</v>
      </c>
      <c r="N82" s="121">
        <f t="shared" ca="1" si="28"/>
        <v>-0.17651920267315635</v>
      </c>
      <c r="O82" s="121">
        <f t="shared" ca="1" si="29"/>
        <v>0.66102141976838347</v>
      </c>
      <c r="P82" s="121">
        <f t="shared" ca="1" si="37"/>
        <v>-1.13902539245835</v>
      </c>
      <c r="Q82" s="121">
        <f t="shared" ca="1" si="4"/>
        <v>0.53471175485404909</v>
      </c>
      <c r="R82" s="121">
        <f t="shared" ca="1" si="5"/>
        <v>0.79937380070198505</v>
      </c>
      <c r="S82" s="121"/>
      <c r="T82" s="124">
        <f t="shared" ca="1" si="6"/>
        <v>55.59</v>
      </c>
      <c r="U82" s="124">
        <f t="shared" ca="1" si="7"/>
        <v>52.47</v>
      </c>
      <c r="V82" s="121">
        <f t="shared" ca="1" si="8"/>
        <v>0.48076923076923006</v>
      </c>
      <c r="W82" s="121" t="e">
        <f t="shared" si="31"/>
        <v>#N/A</v>
      </c>
      <c r="X82" s="124">
        <f t="shared" si="32"/>
        <v>0.2</v>
      </c>
      <c r="Y82" s="124">
        <f t="shared" si="33"/>
        <v>0.8</v>
      </c>
      <c r="Z82" t="e">
        <f t="shared" ca="1" si="9"/>
        <v>#N/A</v>
      </c>
      <c r="AA82">
        <f t="shared" ca="1" si="10"/>
        <v>54.61</v>
      </c>
      <c r="AB82" t="e">
        <f t="shared" ca="1" si="11"/>
        <v>#N/A</v>
      </c>
      <c r="AC82" t="e">
        <f t="shared" ca="1" si="12"/>
        <v>#N/A</v>
      </c>
      <c r="AD82" t="b">
        <f t="shared" ca="1" si="13"/>
        <v>0</v>
      </c>
      <c r="AE82" t="b">
        <f t="shared" ca="1" si="14"/>
        <v>0</v>
      </c>
      <c r="AF82" t="b">
        <f t="shared" ca="1" si="34"/>
        <v>1</v>
      </c>
      <c r="AG82" t="b">
        <f t="shared" ca="1" si="15"/>
        <v>0</v>
      </c>
      <c r="AH82" t="b">
        <f t="shared" ca="1" si="39"/>
        <v>1</v>
      </c>
      <c r="AI82" s="225" t="e">
        <f t="shared" ca="1" si="17"/>
        <v>#N/A</v>
      </c>
      <c r="AJ82" s="225">
        <f t="shared" ca="1" si="18"/>
        <v>54.61</v>
      </c>
      <c r="AK82" s="225" t="e">
        <f t="shared" ca="1" si="19"/>
        <v>#N/A</v>
      </c>
      <c r="AL82" s="225">
        <f t="shared" ca="1" si="20"/>
        <v>54.61</v>
      </c>
      <c r="AM82" t="b">
        <f t="shared" ca="1" si="21"/>
        <v>0</v>
      </c>
      <c r="AN82" t="b">
        <f t="shared" ca="1" si="40"/>
        <v>1</v>
      </c>
      <c r="AO82" t="b">
        <f t="shared" ca="1" si="35"/>
        <v>1</v>
      </c>
      <c r="AP82" t="b">
        <f t="shared" ca="1" si="23"/>
        <v>0</v>
      </c>
      <c r="AQ82" t="b">
        <f t="shared" ca="1" si="41"/>
        <v>0</v>
      </c>
      <c r="AR82" s="124">
        <f t="shared" ca="1" si="25"/>
        <v>54.61</v>
      </c>
      <c r="AS82" s="124" t="e">
        <f t="shared" ca="1" si="26"/>
        <v>#N/A</v>
      </c>
      <c r="AT82">
        <f t="shared" ca="1" si="36"/>
        <v>54.61</v>
      </c>
      <c r="AU82" t="e">
        <f t="shared" ca="1" si="36"/>
        <v>#N/A</v>
      </c>
    </row>
    <row r="83" spans="1:47" x14ac:dyDescent="0.25">
      <c r="A83">
        <v>51</v>
      </c>
      <c r="B83" s="74">
        <f ca="1">OFFSET(InputPriceData!B$15,CalculationsAndCharts!$A83+$A$11,0,1,1)</f>
        <v>41515</v>
      </c>
      <c r="C83" s="3">
        <f ca="1">OFFSET(InputPriceData!G$15,CalculationsAndCharts!$A83+$A$11,0,1,1)</f>
        <v>1346300</v>
      </c>
      <c r="D83" s="4">
        <f ca="1">OFFSET(InputPriceData!C$15,CalculationsAndCharts!$A83+$A$11,IF($C$7,7,0),1,1)</f>
        <v>54.4</v>
      </c>
      <c r="E83" s="4">
        <f ca="1">OFFSET(InputPriceData!D$15,CalculationsAndCharts!$A83+$A$11,IF($C$7,7,0),1,1)</f>
        <v>54.75</v>
      </c>
      <c r="F83" s="4">
        <f ca="1">OFFSET(InputPriceData!E$15,CalculationsAndCharts!$A83+$A$11,IF($C$7,7,0),1,1)</f>
        <v>54.24</v>
      </c>
      <c r="G83" s="4">
        <f ca="1">OFFSET(InputPriceData!F$15,CalculationsAndCharts!$A83+$A$11,IF($C$7,7,0),1,1)</f>
        <v>54.37</v>
      </c>
      <c r="H83" s="126" t="e">
        <f t="shared" si="0"/>
        <v>#N/A</v>
      </c>
      <c r="I83" s="41" t="e">
        <f t="shared" si="42"/>
        <v>#N/A</v>
      </c>
      <c r="J83" s="41" t="e">
        <f t="shared" si="42"/>
        <v>#N/A</v>
      </c>
      <c r="K83" s="215">
        <f t="shared" ca="1" si="2"/>
        <v>54.884979099722202</v>
      </c>
      <c r="L83" s="215">
        <f t="shared" ca="1" si="27"/>
        <v>54.884979099722202</v>
      </c>
      <c r="M83" s="121">
        <f t="shared" ca="1" si="3"/>
        <v>-0.44436649437438291</v>
      </c>
      <c r="N83" s="121">
        <f t="shared" ca="1" si="28"/>
        <v>0.11316270304919224</v>
      </c>
      <c r="O83" s="121">
        <f t="shared" ca="1" si="29"/>
        <v>0.66102141976838347</v>
      </c>
      <c r="P83" s="121">
        <f t="shared" ca="1" si="37"/>
        <v>-1.13902539245835</v>
      </c>
      <c r="Q83" s="121">
        <f t="shared" ca="1" si="4"/>
        <v>0.69564196164350467</v>
      </c>
      <c r="R83" s="121">
        <f t="shared" ca="1" si="5"/>
        <v>0.82804675734653022</v>
      </c>
      <c r="S83" s="121"/>
      <c r="T83" s="124">
        <f t="shared" ca="1" si="6"/>
        <v>55.79</v>
      </c>
      <c r="U83" s="124">
        <f t="shared" ca="1" si="7"/>
        <v>52.47</v>
      </c>
      <c r="V83" s="121">
        <f t="shared" ca="1" si="8"/>
        <v>0.57228915662650559</v>
      </c>
      <c r="W83" s="121" t="e">
        <f t="shared" si="31"/>
        <v>#N/A</v>
      </c>
      <c r="X83" s="124">
        <f t="shared" si="32"/>
        <v>0.2</v>
      </c>
      <c r="Y83" s="124">
        <f t="shared" si="33"/>
        <v>0.8</v>
      </c>
      <c r="Z83" t="e">
        <f t="shared" ca="1" si="9"/>
        <v>#N/A</v>
      </c>
      <c r="AA83" t="e">
        <f t="shared" ca="1" si="10"/>
        <v>#N/A</v>
      </c>
      <c r="AB83" t="e">
        <f t="shared" ca="1" si="11"/>
        <v>#N/A</v>
      </c>
      <c r="AC83">
        <f t="shared" ca="1" si="12"/>
        <v>0.82804675734653022</v>
      </c>
      <c r="AD83" t="b">
        <f t="shared" ca="1" si="13"/>
        <v>0</v>
      </c>
      <c r="AE83" t="b">
        <f t="shared" ca="1" si="14"/>
        <v>0</v>
      </c>
      <c r="AF83" t="b">
        <f t="shared" ca="1" si="34"/>
        <v>1</v>
      </c>
      <c r="AG83" t="b">
        <f t="shared" ca="1" si="15"/>
        <v>1</v>
      </c>
      <c r="AH83" t="b">
        <f t="shared" ca="1" si="39"/>
        <v>0</v>
      </c>
      <c r="AI83" s="225" t="e">
        <f t="shared" ca="1" si="17"/>
        <v>#N/A</v>
      </c>
      <c r="AJ83" s="225" t="e">
        <f t="shared" ca="1" si="18"/>
        <v>#N/A</v>
      </c>
      <c r="AK83" s="225" t="e">
        <f t="shared" ca="1" si="19"/>
        <v>#N/A</v>
      </c>
      <c r="AL83" s="225" t="e">
        <f t="shared" ca="1" si="20"/>
        <v>#N/A</v>
      </c>
      <c r="AM83" t="b">
        <f t="shared" ca="1" si="21"/>
        <v>1</v>
      </c>
      <c r="AN83" t="b">
        <f t="shared" ca="1" si="40"/>
        <v>0</v>
      </c>
      <c r="AO83" t="b">
        <f t="shared" ca="1" si="35"/>
        <v>0</v>
      </c>
      <c r="AP83" t="b">
        <f t="shared" ca="1" si="23"/>
        <v>0</v>
      </c>
      <c r="AQ83" t="b">
        <f t="shared" ca="1" si="41"/>
        <v>0</v>
      </c>
      <c r="AR83" s="124" t="e">
        <f t="shared" ca="1" si="25"/>
        <v>#N/A</v>
      </c>
      <c r="AS83" s="124" t="e">
        <f t="shared" ca="1" si="26"/>
        <v>#N/A</v>
      </c>
      <c r="AT83" t="e">
        <f t="shared" ca="1" si="36"/>
        <v>#N/A</v>
      </c>
      <c r="AU83" t="e">
        <f t="shared" ca="1" si="36"/>
        <v>#N/A</v>
      </c>
    </row>
    <row r="84" spans="1:47" x14ac:dyDescent="0.25">
      <c r="A84">
        <v>52</v>
      </c>
      <c r="B84" s="74">
        <f ca="1">OFFSET(InputPriceData!B$15,CalculationsAndCharts!$A84+$A$11,0,1,1)</f>
        <v>41514</v>
      </c>
      <c r="C84" s="3">
        <f ca="1">OFFSET(InputPriceData!G$15,CalculationsAndCharts!$A84+$A$11,0,1,1)</f>
        <v>1777200</v>
      </c>
      <c r="D84" s="4">
        <f ca="1">OFFSET(InputPriceData!C$15,CalculationsAndCharts!$A84+$A$11,IF($C$7,7,0),1,1)</f>
        <v>54.65</v>
      </c>
      <c r="E84" s="4">
        <f ca="1">OFFSET(InputPriceData!D$15,CalculationsAndCharts!$A84+$A$11,IF($C$7,7,0),1,1)</f>
        <v>54.9</v>
      </c>
      <c r="F84" s="4">
        <f ca="1">OFFSET(InputPriceData!E$15,CalculationsAndCharts!$A84+$A$11,IF($C$7,7,0),1,1)</f>
        <v>54.21</v>
      </c>
      <c r="G84" s="4">
        <f ca="1">OFFSET(InputPriceData!F$15,CalculationsAndCharts!$A84+$A$11,IF($C$7,7,0),1,1)</f>
        <v>54.48</v>
      </c>
      <c r="H84" s="126" t="e">
        <f t="shared" si="0"/>
        <v>#N/A</v>
      </c>
      <c r="I84" s="41" t="e">
        <f t="shared" si="42"/>
        <v>#N/A</v>
      </c>
      <c r="J84" s="41" t="e">
        <f t="shared" si="42"/>
        <v>#N/A</v>
      </c>
      <c r="K84" s="215">
        <f t="shared" ca="1" si="2"/>
        <v>55.058169766964184</v>
      </c>
      <c r="L84" s="215">
        <f t="shared" ca="1" si="27"/>
        <v>55.058169766964184</v>
      </c>
      <c r="M84" s="121">
        <f t="shared" ca="1" si="3"/>
        <v>-0.36608110794857623</v>
      </c>
      <c r="N84" s="121">
        <f t="shared" ca="1" si="28"/>
        <v>0.37388158153243112</v>
      </c>
      <c r="O84" s="121">
        <f t="shared" ca="1" si="29"/>
        <v>0.66102141976838347</v>
      </c>
      <c r="P84" s="121">
        <f t="shared" ca="1" si="37"/>
        <v>-1.13902539245835</v>
      </c>
      <c r="Q84" s="121">
        <f t="shared" ca="1" si="4"/>
        <v>0.84048201619781848</v>
      </c>
      <c r="R84" s="121">
        <f t="shared" ca="1" si="5"/>
        <v>0.76674810389481474</v>
      </c>
      <c r="S84" s="121"/>
      <c r="T84" s="124">
        <f t="shared" ca="1" si="6"/>
        <v>55.79</v>
      </c>
      <c r="U84" s="124">
        <f t="shared" ca="1" si="7"/>
        <v>52.47</v>
      </c>
      <c r="V84" s="121">
        <f t="shared" ca="1" si="8"/>
        <v>0.60542168674698726</v>
      </c>
      <c r="W84" s="121" t="e">
        <f t="shared" si="31"/>
        <v>#N/A</v>
      </c>
      <c r="X84" s="124">
        <f t="shared" si="32"/>
        <v>0.2</v>
      </c>
      <c r="Y84" s="124">
        <f t="shared" si="33"/>
        <v>0.8</v>
      </c>
      <c r="Z84" t="e">
        <f t="shared" ca="1" si="9"/>
        <v>#N/A</v>
      </c>
      <c r="AA84" t="e">
        <f t="shared" ca="1" si="10"/>
        <v>#N/A</v>
      </c>
      <c r="AB84" t="e">
        <f t="shared" ca="1" si="11"/>
        <v>#N/A</v>
      </c>
      <c r="AC84" t="e">
        <f t="shared" ca="1" si="12"/>
        <v>#N/A</v>
      </c>
      <c r="AD84" t="b">
        <f t="shared" ca="1" si="13"/>
        <v>0</v>
      </c>
      <c r="AE84" t="b">
        <f t="shared" ca="1" si="14"/>
        <v>0</v>
      </c>
      <c r="AF84" t="b">
        <f t="shared" ca="1" si="34"/>
        <v>1</v>
      </c>
      <c r="AG84" t="b">
        <f t="shared" ca="1" si="15"/>
        <v>0</v>
      </c>
      <c r="AH84" t="b">
        <f t="shared" ca="1" si="39"/>
        <v>0</v>
      </c>
      <c r="AI84" s="225" t="e">
        <f t="shared" ca="1" si="17"/>
        <v>#N/A</v>
      </c>
      <c r="AJ84" s="225" t="e">
        <f t="shared" ca="1" si="18"/>
        <v>#N/A</v>
      </c>
      <c r="AK84" s="225" t="e">
        <f t="shared" ca="1" si="19"/>
        <v>#N/A</v>
      </c>
      <c r="AL84" s="225" t="e">
        <f t="shared" ca="1" si="20"/>
        <v>#N/A</v>
      </c>
      <c r="AM84" t="b">
        <f t="shared" ca="1" si="21"/>
        <v>0</v>
      </c>
      <c r="AN84" t="b">
        <f t="shared" ca="1" si="40"/>
        <v>0</v>
      </c>
      <c r="AO84" t="b">
        <f t="shared" ca="1" si="35"/>
        <v>0</v>
      </c>
      <c r="AP84" t="b">
        <f t="shared" ca="1" si="23"/>
        <v>0</v>
      </c>
      <c r="AQ84" t="b">
        <f t="shared" ca="1" si="41"/>
        <v>0</v>
      </c>
      <c r="AR84" s="124" t="e">
        <f t="shared" ca="1" si="25"/>
        <v>#N/A</v>
      </c>
      <c r="AS84" s="124" t="e">
        <f t="shared" ca="1" si="26"/>
        <v>#N/A</v>
      </c>
      <c r="AT84" t="e">
        <f t="shared" ca="1" si="36"/>
        <v>#N/A</v>
      </c>
      <c r="AU84" t="e">
        <f t="shared" ca="1" si="36"/>
        <v>#N/A</v>
      </c>
    </row>
    <row r="85" spans="1:47" x14ac:dyDescent="0.25">
      <c r="A85">
        <v>53</v>
      </c>
      <c r="B85" s="74">
        <f ca="1">OFFSET(InputPriceData!B$15,CalculationsAndCharts!$A85+$A$11,0,1,1)</f>
        <v>41513</v>
      </c>
      <c r="C85" s="3">
        <f ca="1">OFFSET(InputPriceData!G$15,CalculationsAndCharts!$A85+$A$11,0,1,1)</f>
        <v>1908400</v>
      </c>
      <c r="D85" s="4">
        <f ca="1">OFFSET(InputPriceData!C$15,CalculationsAndCharts!$A85+$A$11,IF($C$7,7,0),1,1)</f>
        <v>55</v>
      </c>
      <c r="E85" s="4">
        <f ca="1">OFFSET(InputPriceData!D$15,CalculationsAndCharts!$A85+$A$11,IF($C$7,7,0),1,1)</f>
        <v>55.33</v>
      </c>
      <c r="F85" s="4">
        <f ca="1">OFFSET(InputPriceData!E$15,CalculationsAndCharts!$A85+$A$11,IF($C$7,7,0),1,1)</f>
        <v>54.62</v>
      </c>
      <c r="G85" s="4">
        <f ca="1">OFFSET(InputPriceData!F$15,CalculationsAndCharts!$A85+$A$11,IF($C$7,7,0),1,1)</f>
        <v>54.65</v>
      </c>
      <c r="H85" s="126" t="e">
        <f t="shared" si="0"/>
        <v>#N/A</v>
      </c>
      <c r="I85" s="41" t="e">
        <f t="shared" si="42"/>
        <v>#N/A</v>
      </c>
      <c r="J85" s="41" t="e">
        <f t="shared" si="42"/>
        <v>#N/A</v>
      </c>
      <c r="K85" s="215">
        <f t="shared" ca="1" si="2"/>
        <v>55.089565938781234</v>
      </c>
      <c r="L85" s="215">
        <f t="shared" ca="1" si="27"/>
        <v>55.089565938781234</v>
      </c>
      <c r="M85" s="121">
        <f t="shared" ca="1" si="3"/>
        <v>-0.20243287357837952</v>
      </c>
      <c r="N85" s="121">
        <f t="shared" ca="1" si="28"/>
        <v>0.52827128878839835</v>
      </c>
      <c r="O85" s="121">
        <f t="shared" ca="1" si="29"/>
        <v>0.66102141976838347</v>
      </c>
      <c r="P85" s="121">
        <f t="shared" ca="1" si="37"/>
        <v>-1.13902539245835</v>
      </c>
      <c r="Q85" s="121">
        <f t="shared" ca="1" si="4"/>
        <v>0.92625184518631065</v>
      </c>
      <c r="R85" s="121">
        <f t="shared" ca="1" si="5"/>
        <v>0.61851900891535538</v>
      </c>
      <c r="S85" s="121"/>
      <c r="T85" s="124">
        <f t="shared" ca="1" si="6"/>
        <v>55.79</v>
      </c>
      <c r="U85" s="124">
        <f t="shared" ca="1" si="7"/>
        <v>52.47</v>
      </c>
      <c r="V85" s="121">
        <f t="shared" ca="1" si="8"/>
        <v>0.65662650602409622</v>
      </c>
      <c r="W85" s="121" t="e">
        <f t="shared" si="31"/>
        <v>#N/A</v>
      </c>
      <c r="X85" s="124">
        <f t="shared" si="32"/>
        <v>0.2</v>
      </c>
      <c r="Y85" s="124">
        <f t="shared" si="33"/>
        <v>0.8</v>
      </c>
      <c r="Z85" t="e">
        <f t="shared" ca="1" si="9"/>
        <v>#N/A</v>
      </c>
      <c r="AA85" t="e">
        <f t="shared" ca="1" si="10"/>
        <v>#N/A</v>
      </c>
      <c r="AB85" t="e">
        <f t="shared" ca="1" si="11"/>
        <v>#N/A</v>
      </c>
      <c r="AC85" t="e">
        <f t="shared" ca="1" si="12"/>
        <v>#N/A</v>
      </c>
      <c r="AD85" t="b">
        <f t="shared" ca="1" si="13"/>
        <v>0</v>
      </c>
      <c r="AE85" t="b">
        <f t="shared" ca="1" si="14"/>
        <v>0</v>
      </c>
      <c r="AF85" t="b">
        <f t="shared" ca="1" si="34"/>
        <v>1</v>
      </c>
      <c r="AG85" t="b">
        <f t="shared" ca="1" si="15"/>
        <v>0</v>
      </c>
      <c r="AH85" t="b">
        <f t="shared" ca="1" si="39"/>
        <v>0</v>
      </c>
      <c r="AI85" s="225" t="e">
        <f t="shared" ca="1" si="17"/>
        <v>#N/A</v>
      </c>
      <c r="AJ85" s="225" t="e">
        <f t="shared" ca="1" si="18"/>
        <v>#N/A</v>
      </c>
      <c r="AK85" s="225" t="e">
        <f t="shared" ca="1" si="19"/>
        <v>#N/A</v>
      </c>
      <c r="AL85" s="225" t="e">
        <f t="shared" ca="1" si="20"/>
        <v>#N/A</v>
      </c>
      <c r="AM85" t="b">
        <f t="shared" ca="1" si="21"/>
        <v>0</v>
      </c>
      <c r="AN85" t="b">
        <f t="shared" ca="1" si="40"/>
        <v>0</v>
      </c>
      <c r="AO85" t="b">
        <f t="shared" ca="1" si="35"/>
        <v>0</v>
      </c>
      <c r="AP85" t="b">
        <f t="shared" ca="1" si="23"/>
        <v>0</v>
      </c>
      <c r="AQ85" t="b">
        <f t="shared" ca="1" si="41"/>
        <v>0</v>
      </c>
      <c r="AR85" s="124" t="e">
        <f t="shared" ca="1" si="25"/>
        <v>#N/A</v>
      </c>
      <c r="AS85" s="124" t="e">
        <f t="shared" ca="1" si="26"/>
        <v>#N/A</v>
      </c>
      <c r="AT85" t="e">
        <f t="shared" ca="1" si="36"/>
        <v>#N/A</v>
      </c>
      <c r="AU85" t="e">
        <f t="shared" ca="1" si="36"/>
        <v>#N/A</v>
      </c>
    </row>
    <row r="86" spans="1:47" x14ac:dyDescent="0.25">
      <c r="A86">
        <v>54</v>
      </c>
      <c r="B86" s="74">
        <f ca="1">OFFSET(InputPriceData!B$15,CalculationsAndCharts!$A86+$A$11,0,1,1)</f>
        <v>41512</v>
      </c>
      <c r="C86" s="3">
        <f ca="1">OFFSET(InputPriceData!G$15,CalculationsAndCharts!$A86+$A$11,0,1,1)</f>
        <v>1744600</v>
      </c>
      <c r="D86" s="4">
        <f ca="1">OFFSET(InputPriceData!C$15,CalculationsAndCharts!$A86+$A$11,IF($C$7,7,0),1,1)</f>
        <v>55.43</v>
      </c>
      <c r="E86" s="4">
        <f ca="1">OFFSET(InputPriceData!D$15,CalculationsAndCharts!$A86+$A$11,IF($C$7,7,0),1,1)</f>
        <v>56.1</v>
      </c>
      <c r="F86" s="4">
        <f ca="1">OFFSET(InputPriceData!E$15,CalculationsAndCharts!$A86+$A$11,IF($C$7,7,0),1,1)</f>
        <v>55.16</v>
      </c>
      <c r="G86" s="4">
        <f ca="1">OFFSET(InputPriceData!F$15,CalculationsAndCharts!$A86+$A$11,IF($C$7,7,0),1,1)</f>
        <v>55.59</v>
      </c>
      <c r="H86" s="126" t="e">
        <f t="shared" si="0"/>
        <v>#N/A</v>
      </c>
      <c r="I86" s="41" t="e">
        <f t="shared" si="42"/>
        <v>#N/A</v>
      </c>
      <c r="J86" s="41" t="e">
        <f t="shared" si="42"/>
        <v>#N/A</v>
      </c>
      <c r="K86" s="215">
        <f t="shared" ca="1" si="2"/>
        <v>54.843052790795397</v>
      </c>
      <c r="L86" s="215">
        <f t="shared" ca="1" si="27"/>
        <v>54.843052790795397</v>
      </c>
      <c r="M86" s="121">
        <f t="shared" ca="1" si="3"/>
        <v>0.84304014563588781</v>
      </c>
      <c r="N86" s="121">
        <f t="shared" ca="1" si="28"/>
        <v>0.40356849967400377</v>
      </c>
      <c r="O86" s="121">
        <f t="shared" ca="1" si="29"/>
        <v>0.66102141976838347</v>
      </c>
      <c r="P86" s="121">
        <f t="shared" ca="1" si="37"/>
        <v>-1.13902539245835</v>
      </c>
      <c r="Q86" s="121">
        <f t="shared" ca="1" si="4"/>
        <v>0.85697431958677817</v>
      </c>
      <c r="R86" s="121">
        <f t="shared" ca="1" si="5"/>
        <v>0.42112654552579021</v>
      </c>
      <c r="S86" s="121"/>
      <c r="T86" s="124">
        <f t="shared" ca="1" si="6"/>
        <v>55.79</v>
      </c>
      <c r="U86" s="124">
        <f t="shared" ca="1" si="7"/>
        <v>52.47</v>
      </c>
      <c r="V86" s="121">
        <f t="shared" ca="1" si="8"/>
        <v>0.93975903614457956</v>
      </c>
      <c r="W86" s="121" t="e">
        <f t="shared" si="31"/>
        <v>#N/A</v>
      </c>
      <c r="X86" s="124">
        <f t="shared" si="32"/>
        <v>0.2</v>
      </c>
      <c r="Y86" s="124">
        <f t="shared" si="33"/>
        <v>0.8</v>
      </c>
      <c r="Z86" t="e">
        <f t="shared" ca="1" si="9"/>
        <v>#N/A</v>
      </c>
      <c r="AA86" t="e">
        <f t="shared" ca="1" si="10"/>
        <v>#N/A</v>
      </c>
      <c r="AB86" t="e">
        <f t="shared" ca="1" si="11"/>
        <v>#N/A</v>
      </c>
      <c r="AC86" t="e">
        <f t="shared" ca="1" si="12"/>
        <v>#N/A</v>
      </c>
      <c r="AD86" t="b">
        <f t="shared" ca="1" si="13"/>
        <v>0</v>
      </c>
      <c r="AE86" t="b">
        <f t="shared" ca="1" si="14"/>
        <v>0</v>
      </c>
      <c r="AF86" t="b">
        <f t="shared" ca="1" si="34"/>
        <v>1</v>
      </c>
      <c r="AG86" t="b">
        <f t="shared" ca="1" si="15"/>
        <v>0</v>
      </c>
      <c r="AH86" t="b">
        <f t="shared" ca="1" si="39"/>
        <v>0</v>
      </c>
      <c r="AI86" s="225" t="e">
        <f t="shared" ca="1" si="17"/>
        <v>#N/A</v>
      </c>
      <c r="AJ86" s="225" t="e">
        <f t="shared" ca="1" si="18"/>
        <v>#N/A</v>
      </c>
      <c r="AK86" s="225" t="e">
        <f t="shared" ca="1" si="19"/>
        <v>#N/A</v>
      </c>
      <c r="AL86" s="225" t="e">
        <f t="shared" ca="1" si="20"/>
        <v>#N/A</v>
      </c>
      <c r="AM86" t="b">
        <f t="shared" ca="1" si="21"/>
        <v>0</v>
      </c>
      <c r="AN86" t="b">
        <f t="shared" ca="1" si="40"/>
        <v>0</v>
      </c>
      <c r="AO86" t="b">
        <f t="shared" ca="1" si="35"/>
        <v>0</v>
      </c>
      <c r="AP86" t="b">
        <f t="shared" ca="1" si="23"/>
        <v>0</v>
      </c>
      <c r="AQ86" t="b">
        <f t="shared" ca="1" si="41"/>
        <v>0</v>
      </c>
      <c r="AR86" s="124" t="e">
        <f t="shared" ca="1" si="25"/>
        <v>#N/A</v>
      </c>
      <c r="AS86" s="124" t="e">
        <f t="shared" ca="1" si="26"/>
        <v>#N/A</v>
      </c>
      <c r="AT86" t="e">
        <f t="shared" ca="1" si="36"/>
        <v>#N/A</v>
      </c>
      <c r="AU86" t="e">
        <f t="shared" ca="1" si="36"/>
        <v>#N/A</v>
      </c>
    </row>
    <row r="87" spans="1:47" x14ac:dyDescent="0.25">
      <c r="A87">
        <v>55</v>
      </c>
      <c r="B87" s="74">
        <f ca="1">OFFSET(InputPriceData!B$15,CalculationsAndCharts!$A87+$A$11,0,1,1)</f>
        <v>41509</v>
      </c>
      <c r="C87" s="3">
        <f ca="1">OFFSET(InputPriceData!G$15,CalculationsAndCharts!$A87+$A$11,0,1,1)</f>
        <v>2263300</v>
      </c>
      <c r="D87" s="4">
        <f ca="1">OFFSET(InputPriceData!C$15,CalculationsAndCharts!$A87+$A$11,IF($C$7,7,0),1,1)</f>
        <v>55.51</v>
      </c>
      <c r="E87" s="4">
        <f ca="1">OFFSET(InputPriceData!D$15,CalculationsAndCharts!$A87+$A$11,IF($C$7,7,0),1,1)</f>
        <v>55.6</v>
      </c>
      <c r="F87" s="4">
        <f ca="1">OFFSET(InputPriceData!E$15,CalculationsAndCharts!$A87+$A$11,IF($C$7,7,0),1,1)</f>
        <v>54.79</v>
      </c>
      <c r="G87" s="4">
        <f ca="1">OFFSET(InputPriceData!F$15,CalculationsAndCharts!$A87+$A$11,IF($C$7,7,0),1,1)</f>
        <v>55.05</v>
      </c>
      <c r="H87" s="126" t="e">
        <f t="shared" si="0"/>
        <v>#N/A</v>
      </c>
      <c r="I87" s="41" t="e">
        <f t="shared" si="42"/>
        <v>#N/A</v>
      </c>
      <c r="J87" s="41" t="e">
        <f t="shared" si="42"/>
        <v>#N/A</v>
      </c>
      <c r="K87" s="215">
        <f t="shared" ca="1" si="2"/>
        <v>54.414145184266019</v>
      </c>
      <c r="L87" s="215">
        <f t="shared" ca="1" si="27"/>
        <v>54.414145184266019</v>
      </c>
      <c r="M87" s="121">
        <f t="shared" ca="1" si="3"/>
        <v>0.46626129799621951</v>
      </c>
      <c r="N87" s="121">
        <f t="shared" ca="1" si="28"/>
        <v>4.9127937188560566E-2</v>
      </c>
      <c r="O87" s="121">
        <f t="shared" ca="1" si="29"/>
        <v>0.66102141976838347</v>
      </c>
      <c r="P87" s="121">
        <f t="shared" ca="1" si="37"/>
        <v>-1.13902539245835</v>
      </c>
      <c r="Q87" s="121">
        <f t="shared" ca="1" si="4"/>
        <v>0.66006801688513583</v>
      </c>
      <c r="R87" s="121">
        <f t="shared" ca="1" si="5"/>
        <v>0.2307630770502293</v>
      </c>
      <c r="S87" s="121"/>
      <c r="T87" s="124">
        <f t="shared" ca="1" si="6"/>
        <v>55.79</v>
      </c>
      <c r="U87" s="124">
        <f t="shared" ca="1" si="7"/>
        <v>52.47</v>
      </c>
      <c r="V87" s="121">
        <f t="shared" ca="1" si="8"/>
        <v>0.77710843373493921</v>
      </c>
      <c r="W87" s="121" t="e">
        <f t="shared" si="31"/>
        <v>#N/A</v>
      </c>
      <c r="X87" s="124">
        <f t="shared" si="32"/>
        <v>0.2</v>
      </c>
      <c r="Y87" s="124">
        <f t="shared" si="33"/>
        <v>0.8</v>
      </c>
      <c r="Z87" t="e">
        <f t="shared" ca="1" si="9"/>
        <v>#N/A</v>
      </c>
      <c r="AA87" t="e">
        <f t="shared" ca="1" si="10"/>
        <v>#N/A</v>
      </c>
      <c r="AB87" t="e">
        <f t="shared" ca="1" si="11"/>
        <v>#N/A</v>
      </c>
      <c r="AC87" t="e">
        <f t="shared" ca="1" si="12"/>
        <v>#N/A</v>
      </c>
      <c r="AD87" t="b">
        <f t="shared" ca="1" si="13"/>
        <v>0</v>
      </c>
      <c r="AE87" t="b">
        <f t="shared" ca="1" si="14"/>
        <v>0</v>
      </c>
      <c r="AF87" t="b">
        <f t="shared" ca="1" si="34"/>
        <v>1</v>
      </c>
      <c r="AG87" t="b">
        <f t="shared" ca="1" si="15"/>
        <v>0</v>
      </c>
      <c r="AH87" t="b">
        <f t="shared" ca="1" si="39"/>
        <v>0</v>
      </c>
      <c r="AI87" s="225" t="e">
        <f t="shared" ca="1" si="17"/>
        <v>#N/A</v>
      </c>
      <c r="AJ87" s="225" t="e">
        <f t="shared" ca="1" si="18"/>
        <v>#N/A</v>
      </c>
      <c r="AK87" s="225" t="e">
        <f t="shared" ca="1" si="19"/>
        <v>#N/A</v>
      </c>
      <c r="AL87" s="225" t="e">
        <f t="shared" ca="1" si="20"/>
        <v>#N/A</v>
      </c>
      <c r="AM87" t="b">
        <f t="shared" ca="1" si="21"/>
        <v>0</v>
      </c>
      <c r="AN87" t="b">
        <f t="shared" ca="1" si="40"/>
        <v>0</v>
      </c>
      <c r="AO87" t="b">
        <f t="shared" ca="1" si="35"/>
        <v>0</v>
      </c>
      <c r="AP87" t="b">
        <f t="shared" ca="1" si="23"/>
        <v>0</v>
      </c>
      <c r="AQ87" t="b">
        <f t="shared" ca="1" si="41"/>
        <v>0</v>
      </c>
      <c r="AR87" s="124" t="e">
        <f t="shared" ca="1" si="25"/>
        <v>#N/A</v>
      </c>
      <c r="AS87" s="124" t="e">
        <f t="shared" ca="1" si="26"/>
        <v>#N/A</v>
      </c>
      <c r="AT87" t="e">
        <f t="shared" ca="1" si="36"/>
        <v>#N/A</v>
      </c>
      <c r="AU87" t="e">
        <f t="shared" ca="1" si="36"/>
        <v>#N/A</v>
      </c>
    </row>
    <row r="88" spans="1:47" x14ac:dyDescent="0.25">
      <c r="A88">
        <v>56</v>
      </c>
      <c r="B88" s="74">
        <f ca="1">OFFSET(InputPriceData!B$15,CalculationsAndCharts!$A88+$A$11,0,1,1)</f>
        <v>41508</v>
      </c>
      <c r="C88" s="3">
        <f ca="1">OFFSET(InputPriceData!G$15,CalculationsAndCharts!$A88+$A$11,0,1,1)</f>
        <v>3108500</v>
      </c>
      <c r="D88" s="4">
        <f ca="1">OFFSET(InputPriceData!C$15,CalculationsAndCharts!$A88+$A$11,IF($C$7,7,0),1,1)</f>
        <v>54.34</v>
      </c>
      <c r="E88" s="4">
        <f ca="1">OFFSET(InputPriceData!D$15,CalculationsAndCharts!$A88+$A$11,IF($C$7,7,0),1,1)</f>
        <v>55.6</v>
      </c>
      <c r="F88" s="4">
        <f ca="1">OFFSET(InputPriceData!E$15,CalculationsAndCharts!$A88+$A$11,IF($C$7,7,0),1,1)</f>
        <v>54</v>
      </c>
      <c r="G88" s="4">
        <f ca="1">OFFSET(InputPriceData!F$15,CalculationsAndCharts!$A88+$A$11,IF($C$7,7,0),1,1)</f>
        <v>55.45</v>
      </c>
      <c r="H88" s="126" t="e">
        <f t="shared" si="0"/>
        <v>#N/A</v>
      </c>
      <c r="I88" s="41" t="e">
        <f t="shared" si="42"/>
        <v>#N/A</v>
      </c>
      <c r="J88" s="41" t="e">
        <f t="shared" si="42"/>
        <v>#N/A</v>
      </c>
      <c r="K88" s="215">
        <f t="shared" ca="1" si="2"/>
        <v>53.92884070293843</v>
      </c>
      <c r="L88" s="215">
        <f t="shared" ca="1" si="27"/>
        <v>53.92884070293843</v>
      </c>
      <c r="M88" s="121">
        <f t="shared" ca="1" si="3"/>
        <v>1.0418537566807786</v>
      </c>
      <c r="N88" s="121">
        <f t="shared" ca="1" si="28"/>
        <v>-0.43996349354997921</v>
      </c>
      <c r="O88" s="121">
        <f t="shared" ca="1" si="29"/>
        <v>0.66102141976838347</v>
      </c>
      <c r="P88" s="121">
        <f t="shared" ca="1" si="37"/>
        <v>-1.13902539245835</v>
      </c>
      <c r="Q88" s="121">
        <f t="shared" ca="1" si="4"/>
        <v>0.38835762167962834</v>
      </c>
      <c r="R88" s="121">
        <f t="shared" ca="1" si="5"/>
        <v>9.2737656357539555E-2</v>
      </c>
      <c r="S88" s="121"/>
      <c r="T88" s="124">
        <f t="shared" ca="1" si="6"/>
        <v>55.79</v>
      </c>
      <c r="U88" s="124">
        <f t="shared" ca="1" si="7"/>
        <v>52.47</v>
      </c>
      <c r="V88" s="121">
        <f t="shared" ca="1" si="8"/>
        <v>0.8975903614457843</v>
      </c>
      <c r="W88" s="121" t="e">
        <f t="shared" si="31"/>
        <v>#N/A</v>
      </c>
      <c r="X88" s="124">
        <f t="shared" si="32"/>
        <v>0.2</v>
      </c>
      <c r="Y88" s="124">
        <f t="shared" si="33"/>
        <v>0.8</v>
      </c>
      <c r="Z88" t="e">
        <f t="shared" ca="1" si="9"/>
        <v>#N/A</v>
      </c>
      <c r="AA88" t="e">
        <f t="shared" ca="1" si="10"/>
        <v>#N/A</v>
      </c>
      <c r="AB88" t="e">
        <f t="shared" ca="1" si="11"/>
        <v>#N/A</v>
      </c>
      <c r="AC88" t="e">
        <f t="shared" ca="1" si="12"/>
        <v>#N/A</v>
      </c>
      <c r="AD88" t="b">
        <f t="shared" ca="1" si="13"/>
        <v>0</v>
      </c>
      <c r="AE88" t="b">
        <f t="shared" ca="1" si="14"/>
        <v>0</v>
      </c>
      <c r="AF88" t="b">
        <f t="shared" ca="1" si="34"/>
        <v>1</v>
      </c>
      <c r="AG88" t="b">
        <f t="shared" ca="1" si="15"/>
        <v>0</v>
      </c>
      <c r="AH88" t="b">
        <f t="shared" ca="1" si="39"/>
        <v>0</v>
      </c>
      <c r="AI88" s="225" t="e">
        <f t="shared" ca="1" si="17"/>
        <v>#N/A</v>
      </c>
      <c r="AJ88" s="225" t="e">
        <f t="shared" ca="1" si="18"/>
        <v>#N/A</v>
      </c>
      <c r="AK88" s="225" t="e">
        <f t="shared" ca="1" si="19"/>
        <v>#N/A</v>
      </c>
      <c r="AL88" s="225" t="e">
        <f t="shared" ca="1" si="20"/>
        <v>#N/A</v>
      </c>
      <c r="AM88" t="b">
        <f t="shared" ca="1" si="21"/>
        <v>0</v>
      </c>
      <c r="AN88" t="b">
        <f t="shared" ca="1" si="40"/>
        <v>0</v>
      </c>
      <c r="AO88" t="b">
        <f t="shared" ca="1" si="35"/>
        <v>0</v>
      </c>
      <c r="AP88" t="b">
        <f t="shared" ca="1" si="23"/>
        <v>0</v>
      </c>
      <c r="AQ88" t="b">
        <f t="shared" ca="1" si="41"/>
        <v>0</v>
      </c>
      <c r="AR88" s="124" t="e">
        <f t="shared" ca="1" si="25"/>
        <v>#N/A</v>
      </c>
      <c r="AS88" s="124" t="e">
        <f t="shared" ca="1" si="26"/>
        <v>#N/A</v>
      </c>
      <c r="AT88" t="e">
        <f t="shared" ca="1" si="36"/>
        <v>#N/A</v>
      </c>
      <c r="AU88" t="e">
        <f t="shared" ca="1" si="36"/>
        <v>#N/A</v>
      </c>
    </row>
    <row r="89" spans="1:47" x14ac:dyDescent="0.25">
      <c r="A89">
        <v>57</v>
      </c>
      <c r="B89" s="74">
        <f ca="1">OFFSET(InputPriceData!B$15,CalculationsAndCharts!$A89+$A$11,0,1,1)</f>
        <v>41507</v>
      </c>
      <c r="C89" s="3">
        <f ca="1">OFFSET(InputPriceData!G$15,CalculationsAndCharts!$A89+$A$11,0,1,1)</f>
        <v>3274300</v>
      </c>
      <c r="D89" s="4">
        <f ca="1">OFFSET(InputPriceData!C$15,CalculationsAndCharts!$A89+$A$11,IF($C$7,7,0),1,1)</f>
        <v>53.4</v>
      </c>
      <c r="E89" s="4">
        <f ca="1">OFFSET(InputPriceData!D$15,CalculationsAndCharts!$A89+$A$11,IF($C$7,7,0),1,1)</f>
        <v>54.5</v>
      </c>
      <c r="F89" s="4">
        <f ca="1">OFFSET(InputPriceData!E$15,CalculationsAndCharts!$A89+$A$11,IF($C$7,7,0),1,1)</f>
        <v>53.1</v>
      </c>
      <c r="G89" s="4">
        <f ca="1">OFFSET(InputPriceData!F$15,CalculationsAndCharts!$A89+$A$11,IF($C$7,7,0),1,1)</f>
        <v>54.4</v>
      </c>
      <c r="H89" s="126" t="e">
        <f t="shared" si="0"/>
        <v>#N/A</v>
      </c>
      <c r="I89" s="41" t="e">
        <f t="shared" si="42"/>
        <v>#N/A</v>
      </c>
      <c r="J89" s="41" t="e">
        <f t="shared" si="42"/>
        <v>#N/A</v>
      </c>
      <c r="K89" s="215">
        <f t="shared" ca="1" si="2"/>
        <v>53.562018471507002</v>
      </c>
      <c r="L89" s="215">
        <f t="shared" ca="1" si="27"/>
        <v>53.562018471507002</v>
      </c>
      <c r="M89" s="121">
        <f t="shared" ca="1" si="3"/>
        <v>0.13061326440379933</v>
      </c>
      <c r="N89" s="121">
        <f t="shared" ca="1" si="28"/>
        <v>-0.89424123713624526</v>
      </c>
      <c r="O89" s="121">
        <f t="shared" ca="1" si="29"/>
        <v>0.66102141976838347</v>
      </c>
      <c r="P89" s="121">
        <f t="shared" ca="1" si="37"/>
        <v>-1.13902539245835</v>
      </c>
      <c r="Q89" s="121">
        <f t="shared" ca="1" si="4"/>
        <v>0.13598766079827471</v>
      </c>
      <c r="R89" s="121">
        <f t="shared" ca="1" si="5"/>
        <v>2.2705696163155781E-2</v>
      </c>
      <c r="S89" s="121"/>
      <c r="T89" s="124">
        <f t="shared" ca="1" si="6"/>
        <v>55.79</v>
      </c>
      <c r="U89" s="124">
        <f t="shared" ca="1" si="7"/>
        <v>52.47</v>
      </c>
      <c r="V89" s="121">
        <f t="shared" ca="1" si="8"/>
        <v>0.58132530120481918</v>
      </c>
      <c r="W89" s="121" t="e">
        <f t="shared" si="31"/>
        <v>#N/A</v>
      </c>
      <c r="X89" s="124">
        <f t="shared" si="32"/>
        <v>0.2</v>
      </c>
      <c r="Y89" s="124">
        <f t="shared" si="33"/>
        <v>0.8</v>
      </c>
      <c r="Z89" t="e">
        <f t="shared" ca="1" si="9"/>
        <v>#N/A</v>
      </c>
      <c r="AA89" t="e">
        <f t="shared" ca="1" si="10"/>
        <v>#N/A</v>
      </c>
      <c r="AB89" t="e">
        <f t="shared" ca="1" si="11"/>
        <v>#N/A</v>
      </c>
      <c r="AC89" t="e">
        <f t="shared" ca="1" si="12"/>
        <v>#N/A</v>
      </c>
      <c r="AD89" t="b">
        <f t="shared" ca="1" si="13"/>
        <v>0</v>
      </c>
      <c r="AE89" t="b">
        <f t="shared" ca="1" si="14"/>
        <v>0</v>
      </c>
      <c r="AF89" t="b">
        <f t="shared" ca="1" si="34"/>
        <v>1</v>
      </c>
      <c r="AG89" t="b">
        <f t="shared" ca="1" si="15"/>
        <v>0</v>
      </c>
      <c r="AH89" t="b">
        <f t="shared" ca="1" si="39"/>
        <v>0</v>
      </c>
      <c r="AI89" s="225" t="e">
        <f t="shared" ca="1" si="17"/>
        <v>#N/A</v>
      </c>
      <c r="AJ89" s="225" t="e">
        <f t="shared" ca="1" si="18"/>
        <v>#N/A</v>
      </c>
      <c r="AK89" s="225" t="e">
        <f t="shared" ca="1" si="19"/>
        <v>#N/A</v>
      </c>
      <c r="AL89" s="225" t="e">
        <f t="shared" ca="1" si="20"/>
        <v>#N/A</v>
      </c>
      <c r="AM89" t="b">
        <f t="shared" ca="1" si="21"/>
        <v>0</v>
      </c>
      <c r="AN89" t="b">
        <f t="shared" ca="1" si="40"/>
        <v>0</v>
      </c>
      <c r="AO89" t="b">
        <f t="shared" ca="1" si="35"/>
        <v>0</v>
      </c>
      <c r="AP89" t="b">
        <f t="shared" ca="1" si="23"/>
        <v>0</v>
      </c>
      <c r="AQ89" t="b">
        <f t="shared" ca="1" si="41"/>
        <v>0</v>
      </c>
      <c r="AR89" s="124" t="e">
        <f t="shared" ca="1" si="25"/>
        <v>#N/A</v>
      </c>
      <c r="AS89" s="124" t="e">
        <f t="shared" ca="1" si="26"/>
        <v>#N/A</v>
      </c>
      <c r="AT89" t="e">
        <f t="shared" ca="1" si="36"/>
        <v>#N/A</v>
      </c>
      <c r="AU89" t="e">
        <f t="shared" ca="1" si="36"/>
        <v>#N/A</v>
      </c>
    </row>
    <row r="90" spans="1:47" x14ac:dyDescent="0.25">
      <c r="A90">
        <v>58</v>
      </c>
      <c r="B90" s="74">
        <f ca="1">OFFSET(InputPriceData!B$15,CalculationsAndCharts!$A90+$A$11,0,1,1)</f>
        <v>41506</v>
      </c>
      <c r="C90" s="3">
        <f ca="1">OFFSET(InputPriceData!G$15,CalculationsAndCharts!$A90+$A$11,0,1,1)</f>
        <v>2663400</v>
      </c>
      <c r="D90" s="4">
        <f ca="1">OFFSET(InputPriceData!C$15,CalculationsAndCharts!$A90+$A$11,IF($C$7,7,0),1,1)</f>
        <v>54.16</v>
      </c>
      <c r="E90" s="4">
        <f ca="1">OFFSET(InputPriceData!D$15,CalculationsAndCharts!$A90+$A$11,IF($C$7,7,0),1,1)</f>
        <v>54.23</v>
      </c>
      <c r="F90" s="4">
        <f ca="1">OFFSET(InputPriceData!E$15,CalculationsAndCharts!$A90+$A$11,IF($C$7,7,0),1,1)</f>
        <v>53.3</v>
      </c>
      <c r="G90" s="4">
        <f ca="1">OFFSET(InputPriceData!F$15,CalculationsAndCharts!$A90+$A$11,IF($C$7,7,0),1,1)</f>
        <v>53.37</v>
      </c>
      <c r="H90" s="126" t="e">
        <f t="shared" si="0"/>
        <v>#N/A</v>
      </c>
      <c r="I90" s="41" t="e">
        <f t="shared" si="42"/>
        <v>#N/A</v>
      </c>
      <c r="J90" s="41" t="e">
        <f t="shared" si="42"/>
        <v>#N/A</v>
      </c>
      <c r="K90" s="215">
        <f t="shared" ca="1" si="2"/>
        <v>53.509006406695732</v>
      </c>
      <c r="L90" s="215">
        <f t="shared" ca="1" si="27"/>
        <v>53.509006406695732</v>
      </c>
      <c r="M90" s="121">
        <f t="shared" ca="1" si="3"/>
        <v>-0.94544190554591356</v>
      </c>
      <c r="N90" s="121">
        <f t="shared" ca="1" si="28"/>
        <v>-1.0875751571478232</v>
      </c>
      <c r="O90" s="121">
        <f t="shared" ca="1" si="29"/>
        <v>0.66102141976838347</v>
      </c>
      <c r="P90" s="121">
        <f t="shared" ca="1" si="37"/>
        <v>-1.13902539245835</v>
      </c>
      <c r="Q90" s="121">
        <f t="shared" ca="1" si="4"/>
        <v>2.858272071651333E-2</v>
      </c>
      <c r="R90" s="121">
        <f t="shared" ca="1" si="5"/>
        <v>-1.8401857461363596E-4</v>
      </c>
      <c r="S90" s="121"/>
      <c r="T90" s="124">
        <f t="shared" ca="1" si="6"/>
        <v>55.79</v>
      </c>
      <c r="U90" s="124">
        <f t="shared" ca="1" si="7"/>
        <v>52.47</v>
      </c>
      <c r="V90" s="121">
        <f t="shared" ca="1" si="8"/>
        <v>0.27108433734939713</v>
      </c>
      <c r="W90" s="121" t="e">
        <f t="shared" si="31"/>
        <v>#N/A</v>
      </c>
      <c r="X90" s="124">
        <f t="shared" si="32"/>
        <v>0.2</v>
      </c>
      <c r="Y90" s="124">
        <f t="shared" si="33"/>
        <v>0.8</v>
      </c>
      <c r="Z90" t="e">
        <f t="shared" ca="1" si="9"/>
        <v>#N/A</v>
      </c>
      <c r="AA90" t="e">
        <f t="shared" ca="1" si="10"/>
        <v>#N/A</v>
      </c>
      <c r="AB90" t="e">
        <f t="shared" ca="1" si="11"/>
        <v>#N/A</v>
      </c>
      <c r="AC90" t="e">
        <f t="shared" ca="1" si="12"/>
        <v>#N/A</v>
      </c>
      <c r="AD90" t="b">
        <f t="shared" ca="1" si="13"/>
        <v>0</v>
      </c>
      <c r="AE90" t="b">
        <f t="shared" ca="1" si="14"/>
        <v>0</v>
      </c>
      <c r="AF90" t="b">
        <f t="shared" ca="1" si="34"/>
        <v>1</v>
      </c>
      <c r="AG90" t="b">
        <f t="shared" ca="1" si="15"/>
        <v>0</v>
      </c>
      <c r="AH90" t="b">
        <f t="shared" ca="1" si="39"/>
        <v>0</v>
      </c>
      <c r="AI90" s="225" t="e">
        <f t="shared" ca="1" si="17"/>
        <v>#N/A</v>
      </c>
      <c r="AJ90" s="225" t="e">
        <f t="shared" ca="1" si="18"/>
        <v>#N/A</v>
      </c>
      <c r="AK90" s="225" t="e">
        <f t="shared" ca="1" si="19"/>
        <v>#N/A</v>
      </c>
      <c r="AL90" s="225" t="e">
        <f t="shared" ca="1" si="20"/>
        <v>#N/A</v>
      </c>
      <c r="AM90" t="b">
        <f t="shared" ca="1" si="21"/>
        <v>0</v>
      </c>
      <c r="AN90" t="b">
        <f t="shared" ca="1" si="40"/>
        <v>0</v>
      </c>
      <c r="AO90" t="b">
        <f t="shared" ca="1" si="35"/>
        <v>0</v>
      </c>
      <c r="AP90" t="b">
        <f t="shared" ca="1" si="23"/>
        <v>0</v>
      </c>
      <c r="AQ90" t="b">
        <f t="shared" ca="1" si="41"/>
        <v>0</v>
      </c>
      <c r="AR90" s="124" t="e">
        <f t="shared" ca="1" si="25"/>
        <v>#N/A</v>
      </c>
      <c r="AS90" s="124" t="e">
        <f t="shared" ca="1" si="26"/>
        <v>#N/A</v>
      </c>
      <c r="AT90" t="e">
        <f t="shared" ca="1" si="36"/>
        <v>#N/A</v>
      </c>
      <c r="AU90" t="e">
        <f t="shared" ca="1" si="36"/>
        <v>#N/A</v>
      </c>
    </row>
    <row r="91" spans="1:47" x14ac:dyDescent="0.25">
      <c r="A91">
        <v>59</v>
      </c>
      <c r="B91" s="74">
        <f ca="1">OFFSET(InputPriceData!B$15,CalculationsAndCharts!$A91+$A$11,0,1,1)</f>
        <v>41505</v>
      </c>
      <c r="C91" s="3">
        <f ca="1">OFFSET(InputPriceData!G$15,CalculationsAndCharts!$A91+$A$11,0,1,1)</f>
        <v>4538700</v>
      </c>
      <c r="D91" s="4">
        <f ca="1">OFFSET(InputPriceData!C$15,CalculationsAndCharts!$A91+$A$11,IF($C$7,7,0),1,1)</f>
        <v>53.5</v>
      </c>
      <c r="E91" s="4">
        <f ca="1">OFFSET(InputPriceData!D$15,CalculationsAndCharts!$A91+$A$11,IF($C$7,7,0),1,1)</f>
        <v>54.47</v>
      </c>
      <c r="F91" s="4">
        <f ca="1">OFFSET(InputPriceData!E$15,CalculationsAndCharts!$A91+$A$11,IF($C$7,7,0),1,1)</f>
        <v>53.2</v>
      </c>
      <c r="G91" s="4">
        <f ca="1">OFFSET(InputPriceData!F$15,CalculationsAndCharts!$A91+$A$11,IF($C$7,7,0),1,1)</f>
        <v>54.09</v>
      </c>
      <c r="H91" s="126" t="e">
        <f t="shared" si="0"/>
        <v>#N/A</v>
      </c>
      <c r="I91" s="41" t="e">
        <f t="shared" si="42"/>
        <v>#N/A</v>
      </c>
      <c r="J91" s="41" t="e">
        <f t="shared" si="42"/>
        <v>#N/A</v>
      </c>
      <c r="K91" s="215">
        <f t="shared" ca="1" si="2"/>
        <v>53.611524106757251</v>
      </c>
      <c r="L91" s="215">
        <f t="shared" ca="1" si="27"/>
        <v>53.611524106757251</v>
      </c>
      <c r="M91" s="121">
        <f t="shared" ca="1" si="3"/>
        <v>-0.30765159370279038</v>
      </c>
      <c r="N91" s="121">
        <f t="shared" ca="1" si="28"/>
        <v>-1.13902539245835</v>
      </c>
      <c r="O91" s="121">
        <f t="shared" ca="1" si="29"/>
        <v>0.66102141976838347</v>
      </c>
      <c r="P91" s="121">
        <f t="shared" ca="1" si="37"/>
        <v>-1.13902539245835</v>
      </c>
      <c r="Q91" s="121">
        <f t="shared" ca="1" si="4"/>
        <v>0</v>
      </c>
      <c r="R91" s="121">
        <f t="shared" ca="1" si="5"/>
        <v>-5.0803848267831596E-3</v>
      </c>
      <c r="S91" s="121"/>
      <c r="T91" s="124">
        <f t="shared" ca="1" si="6"/>
        <v>55.79</v>
      </c>
      <c r="U91" s="124">
        <f t="shared" ca="1" si="7"/>
        <v>52.47</v>
      </c>
      <c r="V91" s="121">
        <f t="shared" ca="1" si="8"/>
        <v>0.48795180722891701</v>
      </c>
      <c r="W91" s="121" t="e">
        <f t="shared" si="31"/>
        <v>#N/A</v>
      </c>
      <c r="X91" s="124">
        <f t="shared" si="32"/>
        <v>0.2</v>
      </c>
      <c r="Y91" s="124">
        <f t="shared" si="33"/>
        <v>0.8</v>
      </c>
      <c r="Z91" t="e">
        <f t="shared" ca="1" si="9"/>
        <v>#N/A</v>
      </c>
      <c r="AA91" t="e">
        <f t="shared" ca="1" si="10"/>
        <v>#N/A</v>
      </c>
      <c r="AB91" t="e">
        <f t="shared" ca="1" si="11"/>
        <v>#N/A</v>
      </c>
      <c r="AC91" t="e">
        <f t="shared" ca="1" si="12"/>
        <v>#N/A</v>
      </c>
      <c r="AD91" t="b">
        <f t="shared" ca="1" si="13"/>
        <v>0</v>
      </c>
      <c r="AE91" t="b">
        <f ca="1">AND(AD92,NOT(AF92))</f>
        <v>0</v>
      </c>
      <c r="AF91" t="b">
        <f t="shared" ca="1" si="34"/>
        <v>1</v>
      </c>
      <c r="AG91" t="b">
        <f t="shared" ca="1" si="15"/>
        <v>0</v>
      </c>
      <c r="AH91" t="b">
        <f t="shared" ca="1" si="39"/>
        <v>0</v>
      </c>
      <c r="AI91" s="225" t="e">
        <f t="shared" ca="1" si="17"/>
        <v>#N/A</v>
      </c>
      <c r="AJ91" s="225" t="e">
        <f t="shared" ca="1" si="18"/>
        <v>#N/A</v>
      </c>
      <c r="AK91" s="225" t="e">
        <f t="shared" ca="1" si="19"/>
        <v>#N/A</v>
      </c>
      <c r="AL91" s="225" t="e">
        <f t="shared" ca="1" si="20"/>
        <v>#N/A</v>
      </c>
      <c r="AM91" t="b">
        <f t="shared" ca="1" si="21"/>
        <v>0</v>
      </c>
      <c r="AN91" t="b">
        <f t="shared" ca="1" si="40"/>
        <v>0</v>
      </c>
      <c r="AO91" t="b">
        <f t="shared" ca="1" si="35"/>
        <v>0</v>
      </c>
      <c r="AP91" t="b">
        <f t="shared" ca="1" si="23"/>
        <v>0</v>
      </c>
      <c r="AQ91" t="b">
        <f t="shared" ca="1" si="41"/>
        <v>0</v>
      </c>
      <c r="AR91" s="124" t="e">
        <f t="shared" ca="1" si="25"/>
        <v>#N/A</v>
      </c>
      <c r="AS91" s="124" t="e">
        <f t="shared" ca="1" si="26"/>
        <v>#N/A</v>
      </c>
      <c r="AT91" t="e">
        <f t="shared" ca="1" si="36"/>
        <v>#N/A</v>
      </c>
      <c r="AU91" t="e">
        <f t="shared" ca="1" si="36"/>
        <v>#N/A</v>
      </c>
    </row>
    <row r="92" spans="1:47" x14ac:dyDescent="0.25">
      <c r="A92">
        <v>60</v>
      </c>
      <c r="B92" s="74">
        <f ca="1">OFFSET(InputPriceData!B$15,CalculationsAndCharts!$A92+$A$11,0,1,1)</f>
        <v>41502</v>
      </c>
      <c r="C92" s="3">
        <f ca="1">OFFSET(InputPriceData!G$15,CalculationsAndCharts!$A92+$A$11,0,1,1)</f>
        <v>3489900</v>
      </c>
      <c r="D92" s="4">
        <f ca="1">OFFSET(InputPriceData!C$15,CalculationsAndCharts!$A92+$A$11,IF($C$7,7,0),1,1)</f>
        <v>53.23</v>
      </c>
      <c r="E92" s="4">
        <f ca="1">OFFSET(InputPriceData!D$15,CalculationsAndCharts!$A92+$A$11,IF($C$7,7,0),1,1)</f>
        <v>53.32</v>
      </c>
      <c r="F92" s="4">
        <f ca="1">OFFSET(InputPriceData!E$15,CalculationsAndCharts!$A92+$A$11,IF($C$7,7,0),1,1)</f>
        <v>52.4</v>
      </c>
      <c r="G92" s="4">
        <f ca="1">OFFSET(InputPriceData!F$15,CalculationsAndCharts!$A92+$A$11,IF($C$7,7,0),1,1)</f>
        <v>52.47</v>
      </c>
      <c r="H92" s="126" t="e">
        <f t="shared" si="0"/>
        <v>#N/A</v>
      </c>
      <c r="I92" s="41" t="e">
        <f t="shared" si="42"/>
        <v>#N/A</v>
      </c>
      <c r="J92" s="41" t="e">
        <f t="shared" si="42"/>
        <v>#N/A</v>
      </c>
      <c r="K92" s="215">
        <f t="shared" ca="1" si="2"/>
        <v>53.93369610231607</v>
      </c>
      <c r="L92" s="215">
        <f t="shared" ca="1" si="27"/>
        <v>53.93369610231607</v>
      </c>
      <c r="M92" s="121">
        <f t="shared" ca="1" si="3"/>
        <v>-2.1098268880929583</v>
      </c>
      <c r="N92" s="121">
        <f t="shared" ca="1" si="28"/>
        <v>-0.94870966012738589</v>
      </c>
      <c r="O92" s="121">
        <f t="shared" ca="1" si="29"/>
        <v>0.66102141976838347</v>
      </c>
      <c r="P92" s="121">
        <f t="shared" ca="1" si="37"/>
        <v>-0.94870966012738589</v>
      </c>
      <c r="Q92" s="121">
        <f t="shared" ca="1" si="4"/>
        <v>0</v>
      </c>
      <c r="R92" s="121">
        <f t="shared" ca="1" si="5"/>
        <v>-5.0626265805200346E-3</v>
      </c>
      <c r="S92" s="121"/>
      <c r="T92" s="124">
        <f t="shared" ca="1" si="6"/>
        <v>55.79</v>
      </c>
      <c r="U92" s="124">
        <f t="shared" ca="1" si="7"/>
        <v>52.47</v>
      </c>
      <c r="V92" s="121">
        <f t="shared" ca="1" si="8"/>
        <v>0</v>
      </c>
      <c r="W92" s="121" t="e">
        <f t="shared" si="31"/>
        <v>#N/A</v>
      </c>
      <c r="X92" s="124">
        <f t="shared" si="32"/>
        <v>0.2</v>
      </c>
      <c r="Y92" s="124">
        <f t="shared" si="33"/>
        <v>0.8</v>
      </c>
      <c r="Z92" t="e">
        <f t="shared" ca="1" si="9"/>
        <v>#N/A</v>
      </c>
      <c r="AA92" t="e">
        <f t="shared" ca="1" si="10"/>
        <v>#N/A</v>
      </c>
      <c r="AB92" t="e">
        <f t="shared" ca="1" si="11"/>
        <v>#N/A</v>
      </c>
      <c r="AC92" t="e">
        <f t="shared" ca="1" si="12"/>
        <v>#N/A</v>
      </c>
      <c r="AD92" t="b">
        <f t="shared" ca="1" si="13"/>
        <v>0</v>
      </c>
      <c r="AE92" t="b">
        <f t="shared" ref="AE92:AE155" ca="1" si="43">AND(AD93,NOT(AF93))</f>
        <v>0</v>
      </c>
      <c r="AF92" t="b">
        <f t="shared" ca="1" si="34"/>
        <v>1</v>
      </c>
      <c r="AG92" t="b">
        <f t="shared" ca="1" si="15"/>
        <v>0</v>
      </c>
      <c r="AH92" t="b">
        <f t="shared" ca="1" si="39"/>
        <v>0</v>
      </c>
      <c r="AI92" s="225" t="e">
        <f t="shared" ca="1" si="17"/>
        <v>#N/A</v>
      </c>
      <c r="AJ92" s="225" t="e">
        <f t="shared" ca="1" si="18"/>
        <v>#N/A</v>
      </c>
      <c r="AK92" s="225" t="e">
        <f t="shared" ca="1" si="19"/>
        <v>#N/A</v>
      </c>
      <c r="AL92" s="225" t="e">
        <f t="shared" ca="1" si="20"/>
        <v>#N/A</v>
      </c>
      <c r="AM92" t="b">
        <f t="shared" ca="1" si="21"/>
        <v>0</v>
      </c>
      <c r="AN92" t="b">
        <f t="shared" ca="1" si="40"/>
        <v>0</v>
      </c>
      <c r="AO92" t="b">
        <f t="shared" ca="1" si="35"/>
        <v>0</v>
      </c>
      <c r="AP92" t="b">
        <f t="shared" ca="1" si="23"/>
        <v>0</v>
      </c>
      <c r="AQ92" t="b">
        <f t="shared" ca="1" si="41"/>
        <v>0</v>
      </c>
      <c r="AR92" s="124" t="e">
        <f t="shared" ca="1" si="25"/>
        <v>#N/A</v>
      </c>
      <c r="AS92" s="124" t="e">
        <f t="shared" ca="1" si="26"/>
        <v>#N/A</v>
      </c>
      <c r="AT92" t="e">
        <f t="shared" ca="1" si="36"/>
        <v>#N/A</v>
      </c>
      <c r="AU92" t="e">
        <f t="shared" ca="1" si="36"/>
        <v>#N/A</v>
      </c>
    </row>
    <row r="93" spans="1:47" x14ac:dyDescent="0.25">
      <c r="A93">
        <v>61</v>
      </c>
      <c r="B93" s="74">
        <f ca="1">OFFSET(InputPriceData!B$15,CalculationsAndCharts!$A93+$A$11,0,1,1)</f>
        <v>41501</v>
      </c>
      <c r="C93" s="3">
        <f ca="1">OFFSET(InputPriceData!G$15,CalculationsAndCharts!$A93+$A$11,0,1,1)</f>
        <v>2987200</v>
      </c>
      <c r="D93" s="4">
        <f ca="1">OFFSET(InputPriceData!C$15,CalculationsAndCharts!$A93+$A$11,IF($C$7,7,0),1,1)</f>
        <v>54.19</v>
      </c>
      <c r="E93" s="4">
        <f ca="1">OFFSET(InputPriceData!D$15,CalculationsAndCharts!$A93+$A$11,IF($C$7,7,0),1,1)</f>
        <v>54.49</v>
      </c>
      <c r="F93" s="4">
        <f ca="1">OFFSET(InputPriceData!E$15,CalculationsAndCharts!$A93+$A$11,IF($C$7,7,0),1,1)</f>
        <v>53.37</v>
      </c>
      <c r="G93" s="4">
        <f ca="1">OFFSET(InputPriceData!F$15,CalculationsAndCharts!$A93+$A$11,IF($C$7,7,0),1,1)</f>
        <v>53.5</v>
      </c>
      <c r="H93" s="126" t="e">
        <f t="shared" si="0"/>
        <v>#N/A</v>
      </c>
      <c r="I93" s="41" t="e">
        <f t="shared" ref="I93:J112" si="44">IF($A93=$E$25,I$32,NA())</f>
        <v>#N/A</v>
      </c>
      <c r="J93" s="41" t="e">
        <f t="shared" si="44"/>
        <v>#N/A</v>
      </c>
      <c r="K93" s="215">
        <f t="shared" ca="1" si="2"/>
        <v>54.314683133722163</v>
      </c>
      <c r="L93" s="215">
        <f t="shared" ca="1" si="27"/>
        <v>54.314683133722163</v>
      </c>
      <c r="M93" s="121">
        <f t="shared" ca="1" si="3"/>
        <v>-1.3455294764986512</v>
      </c>
      <c r="N93" s="121">
        <f t="shared" ca="1" si="28"/>
        <v>-0.64602488099257271</v>
      </c>
      <c r="O93" s="121">
        <f t="shared" ca="1" si="29"/>
        <v>0.66102141976838347</v>
      </c>
      <c r="P93" s="121">
        <f t="shared" ca="1" si="37"/>
        <v>-0.64602488099257271</v>
      </c>
      <c r="Q93" s="121">
        <f t="shared" ca="1" si="4"/>
        <v>0</v>
      </c>
      <c r="R93" s="121">
        <f t="shared" ca="1" si="5"/>
        <v>-1.9036206497330139E-3</v>
      </c>
      <c r="S93" s="121"/>
      <c r="T93" s="124">
        <f t="shared" ca="1" si="6"/>
        <v>55.79</v>
      </c>
      <c r="U93" s="124">
        <f t="shared" ca="1" si="7"/>
        <v>53.3</v>
      </c>
      <c r="V93" s="121">
        <f t="shared" ca="1" si="8"/>
        <v>8.0321285140563331E-2</v>
      </c>
      <c r="W93" s="121" t="e">
        <f t="shared" si="31"/>
        <v>#N/A</v>
      </c>
      <c r="X93" s="124">
        <f t="shared" si="32"/>
        <v>0.2</v>
      </c>
      <c r="Y93" s="124">
        <f t="shared" si="33"/>
        <v>0.8</v>
      </c>
      <c r="Z93" t="e">
        <f t="shared" ca="1" si="9"/>
        <v>#N/A</v>
      </c>
      <c r="AA93" t="e">
        <f t="shared" ca="1" si="10"/>
        <v>#N/A</v>
      </c>
      <c r="AB93" t="e">
        <f t="shared" ca="1" si="11"/>
        <v>#N/A</v>
      </c>
      <c r="AC93" t="e">
        <f t="shared" ca="1" si="12"/>
        <v>#N/A</v>
      </c>
      <c r="AD93" t="b">
        <f t="shared" ca="1" si="13"/>
        <v>0</v>
      </c>
      <c r="AE93" t="b">
        <f t="shared" ca="1" si="43"/>
        <v>0</v>
      </c>
      <c r="AF93" t="b">
        <f t="shared" ca="1" si="34"/>
        <v>1</v>
      </c>
      <c r="AG93" t="b">
        <f t="shared" ca="1" si="15"/>
        <v>0</v>
      </c>
      <c r="AH93" t="b">
        <f t="shared" ca="1" si="39"/>
        <v>0</v>
      </c>
      <c r="AI93" s="225" t="e">
        <f t="shared" ca="1" si="17"/>
        <v>#N/A</v>
      </c>
      <c r="AJ93" s="225" t="e">
        <f t="shared" ca="1" si="18"/>
        <v>#N/A</v>
      </c>
      <c r="AK93" s="225" t="e">
        <f t="shared" ca="1" si="19"/>
        <v>#N/A</v>
      </c>
      <c r="AL93" s="225" t="e">
        <f t="shared" ca="1" si="20"/>
        <v>#N/A</v>
      </c>
      <c r="AM93" t="b">
        <f t="shared" ca="1" si="21"/>
        <v>0</v>
      </c>
      <c r="AN93" t="b">
        <f t="shared" ca="1" si="40"/>
        <v>0</v>
      </c>
      <c r="AO93" t="b">
        <f t="shared" ca="1" si="35"/>
        <v>0</v>
      </c>
      <c r="AP93" t="b">
        <f t="shared" ca="1" si="23"/>
        <v>0</v>
      </c>
      <c r="AQ93" t="b">
        <f t="shared" ca="1" si="41"/>
        <v>0</v>
      </c>
      <c r="AR93" s="124" t="e">
        <f t="shared" ca="1" si="25"/>
        <v>#N/A</v>
      </c>
      <c r="AS93" s="124" t="e">
        <f t="shared" ca="1" si="26"/>
        <v>#N/A</v>
      </c>
      <c r="AT93" t="e">
        <f t="shared" ca="1" si="36"/>
        <v>#N/A</v>
      </c>
      <c r="AU93" t="e">
        <f t="shared" ca="1" si="36"/>
        <v>#N/A</v>
      </c>
    </row>
    <row r="94" spans="1:47" x14ac:dyDescent="0.25">
      <c r="A94">
        <v>62</v>
      </c>
      <c r="B94" s="74">
        <f ca="1">OFFSET(InputPriceData!B$15,CalculationsAndCharts!$A94+$A$11,0,1,1)</f>
        <v>41500</v>
      </c>
      <c r="C94" s="3">
        <f ca="1">OFFSET(InputPriceData!G$15,CalculationsAndCharts!$A94+$A$11,0,1,1)</f>
        <v>1792300</v>
      </c>
      <c r="D94" s="4">
        <f ca="1">OFFSET(InputPriceData!C$15,CalculationsAndCharts!$A94+$A$11,IF($C$7,7,0),1,1)</f>
        <v>54.41</v>
      </c>
      <c r="E94" s="4">
        <f ca="1">OFFSET(InputPriceData!D$15,CalculationsAndCharts!$A94+$A$11,IF($C$7,7,0),1,1)</f>
        <v>54.82</v>
      </c>
      <c r="F94" s="4">
        <f ca="1">OFFSET(InputPriceData!E$15,CalculationsAndCharts!$A94+$A$11,IF($C$7,7,0),1,1)</f>
        <v>54.08</v>
      </c>
      <c r="G94" s="4">
        <f ca="1">OFFSET(InputPriceData!F$15,CalculationsAndCharts!$A94+$A$11,IF($C$7,7,0),1,1)</f>
        <v>54.5</v>
      </c>
      <c r="H94" s="126" t="e">
        <f t="shared" si="0"/>
        <v>#N/A</v>
      </c>
      <c r="I94" s="41" t="e">
        <f t="shared" si="44"/>
        <v>#N/A</v>
      </c>
      <c r="J94" s="41" t="e">
        <f t="shared" si="44"/>
        <v>#N/A</v>
      </c>
      <c r="K94" s="215">
        <f t="shared" ca="1" si="2"/>
        <v>54.422628347066571</v>
      </c>
      <c r="L94" s="215">
        <f t="shared" ca="1" si="27"/>
        <v>54.422628347066571</v>
      </c>
      <c r="M94" s="121">
        <f t="shared" ca="1" si="3"/>
        <v>-0.44587988171545778</v>
      </c>
      <c r="N94" s="121">
        <f t="shared" ca="1" si="28"/>
        <v>-0.57580716626926332</v>
      </c>
      <c r="O94" s="121">
        <f t="shared" ca="1" si="29"/>
        <v>0.81486908566493454</v>
      </c>
      <c r="P94" s="121">
        <f t="shared" ca="1" si="37"/>
        <v>-0.60196738606709255</v>
      </c>
      <c r="Q94" s="121">
        <f t="shared" ca="1" si="4"/>
        <v>1.8463824386062977E-2</v>
      </c>
      <c r="R94" s="121">
        <f t="shared" ca="1" si="5"/>
        <v>6.9485868711317393E-3</v>
      </c>
      <c r="S94" s="121"/>
      <c r="T94" s="124">
        <f t="shared" ca="1" si="6"/>
        <v>55.79</v>
      </c>
      <c r="U94" s="124">
        <f t="shared" ca="1" si="7"/>
        <v>53.3</v>
      </c>
      <c r="V94" s="121">
        <f t="shared" ca="1" si="8"/>
        <v>0.48192771084337427</v>
      </c>
      <c r="W94" s="121" t="e">
        <f t="shared" si="31"/>
        <v>#N/A</v>
      </c>
      <c r="X94" s="124">
        <f t="shared" si="32"/>
        <v>0.2</v>
      </c>
      <c r="Y94" s="124">
        <f t="shared" si="33"/>
        <v>0.8</v>
      </c>
      <c r="Z94" t="e">
        <f t="shared" ca="1" si="9"/>
        <v>#N/A</v>
      </c>
      <c r="AA94" t="e">
        <f t="shared" ca="1" si="10"/>
        <v>#N/A</v>
      </c>
      <c r="AB94" t="e">
        <f t="shared" ca="1" si="11"/>
        <v>#N/A</v>
      </c>
      <c r="AC94" t="e">
        <f t="shared" ca="1" si="12"/>
        <v>#N/A</v>
      </c>
      <c r="AD94" t="b">
        <f t="shared" ca="1" si="13"/>
        <v>0</v>
      </c>
      <c r="AE94" t="b">
        <f t="shared" ca="1" si="43"/>
        <v>0</v>
      </c>
      <c r="AF94" t="b">
        <f t="shared" ca="1" si="34"/>
        <v>1</v>
      </c>
      <c r="AG94" t="b">
        <f t="shared" ca="1" si="15"/>
        <v>0</v>
      </c>
      <c r="AH94" t="b">
        <f t="shared" ca="1" si="39"/>
        <v>0</v>
      </c>
      <c r="AI94" s="225" t="e">
        <f t="shared" ca="1" si="17"/>
        <v>#N/A</v>
      </c>
      <c r="AJ94" s="225" t="e">
        <f t="shared" ca="1" si="18"/>
        <v>#N/A</v>
      </c>
      <c r="AK94" s="225" t="e">
        <f t="shared" ca="1" si="19"/>
        <v>#N/A</v>
      </c>
      <c r="AL94" s="225" t="e">
        <f t="shared" ca="1" si="20"/>
        <v>#N/A</v>
      </c>
      <c r="AM94" t="b">
        <f t="shared" ca="1" si="21"/>
        <v>0</v>
      </c>
      <c r="AN94" t="b">
        <f t="shared" ca="1" si="40"/>
        <v>0</v>
      </c>
      <c r="AO94" t="b">
        <f t="shared" ca="1" si="35"/>
        <v>0</v>
      </c>
      <c r="AP94" t="b">
        <f t="shared" ca="1" si="23"/>
        <v>0</v>
      </c>
      <c r="AQ94" t="b">
        <f t="shared" ca="1" si="41"/>
        <v>0</v>
      </c>
      <c r="AR94" s="124" t="e">
        <f t="shared" ca="1" si="25"/>
        <v>#N/A</v>
      </c>
      <c r="AS94" s="124" t="e">
        <f t="shared" ca="1" si="26"/>
        <v>#N/A</v>
      </c>
      <c r="AT94" t="e">
        <f t="shared" ca="1" si="36"/>
        <v>#N/A</v>
      </c>
      <c r="AU94" t="e">
        <f t="shared" ca="1" si="36"/>
        <v>#N/A</v>
      </c>
    </row>
    <row r="95" spans="1:47" x14ac:dyDescent="0.25">
      <c r="A95">
        <v>63</v>
      </c>
      <c r="B95" s="74">
        <f ca="1">OFFSET(InputPriceData!B$15,CalculationsAndCharts!$A95+$A$11,0,1,1)</f>
        <v>41499</v>
      </c>
      <c r="C95" s="3">
        <f ca="1">OFFSET(InputPriceData!G$15,CalculationsAndCharts!$A95+$A$11,0,1,1)</f>
        <v>2171300</v>
      </c>
      <c r="D95" s="4">
        <f ca="1">OFFSET(InputPriceData!C$15,CalculationsAndCharts!$A95+$A$11,IF($C$7,7,0),1,1)</f>
        <v>54.36</v>
      </c>
      <c r="E95" s="4">
        <f ca="1">OFFSET(InputPriceData!D$15,CalculationsAndCharts!$A95+$A$11,IF($C$7,7,0),1,1)</f>
        <v>54.83</v>
      </c>
      <c r="F95" s="4">
        <f ca="1">OFFSET(InputPriceData!E$15,CalculationsAndCharts!$A95+$A$11,IF($C$7,7,0),1,1)</f>
        <v>54.2</v>
      </c>
      <c r="G95" s="4">
        <f ca="1">OFFSET(InputPriceData!F$15,CalculationsAndCharts!$A95+$A$11,IF($C$7,7,0),1,1)</f>
        <v>54.6</v>
      </c>
      <c r="H95" s="126" t="e">
        <f t="shared" si="0"/>
        <v>#N/A</v>
      </c>
      <c r="I95" s="41" t="e">
        <f t="shared" si="44"/>
        <v>#N/A</v>
      </c>
      <c r="J95" s="41" t="e">
        <f t="shared" si="44"/>
        <v>#N/A</v>
      </c>
      <c r="K95" s="215">
        <f t="shared" ca="1" si="2"/>
        <v>54.424969997201465</v>
      </c>
      <c r="L95" s="215">
        <f t="shared" ca="1" si="27"/>
        <v>54.424969997201465</v>
      </c>
      <c r="M95" s="121">
        <f t="shared" ca="1" si="3"/>
        <v>-0.348333551699333</v>
      </c>
      <c r="N95" s="121">
        <f t="shared" ca="1" si="28"/>
        <v>-0.60196738606709255</v>
      </c>
      <c r="O95" s="121">
        <f t="shared" ca="1" si="29"/>
        <v>1.2682388298630425</v>
      </c>
      <c r="P95" s="121">
        <f t="shared" ca="1" si="37"/>
        <v>-0.60196738606709255</v>
      </c>
      <c r="Q95" s="121">
        <f t="shared" ca="1" si="4"/>
        <v>0</v>
      </c>
      <c r="R95" s="121">
        <f t="shared" ca="1" si="5"/>
        <v>2.9876582723891522E-2</v>
      </c>
      <c r="S95" s="121"/>
      <c r="T95" s="124">
        <f t="shared" ca="1" si="6"/>
        <v>55.79</v>
      </c>
      <c r="U95" s="124">
        <f t="shared" ca="1" si="7"/>
        <v>53.3</v>
      </c>
      <c r="V95" s="121">
        <f t="shared" ca="1" si="8"/>
        <v>0.52208835341365589</v>
      </c>
      <c r="W95" s="121" t="e">
        <f t="shared" si="31"/>
        <v>#N/A</v>
      </c>
      <c r="X95" s="124">
        <f t="shared" si="32"/>
        <v>0.2</v>
      </c>
      <c r="Y95" s="124">
        <f t="shared" si="33"/>
        <v>0.8</v>
      </c>
      <c r="Z95" t="e">
        <f t="shared" ca="1" si="9"/>
        <v>#N/A</v>
      </c>
      <c r="AA95" t="e">
        <f t="shared" ca="1" si="10"/>
        <v>#N/A</v>
      </c>
      <c r="AB95" t="e">
        <f t="shared" ca="1" si="11"/>
        <v>#N/A</v>
      </c>
      <c r="AC95" t="e">
        <f t="shared" ca="1" si="12"/>
        <v>#N/A</v>
      </c>
      <c r="AD95" t="b">
        <f t="shared" ca="1" si="13"/>
        <v>0</v>
      </c>
      <c r="AE95" t="b">
        <f t="shared" ca="1" si="43"/>
        <v>0</v>
      </c>
      <c r="AF95" t="b">
        <f t="shared" ca="1" si="34"/>
        <v>1</v>
      </c>
      <c r="AG95" t="b">
        <f t="shared" ca="1" si="15"/>
        <v>0</v>
      </c>
      <c r="AH95" t="b">
        <f t="shared" ca="1" si="39"/>
        <v>0</v>
      </c>
      <c r="AI95" s="225" t="e">
        <f t="shared" ca="1" si="17"/>
        <v>#N/A</v>
      </c>
      <c r="AJ95" s="225" t="e">
        <f t="shared" ca="1" si="18"/>
        <v>#N/A</v>
      </c>
      <c r="AK95" s="225" t="e">
        <f t="shared" ca="1" si="19"/>
        <v>#N/A</v>
      </c>
      <c r="AL95" s="225" t="e">
        <f t="shared" ca="1" si="20"/>
        <v>#N/A</v>
      </c>
      <c r="AM95" t="b">
        <f t="shared" ca="1" si="21"/>
        <v>0</v>
      </c>
      <c r="AN95" t="b">
        <f t="shared" ca="1" si="40"/>
        <v>0</v>
      </c>
      <c r="AO95" t="b">
        <f t="shared" ca="1" si="35"/>
        <v>0</v>
      </c>
      <c r="AP95" t="b">
        <f t="shared" ca="1" si="23"/>
        <v>0</v>
      </c>
      <c r="AQ95" t="b">
        <f t="shared" ca="1" si="41"/>
        <v>0</v>
      </c>
      <c r="AR95" s="124" t="e">
        <f t="shared" ca="1" si="25"/>
        <v>#N/A</v>
      </c>
      <c r="AS95" s="124" t="e">
        <f t="shared" ca="1" si="26"/>
        <v>#N/A</v>
      </c>
      <c r="AT95" t="e">
        <f t="shared" ca="1" si="36"/>
        <v>#N/A</v>
      </c>
      <c r="AU95" t="e">
        <f t="shared" ca="1" si="36"/>
        <v>#N/A</v>
      </c>
    </row>
    <row r="96" spans="1:47" x14ac:dyDescent="0.25">
      <c r="A96">
        <v>64</v>
      </c>
      <c r="B96" s="74">
        <f ca="1">OFFSET(InputPriceData!B$15,CalculationsAndCharts!$A96+$A$11,0,1,1)</f>
        <v>41498</v>
      </c>
      <c r="C96" s="3">
        <f ca="1">OFFSET(InputPriceData!G$15,CalculationsAndCharts!$A96+$A$11,0,1,1)</f>
        <v>2295500</v>
      </c>
      <c r="D96" s="4">
        <f ca="1">OFFSET(InputPriceData!C$15,CalculationsAndCharts!$A96+$A$11,IF($C$7,7,0),1,1)</f>
        <v>54.14</v>
      </c>
      <c r="E96" s="4">
        <f ca="1">OFFSET(InputPriceData!D$15,CalculationsAndCharts!$A96+$A$11,IF($C$7,7,0),1,1)</f>
        <v>54.58</v>
      </c>
      <c r="F96" s="4">
        <f ca="1">OFFSET(InputPriceData!E$15,CalculationsAndCharts!$A96+$A$11,IF($C$7,7,0),1,1)</f>
        <v>53.99</v>
      </c>
      <c r="G96" s="4">
        <f ca="1">OFFSET(InputPriceData!F$15,CalculationsAndCharts!$A96+$A$11,IF($C$7,7,0),1,1)</f>
        <v>54.35</v>
      </c>
      <c r="H96" s="126" t="e">
        <f t="shared" si="0"/>
        <v>#N/A</v>
      </c>
      <c r="I96" s="41" t="e">
        <f t="shared" si="44"/>
        <v>#N/A</v>
      </c>
      <c r="J96" s="41" t="e">
        <f t="shared" si="44"/>
        <v>#N/A</v>
      </c>
      <c r="K96" s="215">
        <f t="shared" ca="1" si="2"/>
        <v>54.507613946670645</v>
      </c>
      <c r="L96" s="215">
        <f t="shared" ca="1" si="27"/>
        <v>54.507613946670645</v>
      </c>
      <c r="M96" s="121">
        <f t="shared" ca="1" si="3"/>
        <v>-0.61245053361177448</v>
      </c>
      <c r="N96" s="121">
        <f t="shared" ca="1" si="28"/>
        <v>-0.53948875803330099</v>
      </c>
      <c r="O96" s="121">
        <f t="shared" ca="1" si="29"/>
        <v>1.7005369615465995</v>
      </c>
      <c r="P96" s="121">
        <f t="shared" ca="1" si="37"/>
        <v>-0.53948875803330099</v>
      </c>
      <c r="Q96" s="121">
        <f t="shared" ca="1" si="4"/>
        <v>0</v>
      </c>
      <c r="R96" s="121">
        <f t="shared" ca="1" si="5"/>
        <v>7.2916376627866875E-2</v>
      </c>
      <c r="S96" s="121"/>
      <c r="T96" s="124">
        <f t="shared" ca="1" si="6"/>
        <v>55.79</v>
      </c>
      <c r="U96" s="124">
        <f t="shared" ca="1" si="7"/>
        <v>53.3</v>
      </c>
      <c r="V96" s="121">
        <f t="shared" ca="1" si="8"/>
        <v>0.42168674698795316</v>
      </c>
      <c r="W96" s="121" t="e">
        <f t="shared" si="31"/>
        <v>#N/A</v>
      </c>
      <c r="X96" s="124">
        <f t="shared" si="32"/>
        <v>0.2</v>
      </c>
      <c r="Y96" s="124">
        <f t="shared" si="33"/>
        <v>0.8</v>
      </c>
      <c r="Z96" t="e">
        <f t="shared" ca="1" si="9"/>
        <v>#N/A</v>
      </c>
      <c r="AA96" t="e">
        <f t="shared" ca="1" si="10"/>
        <v>#N/A</v>
      </c>
      <c r="AB96" t="e">
        <f t="shared" ca="1" si="11"/>
        <v>#N/A</v>
      </c>
      <c r="AC96" t="e">
        <f t="shared" ca="1" si="12"/>
        <v>#N/A</v>
      </c>
      <c r="AD96" t="b">
        <f t="shared" ca="1" si="13"/>
        <v>0</v>
      </c>
      <c r="AE96" t="b">
        <f t="shared" ca="1" si="43"/>
        <v>0</v>
      </c>
      <c r="AF96" t="b">
        <f t="shared" ca="1" si="34"/>
        <v>1</v>
      </c>
      <c r="AG96" t="b">
        <f t="shared" ca="1" si="15"/>
        <v>0</v>
      </c>
      <c r="AH96" t="b">
        <f t="shared" ca="1" si="39"/>
        <v>0</v>
      </c>
      <c r="AI96" s="225" t="e">
        <f t="shared" ca="1" si="17"/>
        <v>#N/A</v>
      </c>
      <c r="AJ96" s="225" t="e">
        <f t="shared" ca="1" si="18"/>
        <v>#N/A</v>
      </c>
      <c r="AK96" s="225" t="e">
        <f t="shared" ca="1" si="19"/>
        <v>#N/A</v>
      </c>
      <c r="AL96" s="225" t="e">
        <f t="shared" ca="1" si="20"/>
        <v>#N/A</v>
      </c>
      <c r="AM96" t="b">
        <f t="shared" ca="1" si="21"/>
        <v>0</v>
      </c>
      <c r="AN96" t="b">
        <f t="shared" ca="1" si="40"/>
        <v>0</v>
      </c>
      <c r="AO96" t="b">
        <f t="shared" ca="1" si="35"/>
        <v>0</v>
      </c>
      <c r="AP96" t="b">
        <f t="shared" ca="1" si="23"/>
        <v>0</v>
      </c>
      <c r="AQ96" t="b">
        <f t="shared" ca="1" si="41"/>
        <v>0</v>
      </c>
      <c r="AR96" s="124" t="e">
        <f t="shared" ca="1" si="25"/>
        <v>#N/A</v>
      </c>
      <c r="AS96" s="124" t="e">
        <f t="shared" ca="1" si="26"/>
        <v>#N/A</v>
      </c>
      <c r="AT96" t="e">
        <f t="shared" ca="1" si="36"/>
        <v>#N/A</v>
      </c>
      <c r="AU96" t="e">
        <f t="shared" ca="1" si="36"/>
        <v>#N/A</v>
      </c>
    </row>
    <row r="97" spans="1:47" x14ac:dyDescent="0.25">
      <c r="A97">
        <v>65</v>
      </c>
      <c r="B97" s="74">
        <f ca="1">OFFSET(InputPriceData!B$15,CalculationsAndCharts!$A97+$A$11,0,1,1)</f>
        <v>41495</v>
      </c>
      <c r="C97" s="3">
        <f ca="1">OFFSET(InputPriceData!G$15,CalculationsAndCharts!$A97+$A$11,0,1,1)</f>
        <v>1201100</v>
      </c>
      <c r="D97" s="4">
        <f ca="1">OFFSET(InputPriceData!C$15,CalculationsAndCharts!$A97+$A$11,IF($C$7,7,0),1,1)</f>
        <v>54.7</v>
      </c>
      <c r="E97" s="4">
        <f ca="1">OFFSET(InputPriceData!D$15,CalculationsAndCharts!$A97+$A$11,IF($C$7,7,0),1,1)</f>
        <v>54.82</v>
      </c>
      <c r="F97" s="4">
        <f ca="1">OFFSET(InputPriceData!E$15,CalculationsAndCharts!$A97+$A$11,IF($C$7,7,0),1,1)</f>
        <v>54.22</v>
      </c>
      <c r="G97" s="4">
        <f ca="1">OFFSET(InputPriceData!F$15,CalculationsAndCharts!$A97+$A$11,IF($C$7,7,0),1,1)</f>
        <v>54.25</v>
      </c>
      <c r="H97" s="126" t="e">
        <f t="shared" ref="H97:H160" si="45">IF($A97=$E$25,H$32,NA())</f>
        <v>#N/A</v>
      </c>
      <c r="I97" s="41" t="e">
        <f t="shared" si="44"/>
        <v>#N/A</v>
      </c>
      <c r="J97" s="41" t="e">
        <f t="shared" si="44"/>
        <v>#N/A</v>
      </c>
      <c r="K97" s="215">
        <f t="shared" ref="K97:K160" ca="1" si="46">$F$16*(G97+G98)/2+$F$17*K98+$F$18*K99</f>
        <v>54.68847682112176</v>
      </c>
      <c r="L97" s="215">
        <f t="shared" ca="1" si="27"/>
        <v>54.68847682112176</v>
      </c>
      <c r="M97" s="121">
        <f t="shared" ref="M97:M160" ca="1" si="47">$D$21*(G97 - 2*G98 + G99) + $D$20*M98 - $F$20*M99</f>
        <v>-0.75965894458285621</v>
      </c>
      <c r="N97" s="121">
        <f t="shared" ca="1" si="28"/>
        <v>-0.3512106113593062</v>
      </c>
      <c r="O97" s="121">
        <f t="shared" ca="1" si="29"/>
        <v>2.0352298540462384</v>
      </c>
      <c r="P97" s="121">
        <f t="shared" ca="1" si="37"/>
        <v>-0.3512106113593062</v>
      </c>
      <c r="Q97" s="121">
        <f t="shared" ref="Q97:Q160" ca="1" si="48">IFERROR(IF($A97&gt;$A$8,0,(N97-P97)/(O97-P97)),1)</f>
        <v>0</v>
      </c>
      <c r="R97" s="121">
        <f t="shared" ref="R97:R160" ca="1" si="49">IF($A97&gt;$A$8,0,$F$16*(Q97+Q98)/2+$F$17*R98+$F$18*R99)</f>
        <v>0.13268375159360973</v>
      </c>
      <c r="S97" s="121"/>
      <c r="T97" s="124">
        <f t="shared" ref="T97:T160" ca="1" si="50">MAX(OFFSET(G97,0,0,$A$22,1))</f>
        <v>55.79</v>
      </c>
      <c r="U97" s="124">
        <f t="shared" ref="U97:U160" ca="1" si="51">MIN(OFFSET(G97,0,0,$A$22,1))</f>
        <v>53.3</v>
      </c>
      <c r="V97" s="121">
        <f t="shared" ref="V97:V160" ca="1" si="52">IFERROR(IF($A97&gt;$A$8,0,(G97-U97)/(T97-U97)),1)</f>
        <v>0.38152610441767154</v>
      </c>
      <c r="W97" s="121" t="e">
        <f t="shared" si="31"/>
        <v>#N/A</v>
      </c>
      <c r="X97" s="124">
        <f t="shared" si="32"/>
        <v>0.2</v>
      </c>
      <c r="Y97" s="124">
        <f t="shared" si="33"/>
        <v>0.8</v>
      </c>
      <c r="Z97" t="e">
        <f t="shared" ref="Z97:Z160" ca="1" si="53">IF($S$7,AI97,NA())</f>
        <v>#N/A</v>
      </c>
      <c r="AA97" t="e">
        <f t="shared" ref="AA97:AA160" ca="1" si="54">IF($S$7,AJ97,NA())</f>
        <v>#N/A</v>
      </c>
      <c r="AB97" t="e">
        <f t="shared" ref="AB97:AB160" ca="1" si="55">IF($S$7,IF(AD97,R97,NA()),NA())</f>
        <v>#N/A</v>
      </c>
      <c r="AC97" t="e">
        <f t="shared" ref="AC97:AC160" ca="1" si="56">IF($S$7,IF(AG97,R97,NA()),NA())</f>
        <v>#N/A</v>
      </c>
      <c r="AD97" t="b">
        <f t="shared" ref="AD97:AD160" ca="1" si="57">IF(AND(R98&gt;$X$32,R97&lt;$X$32),TRUE,FALSE)</f>
        <v>0</v>
      </c>
      <c r="AE97" t="b">
        <f t="shared" ca="1" si="43"/>
        <v>0</v>
      </c>
      <c r="AF97" t="b">
        <f t="shared" ca="1" si="34"/>
        <v>1</v>
      </c>
      <c r="AG97" t="b">
        <f t="shared" ref="AG97:AG160" ca="1" si="58">IF(AND(AF97,R98&lt;$Y$32,R97&gt;$Y$32),TRUE,FALSE)</f>
        <v>0</v>
      </c>
      <c r="AH97" t="b">
        <f t="shared" ca="1" si="39"/>
        <v>0</v>
      </c>
      <c r="AI97" s="225" t="e">
        <f t="shared" ref="AI97:AI160" ca="1" si="59">IF(AE97,D97,NA())</f>
        <v>#N/A</v>
      </c>
      <c r="AJ97" s="225" t="e">
        <f t="shared" ref="AJ97:AJ160" ca="1" si="60">IF(AH97,D97,NA())</f>
        <v>#N/A</v>
      </c>
      <c r="AK97" s="225" t="e">
        <f t="shared" ref="AK97:AK160" ca="1" si="61">IF($S$7,AI97,NA())</f>
        <v>#N/A</v>
      </c>
      <c r="AL97" s="225" t="e">
        <f t="shared" ref="AL97:AL160" ca="1" si="62">IF($S$7,AJ97,NA())</f>
        <v>#N/A</v>
      </c>
      <c r="AM97" t="b">
        <f t="shared" ref="AM97:AM160" ca="1" si="63">IF(AND(R98&lt;$Y$32,R97&gt;$Y$32),TRUE,FALSE)</f>
        <v>0</v>
      </c>
      <c r="AN97" t="b">
        <f t="shared" ca="1" si="40"/>
        <v>0</v>
      </c>
      <c r="AO97" t="b">
        <f t="shared" ca="1" si="35"/>
        <v>0</v>
      </c>
      <c r="AP97" t="b">
        <f t="shared" ref="AP97:AP160" ca="1" si="64">IF(AND(AO98,R98&gt;$X$32,R97&lt;$X$32),TRUE,FALSE)</f>
        <v>0</v>
      </c>
      <c r="AQ97" t="b">
        <f t="shared" ca="1" si="41"/>
        <v>0</v>
      </c>
      <c r="AR97" s="124" t="e">
        <f t="shared" ref="AR97:AR160" ca="1" si="65">IF(AN97,D97,NA())</f>
        <v>#N/A</v>
      </c>
      <c r="AS97" s="124" t="e">
        <f t="shared" ref="AS97:AS160" ca="1" si="66">IF(AQ97,D97,NA())</f>
        <v>#N/A</v>
      </c>
      <c r="AT97" t="e">
        <f t="shared" ca="1" si="36"/>
        <v>#N/A</v>
      </c>
      <c r="AU97" t="e">
        <f t="shared" ca="1" si="36"/>
        <v>#N/A</v>
      </c>
    </row>
    <row r="98" spans="1:47" x14ac:dyDescent="0.25">
      <c r="A98">
        <v>66</v>
      </c>
      <c r="B98" s="74">
        <f ca="1">OFFSET(InputPriceData!B$15,CalculationsAndCharts!$A98+$A$11,0,1,1)</f>
        <v>41494</v>
      </c>
      <c r="C98" s="3">
        <f ca="1">OFFSET(InputPriceData!G$15,CalculationsAndCharts!$A98+$A$11,0,1,1)</f>
        <v>2739700</v>
      </c>
      <c r="D98" s="4">
        <f ca="1">OFFSET(InputPriceData!C$15,CalculationsAndCharts!$A98+$A$11,IF($C$7,7,0),1,1)</f>
        <v>54.36</v>
      </c>
      <c r="E98" s="4">
        <f ca="1">OFFSET(InputPriceData!D$15,CalculationsAndCharts!$A98+$A$11,IF($C$7,7,0),1,1)</f>
        <v>54.91</v>
      </c>
      <c r="F98" s="4">
        <f ca="1">OFFSET(InputPriceData!E$15,CalculationsAndCharts!$A98+$A$11,IF($C$7,7,0),1,1)</f>
        <v>54.27</v>
      </c>
      <c r="G98" s="4">
        <f ca="1">OFFSET(InputPriceData!F$15,CalculationsAndCharts!$A98+$A$11,IF($C$7,7,0),1,1)</f>
        <v>54.73</v>
      </c>
      <c r="H98" s="126" t="e">
        <f t="shared" si="45"/>
        <v>#N/A</v>
      </c>
      <c r="I98" s="41" t="e">
        <f t="shared" si="44"/>
        <v>#N/A</v>
      </c>
      <c r="J98" s="41" t="e">
        <f t="shared" si="44"/>
        <v>#N/A</v>
      </c>
      <c r="K98" s="215">
        <f t="shared" ca="1" si="46"/>
        <v>54.889124739177468</v>
      </c>
      <c r="L98" s="215">
        <f t="shared" ref="L98:L161" ca="1" si="67">IF($S$5,K98,NA())</f>
        <v>54.889124739177468</v>
      </c>
      <c r="M98" s="121">
        <f t="shared" ca="1" si="47"/>
        <v>-0.29199181144934283</v>
      </c>
      <c r="N98" s="121">
        <f t="shared" ref="N98:N161" ca="1" si="68">$F$16*(M98+M99)/2+$F$17*N99+$F$18*N100</f>
        <v>-9.9525037806017375E-2</v>
      </c>
      <c r="O98" s="121">
        <f t="shared" ref="O98:O161" ca="1" si="69">MAX(OFFSET(N98,0,0,$A$22,1))</f>
        <v>2.1405678533937635</v>
      </c>
      <c r="P98" s="121">
        <f t="shared" ca="1" si="37"/>
        <v>-9.9525037806017375E-2</v>
      </c>
      <c r="Q98" s="121">
        <f t="shared" ca="1" si="48"/>
        <v>0</v>
      </c>
      <c r="R98" s="121">
        <f t="shared" ca="1" si="49"/>
        <v>0.1963372699761784</v>
      </c>
      <c r="S98" s="121"/>
      <c r="T98" s="124">
        <f t="shared" ca="1" si="50"/>
        <v>55.79</v>
      </c>
      <c r="U98" s="124">
        <f t="shared" ca="1" si="51"/>
        <v>53.3</v>
      </c>
      <c r="V98" s="121">
        <f t="shared" ca="1" si="52"/>
        <v>0.57429718875501956</v>
      </c>
      <c r="W98" s="121" t="e">
        <f t="shared" ref="W98:W161" si="70">IF($S$18,V98,NA())</f>
        <v>#N/A</v>
      </c>
      <c r="X98" s="124">
        <f t="shared" ref="X98:X161" si="71">$X$32</f>
        <v>0.2</v>
      </c>
      <c r="Y98" s="124">
        <f t="shared" ref="Y98:Y161" si="72">$Y$32</f>
        <v>0.8</v>
      </c>
      <c r="Z98" t="e">
        <f t="shared" ca="1" si="53"/>
        <v>#N/A</v>
      </c>
      <c r="AA98" t="e">
        <f t="shared" ca="1" si="54"/>
        <v>#N/A</v>
      </c>
      <c r="AB98">
        <f t="shared" ca="1" si="55"/>
        <v>0.1963372699761784</v>
      </c>
      <c r="AC98" t="e">
        <f t="shared" ca="1" si="56"/>
        <v>#N/A</v>
      </c>
      <c r="AD98" t="b">
        <f t="shared" ca="1" si="57"/>
        <v>1</v>
      </c>
      <c r="AE98" t="b">
        <f t="shared" ca="1" si="43"/>
        <v>0</v>
      </c>
      <c r="AF98" t="b">
        <f t="shared" ref="AF98:AF161" ca="1" si="73">IF(AF99,IF(AH99,FALSE,AF99),IF(AE98,TRUE,AF99))</f>
        <v>1</v>
      </c>
      <c r="AG98" t="b">
        <f t="shared" ca="1" si="58"/>
        <v>0</v>
      </c>
      <c r="AH98" t="b">
        <f t="shared" ca="1" si="39"/>
        <v>0</v>
      </c>
      <c r="AI98" s="225" t="e">
        <f t="shared" ca="1" si="59"/>
        <v>#N/A</v>
      </c>
      <c r="AJ98" s="225" t="e">
        <f t="shared" ca="1" si="60"/>
        <v>#N/A</v>
      </c>
      <c r="AK98" s="225" t="e">
        <f t="shared" ca="1" si="61"/>
        <v>#N/A</v>
      </c>
      <c r="AL98" s="225" t="e">
        <f t="shared" ca="1" si="62"/>
        <v>#N/A</v>
      </c>
      <c r="AM98" t="b">
        <f t="shared" ca="1" si="63"/>
        <v>0</v>
      </c>
      <c r="AN98" t="b">
        <f t="shared" ca="1" si="40"/>
        <v>0</v>
      </c>
      <c r="AO98" t="b">
        <f t="shared" ref="AO98:AO161" ca="1" si="74">IF(AO99,IF(AP99,FALSE,AO99),IF(AN98,TRUE,AO99))</f>
        <v>0</v>
      </c>
      <c r="AP98" t="b">
        <f t="shared" ca="1" si="64"/>
        <v>0</v>
      </c>
      <c r="AQ98" t="b">
        <f t="shared" ca="1" si="41"/>
        <v>0</v>
      </c>
      <c r="AR98" s="124" t="e">
        <f t="shared" ca="1" si="65"/>
        <v>#N/A</v>
      </c>
      <c r="AS98" s="124" t="e">
        <f t="shared" ca="1" si="66"/>
        <v>#N/A</v>
      </c>
      <c r="AT98" t="e">
        <f t="shared" ref="AT98:AU161" ca="1" si="75">IF($S$5,AR98,NA())</f>
        <v>#N/A</v>
      </c>
      <c r="AU98" t="e">
        <f t="shared" ca="1" si="75"/>
        <v>#N/A</v>
      </c>
    </row>
    <row r="99" spans="1:47" x14ac:dyDescent="0.25">
      <c r="A99">
        <v>67</v>
      </c>
      <c r="B99" s="74">
        <f ca="1">OFFSET(InputPriceData!B$15,CalculationsAndCharts!$A99+$A$11,0,1,1)</f>
        <v>41493</v>
      </c>
      <c r="C99" s="3">
        <f ca="1">OFFSET(InputPriceData!G$15,CalculationsAndCharts!$A99+$A$11,0,1,1)</f>
        <v>3007200</v>
      </c>
      <c r="D99" s="4">
        <f ca="1">OFFSET(InputPriceData!C$15,CalculationsAndCharts!$A99+$A$11,IF($C$7,7,0),1,1)</f>
        <v>54.76</v>
      </c>
      <c r="E99" s="4">
        <f ca="1">OFFSET(InputPriceData!D$15,CalculationsAndCharts!$A99+$A$11,IF($C$7,7,0),1,1)</f>
        <v>54.79</v>
      </c>
      <c r="F99" s="4">
        <f ca="1">OFFSET(InputPriceData!E$15,CalculationsAndCharts!$A99+$A$11,IF($C$7,7,0),1,1)</f>
        <v>54.12</v>
      </c>
      <c r="G99" s="4">
        <f ca="1">OFFSET(InputPriceData!F$15,CalculationsAndCharts!$A99+$A$11,IF($C$7,7,0),1,1)</f>
        <v>54.12</v>
      </c>
      <c r="H99" s="126" t="e">
        <f t="shared" si="45"/>
        <v>#N/A</v>
      </c>
      <c r="I99" s="41" t="e">
        <f t="shared" si="44"/>
        <v>#N/A</v>
      </c>
      <c r="J99" s="41" t="e">
        <f t="shared" si="44"/>
        <v>#N/A</v>
      </c>
      <c r="K99" s="215">
        <f t="shared" ca="1" si="46"/>
        <v>55.13132344505356</v>
      </c>
      <c r="L99" s="215">
        <f t="shared" ca="1" si="67"/>
        <v>55.13132344505356</v>
      </c>
      <c r="M99" s="121">
        <f t="shared" ca="1" si="47"/>
        <v>-0.92475012301053572</v>
      </c>
      <c r="N99" s="121">
        <f t="shared" ca="1" si="68"/>
        <v>0.25003803302117616</v>
      </c>
      <c r="O99" s="121">
        <f t="shared" ca="1" si="69"/>
        <v>2.1405678533937635</v>
      </c>
      <c r="P99" s="121">
        <f t="shared" ca="1" si="37"/>
        <v>-8.6126585166431124E-3</v>
      </c>
      <c r="Q99" s="121">
        <f t="shared" ca="1" si="48"/>
        <v>0.12034851893752965</v>
      </c>
      <c r="R99" s="121">
        <f t="shared" ca="1" si="49"/>
        <v>0.23026330399344364</v>
      </c>
      <c r="S99" s="121"/>
      <c r="T99" s="124">
        <f t="shared" ca="1" si="50"/>
        <v>55.79</v>
      </c>
      <c r="U99" s="124">
        <f t="shared" ca="1" si="51"/>
        <v>53.3</v>
      </c>
      <c r="V99" s="121">
        <f t="shared" ca="1" si="52"/>
        <v>0.3293172690763051</v>
      </c>
      <c r="W99" s="121" t="e">
        <f t="shared" si="70"/>
        <v>#N/A</v>
      </c>
      <c r="X99" s="124">
        <f t="shared" si="71"/>
        <v>0.2</v>
      </c>
      <c r="Y99" s="124">
        <f t="shared" si="72"/>
        <v>0.8</v>
      </c>
      <c r="Z99" t="e">
        <f t="shared" ca="1" si="53"/>
        <v>#N/A</v>
      </c>
      <c r="AA99" t="e">
        <f t="shared" ca="1" si="54"/>
        <v>#N/A</v>
      </c>
      <c r="AB99" t="e">
        <f t="shared" ca="1" si="55"/>
        <v>#N/A</v>
      </c>
      <c r="AC99" t="e">
        <f t="shared" ca="1" si="56"/>
        <v>#N/A</v>
      </c>
      <c r="AD99" t="b">
        <f t="shared" ca="1" si="57"/>
        <v>0</v>
      </c>
      <c r="AE99" t="b">
        <f t="shared" ca="1" si="43"/>
        <v>0</v>
      </c>
      <c r="AF99" t="b">
        <f t="shared" ca="1" si="73"/>
        <v>1</v>
      </c>
      <c r="AG99" t="b">
        <f t="shared" ca="1" si="58"/>
        <v>0</v>
      </c>
      <c r="AH99" t="b">
        <f t="shared" ca="1" si="39"/>
        <v>0</v>
      </c>
      <c r="AI99" s="225" t="e">
        <f t="shared" ca="1" si="59"/>
        <v>#N/A</v>
      </c>
      <c r="AJ99" s="225" t="e">
        <f t="shared" ca="1" si="60"/>
        <v>#N/A</v>
      </c>
      <c r="AK99" s="225" t="e">
        <f t="shared" ca="1" si="61"/>
        <v>#N/A</v>
      </c>
      <c r="AL99" s="225" t="e">
        <f t="shared" ca="1" si="62"/>
        <v>#N/A</v>
      </c>
      <c r="AM99" t="b">
        <f t="shared" ca="1" si="63"/>
        <v>0</v>
      </c>
      <c r="AN99" t="b">
        <f t="shared" ca="1" si="40"/>
        <v>0</v>
      </c>
      <c r="AO99" t="b">
        <f t="shared" ca="1" si="74"/>
        <v>0</v>
      </c>
      <c r="AP99" t="b">
        <f t="shared" ca="1" si="64"/>
        <v>0</v>
      </c>
      <c r="AQ99" t="b">
        <f t="shared" ca="1" si="41"/>
        <v>0</v>
      </c>
      <c r="AR99" s="124" t="e">
        <f t="shared" ca="1" si="65"/>
        <v>#N/A</v>
      </c>
      <c r="AS99" s="124" t="e">
        <f t="shared" ca="1" si="66"/>
        <v>#N/A</v>
      </c>
      <c r="AT99" t="e">
        <f t="shared" ca="1" si="75"/>
        <v>#N/A</v>
      </c>
      <c r="AU99" t="e">
        <f t="shared" ca="1" si="75"/>
        <v>#N/A</v>
      </c>
    </row>
    <row r="100" spans="1:47" x14ac:dyDescent="0.25">
      <c r="A100">
        <v>68</v>
      </c>
      <c r="B100" s="74">
        <f ca="1">OFFSET(InputPriceData!B$15,CalculationsAndCharts!$A100+$A$11,0,1,1)</f>
        <v>41492</v>
      </c>
      <c r="C100" s="3">
        <f ca="1">OFFSET(InputPriceData!G$15,CalculationsAndCharts!$A100+$A$11,0,1,1)</f>
        <v>2533700</v>
      </c>
      <c r="D100" s="4">
        <f ca="1">OFFSET(InputPriceData!C$15,CalculationsAndCharts!$A100+$A$11,IF($C$7,7,0),1,1)</f>
        <v>55.04</v>
      </c>
      <c r="E100" s="4">
        <f ca="1">OFFSET(InputPriceData!D$15,CalculationsAndCharts!$A100+$A$11,IF($C$7,7,0),1,1)</f>
        <v>55.18</v>
      </c>
      <c r="F100" s="4">
        <f ca="1">OFFSET(InputPriceData!E$15,CalculationsAndCharts!$A100+$A$11,IF($C$7,7,0),1,1)</f>
        <v>54.31</v>
      </c>
      <c r="G100" s="4">
        <f ca="1">OFFSET(InputPriceData!F$15,CalculationsAndCharts!$A100+$A$11,IF($C$7,7,0),1,1)</f>
        <v>54.87</v>
      </c>
      <c r="H100" s="126" t="e">
        <f t="shared" si="45"/>
        <v>#N/A</v>
      </c>
      <c r="I100" s="41" t="e">
        <f t="shared" si="44"/>
        <v>#N/A</v>
      </c>
      <c r="J100" s="41" t="e">
        <f t="shared" si="44"/>
        <v>#N/A</v>
      </c>
      <c r="K100" s="215">
        <f t="shared" ca="1" si="46"/>
        <v>55.285478518675895</v>
      </c>
      <c r="L100" s="215">
        <f t="shared" ca="1" si="67"/>
        <v>55.285478518675895</v>
      </c>
      <c r="M100" s="121">
        <f t="shared" ca="1" si="47"/>
        <v>-0.18237348125406472</v>
      </c>
      <c r="N100" s="121">
        <f t="shared" ca="1" si="68"/>
        <v>0.57163000883592574</v>
      </c>
      <c r="O100" s="121">
        <f t="shared" ca="1" si="69"/>
        <v>2.1405678533937635</v>
      </c>
      <c r="P100" s="121">
        <f t="shared" ca="1" si="37"/>
        <v>-8.6126585166431124E-3</v>
      </c>
      <c r="Q100" s="121">
        <f t="shared" ca="1" si="48"/>
        <v>0.26998321645713746</v>
      </c>
      <c r="R100" s="121">
        <f t="shared" ca="1" si="49"/>
        <v>0.20806643832072966</v>
      </c>
      <c r="S100" s="121"/>
      <c r="T100" s="124">
        <f t="shared" ca="1" si="50"/>
        <v>55.79</v>
      </c>
      <c r="U100" s="124">
        <f t="shared" ca="1" si="51"/>
        <v>53.3</v>
      </c>
      <c r="V100" s="121">
        <f t="shared" ca="1" si="52"/>
        <v>0.63052208835341328</v>
      </c>
      <c r="W100" s="121" t="e">
        <f t="shared" si="70"/>
        <v>#N/A</v>
      </c>
      <c r="X100" s="124">
        <f t="shared" si="71"/>
        <v>0.2</v>
      </c>
      <c r="Y100" s="124">
        <f t="shared" si="72"/>
        <v>0.8</v>
      </c>
      <c r="Z100" t="e">
        <f t="shared" ca="1" si="53"/>
        <v>#N/A</v>
      </c>
      <c r="AA100" t="e">
        <f t="shared" ca="1" si="54"/>
        <v>#N/A</v>
      </c>
      <c r="AB100" t="e">
        <f t="shared" ca="1" si="55"/>
        <v>#N/A</v>
      </c>
      <c r="AC100" t="e">
        <f t="shared" ca="1" si="56"/>
        <v>#N/A</v>
      </c>
      <c r="AD100" t="b">
        <f t="shared" ca="1" si="57"/>
        <v>0</v>
      </c>
      <c r="AE100" t="b">
        <f t="shared" ca="1" si="43"/>
        <v>0</v>
      </c>
      <c r="AF100" t="b">
        <f t="shared" ca="1" si="73"/>
        <v>1</v>
      </c>
      <c r="AG100" t="b">
        <f t="shared" ca="1" si="58"/>
        <v>0</v>
      </c>
      <c r="AH100" t="b">
        <f t="shared" ca="1" si="39"/>
        <v>0</v>
      </c>
      <c r="AI100" s="225" t="e">
        <f t="shared" ca="1" si="59"/>
        <v>#N/A</v>
      </c>
      <c r="AJ100" s="225" t="e">
        <f t="shared" ca="1" si="60"/>
        <v>#N/A</v>
      </c>
      <c r="AK100" s="225" t="e">
        <f t="shared" ca="1" si="61"/>
        <v>#N/A</v>
      </c>
      <c r="AL100" s="225" t="e">
        <f t="shared" ca="1" si="62"/>
        <v>#N/A</v>
      </c>
      <c r="AM100" t="b">
        <f t="shared" ca="1" si="63"/>
        <v>0</v>
      </c>
      <c r="AN100" t="b">
        <f t="shared" ca="1" si="40"/>
        <v>0</v>
      </c>
      <c r="AO100" t="b">
        <f t="shared" ca="1" si="74"/>
        <v>0</v>
      </c>
      <c r="AP100" t="b">
        <f t="shared" ca="1" si="64"/>
        <v>0</v>
      </c>
      <c r="AQ100" t="b">
        <f t="shared" ca="1" si="41"/>
        <v>0</v>
      </c>
      <c r="AR100" s="124" t="e">
        <f t="shared" ca="1" si="65"/>
        <v>#N/A</v>
      </c>
      <c r="AS100" s="124" t="e">
        <f t="shared" ca="1" si="66"/>
        <v>#N/A</v>
      </c>
      <c r="AT100" t="e">
        <f t="shared" ca="1" si="75"/>
        <v>#N/A</v>
      </c>
      <c r="AU100" t="e">
        <f t="shared" ca="1" si="75"/>
        <v>#N/A</v>
      </c>
    </row>
    <row r="101" spans="1:47" x14ac:dyDescent="0.25">
      <c r="A101">
        <v>69</v>
      </c>
      <c r="B101" s="74">
        <f ca="1">OFFSET(InputPriceData!B$15,CalculationsAndCharts!$A101+$A$11,0,1,1)</f>
        <v>41491</v>
      </c>
      <c r="C101" s="3">
        <f ca="1">OFFSET(InputPriceData!G$15,CalculationsAndCharts!$A101+$A$11,0,1,1)</f>
        <v>1875900</v>
      </c>
      <c r="D101" s="4">
        <f ca="1">OFFSET(InputPriceData!C$15,CalculationsAndCharts!$A101+$A$11,IF($C$7,7,0),1,1)</f>
        <v>55.52</v>
      </c>
      <c r="E101" s="4">
        <f ca="1">OFFSET(InputPriceData!D$15,CalculationsAndCharts!$A101+$A$11,IF($C$7,7,0),1,1)</f>
        <v>55.64</v>
      </c>
      <c r="F101" s="4">
        <f ca="1">OFFSET(InputPriceData!E$15,CalculationsAndCharts!$A101+$A$11,IF($C$7,7,0),1,1)</f>
        <v>55.02</v>
      </c>
      <c r="G101" s="4">
        <f ca="1">OFFSET(InputPriceData!F$15,CalculationsAndCharts!$A101+$A$11,IF($C$7,7,0),1,1)</f>
        <v>55.25</v>
      </c>
      <c r="H101" s="126" t="e">
        <f t="shared" si="45"/>
        <v>#N/A</v>
      </c>
      <c r="I101" s="41" t="e">
        <f t="shared" si="44"/>
        <v>#N/A</v>
      </c>
      <c r="J101" s="41" t="e">
        <f t="shared" si="44"/>
        <v>#N/A</v>
      </c>
      <c r="K101" s="215">
        <f t="shared" ca="1" si="46"/>
        <v>55.17377593851937</v>
      </c>
      <c r="L101" s="215">
        <f t="shared" ca="1" si="67"/>
        <v>55.17377593851937</v>
      </c>
      <c r="M101" s="121">
        <f t="shared" ca="1" si="47"/>
        <v>0.30610389615680444</v>
      </c>
      <c r="N101" s="121">
        <f t="shared" ca="1" si="68"/>
        <v>0.66102141976838347</v>
      </c>
      <c r="O101" s="121">
        <f t="shared" ca="1" si="69"/>
        <v>2.1405678533937635</v>
      </c>
      <c r="P101" s="121">
        <f t="shared" ca="1" si="37"/>
        <v>-8.6126585166431124E-3</v>
      </c>
      <c r="Q101" s="121">
        <f t="shared" ca="1" si="48"/>
        <v>0.31157647046119391</v>
      </c>
      <c r="R101" s="121">
        <f t="shared" ca="1" si="49"/>
        <v>0.14615861097184191</v>
      </c>
      <c r="S101" s="121"/>
      <c r="T101" s="124">
        <f t="shared" ca="1" si="50"/>
        <v>55.79</v>
      </c>
      <c r="U101" s="124">
        <f t="shared" ca="1" si="51"/>
        <v>51.8</v>
      </c>
      <c r="V101" s="121">
        <f t="shared" ca="1" si="52"/>
        <v>0.86466165413533858</v>
      </c>
      <c r="W101" s="121" t="e">
        <f t="shared" si="70"/>
        <v>#N/A</v>
      </c>
      <c r="X101" s="124">
        <f t="shared" si="71"/>
        <v>0.2</v>
      </c>
      <c r="Y101" s="124">
        <f t="shared" si="72"/>
        <v>0.8</v>
      </c>
      <c r="Z101" t="e">
        <f t="shared" ca="1" si="53"/>
        <v>#N/A</v>
      </c>
      <c r="AA101" t="e">
        <f t="shared" ca="1" si="54"/>
        <v>#N/A</v>
      </c>
      <c r="AB101" t="e">
        <f t="shared" ca="1" si="55"/>
        <v>#N/A</v>
      </c>
      <c r="AC101" t="e">
        <f t="shared" ca="1" si="56"/>
        <v>#N/A</v>
      </c>
      <c r="AD101" t="b">
        <f t="shared" ca="1" si="57"/>
        <v>0</v>
      </c>
      <c r="AE101" t="b">
        <f t="shared" ca="1" si="43"/>
        <v>0</v>
      </c>
      <c r="AF101" t="b">
        <f t="shared" ca="1" si="73"/>
        <v>1</v>
      </c>
      <c r="AG101" t="b">
        <f t="shared" ca="1" si="58"/>
        <v>0</v>
      </c>
      <c r="AH101" t="b">
        <f t="shared" ca="1" si="39"/>
        <v>0</v>
      </c>
      <c r="AI101" s="225" t="e">
        <f t="shared" ca="1" si="59"/>
        <v>#N/A</v>
      </c>
      <c r="AJ101" s="225" t="e">
        <f t="shared" ca="1" si="60"/>
        <v>#N/A</v>
      </c>
      <c r="AK101" s="225" t="e">
        <f t="shared" ca="1" si="61"/>
        <v>#N/A</v>
      </c>
      <c r="AL101" s="225" t="e">
        <f t="shared" ca="1" si="62"/>
        <v>#N/A</v>
      </c>
      <c r="AM101" t="b">
        <f t="shared" ca="1" si="63"/>
        <v>0</v>
      </c>
      <c r="AN101" t="b">
        <f t="shared" ca="1" si="40"/>
        <v>0</v>
      </c>
      <c r="AO101" t="b">
        <f t="shared" ca="1" si="74"/>
        <v>0</v>
      </c>
      <c r="AP101" t="b">
        <f t="shared" ca="1" si="64"/>
        <v>0</v>
      </c>
      <c r="AQ101" t="b">
        <f t="shared" ca="1" si="41"/>
        <v>0</v>
      </c>
      <c r="AR101" s="124" t="e">
        <f t="shared" ca="1" si="65"/>
        <v>#N/A</v>
      </c>
      <c r="AS101" s="124" t="e">
        <f t="shared" ca="1" si="66"/>
        <v>#N/A</v>
      </c>
      <c r="AT101" t="e">
        <f t="shared" ca="1" si="75"/>
        <v>#N/A</v>
      </c>
      <c r="AU101" t="e">
        <f t="shared" ca="1" si="75"/>
        <v>#N/A</v>
      </c>
    </row>
    <row r="102" spans="1:47" x14ac:dyDescent="0.25">
      <c r="A102">
        <v>70</v>
      </c>
      <c r="B102" s="74">
        <f ca="1">OFFSET(InputPriceData!B$15,CalculationsAndCharts!$A102+$A$11,0,1,1)</f>
        <v>41488</v>
      </c>
      <c r="C102" s="3">
        <f ca="1">OFFSET(InputPriceData!G$15,CalculationsAndCharts!$A102+$A$11,0,1,1)</f>
        <v>3049700</v>
      </c>
      <c r="D102" s="4">
        <f ca="1">OFFSET(InputPriceData!C$15,CalculationsAndCharts!$A102+$A$11,IF($C$7,7,0),1,1)</f>
        <v>55.4</v>
      </c>
      <c r="E102" s="4">
        <f ca="1">OFFSET(InputPriceData!D$15,CalculationsAndCharts!$A102+$A$11,IF($C$7,7,0),1,1)</f>
        <v>55.82</v>
      </c>
      <c r="F102" s="4">
        <f ca="1">OFFSET(InputPriceData!E$15,CalculationsAndCharts!$A102+$A$11,IF($C$7,7,0),1,1)</f>
        <v>54.55</v>
      </c>
      <c r="G102" s="4">
        <f ca="1">OFFSET(InputPriceData!F$15,CalculationsAndCharts!$A102+$A$11,IF($C$7,7,0),1,1)</f>
        <v>55.79</v>
      </c>
      <c r="H102" s="126" t="e">
        <f t="shared" si="45"/>
        <v>#N/A</v>
      </c>
      <c r="I102" s="41" t="e">
        <f t="shared" si="44"/>
        <v>#N/A</v>
      </c>
      <c r="J102" s="41" t="e">
        <f t="shared" si="44"/>
        <v>#N/A</v>
      </c>
      <c r="K102" s="215">
        <f t="shared" ca="1" si="46"/>
        <v>54.832165017201895</v>
      </c>
      <c r="L102" s="215">
        <f t="shared" ca="1" si="67"/>
        <v>54.832165017201895</v>
      </c>
      <c r="M102" s="121">
        <f t="shared" ca="1" si="47"/>
        <v>1.0670867457424456</v>
      </c>
      <c r="N102" s="121">
        <f t="shared" ca="1" si="68"/>
        <v>0.50960717462240512</v>
      </c>
      <c r="O102" s="121">
        <f t="shared" ca="1" si="69"/>
        <v>2.1405678533937635</v>
      </c>
      <c r="P102" s="121">
        <f t="shared" ca="1" si="37"/>
        <v>-8.6126585166431124E-3</v>
      </c>
      <c r="Q102" s="121">
        <f t="shared" ca="1" si="48"/>
        <v>0.2411243868382198</v>
      </c>
      <c r="R102" s="121">
        <f t="shared" ca="1" si="49"/>
        <v>8.4647937495399908E-2</v>
      </c>
      <c r="S102" s="121"/>
      <c r="T102" s="124">
        <f t="shared" ca="1" si="50"/>
        <v>55.79</v>
      </c>
      <c r="U102" s="124">
        <f t="shared" ca="1" si="51"/>
        <v>51.8</v>
      </c>
      <c r="V102" s="121">
        <f t="shared" ca="1" si="52"/>
        <v>1</v>
      </c>
      <c r="W102" s="121" t="e">
        <f t="shared" si="70"/>
        <v>#N/A</v>
      </c>
      <c r="X102" s="124">
        <f t="shared" si="71"/>
        <v>0.2</v>
      </c>
      <c r="Y102" s="124">
        <f t="shared" si="72"/>
        <v>0.8</v>
      </c>
      <c r="Z102" t="e">
        <f t="shared" ca="1" si="53"/>
        <v>#N/A</v>
      </c>
      <c r="AA102" t="e">
        <f t="shared" ca="1" si="54"/>
        <v>#N/A</v>
      </c>
      <c r="AB102" t="e">
        <f t="shared" ca="1" si="55"/>
        <v>#N/A</v>
      </c>
      <c r="AC102" t="e">
        <f t="shared" ca="1" si="56"/>
        <v>#N/A</v>
      </c>
      <c r="AD102" t="b">
        <f t="shared" ca="1" si="57"/>
        <v>0</v>
      </c>
      <c r="AE102" t="b">
        <f t="shared" ca="1" si="43"/>
        <v>0</v>
      </c>
      <c r="AF102" t="b">
        <f t="shared" ca="1" si="73"/>
        <v>1</v>
      </c>
      <c r="AG102" t="b">
        <f t="shared" ca="1" si="58"/>
        <v>0</v>
      </c>
      <c r="AH102" t="b">
        <f t="shared" ca="1" si="39"/>
        <v>0</v>
      </c>
      <c r="AI102" s="225" t="e">
        <f t="shared" ca="1" si="59"/>
        <v>#N/A</v>
      </c>
      <c r="AJ102" s="225" t="e">
        <f t="shared" ca="1" si="60"/>
        <v>#N/A</v>
      </c>
      <c r="AK102" s="225" t="e">
        <f t="shared" ca="1" si="61"/>
        <v>#N/A</v>
      </c>
      <c r="AL102" s="225" t="e">
        <f t="shared" ca="1" si="62"/>
        <v>#N/A</v>
      </c>
      <c r="AM102" t="b">
        <f t="shared" ca="1" si="63"/>
        <v>0</v>
      </c>
      <c r="AN102" t="b">
        <f t="shared" ca="1" si="40"/>
        <v>0</v>
      </c>
      <c r="AO102" t="b">
        <f t="shared" ca="1" si="74"/>
        <v>0</v>
      </c>
      <c r="AP102" t="b">
        <f t="shared" ca="1" si="64"/>
        <v>0</v>
      </c>
      <c r="AQ102" t="b">
        <f t="shared" ca="1" si="41"/>
        <v>0</v>
      </c>
      <c r="AR102" s="124" t="e">
        <f t="shared" ca="1" si="65"/>
        <v>#N/A</v>
      </c>
      <c r="AS102" s="124" t="e">
        <f t="shared" ca="1" si="66"/>
        <v>#N/A</v>
      </c>
      <c r="AT102" t="e">
        <f t="shared" ca="1" si="75"/>
        <v>#N/A</v>
      </c>
      <c r="AU102" t="e">
        <f t="shared" ca="1" si="75"/>
        <v>#N/A</v>
      </c>
    </row>
    <row r="103" spans="1:47" x14ac:dyDescent="0.25">
      <c r="A103">
        <v>71</v>
      </c>
      <c r="B103" s="74">
        <f ca="1">OFFSET(InputPriceData!B$15,CalculationsAndCharts!$A103+$A$11,0,1,1)</f>
        <v>41487</v>
      </c>
      <c r="C103" s="3">
        <f ca="1">OFFSET(InputPriceData!G$15,CalculationsAndCharts!$A103+$A$11,0,1,1)</f>
        <v>4140100</v>
      </c>
      <c r="D103" s="4">
        <f ca="1">OFFSET(InputPriceData!C$15,CalculationsAndCharts!$A103+$A$11,IF($C$7,7,0),1,1)</f>
        <v>54.97</v>
      </c>
      <c r="E103" s="4">
        <f ca="1">OFFSET(InputPriceData!D$15,CalculationsAndCharts!$A103+$A$11,IF($C$7,7,0),1,1)</f>
        <v>55.6</v>
      </c>
      <c r="F103" s="4">
        <f ca="1">OFFSET(InputPriceData!E$15,CalculationsAndCharts!$A103+$A$11,IF($C$7,7,0),1,1)</f>
        <v>54.4</v>
      </c>
      <c r="G103" s="4">
        <f ca="1">OFFSET(InputPriceData!F$15,CalculationsAndCharts!$A103+$A$11,IF($C$7,7,0),1,1)</f>
        <v>55.42</v>
      </c>
      <c r="H103" s="126" t="e">
        <f t="shared" si="45"/>
        <v>#N/A</v>
      </c>
      <c r="I103" s="41" t="e">
        <f t="shared" si="44"/>
        <v>#N/A</v>
      </c>
      <c r="J103" s="41" t="e">
        <f t="shared" si="44"/>
        <v>#N/A</v>
      </c>
      <c r="K103" s="215">
        <f t="shared" ca="1" si="46"/>
        <v>54.424926407746327</v>
      </c>
      <c r="L103" s="215">
        <f t="shared" ca="1" si="67"/>
        <v>54.424926407746327</v>
      </c>
      <c r="M103" s="121">
        <f t="shared" ca="1" si="47"/>
        <v>0.97246496717668163</v>
      </c>
      <c r="N103" s="121">
        <f t="shared" ca="1" si="68"/>
        <v>0.25039660974426292</v>
      </c>
      <c r="O103" s="121">
        <f t="shared" ca="1" si="69"/>
        <v>2.1405678533937635</v>
      </c>
      <c r="P103" s="121">
        <f t="shared" ca="1" si="37"/>
        <v>-8.6126585166431124E-3</v>
      </c>
      <c r="Q103" s="121">
        <f t="shared" ca="1" si="48"/>
        <v>0.12051536240232918</v>
      </c>
      <c r="R103" s="121">
        <f t="shared" ca="1" si="49"/>
        <v>5.3079375675569931E-2</v>
      </c>
      <c r="S103" s="121"/>
      <c r="T103" s="124">
        <f t="shared" ca="1" si="50"/>
        <v>55.65</v>
      </c>
      <c r="U103" s="124">
        <f t="shared" ca="1" si="51"/>
        <v>51.8</v>
      </c>
      <c r="V103" s="121">
        <f t="shared" ca="1" si="52"/>
        <v>0.94025974025974113</v>
      </c>
      <c r="W103" s="121" t="e">
        <f t="shared" si="70"/>
        <v>#N/A</v>
      </c>
      <c r="X103" s="124">
        <f t="shared" si="71"/>
        <v>0.2</v>
      </c>
      <c r="Y103" s="124">
        <f t="shared" si="72"/>
        <v>0.8</v>
      </c>
      <c r="Z103" t="e">
        <f t="shared" ca="1" si="53"/>
        <v>#N/A</v>
      </c>
      <c r="AA103" t="e">
        <f t="shared" ca="1" si="54"/>
        <v>#N/A</v>
      </c>
      <c r="AB103" t="e">
        <f t="shared" ca="1" si="55"/>
        <v>#N/A</v>
      </c>
      <c r="AC103" t="e">
        <f t="shared" ca="1" si="56"/>
        <v>#N/A</v>
      </c>
      <c r="AD103" t="b">
        <f t="shared" ca="1" si="57"/>
        <v>0</v>
      </c>
      <c r="AE103" t="b">
        <f t="shared" ca="1" si="43"/>
        <v>0</v>
      </c>
      <c r="AF103" t="b">
        <f t="shared" ca="1" si="73"/>
        <v>1</v>
      </c>
      <c r="AG103" t="b">
        <f t="shared" ca="1" si="58"/>
        <v>0</v>
      </c>
      <c r="AH103" t="b">
        <f t="shared" ca="1" si="39"/>
        <v>0</v>
      </c>
      <c r="AI103" s="225" t="e">
        <f t="shared" ca="1" si="59"/>
        <v>#N/A</v>
      </c>
      <c r="AJ103" s="225" t="e">
        <f t="shared" ca="1" si="60"/>
        <v>#N/A</v>
      </c>
      <c r="AK103" s="225" t="e">
        <f t="shared" ca="1" si="61"/>
        <v>#N/A</v>
      </c>
      <c r="AL103" s="225" t="e">
        <f t="shared" ca="1" si="62"/>
        <v>#N/A</v>
      </c>
      <c r="AM103" t="b">
        <f t="shared" ca="1" si="63"/>
        <v>0</v>
      </c>
      <c r="AN103" t="b">
        <f t="shared" ca="1" si="40"/>
        <v>0</v>
      </c>
      <c r="AO103" t="b">
        <f t="shared" ca="1" si="74"/>
        <v>0</v>
      </c>
      <c r="AP103" t="b">
        <f t="shared" ca="1" si="64"/>
        <v>0</v>
      </c>
      <c r="AQ103" t="b">
        <f t="shared" ca="1" si="41"/>
        <v>0</v>
      </c>
      <c r="AR103" s="124" t="e">
        <f t="shared" ca="1" si="65"/>
        <v>#N/A</v>
      </c>
      <c r="AS103" s="124" t="e">
        <f t="shared" ca="1" si="66"/>
        <v>#N/A</v>
      </c>
      <c r="AT103" t="e">
        <f t="shared" ca="1" si="75"/>
        <v>#N/A</v>
      </c>
      <c r="AU103" t="e">
        <f t="shared" ca="1" si="75"/>
        <v>#N/A</v>
      </c>
    </row>
    <row r="104" spans="1:47" x14ac:dyDescent="0.25">
      <c r="A104">
        <v>72</v>
      </c>
      <c r="B104" s="74">
        <f ca="1">OFFSET(InputPriceData!B$15,CalculationsAndCharts!$A104+$A$11,0,1,1)</f>
        <v>41486</v>
      </c>
      <c r="C104" s="3">
        <f ca="1">OFFSET(InputPriceData!G$15,CalculationsAndCharts!$A104+$A$11,0,1,1)</f>
        <v>2868800</v>
      </c>
      <c r="D104" s="4">
        <f ca="1">OFFSET(InputPriceData!C$15,CalculationsAndCharts!$A104+$A$11,IF($C$7,7,0),1,1)</f>
        <v>54.2</v>
      </c>
      <c r="E104" s="4">
        <f ca="1">OFFSET(InputPriceData!D$15,CalculationsAndCharts!$A104+$A$11,IF($C$7,7,0),1,1)</f>
        <v>54.84</v>
      </c>
      <c r="F104" s="4">
        <f ca="1">OFFSET(InputPriceData!E$15,CalculationsAndCharts!$A104+$A$11,IF($C$7,7,0),1,1)</f>
        <v>54.17</v>
      </c>
      <c r="G104" s="4">
        <f ca="1">OFFSET(InputPriceData!F$15,CalculationsAndCharts!$A104+$A$11,IF($C$7,7,0),1,1)</f>
        <v>54.67</v>
      </c>
      <c r="H104" s="126" t="e">
        <f t="shared" si="45"/>
        <v>#N/A</v>
      </c>
      <c r="I104" s="41" t="e">
        <f t="shared" si="44"/>
        <v>#N/A</v>
      </c>
      <c r="J104" s="41" t="e">
        <f t="shared" si="44"/>
        <v>#N/A</v>
      </c>
      <c r="K104" s="215">
        <f t="shared" ca="1" si="46"/>
        <v>54.161076480378014</v>
      </c>
      <c r="L104" s="215">
        <f t="shared" ca="1" si="67"/>
        <v>54.161076480378014</v>
      </c>
      <c r="M104" s="121">
        <f t="shared" ca="1" si="47"/>
        <v>0.43160591121951741</v>
      </c>
      <c r="N104" s="121">
        <f t="shared" ca="1" si="68"/>
        <v>9.3688102658100972E-2</v>
      </c>
      <c r="O104" s="121">
        <f t="shared" ca="1" si="69"/>
        <v>2.1405678533937635</v>
      </c>
      <c r="P104" s="121">
        <f t="shared" ref="P104:P167" ca="1" si="76">MIN(OFFSET(N104,0,0,$A$22,1))</f>
        <v>-8.6126585166431124E-3</v>
      </c>
      <c r="Q104" s="121">
        <f t="shared" ca="1" si="48"/>
        <v>4.7599892427746295E-2</v>
      </c>
      <c r="R104" s="121">
        <f t="shared" ca="1" si="49"/>
        <v>5.4944338277388823E-2</v>
      </c>
      <c r="S104" s="121"/>
      <c r="T104" s="124">
        <f t="shared" ca="1" si="50"/>
        <v>55.65</v>
      </c>
      <c r="U104" s="124">
        <f t="shared" ca="1" si="51"/>
        <v>51.11</v>
      </c>
      <c r="V104" s="121">
        <f t="shared" ca="1" si="52"/>
        <v>0.78414096916299625</v>
      </c>
      <c r="W104" s="121" t="e">
        <f t="shared" si="70"/>
        <v>#N/A</v>
      </c>
      <c r="X104" s="124">
        <f t="shared" si="71"/>
        <v>0.2</v>
      </c>
      <c r="Y104" s="124">
        <f t="shared" si="72"/>
        <v>0.8</v>
      </c>
      <c r="Z104" t="e">
        <f t="shared" ca="1" si="53"/>
        <v>#N/A</v>
      </c>
      <c r="AA104" t="e">
        <f t="shared" ca="1" si="54"/>
        <v>#N/A</v>
      </c>
      <c r="AB104" t="e">
        <f t="shared" ca="1" si="55"/>
        <v>#N/A</v>
      </c>
      <c r="AC104" t="e">
        <f t="shared" ca="1" si="56"/>
        <v>#N/A</v>
      </c>
      <c r="AD104" t="b">
        <f t="shared" ca="1" si="57"/>
        <v>0</v>
      </c>
      <c r="AE104" t="b">
        <f t="shared" ca="1" si="43"/>
        <v>0</v>
      </c>
      <c r="AF104" t="b">
        <f t="shared" ca="1" si="73"/>
        <v>1</v>
      </c>
      <c r="AG104" t="b">
        <f t="shared" ca="1" si="58"/>
        <v>0</v>
      </c>
      <c r="AH104" t="b">
        <f t="shared" ca="1" si="39"/>
        <v>0</v>
      </c>
      <c r="AI104" s="225" t="e">
        <f t="shared" ca="1" si="59"/>
        <v>#N/A</v>
      </c>
      <c r="AJ104" s="225" t="e">
        <f t="shared" ca="1" si="60"/>
        <v>#N/A</v>
      </c>
      <c r="AK104" s="225" t="e">
        <f t="shared" ca="1" si="61"/>
        <v>#N/A</v>
      </c>
      <c r="AL104" s="225" t="e">
        <f t="shared" ca="1" si="62"/>
        <v>#N/A</v>
      </c>
      <c r="AM104" t="b">
        <f t="shared" ca="1" si="63"/>
        <v>0</v>
      </c>
      <c r="AN104" t="b">
        <f t="shared" ca="1" si="40"/>
        <v>0</v>
      </c>
      <c r="AO104" t="b">
        <f t="shared" ca="1" si="74"/>
        <v>0</v>
      </c>
      <c r="AP104" t="b">
        <f t="shared" ca="1" si="64"/>
        <v>0</v>
      </c>
      <c r="AQ104" t="b">
        <f t="shared" ca="1" si="41"/>
        <v>0</v>
      </c>
      <c r="AR104" s="124" t="e">
        <f t="shared" ca="1" si="65"/>
        <v>#N/A</v>
      </c>
      <c r="AS104" s="124" t="e">
        <f t="shared" ca="1" si="66"/>
        <v>#N/A</v>
      </c>
      <c r="AT104" t="e">
        <f t="shared" ca="1" si="75"/>
        <v>#N/A</v>
      </c>
      <c r="AU104" t="e">
        <f t="shared" ca="1" si="75"/>
        <v>#N/A</v>
      </c>
    </row>
    <row r="105" spans="1:47" x14ac:dyDescent="0.25">
      <c r="A105">
        <v>73</v>
      </c>
      <c r="B105" s="74">
        <f ca="1">OFFSET(InputPriceData!B$15,CalculationsAndCharts!$A105+$A$11,0,1,1)</f>
        <v>41485</v>
      </c>
      <c r="C105" s="3">
        <f ca="1">OFFSET(InputPriceData!G$15,CalculationsAndCharts!$A105+$A$11,0,1,1)</f>
        <v>2051100</v>
      </c>
      <c r="D105" s="4">
        <f ca="1">OFFSET(InputPriceData!C$15,CalculationsAndCharts!$A105+$A$11,IF($C$7,7,0),1,1)</f>
        <v>54.15</v>
      </c>
      <c r="E105" s="4">
        <f ca="1">OFFSET(InputPriceData!D$15,CalculationsAndCharts!$A105+$A$11,IF($C$7,7,0),1,1)</f>
        <v>54.44</v>
      </c>
      <c r="F105" s="4">
        <f ca="1">OFFSET(InputPriceData!E$15,CalculationsAndCharts!$A105+$A$11,IF($C$7,7,0),1,1)</f>
        <v>53.86</v>
      </c>
      <c r="G105" s="4">
        <f ca="1">OFFSET(InputPriceData!F$15,CalculationsAndCharts!$A105+$A$11,IF($C$7,7,0),1,1)</f>
        <v>54.06</v>
      </c>
      <c r="H105" s="126" t="e">
        <f t="shared" si="45"/>
        <v>#N/A</v>
      </c>
      <c r="I105" s="41" t="e">
        <f t="shared" si="44"/>
        <v>#N/A</v>
      </c>
      <c r="J105" s="41" t="e">
        <f t="shared" si="44"/>
        <v>#N/A</v>
      </c>
      <c r="K105" s="215">
        <f t="shared" ca="1" si="46"/>
        <v>54.063585205449399</v>
      </c>
      <c r="L105" s="215">
        <f t="shared" ca="1" si="67"/>
        <v>54.063585205449399</v>
      </c>
      <c r="M105" s="121">
        <f t="shared" ca="1" si="47"/>
        <v>-6.9542811386086811E-2</v>
      </c>
      <c r="N105" s="121">
        <f t="shared" ca="1" si="68"/>
        <v>8.7088488466095834E-2</v>
      </c>
      <c r="O105" s="121">
        <f t="shared" ca="1" si="69"/>
        <v>2.1405678533937635</v>
      </c>
      <c r="P105" s="121">
        <f t="shared" ca="1" si="76"/>
        <v>-8.6126585166431124E-3</v>
      </c>
      <c r="Q105" s="121">
        <f t="shared" ca="1" si="48"/>
        <v>4.4529133989620155E-2</v>
      </c>
      <c r="R105" s="121">
        <f t="shared" ca="1" si="49"/>
        <v>7.7396673828914353E-2</v>
      </c>
      <c r="S105" s="121"/>
      <c r="T105" s="124">
        <f t="shared" ca="1" si="50"/>
        <v>55.65</v>
      </c>
      <c r="U105" s="124">
        <f t="shared" ca="1" si="51"/>
        <v>51.11</v>
      </c>
      <c r="V105" s="121">
        <f t="shared" ca="1" si="52"/>
        <v>0.6497797356828201</v>
      </c>
      <c r="W105" s="121" t="e">
        <f t="shared" si="70"/>
        <v>#N/A</v>
      </c>
      <c r="X105" s="124">
        <f t="shared" si="71"/>
        <v>0.2</v>
      </c>
      <c r="Y105" s="124">
        <f t="shared" si="72"/>
        <v>0.8</v>
      </c>
      <c r="Z105" t="e">
        <f t="shared" ca="1" si="53"/>
        <v>#N/A</v>
      </c>
      <c r="AA105" t="e">
        <f t="shared" ca="1" si="54"/>
        <v>#N/A</v>
      </c>
      <c r="AB105" t="e">
        <f t="shared" ca="1" si="55"/>
        <v>#N/A</v>
      </c>
      <c r="AC105" t="e">
        <f t="shared" ca="1" si="56"/>
        <v>#N/A</v>
      </c>
      <c r="AD105" t="b">
        <f t="shared" ca="1" si="57"/>
        <v>0</v>
      </c>
      <c r="AE105" t="b">
        <f t="shared" ca="1" si="43"/>
        <v>0</v>
      </c>
      <c r="AF105" t="b">
        <f t="shared" ca="1" si="73"/>
        <v>1</v>
      </c>
      <c r="AG105" t="b">
        <f t="shared" ca="1" si="58"/>
        <v>0</v>
      </c>
      <c r="AH105" t="b">
        <f t="shared" ca="1" si="39"/>
        <v>0</v>
      </c>
      <c r="AI105" s="225" t="e">
        <f t="shared" ca="1" si="59"/>
        <v>#N/A</v>
      </c>
      <c r="AJ105" s="225" t="e">
        <f t="shared" ca="1" si="60"/>
        <v>#N/A</v>
      </c>
      <c r="AK105" s="225" t="e">
        <f t="shared" ca="1" si="61"/>
        <v>#N/A</v>
      </c>
      <c r="AL105" s="225" t="e">
        <f t="shared" ca="1" si="62"/>
        <v>#N/A</v>
      </c>
      <c r="AM105" t="b">
        <f t="shared" ca="1" si="63"/>
        <v>0</v>
      </c>
      <c r="AN105" t="b">
        <f t="shared" ca="1" si="40"/>
        <v>0</v>
      </c>
      <c r="AO105" t="b">
        <f t="shared" ca="1" si="74"/>
        <v>0</v>
      </c>
      <c r="AP105" t="b">
        <f t="shared" ca="1" si="64"/>
        <v>0</v>
      </c>
      <c r="AQ105" t="b">
        <f t="shared" ca="1" si="41"/>
        <v>0</v>
      </c>
      <c r="AR105" s="124" t="e">
        <f t="shared" ca="1" si="65"/>
        <v>#N/A</v>
      </c>
      <c r="AS105" s="124" t="e">
        <f t="shared" ca="1" si="66"/>
        <v>#N/A</v>
      </c>
      <c r="AT105" t="e">
        <f t="shared" ca="1" si="75"/>
        <v>#N/A</v>
      </c>
      <c r="AU105" t="e">
        <f t="shared" ca="1" si="75"/>
        <v>#N/A</v>
      </c>
    </row>
    <row r="106" spans="1:47" x14ac:dyDescent="0.25">
      <c r="A106">
        <v>74</v>
      </c>
      <c r="B106" s="74">
        <f ca="1">OFFSET(InputPriceData!B$15,CalculationsAndCharts!$A106+$A$11,0,1,1)</f>
        <v>41484</v>
      </c>
      <c r="C106" s="3">
        <f ca="1">OFFSET(InputPriceData!G$15,CalculationsAndCharts!$A106+$A$11,0,1,1)</f>
        <v>2497900</v>
      </c>
      <c r="D106" s="4">
        <f ca="1">OFFSET(InputPriceData!C$15,CalculationsAndCharts!$A106+$A$11,IF($C$7,7,0),1,1)</f>
        <v>53.81</v>
      </c>
      <c r="E106" s="4">
        <f ca="1">OFFSET(InputPriceData!D$15,CalculationsAndCharts!$A106+$A$11,IF($C$7,7,0),1,1)</f>
        <v>54.2</v>
      </c>
      <c r="F106" s="4">
        <f ca="1">OFFSET(InputPriceData!E$15,CalculationsAndCharts!$A106+$A$11,IF($C$7,7,0),1,1)</f>
        <v>53.44</v>
      </c>
      <c r="G106" s="4">
        <f ca="1">OFFSET(InputPriceData!F$15,CalculationsAndCharts!$A106+$A$11,IF($C$7,7,0),1,1)</f>
        <v>54.18</v>
      </c>
      <c r="H106" s="126" t="e">
        <f t="shared" si="45"/>
        <v>#N/A</v>
      </c>
      <c r="I106" s="41" t="e">
        <f t="shared" si="44"/>
        <v>#N/A</v>
      </c>
      <c r="J106" s="41" t="e">
        <f t="shared" si="44"/>
        <v>#N/A</v>
      </c>
      <c r="K106" s="215">
        <f t="shared" ca="1" si="46"/>
        <v>54.012058865853732</v>
      </c>
      <c r="L106" s="215">
        <f t="shared" ca="1" si="67"/>
        <v>54.012058865853732</v>
      </c>
      <c r="M106" s="121">
        <f t="shared" ca="1" si="47"/>
        <v>0.13051684819477694</v>
      </c>
      <c r="N106" s="121">
        <f t="shared" ca="1" si="68"/>
        <v>0.1288605239947912</v>
      </c>
      <c r="O106" s="121">
        <f t="shared" ca="1" si="69"/>
        <v>2.1405678533937635</v>
      </c>
      <c r="P106" s="121">
        <f t="shared" ca="1" si="76"/>
        <v>-8.6126585166431124E-3</v>
      </c>
      <c r="Q106" s="121">
        <f t="shared" ca="1" si="48"/>
        <v>6.3965395996092661E-2</v>
      </c>
      <c r="R106" s="121">
        <f t="shared" ca="1" si="49"/>
        <v>0.11270228485249444</v>
      </c>
      <c r="S106" s="121"/>
      <c r="T106" s="124">
        <f t="shared" ca="1" si="50"/>
        <v>55.65</v>
      </c>
      <c r="U106" s="124">
        <f t="shared" ca="1" si="51"/>
        <v>51.11</v>
      </c>
      <c r="V106" s="121">
        <f t="shared" ca="1" si="52"/>
        <v>0.67621145374449354</v>
      </c>
      <c r="W106" s="121" t="e">
        <f t="shared" si="70"/>
        <v>#N/A</v>
      </c>
      <c r="X106" s="124">
        <f t="shared" si="71"/>
        <v>0.2</v>
      </c>
      <c r="Y106" s="124">
        <f t="shared" si="72"/>
        <v>0.8</v>
      </c>
      <c r="Z106">
        <f t="shared" ca="1" si="53"/>
        <v>53.81</v>
      </c>
      <c r="AA106" t="e">
        <f t="shared" ca="1" si="54"/>
        <v>#N/A</v>
      </c>
      <c r="AB106" t="e">
        <f t="shared" ca="1" si="55"/>
        <v>#N/A</v>
      </c>
      <c r="AC106" t="e">
        <f t="shared" ca="1" si="56"/>
        <v>#N/A</v>
      </c>
      <c r="AD106" t="b">
        <f t="shared" ca="1" si="57"/>
        <v>0</v>
      </c>
      <c r="AE106" t="b">
        <f t="shared" ca="1" si="43"/>
        <v>1</v>
      </c>
      <c r="AF106" t="b">
        <f t="shared" ca="1" si="73"/>
        <v>1</v>
      </c>
      <c r="AG106" t="b">
        <f t="shared" ca="1" si="58"/>
        <v>0</v>
      </c>
      <c r="AH106" t="b">
        <f t="shared" ca="1" si="39"/>
        <v>0</v>
      </c>
      <c r="AI106" s="225">
        <f t="shared" ca="1" si="59"/>
        <v>53.81</v>
      </c>
      <c r="AJ106" s="225" t="e">
        <f t="shared" ca="1" si="60"/>
        <v>#N/A</v>
      </c>
      <c r="AK106" s="225">
        <f t="shared" ca="1" si="61"/>
        <v>53.81</v>
      </c>
      <c r="AL106" s="225" t="e">
        <f t="shared" ca="1" si="62"/>
        <v>#N/A</v>
      </c>
      <c r="AM106" t="b">
        <f t="shared" ca="1" si="63"/>
        <v>0</v>
      </c>
      <c r="AN106" t="b">
        <f t="shared" ca="1" si="40"/>
        <v>0</v>
      </c>
      <c r="AO106" t="b">
        <f t="shared" ca="1" si="74"/>
        <v>0</v>
      </c>
      <c r="AP106" t="b">
        <f t="shared" ca="1" si="64"/>
        <v>0</v>
      </c>
      <c r="AQ106" t="b">
        <f t="shared" ca="1" si="41"/>
        <v>1</v>
      </c>
      <c r="AR106" s="124" t="e">
        <f t="shared" ca="1" si="65"/>
        <v>#N/A</v>
      </c>
      <c r="AS106" s="124">
        <f t="shared" ca="1" si="66"/>
        <v>53.81</v>
      </c>
      <c r="AT106" t="e">
        <f t="shared" ca="1" si="75"/>
        <v>#N/A</v>
      </c>
      <c r="AU106">
        <f t="shared" ca="1" si="75"/>
        <v>53.81</v>
      </c>
    </row>
    <row r="107" spans="1:47" s="41" customFormat="1" x14ac:dyDescent="0.25">
      <c r="A107" s="41">
        <v>75</v>
      </c>
      <c r="B107" s="83">
        <f ca="1">OFFSET(InputPriceData!B$15,CalculationsAndCharts!$A107+$A$11,0,1,1)</f>
        <v>41481</v>
      </c>
      <c r="C107" s="84">
        <f ca="1">OFFSET(InputPriceData!G$15,CalculationsAndCharts!$A107+$A$11,0,1,1)</f>
        <v>2808400</v>
      </c>
      <c r="D107" s="125">
        <f ca="1">OFFSET(InputPriceData!C$15,CalculationsAndCharts!$A107+$A$11,IF($C$7,7,0),1,1)</f>
        <v>54.03</v>
      </c>
      <c r="E107" s="125">
        <f ca="1">OFFSET(InputPriceData!D$15,CalculationsAndCharts!$A107+$A$11,IF($C$7,7,0),1,1)</f>
        <v>54.05</v>
      </c>
      <c r="F107" s="125">
        <f ca="1">OFFSET(InputPriceData!E$15,CalculationsAndCharts!$A107+$A$11,IF($C$7,7,0),1,1)</f>
        <v>53.25</v>
      </c>
      <c r="G107" s="125">
        <f ca="1">OFFSET(InputPriceData!F$15,CalculationsAndCharts!$A107+$A$11,IF($C$7,7,0),1,1)</f>
        <v>53.78</v>
      </c>
      <c r="H107" s="126" t="e">
        <f t="shared" si="45"/>
        <v>#N/A</v>
      </c>
      <c r="I107" s="41" t="e">
        <f t="shared" si="44"/>
        <v>#N/A</v>
      </c>
      <c r="J107" s="41" t="e">
        <f t="shared" si="44"/>
        <v>#N/A</v>
      </c>
      <c r="K107" s="215">
        <f t="shared" ca="1" si="46"/>
        <v>53.953214068132368</v>
      </c>
      <c r="L107" s="215">
        <f t="shared" ca="1" si="67"/>
        <v>53.953214068132368</v>
      </c>
      <c r="M107" s="121">
        <f t="shared" ca="1" si="47"/>
        <v>-0.20163509670844448</v>
      </c>
      <c r="N107" s="121">
        <f t="shared" ca="1" si="68"/>
        <v>0.16987777849046623</v>
      </c>
      <c r="O107" s="121">
        <f t="shared" ca="1" si="69"/>
        <v>2.1405678533937635</v>
      </c>
      <c r="P107" s="121">
        <f t="shared" ca="1" si="76"/>
        <v>-8.6126585166431124E-3</v>
      </c>
      <c r="Q107" s="121">
        <f t="shared" ca="1" si="48"/>
        <v>8.305046319652748E-2</v>
      </c>
      <c r="R107" s="121">
        <f t="shared" ca="1" si="49"/>
        <v>0.16256559357853873</v>
      </c>
      <c r="S107" s="121"/>
      <c r="T107" s="124">
        <f t="shared" ca="1" si="50"/>
        <v>55.65</v>
      </c>
      <c r="U107" s="124">
        <f t="shared" ca="1" si="51"/>
        <v>50.43</v>
      </c>
      <c r="V107" s="121">
        <f t="shared" ca="1" si="52"/>
        <v>0.64176245210728011</v>
      </c>
      <c r="W107" s="121" t="e">
        <f t="shared" si="70"/>
        <v>#N/A</v>
      </c>
      <c r="X107" s="124">
        <f t="shared" si="71"/>
        <v>0.2</v>
      </c>
      <c r="Y107" s="124">
        <f t="shared" si="72"/>
        <v>0.8</v>
      </c>
      <c r="Z107" t="e">
        <f t="shared" ca="1" si="53"/>
        <v>#N/A</v>
      </c>
      <c r="AA107" t="e">
        <f t="shared" ca="1" si="54"/>
        <v>#N/A</v>
      </c>
      <c r="AB107">
        <f t="shared" ca="1" si="55"/>
        <v>0.16256559357853873</v>
      </c>
      <c r="AC107" t="e">
        <f t="shared" ca="1" si="56"/>
        <v>#N/A</v>
      </c>
      <c r="AD107" t="b">
        <f t="shared" ca="1" si="57"/>
        <v>1</v>
      </c>
      <c r="AE107" t="b">
        <f t="shared" ca="1" si="43"/>
        <v>0</v>
      </c>
      <c r="AF107" t="b">
        <f t="shared" ca="1" si="73"/>
        <v>0</v>
      </c>
      <c r="AG107" t="b">
        <f t="shared" ca="1" si="58"/>
        <v>0</v>
      </c>
      <c r="AH107" t="b">
        <f t="shared" ca="1" si="39"/>
        <v>0</v>
      </c>
      <c r="AI107" s="225" t="e">
        <f t="shared" ca="1" si="59"/>
        <v>#N/A</v>
      </c>
      <c r="AJ107" s="225" t="e">
        <f t="shared" ca="1" si="60"/>
        <v>#N/A</v>
      </c>
      <c r="AK107" s="225" t="e">
        <f t="shared" ca="1" si="61"/>
        <v>#N/A</v>
      </c>
      <c r="AL107" s="225" t="e">
        <f t="shared" ca="1" si="62"/>
        <v>#N/A</v>
      </c>
      <c r="AM107" t="b">
        <f t="shared" ca="1" si="63"/>
        <v>0</v>
      </c>
      <c r="AN107" t="b">
        <f t="shared" ca="1" si="40"/>
        <v>0</v>
      </c>
      <c r="AO107" t="b">
        <f t="shared" ca="1" si="74"/>
        <v>1</v>
      </c>
      <c r="AP107" t="b">
        <f t="shared" ca="1" si="64"/>
        <v>1</v>
      </c>
      <c r="AQ107" t="b">
        <f t="shared" ca="1" si="41"/>
        <v>0</v>
      </c>
      <c r="AR107" s="124" t="e">
        <f t="shared" ca="1" si="65"/>
        <v>#N/A</v>
      </c>
      <c r="AS107" s="124" t="e">
        <f t="shared" ca="1" si="66"/>
        <v>#N/A</v>
      </c>
      <c r="AT107" t="e">
        <f t="shared" ca="1" si="75"/>
        <v>#N/A</v>
      </c>
      <c r="AU107" t="e">
        <f t="shared" ca="1" si="75"/>
        <v>#N/A</v>
      </c>
    </row>
    <row r="108" spans="1:47" x14ac:dyDescent="0.25">
      <c r="A108">
        <v>76</v>
      </c>
      <c r="B108" s="74">
        <f ca="1">OFFSET(InputPriceData!B$15,CalculationsAndCharts!$A108+$A$11,0,1,1)</f>
        <v>41480</v>
      </c>
      <c r="C108" s="3">
        <f ca="1">OFFSET(InputPriceData!G$15,CalculationsAndCharts!$A108+$A$11,0,1,1)</f>
        <v>2688000</v>
      </c>
      <c r="D108" s="4">
        <f ca="1">OFFSET(InputPriceData!C$15,CalculationsAndCharts!$A108+$A$11,IF($C$7,7,0),1,1)</f>
        <v>54.1</v>
      </c>
      <c r="E108" s="4">
        <f ca="1">OFFSET(InputPriceData!D$15,CalculationsAndCharts!$A108+$A$11,IF($C$7,7,0),1,1)</f>
        <v>54.37</v>
      </c>
      <c r="F108" s="4">
        <f ca="1">OFFSET(InputPriceData!E$15,CalculationsAndCharts!$A108+$A$11,IF($C$7,7,0),1,1)</f>
        <v>53.72</v>
      </c>
      <c r="G108" s="4">
        <f ca="1">OFFSET(InputPriceData!F$15,CalculationsAndCharts!$A108+$A$11,IF($C$7,7,0),1,1)</f>
        <v>54.23</v>
      </c>
      <c r="H108" s="126" t="e">
        <f t="shared" si="45"/>
        <v>#N/A</v>
      </c>
      <c r="I108" s="41" t="e">
        <f t="shared" si="44"/>
        <v>#N/A</v>
      </c>
      <c r="J108" s="41" t="e">
        <f t="shared" si="44"/>
        <v>#N/A</v>
      </c>
      <c r="K108" s="215">
        <f t="shared" ca="1" si="46"/>
        <v>53.826628078304168</v>
      </c>
      <c r="L108" s="215">
        <f t="shared" ca="1" si="67"/>
        <v>53.826628078304168</v>
      </c>
      <c r="M108" s="121">
        <f t="shared" ca="1" si="47"/>
        <v>0.33501882164216662</v>
      </c>
      <c r="N108" s="121">
        <f t="shared" ca="1" si="68"/>
        <v>0.14316697396846018</v>
      </c>
      <c r="O108" s="121">
        <f t="shared" ca="1" si="69"/>
        <v>2.1405678533937635</v>
      </c>
      <c r="P108" s="121">
        <f t="shared" ca="1" si="76"/>
        <v>-0.10673904572243686</v>
      </c>
      <c r="Q108" s="121">
        <f t="shared" ca="1" si="48"/>
        <v>0.1112024440405437</v>
      </c>
      <c r="R108" s="121">
        <f t="shared" ca="1" si="49"/>
        <v>0.22898896782555747</v>
      </c>
      <c r="S108" s="121"/>
      <c r="T108" s="124">
        <f t="shared" ca="1" si="50"/>
        <v>55.65</v>
      </c>
      <c r="U108" s="124">
        <f t="shared" ca="1" si="51"/>
        <v>50.43</v>
      </c>
      <c r="V108" s="121">
        <f t="shared" ca="1" si="52"/>
        <v>0.72796934865900342</v>
      </c>
      <c r="W108" s="121" t="e">
        <f t="shared" si="70"/>
        <v>#N/A</v>
      </c>
      <c r="X108" s="124">
        <f t="shared" si="71"/>
        <v>0.2</v>
      </c>
      <c r="Y108" s="124">
        <f t="shared" si="72"/>
        <v>0.8</v>
      </c>
      <c r="Z108" t="e">
        <f t="shared" ca="1" si="53"/>
        <v>#N/A</v>
      </c>
      <c r="AA108" t="e">
        <f t="shared" ca="1" si="54"/>
        <v>#N/A</v>
      </c>
      <c r="AB108" t="e">
        <f t="shared" ca="1" si="55"/>
        <v>#N/A</v>
      </c>
      <c r="AC108" t="e">
        <f t="shared" ca="1" si="56"/>
        <v>#N/A</v>
      </c>
      <c r="AD108" t="b">
        <f t="shared" ca="1" si="57"/>
        <v>0</v>
      </c>
      <c r="AE108" t="b">
        <f t="shared" ca="1" si="43"/>
        <v>0</v>
      </c>
      <c r="AF108" t="b">
        <f t="shared" ca="1" si="73"/>
        <v>0</v>
      </c>
      <c r="AG108" t="b">
        <f t="shared" ca="1" si="58"/>
        <v>0</v>
      </c>
      <c r="AH108" t="b">
        <f t="shared" ca="1" si="39"/>
        <v>0</v>
      </c>
      <c r="AI108" s="225" t="e">
        <f t="shared" ca="1" si="59"/>
        <v>#N/A</v>
      </c>
      <c r="AJ108" s="225" t="e">
        <f t="shared" ca="1" si="60"/>
        <v>#N/A</v>
      </c>
      <c r="AK108" s="225" t="e">
        <f t="shared" ca="1" si="61"/>
        <v>#N/A</v>
      </c>
      <c r="AL108" s="225" t="e">
        <f t="shared" ca="1" si="62"/>
        <v>#N/A</v>
      </c>
      <c r="AM108" t="b">
        <f t="shared" ca="1" si="63"/>
        <v>0</v>
      </c>
      <c r="AN108" t="b">
        <f t="shared" ca="1" si="40"/>
        <v>0</v>
      </c>
      <c r="AO108" t="b">
        <f t="shared" ca="1" si="74"/>
        <v>1</v>
      </c>
      <c r="AP108" t="b">
        <f t="shared" ca="1" si="64"/>
        <v>0</v>
      </c>
      <c r="AQ108" t="b">
        <f t="shared" ca="1" si="41"/>
        <v>0</v>
      </c>
      <c r="AR108" s="124" t="e">
        <f t="shared" ca="1" si="65"/>
        <v>#N/A</v>
      </c>
      <c r="AS108" s="124" t="e">
        <f t="shared" ca="1" si="66"/>
        <v>#N/A</v>
      </c>
      <c r="AT108" t="e">
        <f t="shared" ca="1" si="75"/>
        <v>#N/A</v>
      </c>
      <c r="AU108" t="e">
        <f t="shared" ca="1" si="75"/>
        <v>#N/A</v>
      </c>
    </row>
    <row r="109" spans="1:47" x14ac:dyDescent="0.25">
      <c r="A109">
        <v>77</v>
      </c>
      <c r="B109" s="74">
        <f ca="1">OFFSET(InputPriceData!B$15,CalculationsAndCharts!$A109+$A$11,0,1,1)</f>
        <v>41479</v>
      </c>
      <c r="C109" s="3">
        <f ca="1">OFFSET(InputPriceData!G$15,CalculationsAndCharts!$A109+$A$11,0,1,1)</f>
        <v>2924700</v>
      </c>
      <c r="D109" s="4">
        <f ca="1">OFFSET(InputPriceData!C$15,CalculationsAndCharts!$A109+$A$11,IF($C$7,7,0),1,1)</f>
        <v>53.76</v>
      </c>
      <c r="E109" s="4">
        <f ca="1">OFFSET(InputPriceData!D$15,CalculationsAndCharts!$A109+$A$11,IF($C$7,7,0),1,1)</f>
        <v>54.25</v>
      </c>
      <c r="F109" s="4">
        <f ca="1">OFFSET(InputPriceData!E$15,CalculationsAndCharts!$A109+$A$11,IF($C$7,7,0),1,1)</f>
        <v>53.67</v>
      </c>
      <c r="G109" s="4">
        <f ca="1">OFFSET(InputPriceData!F$15,CalculationsAndCharts!$A109+$A$11,IF($C$7,7,0),1,1)</f>
        <v>54.23</v>
      </c>
      <c r="H109" s="126" t="e">
        <f t="shared" si="45"/>
        <v>#N/A</v>
      </c>
      <c r="I109" s="41" t="e">
        <f t="shared" si="44"/>
        <v>#N/A</v>
      </c>
      <c r="J109" s="41" t="e">
        <f t="shared" si="44"/>
        <v>#N/A</v>
      </c>
      <c r="K109" s="215">
        <f t="shared" ca="1" si="46"/>
        <v>53.628635044181166</v>
      </c>
      <c r="L109" s="215">
        <f t="shared" ca="1" si="67"/>
        <v>53.628635044181166</v>
      </c>
      <c r="M109" s="121">
        <f t="shared" ca="1" si="47"/>
        <v>0.48304205306350279</v>
      </c>
      <c r="N109" s="121">
        <f t="shared" ca="1" si="68"/>
        <v>3.1156831758002573E-2</v>
      </c>
      <c r="O109" s="121">
        <f t="shared" ca="1" si="69"/>
        <v>2.1405678533937635</v>
      </c>
      <c r="P109" s="121">
        <f t="shared" ca="1" si="76"/>
        <v>-0.49512965193840697</v>
      </c>
      <c r="Q109" s="121">
        <f t="shared" ca="1" si="48"/>
        <v>0.19967635991296465</v>
      </c>
      <c r="R109" s="121">
        <f t="shared" ca="1" si="49"/>
        <v>0.30933090544453912</v>
      </c>
      <c r="S109" s="121"/>
      <c r="T109" s="124">
        <f t="shared" ca="1" si="50"/>
        <v>55.65</v>
      </c>
      <c r="U109" s="124">
        <f t="shared" ca="1" si="51"/>
        <v>50.43</v>
      </c>
      <c r="V109" s="121">
        <f t="shared" ca="1" si="52"/>
        <v>0.72796934865900342</v>
      </c>
      <c r="W109" s="121" t="e">
        <f t="shared" si="70"/>
        <v>#N/A</v>
      </c>
      <c r="X109" s="124">
        <f t="shared" si="71"/>
        <v>0.2</v>
      </c>
      <c r="Y109" s="124">
        <f t="shared" si="72"/>
        <v>0.8</v>
      </c>
      <c r="Z109" t="e">
        <f t="shared" ca="1" si="53"/>
        <v>#N/A</v>
      </c>
      <c r="AA109" t="e">
        <f t="shared" ca="1" si="54"/>
        <v>#N/A</v>
      </c>
      <c r="AB109" t="e">
        <f t="shared" ca="1" si="55"/>
        <v>#N/A</v>
      </c>
      <c r="AC109" t="e">
        <f t="shared" ca="1" si="56"/>
        <v>#N/A</v>
      </c>
      <c r="AD109" t="b">
        <f t="shared" ca="1" si="57"/>
        <v>0</v>
      </c>
      <c r="AE109" t="b">
        <f t="shared" ca="1" si="43"/>
        <v>0</v>
      </c>
      <c r="AF109" t="b">
        <f t="shared" ca="1" si="73"/>
        <v>0</v>
      </c>
      <c r="AG109" t="b">
        <f t="shared" ca="1" si="58"/>
        <v>0</v>
      </c>
      <c r="AH109" t="b">
        <f t="shared" ca="1" si="39"/>
        <v>0</v>
      </c>
      <c r="AI109" s="225" t="e">
        <f t="shared" ca="1" si="59"/>
        <v>#N/A</v>
      </c>
      <c r="AJ109" s="225" t="e">
        <f t="shared" ca="1" si="60"/>
        <v>#N/A</v>
      </c>
      <c r="AK109" s="225" t="e">
        <f t="shared" ca="1" si="61"/>
        <v>#N/A</v>
      </c>
      <c r="AL109" s="225" t="e">
        <f t="shared" ca="1" si="62"/>
        <v>#N/A</v>
      </c>
      <c r="AM109" t="b">
        <f t="shared" ca="1" si="63"/>
        <v>0</v>
      </c>
      <c r="AN109" t="b">
        <f t="shared" ca="1" si="40"/>
        <v>0</v>
      </c>
      <c r="AO109" t="b">
        <f t="shared" ca="1" si="74"/>
        <v>1</v>
      </c>
      <c r="AP109" t="b">
        <f t="shared" ca="1" si="64"/>
        <v>0</v>
      </c>
      <c r="AQ109" t="b">
        <f t="shared" ca="1" si="41"/>
        <v>0</v>
      </c>
      <c r="AR109" s="124" t="e">
        <f t="shared" ca="1" si="65"/>
        <v>#N/A</v>
      </c>
      <c r="AS109" s="124" t="e">
        <f t="shared" ca="1" si="66"/>
        <v>#N/A</v>
      </c>
      <c r="AT109" t="e">
        <f t="shared" ca="1" si="75"/>
        <v>#N/A</v>
      </c>
      <c r="AU109" t="e">
        <f t="shared" ca="1" si="75"/>
        <v>#N/A</v>
      </c>
    </row>
    <row r="110" spans="1:47" x14ac:dyDescent="0.25">
      <c r="A110">
        <v>78</v>
      </c>
      <c r="B110" s="74">
        <f ca="1">OFFSET(InputPriceData!B$15,CalculationsAndCharts!$A110+$A$11,0,1,1)</f>
        <v>41478</v>
      </c>
      <c r="C110" s="3">
        <f ca="1">OFFSET(InputPriceData!G$15,CalculationsAndCharts!$A110+$A$11,0,1,1)</f>
        <v>2915400</v>
      </c>
      <c r="D110" s="4">
        <f ca="1">OFFSET(InputPriceData!C$15,CalculationsAndCharts!$A110+$A$11,IF($C$7,7,0),1,1)</f>
        <v>53.63</v>
      </c>
      <c r="E110" s="4">
        <f ca="1">OFFSET(InputPriceData!D$15,CalculationsAndCharts!$A110+$A$11,IF($C$7,7,0),1,1)</f>
        <v>53.95</v>
      </c>
      <c r="F110" s="4">
        <f ca="1">OFFSET(InputPriceData!E$15,CalculationsAndCharts!$A110+$A$11,IF($C$7,7,0),1,1)</f>
        <v>53.31</v>
      </c>
      <c r="G110" s="4">
        <f ca="1">OFFSET(InputPriceData!F$15,CalculationsAndCharts!$A110+$A$11,IF($C$7,7,0),1,1)</f>
        <v>53.82</v>
      </c>
      <c r="H110" s="126" t="e">
        <f t="shared" si="45"/>
        <v>#N/A</v>
      </c>
      <c r="I110" s="41" t="e">
        <f t="shared" si="44"/>
        <v>#N/A</v>
      </c>
      <c r="J110" s="41" t="e">
        <f t="shared" si="44"/>
        <v>#N/A</v>
      </c>
      <c r="K110" s="215">
        <f t="shared" ca="1" si="46"/>
        <v>53.517361441717327</v>
      </c>
      <c r="L110" s="215">
        <f t="shared" ca="1" si="67"/>
        <v>53.517361441717327</v>
      </c>
      <c r="M110" s="121">
        <f t="shared" ca="1" si="47"/>
        <v>0.20587351306520063</v>
      </c>
      <c r="N110" s="121">
        <f t="shared" ca="1" si="68"/>
        <v>-8.6126585166431124E-3</v>
      </c>
      <c r="O110" s="121">
        <f t="shared" ca="1" si="69"/>
        <v>2.1405678533937635</v>
      </c>
      <c r="P110" s="121">
        <f t="shared" ca="1" si="76"/>
        <v>-0.68752522635706681</v>
      </c>
      <c r="Q110" s="121">
        <f t="shared" ca="1" si="48"/>
        <v>0.2400601920429859</v>
      </c>
      <c r="R110" s="121">
        <f t="shared" ca="1" si="49"/>
        <v>0.40995567414091477</v>
      </c>
      <c r="S110" s="121"/>
      <c r="T110" s="124">
        <f t="shared" ca="1" si="50"/>
        <v>55.65</v>
      </c>
      <c r="U110" s="124">
        <f t="shared" ca="1" si="51"/>
        <v>50.43</v>
      </c>
      <c r="V110" s="121">
        <f t="shared" ca="1" si="52"/>
        <v>0.6494252873563221</v>
      </c>
      <c r="W110" s="121" t="e">
        <f t="shared" si="70"/>
        <v>#N/A</v>
      </c>
      <c r="X110" s="124">
        <f t="shared" si="71"/>
        <v>0.2</v>
      </c>
      <c r="Y110" s="124">
        <f t="shared" si="72"/>
        <v>0.8</v>
      </c>
      <c r="Z110" t="e">
        <f t="shared" ca="1" si="53"/>
        <v>#N/A</v>
      </c>
      <c r="AA110" t="e">
        <f t="shared" ca="1" si="54"/>
        <v>#N/A</v>
      </c>
      <c r="AB110" t="e">
        <f t="shared" ca="1" si="55"/>
        <v>#N/A</v>
      </c>
      <c r="AC110" t="e">
        <f t="shared" ca="1" si="56"/>
        <v>#N/A</v>
      </c>
      <c r="AD110" t="b">
        <f t="shared" ca="1" si="57"/>
        <v>0</v>
      </c>
      <c r="AE110" t="b">
        <f t="shared" ca="1" si="43"/>
        <v>0</v>
      </c>
      <c r="AF110" t="b">
        <f t="shared" ca="1" si="73"/>
        <v>0</v>
      </c>
      <c r="AG110" t="b">
        <f t="shared" ca="1" si="58"/>
        <v>0</v>
      </c>
      <c r="AH110" t="b">
        <f t="shared" ca="1" si="39"/>
        <v>0</v>
      </c>
      <c r="AI110" s="225" t="e">
        <f t="shared" ca="1" si="59"/>
        <v>#N/A</v>
      </c>
      <c r="AJ110" s="225" t="e">
        <f t="shared" ca="1" si="60"/>
        <v>#N/A</v>
      </c>
      <c r="AK110" s="225" t="e">
        <f t="shared" ca="1" si="61"/>
        <v>#N/A</v>
      </c>
      <c r="AL110" s="225" t="e">
        <f t="shared" ca="1" si="62"/>
        <v>#N/A</v>
      </c>
      <c r="AM110" t="b">
        <f t="shared" ca="1" si="63"/>
        <v>0</v>
      </c>
      <c r="AN110" t="b">
        <f t="shared" ca="1" si="40"/>
        <v>0</v>
      </c>
      <c r="AO110" t="b">
        <f t="shared" ca="1" si="74"/>
        <v>1</v>
      </c>
      <c r="AP110" t="b">
        <f t="shared" ca="1" si="64"/>
        <v>0</v>
      </c>
      <c r="AQ110" t="b">
        <f t="shared" ca="1" si="41"/>
        <v>0</v>
      </c>
      <c r="AR110" s="124" t="e">
        <f t="shared" ca="1" si="65"/>
        <v>#N/A</v>
      </c>
      <c r="AS110" s="124" t="e">
        <f t="shared" ca="1" si="66"/>
        <v>#N/A</v>
      </c>
      <c r="AT110" t="e">
        <f t="shared" ca="1" si="75"/>
        <v>#N/A</v>
      </c>
      <c r="AU110" t="e">
        <f t="shared" ca="1" si="75"/>
        <v>#N/A</v>
      </c>
    </row>
    <row r="111" spans="1:47" x14ac:dyDescent="0.25">
      <c r="A111">
        <v>79</v>
      </c>
      <c r="B111" s="74">
        <f ca="1">OFFSET(InputPriceData!B$15,CalculationsAndCharts!$A111+$A$11,0,1,1)</f>
        <v>41477</v>
      </c>
      <c r="C111" s="3">
        <f ca="1">OFFSET(InputPriceData!G$15,CalculationsAndCharts!$A111+$A$11,0,1,1)</f>
        <v>2225000</v>
      </c>
      <c r="D111" s="4">
        <f ca="1">OFFSET(InputPriceData!C$15,CalculationsAndCharts!$A111+$A$11,IF($C$7,7,0),1,1)</f>
        <v>53.37</v>
      </c>
      <c r="E111" s="4">
        <f ca="1">OFFSET(InputPriceData!D$15,CalculationsAndCharts!$A111+$A$11,IF($C$7,7,0),1,1)</f>
        <v>53.69</v>
      </c>
      <c r="F111" s="4">
        <f ca="1">OFFSET(InputPriceData!E$15,CalculationsAndCharts!$A111+$A$11,IF($C$7,7,0),1,1)</f>
        <v>53.04</v>
      </c>
      <c r="G111" s="4">
        <f ca="1">OFFSET(InputPriceData!F$15,CalculationsAndCharts!$A111+$A$11,IF($C$7,7,0),1,1)</f>
        <v>53.54</v>
      </c>
      <c r="H111" s="126" t="e">
        <f t="shared" si="45"/>
        <v>#N/A</v>
      </c>
      <c r="I111" s="41" t="e">
        <f t="shared" si="44"/>
        <v>#N/A</v>
      </c>
      <c r="J111" s="41" t="e">
        <f t="shared" si="44"/>
        <v>#N/A</v>
      </c>
      <c r="K111" s="215">
        <f t="shared" ca="1" si="46"/>
        <v>53.559247493986504</v>
      </c>
      <c r="L111" s="215">
        <f t="shared" ca="1" si="67"/>
        <v>53.559247493986504</v>
      </c>
      <c r="M111" s="121">
        <f t="shared" ca="1" si="47"/>
        <v>1.3249377368928009E-2</v>
      </c>
      <c r="N111" s="121">
        <f t="shared" ca="1" si="68"/>
        <v>0.11199399673160171</v>
      </c>
      <c r="O111" s="121">
        <f t="shared" ca="1" si="69"/>
        <v>2.1405678533937635</v>
      </c>
      <c r="P111" s="121">
        <f t="shared" ca="1" si="76"/>
        <v>-0.68752522635706681</v>
      </c>
      <c r="Q111" s="121">
        <f t="shared" ca="1" si="48"/>
        <v>0.28270612053515237</v>
      </c>
      <c r="R111" s="121">
        <f t="shared" ca="1" si="49"/>
        <v>0.53761783574293309</v>
      </c>
      <c r="S111" s="121"/>
      <c r="T111" s="124">
        <f t="shared" ca="1" si="50"/>
        <v>55.65</v>
      </c>
      <c r="U111" s="124">
        <f t="shared" ca="1" si="51"/>
        <v>50</v>
      </c>
      <c r="V111" s="121">
        <f t="shared" ca="1" si="52"/>
        <v>0.6265486725663717</v>
      </c>
      <c r="W111" s="121" t="e">
        <f t="shared" si="70"/>
        <v>#N/A</v>
      </c>
      <c r="X111" s="124">
        <f t="shared" si="71"/>
        <v>0.2</v>
      </c>
      <c r="Y111" s="124">
        <f t="shared" si="72"/>
        <v>0.8</v>
      </c>
      <c r="Z111" t="e">
        <f t="shared" ca="1" si="53"/>
        <v>#N/A</v>
      </c>
      <c r="AA111" t="e">
        <f t="shared" ca="1" si="54"/>
        <v>#N/A</v>
      </c>
      <c r="AB111" t="e">
        <f t="shared" ca="1" si="55"/>
        <v>#N/A</v>
      </c>
      <c r="AC111" t="e">
        <f t="shared" ca="1" si="56"/>
        <v>#N/A</v>
      </c>
      <c r="AD111" t="b">
        <f t="shared" ca="1" si="57"/>
        <v>0</v>
      </c>
      <c r="AE111" t="b">
        <f t="shared" ca="1" si="43"/>
        <v>0</v>
      </c>
      <c r="AF111" t="b">
        <f t="shared" ca="1" si="73"/>
        <v>0</v>
      </c>
      <c r="AG111" t="b">
        <f t="shared" ca="1" si="58"/>
        <v>0</v>
      </c>
      <c r="AH111" t="b">
        <f t="shared" ca="1" si="39"/>
        <v>0</v>
      </c>
      <c r="AI111" s="225" t="e">
        <f t="shared" ca="1" si="59"/>
        <v>#N/A</v>
      </c>
      <c r="AJ111" s="225" t="e">
        <f t="shared" ca="1" si="60"/>
        <v>#N/A</v>
      </c>
      <c r="AK111" s="225" t="e">
        <f t="shared" ca="1" si="61"/>
        <v>#N/A</v>
      </c>
      <c r="AL111" s="225" t="e">
        <f t="shared" ca="1" si="62"/>
        <v>#N/A</v>
      </c>
      <c r="AM111" t="b">
        <f t="shared" ca="1" si="63"/>
        <v>0</v>
      </c>
      <c r="AN111" t="b">
        <f t="shared" ca="1" si="40"/>
        <v>0</v>
      </c>
      <c r="AO111" t="b">
        <f t="shared" ca="1" si="74"/>
        <v>1</v>
      </c>
      <c r="AP111" t="b">
        <f t="shared" ca="1" si="64"/>
        <v>0</v>
      </c>
      <c r="AQ111" t="b">
        <f t="shared" ca="1" si="41"/>
        <v>0</v>
      </c>
      <c r="AR111" s="124" t="e">
        <f t="shared" ca="1" si="65"/>
        <v>#N/A</v>
      </c>
      <c r="AS111" s="124" t="e">
        <f t="shared" ca="1" si="66"/>
        <v>#N/A</v>
      </c>
      <c r="AT111" t="e">
        <f t="shared" ca="1" si="75"/>
        <v>#N/A</v>
      </c>
      <c r="AU111" t="e">
        <f t="shared" ca="1" si="75"/>
        <v>#N/A</v>
      </c>
    </row>
    <row r="112" spans="1:47" x14ac:dyDescent="0.25">
      <c r="A112">
        <v>80</v>
      </c>
      <c r="B112" s="74">
        <f ca="1">OFFSET(InputPriceData!B$15,CalculationsAndCharts!$A112+$A$11,0,1,1)</f>
        <v>41474</v>
      </c>
      <c r="C112" s="3">
        <f ca="1">OFFSET(InputPriceData!G$15,CalculationsAndCharts!$A112+$A$11,0,1,1)</f>
        <v>2474400</v>
      </c>
      <c r="D112" s="4">
        <f ca="1">OFFSET(InputPriceData!C$15,CalculationsAndCharts!$A112+$A$11,IF($C$7,7,0),1,1)</f>
        <v>53.51</v>
      </c>
      <c r="E112" s="4">
        <f ca="1">OFFSET(InputPriceData!D$15,CalculationsAndCharts!$A112+$A$11,IF($C$7,7,0),1,1)</f>
        <v>53.94</v>
      </c>
      <c r="F112" s="4">
        <f ca="1">OFFSET(InputPriceData!E$15,CalculationsAndCharts!$A112+$A$11,IF($C$7,7,0),1,1)</f>
        <v>53.06</v>
      </c>
      <c r="G112" s="4">
        <f ca="1">OFFSET(InputPriceData!F$15,CalculationsAndCharts!$A112+$A$11,IF($C$7,7,0),1,1)</f>
        <v>53.3</v>
      </c>
      <c r="H112" s="126" t="e">
        <f t="shared" si="45"/>
        <v>#N/A</v>
      </c>
      <c r="I112" s="41" t="e">
        <f t="shared" si="44"/>
        <v>#N/A</v>
      </c>
      <c r="J112" s="41" t="e">
        <f t="shared" si="44"/>
        <v>#N/A</v>
      </c>
      <c r="K112" s="215">
        <f t="shared" ca="1" si="46"/>
        <v>53.735404628313027</v>
      </c>
      <c r="L112" s="215">
        <f t="shared" ca="1" si="67"/>
        <v>53.735404628313027</v>
      </c>
      <c r="M112" s="121">
        <f t="shared" ca="1" si="47"/>
        <v>-0.1747485635370942</v>
      </c>
      <c r="N112" s="121">
        <f t="shared" ca="1" si="68"/>
        <v>0.40373238866159933</v>
      </c>
      <c r="O112" s="121">
        <f t="shared" ca="1" si="69"/>
        <v>2.1405678533937635</v>
      </c>
      <c r="P112" s="121">
        <f t="shared" ca="1" si="76"/>
        <v>-0.68752522635706681</v>
      </c>
      <c r="Q112" s="121">
        <f t="shared" ca="1" si="48"/>
        <v>0.38586340132581903</v>
      </c>
      <c r="R112" s="121">
        <f t="shared" ca="1" si="49"/>
        <v>0.67799707480282234</v>
      </c>
      <c r="S112" s="121"/>
      <c r="T112" s="124">
        <f t="shared" ca="1" si="50"/>
        <v>55.65</v>
      </c>
      <c r="U112" s="124">
        <f t="shared" ca="1" si="51"/>
        <v>50</v>
      </c>
      <c r="V112" s="121">
        <f t="shared" ca="1" si="52"/>
        <v>0.58407079646017668</v>
      </c>
      <c r="W112" s="121" t="e">
        <f t="shared" si="70"/>
        <v>#N/A</v>
      </c>
      <c r="X112" s="124">
        <f t="shared" si="71"/>
        <v>0.2</v>
      </c>
      <c r="Y112" s="124">
        <f t="shared" si="72"/>
        <v>0.8</v>
      </c>
      <c r="Z112" t="e">
        <f t="shared" ca="1" si="53"/>
        <v>#N/A</v>
      </c>
      <c r="AA112" t="e">
        <f t="shared" ca="1" si="54"/>
        <v>#N/A</v>
      </c>
      <c r="AB112" t="e">
        <f t="shared" ca="1" si="55"/>
        <v>#N/A</v>
      </c>
      <c r="AC112" t="e">
        <f t="shared" ca="1" si="56"/>
        <v>#N/A</v>
      </c>
      <c r="AD112" t="b">
        <f t="shared" ca="1" si="57"/>
        <v>0</v>
      </c>
      <c r="AE112" t="b">
        <f t="shared" ca="1" si="43"/>
        <v>0</v>
      </c>
      <c r="AF112" t="b">
        <f t="shared" ca="1" si="73"/>
        <v>0</v>
      </c>
      <c r="AG112" t="b">
        <f t="shared" ca="1" si="58"/>
        <v>0</v>
      </c>
      <c r="AH112" t="b">
        <f t="shared" ca="1" si="39"/>
        <v>0</v>
      </c>
      <c r="AI112" s="225" t="e">
        <f t="shared" ca="1" si="59"/>
        <v>#N/A</v>
      </c>
      <c r="AJ112" s="225" t="e">
        <f t="shared" ca="1" si="60"/>
        <v>#N/A</v>
      </c>
      <c r="AK112" s="225" t="e">
        <f t="shared" ca="1" si="61"/>
        <v>#N/A</v>
      </c>
      <c r="AL112" s="225" t="e">
        <f t="shared" ca="1" si="62"/>
        <v>#N/A</v>
      </c>
      <c r="AM112" t="b">
        <f t="shared" ca="1" si="63"/>
        <v>0</v>
      </c>
      <c r="AN112" t="b">
        <f t="shared" ca="1" si="40"/>
        <v>0</v>
      </c>
      <c r="AO112" t="b">
        <f t="shared" ca="1" si="74"/>
        <v>1</v>
      </c>
      <c r="AP112" t="b">
        <f t="shared" ca="1" si="64"/>
        <v>0</v>
      </c>
      <c r="AQ112" t="b">
        <f t="shared" ca="1" si="41"/>
        <v>0</v>
      </c>
      <c r="AR112" s="124" t="e">
        <f t="shared" ca="1" si="65"/>
        <v>#N/A</v>
      </c>
      <c r="AS112" s="124" t="e">
        <f t="shared" ca="1" si="66"/>
        <v>#N/A</v>
      </c>
      <c r="AT112" t="e">
        <f t="shared" ca="1" si="75"/>
        <v>#N/A</v>
      </c>
      <c r="AU112" t="e">
        <f t="shared" ca="1" si="75"/>
        <v>#N/A</v>
      </c>
    </row>
    <row r="113" spans="1:47" x14ac:dyDescent="0.25">
      <c r="A113">
        <v>81</v>
      </c>
      <c r="B113" s="74">
        <f ca="1">OFFSET(InputPriceData!B$15,CalculationsAndCharts!$A113+$A$11,0,1,1)</f>
        <v>41473</v>
      </c>
      <c r="C113" s="3">
        <f ca="1">OFFSET(InputPriceData!G$15,CalculationsAndCharts!$A113+$A$11,0,1,1)</f>
        <v>2050400</v>
      </c>
      <c r="D113" s="4">
        <f ca="1">OFFSET(InputPriceData!C$15,CalculationsAndCharts!$A113+$A$11,IF($C$7,7,0),1,1)</f>
        <v>53.71</v>
      </c>
      <c r="E113" s="4">
        <f ca="1">OFFSET(InputPriceData!D$15,CalculationsAndCharts!$A113+$A$11,IF($C$7,7,0),1,1)</f>
        <v>53.91</v>
      </c>
      <c r="F113" s="4">
        <f ca="1">OFFSET(InputPriceData!E$15,CalculationsAndCharts!$A113+$A$11,IF($C$7,7,0),1,1)</f>
        <v>53.29</v>
      </c>
      <c r="G113" s="4">
        <f ca="1">OFFSET(InputPriceData!F$15,CalculationsAndCharts!$A113+$A$11,IF($C$7,7,0),1,1)</f>
        <v>53.45</v>
      </c>
      <c r="H113" s="126" t="e">
        <f t="shared" si="45"/>
        <v>#N/A</v>
      </c>
      <c r="I113" s="41" t="e">
        <f t="shared" ref="I113:J132" si="77">IF($A113=$E$25,I$32,NA())</f>
        <v>#N/A</v>
      </c>
      <c r="J113" s="41" t="e">
        <f t="shared" si="77"/>
        <v>#N/A</v>
      </c>
      <c r="K113" s="215">
        <f t="shared" ca="1" si="46"/>
        <v>53.969584104603683</v>
      </c>
      <c r="L113" s="215">
        <f t="shared" ca="1" si="67"/>
        <v>53.969584104603683</v>
      </c>
      <c r="M113" s="121">
        <f t="shared" ca="1" si="47"/>
        <v>2.9407915977719301E-2</v>
      </c>
      <c r="N113" s="121">
        <f t="shared" ca="1" si="68"/>
        <v>0.81486908566493454</v>
      </c>
      <c r="O113" s="121">
        <f t="shared" ca="1" si="69"/>
        <v>2.1405678533937635</v>
      </c>
      <c r="P113" s="121">
        <f t="shared" ca="1" si="76"/>
        <v>-0.68752522635706681</v>
      </c>
      <c r="Q113" s="121">
        <f t="shared" ca="1" si="48"/>
        <v>0.53123934384591409</v>
      </c>
      <c r="R113" s="121">
        <f t="shared" ca="1" si="49"/>
        <v>0.80776623399291614</v>
      </c>
      <c r="S113" s="121"/>
      <c r="T113" s="124">
        <f t="shared" ca="1" si="50"/>
        <v>55.65</v>
      </c>
      <c r="U113" s="124">
        <f t="shared" ca="1" si="51"/>
        <v>49.88</v>
      </c>
      <c r="V113" s="121">
        <f t="shared" ca="1" si="52"/>
        <v>0.61871750433275607</v>
      </c>
      <c r="W113" s="121" t="e">
        <f t="shared" si="70"/>
        <v>#N/A</v>
      </c>
      <c r="X113" s="124">
        <f t="shared" si="71"/>
        <v>0.2</v>
      </c>
      <c r="Y113" s="124">
        <f t="shared" si="72"/>
        <v>0.8</v>
      </c>
      <c r="Z113" t="e">
        <f t="shared" ca="1" si="53"/>
        <v>#N/A</v>
      </c>
      <c r="AA113" t="e">
        <f t="shared" ca="1" si="54"/>
        <v>#N/A</v>
      </c>
      <c r="AB113" t="e">
        <f t="shared" ca="1" si="55"/>
        <v>#N/A</v>
      </c>
      <c r="AC113" t="e">
        <f t="shared" ca="1" si="56"/>
        <v>#N/A</v>
      </c>
      <c r="AD113" t="b">
        <f t="shared" ca="1" si="57"/>
        <v>0</v>
      </c>
      <c r="AE113" t="b">
        <f t="shared" ca="1" si="43"/>
        <v>0</v>
      </c>
      <c r="AF113" t="b">
        <f t="shared" ca="1" si="73"/>
        <v>0</v>
      </c>
      <c r="AG113" t="b">
        <f t="shared" ca="1" si="58"/>
        <v>0</v>
      </c>
      <c r="AH113" t="b">
        <f t="shared" ca="1" si="39"/>
        <v>0</v>
      </c>
      <c r="AI113" s="225" t="e">
        <f t="shared" ca="1" si="59"/>
        <v>#N/A</v>
      </c>
      <c r="AJ113" s="225" t="e">
        <f t="shared" ca="1" si="60"/>
        <v>#N/A</v>
      </c>
      <c r="AK113" s="225" t="e">
        <f t="shared" ca="1" si="61"/>
        <v>#N/A</v>
      </c>
      <c r="AL113" s="225" t="e">
        <f t="shared" ca="1" si="62"/>
        <v>#N/A</v>
      </c>
      <c r="AM113" t="b">
        <f t="shared" ca="1" si="63"/>
        <v>0</v>
      </c>
      <c r="AN113" t="b">
        <f t="shared" ca="1" si="40"/>
        <v>0</v>
      </c>
      <c r="AO113" t="b">
        <f t="shared" ca="1" si="74"/>
        <v>1</v>
      </c>
      <c r="AP113" t="b">
        <f t="shared" ca="1" si="64"/>
        <v>0</v>
      </c>
      <c r="AQ113" t="b">
        <f t="shared" ca="1" si="41"/>
        <v>0</v>
      </c>
      <c r="AR113" s="124" t="e">
        <f t="shared" ca="1" si="65"/>
        <v>#N/A</v>
      </c>
      <c r="AS113" s="124" t="e">
        <f t="shared" ca="1" si="66"/>
        <v>#N/A</v>
      </c>
      <c r="AT113" t="e">
        <f t="shared" ca="1" si="75"/>
        <v>#N/A</v>
      </c>
      <c r="AU113" t="e">
        <f t="shared" ca="1" si="75"/>
        <v>#N/A</v>
      </c>
    </row>
    <row r="114" spans="1:47" x14ac:dyDescent="0.25">
      <c r="A114">
        <v>82</v>
      </c>
      <c r="B114" s="74">
        <f ca="1">OFFSET(InputPriceData!B$15,CalculationsAndCharts!$A114+$A$11,0,1,1)</f>
        <v>41472</v>
      </c>
      <c r="C114" s="3">
        <f ca="1">OFFSET(InputPriceData!G$15,CalculationsAndCharts!$A114+$A$11,0,1,1)</f>
        <v>1784300</v>
      </c>
      <c r="D114" s="4">
        <f ca="1">OFFSET(InputPriceData!C$15,CalculationsAndCharts!$A114+$A$11,IF($C$7,7,0),1,1)</f>
        <v>54.15</v>
      </c>
      <c r="E114" s="4">
        <f ca="1">OFFSET(InputPriceData!D$15,CalculationsAndCharts!$A114+$A$11,IF($C$7,7,0),1,1)</f>
        <v>54.2</v>
      </c>
      <c r="F114" s="4">
        <f ca="1">OFFSET(InputPriceData!E$15,CalculationsAndCharts!$A114+$A$11,IF($C$7,7,0),1,1)</f>
        <v>53.6</v>
      </c>
      <c r="G114" s="4">
        <f ca="1">OFFSET(InputPriceData!F$15,CalculationsAndCharts!$A114+$A$11,IF($C$7,7,0),1,1)</f>
        <v>53.65</v>
      </c>
      <c r="H114" s="126" t="e">
        <f t="shared" si="45"/>
        <v>#N/A</v>
      </c>
      <c r="I114" s="41" t="e">
        <f t="shared" si="77"/>
        <v>#N/A</v>
      </c>
      <c r="J114" s="41" t="e">
        <f t="shared" si="77"/>
        <v>#N/A</v>
      </c>
      <c r="K114" s="215">
        <f t="shared" ca="1" si="46"/>
        <v>54.173012495979286</v>
      </c>
      <c r="L114" s="215">
        <f t="shared" ca="1" si="67"/>
        <v>54.173012495979286</v>
      </c>
      <c r="M114" s="121">
        <f t="shared" ca="1" si="47"/>
        <v>0.32983645687582519</v>
      </c>
      <c r="N114" s="121">
        <f t="shared" ca="1" si="68"/>
        <v>1.2682388298630425</v>
      </c>
      <c r="O114" s="121">
        <f t="shared" ca="1" si="69"/>
        <v>2.1405678533937635</v>
      </c>
      <c r="P114" s="121">
        <f t="shared" ca="1" si="76"/>
        <v>-0.68752522635706681</v>
      </c>
      <c r="Q114" s="121">
        <f t="shared" ca="1" si="48"/>
        <v>0.69154868707235839</v>
      </c>
      <c r="R114" s="121">
        <f t="shared" ca="1" si="49"/>
        <v>0.90835212252313102</v>
      </c>
      <c r="S114" s="121"/>
      <c r="T114" s="124">
        <f t="shared" ca="1" si="50"/>
        <v>55.65</v>
      </c>
      <c r="U114" s="124">
        <f t="shared" ca="1" si="51"/>
        <v>49.88</v>
      </c>
      <c r="V114" s="121">
        <f t="shared" ca="1" si="52"/>
        <v>0.65337954939341403</v>
      </c>
      <c r="W114" s="121" t="e">
        <f t="shared" si="70"/>
        <v>#N/A</v>
      </c>
      <c r="X114" s="124">
        <f t="shared" si="71"/>
        <v>0.2</v>
      </c>
      <c r="Y114" s="124">
        <f t="shared" si="72"/>
        <v>0.8</v>
      </c>
      <c r="Z114" t="e">
        <f t="shared" ca="1" si="53"/>
        <v>#N/A</v>
      </c>
      <c r="AA114" t="e">
        <f t="shared" ca="1" si="54"/>
        <v>#N/A</v>
      </c>
      <c r="AB114" t="e">
        <f t="shared" ca="1" si="55"/>
        <v>#N/A</v>
      </c>
      <c r="AC114" t="e">
        <f t="shared" ca="1" si="56"/>
        <v>#N/A</v>
      </c>
      <c r="AD114" t="b">
        <f t="shared" ca="1" si="57"/>
        <v>0</v>
      </c>
      <c r="AE114" t="b">
        <f t="shared" ca="1" si="43"/>
        <v>0</v>
      </c>
      <c r="AF114" t="b">
        <f t="shared" ca="1" si="73"/>
        <v>0</v>
      </c>
      <c r="AG114" t="b">
        <f t="shared" ca="1" si="58"/>
        <v>0</v>
      </c>
      <c r="AH114" t="b">
        <f t="shared" ca="1" si="39"/>
        <v>0</v>
      </c>
      <c r="AI114" s="225" t="e">
        <f t="shared" ca="1" si="59"/>
        <v>#N/A</v>
      </c>
      <c r="AJ114" s="225" t="e">
        <f t="shared" ca="1" si="60"/>
        <v>#N/A</v>
      </c>
      <c r="AK114" s="225" t="e">
        <f t="shared" ca="1" si="61"/>
        <v>#N/A</v>
      </c>
      <c r="AL114" s="225" t="e">
        <f t="shared" ca="1" si="62"/>
        <v>#N/A</v>
      </c>
      <c r="AM114" t="b">
        <f t="shared" ca="1" si="63"/>
        <v>0</v>
      </c>
      <c r="AN114" t="b">
        <f t="shared" ca="1" si="40"/>
        <v>0</v>
      </c>
      <c r="AO114" t="b">
        <f t="shared" ca="1" si="74"/>
        <v>1</v>
      </c>
      <c r="AP114" t="b">
        <f t="shared" ca="1" si="64"/>
        <v>0</v>
      </c>
      <c r="AQ114" t="b">
        <f t="shared" ca="1" si="41"/>
        <v>0</v>
      </c>
      <c r="AR114" s="124" t="e">
        <f t="shared" ca="1" si="65"/>
        <v>#N/A</v>
      </c>
      <c r="AS114" s="124" t="e">
        <f t="shared" ca="1" si="66"/>
        <v>#N/A</v>
      </c>
      <c r="AT114" t="e">
        <f t="shared" ca="1" si="75"/>
        <v>#N/A</v>
      </c>
      <c r="AU114" t="e">
        <f t="shared" ca="1" si="75"/>
        <v>#N/A</v>
      </c>
    </row>
    <row r="115" spans="1:47" x14ac:dyDescent="0.25">
      <c r="A115">
        <v>83</v>
      </c>
      <c r="B115" s="74">
        <f ca="1">OFFSET(InputPriceData!B$15,CalculationsAndCharts!$A115+$A$11,0,1,1)</f>
        <v>41471</v>
      </c>
      <c r="C115" s="3">
        <f ca="1">OFFSET(InputPriceData!G$15,CalculationsAndCharts!$A115+$A$11,0,1,1)</f>
        <v>2169100</v>
      </c>
      <c r="D115" s="4">
        <f ca="1">OFFSET(InputPriceData!C$15,CalculationsAndCharts!$A115+$A$11,IF($C$7,7,0),1,1)</f>
        <v>53.71</v>
      </c>
      <c r="E115" s="4">
        <f ca="1">OFFSET(InputPriceData!D$15,CalculationsAndCharts!$A115+$A$11,IF($C$7,7,0),1,1)</f>
        <v>54.03</v>
      </c>
      <c r="F115" s="4">
        <f ca="1">OFFSET(InputPriceData!E$15,CalculationsAndCharts!$A115+$A$11,IF($C$7,7,0),1,1)</f>
        <v>53.5</v>
      </c>
      <c r="G115" s="4">
        <f ca="1">OFFSET(InputPriceData!F$15,CalculationsAndCharts!$A115+$A$11,IF($C$7,7,0),1,1)</f>
        <v>53.9</v>
      </c>
      <c r="H115" s="126" t="e">
        <f t="shared" si="45"/>
        <v>#N/A</v>
      </c>
      <c r="I115" s="41" t="e">
        <f t="shared" si="77"/>
        <v>#N/A</v>
      </c>
      <c r="J115" s="41" t="e">
        <f t="shared" si="77"/>
        <v>#N/A</v>
      </c>
      <c r="K115" s="215">
        <f t="shared" ca="1" si="46"/>
        <v>54.28417815515644</v>
      </c>
      <c r="L115" s="215">
        <f t="shared" ca="1" si="67"/>
        <v>54.28417815515644</v>
      </c>
      <c r="M115" s="121">
        <f t="shared" ca="1" si="47"/>
        <v>0.74330958763895094</v>
      </c>
      <c r="N115" s="121">
        <f t="shared" ca="1" si="68"/>
        <v>1.7005369615465995</v>
      </c>
      <c r="O115" s="121">
        <f t="shared" ca="1" si="69"/>
        <v>2.1405678533937635</v>
      </c>
      <c r="P115" s="121">
        <f t="shared" ca="1" si="76"/>
        <v>-0.68752522635706681</v>
      </c>
      <c r="Q115" s="121">
        <f t="shared" ca="1" si="48"/>
        <v>0.8444072102867517</v>
      </c>
      <c r="R115" s="121">
        <f t="shared" ca="1" si="49"/>
        <v>0.9701454133267926</v>
      </c>
      <c r="S115" s="121"/>
      <c r="T115" s="124">
        <f t="shared" ca="1" si="50"/>
        <v>55.65</v>
      </c>
      <c r="U115" s="124">
        <f t="shared" ca="1" si="51"/>
        <v>49.88</v>
      </c>
      <c r="V115" s="121">
        <f t="shared" ca="1" si="52"/>
        <v>0.69670710571923722</v>
      </c>
      <c r="W115" s="121" t="e">
        <f t="shared" si="70"/>
        <v>#N/A</v>
      </c>
      <c r="X115" s="124">
        <f t="shared" si="71"/>
        <v>0.2</v>
      </c>
      <c r="Y115" s="124">
        <f t="shared" si="72"/>
        <v>0.8</v>
      </c>
      <c r="Z115" t="e">
        <f t="shared" ca="1" si="53"/>
        <v>#N/A</v>
      </c>
      <c r="AA115" t="e">
        <f t="shared" ca="1" si="54"/>
        <v>#N/A</v>
      </c>
      <c r="AB115" t="e">
        <f t="shared" ca="1" si="55"/>
        <v>#N/A</v>
      </c>
      <c r="AC115" t="e">
        <f t="shared" ca="1" si="56"/>
        <v>#N/A</v>
      </c>
      <c r="AD115" t="b">
        <f t="shared" ca="1" si="57"/>
        <v>0</v>
      </c>
      <c r="AE115" t="b">
        <f t="shared" ca="1" si="43"/>
        <v>0</v>
      </c>
      <c r="AF115" t="b">
        <f t="shared" ca="1" si="73"/>
        <v>0</v>
      </c>
      <c r="AG115" t="b">
        <f t="shared" ca="1" si="58"/>
        <v>0</v>
      </c>
      <c r="AH115" t="b">
        <f t="shared" ca="1" si="39"/>
        <v>0</v>
      </c>
      <c r="AI115" s="225" t="e">
        <f t="shared" ca="1" si="59"/>
        <v>#N/A</v>
      </c>
      <c r="AJ115" s="225" t="e">
        <f t="shared" ca="1" si="60"/>
        <v>#N/A</v>
      </c>
      <c r="AK115" s="225" t="e">
        <f t="shared" ca="1" si="61"/>
        <v>#N/A</v>
      </c>
      <c r="AL115" s="225" t="e">
        <f t="shared" ca="1" si="62"/>
        <v>#N/A</v>
      </c>
      <c r="AM115" t="b">
        <f t="shared" ca="1" si="63"/>
        <v>0</v>
      </c>
      <c r="AN115" t="b">
        <f t="shared" ca="1" si="40"/>
        <v>0</v>
      </c>
      <c r="AO115" t="b">
        <f t="shared" ca="1" si="74"/>
        <v>1</v>
      </c>
      <c r="AP115" t="b">
        <f t="shared" ca="1" si="64"/>
        <v>0</v>
      </c>
      <c r="AQ115" t="b">
        <f t="shared" ca="1" si="41"/>
        <v>0</v>
      </c>
      <c r="AR115" s="124" t="e">
        <f t="shared" ca="1" si="65"/>
        <v>#N/A</v>
      </c>
      <c r="AS115" s="124" t="e">
        <f t="shared" ca="1" si="66"/>
        <v>#N/A</v>
      </c>
      <c r="AT115" t="e">
        <f t="shared" ca="1" si="75"/>
        <v>#N/A</v>
      </c>
      <c r="AU115" t="e">
        <f t="shared" ca="1" si="75"/>
        <v>#N/A</v>
      </c>
    </row>
    <row r="116" spans="1:47" x14ac:dyDescent="0.25">
      <c r="A116">
        <v>84</v>
      </c>
      <c r="B116" s="74">
        <f ca="1">OFFSET(InputPriceData!B$15,CalculationsAndCharts!$A116+$A$11,0,1,1)</f>
        <v>41470</v>
      </c>
      <c r="C116" s="3">
        <f ca="1">OFFSET(InputPriceData!G$15,CalculationsAndCharts!$A116+$A$11,0,1,1)</f>
        <v>2538100</v>
      </c>
      <c r="D116" s="4">
        <f ca="1">OFFSET(InputPriceData!C$15,CalculationsAndCharts!$A116+$A$11,IF($C$7,7,0),1,1)</f>
        <v>53.93</v>
      </c>
      <c r="E116" s="4">
        <f ca="1">OFFSET(InputPriceData!D$15,CalculationsAndCharts!$A116+$A$11,IF($C$7,7,0),1,1)</f>
        <v>54.2</v>
      </c>
      <c r="F116" s="4">
        <f ca="1">OFFSET(InputPriceData!E$15,CalculationsAndCharts!$A116+$A$11,IF($C$7,7,0),1,1)</f>
        <v>53.76</v>
      </c>
      <c r="G116" s="4">
        <f ca="1">OFFSET(InputPriceData!F$15,CalculationsAndCharts!$A116+$A$11,IF($C$7,7,0),1,1)</f>
        <v>53.96</v>
      </c>
      <c r="H116" s="126" t="e">
        <f t="shared" si="45"/>
        <v>#N/A</v>
      </c>
      <c r="I116" s="41" t="e">
        <f t="shared" si="77"/>
        <v>#N/A</v>
      </c>
      <c r="J116" s="41" t="e">
        <f t="shared" si="77"/>
        <v>#N/A</v>
      </c>
      <c r="K116" s="215">
        <f t="shared" ca="1" si="46"/>
        <v>54.241082100415035</v>
      </c>
      <c r="L116" s="215">
        <f t="shared" ca="1" si="67"/>
        <v>54.241082100415035</v>
      </c>
      <c r="M116" s="121">
        <f t="shared" ca="1" si="47"/>
        <v>1.0250775503592386</v>
      </c>
      <c r="N116" s="121">
        <f t="shared" ca="1" si="68"/>
        <v>2.0352298540462384</v>
      </c>
      <c r="O116" s="121">
        <f t="shared" ca="1" si="69"/>
        <v>2.1405678533937635</v>
      </c>
      <c r="P116" s="121">
        <f t="shared" ca="1" si="76"/>
        <v>-0.68752522635706681</v>
      </c>
      <c r="Q116" s="121">
        <f t="shared" ca="1" si="48"/>
        <v>0.9627529941989017</v>
      </c>
      <c r="R116" s="121">
        <f t="shared" ca="1" si="49"/>
        <v>0.99596037077398614</v>
      </c>
      <c r="S116" s="121"/>
      <c r="T116" s="124">
        <f t="shared" ca="1" si="50"/>
        <v>55.65</v>
      </c>
      <c r="U116" s="124">
        <f t="shared" ca="1" si="51"/>
        <v>49.88</v>
      </c>
      <c r="V116" s="121">
        <f t="shared" ca="1" si="52"/>
        <v>0.70710571923743515</v>
      </c>
      <c r="W116" s="121" t="e">
        <f t="shared" si="70"/>
        <v>#N/A</v>
      </c>
      <c r="X116" s="124">
        <f t="shared" si="71"/>
        <v>0.2</v>
      </c>
      <c r="Y116" s="124">
        <f t="shared" si="72"/>
        <v>0.8</v>
      </c>
      <c r="Z116" t="e">
        <f t="shared" ca="1" si="53"/>
        <v>#N/A</v>
      </c>
      <c r="AA116" t="e">
        <f t="shared" ca="1" si="54"/>
        <v>#N/A</v>
      </c>
      <c r="AB116" t="e">
        <f t="shared" ca="1" si="55"/>
        <v>#N/A</v>
      </c>
      <c r="AC116" t="e">
        <f t="shared" ca="1" si="56"/>
        <v>#N/A</v>
      </c>
      <c r="AD116" t="b">
        <f t="shared" ca="1" si="57"/>
        <v>0</v>
      </c>
      <c r="AE116" t="b">
        <f t="shared" ca="1" si="43"/>
        <v>0</v>
      </c>
      <c r="AF116" t="b">
        <f t="shared" ca="1" si="73"/>
        <v>0</v>
      </c>
      <c r="AG116" t="b">
        <f t="shared" ca="1" si="58"/>
        <v>0</v>
      </c>
      <c r="AH116" t="b">
        <f t="shared" ca="1" si="39"/>
        <v>0</v>
      </c>
      <c r="AI116" s="225" t="e">
        <f t="shared" ca="1" si="59"/>
        <v>#N/A</v>
      </c>
      <c r="AJ116" s="225" t="e">
        <f t="shared" ca="1" si="60"/>
        <v>#N/A</v>
      </c>
      <c r="AK116" s="225" t="e">
        <f t="shared" ca="1" si="61"/>
        <v>#N/A</v>
      </c>
      <c r="AL116" s="225" t="e">
        <f t="shared" ca="1" si="62"/>
        <v>#N/A</v>
      </c>
      <c r="AM116" t="b">
        <f t="shared" ca="1" si="63"/>
        <v>0</v>
      </c>
      <c r="AN116" t="b">
        <f t="shared" ca="1" si="40"/>
        <v>0</v>
      </c>
      <c r="AO116" t="b">
        <f t="shared" ca="1" si="74"/>
        <v>1</v>
      </c>
      <c r="AP116" t="b">
        <f t="shared" ca="1" si="64"/>
        <v>0</v>
      </c>
      <c r="AQ116" t="b">
        <f t="shared" ca="1" si="41"/>
        <v>0</v>
      </c>
      <c r="AR116" s="124" t="e">
        <f t="shared" ca="1" si="65"/>
        <v>#N/A</v>
      </c>
      <c r="AS116" s="124" t="e">
        <f t="shared" ca="1" si="66"/>
        <v>#N/A</v>
      </c>
      <c r="AT116" t="e">
        <f t="shared" ca="1" si="75"/>
        <v>#N/A</v>
      </c>
      <c r="AU116" t="e">
        <f t="shared" ca="1" si="75"/>
        <v>#N/A</v>
      </c>
    </row>
    <row r="117" spans="1:47" x14ac:dyDescent="0.25">
      <c r="A117">
        <v>85</v>
      </c>
      <c r="B117" s="74">
        <f ca="1">OFFSET(InputPriceData!B$15,CalculationsAndCharts!$A117+$A$11,0,1,1)</f>
        <v>41467</v>
      </c>
      <c r="C117" s="3">
        <f ca="1">OFFSET(InputPriceData!G$15,CalculationsAndCharts!$A117+$A$11,0,1,1)</f>
        <v>7579900</v>
      </c>
      <c r="D117" s="4">
        <f ca="1">OFFSET(InputPriceData!C$15,CalculationsAndCharts!$A117+$A$11,IF($C$7,7,0),1,1)</f>
        <v>54.14</v>
      </c>
      <c r="E117" s="4">
        <f ca="1">OFFSET(InputPriceData!D$15,CalculationsAndCharts!$A117+$A$11,IF($C$7,7,0),1,1)</f>
        <v>54.4</v>
      </c>
      <c r="F117" s="4">
        <f ca="1">OFFSET(InputPriceData!E$15,CalculationsAndCharts!$A117+$A$11,IF($C$7,7,0),1,1)</f>
        <v>53.45</v>
      </c>
      <c r="G117" s="4">
        <f ca="1">OFFSET(InputPriceData!F$15,CalculationsAndCharts!$A117+$A$11,IF($C$7,7,0),1,1)</f>
        <v>53.77</v>
      </c>
      <c r="H117" s="126" t="e">
        <f t="shared" si="45"/>
        <v>#N/A</v>
      </c>
      <c r="I117" s="41" t="e">
        <f t="shared" si="77"/>
        <v>#N/A</v>
      </c>
      <c r="J117" s="41" t="e">
        <f t="shared" si="77"/>
        <v>#N/A</v>
      </c>
      <c r="K117" s="215">
        <f t="shared" ca="1" si="46"/>
        <v>53.944843335029205</v>
      </c>
      <c r="L117" s="215">
        <f t="shared" ca="1" si="67"/>
        <v>53.944843335029205</v>
      </c>
      <c r="M117" s="121">
        <f t="shared" ca="1" si="47"/>
        <v>1.0796937504327078</v>
      </c>
      <c r="N117" s="121">
        <f t="shared" ca="1" si="68"/>
        <v>2.1405678533937635</v>
      </c>
      <c r="O117" s="121">
        <f t="shared" ca="1" si="69"/>
        <v>2.1405678533937635</v>
      </c>
      <c r="P117" s="121">
        <f t="shared" ca="1" si="76"/>
        <v>-0.68752522635706681</v>
      </c>
      <c r="Q117" s="121">
        <f t="shared" ca="1" si="48"/>
        <v>1</v>
      </c>
      <c r="R117" s="121">
        <f t="shared" ca="1" si="49"/>
        <v>1.0018691582107402</v>
      </c>
      <c r="S117" s="121"/>
      <c r="T117" s="124">
        <f t="shared" ca="1" si="50"/>
        <v>55.65</v>
      </c>
      <c r="U117" s="124">
        <f t="shared" ca="1" si="51"/>
        <v>49.88</v>
      </c>
      <c r="V117" s="121">
        <f t="shared" ca="1" si="52"/>
        <v>0.67417677642980989</v>
      </c>
      <c r="W117" s="121" t="e">
        <f t="shared" si="70"/>
        <v>#N/A</v>
      </c>
      <c r="X117" s="124">
        <f t="shared" si="71"/>
        <v>0.2</v>
      </c>
      <c r="Y117" s="124">
        <f t="shared" si="72"/>
        <v>0.8</v>
      </c>
      <c r="Z117" t="e">
        <f t="shared" ca="1" si="53"/>
        <v>#N/A</v>
      </c>
      <c r="AA117" t="e">
        <f t="shared" ca="1" si="54"/>
        <v>#N/A</v>
      </c>
      <c r="AB117" t="e">
        <f t="shared" ca="1" si="55"/>
        <v>#N/A</v>
      </c>
      <c r="AC117" t="e">
        <f t="shared" ca="1" si="56"/>
        <v>#N/A</v>
      </c>
      <c r="AD117" t="b">
        <f t="shared" ca="1" si="57"/>
        <v>0</v>
      </c>
      <c r="AE117" t="b">
        <f t="shared" ca="1" si="43"/>
        <v>0</v>
      </c>
      <c r="AF117" t="b">
        <f t="shared" ca="1" si="73"/>
        <v>0</v>
      </c>
      <c r="AG117" t="b">
        <f t="shared" ca="1" si="58"/>
        <v>0</v>
      </c>
      <c r="AH117" t="b">
        <f t="shared" ca="1" si="39"/>
        <v>0</v>
      </c>
      <c r="AI117" s="225" t="e">
        <f t="shared" ca="1" si="59"/>
        <v>#N/A</v>
      </c>
      <c r="AJ117" s="225" t="e">
        <f t="shared" ca="1" si="60"/>
        <v>#N/A</v>
      </c>
      <c r="AK117" s="225" t="e">
        <f t="shared" ca="1" si="61"/>
        <v>#N/A</v>
      </c>
      <c r="AL117" s="225" t="e">
        <f t="shared" ca="1" si="62"/>
        <v>#N/A</v>
      </c>
      <c r="AM117" t="b">
        <f t="shared" ca="1" si="63"/>
        <v>0</v>
      </c>
      <c r="AN117" t="b">
        <f t="shared" ca="1" si="40"/>
        <v>0</v>
      </c>
      <c r="AO117" t="b">
        <f t="shared" ca="1" si="74"/>
        <v>1</v>
      </c>
      <c r="AP117" t="b">
        <f t="shared" ca="1" si="64"/>
        <v>0</v>
      </c>
      <c r="AQ117" t="b">
        <f t="shared" ca="1" si="41"/>
        <v>0</v>
      </c>
      <c r="AR117" s="124" t="e">
        <f t="shared" ca="1" si="65"/>
        <v>#N/A</v>
      </c>
      <c r="AS117" s="124" t="e">
        <f t="shared" ca="1" si="66"/>
        <v>#N/A</v>
      </c>
      <c r="AT117" t="e">
        <f t="shared" ca="1" si="75"/>
        <v>#N/A</v>
      </c>
      <c r="AU117" t="e">
        <f t="shared" ca="1" si="75"/>
        <v>#N/A</v>
      </c>
    </row>
    <row r="118" spans="1:47" x14ac:dyDescent="0.25">
      <c r="A118">
        <v>86</v>
      </c>
      <c r="B118" s="74">
        <f ca="1">OFFSET(InputPriceData!B$15,CalculationsAndCharts!$A118+$A$11,0,1,1)</f>
        <v>41466</v>
      </c>
      <c r="C118" s="3">
        <f ca="1">OFFSET(InputPriceData!G$15,CalculationsAndCharts!$A118+$A$11,0,1,1)</f>
        <v>4215300</v>
      </c>
      <c r="D118" s="4">
        <f ca="1">OFFSET(InputPriceData!C$15,CalculationsAndCharts!$A118+$A$11,IF($C$7,7,0),1,1)</f>
        <v>55.05</v>
      </c>
      <c r="E118" s="4">
        <f ca="1">OFFSET(InputPriceData!D$15,CalculationsAndCharts!$A118+$A$11,IF($C$7,7,0),1,1)</f>
        <v>55.8</v>
      </c>
      <c r="F118" s="4">
        <f ca="1">OFFSET(InputPriceData!E$15,CalculationsAndCharts!$A118+$A$11,IF($C$7,7,0),1,1)</f>
        <v>54.58</v>
      </c>
      <c r="G118" s="4">
        <f ca="1">OFFSET(InputPriceData!F$15,CalculationsAndCharts!$A118+$A$11,IF($C$7,7,0),1,1)</f>
        <v>55.65</v>
      </c>
      <c r="H118" s="126" t="e">
        <f t="shared" si="45"/>
        <v>#N/A</v>
      </c>
      <c r="I118" s="41" t="e">
        <f t="shared" si="77"/>
        <v>#N/A</v>
      </c>
      <c r="J118" s="41" t="e">
        <f t="shared" si="77"/>
        <v>#N/A</v>
      </c>
      <c r="K118" s="215">
        <f t="shared" ca="1" si="46"/>
        <v>53.175446668910581</v>
      </c>
      <c r="L118" s="215">
        <f t="shared" ca="1" si="67"/>
        <v>53.175446668910581</v>
      </c>
      <c r="M118" s="121">
        <f t="shared" ca="1" si="47"/>
        <v>3.4111463448582398</v>
      </c>
      <c r="N118" s="121">
        <f t="shared" ca="1" si="68"/>
        <v>1.7269506182475927</v>
      </c>
      <c r="O118" s="121">
        <f t="shared" ca="1" si="69"/>
        <v>1.7269506182475927</v>
      </c>
      <c r="P118" s="121">
        <f t="shared" ca="1" si="76"/>
        <v>-0.88839437656689046</v>
      </c>
      <c r="Q118" s="121">
        <f t="shared" ca="1" si="48"/>
        <v>1</v>
      </c>
      <c r="R118" s="121">
        <f t="shared" ca="1" si="49"/>
        <v>1.0036230621865201</v>
      </c>
      <c r="S118" s="121"/>
      <c r="T118" s="124">
        <f t="shared" ca="1" si="50"/>
        <v>55.65</v>
      </c>
      <c r="U118" s="124">
        <f t="shared" ca="1" si="51"/>
        <v>49.88</v>
      </c>
      <c r="V118" s="121">
        <f t="shared" ca="1" si="52"/>
        <v>1</v>
      </c>
      <c r="W118" s="121" t="e">
        <f t="shared" si="70"/>
        <v>#N/A</v>
      </c>
      <c r="X118" s="124">
        <f t="shared" si="71"/>
        <v>0.2</v>
      </c>
      <c r="Y118" s="124">
        <f t="shared" si="72"/>
        <v>0.8</v>
      </c>
      <c r="Z118" t="e">
        <f t="shared" ca="1" si="53"/>
        <v>#N/A</v>
      </c>
      <c r="AA118" t="e">
        <f t="shared" ca="1" si="54"/>
        <v>#N/A</v>
      </c>
      <c r="AB118" t="e">
        <f t="shared" ca="1" si="55"/>
        <v>#N/A</v>
      </c>
      <c r="AC118" t="e">
        <f t="shared" ca="1" si="56"/>
        <v>#N/A</v>
      </c>
      <c r="AD118" t="b">
        <f t="shared" ca="1" si="57"/>
        <v>0</v>
      </c>
      <c r="AE118" t="b">
        <f t="shared" ca="1" si="43"/>
        <v>0</v>
      </c>
      <c r="AF118" t="b">
        <f t="shared" ca="1" si="73"/>
        <v>0</v>
      </c>
      <c r="AG118" t="b">
        <f t="shared" ca="1" si="58"/>
        <v>0</v>
      </c>
      <c r="AH118" t="b">
        <f t="shared" ca="1" si="39"/>
        <v>0</v>
      </c>
      <c r="AI118" s="225" t="e">
        <f t="shared" ca="1" si="59"/>
        <v>#N/A</v>
      </c>
      <c r="AJ118" s="225" t="e">
        <f t="shared" ca="1" si="60"/>
        <v>#N/A</v>
      </c>
      <c r="AK118" s="225" t="e">
        <f t="shared" ca="1" si="61"/>
        <v>#N/A</v>
      </c>
      <c r="AL118" s="225" t="e">
        <f t="shared" ca="1" si="62"/>
        <v>#N/A</v>
      </c>
      <c r="AM118" t="b">
        <f t="shared" ca="1" si="63"/>
        <v>0</v>
      </c>
      <c r="AN118" t="b">
        <f t="shared" ca="1" si="40"/>
        <v>0</v>
      </c>
      <c r="AO118" t="b">
        <f t="shared" ca="1" si="74"/>
        <v>1</v>
      </c>
      <c r="AP118" t="b">
        <f t="shared" ca="1" si="64"/>
        <v>0</v>
      </c>
      <c r="AQ118" t="b">
        <f t="shared" ca="1" si="41"/>
        <v>0</v>
      </c>
      <c r="AR118" s="124" t="e">
        <f t="shared" ca="1" si="65"/>
        <v>#N/A</v>
      </c>
      <c r="AS118" s="124" t="e">
        <f t="shared" ca="1" si="66"/>
        <v>#N/A</v>
      </c>
      <c r="AT118" t="e">
        <f t="shared" ca="1" si="75"/>
        <v>#N/A</v>
      </c>
      <c r="AU118" t="e">
        <f t="shared" ca="1" si="75"/>
        <v>#N/A</v>
      </c>
    </row>
    <row r="119" spans="1:47" x14ac:dyDescent="0.25">
      <c r="A119">
        <v>87</v>
      </c>
      <c r="B119" s="74">
        <f ca="1">OFFSET(InputPriceData!B$15,CalculationsAndCharts!$A119+$A$11,0,1,1)</f>
        <v>41465</v>
      </c>
      <c r="C119" s="3">
        <f ca="1">OFFSET(InputPriceData!G$15,CalculationsAndCharts!$A119+$A$11,0,1,1)</f>
        <v>8237500</v>
      </c>
      <c r="D119" s="4">
        <f ca="1">OFFSET(InputPriceData!C$15,CalculationsAndCharts!$A119+$A$11,IF($C$7,7,0),1,1)</f>
        <v>52.87</v>
      </c>
      <c r="E119" s="4">
        <f ca="1">OFFSET(InputPriceData!D$15,CalculationsAndCharts!$A119+$A$11,IF($C$7,7,0),1,1)</f>
        <v>55.01</v>
      </c>
      <c r="F119" s="4">
        <f ca="1">OFFSET(InputPriceData!E$15,CalculationsAndCharts!$A119+$A$11,IF($C$7,7,0),1,1)</f>
        <v>52.83</v>
      </c>
      <c r="G119" s="4">
        <f ca="1">OFFSET(InputPriceData!F$15,CalculationsAndCharts!$A119+$A$11,IF($C$7,7,0),1,1)</f>
        <v>54.78</v>
      </c>
      <c r="H119" s="126" t="e">
        <f t="shared" si="45"/>
        <v>#N/A</v>
      </c>
      <c r="I119" s="41" t="e">
        <f t="shared" si="77"/>
        <v>#N/A</v>
      </c>
      <c r="J119" s="41" t="e">
        <f t="shared" si="77"/>
        <v>#N/A</v>
      </c>
      <c r="K119" s="215">
        <f t="shared" ca="1" si="46"/>
        <v>52.249235242343737</v>
      </c>
      <c r="L119" s="215">
        <f t="shared" ca="1" si="67"/>
        <v>52.249235242343737</v>
      </c>
      <c r="M119" s="121">
        <f t="shared" ca="1" si="47"/>
        <v>3.1616942212715458</v>
      </c>
      <c r="N119" s="121">
        <f t="shared" ca="1" si="68"/>
        <v>1.0404030964575148</v>
      </c>
      <c r="O119" s="121">
        <f t="shared" ca="1" si="69"/>
        <v>1.0404030964575148</v>
      </c>
      <c r="P119" s="121">
        <f t="shared" ca="1" si="76"/>
        <v>-1.2586491408550249</v>
      </c>
      <c r="Q119" s="121">
        <f t="shared" ca="1" si="48"/>
        <v>1</v>
      </c>
      <c r="R119" s="121">
        <f t="shared" ca="1" si="49"/>
        <v>1.0056575558061294</v>
      </c>
      <c r="S119" s="121"/>
      <c r="T119" s="124">
        <f t="shared" ca="1" si="50"/>
        <v>54.78</v>
      </c>
      <c r="U119" s="124">
        <f t="shared" ca="1" si="51"/>
        <v>49.88</v>
      </c>
      <c r="V119" s="121">
        <f t="shared" ca="1" si="52"/>
        <v>1</v>
      </c>
      <c r="W119" s="121" t="e">
        <f t="shared" si="70"/>
        <v>#N/A</v>
      </c>
      <c r="X119" s="124">
        <f t="shared" si="71"/>
        <v>0.2</v>
      </c>
      <c r="Y119" s="124">
        <f t="shared" si="72"/>
        <v>0.8</v>
      </c>
      <c r="Z119" t="e">
        <f t="shared" ca="1" si="53"/>
        <v>#N/A</v>
      </c>
      <c r="AA119" t="e">
        <f t="shared" ca="1" si="54"/>
        <v>#N/A</v>
      </c>
      <c r="AB119" t="e">
        <f t="shared" ca="1" si="55"/>
        <v>#N/A</v>
      </c>
      <c r="AC119" t="e">
        <f t="shared" ca="1" si="56"/>
        <v>#N/A</v>
      </c>
      <c r="AD119" t="b">
        <f t="shared" ca="1" si="57"/>
        <v>0</v>
      </c>
      <c r="AE119" t="b">
        <f t="shared" ca="1" si="43"/>
        <v>0</v>
      </c>
      <c r="AF119" t="b">
        <f t="shared" ca="1" si="73"/>
        <v>0</v>
      </c>
      <c r="AG119" t="b">
        <f t="shared" ca="1" si="58"/>
        <v>0</v>
      </c>
      <c r="AH119" t="b">
        <f t="shared" ca="1" si="39"/>
        <v>0</v>
      </c>
      <c r="AI119" s="225" t="e">
        <f t="shared" ca="1" si="59"/>
        <v>#N/A</v>
      </c>
      <c r="AJ119" s="225" t="e">
        <f t="shared" ca="1" si="60"/>
        <v>#N/A</v>
      </c>
      <c r="AK119" s="225" t="e">
        <f t="shared" ca="1" si="61"/>
        <v>#N/A</v>
      </c>
      <c r="AL119" s="225" t="e">
        <f t="shared" ca="1" si="62"/>
        <v>#N/A</v>
      </c>
      <c r="AM119" t="b">
        <f t="shared" ca="1" si="63"/>
        <v>0</v>
      </c>
      <c r="AN119" t="b">
        <f t="shared" ca="1" si="40"/>
        <v>0</v>
      </c>
      <c r="AO119" t="b">
        <f t="shared" ca="1" si="74"/>
        <v>1</v>
      </c>
      <c r="AP119" t="b">
        <f t="shared" ca="1" si="64"/>
        <v>0</v>
      </c>
      <c r="AQ119" t="b">
        <f t="shared" ca="1" si="41"/>
        <v>0</v>
      </c>
      <c r="AR119" s="124" t="e">
        <f t="shared" ca="1" si="65"/>
        <v>#N/A</v>
      </c>
      <c r="AS119" s="124" t="e">
        <f t="shared" ca="1" si="66"/>
        <v>#N/A</v>
      </c>
      <c r="AT119" t="e">
        <f t="shared" ca="1" si="75"/>
        <v>#N/A</v>
      </c>
      <c r="AU119" t="e">
        <f t="shared" ca="1" si="75"/>
        <v>#N/A</v>
      </c>
    </row>
    <row r="120" spans="1:47" x14ac:dyDescent="0.25">
      <c r="A120">
        <v>88</v>
      </c>
      <c r="B120" s="74">
        <f ca="1">OFFSET(InputPriceData!B$15,CalculationsAndCharts!$A120+$A$11,0,1,1)</f>
        <v>41464</v>
      </c>
      <c r="C120" s="3">
        <f ca="1">OFFSET(InputPriceData!G$15,CalculationsAndCharts!$A120+$A$11,0,1,1)</f>
        <v>2370100</v>
      </c>
      <c r="D120" s="4">
        <f ca="1">OFFSET(InputPriceData!C$15,CalculationsAndCharts!$A120+$A$11,IF($C$7,7,0),1,1)</f>
        <v>52.32</v>
      </c>
      <c r="E120" s="4">
        <f ca="1">OFFSET(InputPriceData!D$15,CalculationsAndCharts!$A120+$A$11,IF($C$7,7,0),1,1)</f>
        <v>52.82</v>
      </c>
      <c r="F120" s="4">
        <f ca="1">OFFSET(InputPriceData!E$15,CalculationsAndCharts!$A120+$A$11,IF($C$7,7,0),1,1)</f>
        <v>51.77</v>
      </c>
      <c r="G120" s="4">
        <f ca="1">OFFSET(InputPriceData!F$15,CalculationsAndCharts!$A120+$A$11,IF($C$7,7,0),1,1)</f>
        <v>51.8</v>
      </c>
      <c r="H120" s="126" t="e">
        <f t="shared" si="45"/>
        <v>#N/A</v>
      </c>
      <c r="I120" s="41" t="e">
        <f t="shared" si="77"/>
        <v>#N/A</v>
      </c>
      <c r="J120" s="41" t="e">
        <f t="shared" si="77"/>
        <v>#N/A</v>
      </c>
      <c r="K120" s="215">
        <f t="shared" ca="1" si="46"/>
        <v>51.822603436521547</v>
      </c>
      <c r="L120" s="215">
        <f t="shared" ca="1" si="67"/>
        <v>51.822603436521547</v>
      </c>
      <c r="M120" s="121">
        <f t="shared" ca="1" si="47"/>
        <v>0.51175219884355116</v>
      </c>
      <c r="N120" s="121">
        <f t="shared" ca="1" si="68"/>
        <v>0.75350143237787792</v>
      </c>
      <c r="O120" s="121">
        <f t="shared" ca="1" si="69"/>
        <v>0.75350143237787792</v>
      </c>
      <c r="P120" s="121">
        <f t="shared" ca="1" si="76"/>
        <v>-1.7499416789481008</v>
      </c>
      <c r="Q120" s="121">
        <f t="shared" ca="1" si="48"/>
        <v>1</v>
      </c>
      <c r="R120" s="121">
        <f t="shared" ca="1" si="49"/>
        <v>1.0071221140327777</v>
      </c>
      <c r="S120" s="121"/>
      <c r="T120" s="124">
        <f t="shared" ca="1" si="50"/>
        <v>52.43</v>
      </c>
      <c r="U120" s="124">
        <f t="shared" ca="1" si="51"/>
        <v>49.88</v>
      </c>
      <c r="V120" s="121">
        <f t="shared" ca="1" si="52"/>
        <v>0.752941176470587</v>
      </c>
      <c r="W120" s="121" t="e">
        <f t="shared" si="70"/>
        <v>#N/A</v>
      </c>
      <c r="X120" s="124">
        <f t="shared" si="71"/>
        <v>0.2</v>
      </c>
      <c r="Y120" s="124">
        <f t="shared" si="72"/>
        <v>0.8</v>
      </c>
      <c r="Z120" t="e">
        <f t="shared" ca="1" si="53"/>
        <v>#N/A</v>
      </c>
      <c r="AA120" t="e">
        <f t="shared" ca="1" si="54"/>
        <v>#N/A</v>
      </c>
      <c r="AB120" t="e">
        <f t="shared" ca="1" si="55"/>
        <v>#N/A</v>
      </c>
      <c r="AC120" t="e">
        <f t="shared" ca="1" si="56"/>
        <v>#N/A</v>
      </c>
      <c r="AD120" t="b">
        <f t="shared" ca="1" si="57"/>
        <v>0</v>
      </c>
      <c r="AE120" t="b">
        <f t="shared" ca="1" si="43"/>
        <v>0</v>
      </c>
      <c r="AF120" t="b">
        <f t="shared" ca="1" si="73"/>
        <v>0</v>
      </c>
      <c r="AG120" t="b">
        <f t="shared" ca="1" si="58"/>
        <v>0</v>
      </c>
      <c r="AH120" t="b">
        <f t="shared" ca="1" si="39"/>
        <v>0</v>
      </c>
      <c r="AI120" s="225" t="e">
        <f t="shared" ca="1" si="59"/>
        <v>#N/A</v>
      </c>
      <c r="AJ120" s="225" t="e">
        <f t="shared" ca="1" si="60"/>
        <v>#N/A</v>
      </c>
      <c r="AK120" s="225" t="e">
        <f t="shared" ca="1" si="61"/>
        <v>#N/A</v>
      </c>
      <c r="AL120" s="225" t="e">
        <f t="shared" ca="1" si="62"/>
        <v>#N/A</v>
      </c>
      <c r="AM120" t="b">
        <f t="shared" ca="1" si="63"/>
        <v>0</v>
      </c>
      <c r="AN120" t="b">
        <f t="shared" ca="1" si="40"/>
        <v>0</v>
      </c>
      <c r="AO120" t="b">
        <f t="shared" ca="1" si="74"/>
        <v>1</v>
      </c>
      <c r="AP120" t="b">
        <f t="shared" ca="1" si="64"/>
        <v>0</v>
      </c>
      <c r="AQ120" t="b">
        <f t="shared" ca="1" si="41"/>
        <v>0</v>
      </c>
      <c r="AR120" s="124" t="e">
        <f t="shared" ca="1" si="65"/>
        <v>#N/A</v>
      </c>
      <c r="AS120" s="124" t="e">
        <f t="shared" ca="1" si="66"/>
        <v>#N/A</v>
      </c>
      <c r="AT120" t="e">
        <f t="shared" ca="1" si="75"/>
        <v>#N/A</v>
      </c>
      <c r="AU120" t="e">
        <f t="shared" ca="1" si="75"/>
        <v>#N/A</v>
      </c>
    </row>
    <row r="121" spans="1:47" x14ac:dyDescent="0.25">
      <c r="A121">
        <v>89</v>
      </c>
      <c r="B121" s="74">
        <f ca="1">OFFSET(InputPriceData!B$15,CalculationsAndCharts!$A121+$A$11,0,1,1)</f>
        <v>41463</v>
      </c>
      <c r="C121" s="3">
        <f ca="1">OFFSET(InputPriceData!G$15,CalculationsAndCharts!$A121+$A$11,0,1,1)</f>
        <v>2309500</v>
      </c>
      <c r="D121" s="4">
        <f ca="1">OFFSET(InputPriceData!C$15,CalculationsAndCharts!$A121+$A$11,IF($C$7,7,0),1,1)</f>
        <v>52</v>
      </c>
      <c r="E121" s="4">
        <f ca="1">OFFSET(InputPriceData!D$15,CalculationsAndCharts!$A121+$A$11,IF($C$7,7,0),1,1)</f>
        <v>52.36</v>
      </c>
      <c r="F121" s="4">
        <f ca="1">OFFSET(InputPriceData!E$15,CalculationsAndCharts!$A121+$A$11,IF($C$7,7,0),1,1)</f>
        <v>51.49</v>
      </c>
      <c r="G121" s="4">
        <f ca="1">OFFSET(InputPriceData!F$15,CalculationsAndCharts!$A121+$A$11,IF($C$7,7,0),1,1)</f>
        <v>52.12</v>
      </c>
      <c r="H121" s="126" t="e">
        <f t="shared" si="45"/>
        <v>#N/A</v>
      </c>
      <c r="I121" s="41" t="e">
        <f t="shared" si="77"/>
        <v>#N/A</v>
      </c>
      <c r="J121" s="41" t="e">
        <f t="shared" si="77"/>
        <v>#N/A</v>
      </c>
      <c r="K121" s="215">
        <f t="shared" ca="1" si="46"/>
        <v>51.688437069024474</v>
      </c>
      <c r="L121" s="215">
        <f t="shared" ca="1" si="67"/>
        <v>51.688437069024474</v>
      </c>
      <c r="M121" s="121">
        <f t="shared" ca="1" si="47"/>
        <v>0.94556821623486442</v>
      </c>
      <c r="N121" s="121">
        <f t="shared" ca="1" si="68"/>
        <v>0.72262313229012998</v>
      </c>
      <c r="O121" s="121">
        <f t="shared" ca="1" si="69"/>
        <v>0.72262313229012998</v>
      </c>
      <c r="P121" s="121">
        <f t="shared" ca="1" si="76"/>
        <v>-2.1695911524785174</v>
      </c>
      <c r="Q121" s="121">
        <f t="shared" ca="1" si="48"/>
        <v>1</v>
      </c>
      <c r="R121" s="121">
        <f t="shared" ca="1" si="49"/>
        <v>1.0062995939738928</v>
      </c>
      <c r="S121" s="121"/>
      <c r="T121" s="124">
        <f t="shared" ca="1" si="50"/>
        <v>52.43</v>
      </c>
      <c r="U121" s="124">
        <f t="shared" ca="1" si="51"/>
        <v>49.88</v>
      </c>
      <c r="V121" s="121">
        <f t="shared" ca="1" si="52"/>
        <v>0.8784313725490186</v>
      </c>
      <c r="W121" s="121" t="e">
        <f t="shared" si="70"/>
        <v>#N/A</v>
      </c>
      <c r="X121" s="124">
        <f t="shared" si="71"/>
        <v>0.2</v>
      </c>
      <c r="Y121" s="124">
        <f t="shared" si="72"/>
        <v>0.8</v>
      </c>
      <c r="Z121" t="e">
        <f t="shared" ca="1" si="53"/>
        <v>#N/A</v>
      </c>
      <c r="AA121" t="e">
        <f t="shared" ca="1" si="54"/>
        <v>#N/A</v>
      </c>
      <c r="AB121" t="e">
        <f t="shared" ca="1" si="55"/>
        <v>#N/A</v>
      </c>
      <c r="AC121" t="e">
        <f t="shared" ca="1" si="56"/>
        <v>#N/A</v>
      </c>
      <c r="AD121" t="b">
        <f t="shared" ca="1" si="57"/>
        <v>0</v>
      </c>
      <c r="AE121" t="b">
        <f t="shared" ca="1" si="43"/>
        <v>0</v>
      </c>
      <c r="AF121" t="b">
        <f t="shared" ca="1" si="73"/>
        <v>0</v>
      </c>
      <c r="AG121" t="b">
        <f t="shared" ca="1" si="58"/>
        <v>0</v>
      </c>
      <c r="AH121" t="b">
        <f t="shared" ca="1" si="39"/>
        <v>0</v>
      </c>
      <c r="AI121" s="225" t="e">
        <f t="shared" ca="1" si="59"/>
        <v>#N/A</v>
      </c>
      <c r="AJ121" s="225" t="e">
        <f t="shared" ca="1" si="60"/>
        <v>#N/A</v>
      </c>
      <c r="AK121" s="225" t="e">
        <f t="shared" ca="1" si="61"/>
        <v>#N/A</v>
      </c>
      <c r="AL121" s="225" t="e">
        <f t="shared" ca="1" si="62"/>
        <v>#N/A</v>
      </c>
      <c r="AM121" t="b">
        <f t="shared" ca="1" si="63"/>
        <v>0</v>
      </c>
      <c r="AN121" t="b">
        <f t="shared" ca="1" si="40"/>
        <v>0</v>
      </c>
      <c r="AO121" t="b">
        <f t="shared" ca="1" si="74"/>
        <v>1</v>
      </c>
      <c r="AP121" t="b">
        <f t="shared" ca="1" si="64"/>
        <v>0</v>
      </c>
      <c r="AQ121" t="b">
        <f t="shared" ca="1" si="41"/>
        <v>0</v>
      </c>
      <c r="AR121" s="124" t="e">
        <f t="shared" ca="1" si="65"/>
        <v>#N/A</v>
      </c>
      <c r="AS121" s="124" t="e">
        <f t="shared" ca="1" si="66"/>
        <v>#N/A</v>
      </c>
      <c r="AT121" t="e">
        <f t="shared" ca="1" si="75"/>
        <v>#N/A</v>
      </c>
      <c r="AU121" t="e">
        <f t="shared" ca="1" si="75"/>
        <v>#N/A</v>
      </c>
    </row>
    <row r="122" spans="1:47" x14ac:dyDescent="0.25">
      <c r="A122">
        <v>90</v>
      </c>
      <c r="B122" s="74">
        <f ca="1">OFFSET(InputPriceData!B$15,CalculationsAndCharts!$A122+$A$11,0,1,1)</f>
        <v>41460</v>
      </c>
      <c r="C122" s="3">
        <f ca="1">OFFSET(InputPriceData!G$15,CalculationsAndCharts!$A122+$A$11,0,1,1)</f>
        <v>1673500</v>
      </c>
      <c r="D122" s="4">
        <f ca="1">OFFSET(InputPriceData!C$15,CalculationsAndCharts!$A122+$A$11,IF($C$7,7,0),1,1)</f>
        <v>51.46</v>
      </c>
      <c r="E122" s="4">
        <f ca="1">OFFSET(InputPriceData!D$15,CalculationsAndCharts!$A122+$A$11,IF($C$7,7,0),1,1)</f>
        <v>52.05</v>
      </c>
      <c r="F122" s="4">
        <f ca="1">OFFSET(InputPriceData!E$15,CalculationsAndCharts!$A122+$A$11,IF($C$7,7,0),1,1)</f>
        <v>51.26</v>
      </c>
      <c r="G122" s="4">
        <f ca="1">OFFSET(InputPriceData!F$15,CalculationsAndCharts!$A122+$A$11,IF($C$7,7,0),1,1)</f>
        <v>52.01</v>
      </c>
      <c r="H122" s="126" t="e">
        <f t="shared" si="45"/>
        <v>#N/A</v>
      </c>
      <c r="I122" s="41" t="e">
        <f t="shared" si="77"/>
        <v>#N/A</v>
      </c>
      <c r="J122" s="41" t="e">
        <f t="shared" si="77"/>
        <v>#N/A</v>
      </c>
      <c r="K122" s="215">
        <f t="shared" ca="1" si="46"/>
        <v>51.529368647217296</v>
      </c>
      <c r="L122" s="215">
        <f t="shared" ca="1" si="67"/>
        <v>51.529368647217296</v>
      </c>
      <c r="M122" s="121">
        <f t="shared" ca="1" si="47"/>
        <v>0.98604257425970598</v>
      </c>
      <c r="N122" s="121">
        <f t="shared" ca="1" si="68"/>
        <v>0.65126311426702932</v>
      </c>
      <c r="O122" s="121">
        <f t="shared" ca="1" si="69"/>
        <v>0.67135009320256323</v>
      </c>
      <c r="P122" s="121">
        <f t="shared" ca="1" si="76"/>
        <v>-2.4868138663368731</v>
      </c>
      <c r="Q122" s="121">
        <f t="shared" ca="1" si="48"/>
        <v>0.99363966558010386</v>
      </c>
      <c r="R122" s="121">
        <f t="shared" ca="1" si="49"/>
        <v>1.000422639802127</v>
      </c>
      <c r="S122" s="121"/>
      <c r="T122" s="124">
        <f t="shared" ca="1" si="50"/>
        <v>52.43</v>
      </c>
      <c r="U122" s="124">
        <f t="shared" ca="1" si="51"/>
        <v>49.88</v>
      </c>
      <c r="V122" s="121">
        <f t="shared" ca="1" si="52"/>
        <v>0.83529411764705797</v>
      </c>
      <c r="W122" s="121" t="e">
        <f t="shared" si="70"/>
        <v>#N/A</v>
      </c>
      <c r="X122" s="124">
        <f t="shared" si="71"/>
        <v>0.2</v>
      </c>
      <c r="Y122" s="124">
        <f t="shared" si="72"/>
        <v>0.8</v>
      </c>
      <c r="Z122" t="e">
        <f t="shared" ca="1" si="53"/>
        <v>#N/A</v>
      </c>
      <c r="AA122" t="e">
        <f t="shared" ca="1" si="54"/>
        <v>#N/A</v>
      </c>
      <c r="AB122" t="e">
        <f t="shared" ca="1" si="55"/>
        <v>#N/A</v>
      </c>
      <c r="AC122" t="e">
        <f t="shared" ca="1" si="56"/>
        <v>#N/A</v>
      </c>
      <c r="AD122" t="b">
        <f t="shared" ca="1" si="57"/>
        <v>0</v>
      </c>
      <c r="AE122" t="b">
        <f t="shared" ca="1" si="43"/>
        <v>0</v>
      </c>
      <c r="AF122" t="b">
        <f t="shared" ca="1" si="73"/>
        <v>0</v>
      </c>
      <c r="AG122" t="b">
        <f t="shared" ca="1" si="58"/>
        <v>0</v>
      </c>
      <c r="AH122" t="b">
        <f t="shared" ca="1" si="39"/>
        <v>0</v>
      </c>
      <c r="AI122" s="225" t="e">
        <f t="shared" ca="1" si="59"/>
        <v>#N/A</v>
      </c>
      <c r="AJ122" s="225" t="e">
        <f t="shared" ca="1" si="60"/>
        <v>#N/A</v>
      </c>
      <c r="AK122" s="225" t="e">
        <f t="shared" ca="1" si="61"/>
        <v>#N/A</v>
      </c>
      <c r="AL122" s="225" t="e">
        <f t="shared" ca="1" si="62"/>
        <v>#N/A</v>
      </c>
      <c r="AM122" t="b">
        <f t="shared" ca="1" si="63"/>
        <v>0</v>
      </c>
      <c r="AN122" t="b">
        <f t="shared" ca="1" si="40"/>
        <v>0</v>
      </c>
      <c r="AO122" t="b">
        <f t="shared" ca="1" si="74"/>
        <v>1</v>
      </c>
      <c r="AP122" t="b">
        <f t="shared" ca="1" si="64"/>
        <v>0</v>
      </c>
      <c r="AQ122" t="b">
        <f t="shared" ca="1" si="41"/>
        <v>0</v>
      </c>
      <c r="AR122" s="124" t="e">
        <f t="shared" ca="1" si="65"/>
        <v>#N/A</v>
      </c>
      <c r="AS122" s="124" t="e">
        <f t="shared" ca="1" si="66"/>
        <v>#N/A</v>
      </c>
      <c r="AT122" t="e">
        <f t="shared" ca="1" si="75"/>
        <v>#N/A</v>
      </c>
      <c r="AU122" t="e">
        <f t="shared" ca="1" si="75"/>
        <v>#N/A</v>
      </c>
    </row>
    <row r="123" spans="1:47" x14ac:dyDescent="0.25">
      <c r="A123">
        <v>91</v>
      </c>
      <c r="B123" s="74">
        <f ca="1">OFFSET(InputPriceData!B$15,CalculationsAndCharts!$A123+$A$11,0,1,1)</f>
        <v>41458</v>
      </c>
      <c r="C123" s="3">
        <f ca="1">OFFSET(InputPriceData!G$15,CalculationsAndCharts!$A123+$A$11,0,1,1)</f>
        <v>1860000</v>
      </c>
      <c r="D123" s="4">
        <f ca="1">OFFSET(InputPriceData!C$15,CalculationsAndCharts!$A123+$A$11,IF($C$7,7,0),1,1)</f>
        <v>51.25</v>
      </c>
      <c r="E123" s="4">
        <f ca="1">OFFSET(InputPriceData!D$15,CalculationsAndCharts!$A123+$A$11,IF($C$7,7,0),1,1)</f>
        <v>51.38</v>
      </c>
      <c r="F123" s="4">
        <f ca="1">OFFSET(InputPriceData!E$15,CalculationsAndCharts!$A123+$A$11,IF($C$7,7,0),1,1)</f>
        <v>50.53</v>
      </c>
      <c r="G123" s="4">
        <f ca="1">OFFSET(InputPriceData!F$15,CalculationsAndCharts!$A123+$A$11,IF($C$7,7,0),1,1)</f>
        <v>51.11</v>
      </c>
      <c r="H123" s="126" t="e">
        <f t="shared" si="45"/>
        <v>#N/A</v>
      </c>
      <c r="I123" s="41" t="e">
        <f t="shared" si="77"/>
        <v>#N/A</v>
      </c>
      <c r="J123" s="41" t="e">
        <f t="shared" si="77"/>
        <v>#N/A</v>
      </c>
      <c r="K123" s="215">
        <f t="shared" ca="1" si="46"/>
        <v>51.472277712291955</v>
      </c>
      <c r="L123" s="215">
        <f t="shared" ca="1" si="67"/>
        <v>51.472277712291955</v>
      </c>
      <c r="M123" s="121">
        <f t="shared" ca="1" si="47"/>
        <v>0.15688242379078465</v>
      </c>
      <c r="N123" s="121">
        <f t="shared" ca="1" si="68"/>
        <v>0.67135009320256323</v>
      </c>
      <c r="O123" s="121">
        <f t="shared" ca="1" si="69"/>
        <v>0.67135009320256323</v>
      </c>
      <c r="P123" s="121">
        <f t="shared" ca="1" si="76"/>
        <v>-2.6969193883865095</v>
      </c>
      <c r="Q123" s="121">
        <f t="shared" ca="1" si="48"/>
        <v>1</v>
      </c>
      <c r="R123" s="121">
        <f t="shared" ca="1" si="49"/>
        <v>0.98391640554574344</v>
      </c>
      <c r="S123" s="121"/>
      <c r="T123" s="124">
        <f t="shared" ca="1" si="50"/>
        <v>52.43</v>
      </c>
      <c r="U123" s="124">
        <f t="shared" ca="1" si="51"/>
        <v>49.88</v>
      </c>
      <c r="V123" s="121">
        <f t="shared" ca="1" si="52"/>
        <v>0.48235294117646987</v>
      </c>
      <c r="W123" s="121" t="e">
        <f t="shared" si="70"/>
        <v>#N/A</v>
      </c>
      <c r="X123" s="124">
        <f t="shared" si="71"/>
        <v>0.2</v>
      </c>
      <c r="Y123" s="124">
        <f t="shared" si="72"/>
        <v>0.8</v>
      </c>
      <c r="Z123" t="e">
        <f t="shared" ca="1" si="53"/>
        <v>#N/A</v>
      </c>
      <c r="AA123" t="e">
        <f t="shared" ca="1" si="54"/>
        <v>#N/A</v>
      </c>
      <c r="AB123" t="e">
        <f t="shared" ca="1" si="55"/>
        <v>#N/A</v>
      </c>
      <c r="AC123" t="e">
        <f t="shared" ca="1" si="56"/>
        <v>#N/A</v>
      </c>
      <c r="AD123" t="b">
        <f t="shared" ca="1" si="57"/>
        <v>0</v>
      </c>
      <c r="AE123" t="b">
        <f t="shared" ca="1" si="43"/>
        <v>0</v>
      </c>
      <c r="AF123" t="b">
        <f t="shared" ca="1" si="73"/>
        <v>0</v>
      </c>
      <c r="AG123" t="b">
        <f t="shared" ca="1" si="58"/>
        <v>0</v>
      </c>
      <c r="AH123" t="b">
        <f t="shared" ca="1" si="39"/>
        <v>0</v>
      </c>
      <c r="AI123" s="225" t="e">
        <f t="shared" ca="1" si="59"/>
        <v>#N/A</v>
      </c>
      <c r="AJ123" s="225" t="e">
        <f t="shared" ca="1" si="60"/>
        <v>#N/A</v>
      </c>
      <c r="AK123" s="225" t="e">
        <f t="shared" ca="1" si="61"/>
        <v>#N/A</v>
      </c>
      <c r="AL123" s="225" t="e">
        <f t="shared" ca="1" si="62"/>
        <v>#N/A</v>
      </c>
      <c r="AM123" t="b">
        <f t="shared" ca="1" si="63"/>
        <v>0</v>
      </c>
      <c r="AN123" t="b">
        <f t="shared" ca="1" si="40"/>
        <v>0</v>
      </c>
      <c r="AO123" t="b">
        <f t="shared" ca="1" si="74"/>
        <v>1</v>
      </c>
      <c r="AP123" t="b">
        <f t="shared" ca="1" si="64"/>
        <v>0</v>
      </c>
      <c r="AQ123" t="b">
        <f t="shared" ca="1" si="41"/>
        <v>0</v>
      </c>
      <c r="AR123" s="124" t="e">
        <f t="shared" ca="1" si="65"/>
        <v>#N/A</v>
      </c>
      <c r="AS123" s="124" t="e">
        <f t="shared" ca="1" si="66"/>
        <v>#N/A</v>
      </c>
      <c r="AT123" t="e">
        <f t="shared" ca="1" si="75"/>
        <v>#N/A</v>
      </c>
      <c r="AU123" t="e">
        <f t="shared" ca="1" si="75"/>
        <v>#N/A</v>
      </c>
    </row>
    <row r="124" spans="1:47" x14ac:dyDescent="0.25">
      <c r="A124">
        <v>92</v>
      </c>
      <c r="B124" s="74">
        <f ca="1">OFFSET(InputPriceData!B$15,CalculationsAndCharts!$A124+$A$11,0,1,1)</f>
        <v>41457</v>
      </c>
      <c r="C124" s="3">
        <f ca="1">OFFSET(InputPriceData!G$15,CalculationsAndCharts!$A124+$A$11,0,1,1)</f>
        <v>3334300</v>
      </c>
      <c r="D124" s="4">
        <f ca="1">OFFSET(InputPriceData!C$15,CalculationsAndCharts!$A124+$A$11,IF($C$7,7,0),1,1)</f>
        <v>52.19</v>
      </c>
      <c r="E124" s="4">
        <f ca="1">OFFSET(InputPriceData!D$15,CalculationsAndCharts!$A124+$A$11,IF($C$7,7,0),1,1)</f>
        <v>52.43</v>
      </c>
      <c r="F124" s="4">
        <f ca="1">OFFSET(InputPriceData!E$15,CalculationsAndCharts!$A124+$A$11,IF($C$7,7,0),1,1)</f>
        <v>51.23</v>
      </c>
      <c r="G124" s="4">
        <f ca="1">OFFSET(InputPriceData!F$15,CalculationsAndCharts!$A124+$A$11,IF($C$7,7,0),1,1)</f>
        <v>51.36</v>
      </c>
      <c r="H124" s="126" t="e">
        <f t="shared" si="45"/>
        <v>#N/A</v>
      </c>
      <c r="I124" s="41" t="e">
        <f t="shared" si="77"/>
        <v>#N/A</v>
      </c>
      <c r="J124" s="41" t="e">
        <f t="shared" si="77"/>
        <v>#N/A</v>
      </c>
      <c r="K124" s="215">
        <f t="shared" ca="1" si="46"/>
        <v>51.387459670214596</v>
      </c>
      <c r="L124" s="215">
        <f t="shared" ca="1" si="67"/>
        <v>51.387459670214596</v>
      </c>
      <c r="M124" s="121">
        <f t="shared" ca="1" si="47"/>
        <v>0.42177247637473175</v>
      </c>
      <c r="N124" s="121">
        <f t="shared" ca="1" si="68"/>
        <v>0.65871179270086022</v>
      </c>
      <c r="O124" s="121">
        <f t="shared" ca="1" si="69"/>
        <v>0.65871179270086022</v>
      </c>
      <c r="P124" s="121">
        <f t="shared" ca="1" si="76"/>
        <v>-2.6969193883865095</v>
      </c>
      <c r="Q124" s="121">
        <f t="shared" ca="1" si="48"/>
        <v>1</v>
      </c>
      <c r="R124" s="121">
        <f t="shared" ca="1" si="49"/>
        <v>0.95172568013768433</v>
      </c>
      <c r="S124" s="121"/>
      <c r="T124" s="124">
        <f t="shared" ca="1" si="50"/>
        <v>52.43</v>
      </c>
      <c r="U124" s="124">
        <f t="shared" ca="1" si="51"/>
        <v>49.88</v>
      </c>
      <c r="V124" s="121">
        <f t="shared" ca="1" si="52"/>
        <v>0.58039215686274448</v>
      </c>
      <c r="W124" s="121" t="e">
        <f t="shared" si="70"/>
        <v>#N/A</v>
      </c>
      <c r="X124" s="124">
        <f t="shared" si="71"/>
        <v>0.2</v>
      </c>
      <c r="Y124" s="124">
        <f t="shared" si="72"/>
        <v>0.8</v>
      </c>
      <c r="Z124" t="e">
        <f t="shared" ca="1" si="53"/>
        <v>#N/A</v>
      </c>
      <c r="AA124" t="e">
        <f t="shared" ca="1" si="54"/>
        <v>#N/A</v>
      </c>
      <c r="AB124" t="e">
        <f t="shared" ca="1" si="55"/>
        <v>#N/A</v>
      </c>
      <c r="AC124" t="e">
        <f t="shared" ca="1" si="56"/>
        <v>#N/A</v>
      </c>
      <c r="AD124" t="b">
        <f t="shared" ca="1" si="57"/>
        <v>0</v>
      </c>
      <c r="AE124" t="b">
        <f t="shared" ca="1" si="43"/>
        <v>0</v>
      </c>
      <c r="AF124" t="b">
        <f t="shared" ca="1" si="73"/>
        <v>0</v>
      </c>
      <c r="AG124" t="b">
        <f t="shared" ca="1" si="58"/>
        <v>0</v>
      </c>
      <c r="AH124" t="b">
        <f t="shared" ca="1" si="39"/>
        <v>0</v>
      </c>
      <c r="AI124" s="225" t="e">
        <f t="shared" ca="1" si="59"/>
        <v>#N/A</v>
      </c>
      <c r="AJ124" s="225" t="e">
        <f t="shared" ca="1" si="60"/>
        <v>#N/A</v>
      </c>
      <c r="AK124" s="225" t="e">
        <f t="shared" ca="1" si="61"/>
        <v>#N/A</v>
      </c>
      <c r="AL124" s="225" t="e">
        <f t="shared" ca="1" si="62"/>
        <v>#N/A</v>
      </c>
      <c r="AM124" t="b">
        <f t="shared" ca="1" si="63"/>
        <v>0</v>
      </c>
      <c r="AN124" t="b">
        <f t="shared" ca="1" si="40"/>
        <v>0</v>
      </c>
      <c r="AO124" t="b">
        <f t="shared" ca="1" si="74"/>
        <v>1</v>
      </c>
      <c r="AP124" t="b">
        <f t="shared" ca="1" si="64"/>
        <v>0</v>
      </c>
      <c r="AQ124" t="b">
        <f t="shared" ca="1" si="41"/>
        <v>0</v>
      </c>
      <c r="AR124" s="124" t="e">
        <f t="shared" ca="1" si="65"/>
        <v>#N/A</v>
      </c>
      <c r="AS124" s="124" t="e">
        <f t="shared" ca="1" si="66"/>
        <v>#N/A</v>
      </c>
      <c r="AT124" t="e">
        <f t="shared" ca="1" si="75"/>
        <v>#N/A</v>
      </c>
      <c r="AU124" t="e">
        <f t="shared" ca="1" si="75"/>
        <v>#N/A</v>
      </c>
    </row>
    <row r="125" spans="1:47" x14ac:dyDescent="0.25">
      <c r="A125">
        <v>93</v>
      </c>
      <c r="B125" s="74">
        <f ca="1">OFFSET(InputPriceData!B$15,CalculationsAndCharts!$A125+$A$11,0,1,1)</f>
        <v>41456</v>
      </c>
      <c r="C125" s="3">
        <f ca="1">OFFSET(InputPriceData!G$15,CalculationsAndCharts!$A125+$A$11,0,1,1)</f>
        <v>4290300</v>
      </c>
      <c r="D125" s="4">
        <f ca="1">OFFSET(InputPriceData!C$15,CalculationsAndCharts!$A125+$A$11,IF($C$7,7,0),1,1)</f>
        <v>51.03</v>
      </c>
      <c r="E125" s="4">
        <f ca="1">OFFSET(InputPriceData!D$15,CalculationsAndCharts!$A125+$A$11,IF($C$7,7,0),1,1)</f>
        <v>52.84</v>
      </c>
      <c r="F125" s="4">
        <f ca="1">OFFSET(InputPriceData!E$15,CalculationsAndCharts!$A125+$A$11,IF($C$7,7,0),1,1)</f>
        <v>50.97</v>
      </c>
      <c r="G125" s="4">
        <f ca="1">OFFSET(InputPriceData!F$15,CalculationsAndCharts!$A125+$A$11,IF($C$7,7,0),1,1)</f>
        <v>52.43</v>
      </c>
      <c r="H125" s="126" t="e">
        <f t="shared" si="45"/>
        <v>#N/A</v>
      </c>
      <c r="I125" s="41" t="e">
        <f t="shared" si="77"/>
        <v>#N/A</v>
      </c>
      <c r="J125" s="41" t="e">
        <f t="shared" si="77"/>
        <v>#N/A</v>
      </c>
      <c r="K125" s="215">
        <f t="shared" ca="1" si="46"/>
        <v>51.08740596473519</v>
      </c>
      <c r="L125" s="215">
        <f t="shared" ca="1" si="67"/>
        <v>51.08740596473519</v>
      </c>
      <c r="M125" s="121">
        <f t="shared" ca="1" si="47"/>
        <v>1.6381919846219861</v>
      </c>
      <c r="N125" s="121">
        <f t="shared" ca="1" si="68"/>
        <v>0.40064358656028509</v>
      </c>
      <c r="O125" s="121">
        <f t="shared" ca="1" si="69"/>
        <v>0.40064358656028509</v>
      </c>
      <c r="P125" s="121">
        <f t="shared" ca="1" si="76"/>
        <v>-2.6969193883865095</v>
      </c>
      <c r="Q125" s="121">
        <f t="shared" ca="1" si="48"/>
        <v>1</v>
      </c>
      <c r="R125" s="121">
        <f t="shared" ca="1" si="49"/>
        <v>0.90316992621519065</v>
      </c>
      <c r="S125" s="121"/>
      <c r="T125" s="124">
        <f t="shared" ca="1" si="50"/>
        <v>52.43</v>
      </c>
      <c r="U125" s="124">
        <f t="shared" ca="1" si="51"/>
        <v>48.64</v>
      </c>
      <c r="V125" s="121">
        <f t="shared" ca="1" si="52"/>
        <v>1</v>
      </c>
      <c r="W125" s="121" t="e">
        <f t="shared" si="70"/>
        <v>#N/A</v>
      </c>
      <c r="X125" s="124">
        <f t="shared" si="71"/>
        <v>0.2</v>
      </c>
      <c r="Y125" s="124">
        <f t="shared" si="72"/>
        <v>0.8</v>
      </c>
      <c r="Z125" t="e">
        <f t="shared" ca="1" si="53"/>
        <v>#N/A</v>
      </c>
      <c r="AA125" t="e">
        <f t="shared" ca="1" si="54"/>
        <v>#N/A</v>
      </c>
      <c r="AB125" t="e">
        <f t="shared" ca="1" si="55"/>
        <v>#N/A</v>
      </c>
      <c r="AC125" t="e">
        <f t="shared" ca="1" si="56"/>
        <v>#N/A</v>
      </c>
      <c r="AD125" t="b">
        <f t="shared" ca="1" si="57"/>
        <v>0</v>
      </c>
      <c r="AE125" t="b">
        <f t="shared" ca="1" si="43"/>
        <v>0</v>
      </c>
      <c r="AF125" t="b">
        <f t="shared" ca="1" si="73"/>
        <v>0</v>
      </c>
      <c r="AG125" t="b">
        <f t="shared" ca="1" si="58"/>
        <v>0</v>
      </c>
      <c r="AH125" t="b">
        <f t="shared" ca="1" si="39"/>
        <v>0</v>
      </c>
      <c r="AI125" s="225" t="e">
        <f t="shared" ca="1" si="59"/>
        <v>#N/A</v>
      </c>
      <c r="AJ125" s="225" t="e">
        <f t="shared" ca="1" si="60"/>
        <v>#N/A</v>
      </c>
      <c r="AK125" s="225" t="e">
        <f t="shared" ca="1" si="61"/>
        <v>#N/A</v>
      </c>
      <c r="AL125" s="225" t="e">
        <f t="shared" ca="1" si="62"/>
        <v>#N/A</v>
      </c>
      <c r="AM125" t="b">
        <f t="shared" ca="1" si="63"/>
        <v>0</v>
      </c>
      <c r="AN125" t="b">
        <f t="shared" ca="1" si="40"/>
        <v>0</v>
      </c>
      <c r="AO125" t="b">
        <f t="shared" ca="1" si="74"/>
        <v>1</v>
      </c>
      <c r="AP125" t="b">
        <f t="shared" ca="1" si="64"/>
        <v>0</v>
      </c>
      <c r="AQ125" t="b">
        <f t="shared" ca="1" si="41"/>
        <v>0</v>
      </c>
      <c r="AR125" s="124" t="e">
        <f t="shared" ca="1" si="65"/>
        <v>#N/A</v>
      </c>
      <c r="AS125" s="124" t="e">
        <f t="shared" ca="1" si="66"/>
        <v>#N/A</v>
      </c>
      <c r="AT125" t="e">
        <f t="shared" ca="1" si="75"/>
        <v>#N/A</v>
      </c>
      <c r="AU125" t="e">
        <f t="shared" ca="1" si="75"/>
        <v>#N/A</v>
      </c>
    </row>
    <row r="126" spans="1:47" x14ac:dyDescent="0.25">
      <c r="A126">
        <v>94</v>
      </c>
      <c r="B126" s="74">
        <f ca="1">OFFSET(InputPriceData!B$15,CalculationsAndCharts!$A126+$A$11,0,1,1)</f>
        <v>41453</v>
      </c>
      <c r="C126" s="3">
        <f ca="1">OFFSET(InputPriceData!G$15,CalculationsAndCharts!$A126+$A$11,0,1,1)</f>
        <v>8498100</v>
      </c>
      <c r="D126" s="4">
        <f ca="1">OFFSET(InputPriceData!C$15,CalculationsAndCharts!$A126+$A$11,IF($C$7,7,0),1,1)</f>
        <v>51.45</v>
      </c>
      <c r="E126" s="4">
        <f ca="1">OFFSET(InputPriceData!D$15,CalculationsAndCharts!$A126+$A$11,IF($C$7,7,0),1,1)</f>
        <v>51.59</v>
      </c>
      <c r="F126" s="4">
        <f ca="1">OFFSET(InputPriceData!E$15,CalculationsAndCharts!$A126+$A$11,IF($C$7,7,0),1,1)</f>
        <v>50.43</v>
      </c>
      <c r="G126" s="4">
        <f ca="1">OFFSET(InputPriceData!F$15,CalculationsAndCharts!$A126+$A$11,IF($C$7,7,0),1,1)</f>
        <v>50.43</v>
      </c>
      <c r="H126" s="126" t="e">
        <f t="shared" si="45"/>
        <v>#N/A</v>
      </c>
      <c r="I126" s="41" t="e">
        <f t="shared" si="77"/>
        <v>#N/A</v>
      </c>
      <c r="J126" s="41" t="e">
        <f t="shared" si="77"/>
        <v>#N/A</v>
      </c>
      <c r="K126" s="215">
        <f t="shared" ca="1" si="46"/>
        <v>50.854913549081679</v>
      </c>
      <c r="L126" s="215">
        <f t="shared" ca="1" si="67"/>
        <v>50.854913549081679</v>
      </c>
      <c r="M126" s="121">
        <f t="shared" ca="1" si="47"/>
        <v>-0.28847753839267359</v>
      </c>
      <c r="N126" s="121">
        <f t="shared" ca="1" si="68"/>
        <v>0.1605235517562813</v>
      </c>
      <c r="O126" s="121">
        <f t="shared" ca="1" si="69"/>
        <v>0.1605235517562813</v>
      </c>
      <c r="P126" s="121">
        <f t="shared" ca="1" si="76"/>
        <v>-2.6969193883865095</v>
      </c>
      <c r="Q126" s="121">
        <f t="shared" ca="1" si="48"/>
        <v>1</v>
      </c>
      <c r="R126" s="121">
        <f t="shared" ca="1" si="49"/>
        <v>0.84470924446778994</v>
      </c>
      <c r="S126" s="121"/>
      <c r="T126" s="124">
        <f t="shared" ca="1" si="50"/>
        <v>53.55</v>
      </c>
      <c r="U126" s="124">
        <f t="shared" ca="1" si="51"/>
        <v>48.64</v>
      </c>
      <c r="V126" s="121">
        <f t="shared" ca="1" si="52"/>
        <v>0.36456211812627298</v>
      </c>
      <c r="W126" s="121" t="e">
        <f t="shared" si="70"/>
        <v>#N/A</v>
      </c>
      <c r="X126" s="124">
        <f t="shared" si="71"/>
        <v>0.2</v>
      </c>
      <c r="Y126" s="124">
        <f t="shared" si="72"/>
        <v>0.8</v>
      </c>
      <c r="Z126" t="e">
        <f t="shared" ca="1" si="53"/>
        <v>#N/A</v>
      </c>
      <c r="AA126" t="e">
        <f t="shared" ca="1" si="54"/>
        <v>#N/A</v>
      </c>
      <c r="AB126" t="e">
        <f t="shared" ca="1" si="55"/>
        <v>#N/A</v>
      </c>
      <c r="AC126" t="e">
        <f t="shared" ca="1" si="56"/>
        <v>#N/A</v>
      </c>
      <c r="AD126" t="b">
        <f t="shared" ca="1" si="57"/>
        <v>0</v>
      </c>
      <c r="AE126" t="b">
        <f t="shared" ca="1" si="43"/>
        <v>0</v>
      </c>
      <c r="AF126" t="b">
        <f t="shared" ca="1" si="73"/>
        <v>0</v>
      </c>
      <c r="AG126" t="b">
        <f t="shared" ca="1" si="58"/>
        <v>0</v>
      </c>
      <c r="AH126" t="b">
        <f t="shared" ca="1" si="39"/>
        <v>0</v>
      </c>
      <c r="AI126" s="225" t="e">
        <f t="shared" ca="1" si="59"/>
        <v>#N/A</v>
      </c>
      <c r="AJ126" s="225" t="e">
        <f t="shared" ca="1" si="60"/>
        <v>#N/A</v>
      </c>
      <c r="AK126" s="225" t="e">
        <f t="shared" ca="1" si="61"/>
        <v>#N/A</v>
      </c>
      <c r="AL126" s="225" t="e">
        <f t="shared" ca="1" si="62"/>
        <v>#N/A</v>
      </c>
      <c r="AM126" t="b">
        <f t="shared" ca="1" si="63"/>
        <v>1</v>
      </c>
      <c r="AN126" t="b">
        <f t="shared" ca="1" si="40"/>
        <v>0</v>
      </c>
      <c r="AO126" t="b">
        <f t="shared" ca="1" si="74"/>
        <v>1</v>
      </c>
      <c r="AP126" t="b">
        <f t="shared" ca="1" si="64"/>
        <v>0</v>
      </c>
      <c r="AQ126" t="b">
        <f t="shared" ca="1" si="41"/>
        <v>0</v>
      </c>
      <c r="AR126" s="124" t="e">
        <f t="shared" ca="1" si="65"/>
        <v>#N/A</v>
      </c>
      <c r="AS126" s="124" t="e">
        <f t="shared" ca="1" si="66"/>
        <v>#N/A</v>
      </c>
      <c r="AT126" t="e">
        <f t="shared" ca="1" si="75"/>
        <v>#N/A</v>
      </c>
      <c r="AU126" t="e">
        <f t="shared" ca="1" si="75"/>
        <v>#N/A</v>
      </c>
    </row>
    <row r="127" spans="1:47" x14ac:dyDescent="0.25">
      <c r="A127">
        <v>95</v>
      </c>
      <c r="B127" s="74">
        <f ca="1">OFFSET(InputPriceData!B$15,CalculationsAndCharts!$A127+$A$11,0,1,1)</f>
        <v>41452</v>
      </c>
      <c r="C127" s="3">
        <f ca="1">OFFSET(InputPriceData!G$15,CalculationsAndCharts!$A127+$A$11,0,1,1)</f>
        <v>2268900</v>
      </c>
      <c r="D127" s="4">
        <f ca="1">OFFSET(InputPriceData!C$15,CalculationsAndCharts!$A127+$A$11,IF($C$7,7,0),1,1)</f>
        <v>51.28</v>
      </c>
      <c r="E127" s="4">
        <f ca="1">OFFSET(InputPriceData!D$15,CalculationsAndCharts!$A127+$A$11,IF($C$7,7,0),1,1)</f>
        <v>51.93</v>
      </c>
      <c r="F127" s="4">
        <f ca="1">OFFSET(InputPriceData!E$15,CalculationsAndCharts!$A127+$A$11,IF($C$7,7,0),1,1)</f>
        <v>51.16</v>
      </c>
      <c r="G127" s="4">
        <f ca="1">OFFSET(InputPriceData!F$15,CalculationsAndCharts!$A127+$A$11,IF($C$7,7,0),1,1)</f>
        <v>51.64</v>
      </c>
      <c r="H127" s="126" t="e">
        <f t="shared" si="45"/>
        <v>#N/A</v>
      </c>
      <c r="I127" s="41" t="e">
        <f t="shared" si="77"/>
        <v>#N/A</v>
      </c>
      <c r="J127" s="41" t="e">
        <f t="shared" si="77"/>
        <v>#N/A</v>
      </c>
      <c r="K127" s="215">
        <f t="shared" ca="1" si="46"/>
        <v>50.643587002034693</v>
      </c>
      <c r="L127" s="215">
        <f t="shared" ca="1" si="67"/>
        <v>50.643587002034693</v>
      </c>
      <c r="M127" s="121">
        <f t="shared" ca="1" si="47"/>
        <v>0.92449827726200451</v>
      </c>
      <c r="N127" s="121">
        <f t="shared" ca="1" si="68"/>
        <v>-0.10673904572243686</v>
      </c>
      <c r="O127" s="121">
        <f t="shared" ca="1" si="69"/>
        <v>5.1124861746515815E-2</v>
      </c>
      <c r="P127" s="121">
        <f t="shared" ca="1" si="76"/>
        <v>-2.6969193883865095</v>
      </c>
      <c r="Q127" s="121">
        <f t="shared" ca="1" si="48"/>
        <v>0.94255408825337839</v>
      </c>
      <c r="R127" s="121">
        <f t="shared" ca="1" si="49"/>
        <v>0.79814638053933085</v>
      </c>
      <c r="S127" s="121"/>
      <c r="T127" s="124">
        <f t="shared" ca="1" si="50"/>
        <v>53.55</v>
      </c>
      <c r="U127" s="124">
        <f t="shared" ca="1" si="51"/>
        <v>48.64</v>
      </c>
      <c r="V127" s="121">
        <f t="shared" ca="1" si="52"/>
        <v>0.61099796334012257</v>
      </c>
      <c r="W127" s="121" t="e">
        <f t="shared" si="70"/>
        <v>#N/A</v>
      </c>
      <c r="X127" s="124">
        <f t="shared" si="71"/>
        <v>0.2</v>
      </c>
      <c r="Y127" s="124">
        <f t="shared" si="72"/>
        <v>0.8</v>
      </c>
      <c r="Z127" t="e">
        <f t="shared" ca="1" si="53"/>
        <v>#N/A</v>
      </c>
      <c r="AA127" t="e">
        <f t="shared" ca="1" si="54"/>
        <v>#N/A</v>
      </c>
      <c r="AB127" t="e">
        <f t="shared" ca="1" si="55"/>
        <v>#N/A</v>
      </c>
      <c r="AC127" t="e">
        <f t="shared" ca="1" si="56"/>
        <v>#N/A</v>
      </c>
      <c r="AD127" t="b">
        <f t="shared" ca="1" si="57"/>
        <v>0</v>
      </c>
      <c r="AE127" t="b">
        <f t="shared" ca="1" si="43"/>
        <v>0</v>
      </c>
      <c r="AF127" t="b">
        <f t="shared" ca="1" si="73"/>
        <v>0</v>
      </c>
      <c r="AG127" t="b">
        <f t="shared" ca="1" si="58"/>
        <v>0</v>
      </c>
      <c r="AH127" t="b">
        <f t="shared" ca="1" si="39"/>
        <v>0</v>
      </c>
      <c r="AI127" s="225" t="e">
        <f t="shared" ca="1" si="59"/>
        <v>#N/A</v>
      </c>
      <c r="AJ127" s="225" t="e">
        <f t="shared" ca="1" si="60"/>
        <v>#N/A</v>
      </c>
      <c r="AK127" s="225" t="e">
        <f t="shared" ca="1" si="61"/>
        <v>#N/A</v>
      </c>
      <c r="AL127" s="225" t="e">
        <f t="shared" ca="1" si="62"/>
        <v>#N/A</v>
      </c>
      <c r="AM127" t="b">
        <f t="shared" ca="1" si="63"/>
        <v>0</v>
      </c>
      <c r="AN127" t="b">
        <f t="shared" ca="1" si="40"/>
        <v>0</v>
      </c>
      <c r="AO127" t="b">
        <f t="shared" ca="1" si="74"/>
        <v>1</v>
      </c>
      <c r="AP127" t="b">
        <f t="shared" ca="1" si="64"/>
        <v>0</v>
      </c>
      <c r="AQ127" t="b">
        <f t="shared" ca="1" si="41"/>
        <v>0</v>
      </c>
      <c r="AR127" s="124" t="e">
        <f t="shared" ca="1" si="65"/>
        <v>#N/A</v>
      </c>
      <c r="AS127" s="124" t="e">
        <f t="shared" ca="1" si="66"/>
        <v>#N/A</v>
      </c>
      <c r="AT127" t="e">
        <f t="shared" ca="1" si="75"/>
        <v>#N/A</v>
      </c>
      <c r="AU127" t="e">
        <f t="shared" ca="1" si="75"/>
        <v>#N/A</v>
      </c>
    </row>
    <row r="128" spans="1:47" x14ac:dyDescent="0.25">
      <c r="A128">
        <v>96</v>
      </c>
      <c r="B128" s="74">
        <f ca="1">OFFSET(InputPriceData!B$15,CalculationsAndCharts!$A128+$A$11,0,1,1)</f>
        <v>41451</v>
      </c>
      <c r="C128" s="3">
        <f ca="1">OFFSET(InputPriceData!G$15,CalculationsAndCharts!$A128+$A$11,0,1,1)</f>
        <v>1980700</v>
      </c>
      <c r="D128" s="4">
        <f ca="1">OFFSET(InputPriceData!C$15,CalculationsAndCharts!$A128+$A$11,IF($C$7,7,0),1,1)</f>
        <v>50.54</v>
      </c>
      <c r="E128" s="4">
        <f ca="1">OFFSET(InputPriceData!D$15,CalculationsAndCharts!$A128+$A$11,IF($C$7,7,0),1,1)</f>
        <v>51.27</v>
      </c>
      <c r="F128" s="4">
        <f ca="1">OFFSET(InputPriceData!E$15,CalculationsAndCharts!$A128+$A$11,IF($C$7,7,0),1,1)</f>
        <v>50.54</v>
      </c>
      <c r="G128" s="4">
        <f ca="1">OFFSET(InputPriceData!F$15,CalculationsAndCharts!$A128+$A$11,IF($C$7,7,0),1,1)</f>
        <v>51.17</v>
      </c>
      <c r="H128" s="126" t="e">
        <f t="shared" si="45"/>
        <v>#N/A</v>
      </c>
      <c r="I128" s="41" t="e">
        <f t="shared" si="77"/>
        <v>#N/A</v>
      </c>
      <c r="J128" s="41" t="e">
        <f t="shared" si="77"/>
        <v>#N/A</v>
      </c>
      <c r="K128" s="215">
        <f t="shared" ca="1" si="46"/>
        <v>50.370678695422214</v>
      </c>
      <c r="L128" s="215">
        <f t="shared" ca="1" si="67"/>
        <v>50.370678695422214</v>
      </c>
      <c r="M128" s="121">
        <f t="shared" ca="1" si="47"/>
        <v>0.52867238093630387</v>
      </c>
      <c r="N128" s="121">
        <f t="shared" ca="1" si="68"/>
        <v>-0.49512965193840697</v>
      </c>
      <c r="O128" s="121">
        <f t="shared" ca="1" si="69"/>
        <v>5.1124861746515815E-2</v>
      </c>
      <c r="P128" s="121">
        <f t="shared" ca="1" si="76"/>
        <v>-2.6969193883865095</v>
      </c>
      <c r="Q128" s="121">
        <f t="shared" ca="1" si="48"/>
        <v>0.80122062675720007</v>
      </c>
      <c r="R128" s="121">
        <f t="shared" ca="1" si="49"/>
        <v>0.79149082977851437</v>
      </c>
      <c r="S128" s="121"/>
      <c r="T128" s="124">
        <f t="shared" ca="1" si="50"/>
        <v>53.67</v>
      </c>
      <c r="U128" s="124">
        <f t="shared" ca="1" si="51"/>
        <v>48.64</v>
      </c>
      <c r="V128" s="121">
        <f t="shared" ca="1" si="52"/>
        <v>0.5029821073558649</v>
      </c>
      <c r="W128" s="121" t="e">
        <f t="shared" si="70"/>
        <v>#N/A</v>
      </c>
      <c r="X128" s="124">
        <f t="shared" si="71"/>
        <v>0.2</v>
      </c>
      <c r="Y128" s="124">
        <f t="shared" si="72"/>
        <v>0.8</v>
      </c>
      <c r="Z128" t="e">
        <f t="shared" ca="1" si="53"/>
        <v>#N/A</v>
      </c>
      <c r="AA128" t="e">
        <f t="shared" ca="1" si="54"/>
        <v>#N/A</v>
      </c>
      <c r="AB128" t="e">
        <f t="shared" ca="1" si="55"/>
        <v>#N/A</v>
      </c>
      <c r="AC128" t="e">
        <f t="shared" ca="1" si="56"/>
        <v>#N/A</v>
      </c>
      <c r="AD128" t="b">
        <f t="shared" ca="1" si="57"/>
        <v>0</v>
      </c>
      <c r="AE128" t="b">
        <f t="shared" ca="1" si="43"/>
        <v>0</v>
      </c>
      <c r="AF128" t="b">
        <f t="shared" ca="1" si="73"/>
        <v>0</v>
      </c>
      <c r="AG128" t="b">
        <f t="shared" ca="1" si="58"/>
        <v>0</v>
      </c>
      <c r="AH128" t="b">
        <f t="shared" ca="1" si="39"/>
        <v>0</v>
      </c>
      <c r="AI128" s="225" t="e">
        <f t="shared" ca="1" si="59"/>
        <v>#N/A</v>
      </c>
      <c r="AJ128" s="225" t="e">
        <f t="shared" ca="1" si="60"/>
        <v>#N/A</v>
      </c>
      <c r="AK128" s="225" t="e">
        <f t="shared" ca="1" si="61"/>
        <v>#N/A</v>
      </c>
      <c r="AL128" s="225" t="e">
        <f t="shared" ca="1" si="62"/>
        <v>#N/A</v>
      </c>
      <c r="AM128" t="b">
        <f t="shared" ca="1" si="63"/>
        <v>0</v>
      </c>
      <c r="AN128" t="b">
        <f t="shared" ca="1" si="40"/>
        <v>0</v>
      </c>
      <c r="AO128" t="b">
        <f t="shared" ca="1" si="74"/>
        <v>1</v>
      </c>
      <c r="AP128" t="b">
        <f t="shared" ca="1" si="64"/>
        <v>0</v>
      </c>
      <c r="AQ128" t="b">
        <f t="shared" ca="1" si="41"/>
        <v>0</v>
      </c>
      <c r="AR128" s="124" t="e">
        <f t="shared" ca="1" si="65"/>
        <v>#N/A</v>
      </c>
      <c r="AS128" s="124" t="e">
        <f t="shared" ca="1" si="66"/>
        <v>#N/A</v>
      </c>
      <c r="AT128" t="e">
        <f t="shared" ca="1" si="75"/>
        <v>#N/A</v>
      </c>
      <c r="AU128" t="e">
        <f t="shared" ca="1" si="75"/>
        <v>#N/A</v>
      </c>
    </row>
    <row r="129" spans="1:47" x14ac:dyDescent="0.25">
      <c r="A129">
        <v>97</v>
      </c>
      <c r="B129" s="74">
        <f ca="1">OFFSET(InputPriceData!B$15,CalculationsAndCharts!$A129+$A$11,0,1,1)</f>
        <v>41450</v>
      </c>
      <c r="C129" s="3">
        <f ca="1">OFFSET(InputPriceData!G$15,CalculationsAndCharts!$A129+$A$11,0,1,1)</f>
        <v>2966100</v>
      </c>
      <c r="D129" s="4">
        <f ca="1">OFFSET(InputPriceData!C$15,CalculationsAndCharts!$A129+$A$11,IF($C$7,7,0),1,1)</f>
        <v>50.16</v>
      </c>
      <c r="E129" s="4">
        <f ca="1">OFFSET(InputPriceData!D$15,CalculationsAndCharts!$A129+$A$11,IF($C$7,7,0),1,1)</f>
        <v>50.81</v>
      </c>
      <c r="F129" s="4">
        <f ca="1">OFFSET(InputPriceData!E$15,CalculationsAndCharts!$A129+$A$11,IF($C$7,7,0),1,1)</f>
        <v>50.03</v>
      </c>
      <c r="G129" s="4">
        <f ca="1">OFFSET(InputPriceData!F$15,CalculationsAndCharts!$A129+$A$11,IF($C$7,7,0),1,1)</f>
        <v>50.51</v>
      </c>
      <c r="H129" s="126" t="e">
        <f t="shared" si="45"/>
        <v>#N/A</v>
      </c>
      <c r="I129" s="41" t="e">
        <f t="shared" si="77"/>
        <v>#N/A</v>
      </c>
      <c r="J129" s="41" t="e">
        <f t="shared" si="77"/>
        <v>#N/A</v>
      </c>
      <c r="K129" s="215">
        <f t="shared" ca="1" si="46"/>
        <v>50.343726829751205</v>
      </c>
      <c r="L129" s="215">
        <f t="shared" ca="1" si="67"/>
        <v>50.343726829751205</v>
      </c>
      <c r="M129" s="121">
        <f t="shared" ca="1" si="47"/>
        <v>-0.16164675308116971</v>
      </c>
      <c r="N129" s="121">
        <f t="shared" ca="1" si="68"/>
        <v>-0.68752522635706681</v>
      </c>
      <c r="O129" s="121">
        <f t="shared" ca="1" si="69"/>
        <v>5.1124861746515815E-2</v>
      </c>
      <c r="P129" s="121">
        <f t="shared" ca="1" si="76"/>
        <v>-2.6969193883865095</v>
      </c>
      <c r="Q129" s="121">
        <f t="shared" ca="1" si="48"/>
        <v>0.73120880856710135</v>
      </c>
      <c r="R129" s="121">
        <f t="shared" ca="1" si="49"/>
        <v>0.82478955381927277</v>
      </c>
      <c r="S129" s="121"/>
      <c r="T129" s="124">
        <f t="shared" ca="1" si="50"/>
        <v>53.93</v>
      </c>
      <c r="U129" s="124">
        <f t="shared" ca="1" si="51"/>
        <v>48.64</v>
      </c>
      <c r="V129" s="121">
        <f t="shared" ca="1" si="52"/>
        <v>0.35349716446124724</v>
      </c>
      <c r="W129" s="121" t="e">
        <f t="shared" si="70"/>
        <v>#N/A</v>
      </c>
      <c r="X129" s="124">
        <f t="shared" si="71"/>
        <v>0.2</v>
      </c>
      <c r="Y129" s="124">
        <f t="shared" si="72"/>
        <v>0.8</v>
      </c>
      <c r="Z129" t="e">
        <f t="shared" ca="1" si="53"/>
        <v>#N/A</v>
      </c>
      <c r="AA129" t="e">
        <f t="shared" ca="1" si="54"/>
        <v>#N/A</v>
      </c>
      <c r="AB129" t="e">
        <f t="shared" ca="1" si="55"/>
        <v>#N/A</v>
      </c>
      <c r="AC129" t="e">
        <f t="shared" ca="1" si="56"/>
        <v>#N/A</v>
      </c>
      <c r="AD129" t="b">
        <f t="shared" ca="1" si="57"/>
        <v>0</v>
      </c>
      <c r="AE129" t="b">
        <f t="shared" ca="1" si="43"/>
        <v>0</v>
      </c>
      <c r="AF129" t="b">
        <f t="shared" ca="1" si="73"/>
        <v>0</v>
      </c>
      <c r="AG129" t="b">
        <f t="shared" ca="1" si="58"/>
        <v>0</v>
      </c>
      <c r="AH129" t="b">
        <f t="shared" ca="1" si="39"/>
        <v>0</v>
      </c>
      <c r="AI129" s="225" t="e">
        <f t="shared" ca="1" si="59"/>
        <v>#N/A</v>
      </c>
      <c r="AJ129" s="225" t="e">
        <f t="shared" ca="1" si="60"/>
        <v>#N/A</v>
      </c>
      <c r="AK129" s="225" t="e">
        <f t="shared" ca="1" si="61"/>
        <v>#N/A</v>
      </c>
      <c r="AL129" s="225" t="e">
        <f t="shared" ca="1" si="62"/>
        <v>#N/A</v>
      </c>
      <c r="AM129" t="b">
        <f t="shared" ca="1" si="63"/>
        <v>0</v>
      </c>
      <c r="AN129" t="b">
        <f t="shared" ca="1" si="40"/>
        <v>0</v>
      </c>
      <c r="AO129" t="b">
        <f t="shared" ca="1" si="74"/>
        <v>1</v>
      </c>
      <c r="AP129" t="b">
        <f t="shared" ca="1" si="64"/>
        <v>0</v>
      </c>
      <c r="AQ129" t="b">
        <f t="shared" ca="1" si="41"/>
        <v>0</v>
      </c>
      <c r="AR129" s="124" t="e">
        <f t="shared" ca="1" si="65"/>
        <v>#N/A</v>
      </c>
      <c r="AS129" s="124" t="e">
        <f t="shared" ca="1" si="66"/>
        <v>#N/A</v>
      </c>
      <c r="AT129" t="e">
        <f t="shared" ca="1" si="75"/>
        <v>#N/A</v>
      </c>
      <c r="AU129" t="e">
        <f t="shared" ca="1" si="75"/>
        <v>#N/A</v>
      </c>
    </row>
    <row r="130" spans="1:47" x14ac:dyDescent="0.25">
      <c r="A130">
        <v>98</v>
      </c>
      <c r="B130" s="74">
        <f ca="1">OFFSET(InputPriceData!B$15,CalculationsAndCharts!$A130+$A$11,0,1,1)</f>
        <v>41449</v>
      </c>
      <c r="C130" s="3">
        <f ca="1">OFFSET(InputPriceData!G$15,CalculationsAndCharts!$A130+$A$11,0,1,1)</f>
        <v>3669000</v>
      </c>
      <c r="D130" s="4">
        <f ca="1">OFFSET(InputPriceData!C$15,CalculationsAndCharts!$A130+$A$11,IF($C$7,7,0),1,1)</f>
        <v>49.78</v>
      </c>
      <c r="E130" s="4">
        <f ca="1">OFFSET(InputPriceData!D$15,CalculationsAndCharts!$A130+$A$11,IF($C$7,7,0),1,1)</f>
        <v>50.42</v>
      </c>
      <c r="F130" s="4">
        <f ca="1">OFFSET(InputPriceData!E$15,CalculationsAndCharts!$A130+$A$11,IF($C$7,7,0),1,1)</f>
        <v>49.5</v>
      </c>
      <c r="G130" s="4">
        <f ca="1">OFFSET(InputPriceData!F$15,CalculationsAndCharts!$A130+$A$11,IF($C$7,7,0),1,1)</f>
        <v>50</v>
      </c>
      <c r="H130" s="126" t="e">
        <f t="shared" si="45"/>
        <v>#N/A</v>
      </c>
      <c r="I130" s="41" t="e">
        <f t="shared" si="77"/>
        <v>#N/A</v>
      </c>
      <c r="J130" s="41" t="e">
        <f t="shared" si="77"/>
        <v>#N/A</v>
      </c>
      <c r="K130" s="215">
        <f t="shared" ca="1" si="46"/>
        <v>50.583632601211995</v>
      </c>
      <c r="L130" s="215">
        <f t="shared" ca="1" si="67"/>
        <v>50.583632601211995</v>
      </c>
      <c r="M130" s="121">
        <f t="shared" ca="1" si="47"/>
        <v>-0.82610367721792333</v>
      </c>
      <c r="N130" s="121">
        <f t="shared" ca="1" si="68"/>
        <v>-0.61921729020190497</v>
      </c>
      <c r="O130" s="121">
        <f t="shared" ca="1" si="69"/>
        <v>0.16413130542764182</v>
      </c>
      <c r="P130" s="121">
        <f t="shared" ca="1" si="76"/>
        <v>-2.6969193883865095</v>
      </c>
      <c r="Q130" s="121">
        <f t="shared" ca="1" si="48"/>
        <v>0.72620247613115807</v>
      </c>
      <c r="R130" s="121">
        <f t="shared" ca="1" si="49"/>
        <v>0.86969970051441636</v>
      </c>
      <c r="S130" s="121"/>
      <c r="T130" s="124">
        <f t="shared" ca="1" si="50"/>
        <v>54.48</v>
      </c>
      <c r="U130" s="124">
        <f t="shared" ca="1" si="51"/>
        <v>48.64</v>
      </c>
      <c r="V130" s="121">
        <f t="shared" ca="1" si="52"/>
        <v>0.23287671232876717</v>
      </c>
      <c r="W130" s="121" t="e">
        <f t="shared" si="70"/>
        <v>#N/A</v>
      </c>
      <c r="X130" s="124">
        <f t="shared" si="71"/>
        <v>0.2</v>
      </c>
      <c r="Y130" s="124">
        <f t="shared" si="72"/>
        <v>0.8</v>
      </c>
      <c r="Z130" t="e">
        <f t="shared" ca="1" si="53"/>
        <v>#N/A</v>
      </c>
      <c r="AA130" t="e">
        <f t="shared" ca="1" si="54"/>
        <v>#N/A</v>
      </c>
      <c r="AB130" t="e">
        <f t="shared" ca="1" si="55"/>
        <v>#N/A</v>
      </c>
      <c r="AC130" t="e">
        <f t="shared" ca="1" si="56"/>
        <v>#N/A</v>
      </c>
      <c r="AD130" t="b">
        <f t="shared" ca="1" si="57"/>
        <v>0</v>
      </c>
      <c r="AE130" t="b">
        <f t="shared" ca="1" si="43"/>
        <v>0</v>
      </c>
      <c r="AF130" t="b">
        <f t="shared" ca="1" si="73"/>
        <v>0</v>
      </c>
      <c r="AG130" t="b">
        <f t="shared" ca="1" si="58"/>
        <v>0</v>
      </c>
      <c r="AH130" t="b">
        <f t="shared" ca="1" si="39"/>
        <v>0</v>
      </c>
      <c r="AI130" s="225" t="e">
        <f t="shared" ca="1" si="59"/>
        <v>#N/A</v>
      </c>
      <c r="AJ130" s="225" t="e">
        <f t="shared" ca="1" si="60"/>
        <v>#N/A</v>
      </c>
      <c r="AK130" s="225" t="e">
        <f t="shared" ca="1" si="61"/>
        <v>#N/A</v>
      </c>
      <c r="AL130" s="225" t="e">
        <f t="shared" ca="1" si="62"/>
        <v>#N/A</v>
      </c>
      <c r="AM130" t="b">
        <f t="shared" ca="1" si="63"/>
        <v>0</v>
      </c>
      <c r="AN130" t="b">
        <f t="shared" ca="1" si="40"/>
        <v>0</v>
      </c>
      <c r="AO130" t="b">
        <f t="shared" ca="1" si="74"/>
        <v>1</v>
      </c>
      <c r="AP130" t="b">
        <f t="shared" ca="1" si="64"/>
        <v>0</v>
      </c>
      <c r="AQ130" t="b">
        <f t="shared" ca="1" si="41"/>
        <v>0</v>
      </c>
      <c r="AR130" s="124" t="e">
        <f t="shared" ca="1" si="65"/>
        <v>#N/A</v>
      </c>
      <c r="AS130" s="124" t="e">
        <f t="shared" ca="1" si="66"/>
        <v>#N/A</v>
      </c>
      <c r="AT130" t="e">
        <f t="shared" ca="1" si="75"/>
        <v>#N/A</v>
      </c>
      <c r="AU130" t="e">
        <f t="shared" ca="1" si="75"/>
        <v>#N/A</v>
      </c>
    </row>
    <row r="131" spans="1:47" x14ac:dyDescent="0.25">
      <c r="A131">
        <v>99</v>
      </c>
      <c r="B131" s="74">
        <f ca="1">OFFSET(InputPriceData!B$15,CalculationsAndCharts!$A131+$A$11,0,1,1)</f>
        <v>41446</v>
      </c>
      <c r="C131" s="3">
        <f ca="1">OFFSET(InputPriceData!G$15,CalculationsAndCharts!$A131+$A$11,0,1,1)</f>
        <v>4118300</v>
      </c>
      <c r="D131" s="4">
        <f ca="1">OFFSET(InputPriceData!C$15,CalculationsAndCharts!$A131+$A$11,IF($C$7,7,0),1,1)</f>
        <v>50.3</v>
      </c>
      <c r="E131" s="4">
        <f ca="1">OFFSET(InputPriceData!D$15,CalculationsAndCharts!$A131+$A$11,IF($C$7,7,0),1,1)</f>
        <v>50.33</v>
      </c>
      <c r="F131" s="4">
        <f ca="1">OFFSET(InputPriceData!E$15,CalculationsAndCharts!$A131+$A$11,IF($C$7,7,0),1,1)</f>
        <v>49.47</v>
      </c>
      <c r="G131" s="4">
        <f ca="1">OFFSET(InputPriceData!F$15,CalculationsAndCharts!$A131+$A$11,IF($C$7,7,0),1,1)</f>
        <v>50.21</v>
      </c>
      <c r="H131" s="126" t="e">
        <f t="shared" si="45"/>
        <v>#N/A</v>
      </c>
      <c r="I131" s="41" t="e">
        <f t="shared" si="77"/>
        <v>#N/A</v>
      </c>
      <c r="J131" s="41" t="e">
        <f t="shared" si="77"/>
        <v>#N/A</v>
      </c>
      <c r="K131" s="215">
        <f t="shared" ca="1" si="46"/>
        <v>50.964665300134236</v>
      </c>
      <c r="L131" s="215">
        <f t="shared" ca="1" si="67"/>
        <v>50.964665300134236</v>
      </c>
      <c r="M131" s="121">
        <f t="shared" ca="1" si="47"/>
        <v>-0.82646979473934268</v>
      </c>
      <c r="N131" s="121">
        <f t="shared" ca="1" si="68"/>
        <v>-0.37599494712235315</v>
      </c>
      <c r="O131" s="121">
        <f t="shared" ca="1" si="69"/>
        <v>0.20348494719761617</v>
      </c>
      <c r="P131" s="121">
        <f t="shared" ca="1" si="76"/>
        <v>-2.6969193883865095</v>
      </c>
      <c r="Q131" s="121">
        <f t="shared" ca="1" si="48"/>
        <v>0.80020720310940197</v>
      </c>
      <c r="R131" s="121">
        <f t="shared" ca="1" si="49"/>
        <v>0.89211564034898116</v>
      </c>
      <c r="S131" s="121"/>
      <c r="T131" s="124">
        <f t="shared" ca="1" si="50"/>
        <v>54.48</v>
      </c>
      <c r="U131" s="124">
        <f t="shared" ca="1" si="51"/>
        <v>48.64</v>
      </c>
      <c r="V131" s="121">
        <f t="shared" ca="1" si="52"/>
        <v>0.26883561643835641</v>
      </c>
      <c r="W131" s="121" t="e">
        <f t="shared" si="70"/>
        <v>#N/A</v>
      </c>
      <c r="X131" s="124">
        <f t="shared" si="71"/>
        <v>0.2</v>
      </c>
      <c r="Y131" s="124">
        <f t="shared" si="72"/>
        <v>0.8</v>
      </c>
      <c r="Z131" t="e">
        <f t="shared" ca="1" si="53"/>
        <v>#N/A</v>
      </c>
      <c r="AA131">
        <f t="shared" ca="1" si="54"/>
        <v>50.3</v>
      </c>
      <c r="AB131" t="e">
        <f t="shared" ca="1" si="55"/>
        <v>#N/A</v>
      </c>
      <c r="AC131" t="e">
        <f t="shared" ca="1" si="56"/>
        <v>#N/A</v>
      </c>
      <c r="AD131" t="b">
        <f t="shared" ca="1" si="57"/>
        <v>0</v>
      </c>
      <c r="AE131" t="b">
        <f t="shared" ca="1" si="43"/>
        <v>0</v>
      </c>
      <c r="AF131" t="b">
        <f t="shared" ca="1" si="73"/>
        <v>1</v>
      </c>
      <c r="AG131" t="b">
        <f t="shared" ca="1" si="58"/>
        <v>0</v>
      </c>
      <c r="AH131" t="b">
        <f t="shared" ca="1" si="39"/>
        <v>1</v>
      </c>
      <c r="AI131" s="225" t="e">
        <f t="shared" ca="1" si="59"/>
        <v>#N/A</v>
      </c>
      <c r="AJ131" s="225">
        <f t="shared" ca="1" si="60"/>
        <v>50.3</v>
      </c>
      <c r="AK131" s="225" t="e">
        <f t="shared" ca="1" si="61"/>
        <v>#N/A</v>
      </c>
      <c r="AL131" s="225">
        <f t="shared" ca="1" si="62"/>
        <v>50.3</v>
      </c>
      <c r="AM131" t="b">
        <f t="shared" ca="1" si="63"/>
        <v>0</v>
      </c>
      <c r="AN131" t="b">
        <f t="shared" ca="1" si="40"/>
        <v>1</v>
      </c>
      <c r="AO131" t="b">
        <f t="shared" ca="1" si="74"/>
        <v>1</v>
      </c>
      <c r="AP131" t="b">
        <f t="shared" ca="1" si="64"/>
        <v>0</v>
      </c>
      <c r="AQ131" t="b">
        <f t="shared" ca="1" si="41"/>
        <v>0</v>
      </c>
      <c r="AR131" s="124">
        <f t="shared" ca="1" si="65"/>
        <v>50.3</v>
      </c>
      <c r="AS131" s="124" t="e">
        <f t="shared" ca="1" si="66"/>
        <v>#N/A</v>
      </c>
      <c r="AT131">
        <f t="shared" ca="1" si="75"/>
        <v>50.3</v>
      </c>
      <c r="AU131" t="e">
        <f t="shared" ca="1" si="75"/>
        <v>#N/A</v>
      </c>
    </row>
    <row r="132" spans="1:47" x14ac:dyDescent="0.25">
      <c r="A132">
        <v>100</v>
      </c>
      <c r="B132" s="74">
        <f ca="1">OFFSET(InputPriceData!B$15,CalculationsAndCharts!$A132+$A$11,0,1,1)</f>
        <v>41445</v>
      </c>
      <c r="C132" s="3">
        <f ca="1">OFFSET(InputPriceData!G$15,CalculationsAndCharts!$A132+$A$11,0,1,1)</f>
        <v>4553000</v>
      </c>
      <c r="D132" s="4">
        <f ca="1">OFFSET(InputPriceData!C$15,CalculationsAndCharts!$A132+$A$11,IF($C$7,7,0),1,1)</f>
        <v>51.17</v>
      </c>
      <c r="E132" s="4">
        <f ca="1">OFFSET(InputPriceData!D$15,CalculationsAndCharts!$A132+$A$11,IF($C$7,7,0),1,1)</f>
        <v>51.19</v>
      </c>
      <c r="F132" s="4">
        <f ca="1">OFFSET(InputPriceData!E$15,CalculationsAndCharts!$A132+$A$11,IF($C$7,7,0),1,1)</f>
        <v>49.72</v>
      </c>
      <c r="G132" s="4">
        <f ca="1">OFFSET(InputPriceData!F$15,CalculationsAndCharts!$A132+$A$11,IF($C$7,7,0),1,1)</f>
        <v>49.88</v>
      </c>
      <c r="H132" s="126" t="e">
        <f t="shared" si="45"/>
        <v>#N/A</v>
      </c>
      <c r="I132" s="41" t="e">
        <f t="shared" si="77"/>
        <v>#N/A</v>
      </c>
      <c r="J132" s="41" t="e">
        <f t="shared" si="77"/>
        <v>#N/A</v>
      </c>
      <c r="K132" s="215">
        <f t="shared" ca="1" si="46"/>
        <v>51.361997374419261</v>
      </c>
      <c r="L132" s="215">
        <f t="shared" ca="1" si="67"/>
        <v>51.361997374419261</v>
      </c>
      <c r="M132" s="121">
        <f t="shared" ca="1" si="47"/>
        <v>-1.4128286330999582</v>
      </c>
      <c r="N132" s="121">
        <f t="shared" ca="1" si="68"/>
        <v>-6.1774556858499474E-2</v>
      </c>
      <c r="O132" s="121">
        <f t="shared" ca="1" si="69"/>
        <v>0.2160186402224521</v>
      </c>
      <c r="P132" s="121">
        <f t="shared" ca="1" si="76"/>
        <v>-2.6969193883865095</v>
      </c>
      <c r="Q132" s="121">
        <f t="shared" ca="1" si="48"/>
        <v>0.90463470408479363</v>
      </c>
      <c r="R132" s="121">
        <f t="shared" ca="1" si="49"/>
        <v>0.86727729111761565</v>
      </c>
      <c r="S132" s="121"/>
      <c r="T132" s="124">
        <f t="shared" ca="1" si="50"/>
        <v>54.48</v>
      </c>
      <c r="U132" s="124">
        <f t="shared" ca="1" si="51"/>
        <v>48.64</v>
      </c>
      <c r="V132" s="121">
        <f t="shared" ca="1" si="52"/>
        <v>0.21232876712328816</v>
      </c>
      <c r="W132" s="121" t="e">
        <f t="shared" si="70"/>
        <v>#N/A</v>
      </c>
      <c r="X132" s="124">
        <f t="shared" si="71"/>
        <v>0.2</v>
      </c>
      <c r="Y132" s="124">
        <f t="shared" si="72"/>
        <v>0.8</v>
      </c>
      <c r="Z132" t="e">
        <f t="shared" ca="1" si="53"/>
        <v>#N/A</v>
      </c>
      <c r="AA132" t="e">
        <f t="shared" ca="1" si="54"/>
        <v>#N/A</v>
      </c>
      <c r="AB132" t="e">
        <f t="shared" ca="1" si="55"/>
        <v>#N/A</v>
      </c>
      <c r="AC132">
        <f t="shared" ca="1" si="56"/>
        <v>0.86727729111761565</v>
      </c>
      <c r="AD132" t="b">
        <f t="shared" ca="1" si="57"/>
        <v>0</v>
      </c>
      <c r="AE132" t="b">
        <f t="shared" ca="1" si="43"/>
        <v>0</v>
      </c>
      <c r="AF132" t="b">
        <f t="shared" ca="1" si="73"/>
        <v>1</v>
      </c>
      <c r="AG132" t="b">
        <f t="shared" ca="1" si="58"/>
        <v>1</v>
      </c>
      <c r="AH132" t="b">
        <f t="shared" ca="1" si="39"/>
        <v>0</v>
      </c>
      <c r="AI132" s="225" t="e">
        <f t="shared" ca="1" si="59"/>
        <v>#N/A</v>
      </c>
      <c r="AJ132" s="225" t="e">
        <f t="shared" ca="1" si="60"/>
        <v>#N/A</v>
      </c>
      <c r="AK132" s="225" t="e">
        <f t="shared" ca="1" si="61"/>
        <v>#N/A</v>
      </c>
      <c r="AL132" s="225" t="e">
        <f t="shared" ca="1" si="62"/>
        <v>#N/A</v>
      </c>
      <c r="AM132" t="b">
        <f t="shared" ca="1" si="63"/>
        <v>1</v>
      </c>
      <c r="AN132" t="b">
        <f t="shared" ca="1" si="40"/>
        <v>0</v>
      </c>
      <c r="AO132" t="b">
        <f t="shared" ca="1" si="74"/>
        <v>0</v>
      </c>
      <c r="AP132" t="b">
        <f t="shared" ca="1" si="64"/>
        <v>0</v>
      </c>
      <c r="AQ132" t="b">
        <f t="shared" ca="1" si="41"/>
        <v>0</v>
      </c>
      <c r="AR132" s="124" t="e">
        <f t="shared" ca="1" si="65"/>
        <v>#N/A</v>
      </c>
      <c r="AS132" s="124" t="e">
        <f t="shared" ca="1" si="66"/>
        <v>#N/A</v>
      </c>
      <c r="AT132" t="e">
        <f t="shared" ca="1" si="75"/>
        <v>#N/A</v>
      </c>
      <c r="AU132" t="e">
        <f t="shared" ca="1" si="75"/>
        <v>#N/A</v>
      </c>
    </row>
    <row r="133" spans="1:47" x14ac:dyDescent="0.25">
      <c r="A133">
        <v>101</v>
      </c>
      <c r="B133" s="74">
        <f ca="1">OFFSET(InputPriceData!B$15,CalculationsAndCharts!$A133+$A$11,0,1,1)</f>
        <v>41444</v>
      </c>
      <c r="C133" s="3">
        <f ca="1">OFFSET(InputPriceData!G$15,CalculationsAndCharts!$A133+$A$11,0,1,1)</f>
        <v>2913500</v>
      </c>
      <c r="D133" s="4">
        <f ca="1">OFFSET(InputPriceData!C$15,CalculationsAndCharts!$A133+$A$11,IF($C$7,7,0),1,1)</f>
        <v>52.36</v>
      </c>
      <c r="E133" s="4">
        <f ca="1">OFFSET(InputPriceData!D$15,CalculationsAndCharts!$A133+$A$11,IF($C$7,7,0),1,1)</f>
        <v>52.47</v>
      </c>
      <c r="F133" s="4">
        <f ca="1">OFFSET(InputPriceData!E$15,CalculationsAndCharts!$A133+$A$11,IF($C$7,7,0),1,1)</f>
        <v>51.3</v>
      </c>
      <c r="G133" s="4">
        <f ca="1">OFFSET(InputPriceData!F$15,CalculationsAndCharts!$A133+$A$11,IF($C$7,7,0),1,1)</f>
        <v>51.33</v>
      </c>
      <c r="H133" s="126" t="e">
        <f t="shared" si="45"/>
        <v>#N/A</v>
      </c>
      <c r="I133" s="41" t="e">
        <f t="shared" ref="I133:J152" si="78">IF($A133=$E$25,I$32,NA())</f>
        <v>#N/A</v>
      </c>
      <c r="J133" s="41" t="e">
        <f t="shared" si="78"/>
        <v>#N/A</v>
      </c>
      <c r="K133" s="215">
        <f t="shared" ca="1" si="46"/>
        <v>51.517490449837197</v>
      </c>
      <c r="L133" s="215">
        <f t="shared" ca="1" si="67"/>
        <v>51.517490449837197</v>
      </c>
      <c r="M133" s="121">
        <f t="shared" ca="1" si="47"/>
        <v>-0.14822479233290409</v>
      </c>
      <c r="N133" s="121">
        <f t="shared" ca="1" si="68"/>
        <v>5.1124861746515815E-2</v>
      </c>
      <c r="O133" s="121">
        <f t="shared" ca="1" si="69"/>
        <v>0.23022202860890925</v>
      </c>
      <c r="P133" s="121">
        <f t="shared" ca="1" si="76"/>
        <v>-2.6969193883865095</v>
      </c>
      <c r="Q133" s="121">
        <f t="shared" ca="1" si="48"/>
        <v>0.9388149934189961</v>
      </c>
      <c r="R133" s="121">
        <f t="shared" ca="1" si="49"/>
        <v>0.79774343418776561</v>
      </c>
      <c r="S133" s="121"/>
      <c r="T133" s="124">
        <f t="shared" ca="1" si="50"/>
        <v>54.48</v>
      </c>
      <c r="U133" s="124">
        <f t="shared" ca="1" si="51"/>
        <v>48.64</v>
      </c>
      <c r="V133" s="121">
        <f t="shared" ca="1" si="52"/>
        <v>0.46061643835616428</v>
      </c>
      <c r="W133" s="121" t="e">
        <f t="shared" si="70"/>
        <v>#N/A</v>
      </c>
      <c r="X133" s="124">
        <f t="shared" si="71"/>
        <v>0.2</v>
      </c>
      <c r="Y133" s="124">
        <f t="shared" si="72"/>
        <v>0.8</v>
      </c>
      <c r="Z133" t="e">
        <f t="shared" ca="1" si="53"/>
        <v>#N/A</v>
      </c>
      <c r="AA133" t="e">
        <f t="shared" ca="1" si="54"/>
        <v>#N/A</v>
      </c>
      <c r="AB133" t="e">
        <f t="shared" ca="1" si="55"/>
        <v>#N/A</v>
      </c>
      <c r="AC133" t="e">
        <f t="shared" ca="1" si="56"/>
        <v>#N/A</v>
      </c>
      <c r="AD133" t="b">
        <f t="shared" ca="1" si="57"/>
        <v>0</v>
      </c>
      <c r="AE133" t="b">
        <f t="shared" ca="1" si="43"/>
        <v>0</v>
      </c>
      <c r="AF133" t="b">
        <f t="shared" ca="1" si="73"/>
        <v>1</v>
      </c>
      <c r="AG133" t="b">
        <f t="shared" ca="1" si="58"/>
        <v>0</v>
      </c>
      <c r="AH133" t="b">
        <f t="shared" ca="1" si="39"/>
        <v>0</v>
      </c>
      <c r="AI133" s="225" t="e">
        <f t="shared" ca="1" si="59"/>
        <v>#N/A</v>
      </c>
      <c r="AJ133" s="225" t="e">
        <f t="shared" ca="1" si="60"/>
        <v>#N/A</v>
      </c>
      <c r="AK133" s="225" t="e">
        <f t="shared" ca="1" si="61"/>
        <v>#N/A</v>
      </c>
      <c r="AL133" s="225" t="e">
        <f t="shared" ca="1" si="62"/>
        <v>#N/A</v>
      </c>
      <c r="AM133" t="b">
        <f t="shared" ca="1" si="63"/>
        <v>0</v>
      </c>
      <c r="AN133" t="b">
        <f t="shared" ca="1" si="40"/>
        <v>0</v>
      </c>
      <c r="AO133" t="b">
        <f t="shared" ca="1" si="74"/>
        <v>0</v>
      </c>
      <c r="AP133" t="b">
        <f t="shared" ca="1" si="64"/>
        <v>0</v>
      </c>
      <c r="AQ133" t="b">
        <f t="shared" ca="1" si="41"/>
        <v>0</v>
      </c>
      <c r="AR133" s="124" t="e">
        <f t="shared" ca="1" si="65"/>
        <v>#N/A</v>
      </c>
      <c r="AS133" s="124" t="e">
        <f t="shared" ca="1" si="66"/>
        <v>#N/A</v>
      </c>
      <c r="AT133" t="e">
        <f t="shared" ca="1" si="75"/>
        <v>#N/A</v>
      </c>
      <c r="AU133" t="e">
        <f t="shared" ca="1" si="75"/>
        <v>#N/A</v>
      </c>
    </row>
    <row r="134" spans="1:47" x14ac:dyDescent="0.25">
      <c r="A134">
        <v>102</v>
      </c>
      <c r="B134" s="74">
        <f ca="1">OFFSET(InputPriceData!B$15,CalculationsAndCharts!$A134+$A$11,0,1,1)</f>
        <v>41443</v>
      </c>
      <c r="C134" s="3">
        <f ca="1">OFFSET(InputPriceData!G$15,CalculationsAndCharts!$A134+$A$11,0,1,1)</f>
        <v>2988500</v>
      </c>
      <c r="D134" s="4">
        <f ca="1">OFFSET(InputPriceData!C$15,CalculationsAndCharts!$A134+$A$11,IF($C$7,7,0),1,1)</f>
        <v>51.1</v>
      </c>
      <c r="E134" s="4">
        <f ca="1">OFFSET(InputPriceData!D$15,CalculationsAndCharts!$A134+$A$11,IF($C$7,7,0),1,1)</f>
        <v>52.3</v>
      </c>
      <c r="F134" s="4">
        <f ca="1">OFFSET(InputPriceData!E$15,CalculationsAndCharts!$A134+$A$11,IF($C$7,7,0),1,1)</f>
        <v>50.81</v>
      </c>
      <c r="G134" s="4">
        <f ca="1">OFFSET(InputPriceData!F$15,CalculationsAndCharts!$A134+$A$11,IF($C$7,7,0),1,1)</f>
        <v>52.29</v>
      </c>
      <c r="H134" s="126" t="e">
        <f t="shared" si="45"/>
        <v>#N/A</v>
      </c>
      <c r="I134" s="41" t="e">
        <f t="shared" si="78"/>
        <v>#N/A</v>
      </c>
      <c r="J134" s="41" t="e">
        <f t="shared" si="78"/>
        <v>#N/A</v>
      </c>
      <c r="K134" s="215">
        <f t="shared" ca="1" si="46"/>
        <v>51.333947890854347</v>
      </c>
      <c r="L134" s="215">
        <f t="shared" ca="1" si="67"/>
        <v>51.333947890854347</v>
      </c>
      <c r="M134" s="121">
        <f t="shared" ca="1" si="47"/>
        <v>0.83657230663786497</v>
      </c>
      <c r="N134" s="121">
        <f t="shared" ca="1" si="68"/>
        <v>-0.18622440386092437</v>
      </c>
      <c r="O134" s="121">
        <f t="shared" ca="1" si="69"/>
        <v>0.23022202860890925</v>
      </c>
      <c r="P134" s="121">
        <f t="shared" ca="1" si="76"/>
        <v>-2.6969193883865095</v>
      </c>
      <c r="Q134" s="121">
        <f t="shared" ca="1" si="48"/>
        <v>0.85772930885679666</v>
      </c>
      <c r="R134" s="121">
        <f t="shared" ca="1" si="49"/>
        <v>0.70498838337931025</v>
      </c>
      <c r="S134" s="121"/>
      <c r="T134" s="124">
        <f t="shared" ca="1" si="50"/>
        <v>54.48</v>
      </c>
      <c r="U134" s="124">
        <f t="shared" ca="1" si="51"/>
        <v>48.64</v>
      </c>
      <c r="V134" s="121">
        <f t="shared" ca="1" si="52"/>
        <v>0.62500000000000011</v>
      </c>
      <c r="W134" s="121" t="e">
        <f t="shared" si="70"/>
        <v>#N/A</v>
      </c>
      <c r="X134" s="124">
        <f t="shared" si="71"/>
        <v>0.2</v>
      </c>
      <c r="Y134" s="124">
        <f t="shared" si="72"/>
        <v>0.8</v>
      </c>
      <c r="Z134" t="e">
        <f t="shared" ca="1" si="53"/>
        <v>#N/A</v>
      </c>
      <c r="AA134" t="e">
        <f t="shared" ca="1" si="54"/>
        <v>#N/A</v>
      </c>
      <c r="AB134" t="e">
        <f t="shared" ca="1" si="55"/>
        <v>#N/A</v>
      </c>
      <c r="AC134" t="e">
        <f t="shared" ca="1" si="56"/>
        <v>#N/A</v>
      </c>
      <c r="AD134" t="b">
        <f t="shared" ca="1" si="57"/>
        <v>0</v>
      </c>
      <c r="AE134" t="b">
        <f t="shared" ca="1" si="43"/>
        <v>0</v>
      </c>
      <c r="AF134" t="b">
        <f t="shared" ca="1" si="73"/>
        <v>1</v>
      </c>
      <c r="AG134" t="b">
        <f t="shared" ca="1" si="58"/>
        <v>0</v>
      </c>
      <c r="AH134" t="b">
        <f t="shared" ref="AH134:AH197" ca="1" si="79">AND(AG135,AF135)</f>
        <v>0</v>
      </c>
      <c r="AI134" s="225" t="e">
        <f t="shared" ca="1" si="59"/>
        <v>#N/A</v>
      </c>
      <c r="AJ134" s="225" t="e">
        <f t="shared" ca="1" si="60"/>
        <v>#N/A</v>
      </c>
      <c r="AK134" s="225" t="e">
        <f t="shared" ca="1" si="61"/>
        <v>#N/A</v>
      </c>
      <c r="AL134" s="225" t="e">
        <f t="shared" ca="1" si="62"/>
        <v>#N/A</v>
      </c>
      <c r="AM134" t="b">
        <f t="shared" ca="1" si="63"/>
        <v>0</v>
      </c>
      <c r="AN134" t="b">
        <f t="shared" ref="AN134:AN197" ca="1" si="80">AND(AM135,NOT(AO135))</f>
        <v>0</v>
      </c>
      <c r="AO134" t="b">
        <f t="shared" ca="1" si="74"/>
        <v>0</v>
      </c>
      <c r="AP134" t="b">
        <f t="shared" ca="1" si="64"/>
        <v>0</v>
      </c>
      <c r="AQ134" t="b">
        <f t="shared" ca="1" si="41"/>
        <v>0</v>
      </c>
      <c r="AR134" s="124" t="e">
        <f t="shared" ca="1" si="65"/>
        <v>#N/A</v>
      </c>
      <c r="AS134" s="124" t="e">
        <f t="shared" ca="1" si="66"/>
        <v>#N/A</v>
      </c>
      <c r="AT134" t="e">
        <f t="shared" ca="1" si="75"/>
        <v>#N/A</v>
      </c>
      <c r="AU134" t="e">
        <f t="shared" ca="1" si="75"/>
        <v>#N/A</v>
      </c>
    </row>
    <row r="135" spans="1:47" x14ac:dyDescent="0.25">
      <c r="A135">
        <v>103</v>
      </c>
      <c r="B135" s="74">
        <f ca="1">OFFSET(InputPriceData!B$15,CalculationsAndCharts!$A135+$A$11,0,1,1)</f>
        <v>41442</v>
      </c>
      <c r="C135" s="3">
        <f ca="1">OFFSET(InputPriceData!G$15,CalculationsAndCharts!$A135+$A$11,0,1,1)</f>
        <v>2745200</v>
      </c>
      <c r="D135" s="4">
        <f ca="1">OFFSET(InputPriceData!C$15,CalculationsAndCharts!$A135+$A$11,IF($C$7,7,0),1,1)</f>
        <v>51.37</v>
      </c>
      <c r="E135" s="4">
        <f ca="1">OFFSET(InputPriceData!D$15,CalculationsAndCharts!$A135+$A$11,IF($C$7,7,0),1,1)</f>
        <v>51.8</v>
      </c>
      <c r="F135" s="4">
        <f ca="1">OFFSET(InputPriceData!E$15,CalculationsAndCharts!$A135+$A$11,IF($C$7,7,0),1,1)</f>
        <v>50.73</v>
      </c>
      <c r="G135" s="4">
        <f ca="1">OFFSET(InputPriceData!F$15,CalculationsAndCharts!$A135+$A$11,IF($C$7,7,0),1,1)</f>
        <v>51.13</v>
      </c>
      <c r="H135" s="126" t="e">
        <f t="shared" si="45"/>
        <v>#N/A</v>
      </c>
      <c r="I135" s="41" t="e">
        <f t="shared" si="78"/>
        <v>#N/A</v>
      </c>
      <c r="J135" s="41" t="e">
        <f t="shared" si="78"/>
        <v>#N/A</v>
      </c>
      <c r="K135" s="215">
        <f t="shared" ca="1" si="46"/>
        <v>51.180683590020521</v>
      </c>
      <c r="L135" s="215">
        <f t="shared" ca="1" si="67"/>
        <v>51.180683590020521</v>
      </c>
      <c r="M135" s="121">
        <f t="shared" ca="1" si="47"/>
        <v>-0.31683653589544236</v>
      </c>
      <c r="N135" s="121">
        <f t="shared" ca="1" si="68"/>
        <v>-0.43686332065398875</v>
      </c>
      <c r="O135" s="121">
        <f t="shared" ca="1" si="69"/>
        <v>0.23022202860890925</v>
      </c>
      <c r="P135" s="121">
        <f t="shared" ca="1" si="76"/>
        <v>-2.6969193883865095</v>
      </c>
      <c r="Q135" s="121">
        <f t="shared" ca="1" si="48"/>
        <v>0.77210347768314114</v>
      </c>
      <c r="R135" s="121">
        <f t="shared" ca="1" si="49"/>
        <v>0.59842739303069237</v>
      </c>
      <c r="S135" s="121"/>
      <c r="T135" s="124">
        <f t="shared" ca="1" si="50"/>
        <v>54.48</v>
      </c>
      <c r="U135" s="124">
        <f t="shared" ca="1" si="51"/>
        <v>48.64</v>
      </c>
      <c r="V135" s="121">
        <f t="shared" ca="1" si="52"/>
        <v>0.42636986301369922</v>
      </c>
      <c r="W135" s="121" t="e">
        <f t="shared" si="70"/>
        <v>#N/A</v>
      </c>
      <c r="X135" s="124">
        <f t="shared" si="71"/>
        <v>0.2</v>
      </c>
      <c r="Y135" s="124">
        <f t="shared" si="72"/>
        <v>0.8</v>
      </c>
      <c r="Z135" t="e">
        <f t="shared" ca="1" si="53"/>
        <v>#N/A</v>
      </c>
      <c r="AA135" t="e">
        <f t="shared" ca="1" si="54"/>
        <v>#N/A</v>
      </c>
      <c r="AB135" t="e">
        <f t="shared" ca="1" si="55"/>
        <v>#N/A</v>
      </c>
      <c r="AC135" t="e">
        <f t="shared" ca="1" si="56"/>
        <v>#N/A</v>
      </c>
      <c r="AD135" t="b">
        <f t="shared" ca="1" si="57"/>
        <v>0</v>
      </c>
      <c r="AE135" t="b">
        <f t="shared" ca="1" si="43"/>
        <v>0</v>
      </c>
      <c r="AF135" t="b">
        <f t="shared" ca="1" si="73"/>
        <v>1</v>
      </c>
      <c r="AG135" t="b">
        <f t="shared" ca="1" si="58"/>
        <v>0</v>
      </c>
      <c r="AH135" t="b">
        <f t="shared" ca="1" si="79"/>
        <v>0</v>
      </c>
      <c r="AI135" s="225" t="e">
        <f t="shared" ca="1" si="59"/>
        <v>#N/A</v>
      </c>
      <c r="AJ135" s="225" t="e">
        <f t="shared" ca="1" si="60"/>
        <v>#N/A</v>
      </c>
      <c r="AK135" s="225" t="e">
        <f t="shared" ca="1" si="61"/>
        <v>#N/A</v>
      </c>
      <c r="AL135" s="225" t="e">
        <f t="shared" ca="1" si="62"/>
        <v>#N/A</v>
      </c>
      <c r="AM135" t="b">
        <f t="shared" ca="1" si="63"/>
        <v>0</v>
      </c>
      <c r="AN135" t="b">
        <f t="shared" ca="1" si="80"/>
        <v>0</v>
      </c>
      <c r="AO135" t="b">
        <f t="shared" ca="1" si="74"/>
        <v>0</v>
      </c>
      <c r="AP135" t="b">
        <f t="shared" ca="1" si="64"/>
        <v>0</v>
      </c>
      <c r="AQ135" t="b">
        <f t="shared" ref="AQ135:AQ198" ca="1" si="81">AND(AP136,AO136)</f>
        <v>0</v>
      </c>
      <c r="AR135" s="124" t="e">
        <f t="shared" ca="1" si="65"/>
        <v>#N/A</v>
      </c>
      <c r="AS135" s="124" t="e">
        <f t="shared" ca="1" si="66"/>
        <v>#N/A</v>
      </c>
      <c r="AT135" t="e">
        <f t="shared" ca="1" si="75"/>
        <v>#N/A</v>
      </c>
      <c r="AU135" t="e">
        <f t="shared" ca="1" si="75"/>
        <v>#N/A</v>
      </c>
    </row>
    <row r="136" spans="1:47" x14ac:dyDescent="0.25">
      <c r="A136">
        <v>104</v>
      </c>
      <c r="B136" s="74">
        <f ca="1">OFFSET(InputPriceData!B$15,CalculationsAndCharts!$A136+$A$11,0,1,1)</f>
        <v>41439</v>
      </c>
      <c r="C136" s="3">
        <f ca="1">OFFSET(InputPriceData!G$15,CalculationsAndCharts!$A136+$A$11,0,1,1)</f>
        <v>1600000</v>
      </c>
      <c r="D136" s="4">
        <f ca="1">OFFSET(InputPriceData!C$15,CalculationsAndCharts!$A136+$A$11,IF($C$7,7,0),1,1)</f>
        <v>51.15</v>
      </c>
      <c r="E136" s="4">
        <f ca="1">OFFSET(InputPriceData!D$15,CalculationsAndCharts!$A136+$A$11,IF($C$7,7,0),1,1)</f>
        <v>51.58</v>
      </c>
      <c r="F136" s="4">
        <f ca="1">OFFSET(InputPriceData!E$15,CalculationsAndCharts!$A136+$A$11,IF($C$7,7,0),1,1)</f>
        <v>50.96</v>
      </c>
      <c r="G136" s="4">
        <f ca="1">OFFSET(InputPriceData!F$15,CalculationsAndCharts!$A136+$A$11,IF($C$7,7,0),1,1)</f>
        <v>51.18</v>
      </c>
      <c r="H136" s="126" t="e">
        <f t="shared" si="45"/>
        <v>#N/A</v>
      </c>
      <c r="I136" s="41" t="e">
        <f t="shared" si="78"/>
        <v>#N/A</v>
      </c>
      <c r="J136" s="41" t="e">
        <f t="shared" si="78"/>
        <v>#N/A</v>
      </c>
      <c r="K136" s="215">
        <f t="shared" ca="1" si="46"/>
        <v>51.133817857385395</v>
      </c>
      <c r="L136" s="215">
        <f t="shared" ca="1" si="67"/>
        <v>51.133817857385395</v>
      </c>
      <c r="M136" s="121">
        <f t="shared" ca="1" si="47"/>
        <v>-0.37179254757675828</v>
      </c>
      <c r="N136" s="121">
        <f t="shared" ca="1" si="68"/>
        <v>-0.61744301026816373</v>
      </c>
      <c r="O136" s="121">
        <f t="shared" ca="1" si="69"/>
        <v>0.23022202860890925</v>
      </c>
      <c r="P136" s="121">
        <f t="shared" ca="1" si="76"/>
        <v>-2.6969193883865095</v>
      </c>
      <c r="Q136" s="121">
        <f t="shared" ca="1" si="48"/>
        <v>0.71041199651120246</v>
      </c>
      <c r="R136" s="121">
        <f t="shared" ca="1" si="49"/>
        <v>0.47258132546567388</v>
      </c>
      <c r="S136" s="121"/>
      <c r="T136" s="124">
        <f t="shared" ca="1" si="50"/>
        <v>54.48</v>
      </c>
      <c r="U136" s="124">
        <f t="shared" ca="1" si="51"/>
        <v>48.64</v>
      </c>
      <c r="V136" s="121">
        <f t="shared" ca="1" si="52"/>
        <v>0.4349315068493152</v>
      </c>
      <c r="W136" s="121" t="e">
        <f t="shared" si="70"/>
        <v>#N/A</v>
      </c>
      <c r="X136" s="124">
        <f t="shared" si="71"/>
        <v>0.2</v>
      </c>
      <c r="Y136" s="124">
        <f t="shared" si="72"/>
        <v>0.8</v>
      </c>
      <c r="Z136" t="e">
        <f t="shared" ca="1" si="53"/>
        <v>#N/A</v>
      </c>
      <c r="AA136" t="e">
        <f t="shared" ca="1" si="54"/>
        <v>#N/A</v>
      </c>
      <c r="AB136" t="e">
        <f t="shared" ca="1" si="55"/>
        <v>#N/A</v>
      </c>
      <c r="AC136" t="e">
        <f t="shared" ca="1" si="56"/>
        <v>#N/A</v>
      </c>
      <c r="AD136" t="b">
        <f t="shared" ca="1" si="57"/>
        <v>0</v>
      </c>
      <c r="AE136" t="b">
        <f t="shared" ca="1" si="43"/>
        <v>0</v>
      </c>
      <c r="AF136" t="b">
        <f t="shared" ca="1" si="73"/>
        <v>1</v>
      </c>
      <c r="AG136" t="b">
        <f t="shared" ca="1" si="58"/>
        <v>0</v>
      </c>
      <c r="AH136" t="b">
        <f t="shared" ca="1" si="79"/>
        <v>0</v>
      </c>
      <c r="AI136" s="225" t="e">
        <f t="shared" ca="1" si="59"/>
        <v>#N/A</v>
      </c>
      <c r="AJ136" s="225" t="e">
        <f t="shared" ca="1" si="60"/>
        <v>#N/A</v>
      </c>
      <c r="AK136" s="225" t="e">
        <f t="shared" ca="1" si="61"/>
        <v>#N/A</v>
      </c>
      <c r="AL136" s="225" t="e">
        <f t="shared" ca="1" si="62"/>
        <v>#N/A</v>
      </c>
      <c r="AM136" t="b">
        <f t="shared" ca="1" si="63"/>
        <v>0</v>
      </c>
      <c r="AN136" t="b">
        <f t="shared" ca="1" si="80"/>
        <v>0</v>
      </c>
      <c r="AO136" t="b">
        <f t="shared" ca="1" si="74"/>
        <v>0</v>
      </c>
      <c r="AP136" t="b">
        <f t="shared" ca="1" si="64"/>
        <v>0</v>
      </c>
      <c r="AQ136" t="b">
        <f t="shared" ca="1" si="81"/>
        <v>0</v>
      </c>
      <c r="AR136" s="124" t="e">
        <f t="shared" ca="1" si="65"/>
        <v>#N/A</v>
      </c>
      <c r="AS136" s="124" t="e">
        <f t="shared" ca="1" si="66"/>
        <v>#N/A</v>
      </c>
      <c r="AT136" t="e">
        <f t="shared" ca="1" si="75"/>
        <v>#N/A</v>
      </c>
      <c r="AU136" t="e">
        <f t="shared" ca="1" si="75"/>
        <v>#N/A</v>
      </c>
    </row>
    <row r="137" spans="1:47" x14ac:dyDescent="0.25">
      <c r="A137">
        <v>105</v>
      </c>
      <c r="B137" s="74">
        <f ca="1">OFFSET(InputPriceData!B$15,CalculationsAndCharts!$A137+$A$11,0,1,1)</f>
        <v>41438</v>
      </c>
      <c r="C137" s="3">
        <f ca="1">OFFSET(InputPriceData!G$15,CalculationsAndCharts!$A137+$A$11,0,1,1)</f>
        <v>2163900</v>
      </c>
      <c r="D137" s="4">
        <f ca="1">OFFSET(InputPriceData!C$15,CalculationsAndCharts!$A137+$A$11,IF($C$7,7,0),1,1)</f>
        <v>51.18</v>
      </c>
      <c r="E137" s="4">
        <f ca="1">OFFSET(InputPriceData!D$15,CalculationsAndCharts!$A137+$A$11,IF($C$7,7,0),1,1)</f>
        <v>51.5</v>
      </c>
      <c r="F137" s="4">
        <f ca="1">OFFSET(InputPriceData!E$15,CalculationsAndCharts!$A137+$A$11,IF($C$7,7,0),1,1)</f>
        <v>50.85</v>
      </c>
      <c r="G137" s="4">
        <f ca="1">OFFSET(InputPriceData!F$15,CalculationsAndCharts!$A137+$A$11,IF($C$7,7,0),1,1)</f>
        <v>51.2</v>
      </c>
      <c r="H137" s="126" t="e">
        <f t="shared" si="45"/>
        <v>#N/A</v>
      </c>
      <c r="I137" s="41" t="e">
        <f t="shared" si="78"/>
        <v>#N/A</v>
      </c>
      <c r="J137" s="41" t="e">
        <f t="shared" si="78"/>
        <v>#N/A</v>
      </c>
      <c r="K137" s="215">
        <f t="shared" ca="1" si="46"/>
        <v>51.032908129573791</v>
      </c>
      <c r="L137" s="215">
        <f t="shared" ca="1" si="67"/>
        <v>51.032908129573791</v>
      </c>
      <c r="M137" s="121">
        <f t="shared" ca="1" si="47"/>
        <v>-0.467418177870565</v>
      </c>
      <c r="N137" s="121">
        <f t="shared" ca="1" si="68"/>
        <v>-0.88839437656689046</v>
      </c>
      <c r="O137" s="121">
        <f t="shared" ca="1" si="69"/>
        <v>0.23022202860890925</v>
      </c>
      <c r="P137" s="121">
        <f t="shared" ca="1" si="76"/>
        <v>-2.6969193883865095</v>
      </c>
      <c r="Q137" s="121">
        <f t="shared" ca="1" si="48"/>
        <v>0.61784681851004997</v>
      </c>
      <c r="R137" s="121">
        <f t="shared" ca="1" si="49"/>
        <v>0.33196583469980889</v>
      </c>
      <c r="S137" s="121"/>
      <c r="T137" s="124">
        <f t="shared" ca="1" si="50"/>
        <v>54.48</v>
      </c>
      <c r="U137" s="124">
        <f t="shared" ca="1" si="51"/>
        <v>48.64</v>
      </c>
      <c r="V137" s="121">
        <f t="shared" ca="1" si="52"/>
        <v>0.43835616438356229</v>
      </c>
      <c r="W137" s="121" t="e">
        <f t="shared" si="70"/>
        <v>#N/A</v>
      </c>
      <c r="X137" s="124">
        <f t="shared" si="71"/>
        <v>0.2</v>
      </c>
      <c r="Y137" s="124">
        <f t="shared" si="72"/>
        <v>0.8</v>
      </c>
      <c r="Z137" t="e">
        <f t="shared" ca="1" si="53"/>
        <v>#N/A</v>
      </c>
      <c r="AA137" t="e">
        <f t="shared" ca="1" si="54"/>
        <v>#N/A</v>
      </c>
      <c r="AB137" t="e">
        <f t="shared" ca="1" si="55"/>
        <v>#N/A</v>
      </c>
      <c r="AC137" t="e">
        <f t="shared" ca="1" si="56"/>
        <v>#N/A</v>
      </c>
      <c r="AD137" t="b">
        <f t="shared" ca="1" si="57"/>
        <v>0</v>
      </c>
      <c r="AE137" t="b">
        <f t="shared" ca="1" si="43"/>
        <v>0</v>
      </c>
      <c r="AF137" t="b">
        <f t="shared" ca="1" si="73"/>
        <v>1</v>
      </c>
      <c r="AG137" t="b">
        <f t="shared" ca="1" si="58"/>
        <v>0</v>
      </c>
      <c r="AH137" t="b">
        <f t="shared" ca="1" si="79"/>
        <v>0</v>
      </c>
      <c r="AI137" s="225" t="e">
        <f t="shared" ca="1" si="59"/>
        <v>#N/A</v>
      </c>
      <c r="AJ137" s="225" t="e">
        <f t="shared" ca="1" si="60"/>
        <v>#N/A</v>
      </c>
      <c r="AK137" s="225" t="e">
        <f t="shared" ca="1" si="61"/>
        <v>#N/A</v>
      </c>
      <c r="AL137" s="225" t="e">
        <f t="shared" ca="1" si="62"/>
        <v>#N/A</v>
      </c>
      <c r="AM137" t="b">
        <f t="shared" ca="1" si="63"/>
        <v>0</v>
      </c>
      <c r="AN137" t="b">
        <f t="shared" ca="1" si="80"/>
        <v>0</v>
      </c>
      <c r="AO137" t="b">
        <f t="shared" ca="1" si="74"/>
        <v>0</v>
      </c>
      <c r="AP137" t="b">
        <f t="shared" ca="1" si="64"/>
        <v>0</v>
      </c>
      <c r="AQ137" t="b">
        <f t="shared" ca="1" si="81"/>
        <v>0</v>
      </c>
      <c r="AR137" s="124" t="e">
        <f t="shared" ca="1" si="65"/>
        <v>#N/A</v>
      </c>
      <c r="AS137" s="124" t="e">
        <f t="shared" ca="1" si="66"/>
        <v>#N/A</v>
      </c>
      <c r="AT137" t="e">
        <f t="shared" ca="1" si="75"/>
        <v>#N/A</v>
      </c>
      <c r="AU137" t="e">
        <f t="shared" ca="1" si="75"/>
        <v>#N/A</v>
      </c>
    </row>
    <row r="138" spans="1:47" x14ac:dyDescent="0.25">
      <c r="A138">
        <v>106</v>
      </c>
      <c r="B138" s="74">
        <f ca="1">OFFSET(InputPriceData!B$15,CalculationsAndCharts!$A138+$A$11,0,1,1)</f>
        <v>41437</v>
      </c>
      <c r="C138" s="3">
        <f ca="1">OFFSET(InputPriceData!G$15,CalculationsAndCharts!$A138+$A$11,0,1,1)</f>
        <v>3171300</v>
      </c>
      <c r="D138" s="4">
        <f ca="1">OFFSET(InputPriceData!C$15,CalculationsAndCharts!$A138+$A$11,IF($C$7,7,0),1,1)</f>
        <v>51.75</v>
      </c>
      <c r="E138" s="4">
        <f ca="1">OFFSET(InputPriceData!D$15,CalculationsAndCharts!$A138+$A$11,IF($C$7,7,0),1,1)</f>
        <v>52</v>
      </c>
      <c r="F138" s="4">
        <f ca="1">OFFSET(InputPriceData!E$15,CalculationsAndCharts!$A138+$A$11,IF($C$7,7,0),1,1)</f>
        <v>50.78</v>
      </c>
      <c r="G138" s="4">
        <f ca="1">OFFSET(InputPriceData!F$15,CalculationsAndCharts!$A138+$A$11,IF($C$7,7,0),1,1)</f>
        <v>51.09</v>
      </c>
      <c r="H138" s="126" t="e">
        <f t="shared" si="45"/>
        <v>#N/A</v>
      </c>
      <c r="I138" s="41" t="e">
        <f t="shared" si="78"/>
        <v>#N/A</v>
      </c>
      <c r="J138" s="41" t="e">
        <f t="shared" si="78"/>
        <v>#N/A</v>
      </c>
      <c r="K138" s="215">
        <f t="shared" ca="1" si="46"/>
        <v>50.884245803230812</v>
      </c>
      <c r="L138" s="215">
        <f t="shared" ca="1" si="67"/>
        <v>50.884245803230812</v>
      </c>
      <c r="M138" s="121">
        <f t="shared" ca="1" si="47"/>
        <v>-0.7210405963296922</v>
      </c>
      <c r="N138" s="121">
        <f t="shared" ca="1" si="68"/>
        <v>-1.2586491408550249</v>
      </c>
      <c r="O138" s="121">
        <f t="shared" ca="1" si="69"/>
        <v>0.23022202860890925</v>
      </c>
      <c r="P138" s="121">
        <f t="shared" ca="1" si="76"/>
        <v>-2.6969193883865095</v>
      </c>
      <c r="Q138" s="121">
        <f t="shared" ca="1" si="48"/>
        <v>0.49135659766237239</v>
      </c>
      <c r="R138" s="121">
        <f t="shared" ca="1" si="49"/>
        <v>0.19451451274998463</v>
      </c>
      <c r="S138" s="121"/>
      <c r="T138" s="124">
        <f t="shared" ca="1" si="50"/>
        <v>54.48</v>
      </c>
      <c r="U138" s="124">
        <f t="shared" ca="1" si="51"/>
        <v>48.64</v>
      </c>
      <c r="V138" s="121">
        <f t="shared" ca="1" si="52"/>
        <v>0.41952054794520621</v>
      </c>
      <c r="W138" s="121" t="e">
        <f t="shared" si="70"/>
        <v>#N/A</v>
      </c>
      <c r="X138" s="124">
        <f t="shared" si="71"/>
        <v>0.2</v>
      </c>
      <c r="Y138" s="124">
        <f t="shared" si="72"/>
        <v>0.8</v>
      </c>
      <c r="Z138" t="e">
        <f t="shared" ca="1" si="53"/>
        <v>#N/A</v>
      </c>
      <c r="AA138" t="e">
        <f t="shared" ca="1" si="54"/>
        <v>#N/A</v>
      </c>
      <c r="AB138" t="e">
        <f t="shared" ca="1" si="55"/>
        <v>#N/A</v>
      </c>
      <c r="AC138" t="e">
        <f t="shared" ca="1" si="56"/>
        <v>#N/A</v>
      </c>
      <c r="AD138" t="b">
        <f t="shared" ca="1" si="57"/>
        <v>0</v>
      </c>
      <c r="AE138" t="b">
        <f t="shared" ca="1" si="43"/>
        <v>0</v>
      </c>
      <c r="AF138" t="b">
        <f t="shared" ca="1" si="73"/>
        <v>1</v>
      </c>
      <c r="AG138" t="b">
        <f t="shared" ca="1" si="58"/>
        <v>0</v>
      </c>
      <c r="AH138" t="b">
        <f t="shared" ca="1" si="79"/>
        <v>0</v>
      </c>
      <c r="AI138" s="225" t="e">
        <f t="shared" ca="1" si="59"/>
        <v>#N/A</v>
      </c>
      <c r="AJ138" s="225" t="e">
        <f t="shared" ca="1" si="60"/>
        <v>#N/A</v>
      </c>
      <c r="AK138" s="225" t="e">
        <f t="shared" ca="1" si="61"/>
        <v>#N/A</v>
      </c>
      <c r="AL138" s="225" t="e">
        <f t="shared" ca="1" si="62"/>
        <v>#N/A</v>
      </c>
      <c r="AM138" t="b">
        <f t="shared" ca="1" si="63"/>
        <v>0</v>
      </c>
      <c r="AN138" t="b">
        <f t="shared" ca="1" si="80"/>
        <v>0</v>
      </c>
      <c r="AO138" t="b">
        <f t="shared" ca="1" si="74"/>
        <v>0</v>
      </c>
      <c r="AP138" t="b">
        <f t="shared" ca="1" si="64"/>
        <v>0</v>
      </c>
      <c r="AQ138" t="b">
        <f t="shared" ca="1" si="81"/>
        <v>0</v>
      </c>
      <c r="AR138" s="124" t="e">
        <f t="shared" ca="1" si="65"/>
        <v>#N/A</v>
      </c>
      <c r="AS138" s="124" t="e">
        <f t="shared" ca="1" si="66"/>
        <v>#N/A</v>
      </c>
      <c r="AT138" t="e">
        <f t="shared" ca="1" si="75"/>
        <v>#N/A</v>
      </c>
      <c r="AU138" t="e">
        <f t="shared" ca="1" si="75"/>
        <v>#N/A</v>
      </c>
    </row>
    <row r="139" spans="1:47" x14ac:dyDescent="0.25">
      <c r="A139">
        <v>107</v>
      </c>
      <c r="B139" s="74">
        <f ca="1">OFFSET(InputPriceData!B$15,CalculationsAndCharts!$A139+$A$11,0,1,1)</f>
        <v>41436</v>
      </c>
      <c r="C139" s="3">
        <f ca="1">OFFSET(InputPriceData!G$15,CalculationsAndCharts!$A139+$A$11,0,1,1)</f>
        <v>4824900</v>
      </c>
      <c r="D139" s="4">
        <f ca="1">OFFSET(InputPriceData!C$15,CalculationsAndCharts!$A139+$A$11,IF($C$7,7,0),1,1)</f>
        <v>50.33</v>
      </c>
      <c r="E139" s="4">
        <f ca="1">OFFSET(InputPriceData!D$15,CalculationsAndCharts!$A139+$A$11,IF($C$7,7,0),1,1)</f>
        <v>52</v>
      </c>
      <c r="F139" s="4">
        <f ca="1">OFFSET(InputPriceData!E$15,CalculationsAndCharts!$A139+$A$11,IF($C$7,7,0),1,1)</f>
        <v>50.16</v>
      </c>
      <c r="G139" s="4">
        <f ca="1">OFFSET(InputPriceData!F$15,CalculationsAndCharts!$A139+$A$11,IF($C$7,7,0),1,1)</f>
        <v>51.67</v>
      </c>
      <c r="H139" s="126" t="e">
        <f t="shared" si="45"/>
        <v>#N/A</v>
      </c>
      <c r="I139" s="41" t="e">
        <f t="shared" si="78"/>
        <v>#N/A</v>
      </c>
      <c r="J139" s="41" t="e">
        <f t="shared" si="78"/>
        <v>#N/A</v>
      </c>
      <c r="K139" s="215">
        <f t="shared" ca="1" si="46"/>
        <v>50.6832804957875</v>
      </c>
      <c r="L139" s="215">
        <f t="shared" ca="1" si="67"/>
        <v>50.6832804957875</v>
      </c>
      <c r="M139" s="121">
        <f t="shared" ca="1" si="47"/>
        <v>-0.2608813361017106</v>
      </c>
      <c r="N139" s="121">
        <f t="shared" ca="1" si="68"/>
        <v>-1.7499416789481008</v>
      </c>
      <c r="O139" s="121">
        <f t="shared" ca="1" si="69"/>
        <v>0.23022202860890925</v>
      </c>
      <c r="P139" s="121">
        <f t="shared" ca="1" si="76"/>
        <v>-2.6969193883865095</v>
      </c>
      <c r="Q139" s="121">
        <f t="shared" ca="1" si="48"/>
        <v>0.32351621412621717</v>
      </c>
      <c r="R139" s="121">
        <f t="shared" ca="1" si="49"/>
        <v>8.1942146764527241E-2</v>
      </c>
      <c r="S139" s="121"/>
      <c r="T139" s="124">
        <f t="shared" ca="1" si="50"/>
        <v>54.48</v>
      </c>
      <c r="U139" s="124">
        <f t="shared" ca="1" si="51"/>
        <v>48.64</v>
      </c>
      <c r="V139" s="121">
        <f t="shared" ca="1" si="52"/>
        <v>0.51883561643835674</v>
      </c>
      <c r="W139" s="121" t="e">
        <f t="shared" si="70"/>
        <v>#N/A</v>
      </c>
      <c r="X139" s="124">
        <f t="shared" si="71"/>
        <v>0.2</v>
      </c>
      <c r="Y139" s="124">
        <f t="shared" si="72"/>
        <v>0.8</v>
      </c>
      <c r="Z139" t="e">
        <f t="shared" ca="1" si="53"/>
        <v>#N/A</v>
      </c>
      <c r="AA139" t="e">
        <f t="shared" ca="1" si="54"/>
        <v>#N/A</v>
      </c>
      <c r="AB139" t="e">
        <f t="shared" ca="1" si="55"/>
        <v>#N/A</v>
      </c>
      <c r="AC139" t="e">
        <f t="shared" ca="1" si="56"/>
        <v>#N/A</v>
      </c>
      <c r="AD139" t="b">
        <f t="shared" ca="1" si="57"/>
        <v>0</v>
      </c>
      <c r="AE139" t="b">
        <f t="shared" ca="1" si="43"/>
        <v>0</v>
      </c>
      <c r="AF139" t="b">
        <f t="shared" ca="1" si="73"/>
        <v>1</v>
      </c>
      <c r="AG139" t="b">
        <f t="shared" ca="1" si="58"/>
        <v>0</v>
      </c>
      <c r="AH139" t="b">
        <f t="shared" ca="1" si="79"/>
        <v>0</v>
      </c>
      <c r="AI139" s="225" t="e">
        <f t="shared" ca="1" si="59"/>
        <v>#N/A</v>
      </c>
      <c r="AJ139" s="225" t="e">
        <f t="shared" ca="1" si="60"/>
        <v>#N/A</v>
      </c>
      <c r="AK139" s="225" t="e">
        <f t="shared" ca="1" si="61"/>
        <v>#N/A</v>
      </c>
      <c r="AL139" s="225" t="e">
        <f t="shared" ca="1" si="62"/>
        <v>#N/A</v>
      </c>
      <c r="AM139" t="b">
        <f t="shared" ca="1" si="63"/>
        <v>0</v>
      </c>
      <c r="AN139" t="b">
        <f t="shared" ca="1" si="80"/>
        <v>0</v>
      </c>
      <c r="AO139" t="b">
        <f t="shared" ca="1" si="74"/>
        <v>0</v>
      </c>
      <c r="AP139" t="b">
        <f t="shared" ca="1" si="64"/>
        <v>0</v>
      </c>
      <c r="AQ139" t="b">
        <f t="shared" ca="1" si="81"/>
        <v>0</v>
      </c>
      <c r="AR139" s="124" t="e">
        <f t="shared" ca="1" si="65"/>
        <v>#N/A</v>
      </c>
      <c r="AS139" s="124" t="e">
        <f t="shared" ca="1" si="66"/>
        <v>#N/A</v>
      </c>
      <c r="AT139" t="e">
        <f t="shared" ca="1" si="75"/>
        <v>#N/A</v>
      </c>
      <c r="AU139" t="e">
        <f t="shared" ca="1" si="75"/>
        <v>#N/A</v>
      </c>
    </row>
    <row r="140" spans="1:47" x14ac:dyDescent="0.25">
      <c r="A140">
        <v>108</v>
      </c>
      <c r="B140" s="74">
        <f ca="1">OFFSET(InputPriceData!B$15,CalculationsAndCharts!$A140+$A$11,0,1,1)</f>
        <v>41435</v>
      </c>
      <c r="C140" s="3">
        <f ca="1">OFFSET(InputPriceData!G$15,CalculationsAndCharts!$A140+$A$11,0,1,1)</f>
        <v>5033200</v>
      </c>
      <c r="D140" s="4">
        <f ca="1">OFFSET(InputPriceData!C$15,CalculationsAndCharts!$A140+$A$11,IF($C$7,7,0),1,1)</f>
        <v>51.11</v>
      </c>
      <c r="E140" s="4">
        <f ca="1">OFFSET(InputPriceData!D$15,CalculationsAndCharts!$A140+$A$11,IF($C$7,7,0),1,1)</f>
        <v>51.33</v>
      </c>
      <c r="F140" s="4">
        <f ca="1">OFFSET(InputPriceData!E$15,CalculationsAndCharts!$A140+$A$11,IF($C$7,7,0),1,1)</f>
        <v>50.31</v>
      </c>
      <c r="G140" s="4">
        <f ca="1">OFFSET(InputPriceData!F$15,CalculationsAndCharts!$A140+$A$11,IF($C$7,7,0),1,1)</f>
        <v>50.35</v>
      </c>
      <c r="H140" s="126" t="e">
        <f t="shared" si="45"/>
        <v>#N/A</v>
      </c>
      <c r="I140" s="41" t="e">
        <f t="shared" si="78"/>
        <v>#N/A</v>
      </c>
      <c r="J140" s="41" t="e">
        <f t="shared" si="78"/>
        <v>#N/A</v>
      </c>
      <c r="K140" s="215">
        <f t="shared" ca="1" si="46"/>
        <v>50.623466929631178</v>
      </c>
      <c r="L140" s="215">
        <f t="shared" ca="1" si="67"/>
        <v>50.623466929631178</v>
      </c>
      <c r="M140" s="121">
        <f t="shared" ca="1" si="47"/>
        <v>-1.7935376965551093</v>
      </c>
      <c r="N140" s="121">
        <f t="shared" ca="1" si="68"/>
        <v>-2.1695911524785174</v>
      </c>
      <c r="O140" s="121">
        <f t="shared" ca="1" si="69"/>
        <v>0.23022202860890925</v>
      </c>
      <c r="P140" s="121">
        <f t="shared" ca="1" si="76"/>
        <v>-2.6969193883865095</v>
      </c>
      <c r="Q140" s="121">
        <f t="shared" ca="1" si="48"/>
        <v>0.18015126732389689</v>
      </c>
      <c r="R140" s="121">
        <f t="shared" ca="1" si="49"/>
        <v>8.5684582145422392E-3</v>
      </c>
      <c r="S140" s="121"/>
      <c r="T140" s="124">
        <f t="shared" ca="1" si="50"/>
        <v>54.48</v>
      </c>
      <c r="U140" s="124">
        <f t="shared" ca="1" si="51"/>
        <v>48.64</v>
      </c>
      <c r="V140" s="121">
        <f t="shared" ca="1" si="52"/>
        <v>0.29280821917808253</v>
      </c>
      <c r="W140" s="121" t="e">
        <f t="shared" si="70"/>
        <v>#N/A</v>
      </c>
      <c r="X140" s="124">
        <f t="shared" si="71"/>
        <v>0.2</v>
      </c>
      <c r="Y140" s="124">
        <f t="shared" si="72"/>
        <v>0.8</v>
      </c>
      <c r="Z140" t="e">
        <f t="shared" ca="1" si="53"/>
        <v>#N/A</v>
      </c>
      <c r="AA140" t="e">
        <f t="shared" ca="1" si="54"/>
        <v>#N/A</v>
      </c>
      <c r="AB140" t="e">
        <f t="shared" ca="1" si="55"/>
        <v>#N/A</v>
      </c>
      <c r="AC140" t="e">
        <f t="shared" ca="1" si="56"/>
        <v>#N/A</v>
      </c>
      <c r="AD140" t="b">
        <f t="shared" ca="1" si="57"/>
        <v>0</v>
      </c>
      <c r="AE140" t="b">
        <f t="shared" ca="1" si="43"/>
        <v>0</v>
      </c>
      <c r="AF140" t="b">
        <f t="shared" ca="1" si="73"/>
        <v>1</v>
      </c>
      <c r="AG140" t="b">
        <f t="shared" ca="1" si="58"/>
        <v>0</v>
      </c>
      <c r="AH140" t="b">
        <f t="shared" ca="1" si="79"/>
        <v>0</v>
      </c>
      <c r="AI140" s="225" t="e">
        <f t="shared" ca="1" si="59"/>
        <v>#N/A</v>
      </c>
      <c r="AJ140" s="225" t="e">
        <f t="shared" ca="1" si="60"/>
        <v>#N/A</v>
      </c>
      <c r="AK140" s="225" t="e">
        <f t="shared" ca="1" si="61"/>
        <v>#N/A</v>
      </c>
      <c r="AL140" s="225" t="e">
        <f t="shared" ca="1" si="62"/>
        <v>#N/A</v>
      </c>
      <c r="AM140" t="b">
        <f t="shared" ca="1" si="63"/>
        <v>0</v>
      </c>
      <c r="AN140" t="b">
        <f t="shared" ca="1" si="80"/>
        <v>0</v>
      </c>
      <c r="AO140" t="b">
        <f t="shared" ca="1" si="74"/>
        <v>0</v>
      </c>
      <c r="AP140" t="b">
        <f t="shared" ca="1" si="64"/>
        <v>0</v>
      </c>
      <c r="AQ140" t="b">
        <f t="shared" ca="1" si="81"/>
        <v>0</v>
      </c>
      <c r="AR140" s="124" t="e">
        <f t="shared" ca="1" si="65"/>
        <v>#N/A</v>
      </c>
      <c r="AS140" s="124" t="e">
        <f t="shared" ca="1" si="66"/>
        <v>#N/A</v>
      </c>
      <c r="AT140" t="e">
        <f t="shared" ca="1" si="75"/>
        <v>#N/A</v>
      </c>
      <c r="AU140" t="e">
        <f t="shared" ca="1" si="75"/>
        <v>#N/A</v>
      </c>
    </row>
    <row r="141" spans="1:47" x14ac:dyDescent="0.25">
      <c r="A141">
        <v>109</v>
      </c>
      <c r="B141" s="74">
        <f ca="1">OFFSET(InputPriceData!B$15,CalculationsAndCharts!$A141+$A$11,0,1,1)</f>
        <v>41432</v>
      </c>
      <c r="C141" s="3">
        <f ca="1">OFFSET(InputPriceData!G$15,CalculationsAndCharts!$A141+$A$11,0,1,1)</f>
        <v>4334600</v>
      </c>
      <c r="D141" s="4">
        <f ca="1">OFFSET(InputPriceData!C$15,CalculationsAndCharts!$A141+$A$11,IF($C$7,7,0),1,1)</f>
        <v>51.49</v>
      </c>
      <c r="E141" s="4">
        <f ca="1">OFFSET(InputPriceData!D$15,CalculationsAndCharts!$A141+$A$11,IF($C$7,7,0),1,1)</f>
        <v>52.3</v>
      </c>
      <c r="F141" s="4">
        <f ca="1">OFFSET(InputPriceData!E$15,CalculationsAndCharts!$A141+$A$11,IF($C$7,7,0),1,1)</f>
        <v>50.87</v>
      </c>
      <c r="G141" s="4">
        <f ca="1">OFFSET(InputPriceData!F$15,CalculationsAndCharts!$A141+$A$11,IF($C$7,7,0),1,1)</f>
        <v>51.09</v>
      </c>
      <c r="H141" s="126" t="e">
        <f t="shared" si="45"/>
        <v>#N/A</v>
      </c>
      <c r="I141" s="41" t="e">
        <f t="shared" si="78"/>
        <v>#N/A</v>
      </c>
      <c r="J141" s="41" t="e">
        <f t="shared" si="78"/>
        <v>#N/A</v>
      </c>
      <c r="K141" s="215">
        <f t="shared" ca="1" si="46"/>
        <v>50.715934478516623</v>
      </c>
      <c r="L141" s="215">
        <f t="shared" ca="1" si="67"/>
        <v>50.715934478516623</v>
      </c>
      <c r="M141" s="121">
        <f t="shared" ca="1" si="47"/>
        <v>-1.3565022255893817</v>
      </c>
      <c r="N141" s="121">
        <f t="shared" ca="1" si="68"/>
        <v>-2.4868138663368731</v>
      </c>
      <c r="O141" s="121">
        <f t="shared" ca="1" si="69"/>
        <v>0.23022202860890925</v>
      </c>
      <c r="P141" s="121">
        <f t="shared" ca="1" si="76"/>
        <v>-2.6969193883865095</v>
      </c>
      <c r="Q141" s="121">
        <f t="shared" ca="1" si="48"/>
        <v>7.1778398142888639E-2</v>
      </c>
      <c r="R141" s="121">
        <f t="shared" ca="1" si="49"/>
        <v>-2.0108413218787743E-2</v>
      </c>
      <c r="S141" s="121"/>
      <c r="T141" s="124">
        <f t="shared" ca="1" si="50"/>
        <v>54.48</v>
      </c>
      <c r="U141" s="124">
        <f t="shared" ca="1" si="51"/>
        <v>48.64</v>
      </c>
      <c r="V141" s="121">
        <f t="shared" ca="1" si="52"/>
        <v>0.41952054794520621</v>
      </c>
      <c r="W141" s="121" t="e">
        <f t="shared" si="70"/>
        <v>#N/A</v>
      </c>
      <c r="X141" s="124">
        <f t="shared" si="71"/>
        <v>0.2</v>
      </c>
      <c r="Y141" s="124">
        <f t="shared" si="72"/>
        <v>0.8</v>
      </c>
      <c r="Z141" t="e">
        <f t="shared" ca="1" si="53"/>
        <v>#N/A</v>
      </c>
      <c r="AA141" t="e">
        <f t="shared" ca="1" si="54"/>
        <v>#N/A</v>
      </c>
      <c r="AB141" t="e">
        <f t="shared" ca="1" si="55"/>
        <v>#N/A</v>
      </c>
      <c r="AC141" t="e">
        <f t="shared" ca="1" si="56"/>
        <v>#N/A</v>
      </c>
      <c r="AD141" t="b">
        <f t="shared" ca="1" si="57"/>
        <v>0</v>
      </c>
      <c r="AE141" t="b">
        <f t="shared" ca="1" si="43"/>
        <v>0</v>
      </c>
      <c r="AF141" t="b">
        <f t="shared" ca="1" si="73"/>
        <v>1</v>
      </c>
      <c r="AG141" t="b">
        <f t="shared" ca="1" si="58"/>
        <v>0</v>
      </c>
      <c r="AH141" t="b">
        <f t="shared" ca="1" si="79"/>
        <v>0</v>
      </c>
      <c r="AI141" s="225" t="e">
        <f t="shared" ca="1" si="59"/>
        <v>#N/A</v>
      </c>
      <c r="AJ141" s="225" t="e">
        <f t="shared" ca="1" si="60"/>
        <v>#N/A</v>
      </c>
      <c r="AK141" s="225" t="e">
        <f t="shared" ca="1" si="61"/>
        <v>#N/A</v>
      </c>
      <c r="AL141" s="225" t="e">
        <f t="shared" ca="1" si="62"/>
        <v>#N/A</v>
      </c>
      <c r="AM141" t="b">
        <f t="shared" ca="1" si="63"/>
        <v>0</v>
      </c>
      <c r="AN141" t="b">
        <f t="shared" ca="1" si="80"/>
        <v>0</v>
      </c>
      <c r="AO141" t="b">
        <f t="shared" ca="1" si="74"/>
        <v>0</v>
      </c>
      <c r="AP141" t="b">
        <f t="shared" ca="1" si="64"/>
        <v>0</v>
      </c>
      <c r="AQ141" t="b">
        <f t="shared" ca="1" si="81"/>
        <v>0</v>
      </c>
      <c r="AR141" s="124" t="e">
        <f t="shared" ca="1" si="65"/>
        <v>#N/A</v>
      </c>
      <c r="AS141" s="124" t="e">
        <f t="shared" ca="1" si="66"/>
        <v>#N/A</v>
      </c>
      <c r="AT141" t="e">
        <f t="shared" ca="1" si="75"/>
        <v>#N/A</v>
      </c>
      <c r="AU141" t="e">
        <f t="shared" ca="1" si="75"/>
        <v>#N/A</v>
      </c>
    </row>
    <row r="142" spans="1:47" x14ac:dyDescent="0.25">
      <c r="A142">
        <v>110</v>
      </c>
      <c r="B142" s="74">
        <f ca="1">OFFSET(InputPriceData!B$15,CalculationsAndCharts!$A142+$A$11,0,1,1)</f>
        <v>41431</v>
      </c>
      <c r="C142" s="3">
        <f ca="1">OFFSET(InputPriceData!G$15,CalculationsAndCharts!$A142+$A$11,0,1,1)</f>
        <v>5672300</v>
      </c>
      <c r="D142" s="4">
        <f ca="1">OFFSET(InputPriceData!C$15,CalculationsAndCharts!$A142+$A$11,IF($C$7,7,0),1,1)</f>
        <v>50.43</v>
      </c>
      <c r="E142" s="4">
        <f ca="1">OFFSET(InputPriceData!D$15,CalculationsAndCharts!$A142+$A$11,IF($C$7,7,0),1,1)</f>
        <v>51.49</v>
      </c>
      <c r="F142" s="4">
        <f ca="1">OFFSET(InputPriceData!E$15,CalculationsAndCharts!$A142+$A$11,IF($C$7,7,0),1,1)</f>
        <v>49.83</v>
      </c>
      <c r="G142" s="4">
        <f ca="1">OFFSET(InputPriceData!F$15,CalculationsAndCharts!$A142+$A$11,IF($C$7,7,0),1,1)</f>
        <v>51.32</v>
      </c>
      <c r="H142" s="126" t="e">
        <f t="shared" si="45"/>
        <v>#N/A</v>
      </c>
      <c r="I142" s="41" t="e">
        <f t="shared" si="78"/>
        <v>#N/A</v>
      </c>
      <c r="J142" s="41" t="e">
        <f t="shared" si="78"/>
        <v>#N/A</v>
      </c>
      <c r="K142" s="215">
        <f t="shared" ca="1" si="46"/>
        <v>50.943256482095109</v>
      </c>
      <c r="L142" s="215">
        <f t="shared" ca="1" si="67"/>
        <v>50.943256482095109</v>
      </c>
      <c r="M142" s="121">
        <f t="shared" ca="1" si="47"/>
        <v>-1.3784012400407164</v>
      </c>
      <c r="N142" s="121">
        <f t="shared" ca="1" si="68"/>
        <v>-2.6969193883865095</v>
      </c>
      <c r="O142" s="121">
        <f t="shared" ca="1" si="69"/>
        <v>0.23022202860890925</v>
      </c>
      <c r="P142" s="121">
        <f t="shared" ca="1" si="76"/>
        <v>-2.6969193883865095</v>
      </c>
      <c r="Q142" s="121">
        <f t="shared" ca="1" si="48"/>
        <v>0</v>
      </c>
      <c r="R142" s="121">
        <f t="shared" ca="1" si="49"/>
        <v>7.0245496325865853E-5</v>
      </c>
      <c r="S142" s="121"/>
      <c r="T142" s="124">
        <f t="shared" ca="1" si="50"/>
        <v>54.48</v>
      </c>
      <c r="U142" s="124">
        <f t="shared" ca="1" si="51"/>
        <v>48.64</v>
      </c>
      <c r="V142" s="121">
        <f t="shared" ca="1" si="52"/>
        <v>0.45890410958904132</v>
      </c>
      <c r="W142" s="121" t="e">
        <f t="shared" si="70"/>
        <v>#N/A</v>
      </c>
      <c r="X142" s="124">
        <f t="shared" si="71"/>
        <v>0.2</v>
      </c>
      <c r="Y142" s="124">
        <f t="shared" si="72"/>
        <v>0.8</v>
      </c>
      <c r="Z142">
        <f t="shared" ca="1" si="53"/>
        <v>50.43</v>
      </c>
      <c r="AA142" t="e">
        <f t="shared" ca="1" si="54"/>
        <v>#N/A</v>
      </c>
      <c r="AB142" t="e">
        <f t="shared" ca="1" si="55"/>
        <v>#N/A</v>
      </c>
      <c r="AC142" t="e">
        <f t="shared" ca="1" si="56"/>
        <v>#N/A</v>
      </c>
      <c r="AD142" t="b">
        <f t="shared" ca="1" si="57"/>
        <v>0</v>
      </c>
      <c r="AE142" t="b">
        <f t="shared" ca="1" si="43"/>
        <v>1</v>
      </c>
      <c r="AF142" t="b">
        <f t="shared" ca="1" si="73"/>
        <v>1</v>
      </c>
      <c r="AG142" t="b">
        <f t="shared" ca="1" si="58"/>
        <v>0</v>
      </c>
      <c r="AH142" t="b">
        <f t="shared" ca="1" si="79"/>
        <v>0</v>
      </c>
      <c r="AI142" s="225">
        <f t="shared" ca="1" si="59"/>
        <v>50.43</v>
      </c>
      <c r="AJ142" s="225" t="e">
        <f t="shared" ca="1" si="60"/>
        <v>#N/A</v>
      </c>
      <c r="AK142" s="225">
        <f t="shared" ca="1" si="61"/>
        <v>50.43</v>
      </c>
      <c r="AL142" s="225" t="e">
        <f t="shared" ca="1" si="62"/>
        <v>#N/A</v>
      </c>
      <c r="AM142" t="b">
        <f t="shared" ca="1" si="63"/>
        <v>0</v>
      </c>
      <c r="AN142" t="b">
        <f t="shared" ca="1" si="80"/>
        <v>0</v>
      </c>
      <c r="AO142" t="b">
        <f t="shared" ca="1" si="74"/>
        <v>0</v>
      </c>
      <c r="AP142" t="b">
        <f t="shared" ca="1" si="64"/>
        <v>0</v>
      </c>
      <c r="AQ142" t="b">
        <f t="shared" ca="1" si="81"/>
        <v>1</v>
      </c>
      <c r="AR142" s="124" t="e">
        <f t="shared" ca="1" si="65"/>
        <v>#N/A</v>
      </c>
      <c r="AS142" s="124">
        <f t="shared" ca="1" si="66"/>
        <v>50.43</v>
      </c>
      <c r="AT142" t="e">
        <f t="shared" ca="1" si="75"/>
        <v>#N/A</v>
      </c>
      <c r="AU142">
        <f t="shared" ca="1" si="75"/>
        <v>50.43</v>
      </c>
    </row>
    <row r="143" spans="1:47" x14ac:dyDescent="0.25">
      <c r="A143">
        <v>111</v>
      </c>
      <c r="B143" s="74">
        <f ca="1">OFFSET(InputPriceData!B$15,CalculationsAndCharts!$A143+$A$11,0,1,1)</f>
        <v>41430</v>
      </c>
      <c r="C143" s="3">
        <f ca="1">OFFSET(InputPriceData!G$15,CalculationsAndCharts!$A143+$A$11,0,1,1)</f>
        <v>8192600</v>
      </c>
      <c r="D143" s="4">
        <f ca="1">OFFSET(InputPriceData!C$15,CalculationsAndCharts!$A143+$A$11,IF($C$7,7,0),1,1)</f>
        <v>49.3</v>
      </c>
      <c r="E143" s="4">
        <f ca="1">OFFSET(InputPriceData!D$15,CalculationsAndCharts!$A143+$A$11,IF($C$7,7,0),1,1)</f>
        <v>51.2</v>
      </c>
      <c r="F143" s="4">
        <f ca="1">OFFSET(InputPriceData!E$15,CalculationsAndCharts!$A143+$A$11,IF($C$7,7,0),1,1)</f>
        <v>49.22</v>
      </c>
      <c r="G143" s="4">
        <f ca="1">OFFSET(InputPriceData!F$15,CalculationsAndCharts!$A143+$A$11,IF($C$7,7,0),1,1)</f>
        <v>50.19</v>
      </c>
      <c r="H143" s="126" t="e">
        <f t="shared" si="45"/>
        <v>#N/A</v>
      </c>
      <c r="I143" s="41" t="e">
        <f t="shared" si="78"/>
        <v>#N/A</v>
      </c>
      <c r="J143" s="41" t="e">
        <f t="shared" si="78"/>
        <v>#N/A</v>
      </c>
      <c r="K143" s="215">
        <f t="shared" ca="1" si="46"/>
        <v>51.657044983145184</v>
      </c>
      <c r="L143" s="215">
        <f t="shared" ca="1" si="67"/>
        <v>51.657044983145184</v>
      </c>
      <c r="M143" s="121">
        <f t="shared" ca="1" si="47"/>
        <v>-2.8870358147887005</v>
      </c>
      <c r="N143" s="121">
        <f t="shared" ca="1" si="68"/>
        <v>-2.3895265416407523</v>
      </c>
      <c r="O143" s="121">
        <f t="shared" ca="1" si="69"/>
        <v>0.23022202860890925</v>
      </c>
      <c r="P143" s="121">
        <f t="shared" ca="1" si="76"/>
        <v>-2.3895265416407523</v>
      </c>
      <c r="Q143" s="121">
        <f t="shared" ca="1" si="48"/>
        <v>0</v>
      </c>
      <c r="R143" s="121">
        <f t="shared" ca="1" si="49"/>
        <v>7.1176412164471708E-2</v>
      </c>
      <c r="S143" s="121"/>
      <c r="T143" s="124">
        <f t="shared" ca="1" si="50"/>
        <v>54.48</v>
      </c>
      <c r="U143" s="124">
        <f t="shared" ca="1" si="51"/>
        <v>48.64</v>
      </c>
      <c r="V143" s="121">
        <f t="shared" ca="1" si="52"/>
        <v>0.26541095890410926</v>
      </c>
      <c r="W143" s="121" t="e">
        <f t="shared" si="70"/>
        <v>#N/A</v>
      </c>
      <c r="X143" s="124">
        <f t="shared" si="71"/>
        <v>0.2</v>
      </c>
      <c r="Y143" s="124">
        <f t="shared" si="72"/>
        <v>0.8</v>
      </c>
      <c r="Z143" t="e">
        <f t="shared" ca="1" si="53"/>
        <v>#N/A</v>
      </c>
      <c r="AA143" t="e">
        <f t="shared" ca="1" si="54"/>
        <v>#N/A</v>
      </c>
      <c r="AB143">
        <f t="shared" ca="1" si="55"/>
        <v>7.1176412164471708E-2</v>
      </c>
      <c r="AC143" t="e">
        <f t="shared" ca="1" si="56"/>
        <v>#N/A</v>
      </c>
      <c r="AD143" t="b">
        <f t="shared" ca="1" si="57"/>
        <v>1</v>
      </c>
      <c r="AE143" t="b">
        <f t="shared" ca="1" si="43"/>
        <v>0</v>
      </c>
      <c r="AF143" t="b">
        <f t="shared" ca="1" si="73"/>
        <v>0</v>
      </c>
      <c r="AG143" t="b">
        <f t="shared" ca="1" si="58"/>
        <v>0</v>
      </c>
      <c r="AH143" t="b">
        <f t="shared" ca="1" si="79"/>
        <v>0</v>
      </c>
      <c r="AI143" s="225" t="e">
        <f t="shared" ca="1" si="59"/>
        <v>#N/A</v>
      </c>
      <c r="AJ143" s="225" t="e">
        <f t="shared" ca="1" si="60"/>
        <v>#N/A</v>
      </c>
      <c r="AK143" s="225" t="e">
        <f t="shared" ca="1" si="61"/>
        <v>#N/A</v>
      </c>
      <c r="AL143" s="225" t="e">
        <f t="shared" ca="1" si="62"/>
        <v>#N/A</v>
      </c>
      <c r="AM143" t="b">
        <f t="shared" ca="1" si="63"/>
        <v>0</v>
      </c>
      <c r="AN143" t="b">
        <f t="shared" ca="1" si="80"/>
        <v>0</v>
      </c>
      <c r="AO143" t="b">
        <f t="shared" ca="1" si="74"/>
        <v>1</v>
      </c>
      <c r="AP143" t="b">
        <f t="shared" ca="1" si="64"/>
        <v>1</v>
      </c>
      <c r="AQ143" t="b">
        <f t="shared" ca="1" si="81"/>
        <v>0</v>
      </c>
      <c r="AR143" s="124" t="e">
        <f t="shared" ca="1" si="65"/>
        <v>#N/A</v>
      </c>
      <c r="AS143" s="124" t="e">
        <f t="shared" ca="1" si="66"/>
        <v>#N/A</v>
      </c>
      <c r="AT143" t="e">
        <f t="shared" ca="1" si="75"/>
        <v>#N/A</v>
      </c>
      <c r="AU143" t="e">
        <f t="shared" ca="1" si="75"/>
        <v>#N/A</v>
      </c>
    </row>
    <row r="144" spans="1:47" x14ac:dyDescent="0.25">
      <c r="A144">
        <v>112</v>
      </c>
      <c r="B144" s="74">
        <f ca="1">OFFSET(InputPriceData!B$15,CalculationsAndCharts!$A144+$A$11,0,1,1)</f>
        <v>41429</v>
      </c>
      <c r="C144" s="3">
        <f ca="1">OFFSET(InputPriceData!G$15,CalculationsAndCharts!$A144+$A$11,0,1,1)</f>
        <v>16091900</v>
      </c>
      <c r="D144" s="4">
        <f ca="1">OFFSET(InputPriceData!C$15,CalculationsAndCharts!$A144+$A$11,IF($C$7,7,0),1,1)</f>
        <v>50</v>
      </c>
      <c r="E144" s="4">
        <f ca="1">OFFSET(InputPriceData!D$15,CalculationsAndCharts!$A144+$A$11,IF($C$7,7,0),1,1)</f>
        <v>50.22</v>
      </c>
      <c r="F144" s="4">
        <f ca="1">OFFSET(InputPriceData!E$15,CalculationsAndCharts!$A144+$A$11,IF($C$7,7,0),1,1)</f>
        <v>48.61</v>
      </c>
      <c r="G144" s="4">
        <f ca="1">OFFSET(InputPriceData!F$15,CalculationsAndCharts!$A144+$A$11,IF($C$7,7,0),1,1)</f>
        <v>48.64</v>
      </c>
      <c r="H144" s="126" t="e">
        <f t="shared" si="45"/>
        <v>#N/A</v>
      </c>
      <c r="I144" s="41" t="e">
        <f t="shared" si="78"/>
        <v>#N/A</v>
      </c>
      <c r="J144" s="41" t="e">
        <f t="shared" si="78"/>
        <v>#N/A</v>
      </c>
      <c r="K144" s="215">
        <f t="shared" ca="1" si="46"/>
        <v>52.837335948184432</v>
      </c>
      <c r="L144" s="215">
        <f t="shared" ca="1" si="67"/>
        <v>52.837335948184432</v>
      </c>
      <c r="M144" s="121">
        <f t="shared" ca="1" si="47"/>
        <v>-5.1374515571819703</v>
      </c>
      <c r="N144" s="121">
        <f t="shared" ca="1" si="68"/>
        <v>-1.4840963616866274</v>
      </c>
      <c r="O144" s="121">
        <f t="shared" ca="1" si="69"/>
        <v>0.23022202860890925</v>
      </c>
      <c r="P144" s="121">
        <f t="shared" ca="1" si="76"/>
        <v>-1.4840963616866274</v>
      </c>
      <c r="Q144" s="121">
        <f t="shared" ca="1" si="48"/>
        <v>0</v>
      </c>
      <c r="R144" s="121">
        <f t="shared" ca="1" si="49"/>
        <v>0.20025349444013912</v>
      </c>
      <c r="S144" s="121"/>
      <c r="T144" s="124">
        <f t="shared" ca="1" si="50"/>
        <v>54.48</v>
      </c>
      <c r="U144" s="124">
        <f t="shared" ca="1" si="51"/>
        <v>48.64</v>
      </c>
      <c r="V144" s="121">
        <f t="shared" ca="1" si="52"/>
        <v>0</v>
      </c>
      <c r="W144" s="121" t="e">
        <f t="shared" si="70"/>
        <v>#N/A</v>
      </c>
      <c r="X144" s="124">
        <f t="shared" si="71"/>
        <v>0.2</v>
      </c>
      <c r="Y144" s="124">
        <f t="shared" si="72"/>
        <v>0.8</v>
      </c>
      <c r="Z144" t="e">
        <f t="shared" ca="1" si="53"/>
        <v>#N/A</v>
      </c>
      <c r="AA144" t="e">
        <f t="shared" ca="1" si="54"/>
        <v>#N/A</v>
      </c>
      <c r="AB144" t="e">
        <f t="shared" ca="1" si="55"/>
        <v>#N/A</v>
      </c>
      <c r="AC144" t="e">
        <f t="shared" ca="1" si="56"/>
        <v>#N/A</v>
      </c>
      <c r="AD144" t="b">
        <f t="shared" ca="1" si="57"/>
        <v>0</v>
      </c>
      <c r="AE144" t="b">
        <f t="shared" ca="1" si="43"/>
        <v>0</v>
      </c>
      <c r="AF144" t="b">
        <f t="shared" ca="1" si="73"/>
        <v>0</v>
      </c>
      <c r="AG144" t="b">
        <f t="shared" ca="1" si="58"/>
        <v>0</v>
      </c>
      <c r="AH144" t="b">
        <f t="shared" ca="1" si="79"/>
        <v>0</v>
      </c>
      <c r="AI144" s="225" t="e">
        <f t="shared" ca="1" si="59"/>
        <v>#N/A</v>
      </c>
      <c r="AJ144" s="225" t="e">
        <f t="shared" ca="1" si="60"/>
        <v>#N/A</v>
      </c>
      <c r="AK144" s="225" t="e">
        <f t="shared" ca="1" si="61"/>
        <v>#N/A</v>
      </c>
      <c r="AL144" s="225" t="e">
        <f t="shared" ca="1" si="62"/>
        <v>#N/A</v>
      </c>
      <c r="AM144" t="b">
        <f t="shared" ca="1" si="63"/>
        <v>0</v>
      </c>
      <c r="AN144" t="b">
        <f t="shared" ca="1" si="80"/>
        <v>0</v>
      </c>
      <c r="AO144" t="b">
        <f t="shared" ca="1" si="74"/>
        <v>1</v>
      </c>
      <c r="AP144" t="b">
        <f t="shared" ca="1" si="64"/>
        <v>0</v>
      </c>
      <c r="AQ144" t="b">
        <f t="shared" ca="1" si="81"/>
        <v>0</v>
      </c>
      <c r="AR144" s="124" t="e">
        <f t="shared" ca="1" si="65"/>
        <v>#N/A</v>
      </c>
      <c r="AS144" s="124" t="e">
        <f t="shared" ca="1" si="66"/>
        <v>#N/A</v>
      </c>
      <c r="AT144" t="e">
        <f t="shared" ca="1" si="75"/>
        <v>#N/A</v>
      </c>
      <c r="AU144" t="e">
        <f t="shared" ca="1" si="75"/>
        <v>#N/A</v>
      </c>
    </row>
    <row r="145" spans="1:47" x14ac:dyDescent="0.25">
      <c r="A145">
        <v>113</v>
      </c>
      <c r="B145" s="74">
        <f ca="1">OFFSET(InputPriceData!B$15,CalculationsAndCharts!$A145+$A$11,0,1,1)</f>
        <v>41428</v>
      </c>
      <c r="C145" s="3">
        <f ca="1">OFFSET(InputPriceData!G$15,CalculationsAndCharts!$A145+$A$11,0,1,1)</f>
        <v>4486900</v>
      </c>
      <c r="D145" s="4">
        <f ca="1">OFFSET(InputPriceData!C$15,CalculationsAndCharts!$A145+$A$11,IF($C$7,7,0),1,1)</f>
        <v>53.06</v>
      </c>
      <c r="E145" s="4">
        <f ca="1">OFFSET(InputPriceData!D$15,CalculationsAndCharts!$A145+$A$11,IF($C$7,7,0),1,1)</f>
        <v>53.99</v>
      </c>
      <c r="F145" s="4">
        <f ca="1">OFFSET(InputPriceData!E$15,CalculationsAndCharts!$A145+$A$11,IF($C$7,7,0),1,1)</f>
        <v>52.65</v>
      </c>
      <c r="G145" s="4">
        <f ca="1">OFFSET(InputPriceData!F$15,CalculationsAndCharts!$A145+$A$11,IF($C$7,7,0),1,1)</f>
        <v>53.55</v>
      </c>
      <c r="H145" s="126" t="e">
        <f t="shared" si="45"/>
        <v>#N/A</v>
      </c>
      <c r="I145" s="41" t="e">
        <f t="shared" si="78"/>
        <v>#N/A</v>
      </c>
      <c r="J145" s="41" t="e">
        <f t="shared" si="78"/>
        <v>#N/A</v>
      </c>
      <c r="K145" s="215">
        <f t="shared" ca="1" si="46"/>
        <v>53.600720951582858</v>
      </c>
      <c r="L145" s="215">
        <f t="shared" ca="1" si="67"/>
        <v>53.600720951582858</v>
      </c>
      <c r="M145" s="121">
        <f t="shared" ca="1" si="47"/>
        <v>-0.69515969775271358</v>
      </c>
      <c r="N145" s="121">
        <f t="shared" ca="1" si="68"/>
        <v>-0.83865601646441157</v>
      </c>
      <c r="O145" s="121">
        <f t="shared" ca="1" si="69"/>
        <v>0.23022202860890925</v>
      </c>
      <c r="P145" s="121">
        <f t="shared" ca="1" si="76"/>
        <v>-0.83865601646441157</v>
      </c>
      <c r="Q145" s="121">
        <f t="shared" ca="1" si="48"/>
        <v>0</v>
      </c>
      <c r="R145" s="121">
        <f t="shared" ca="1" si="49"/>
        <v>0.39083604585981024</v>
      </c>
      <c r="S145" s="121"/>
      <c r="T145" s="124">
        <f t="shared" ca="1" si="50"/>
        <v>54.48</v>
      </c>
      <c r="U145" s="124">
        <f t="shared" ca="1" si="51"/>
        <v>52.59</v>
      </c>
      <c r="V145" s="121">
        <f t="shared" ca="1" si="52"/>
        <v>0.50793650793650635</v>
      </c>
      <c r="W145" s="121" t="e">
        <f t="shared" si="70"/>
        <v>#N/A</v>
      </c>
      <c r="X145" s="124">
        <f t="shared" si="71"/>
        <v>0.2</v>
      </c>
      <c r="Y145" s="124">
        <f t="shared" si="72"/>
        <v>0.8</v>
      </c>
      <c r="Z145" t="e">
        <f t="shared" ca="1" si="53"/>
        <v>#N/A</v>
      </c>
      <c r="AA145" t="e">
        <f t="shared" ca="1" si="54"/>
        <v>#N/A</v>
      </c>
      <c r="AB145" t="e">
        <f t="shared" ca="1" si="55"/>
        <v>#N/A</v>
      </c>
      <c r="AC145" t="e">
        <f t="shared" ca="1" si="56"/>
        <v>#N/A</v>
      </c>
      <c r="AD145" t="b">
        <f t="shared" ca="1" si="57"/>
        <v>0</v>
      </c>
      <c r="AE145" t="b">
        <f t="shared" ca="1" si="43"/>
        <v>0</v>
      </c>
      <c r="AF145" t="b">
        <f t="shared" ca="1" si="73"/>
        <v>0</v>
      </c>
      <c r="AG145" t="b">
        <f t="shared" ca="1" si="58"/>
        <v>0</v>
      </c>
      <c r="AH145" t="b">
        <f t="shared" ca="1" si="79"/>
        <v>0</v>
      </c>
      <c r="AI145" s="225" t="e">
        <f t="shared" ca="1" si="59"/>
        <v>#N/A</v>
      </c>
      <c r="AJ145" s="225" t="e">
        <f t="shared" ca="1" si="60"/>
        <v>#N/A</v>
      </c>
      <c r="AK145" s="225" t="e">
        <f t="shared" ca="1" si="61"/>
        <v>#N/A</v>
      </c>
      <c r="AL145" s="225" t="e">
        <f t="shared" ca="1" si="62"/>
        <v>#N/A</v>
      </c>
      <c r="AM145" t="b">
        <f t="shared" ca="1" si="63"/>
        <v>0</v>
      </c>
      <c r="AN145" t="b">
        <f t="shared" ca="1" si="80"/>
        <v>0</v>
      </c>
      <c r="AO145" t="b">
        <f t="shared" ca="1" si="74"/>
        <v>1</v>
      </c>
      <c r="AP145" t="b">
        <f t="shared" ca="1" si="64"/>
        <v>0</v>
      </c>
      <c r="AQ145" t="b">
        <f t="shared" ca="1" si="81"/>
        <v>0</v>
      </c>
      <c r="AR145" s="124" t="e">
        <f t="shared" ca="1" si="65"/>
        <v>#N/A</v>
      </c>
      <c r="AS145" s="124" t="e">
        <f t="shared" ca="1" si="66"/>
        <v>#N/A</v>
      </c>
      <c r="AT145" t="e">
        <f t="shared" ca="1" si="75"/>
        <v>#N/A</v>
      </c>
      <c r="AU145" t="e">
        <f t="shared" ca="1" si="75"/>
        <v>#N/A</v>
      </c>
    </row>
    <row r="146" spans="1:47" x14ac:dyDescent="0.25">
      <c r="A146">
        <v>114</v>
      </c>
      <c r="B146" s="74">
        <f ca="1">OFFSET(InputPriceData!B$15,CalculationsAndCharts!$A146+$A$11,0,1,1)</f>
        <v>41425</v>
      </c>
      <c r="C146" s="3">
        <f ca="1">OFFSET(InputPriceData!G$15,CalculationsAndCharts!$A146+$A$11,0,1,1)</f>
        <v>3723900</v>
      </c>
      <c r="D146" s="4">
        <f ca="1">OFFSET(InputPriceData!C$15,CalculationsAndCharts!$A146+$A$11,IF($C$7,7,0),1,1)</f>
        <v>53.7</v>
      </c>
      <c r="E146" s="4">
        <f ca="1">OFFSET(InputPriceData!D$15,CalculationsAndCharts!$A146+$A$11,IF($C$7,7,0),1,1)</f>
        <v>54.06</v>
      </c>
      <c r="F146" s="4">
        <f ca="1">OFFSET(InputPriceData!E$15,CalculationsAndCharts!$A146+$A$11,IF($C$7,7,0),1,1)</f>
        <v>52.72</v>
      </c>
      <c r="G146" s="4">
        <f ca="1">OFFSET(InputPriceData!F$15,CalculationsAndCharts!$A146+$A$11,IF($C$7,7,0),1,1)</f>
        <v>52.8</v>
      </c>
      <c r="H146" s="126" t="e">
        <f t="shared" si="45"/>
        <v>#N/A</v>
      </c>
      <c r="I146" s="41" t="e">
        <f t="shared" si="78"/>
        <v>#N/A</v>
      </c>
      <c r="J146" s="41" t="e">
        <f t="shared" si="78"/>
        <v>#N/A</v>
      </c>
      <c r="K146" s="215">
        <f t="shared" ca="1" si="46"/>
        <v>53.914603956914021</v>
      </c>
      <c r="L146" s="215">
        <f t="shared" ca="1" si="67"/>
        <v>53.914603956914021</v>
      </c>
      <c r="M146" s="121">
        <f t="shared" ca="1" si="47"/>
        <v>-1.5646287135530792</v>
      </c>
      <c r="N146" s="121">
        <f t="shared" ca="1" si="68"/>
        <v>-0.54807676056153598</v>
      </c>
      <c r="O146" s="121">
        <f t="shared" ca="1" si="69"/>
        <v>0.23022202860890925</v>
      </c>
      <c r="P146" s="121">
        <f t="shared" ca="1" si="76"/>
        <v>-0.54807676056153598</v>
      </c>
      <c r="Q146" s="121">
        <f t="shared" ca="1" si="48"/>
        <v>0</v>
      </c>
      <c r="R146" s="121">
        <f t="shared" ca="1" si="49"/>
        <v>0.61366378050591952</v>
      </c>
      <c r="S146" s="121"/>
      <c r="T146" s="124">
        <f t="shared" ca="1" si="50"/>
        <v>54.48</v>
      </c>
      <c r="U146" s="124">
        <f t="shared" ca="1" si="51"/>
        <v>52.49</v>
      </c>
      <c r="V146" s="121">
        <f t="shared" ca="1" si="52"/>
        <v>0.15577889447235979</v>
      </c>
      <c r="W146" s="121" t="e">
        <f t="shared" si="70"/>
        <v>#N/A</v>
      </c>
      <c r="X146" s="124">
        <f t="shared" si="71"/>
        <v>0.2</v>
      </c>
      <c r="Y146" s="124">
        <f t="shared" si="72"/>
        <v>0.8</v>
      </c>
      <c r="Z146" t="e">
        <f t="shared" ca="1" si="53"/>
        <v>#N/A</v>
      </c>
      <c r="AA146" t="e">
        <f t="shared" ca="1" si="54"/>
        <v>#N/A</v>
      </c>
      <c r="AB146" t="e">
        <f t="shared" ca="1" si="55"/>
        <v>#N/A</v>
      </c>
      <c r="AC146" t="e">
        <f t="shared" ca="1" si="56"/>
        <v>#N/A</v>
      </c>
      <c r="AD146" t="b">
        <f t="shared" ca="1" si="57"/>
        <v>0</v>
      </c>
      <c r="AE146" t="b">
        <f t="shared" ca="1" si="43"/>
        <v>0</v>
      </c>
      <c r="AF146" t="b">
        <f t="shared" ca="1" si="73"/>
        <v>0</v>
      </c>
      <c r="AG146" t="b">
        <f t="shared" ca="1" si="58"/>
        <v>0</v>
      </c>
      <c r="AH146" t="b">
        <f t="shared" ca="1" si="79"/>
        <v>0</v>
      </c>
      <c r="AI146" s="225" t="e">
        <f t="shared" ca="1" si="59"/>
        <v>#N/A</v>
      </c>
      <c r="AJ146" s="225" t="e">
        <f t="shared" ca="1" si="60"/>
        <v>#N/A</v>
      </c>
      <c r="AK146" s="225" t="e">
        <f t="shared" ca="1" si="61"/>
        <v>#N/A</v>
      </c>
      <c r="AL146" s="225" t="e">
        <f t="shared" ca="1" si="62"/>
        <v>#N/A</v>
      </c>
      <c r="AM146" t="b">
        <f t="shared" ca="1" si="63"/>
        <v>0</v>
      </c>
      <c r="AN146" t="b">
        <f t="shared" ca="1" si="80"/>
        <v>0</v>
      </c>
      <c r="AO146" t="b">
        <f t="shared" ca="1" si="74"/>
        <v>1</v>
      </c>
      <c r="AP146" t="b">
        <f t="shared" ca="1" si="64"/>
        <v>0</v>
      </c>
      <c r="AQ146" t="b">
        <f t="shared" ca="1" si="81"/>
        <v>0</v>
      </c>
      <c r="AR146" s="124" t="e">
        <f t="shared" ca="1" si="65"/>
        <v>#N/A</v>
      </c>
      <c r="AS146" s="124" t="e">
        <f t="shared" ca="1" si="66"/>
        <v>#N/A</v>
      </c>
      <c r="AT146" t="e">
        <f t="shared" ca="1" si="75"/>
        <v>#N/A</v>
      </c>
      <c r="AU146" t="e">
        <f t="shared" ca="1" si="75"/>
        <v>#N/A</v>
      </c>
    </row>
    <row r="147" spans="1:47" x14ac:dyDescent="0.25">
      <c r="A147">
        <v>115</v>
      </c>
      <c r="B147" s="74">
        <f ca="1">OFFSET(InputPriceData!B$15,CalculationsAndCharts!$A147+$A$11,0,1,1)</f>
        <v>41424</v>
      </c>
      <c r="C147" s="3">
        <f ca="1">OFFSET(InputPriceData!G$15,CalculationsAndCharts!$A147+$A$11,0,1,1)</f>
        <v>1145400</v>
      </c>
      <c r="D147" s="4">
        <f ca="1">OFFSET(InputPriceData!C$15,CalculationsAndCharts!$A147+$A$11,IF($C$7,7,0),1,1)</f>
        <v>53.94</v>
      </c>
      <c r="E147" s="4">
        <f ca="1">OFFSET(InputPriceData!D$15,CalculationsAndCharts!$A147+$A$11,IF($C$7,7,0),1,1)</f>
        <v>54.21</v>
      </c>
      <c r="F147" s="4">
        <f ca="1">OFFSET(InputPriceData!E$15,CalculationsAndCharts!$A147+$A$11,IF($C$7,7,0),1,1)</f>
        <v>53.66</v>
      </c>
      <c r="G147" s="4">
        <f ca="1">OFFSET(InputPriceData!F$15,CalculationsAndCharts!$A147+$A$11,IF($C$7,7,0),1,1)</f>
        <v>53.67</v>
      </c>
      <c r="H147" s="126" t="e">
        <f t="shared" si="45"/>
        <v>#N/A</v>
      </c>
      <c r="I147" s="41" t="e">
        <f t="shared" si="78"/>
        <v>#N/A</v>
      </c>
      <c r="J147" s="41" t="e">
        <f t="shared" si="78"/>
        <v>#N/A</v>
      </c>
      <c r="K147" s="215">
        <f t="shared" ca="1" si="46"/>
        <v>54.22256505103617</v>
      </c>
      <c r="L147" s="215">
        <f t="shared" ca="1" si="67"/>
        <v>54.22256505103617</v>
      </c>
      <c r="M147" s="121">
        <f t="shared" ca="1" si="47"/>
        <v>-0.81527300977477601</v>
      </c>
      <c r="N147" s="121">
        <f t="shared" ca="1" si="68"/>
        <v>-0.19966411992631911</v>
      </c>
      <c r="O147" s="121">
        <f t="shared" ca="1" si="69"/>
        <v>0.23022202860890925</v>
      </c>
      <c r="P147" s="121">
        <f t="shared" ca="1" si="76"/>
        <v>-0.49599210157298085</v>
      </c>
      <c r="Q147" s="121">
        <f t="shared" ca="1" si="48"/>
        <v>0.40804491310633467</v>
      </c>
      <c r="R147" s="121">
        <f t="shared" ca="1" si="49"/>
        <v>0.77774953040985184</v>
      </c>
      <c r="S147" s="121"/>
      <c r="T147" s="124">
        <f t="shared" ca="1" si="50"/>
        <v>54.48</v>
      </c>
      <c r="U147" s="124">
        <f t="shared" ca="1" si="51"/>
        <v>52.39</v>
      </c>
      <c r="V147" s="121">
        <f t="shared" ca="1" si="52"/>
        <v>0.61244019138756145</v>
      </c>
      <c r="W147" s="121" t="e">
        <f t="shared" si="70"/>
        <v>#N/A</v>
      </c>
      <c r="X147" s="124">
        <f t="shared" si="71"/>
        <v>0.2</v>
      </c>
      <c r="Y147" s="124">
        <f t="shared" si="72"/>
        <v>0.8</v>
      </c>
      <c r="Z147" t="e">
        <f t="shared" ca="1" si="53"/>
        <v>#N/A</v>
      </c>
      <c r="AA147">
        <f t="shared" ca="1" si="54"/>
        <v>53.94</v>
      </c>
      <c r="AB147" t="e">
        <f t="shared" ca="1" si="55"/>
        <v>#N/A</v>
      </c>
      <c r="AC147" t="e">
        <f t="shared" ca="1" si="56"/>
        <v>#N/A</v>
      </c>
      <c r="AD147" t="b">
        <f t="shared" ca="1" si="57"/>
        <v>0</v>
      </c>
      <c r="AE147" t="b">
        <f t="shared" ca="1" si="43"/>
        <v>0</v>
      </c>
      <c r="AF147" t="b">
        <f t="shared" ca="1" si="73"/>
        <v>1</v>
      </c>
      <c r="AG147" t="b">
        <f t="shared" ca="1" si="58"/>
        <v>0</v>
      </c>
      <c r="AH147" t="b">
        <f t="shared" ca="1" si="79"/>
        <v>1</v>
      </c>
      <c r="AI147" s="225" t="e">
        <f t="shared" ca="1" si="59"/>
        <v>#N/A</v>
      </c>
      <c r="AJ147" s="225">
        <f t="shared" ca="1" si="60"/>
        <v>53.94</v>
      </c>
      <c r="AK147" s="225" t="e">
        <f t="shared" ca="1" si="61"/>
        <v>#N/A</v>
      </c>
      <c r="AL147" s="225">
        <f t="shared" ca="1" si="62"/>
        <v>53.94</v>
      </c>
      <c r="AM147" t="b">
        <f t="shared" ca="1" si="63"/>
        <v>0</v>
      </c>
      <c r="AN147" t="b">
        <f t="shared" ca="1" si="80"/>
        <v>1</v>
      </c>
      <c r="AO147" t="b">
        <f t="shared" ca="1" si="74"/>
        <v>1</v>
      </c>
      <c r="AP147" t="b">
        <f t="shared" ca="1" si="64"/>
        <v>0</v>
      </c>
      <c r="AQ147" t="b">
        <f t="shared" ca="1" si="81"/>
        <v>0</v>
      </c>
      <c r="AR147" s="124">
        <f t="shared" ca="1" si="65"/>
        <v>53.94</v>
      </c>
      <c r="AS147" s="124" t="e">
        <f t="shared" ca="1" si="66"/>
        <v>#N/A</v>
      </c>
      <c r="AT147">
        <f t="shared" ca="1" si="75"/>
        <v>53.94</v>
      </c>
      <c r="AU147" t="e">
        <f t="shared" ca="1" si="75"/>
        <v>#N/A</v>
      </c>
    </row>
    <row r="148" spans="1:47" x14ac:dyDescent="0.25">
      <c r="A148">
        <v>116</v>
      </c>
      <c r="B148" s="74">
        <f ca="1">OFFSET(InputPriceData!B$15,CalculationsAndCharts!$A148+$A$11,0,1,1)</f>
        <v>41423</v>
      </c>
      <c r="C148" s="3">
        <f ca="1">OFFSET(InputPriceData!G$15,CalculationsAndCharts!$A148+$A$11,0,1,1)</f>
        <v>2206800</v>
      </c>
      <c r="D148" s="4">
        <f ca="1">OFFSET(InputPriceData!C$15,CalculationsAndCharts!$A148+$A$11,IF($C$7,7,0),1,1)</f>
        <v>54.23</v>
      </c>
      <c r="E148" s="4">
        <f ca="1">OFFSET(InputPriceData!D$15,CalculationsAndCharts!$A148+$A$11,IF($C$7,7,0),1,1)</f>
        <v>54.51</v>
      </c>
      <c r="F148" s="4">
        <f ca="1">OFFSET(InputPriceData!E$15,CalculationsAndCharts!$A148+$A$11,IF($C$7,7,0),1,1)</f>
        <v>53.65</v>
      </c>
      <c r="G148" s="4">
        <f ca="1">OFFSET(InputPriceData!F$15,CalculationsAndCharts!$A148+$A$11,IF($C$7,7,0),1,1)</f>
        <v>53.93</v>
      </c>
      <c r="H148" s="126" t="e">
        <f t="shared" si="45"/>
        <v>#N/A</v>
      </c>
      <c r="I148" s="41" t="e">
        <f t="shared" si="78"/>
        <v>#N/A</v>
      </c>
      <c r="J148" s="41" t="e">
        <f t="shared" si="78"/>
        <v>#N/A</v>
      </c>
      <c r="K148" s="215">
        <f t="shared" ca="1" si="46"/>
        <v>54.363518554626715</v>
      </c>
      <c r="L148" s="215">
        <f t="shared" ca="1" si="67"/>
        <v>54.363518554626715</v>
      </c>
      <c r="M148" s="121">
        <f t="shared" ca="1" si="47"/>
        <v>-0.57629891612656259</v>
      </c>
      <c r="N148" s="121">
        <f t="shared" ca="1" si="68"/>
        <v>3.7965674914305067E-2</v>
      </c>
      <c r="O148" s="121">
        <f t="shared" ca="1" si="69"/>
        <v>0.23022202860890925</v>
      </c>
      <c r="P148" s="121">
        <f t="shared" ca="1" si="76"/>
        <v>-0.49599210157298085</v>
      </c>
      <c r="Q148" s="121">
        <f t="shared" ca="1" si="48"/>
        <v>0.73526216896048147</v>
      </c>
      <c r="R148" s="121">
        <f t="shared" ca="1" si="49"/>
        <v>0.8235930016997659</v>
      </c>
      <c r="S148" s="121"/>
      <c r="T148" s="124">
        <f t="shared" ca="1" si="50"/>
        <v>54.48</v>
      </c>
      <c r="U148" s="124">
        <f t="shared" ca="1" si="51"/>
        <v>52.03</v>
      </c>
      <c r="V148" s="121">
        <f t="shared" ca="1" si="52"/>
        <v>0.7755102040816334</v>
      </c>
      <c r="W148" s="121" t="e">
        <f t="shared" si="70"/>
        <v>#N/A</v>
      </c>
      <c r="X148" s="124">
        <f t="shared" si="71"/>
        <v>0.2</v>
      </c>
      <c r="Y148" s="124">
        <f t="shared" si="72"/>
        <v>0.8</v>
      </c>
      <c r="Z148" t="e">
        <f t="shared" ca="1" si="53"/>
        <v>#N/A</v>
      </c>
      <c r="AA148" t="e">
        <f t="shared" ca="1" si="54"/>
        <v>#N/A</v>
      </c>
      <c r="AB148" t="e">
        <f t="shared" ca="1" si="55"/>
        <v>#N/A</v>
      </c>
      <c r="AC148">
        <f t="shared" ca="1" si="56"/>
        <v>0.8235930016997659</v>
      </c>
      <c r="AD148" t="b">
        <f t="shared" ca="1" si="57"/>
        <v>0</v>
      </c>
      <c r="AE148" t="b">
        <f t="shared" ca="1" si="43"/>
        <v>0</v>
      </c>
      <c r="AF148" t="b">
        <f t="shared" ca="1" si="73"/>
        <v>1</v>
      </c>
      <c r="AG148" t="b">
        <f t="shared" ca="1" si="58"/>
        <v>1</v>
      </c>
      <c r="AH148" t="b">
        <f t="shared" ca="1" si="79"/>
        <v>0</v>
      </c>
      <c r="AI148" s="225" t="e">
        <f t="shared" ca="1" si="59"/>
        <v>#N/A</v>
      </c>
      <c r="AJ148" s="225" t="e">
        <f t="shared" ca="1" si="60"/>
        <v>#N/A</v>
      </c>
      <c r="AK148" s="225" t="e">
        <f t="shared" ca="1" si="61"/>
        <v>#N/A</v>
      </c>
      <c r="AL148" s="225" t="e">
        <f t="shared" ca="1" si="62"/>
        <v>#N/A</v>
      </c>
      <c r="AM148" t="b">
        <f t="shared" ca="1" si="63"/>
        <v>1</v>
      </c>
      <c r="AN148" t="b">
        <f t="shared" ca="1" si="80"/>
        <v>0</v>
      </c>
      <c r="AO148" t="b">
        <f t="shared" ca="1" si="74"/>
        <v>0</v>
      </c>
      <c r="AP148" t="b">
        <f t="shared" ca="1" si="64"/>
        <v>0</v>
      </c>
      <c r="AQ148" t="b">
        <f t="shared" ca="1" si="81"/>
        <v>0</v>
      </c>
      <c r="AR148" s="124" t="e">
        <f t="shared" ca="1" si="65"/>
        <v>#N/A</v>
      </c>
      <c r="AS148" s="124" t="e">
        <f t="shared" ca="1" si="66"/>
        <v>#N/A</v>
      </c>
      <c r="AT148" t="e">
        <f t="shared" ca="1" si="75"/>
        <v>#N/A</v>
      </c>
      <c r="AU148" t="e">
        <f t="shared" ca="1" si="75"/>
        <v>#N/A</v>
      </c>
    </row>
    <row r="149" spans="1:47" x14ac:dyDescent="0.25">
      <c r="A149">
        <v>117</v>
      </c>
      <c r="B149" s="74">
        <f ca="1">OFFSET(InputPriceData!B$15,CalculationsAndCharts!$A149+$A$11,0,1,1)</f>
        <v>41422</v>
      </c>
      <c r="C149" s="3">
        <f ca="1">OFFSET(InputPriceData!G$15,CalculationsAndCharts!$A149+$A$11,0,1,1)</f>
        <v>2262800</v>
      </c>
      <c r="D149" s="4">
        <f ca="1">OFFSET(InputPriceData!C$15,CalculationsAndCharts!$A149+$A$11,IF($C$7,7,0),1,1)</f>
        <v>54.87</v>
      </c>
      <c r="E149" s="4">
        <f ca="1">OFFSET(InputPriceData!D$15,CalculationsAndCharts!$A149+$A$11,IF($C$7,7,0),1,1)</f>
        <v>55.17</v>
      </c>
      <c r="F149" s="4">
        <f ca="1">OFFSET(InputPriceData!E$15,CalculationsAndCharts!$A149+$A$11,IF($C$7,7,0),1,1)</f>
        <v>54.42</v>
      </c>
      <c r="G149" s="4">
        <f ca="1">OFFSET(InputPriceData!F$15,CalculationsAndCharts!$A149+$A$11,IF($C$7,7,0),1,1)</f>
        <v>54.48</v>
      </c>
      <c r="H149" s="126" t="e">
        <f t="shared" si="45"/>
        <v>#N/A</v>
      </c>
      <c r="I149" s="41" t="e">
        <f t="shared" si="78"/>
        <v>#N/A</v>
      </c>
      <c r="J149" s="41" t="e">
        <f t="shared" si="78"/>
        <v>#N/A</v>
      </c>
      <c r="K149" s="215">
        <f t="shared" ca="1" si="46"/>
        <v>54.359402626394271</v>
      </c>
      <c r="L149" s="215">
        <f t="shared" ca="1" si="67"/>
        <v>54.359402626394271</v>
      </c>
      <c r="M149" s="121">
        <f t="shared" ca="1" si="47"/>
        <v>3.5621630635152696E-2</v>
      </c>
      <c r="N149" s="121">
        <f t="shared" ca="1" si="68"/>
        <v>0.16413130542764182</v>
      </c>
      <c r="O149" s="121">
        <f t="shared" ca="1" si="69"/>
        <v>0.23022202860890925</v>
      </c>
      <c r="P149" s="121">
        <f t="shared" ca="1" si="76"/>
        <v>-0.49599210157298085</v>
      </c>
      <c r="Q149" s="121">
        <f t="shared" ca="1" si="48"/>
        <v>0.90899278816743201</v>
      </c>
      <c r="R149" s="121">
        <f t="shared" ca="1" si="49"/>
        <v>0.77999602971068105</v>
      </c>
      <c r="S149" s="121"/>
      <c r="T149" s="124">
        <f t="shared" ca="1" si="50"/>
        <v>54.48</v>
      </c>
      <c r="U149" s="124">
        <f t="shared" ca="1" si="51"/>
        <v>52.03</v>
      </c>
      <c r="V149" s="121">
        <f t="shared" ca="1" si="52"/>
        <v>1</v>
      </c>
      <c r="W149" s="121" t="e">
        <f t="shared" si="70"/>
        <v>#N/A</v>
      </c>
      <c r="X149" s="124">
        <f t="shared" si="71"/>
        <v>0.2</v>
      </c>
      <c r="Y149" s="124">
        <f t="shared" si="72"/>
        <v>0.8</v>
      </c>
      <c r="Z149" t="e">
        <f t="shared" ca="1" si="53"/>
        <v>#N/A</v>
      </c>
      <c r="AA149" t="e">
        <f t="shared" ca="1" si="54"/>
        <v>#N/A</v>
      </c>
      <c r="AB149" t="e">
        <f t="shared" ca="1" si="55"/>
        <v>#N/A</v>
      </c>
      <c r="AC149" t="e">
        <f t="shared" ca="1" si="56"/>
        <v>#N/A</v>
      </c>
      <c r="AD149" t="b">
        <f t="shared" ca="1" si="57"/>
        <v>0</v>
      </c>
      <c r="AE149" t="b">
        <f t="shared" ca="1" si="43"/>
        <v>0</v>
      </c>
      <c r="AF149" t="b">
        <f t="shared" ca="1" si="73"/>
        <v>1</v>
      </c>
      <c r="AG149" t="b">
        <f t="shared" ca="1" si="58"/>
        <v>0</v>
      </c>
      <c r="AH149" t="b">
        <f t="shared" ca="1" si="79"/>
        <v>0</v>
      </c>
      <c r="AI149" s="225" t="e">
        <f t="shared" ca="1" si="59"/>
        <v>#N/A</v>
      </c>
      <c r="AJ149" s="225" t="e">
        <f t="shared" ca="1" si="60"/>
        <v>#N/A</v>
      </c>
      <c r="AK149" s="225" t="e">
        <f t="shared" ca="1" si="61"/>
        <v>#N/A</v>
      </c>
      <c r="AL149" s="225" t="e">
        <f t="shared" ca="1" si="62"/>
        <v>#N/A</v>
      </c>
      <c r="AM149" t="b">
        <f t="shared" ca="1" si="63"/>
        <v>0</v>
      </c>
      <c r="AN149" t="b">
        <f t="shared" ca="1" si="80"/>
        <v>0</v>
      </c>
      <c r="AO149" t="b">
        <f t="shared" ca="1" si="74"/>
        <v>0</v>
      </c>
      <c r="AP149" t="b">
        <f t="shared" ca="1" si="64"/>
        <v>0</v>
      </c>
      <c r="AQ149" t="b">
        <f t="shared" ca="1" si="81"/>
        <v>0</v>
      </c>
      <c r="AR149" s="124" t="e">
        <f t="shared" ca="1" si="65"/>
        <v>#N/A</v>
      </c>
      <c r="AS149" s="124" t="e">
        <f t="shared" ca="1" si="66"/>
        <v>#N/A</v>
      </c>
      <c r="AT149" t="e">
        <f t="shared" ca="1" si="75"/>
        <v>#N/A</v>
      </c>
      <c r="AU149" t="e">
        <f t="shared" ca="1" si="75"/>
        <v>#N/A</v>
      </c>
    </row>
    <row r="150" spans="1:47" x14ac:dyDescent="0.25">
      <c r="A150">
        <v>118</v>
      </c>
      <c r="B150" s="74">
        <f ca="1">OFFSET(InputPriceData!B$15,CalculationsAndCharts!$A150+$A$11,0,1,1)</f>
        <v>41418</v>
      </c>
      <c r="C150" s="3">
        <f ca="1">OFFSET(InputPriceData!G$15,CalculationsAndCharts!$A150+$A$11,0,1,1)</f>
        <v>1839400</v>
      </c>
      <c r="D150" s="4">
        <f ca="1">OFFSET(InputPriceData!C$15,CalculationsAndCharts!$A150+$A$11,IF($C$7,7,0),1,1)</f>
        <v>54.22</v>
      </c>
      <c r="E150" s="4">
        <f ca="1">OFFSET(InputPriceData!D$15,CalculationsAndCharts!$A150+$A$11,IF($C$7,7,0),1,1)</f>
        <v>54.56</v>
      </c>
      <c r="F150" s="4">
        <f ca="1">OFFSET(InputPriceData!E$15,CalculationsAndCharts!$A150+$A$11,IF($C$7,7,0),1,1)</f>
        <v>54.12</v>
      </c>
      <c r="G150" s="4">
        <f ca="1">OFFSET(InputPriceData!F$15,CalculationsAndCharts!$A150+$A$11,IF($C$7,7,0),1,1)</f>
        <v>54.42</v>
      </c>
      <c r="H150" s="126" t="e">
        <f t="shared" si="45"/>
        <v>#N/A</v>
      </c>
      <c r="I150" s="41" t="e">
        <f t="shared" si="78"/>
        <v>#N/A</v>
      </c>
      <c r="J150" s="41" t="e">
        <f t="shared" si="78"/>
        <v>#N/A</v>
      </c>
      <c r="K150" s="215">
        <f t="shared" ca="1" si="46"/>
        <v>54.254367216797363</v>
      </c>
      <c r="L150" s="215">
        <f t="shared" ca="1" si="67"/>
        <v>54.254367216797363</v>
      </c>
      <c r="M150" s="121">
        <f t="shared" ca="1" si="47"/>
        <v>0.1011481131989819</v>
      </c>
      <c r="N150" s="121">
        <f t="shared" ca="1" si="68"/>
        <v>0.20348494719761617</v>
      </c>
      <c r="O150" s="121">
        <f t="shared" ca="1" si="69"/>
        <v>0.39346851633959457</v>
      </c>
      <c r="P150" s="121">
        <f t="shared" ca="1" si="76"/>
        <v>-0.49599210157298085</v>
      </c>
      <c r="Q150" s="121">
        <f t="shared" ca="1" si="48"/>
        <v>0.78640586742576635</v>
      </c>
      <c r="R150" s="121">
        <f t="shared" ca="1" si="49"/>
        <v>0.69992716323762605</v>
      </c>
      <c r="S150" s="121"/>
      <c r="T150" s="124">
        <f t="shared" ca="1" si="50"/>
        <v>54.47</v>
      </c>
      <c r="U150" s="124">
        <f t="shared" ca="1" si="51"/>
        <v>52.03</v>
      </c>
      <c r="V150" s="121">
        <f t="shared" ca="1" si="52"/>
        <v>0.97950819672131262</v>
      </c>
      <c r="W150" s="121" t="e">
        <f t="shared" si="70"/>
        <v>#N/A</v>
      </c>
      <c r="X150" s="124">
        <f t="shared" si="71"/>
        <v>0.2</v>
      </c>
      <c r="Y150" s="124">
        <f t="shared" si="72"/>
        <v>0.8</v>
      </c>
      <c r="Z150" t="e">
        <f t="shared" ca="1" si="53"/>
        <v>#N/A</v>
      </c>
      <c r="AA150" t="e">
        <f t="shared" ca="1" si="54"/>
        <v>#N/A</v>
      </c>
      <c r="AB150" t="e">
        <f t="shared" ca="1" si="55"/>
        <v>#N/A</v>
      </c>
      <c r="AC150" t="e">
        <f t="shared" ca="1" si="56"/>
        <v>#N/A</v>
      </c>
      <c r="AD150" t="b">
        <f t="shared" ca="1" si="57"/>
        <v>0</v>
      </c>
      <c r="AE150" t="b">
        <f t="shared" ca="1" si="43"/>
        <v>0</v>
      </c>
      <c r="AF150" t="b">
        <f t="shared" ca="1" si="73"/>
        <v>1</v>
      </c>
      <c r="AG150" t="b">
        <f t="shared" ca="1" si="58"/>
        <v>0</v>
      </c>
      <c r="AH150" t="b">
        <f t="shared" ca="1" si="79"/>
        <v>0</v>
      </c>
      <c r="AI150" s="225" t="e">
        <f t="shared" ca="1" si="59"/>
        <v>#N/A</v>
      </c>
      <c r="AJ150" s="225" t="e">
        <f t="shared" ca="1" si="60"/>
        <v>#N/A</v>
      </c>
      <c r="AK150" s="225" t="e">
        <f t="shared" ca="1" si="61"/>
        <v>#N/A</v>
      </c>
      <c r="AL150" s="225" t="e">
        <f t="shared" ca="1" si="62"/>
        <v>#N/A</v>
      </c>
      <c r="AM150" t="b">
        <f t="shared" ca="1" si="63"/>
        <v>0</v>
      </c>
      <c r="AN150" t="b">
        <f t="shared" ca="1" si="80"/>
        <v>0</v>
      </c>
      <c r="AO150" t="b">
        <f t="shared" ca="1" si="74"/>
        <v>0</v>
      </c>
      <c r="AP150" t="b">
        <f t="shared" ca="1" si="64"/>
        <v>0</v>
      </c>
      <c r="AQ150" t="b">
        <f t="shared" ca="1" si="81"/>
        <v>0</v>
      </c>
      <c r="AR150" s="124" t="e">
        <f t="shared" ca="1" si="65"/>
        <v>#N/A</v>
      </c>
      <c r="AS150" s="124" t="e">
        <f t="shared" ca="1" si="66"/>
        <v>#N/A</v>
      </c>
      <c r="AT150" t="e">
        <f t="shared" ca="1" si="75"/>
        <v>#N/A</v>
      </c>
      <c r="AU150" t="e">
        <f t="shared" ca="1" si="75"/>
        <v>#N/A</v>
      </c>
    </row>
    <row r="151" spans="1:47" x14ac:dyDescent="0.25">
      <c r="A151" s="50">
        <v>119</v>
      </c>
      <c r="B151" s="74">
        <f ca="1">OFFSET(InputPriceData!B$15,CalculationsAndCharts!$A151+$A$11,0,1,1)</f>
        <v>41417</v>
      </c>
      <c r="C151" s="3">
        <f ca="1">OFFSET(InputPriceData!G$15,CalculationsAndCharts!$A151+$A$11,0,1,1)</f>
        <v>3714100</v>
      </c>
      <c r="D151" s="4">
        <f ca="1">OFFSET(InputPriceData!C$15,CalculationsAndCharts!$A151+$A$11,IF($C$7,7,0),1,1)</f>
        <v>53.64</v>
      </c>
      <c r="E151" s="4">
        <f ca="1">OFFSET(InputPriceData!D$15,CalculationsAndCharts!$A151+$A$11,IF($C$7,7,0),1,1)</f>
        <v>54.81</v>
      </c>
      <c r="F151" s="4">
        <f ca="1">OFFSET(InputPriceData!E$15,CalculationsAndCharts!$A151+$A$11,IF($C$7,7,0),1,1)</f>
        <v>53.46</v>
      </c>
      <c r="G151" s="4">
        <f ca="1">OFFSET(InputPriceData!F$15,CalculationsAndCharts!$A151+$A$11,IF($C$7,7,0),1,1)</f>
        <v>54.45</v>
      </c>
      <c r="H151" s="126" t="e">
        <f t="shared" si="45"/>
        <v>#N/A</v>
      </c>
      <c r="I151" s="41" t="e">
        <f t="shared" si="78"/>
        <v>#N/A</v>
      </c>
      <c r="J151" s="41" t="e">
        <f t="shared" si="78"/>
        <v>#N/A</v>
      </c>
      <c r="K151" s="215">
        <f t="shared" ca="1" si="46"/>
        <v>54.119394243903585</v>
      </c>
      <c r="L151" s="215">
        <f t="shared" ca="1" si="67"/>
        <v>54.119394243903585</v>
      </c>
      <c r="M151" s="121">
        <f t="shared" ca="1" si="47"/>
        <v>0.27801707352477956</v>
      </c>
      <c r="N151" s="121">
        <f t="shared" ca="1" si="68"/>
        <v>0.2160186402224521</v>
      </c>
      <c r="O151" s="121">
        <f t="shared" ca="1" si="69"/>
        <v>0.44682923778008932</v>
      </c>
      <c r="P151" s="121">
        <f t="shared" ca="1" si="76"/>
        <v>-0.49599210157298085</v>
      </c>
      <c r="Q151" s="121">
        <f t="shared" ca="1" si="48"/>
        <v>0.7551915851671207</v>
      </c>
      <c r="R151" s="121">
        <f t="shared" ca="1" si="49"/>
        <v>0.59620013197416732</v>
      </c>
      <c r="S151" s="121"/>
      <c r="T151" s="124">
        <f t="shared" ca="1" si="50"/>
        <v>54.47</v>
      </c>
      <c r="U151" s="124">
        <f t="shared" ca="1" si="51"/>
        <v>52.03</v>
      </c>
      <c r="V151" s="121">
        <f t="shared" ca="1" si="52"/>
        <v>0.99180327868852625</v>
      </c>
      <c r="W151" s="121" t="e">
        <f t="shared" si="70"/>
        <v>#N/A</v>
      </c>
      <c r="X151" s="124">
        <f t="shared" si="71"/>
        <v>0.2</v>
      </c>
      <c r="Y151" s="124">
        <f t="shared" si="72"/>
        <v>0.8</v>
      </c>
      <c r="Z151" t="e">
        <f t="shared" ca="1" si="53"/>
        <v>#N/A</v>
      </c>
      <c r="AA151" t="e">
        <f t="shared" ca="1" si="54"/>
        <v>#N/A</v>
      </c>
      <c r="AB151" t="e">
        <f t="shared" ca="1" si="55"/>
        <v>#N/A</v>
      </c>
      <c r="AC151" t="e">
        <f t="shared" ca="1" si="56"/>
        <v>#N/A</v>
      </c>
      <c r="AD151" t="b">
        <f t="shared" ca="1" si="57"/>
        <v>0</v>
      </c>
      <c r="AE151" t="b">
        <f t="shared" ca="1" si="43"/>
        <v>0</v>
      </c>
      <c r="AF151" t="b">
        <f t="shared" ca="1" si="73"/>
        <v>1</v>
      </c>
      <c r="AG151" t="b">
        <f t="shared" ca="1" si="58"/>
        <v>0</v>
      </c>
      <c r="AH151" t="b">
        <f t="shared" ca="1" si="79"/>
        <v>0</v>
      </c>
      <c r="AI151" s="225" t="e">
        <f t="shared" ca="1" si="59"/>
        <v>#N/A</v>
      </c>
      <c r="AJ151" s="225" t="e">
        <f t="shared" ca="1" si="60"/>
        <v>#N/A</v>
      </c>
      <c r="AK151" s="225" t="e">
        <f t="shared" ca="1" si="61"/>
        <v>#N/A</v>
      </c>
      <c r="AL151" s="225" t="e">
        <f t="shared" ca="1" si="62"/>
        <v>#N/A</v>
      </c>
      <c r="AM151" t="b">
        <f t="shared" ca="1" si="63"/>
        <v>0</v>
      </c>
      <c r="AN151" t="b">
        <f t="shared" ca="1" si="80"/>
        <v>0</v>
      </c>
      <c r="AO151" t="b">
        <f t="shared" ca="1" si="74"/>
        <v>0</v>
      </c>
      <c r="AP151" t="b">
        <f t="shared" ca="1" si="64"/>
        <v>0</v>
      </c>
      <c r="AQ151" t="b">
        <f t="shared" ca="1" si="81"/>
        <v>0</v>
      </c>
      <c r="AR151" s="124" t="e">
        <f t="shared" ca="1" si="65"/>
        <v>#N/A</v>
      </c>
      <c r="AS151" s="124" t="e">
        <f t="shared" ca="1" si="66"/>
        <v>#N/A</v>
      </c>
      <c r="AT151" t="e">
        <f t="shared" ca="1" si="75"/>
        <v>#N/A</v>
      </c>
      <c r="AU151" t="e">
        <f t="shared" ca="1" si="75"/>
        <v>#N/A</v>
      </c>
    </row>
    <row r="152" spans="1:47" x14ac:dyDescent="0.25">
      <c r="A152">
        <v>120</v>
      </c>
      <c r="B152" s="74">
        <f ca="1">OFFSET(InputPriceData!B$15,CalculationsAndCharts!$A152+$A$11,0,1,1)</f>
        <v>41416</v>
      </c>
      <c r="C152" s="3">
        <f ca="1">OFFSET(InputPriceData!G$15,CalculationsAndCharts!$A152+$A$11,0,1,1)</f>
        <v>2634200</v>
      </c>
      <c r="D152" s="4">
        <f ca="1">OFFSET(InputPriceData!C$15,CalculationsAndCharts!$A152+$A$11,IF($C$7,7,0),1,1)</f>
        <v>54.34</v>
      </c>
      <c r="E152" s="4">
        <f ca="1">OFFSET(InputPriceData!D$15,CalculationsAndCharts!$A152+$A$11,IF($C$7,7,0),1,1)</f>
        <v>54.75</v>
      </c>
      <c r="F152" s="4">
        <f ca="1">OFFSET(InputPriceData!E$15,CalculationsAndCharts!$A152+$A$11,IF($C$7,7,0),1,1)</f>
        <v>53.69</v>
      </c>
      <c r="G152" s="4">
        <f ca="1">OFFSET(InputPriceData!F$15,CalculationsAndCharts!$A152+$A$11,IF($C$7,7,0),1,1)</f>
        <v>53.86</v>
      </c>
      <c r="H152" s="126" t="e">
        <f t="shared" si="45"/>
        <v>#N/A</v>
      </c>
      <c r="I152" s="41" t="e">
        <f t="shared" si="78"/>
        <v>#N/A</v>
      </c>
      <c r="J152" s="41" t="e">
        <f t="shared" si="78"/>
        <v>#N/A</v>
      </c>
      <c r="K152" s="215">
        <f t="shared" ca="1" si="46"/>
        <v>53.985471162711562</v>
      </c>
      <c r="L152" s="215">
        <f t="shared" ca="1" si="67"/>
        <v>53.985471162711562</v>
      </c>
      <c r="M152" s="121">
        <f t="shared" ca="1" si="47"/>
        <v>-0.19338590502869926</v>
      </c>
      <c r="N152" s="121">
        <f t="shared" ca="1" si="68"/>
        <v>0.23022202860890925</v>
      </c>
      <c r="O152" s="121">
        <f t="shared" ca="1" si="69"/>
        <v>0.44682923778008932</v>
      </c>
      <c r="P152" s="121">
        <f t="shared" ca="1" si="76"/>
        <v>-0.49599210157298085</v>
      </c>
      <c r="Q152" s="121">
        <f t="shared" ca="1" si="48"/>
        <v>0.77025635703174877</v>
      </c>
      <c r="R152" s="121">
        <f t="shared" ca="1" si="49"/>
        <v>0.45146262725546987</v>
      </c>
      <c r="S152" s="121"/>
      <c r="T152" s="124">
        <f t="shared" ca="1" si="50"/>
        <v>54.47</v>
      </c>
      <c r="U152" s="124">
        <f t="shared" ca="1" si="51"/>
        <v>52.03</v>
      </c>
      <c r="V152" s="121">
        <f t="shared" ca="1" si="52"/>
        <v>0.75</v>
      </c>
      <c r="W152" s="121" t="e">
        <f t="shared" si="70"/>
        <v>#N/A</v>
      </c>
      <c r="X152" s="124">
        <f t="shared" si="71"/>
        <v>0.2</v>
      </c>
      <c r="Y152" s="124">
        <f t="shared" si="72"/>
        <v>0.8</v>
      </c>
      <c r="Z152" t="e">
        <f t="shared" ca="1" si="53"/>
        <v>#N/A</v>
      </c>
      <c r="AA152" t="e">
        <f t="shared" ca="1" si="54"/>
        <v>#N/A</v>
      </c>
      <c r="AB152" t="e">
        <f t="shared" ca="1" si="55"/>
        <v>#N/A</v>
      </c>
      <c r="AC152" t="e">
        <f t="shared" ca="1" si="56"/>
        <v>#N/A</v>
      </c>
      <c r="AD152" t="b">
        <f t="shared" ca="1" si="57"/>
        <v>0</v>
      </c>
      <c r="AE152" t="b">
        <f t="shared" ca="1" si="43"/>
        <v>0</v>
      </c>
      <c r="AF152" t="b">
        <f t="shared" ca="1" si="73"/>
        <v>1</v>
      </c>
      <c r="AG152" t="b">
        <f t="shared" ca="1" si="58"/>
        <v>0</v>
      </c>
      <c r="AH152" t="b">
        <f t="shared" ca="1" si="79"/>
        <v>0</v>
      </c>
      <c r="AI152" s="225" t="e">
        <f t="shared" ca="1" si="59"/>
        <v>#N/A</v>
      </c>
      <c r="AJ152" s="225" t="e">
        <f t="shared" ca="1" si="60"/>
        <v>#N/A</v>
      </c>
      <c r="AK152" s="225" t="e">
        <f t="shared" ca="1" si="61"/>
        <v>#N/A</v>
      </c>
      <c r="AL152" s="225" t="e">
        <f t="shared" ca="1" si="62"/>
        <v>#N/A</v>
      </c>
      <c r="AM152" t="b">
        <f t="shared" ca="1" si="63"/>
        <v>0</v>
      </c>
      <c r="AN152" t="b">
        <f t="shared" ca="1" si="80"/>
        <v>0</v>
      </c>
      <c r="AO152" t="b">
        <f t="shared" ca="1" si="74"/>
        <v>0</v>
      </c>
      <c r="AP152" t="b">
        <f t="shared" ca="1" si="64"/>
        <v>0</v>
      </c>
      <c r="AQ152" t="b">
        <f t="shared" ca="1" si="81"/>
        <v>0</v>
      </c>
      <c r="AR152" s="124" t="e">
        <f t="shared" ca="1" si="65"/>
        <v>#N/A</v>
      </c>
      <c r="AS152" s="124" t="e">
        <f t="shared" ca="1" si="66"/>
        <v>#N/A</v>
      </c>
      <c r="AT152" t="e">
        <f t="shared" ca="1" si="75"/>
        <v>#N/A</v>
      </c>
      <c r="AU152" t="e">
        <f t="shared" ca="1" si="75"/>
        <v>#N/A</v>
      </c>
    </row>
    <row r="153" spans="1:47" x14ac:dyDescent="0.25">
      <c r="A153">
        <v>121</v>
      </c>
      <c r="B153" s="74">
        <f ca="1">OFFSET(InputPriceData!B$15,CalculationsAndCharts!$A153+$A$11,0,1,1)</f>
        <v>41415</v>
      </c>
      <c r="C153" s="3">
        <f ca="1">OFFSET(InputPriceData!G$15,CalculationsAndCharts!$A153+$A$11,0,1,1)</f>
        <v>2313000</v>
      </c>
      <c r="D153" s="4">
        <f ca="1">OFFSET(InputPriceData!C$15,CalculationsAndCharts!$A153+$A$11,IF($C$7,7,0),1,1)</f>
        <v>53.9</v>
      </c>
      <c r="E153" s="4">
        <f ca="1">OFFSET(InputPriceData!D$15,CalculationsAndCharts!$A153+$A$11,IF($C$7,7,0),1,1)</f>
        <v>54.67</v>
      </c>
      <c r="F153" s="4">
        <f ca="1">OFFSET(InputPriceData!E$15,CalculationsAndCharts!$A153+$A$11,IF($C$7,7,0),1,1)</f>
        <v>53.73</v>
      </c>
      <c r="G153" s="4">
        <f ca="1">OFFSET(InputPriceData!F$15,CalculationsAndCharts!$A153+$A$11,IF($C$7,7,0),1,1)</f>
        <v>54.47</v>
      </c>
      <c r="H153" s="126" t="e">
        <f t="shared" si="45"/>
        <v>#N/A</v>
      </c>
      <c r="I153" s="41" t="e">
        <f t="shared" ref="I153:J172" si="82">IF($A153=$E$25,I$32,NA())</f>
        <v>#N/A</v>
      </c>
      <c r="J153" s="41" t="e">
        <f t="shared" si="82"/>
        <v>#N/A</v>
      </c>
      <c r="K153" s="215">
        <f t="shared" ca="1" si="46"/>
        <v>53.764196641448521</v>
      </c>
      <c r="L153" s="215">
        <f t="shared" ca="1" si="67"/>
        <v>53.764196641448521</v>
      </c>
      <c r="M153" s="121">
        <f t="shared" ca="1" si="47"/>
        <v>0.56039425655329578</v>
      </c>
      <c r="N153" s="121">
        <f t="shared" ca="1" si="68"/>
        <v>0.14910690276269567</v>
      </c>
      <c r="O153" s="121">
        <f t="shared" ca="1" si="69"/>
        <v>0.44682923778008932</v>
      </c>
      <c r="P153" s="121">
        <f t="shared" ca="1" si="76"/>
        <v>-0.49599210157298085</v>
      </c>
      <c r="Q153" s="121">
        <f t="shared" ca="1" si="48"/>
        <v>0.68422189593027249</v>
      </c>
      <c r="R153" s="121">
        <f t="shared" ca="1" si="49"/>
        <v>0.29112487096884876</v>
      </c>
      <c r="S153" s="121"/>
      <c r="T153" s="124">
        <f t="shared" ca="1" si="50"/>
        <v>54.47</v>
      </c>
      <c r="U153" s="124">
        <f t="shared" ca="1" si="51"/>
        <v>52.03</v>
      </c>
      <c r="V153" s="121">
        <f t="shared" ca="1" si="52"/>
        <v>1</v>
      </c>
      <c r="W153" s="121" t="e">
        <f t="shared" si="70"/>
        <v>#N/A</v>
      </c>
      <c r="X153" s="124">
        <f t="shared" si="71"/>
        <v>0.2</v>
      </c>
      <c r="Y153" s="124">
        <f t="shared" si="72"/>
        <v>0.8</v>
      </c>
      <c r="Z153" t="e">
        <f t="shared" ca="1" si="53"/>
        <v>#N/A</v>
      </c>
      <c r="AA153" t="e">
        <f t="shared" ca="1" si="54"/>
        <v>#N/A</v>
      </c>
      <c r="AB153" t="e">
        <f t="shared" ca="1" si="55"/>
        <v>#N/A</v>
      </c>
      <c r="AC153" t="e">
        <f t="shared" ca="1" si="56"/>
        <v>#N/A</v>
      </c>
      <c r="AD153" t="b">
        <f t="shared" ca="1" si="57"/>
        <v>0</v>
      </c>
      <c r="AE153" t="b">
        <f t="shared" ca="1" si="43"/>
        <v>0</v>
      </c>
      <c r="AF153" t="b">
        <f t="shared" ca="1" si="73"/>
        <v>1</v>
      </c>
      <c r="AG153" t="b">
        <f t="shared" ca="1" si="58"/>
        <v>0</v>
      </c>
      <c r="AH153" t="b">
        <f t="shared" ca="1" si="79"/>
        <v>0</v>
      </c>
      <c r="AI153" s="225" t="e">
        <f t="shared" ca="1" si="59"/>
        <v>#N/A</v>
      </c>
      <c r="AJ153" s="225" t="e">
        <f t="shared" ca="1" si="60"/>
        <v>#N/A</v>
      </c>
      <c r="AK153" s="225" t="e">
        <f t="shared" ca="1" si="61"/>
        <v>#N/A</v>
      </c>
      <c r="AL153" s="225" t="e">
        <f t="shared" ca="1" si="62"/>
        <v>#N/A</v>
      </c>
      <c r="AM153" t="b">
        <f t="shared" ca="1" si="63"/>
        <v>0</v>
      </c>
      <c r="AN153" t="b">
        <f t="shared" ca="1" si="80"/>
        <v>0</v>
      </c>
      <c r="AO153" t="b">
        <f t="shared" ca="1" si="74"/>
        <v>0</v>
      </c>
      <c r="AP153" t="b">
        <f t="shared" ca="1" si="64"/>
        <v>0</v>
      </c>
      <c r="AQ153" t="b">
        <f t="shared" ca="1" si="81"/>
        <v>0</v>
      </c>
      <c r="AR153" s="124" t="e">
        <f t="shared" ca="1" si="65"/>
        <v>#N/A</v>
      </c>
      <c r="AS153" s="124" t="e">
        <f t="shared" ca="1" si="66"/>
        <v>#N/A</v>
      </c>
      <c r="AT153" t="e">
        <f t="shared" ca="1" si="75"/>
        <v>#N/A</v>
      </c>
      <c r="AU153" t="e">
        <f t="shared" ca="1" si="75"/>
        <v>#N/A</v>
      </c>
    </row>
    <row r="154" spans="1:47" x14ac:dyDescent="0.25">
      <c r="A154">
        <v>122</v>
      </c>
      <c r="B154" s="74">
        <f ca="1">OFFSET(InputPriceData!B$15,CalculationsAndCharts!$A154+$A$11,0,1,1)</f>
        <v>41414</v>
      </c>
      <c r="C154" s="3">
        <f ca="1">OFFSET(InputPriceData!G$15,CalculationsAndCharts!$A154+$A$11,0,1,1)</f>
        <v>1953600</v>
      </c>
      <c r="D154" s="4">
        <f ca="1">OFFSET(InputPriceData!C$15,CalculationsAndCharts!$A154+$A$11,IF($C$7,7,0),1,1)</f>
        <v>53.98</v>
      </c>
      <c r="E154" s="4">
        <f ca="1">OFFSET(InputPriceData!D$15,CalculationsAndCharts!$A154+$A$11,IF($C$7,7,0),1,1)</f>
        <v>54.25</v>
      </c>
      <c r="F154" s="4">
        <f ca="1">OFFSET(InputPriceData!E$15,CalculationsAndCharts!$A154+$A$11,IF($C$7,7,0),1,1)</f>
        <v>53.59</v>
      </c>
      <c r="G154" s="4">
        <f ca="1">OFFSET(InputPriceData!F$15,CalculationsAndCharts!$A154+$A$11,IF($C$7,7,0),1,1)</f>
        <v>53.84</v>
      </c>
      <c r="H154" s="126" t="e">
        <f t="shared" si="45"/>
        <v>#N/A</v>
      </c>
      <c r="I154" s="41" t="e">
        <f t="shared" si="82"/>
        <v>#N/A</v>
      </c>
      <c r="J154" s="41" t="e">
        <f t="shared" si="82"/>
        <v>#N/A</v>
      </c>
      <c r="K154" s="215">
        <f t="shared" ca="1" si="46"/>
        <v>53.472880813214715</v>
      </c>
      <c r="L154" s="215">
        <f t="shared" ca="1" si="67"/>
        <v>53.472880813214715</v>
      </c>
      <c r="M154" s="121">
        <f t="shared" ca="1" si="47"/>
        <v>9.9057226767713724E-2</v>
      </c>
      <c r="N154" s="121">
        <f t="shared" ca="1" si="68"/>
        <v>-2.6941324075307443E-2</v>
      </c>
      <c r="O154" s="121">
        <f t="shared" ca="1" si="69"/>
        <v>0.44682923778008932</v>
      </c>
      <c r="P154" s="121">
        <f t="shared" ca="1" si="76"/>
        <v>-0.49599210157298085</v>
      </c>
      <c r="Q154" s="121">
        <f t="shared" ca="1" si="48"/>
        <v>0.49749698900485118</v>
      </c>
      <c r="R154" s="121">
        <f t="shared" ca="1" si="49"/>
        <v>0.16969924785161039</v>
      </c>
      <c r="S154" s="121"/>
      <c r="T154" s="124">
        <f t="shared" ca="1" si="50"/>
        <v>54.08</v>
      </c>
      <c r="U154" s="124">
        <f t="shared" ca="1" si="51"/>
        <v>52.03</v>
      </c>
      <c r="V154" s="121">
        <f t="shared" ca="1" si="52"/>
        <v>0.88292682926829502</v>
      </c>
      <c r="W154" s="121" t="e">
        <f t="shared" si="70"/>
        <v>#N/A</v>
      </c>
      <c r="X154" s="124">
        <f t="shared" si="71"/>
        <v>0.2</v>
      </c>
      <c r="Y154" s="124">
        <f t="shared" si="72"/>
        <v>0.8</v>
      </c>
      <c r="Z154" t="e">
        <f t="shared" ca="1" si="53"/>
        <v>#N/A</v>
      </c>
      <c r="AA154" t="e">
        <f t="shared" ca="1" si="54"/>
        <v>#N/A</v>
      </c>
      <c r="AB154" t="e">
        <f t="shared" ca="1" si="55"/>
        <v>#N/A</v>
      </c>
      <c r="AC154" t="e">
        <f t="shared" ca="1" si="56"/>
        <v>#N/A</v>
      </c>
      <c r="AD154" t="b">
        <f t="shared" ca="1" si="57"/>
        <v>0</v>
      </c>
      <c r="AE154" t="b">
        <f t="shared" ca="1" si="43"/>
        <v>0</v>
      </c>
      <c r="AF154" t="b">
        <f t="shared" ca="1" si="73"/>
        <v>1</v>
      </c>
      <c r="AG154" t="b">
        <f t="shared" ca="1" si="58"/>
        <v>0</v>
      </c>
      <c r="AH154" t="b">
        <f t="shared" ca="1" si="79"/>
        <v>0</v>
      </c>
      <c r="AI154" s="225" t="e">
        <f t="shared" ca="1" si="59"/>
        <v>#N/A</v>
      </c>
      <c r="AJ154" s="225" t="e">
        <f t="shared" ca="1" si="60"/>
        <v>#N/A</v>
      </c>
      <c r="AK154" s="225" t="e">
        <f t="shared" ca="1" si="61"/>
        <v>#N/A</v>
      </c>
      <c r="AL154" s="225" t="e">
        <f t="shared" ca="1" si="62"/>
        <v>#N/A</v>
      </c>
      <c r="AM154" t="b">
        <f t="shared" ca="1" si="63"/>
        <v>0</v>
      </c>
      <c r="AN154" t="b">
        <f t="shared" ca="1" si="80"/>
        <v>0</v>
      </c>
      <c r="AO154" t="b">
        <f t="shared" ca="1" si="74"/>
        <v>0</v>
      </c>
      <c r="AP154" t="b">
        <f t="shared" ca="1" si="64"/>
        <v>0</v>
      </c>
      <c r="AQ154" t="b">
        <f t="shared" ca="1" si="81"/>
        <v>0</v>
      </c>
      <c r="AR154" s="124" t="e">
        <f t="shared" ca="1" si="65"/>
        <v>#N/A</v>
      </c>
      <c r="AS154" s="124" t="e">
        <f t="shared" ca="1" si="66"/>
        <v>#N/A</v>
      </c>
      <c r="AT154" t="e">
        <f t="shared" ca="1" si="75"/>
        <v>#N/A</v>
      </c>
      <c r="AU154" t="e">
        <f t="shared" ca="1" si="75"/>
        <v>#N/A</v>
      </c>
    </row>
    <row r="155" spans="1:47" x14ac:dyDescent="0.25">
      <c r="A155">
        <v>123</v>
      </c>
      <c r="B155" s="74">
        <f ca="1">OFFSET(InputPriceData!B$15,CalculationsAndCharts!$A155+$A$11,0,1,1)</f>
        <v>41411</v>
      </c>
      <c r="C155" s="3">
        <f ca="1">OFFSET(InputPriceData!G$15,CalculationsAndCharts!$A155+$A$11,0,1,1)</f>
        <v>2350900</v>
      </c>
      <c r="D155" s="4">
        <f ca="1">OFFSET(InputPriceData!C$15,CalculationsAndCharts!$A155+$A$11,IF($C$7,7,0),1,1)</f>
        <v>53.5</v>
      </c>
      <c r="E155" s="4">
        <f ca="1">OFFSET(InputPriceData!D$15,CalculationsAndCharts!$A155+$A$11,IF($C$7,7,0),1,1)</f>
        <v>54.17</v>
      </c>
      <c r="F155" s="4">
        <f ca="1">OFFSET(InputPriceData!E$15,CalculationsAndCharts!$A155+$A$11,IF($C$7,7,0),1,1)</f>
        <v>53.32</v>
      </c>
      <c r="G155" s="4">
        <f ca="1">OFFSET(InputPriceData!F$15,CalculationsAndCharts!$A155+$A$11,IF($C$7,7,0),1,1)</f>
        <v>54.08</v>
      </c>
      <c r="H155" s="126" t="e">
        <f t="shared" si="45"/>
        <v>#N/A</v>
      </c>
      <c r="I155" s="41" t="e">
        <f t="shared" si="82"/>
        <v>#N/A</v>
      </c>
      <c r="J155" s="41" t="e">
        <f t="shared" si="82"/>
        <v>#N/A</v>
      </c>
      <c r="K155" s="215">
        <f t="shared" ca="1" si="46"/>
        <v>53.184408738672005</v>
      </c>
      <c r="L155" s="215">
        <f t="shared" ca="1" si="67"/>
        <v>53.184408738672005</v>
      </c>
      <c r="M155" s="121">
        <f t="shared" ca="1" si="47"/>
        <v>0.49937153325978723</v>
      </c>
      <c r="N155" s="121">
        <f t="shared" ca="1" si="68"/>
        <v>-0.23546074807983267</v>
      </c>
      <c r="O155" s="121">
        <f t="shared" ca="1" si="69"/>
        <v>0.44682923778008932</v>
      </c>
      <c r="P155" s="121">
        <f t="shared" ca="1" si="76"/>
        <v>-0.49599210157298085</v>
      </c>
      <c r="Q155" s="121">
        <f t="shared" ca="1" si="48"/>
        <v>0.27633162574779579</v>
      </c>
      <c r="R155" s="121">
        <f t="shared" ca="1" si="49"/>
        <v>0.13367858261448515</v>
      </c>
      <c r="S155" s="121"/>
      <c r="T155" s="124">
        <f t="shared" ca="1" si="50"/>
        <v>54.08</v>
      </c>
      <c r="U155" s="124">
        <f t="shared" ca="1" si="51"/>
        <v>51.63</v>
      </c>
      <c r="V155" s="121">
        <f t="shared" ca="1" si="52"/>
        <v>1</v>
      </c>
      <c r="W155" s="121" t="e">
        <f t="shared" si="70"/>
        <v>#N/A</v>
      </c>
      <c r="X155" s="124">
        <f t="shared" si="71"/>
        <v>0.2</v>
      </c>
      <c r="Y155" s="124">
        <f t="shared" si="72"/>
        <v>0.8</v>
      </c>
      <c r="Z155" t="e">
        <f t="shared" ca="1" si="53"/>
        <v>#N/A</v>
      </c>
      <c r="AA155" t="e">
        <f t="shared" ca="1" si="54"/>
        <v>#N/A</v>
      </c>
      <c r="AB155">
        <f t="shared" ca="1" si="55"/>
        <v>0.13367858261448515</v>
      </c>
      <c r="AC155" t="e">
        <f t="shared" ca="1" si="56"/>
        <v>#N/A</v>
      </c>
      <c r="AD155" t="b">
        <f t="shared" ca="1" si="57"/>
        <v>1</v>
      </c>
      <c r="AE155" t="b">
        <f t="shared" ca="1" si="43"/>
        <v>0</v>
      </c>
      <c r="AF155" t="b">
        <f t="shared" ca="1" si="73"/>
        <v>1</v>
      </c>
      <c r="AG155" t="b">
        <f t="shared" ca="1" si="58"/>
        <v>0</v>
      </c>
      <c r="AH155" t="b">
        <f t="shared" ca="1" si="79"/>
        <v>0</v>
      </c>
      <c r="AI155" s="225" t="e">
        <f t="shared" ca="1" si="59"/>
        <v>#N/A</v>
      </c>
      <c r="AJ155" s="225" t="e">
        <f t="shared" ca="1" si="60"/>
        <v>#N/A</v>
      </c>
      <c r="AK155" s="225" t="e">
        <f t="shared" ca="1" si="61"/>
        <v>#N/A</v>
      </c>
      <c r="AL155" s="225" t="e">
        <f t="shared" ca="1" si="62"/>
        <v>#N/A</v>
      </c>
      <c r="AM155" t="b">
        <f t="shared" ca="1" si="63"/>
        <v>0</v>
      </c>
      <c r="AN155" t="b">
        <f t="shared" ca="1" si="80"/>
        <v>0</v>
      </c>
      <c r="AO155" t="b">
        <f t="shared" ca="1" si="74"/>
        <v>0</v>
      </c>
      <c r="AP155" t="b">
        <f t="shared" ca="1" si="64"/>
        <v>0</v>
      </c>
      <c r="AQ155" t="b">
        <f t="shared" ca="1" si="81"/>
        <v>0</v>
      </c>
      <c r="AR155" s="124" t="e">
        <f t="shared" ca="1" si="65"/>
        <v>#N/A</v>
      </c>
      <c r="AS155" s="124" t="e">
        <f t="shared" ca="1" si="66"/>
        <v>#N/A</v>
      </c>
      <c r="AT155" t="e">
        <f t="shared" ca="1" si="75"/>
        <v>#N/A</v>
      </c>
      <c r="AU155" t="e">
        <f t="shared" ca="1" si="75"/>
        <v>#N/A</v>
      </c>
    </row>
    <row r="156" spans="1:47" x14ac:dyDescent="0.25">
      <c r="A156">
        <v>124</v>
      </c>
      <c r="B156" s="74">
        <f ca="1">OFFSET(InputPriceData!B$15,CalculationsAndCharts!$A156+$A$11,0,1,1)</f>
        <v>41410</v>
      </c>
      <c r="C156" s="3">
        <f ca="1">OFFSET(InputPriceData!G$15,CalculationsAndCharts!$A156+$A$11,0,1,1)</f>
        <v>2215600</v>
      </c>
      <c r="D156" s="4">
        <f ca="1">OFFSET(InputPriceData!C$15,CalculationsAndCharts!$A156+$A$11,IF($C$7,7,0),1,1)</f>
        <v>53.15</v>
      </c>
      <c r="E156" s="4">
        <f ca="1">OFFSET(InputPriceData!D$15,CalculationsAndCharts!$A156+$A$11,IF($C$7,7,0),1,1)</f>
        <v>53.67</v>
      </c>
      <c r="F156" s="4">
        <f ca="1">OFFSET(InputPriceData!E$15,CalculationsAndCharts!$A156+$A$11,IF($C$7,7,0),1,1)</f>
        <v>52.98</v>
      </c>
      <c r="G156" s="4">
        <f ca="1">OFFSET(InputPriceData!F$15,CalculationsAndCharts!$A156+$A$11,IF($C$7,7,0),1,1)</f>
        <v>53.26</v>
      </c>
      <c r="H156" s="126" t="e">
        <f t="shared" si="45"/>
        <v>#N/A</v>
      </c>
      <c r="I156" s="41" t="e">
        <f t="shared" si="82"/>
        <v>#N/A</v>
      </c>
      <c r="J156" s="41" t="e">
        <f t="shared" si="82"/>
        <v>#N/A</v>
      </c>
      <c r="K156" s="215">
        <f t="shared" ca="1" si="46"/>
        <v>52.960378844956111</v>
      </c>
      <c r="L156" s="215">
        <f t="shared" ca="1" si="67"/>
        <v>52.960378844956111</v>
      </c>
      <c r="M156" s="121">
        <f t="shared" ca="1" si="47"/>
        <v>-0.18893454986040015</v>
      </c>
      <c r="N156" s="121">
        <f t="shared" ca="1" si="68"/>
        <v>-0.41337229054146463</v>
      </c>
      <c r="O156" s="121">
        <f t="shared" ca="1" si="69"/>
        <v>0.44682923778008932</v>
      </c>
      <c r="P156" s="121">
        <f t="shared" ca="1" si="76"/>
        <v>-0.49599210157298085</v>
      </c>
      <c r="Q156" s="121">
        <f t="shared" ca="1" si="48"/>
        <v>8.7630399931557482E-2</v>
      </c>
      <c r="R156" s="121">
        <f t="shared" ca="1" si="49"/>
        <v>0.20195590951057188</v>
      </c>
      <c r="S156" s="121"/>
      <c r="T156" s="124">
        <f t="shared" ca="1" si="50"/>
        <v>53.58</v>
      </c>
      <c r="U156" s="124">
        <f t="shared" ca="1" si="51"/>
        <v>51.63</v>
      </c>
      <c r="V156" s="121">
        <f t="shared" ca="1" si="52"/>
        <v>0.83589743589743537</v>
      </c>
      <c r="W156" s="121" t="e">
        <f t="shared" si="70"/>
        <v>#N/A</v>
      </c>
      <c r="X156" s="124">
        <f t="shared" si="71"/>
        <v>0.2</v>
      </c>
      <c r="Y156" s="124">
        <f t="shared" si="72"/>
        <v>0.8</v>
      </c>
      <c r="Z156" t="e">
        <f t="shared" ca="1" si="53"/>
        <v>#N/A</v>
      </c>
      <c r="AA156" t="e">
        <f t="shared" ca="1" si="54"/>
        <v>#N/A</v>
      </c>
      <c r="AB156" t="e">
        <f t="shared" ca="1" si="55"/>
        <v>#N/A</v>
      </c>
      <c r="AC156" t="e">
        <f t="shared" ca="1" si="56"/>
        <v>#N/A</v>
      </c>
      <c r="AD156" t="b">
        <f t="shared" ca="1" si="57"/>
        <v>0</v>
      </c>
      <c r="AE156" t="b">
        <f t="shared" ref="AE156:AE219" ca="1" si="83">AND(AD157,NOT(AF157))</f>
        <v>0</v>
      </c>
      <c r="AF156" t="b">
        <f t="shared" ca="1" si="73"/>
        <v>1</v>
      </c>
      <c r="AG156" t="b">
        <f t="shared" ca="1" si="58"/>
        <v>0</v>
      </c>
      <c r="AH156" t="b">
        <f t="shared" ca="1" si="79"/>
        <v>0</v>
      </c>
      <c r="AI156" s="225" t="e">
        <f t="shared" ca="1" si="59"/>
        <v>#N/A</v>
      </c>
      <c r="AJ156" s="225" t="e">
        <f t="shared" ca="1" si="60"/>
        <v>#N/A</v>
      </c>
      <c r="AK156" s="225" t="e">
        <f t="shared" ca="1" si="61"/>
        <v>#N/A</v>
      </c>
      <c r="AL156" s="225" t="e">
        <f t="shared" ca="1" si="62"/>
        <v>#N/A</v>
      </c>
      <c r="AM156" t="b">
        <f t="shared" ca="1" si="63"/>
        <v>0</v>
      </c>
      <c r="AN156" t="b">
        <f t="shared" ca="1" si="80"/>
        <v>0</v>
      </c>
      <c r="AO156" t="b">
        <f t="shared" ca="1" si="74"/>
        <v>0</v>
      </c>
      <c r="AP156" t="b">
        <f t="shared" ca="1" si="64"/>
        <v>0</v>
      </c>
      <c r="AQ156" t="b">
        <f t="shared" ca="1" si="81"/>
        <v>0</v>
      </c>
      <c r="AR156" s="124" t="e">
        <f t="shared" ca="1" si="65"/>
        <v>#N/A</v>
      </c>
      <c r="AS156" s="124" t="e">
        <f t="shared" ca="1" si="66"/>
        <v>#N/A</v>
      </c>
      <c r="AT156" t="e">
        <f t="shared" ca="1" si="75"/>
        <v>#N/A</v>
      </c>
      <c r="AU156" t="e">
        <f t="shared" ca="1" si="75"/>
        <v>#N/A</v>
      </c>
    </row>
    <row r="157" spans="1:47" x14ac:dyDescent="0.25">
      <c r="A157">
        <v>125</v>
      </c>
      <c r="B157" s="74">
        <f ca="1">OFFSET(InputPriceData!B$15,CalculationsAndCharts!$A157+$A$11,0,1,1)</f>
        <v>41409</v>
      </c>
      <c r="C157" s="3">
        <f ca="1">OFFSET(InputPriceData!G$15,CalculationsAndCharts!$A157+$A$11,0,1,1)</f>
        <v>2836400</v>
      </c>
      <c r="D157" s="4">
        <f ca="1">OFFSET(InputPriceData!C$15,CalculationsAndCharts!$A157+$A$11,IF($C$7,7,0),1,1)</f>
        <v>52.85</v>
      </c>
      <c r="E157" s="4">
        <f ca="1">OFFSET(InputPriceData!D$15,CalculationsAndCharts!$A157+$A$11,IF($C$7,7,0),1,1)</f>
        <v>53.61</v>
      </c>
      <c r="F157" s="4">
        <f ca="1">OFFSET(InputPriceData!E$15,CalculationsAndCharts!$A157+$A$11,IF($C$7,7,0),1,1)</f>
        <v>52.42</v>
      </c>
      <c r="G157" s="4">
        <f ca="1">OFFSET(InputPriceData!F$15,CalculationsAndCharts!$A157+$A$11,IF($C$7,7,0),1,1)</f>
        <v>53.32</v>
      </c>
      <c r="H157" s="126" t="e">
        <f t="shared" si="45"/>
        <v>#N/A</v>
      </c>
      <c r="I157" s="41" t="e">
        <f t="shared" si="82"/>
        <v>#N/A</v>
      </c>
      <c r="J157" s="41" t="e">
        <f t="shared" si="82"/>
        <v>#N/A</v>
      </c>
      <c r="K157" s="215">
        <f t="shared" ca="1" si="46"/>
        <v>52.852427890745147</v>
      </c>
      <c r="L157" s="215">
        <f t="shared" ca="1" si="67"/>
        <v>52.852427890745147</v>
      </c>
      <c r="M157" s="121">
        <f t="shared" ca="1" si="47"/>
        <v>-4.8100622219261924E-2</v>
      </c>
      <c r="N157" s="121">
        <f t="shared" ca="1" si="68"/>
        <v>-0.49599210157298085</v>
      </c>
      <c r="O157" s="121">
        <f t="shared" ca="1" si="69"/>
        <v>0.44682923778008932</v>
      </c>
      <c r="P157" s="121">
        <f t="shared" ca="1" si="76"/>
        <v>-0.49599210157298085</v>
      </c>
      <c r="Q157" s="121">
        <f t="shared" ca="1" si="48"/>
        <v>0</v>
      </c>
      <c r="R157" s="121">
        <f t="shared" ca="1" si="49"/>
        <v>0.35566746451390241</v>
      </c>
      <c r="S157" s="121"/>
      <c r="T157" s="124">
        <f t="shared" ca="1" si="50"/>
        <v>53.58</v>
      </c>
      <c r="U157" s="124">
        <f t="shared" ca="1" si="51"/>
        <v>51.3</v>
      </c>
      <c r="V157" s="121">
        <f t="shared" ca="1" si="52"/>
        <v>0.88596491228070273</v>
      </c>
      <c r="W157" s="121" t="e">
        <f t="shared" si="70"/>
        <v>#N/A</v>
      </c>
      <c r="X157" s="124">
        <f t="shared" si="71"/>
        <v>0.2</v>
      </c>
      <c r="Y157" s="124">
        <f t="shared" si="72"/>
        <v>0.8</v>
      </c>
      <c r="Z157" t="e">
        <f t="shared" ca="1" si="53"/>
        <v>#N/A</v>
      </c>
      <c r="AA157" t="e">
        <f t="shared" ca="1" si="54"/>
        <v>#N/A</v>
      </c>
      <c r="AB157" t="e">
        <f t="shared" ca="1" si="55"/>
        <v>#N/A</v>
      </c>
      <c r="AC157" t="e">
        <f t="shared" ca="1" si="56"/>
        <v>#N/A</v>
      </c>
      <c r="AD157" t="b">
        <f t="shared" ca="1" si="57"/>
        <v>0</v>
      </c>
      <c r="AE157" t="b">
        <f t="shared" ca="1" si="83"/>
        <v>0</v>
      </c>
      <c r="AF157" t="b">
        <f t="shared" ca="1" si="73"/>
        <v>1</v>
      </c>
      <c r="AG157" t="b">
        <f t="shared" ca="1" si="58"/>
        <v>0</v>
      </c>
      <c r="AH157" t="b">
        <f t="shared" ca="1" si="79"/>
        <v>0</v>
      </c>
      <c r="AI157" s="225" t="e">
        <f t="shared" ca="1" si="59"/>
        <v>#N/A</v>
      </c>
      <c r="AJ157" s="225" t="e">
        <f t="shared" ca="1" si="60"/>
        <v>#N/A</v>
      </c>
      <c r="AK157" s="225" t="e">
        <f t="shared" ca="1" si="61"/>
        <v>#N/A</v>
      </c>
      <c r="AL157" s="225" t="e">
        <f t="shared" ca="1" si="62"/>
        <v>#N/A</v>
      </c>
      <c r="AM157" t="b">
        <f t="shared" ca="1" si="63"/>
        <v>0</v>
      </c>
      <c r="AN157" t="b">
        <f t="shared" ca="1" si="80"/>
        <v>0</v>
      </c>
      <c r="AO157" t="b">
        <f t="shared" ca="1" si="74"/>
        <v>0</v>
      </c>
      <c r="AP157" t="b">
        <f t="shared" ca="1" si="64"/>
        <v>0</v>
      </c>
      <c r="AQ157" t="b">
        <f t="shared" ca="1" si="81"/>
        <v>0</v>
      </c>
      <c r="AR157" s="124" t="e">
        <f t="shared" ca="1" si="65"/>
        <v>#N/A</v>
      </c>
      <c r="AS157" s="124" t="e">
        <f t="shared" ca="1" si="66"/>
        <v>#N/A</v>
      </c>
      <c r="AT157" t="e">
        <f t="shared" ca="1" si="75"/>
        <v>#N/A</v>
      </c>
      <c r="AU157" t="e">
        <f t="shared" ca="1" si="75"/>
        <v>#N/A</v>
      </c>
    </row>
    <row r="158" spans="1:47" x14ac:dyDescent="0.25">
      <c r="A158">
        <v>126</v>
      </c>
      <c r="B158" s="74">
        <f ca="1">OFFSET(InputPriceData!B$15,CalculationsAndCharts!$A158+$A$11,0,1,1)</f>
        <v>41408</v>
      </c>
      <c r="C158" s="3">
        <f ca="1">OFFSET(InputPriceData!G$15,CalculationsAndCharts!$A158+$A$11,0,1,1)</f>
        <v>1390200</v>
      </c>
      <c r="D158" s="4">
        <f ca="1">OFFSET(InputPriceData!C$15,CalculationsAndCharts!$A158+$A$11,IF($C$7,7,0),1,1)</f>
        <v>52.67</v>
      </c>
      <c r="E158" s="4">
        <f ca="1">OFFSET(InputPriceData!D$15,CalculationsAndCharts!$A158+$A$11,IF($C$7,7,0),1,1)</f>
        <v>53.14</v>
      </c>
      <c r="F158" s="4">
        <f ca="1">OFFSET(InputPriceData!E$15,CalculationsAndCharts!$A158+$A$11,IF($C$7,7,0),1,1)</f>
        <v>52.52</v>
      </c>
      <c r="G158" s="4">
        <f ca="1">OFFSET(InputPriceData!F$15,CalculationsAndCharts!$A158+$A$11,IF($C$7,7,0),1,1)</f>
        <v>52.79</v>
      </c>
      <c r="H158" s="126" t="e">
        <f t="shared" si="45"/>
        <v>#N/A</v>
      </c>
      <c r="I158" s="41" t="e">
        <f t="shared" si="82"/>
        <v>#N/A</v>
      </c>
      <c r="J158" s="41" t="e">
        <f t="shared" si="82"/>
        <v>#N/A</v>
      </c>
      <c r="K158" s="215">
        <f t="shared" ca="1" si="46"/>
        <v>52.859269527639768</v>
      </c>
      <c r="L158" s="215">
        <f t="shared" ca="1" si="67"/>
        <v>52.859269527639768</v>
      </c>
      <c r="M158" s="121">
        <f t="shared" ca="1" si="47"/>
        <v>-0.52681776506135092</v>
      </c>
      <c r="N158" s="121">
        <f t="shared" ca="1" si="68"/>
        <v>-0.46454939072521489</v>
      </c>
      <c r="O158" s="121">
        <f t="shared" ca="1" si="69"/>
        <v>0.44682923778008932</v>
      </c>
      <c r="P158" s="121">
        <f t="shared" ca="1" si="76"/>
        <v>-0.50530961860865242</v>
      </c>
      <c r="Q158" s="121">
        <f t="shared" ca="1" si="48"/>
        <v>4.2809121390163955E-2</v>
      </c>
      <c r="R158" s="121">
        <f t="shared" ca="1" si="49"/>
        <v>0.53746048235834876</v>
      </c>
      <c r="S158" s="121"/>
      <c r="T158" s="124">
        <f t="shared" ca="1" si="50"/>
        <v>53.58</v>
      </c>
      <c r="U158" s="124">
        <f t="shared" ca="1" si="51"/>
        <v>51.3</v>
      </c>
      <c r="V158" s="121">
        <f t="shared" ca="1" si="52"/>
        <v>0.65350877192982515</v>
      </c>
      <c r="W158" s="121" t="e">
        <f t="shared" si="70"/>
        <v>#N/A</v>
      </c>
      <c r="X158" s="124">
        <f t="shared" si="71"/>
        <v>0.2</v>
      </c>
      <c r="Y158" s="124">
        <f t="shared" si="72"/>
        <v>0.8</v>
      </c>
      <c r="Z158" t="e">
        <f t="shared" ca="1" si="53"/>
        <v>#N/A</v>
      </c>
      <c r="AA158" t="e">
        <f t="shared" ca="1" si="54"/>
        <v>#N/A</v>
      </c>
      <c r="AB158" t="e">
        <f t="shared" ca="1" si="55"/>
        <v>#N/A</v>
      </c>
      <c r="AC158" t="e">
        <f t="shared" ca="1" si="56"/>
        <v>#N/A</v>
      </c>
      <c r="AD158" t="b">
        <f t="shared" ca="1" si="57"/>
        <v>0</v>
      </c>
      <c r="AE158" t="b">
        <f t="shared" ca="1" si="83"/>
        <v>0</v>
      </c>
      <c r="AF158" t="b">
        <f t="shared" ca="1" si="73"/>
        <v>1</v>
      </c>
      <c r="AG158" t="b">
        <f t="shared" ca="1" si="58"/>
        <v>0</v>
      </c>
      <c r="AH158" t="b">
        <f t="shared" ca="1" si="79"/>
        <v>0</v>
      </c>
      <c r="AI158" s="225" t="e">
        <f t="shared" ca="1" si="59"/>
        <v>#N/A</v>
      </c>
      <c r="AJ158" s="225" t="e">
        <f t="shared" ca="1" si="60"/>
        <v>#N/A</v>
      </c>
      <c r="AK158" s="225" t="e">
        <f t="shared" ca="1" si="61"/>
        <v>#N/A</v>
      </c>
      <c r="AL158" s="225" t="e">
        <f t="shared" ca="1" si="62"/>
        <v>#N/A</v>
      </c>
      <c r="AM158" t="b">
        <f t="shared" ca="1" si="63"/>
        <v>0</v>
      </c>
      <c r="AN158" t="b">
        <f t="shared" ca="1" si="80"/>
        <v>0</v>
      </c>
      <c r="AO158" t="b">
        <f t="shared" ca="1" si="74"/>
        <v>0</v>
      </c>
      <c r="AP158" t="b">
        <f t="shared" ca="1" si="64"/>
        <v>0</v>
      </c>
      <c r="AQ158" t="b">
        <f t="shared" ca="1" si="81"/>
        <v>0</v>
      </c>
      <c r="AR158" s="124" t="e">
        <f t="shared" ca="1" si="65"/>
        <v>#N/A</v>
      </c>
      <c r="AS158" s="124" t="e">
        <f t="shared" ca="1" si="66"/>
        <v>#N/A</v>
      </c>
      <c r="AT158" t="e">
        <f t="shared" ca="1" si="75"/>
        <v>#N/A</v>
      </c>
      <c r="AU158" t="e">
        <f t="shared" ca="1" si="75"/>
        <v>#N/A</v>
      </c>
    </row>
    <row r="159" spans="1:47" x14ac:dyDescent="0.25">
      <c r="A159">
        <v>127</v>
      </c>
      <c r="B159" s="74">
        <f ca="1">OFFSET(InputPriceData!B$15,CalculationsAndCharts!$A159+$A$11,0,1,1)</f>
        <v>41407</v>
      </c>
      <c r="C159" s="3">
        <f ca="1">OFFSET(InputPriceData!G$15,CalculationsAndCharts!$A159+$A$11,0,1,1)</f>
        <v>1386600</v>
      </c>
      <c r="D159" s="4">
        <f ca="1">OFFSET(InputPriceData!C$15,CalculationsAndCharts!$A159+$A$11,IF($C$7,7,0),1,1)</f>
        <v>52.84</v>
      </c>
      <c r="E159" s="4">
        <f ca="1">OFFSET(InputPriceData!D$15,CalculationsAndCharts!$A159+$A$11,IF($C$7,7,0),1,1)</f>
        <v>53</v>
      </c>
      <c r="F159" s="4">
        <f ca="1">OFFSET(InputPriceData!E$15,CalculationsAndCharts!$A159+$A$11,IF($C$7,7,0),1,1)</f>
        <v>52.46</v>
      </c>
      <c r="G159" s="4">
        <f ca="1">OFFSET(InputPriceData!F$15,CalculationsAndCharts!$A159+$A$11,IF($C$7,7,0),1,1)</f>
        <v>52.59</v>
      </c>
      <c r="H159" s="126" t="e">
        <f t="shared" si="45"/>
        <v>#N/A</v>
      </c>
      <c r="I159" s="41" t="e">
        <f t="shared" si="82"/>
        <v>#N/A</v>
      </c>
      <c r="J159" s="41" t="e">
        <f t="shared" si="82"/>
        <v>#N/A</v>
      </c>
      <c r="K159" s="215">
        <f t="shared" ca="1" si="46"/>
        <v>52.996367573356736</v>
      </c>
      <c r="L159" s="215">
        <f t="shared" ca="1" si="67"/>
        <v>52.996367573356736</v>
      </c>
      <c r="M159" s="121">
        <f t="shared" ca="1" si="47"/>
        <v>-0.73523279653560603</v>
      </c>
      <c r="N159" s="121">
        <f t="shared" ca="1" si="68"/>
        <v>-0.27911011367598493</v>
      </c>
      <c r="O159" s="121">
        <f t="shared" ca="1" si="69"/>
        <v>0.44682923778008932</v>
      </c>
      <c r="P159" s="121">
        <f t="shared" ca="1" si="76"/>
        <v>-0.76891144077150997</v>
      </c>
      <c r="Q159" s="121">
        <f t="shared" ca="1" si="48"/>
        <v>0.4028830619364166</v>
      </c>
      <c r="R159" s="121">
        <f t="shared" ca="1" si="49"/>
        <v>0.66185042592687671</v>
      </c>
      <c r="S159" s="121"/>
      <c r="T159" s="124">
        <f t="shared" ca="1" si="50"/>
        <v>53.58</v>
      </c>
      <c r="U159" s="124">
        <f t="shared" ca="1" si="51"/>
        <v>50.47</v>
      </c>
      <c r="V159" s="121">
        <f t="shared" ca="1" si="52"/>
        <v>0.6816720257234743</v>
      </c>
      <c r="W159" s="121" t="e">
        <f t="shared" si="70"/>
        <v>#N/A</v>
      </c>
      <c r="X159" s="124">
        <f t="shared" si="71"/>
        <v>0.2</v>
      </c>
      <c r="Y159" s="124">
        <f t="shared" si="72"/>
        <v>0.8</v>
      </c>
      <c r="Z159" t="e">
        <f t="shared" ca="1" si="53"/>
        <v>#N/A</v>
      </c>
      <c r="AA159" t="e">
        <f t="shared" ca="1" si="54"/>
        <v>#N/A</v>
      </c>
      <c r="AB159" t="e">
        <f t="shared" ca="1" si="55"/>
        <v>#N/A</v>
      </c>
      <c r="AC159" t="e">
        <f t="shared" ca="1" si="56"/>
        <v>#N/A</v>
      </c>
      <c r="AD159" t="b">
        <f t="shared" ca="1" si="57"/>
        <v>0</v>
      </c>
      <c r="AE159" t="b">
        <f t="shared" ca="1" si="83"/>
        <v>0</v>
      </c>
      <c r="AF159" t="b">
        <f t="shared" ca="1" si="73"/>
        <v>1</v>
      </c>
      <c r="AG159" t="b">
        <f t="shared" ca="1" si="58"/>
        <v>0</v>
      </c>
      <c r="AH159" t="b">
        <f t="shared" ca="1" si="79"/>
        <v>0</v>
      </c>
      <c r="AI159" s="225" t="e">
        <f t="shared" ca="1" si="59"/>
        <v>#N/A</v>
      </c>
      <c r="AJ159" s="225" t="e">
        <f t="shared" ca="1" si="60"/>
        <v>#N/A</v>
      </c>
      <c r="AK159" s="225" t="e">
        <f t="shared" ca="1" si="61"/>
        <v>#N/A</v>
      </c>
      <c r="AL159" s="225" t="e">
        <f t="shared" ca="1" si="62"/>
        <v>#N/A</v>
      </c>
      <c r="AM159" t="b">
        <f t="shared" ca="1" si="63"/>
        <v>0</v>
      </c>
      <c r="AN159" t="b">
        <f t="shared" ca="1" si="80"/>
        <v>0</v>
      </c>
      <c r="AO159" t="b">
        <f t="shared" ca="1" si="74"/>
        <v>0</v>
      </c>
      <c r="AP159" t="b">
        <f t="shared" ca="1" si="64"/>
        <v>0</v>
      </c>
      <c r="AQ159" t="b">
        <f t="shared" ca="1" si="81"/>
        <v>0</v>
      </c>
      <c r="AR159" s="124" t="e">
        <f t="shared" ca="1" si="65"/>
        <v>#N/A</v>
      </c>
      <c r="AS159" s="124" t="e">
        <f t="shared" ca="1" si="66"/>
        <v>#N/A</v>
      </c>
      <c r="AT159" t="e">
        <f t="shared" ca="1" si="75"/>
        <v>#N/A</v>
      </c>
      <c r="AU159" t="e">
        <f t="shared" ca="1" si="75"/>
        <v>#N/A</v>
      </c>
    </row>
    <row r="160" spans="1:47" x14ac:dyDescent="0.25">
      <c r="A160">
        <v>128</v>
      </c>
      <c r="B160" s="74">
        <f ca="1">OFFSET(InputPriceData!B$15,CalculationsAndCharts!$A160+$A$11,0,1,1)</f>
        <v>41404</v>
      </c>
      <c r="C160" s="3">
        <f ca="1">OFFSET(InputPriceData!G$15,CalculationsAndCharts!$A160+$A$11,0,1,1)</f>
        <v>1327400</v>
      </c>
      <c r="D160" s="4">
        <f ca="1">OFFSET(InputPriceData!C$15,CalculationsAndCharts!$A160+$A$11,IF($C$7,7,0),1,1)</f>
        <v>52.58</v>
      </c>
      <c r="E160" s="4">
        <f ca="1">OFFSET(InputPriceData!D$15,CalculationsAndCharts!$A160+$A$11,IF($C$7,7,0),1,1)</f>
        <v>53.18</v>
      </c>
      <c r="F160" s="4">
        <f ca="1">OFFSET(InputPriceData!E$15,CalculationsAndCharts!$A160+$A$11,IF($C$7,7,0),1,1)</f>
        <v>52.58</v>
      </c>
      <c r="G160" s="4">
        <f ca="1">OFFSET(InputPriceData!F$15,CalculationsAndCharts!$A160+$A$11,IF($C$7,7,0),1,1)</f>
        <v>52.8</v>
      </c>
      <c r="H160" s="126" t="e">
        <f t="shared" si="45"/>
        <v>#N/A</v>
      </c>
      <c r="I160" s="41" t="e">
        <f t="shared" si="82"/>
        <v>#N/A</v>
      </c>
      <c r="J160" s="41" t="e">
        <f t="shared" si="82"/>
        <v>#N/A</v>
      </c>
      <c r="K160" s="215">
        <f t="shared" ca="1" si="46"/>
        <v>53.141143129941696</v>
      </c>
      <c r="L160" s="215">
        <f t="shared" ca="1" si="67"/>
        <v>53.141143129941696</v>
      </c>
      <c r="M160" s="121">
        <f t="shared" ca="1" si="47"/>
        <v>-0.5283765309389028</v>
      </c>
      <c r="N160" s="121">
        <f t="shared" ca="1" si="68"/>
        <v>-4.4833284165039525E-2</v>
      </c>
      <c r="O160" s="121">
        <f t="shared" ca="1" si="69"/>
        <v>0.44682923778008932</v>
      </c>
      <c r="P160" s="121">
        <f t="shared" ca="1" si="76"/>
        <v>-0.79420987258549625</v>
      </c>
      <c r="Q160" s="121">
        <f t="shared" ca="1" si="48"/>
        <v>0.60382995359405334</v>
      </c>
      <c r="R160" s="121">
        <f t="shared" ca="1" si="49"/>
        <v>0.69409605260097718</v>
      </c>
      <c r="S160" s="121"/>
      <c r="T160" s="124">
        <f t="shared" ca="1" si="50"/>
        <v>53.58</v>
      </c>
      <c r="U160" s="124">
        <f t="shared" ca="1" si="51"/>
        <v>49.9</v>
      </c>
      <c r="V160" s="121">
        <f t="shared" ca="1" si="52"/>
        <v>0.78804347826086929</v>
      </c>
      <c r="W160" s="121" t="e">
        <f t="shared" si="70"/>
        <v>#N/A</v>
      </c>
      <c r="X160" s="124">
        <f t="shared" si="71"/>
        <v>0.2</v>
      </c>
      <c r="Y160" s="124">
        <f t="shared" si="72"/>
        <v>0.8</v>
      </c>
      <c r="Z160" t="e">
        <f t="shared" ca="1" si="53"/>
        <v>#N/A</v>
      </c>
      <c r="AA160" t="e">
        <f t="shared" ca="1" si="54"/>
        <v>#N/A</v>
      </c>
      <c r="AB160" t="e">
        <f t="shared" ca="1" si="55"/>
        <v>#N/A</v>
      </c>
      <c r="AC160" t="e">
        <f t="shared" ca="1" si="56"/>
        <v>#N/A</v>
      </c>
      <c r="AD160" t="b">
        <f t="shared" ca="1" si="57"/>
        <v>0</v>
      </c>
      <c r="AE160" t="b">
        <f t="shared" ca="1" si="83"/>
        <v>0</v>
      </c>
      <c r="AF160" t="b">
        <f t="shared" ca="1" si="73"/>
        <v>1</v>
      </c>
      <c r="AG160" t="b">
        <f t="shared" ca="1" si="58"/>
        <v>0</v>
      </c>
      <c r="AH160" t="b">
        <f t="shared" ca="1" si="79"/>
        <v>0</v>
      </c>
      <c r="AI160" s="225" t="e">
        <f t="shared" ca="1" si="59"/>
        <v>#N/A</v>
      </c>
      <c r="AJ160" s="225" t="e">
        <f t="shared" ca="1" si="60"/>
        <v>#N/A</v>
      </c>
      <c r="AK160" s="225" t="e">
        <f t="shared" ca="1" si="61"/>
        <v>#N/A</v>
      </c>
      <c r="AL160" s="225" t="e">
        <f t="shared" ca="1" si="62"/>
        <v>#N/A</v>
      </c>
      <c r="AM160" t="b">
        <f t="shared" ca="1" si="63"/>
        <v>0</v>
      </c>
      <c r="AN160" t="b">
        <f t="shared" ca="1" si="80"/>
        <v>0</v>
      </c>
      <c r="AO160" t="b">
        <f t="shared" ca="1" si="74"/>
        <v>0</v>
      </c>
      <c r="AP160" t="b">
        <f t="shared" ca="1" si="64"/>
        <v>0</v>
      </c>
      <c r="AQ160" t="b">
        <f t="shared" ca="1" si="81"/>
        <v>0</v>
      </c>
      <c r="AR160" s="124" t="e">
        <f t="shared" ca="1" si="65"/>
        <v>#N/A</v>
      </c>
      <c r="AS160" s="124" t="e">
        <f t="shared" ca="1" si="66"/>
        <v>#N/A</v>
      </c>
      <c r="AT160" t="e">
        <f t="shared" ca="1" si="75"/>
        <v>#N/A</v>
      </c>
      <c r="AU160" t="e">
        <f t="shared" ca="1" si="75"/>
        <v>#N/A</v>
      </c>
    </row>
    <row r="161" spans="1:47" x14ac:dyDescent="0.25">
      <c r="A161">
        <v>129</v>
      </c>
      <c r="B161" s="74">
        <f ca="1">OFFSET(InputPriceData!B$15,CalculationsAndCharts!$A161+$A$11,0,1,1)</f>
        <v>41403</v>
      </c>
      <c r="C161" s="3">
        <f ca="1">OFFSET(InputPriceData!G$15,CalculationsAndCharts!$A161+$A$11,0,1,1)</f>
        <v>1881000</v>
      </c>
      <c r="D161" s="4">
        <f ca="1">OFFSET(InputPriceData!C$15,CalculationsAndCharts!$A161+$A$11,IF($C$7,7,0),1,1)</f>
        <v>53.53</v>
      </c>
      <c r="E161" s="4">
        <f ca="1">OFFSET(InputPriceData!D$15,CalculationsAndCharts!$A161+$A$11,IF($C$7,7,0),1,1)</f>
        <v>53.55</v>
      </c>
      <c r="F161" s="4">
        <f ca="1">OFFSET(InputPriceData!E$15,CalculationsAndCharts!$A161+$A$11,IF($C$7,7,0),1,1)</f>
        <v>52.51</v>
      </c>
      <c r="G161" s="4">
        <f ca="1">OFFSET(InputPriceData!F$15,CalculationsAndCharts!$A161+$A$11,IF($C$7,7,0),1,1)</f>
        <v>52.68</v>
      </c>
      <c r="H161" s="126" t="e">
        <f t="shared" ref="H161:H224" si="84">IF($A161=$E$25,H$32,NA())</f>
        <v>#N/A</v>
      </c>
      <c r="I161" s="41" t="e">
        <f t="shared" si="82"/>
        <v>#N/A</v>
      </c>
      <c r="J161" s="41" t="e">
        <f t="shared" si="82"/>
        <v>#N/A</v>
      </c>
      <c r="K161" s="215">
        <f t="shared" ref="K161:K224" ca="1" si="85">$F$16*(G161+G162)/2+$F$17*K162+$F$18*K163</f>
        <v>53.218559445958846</v>
      </c>
      <c r="L161" s="215">
        <f t="shared" ca="1" si="67"/>
        <v>53.218559445958846</v>
      </c>
      <c r="M161" s="121">
        <f t="shared" ref="M161:M224" ca="1" si="86">$D$21*(G161 - 2*G162 + G163) + $D$20*M162 - $F$20*M163</f>
        <v>-0.63723566683333499</v>
      </c>
      <c r="N161" s="121">
        <f t="shared" ca="1" si="68"/>
        <v>0.16351711169112948</v>
      </c>
      <c r="O161" s="121">
        <f t="shared" ca="1" si="69"/>
        <v>0.44682923778008932</v>
      </c>
      <c r="P161" s="121">
        <f t="shared" ca="1" si="76"/>
        <v>-0.80458396766523932</v>
      </c>
      <c r="Q161" s="121">
        <f t="shared" ref="Q161:Q224" ca="1" si="87">IFERROR(IF($A161&gt;$A$8,0,(N161-P161)/(O161-P161)),1)</f>
        <v>0.77360625183099274</v>
      </c>
      <c r="R161" s="121">
        <f t="shared" ref="R161:R224" ca="1" si="88">IF($A161&gt;$A$8,0,$F$16*(Q161+Q162)/2+$F$17*R162+$F$18*R163)</f>
        <v>0.65510405129701055</v>
      </c>
      <c r="S161" s="121"/>
      <c r="T161" s="124">
        <f t="shared" ref="T161:T224" ca="1" si="89">MAX(OFFSET(G161,0,0,$A$22,1))</f>
        <v>53.58</v>
      </c>
      <c r="U161" s="124">
        <f t="shared" ref="U161:U224" ca="1" si="90">MIN(OFFSET(G161,0,0,$A$22,1))</f>
        <v>49.9</v>
      </c>
      <c r="V161" s="121">
        <f t="shared" ref="V161:V224" ca="1" si="91">IFERROR(IF($A161&gt;$A$8,0,(G161-U161)/(T161-U161)),1)</f>
        <v>0.75543478260869601</v>
      </c>
      <c r="W161" s="121" t="e">
        <f t="shared" si="70"/>
        <v>#N/A</v>
      </c>
      <c r="X161" s="124">
        <f t="shared" si="71"/>
        <v>0.2</v>
      </c>
      <c r="Y161" s="124">
        <f t="shared" si="72"/>
        <v>0.8</v>
      </c>
      <c r="Z161" t="e">
        <f t="shared" ref="Z161:Z224" ca="1" si="92">IF($S$7,AI161,NA())</f>
        <v>#N/A</v>
      </c>
      <c r="AA161" t="e">
        <f t="shared" ref="AA161:AA224" ca="1" si="93">IF($S$7,AJ161,NA())</f>
        <v>#N/A</v>
      </c>
      <c r="AB161" t="e">
        <f t="shared" ref="AB161:AB224" ca="1" si="94">IF($S$7,IF(AD161,R161,NA()),NA())</f>
        <v>#N/A</v>
      </c>
      <c r="AC161" t="e">
        <f t="shared" ref="AC161:AC224" ca="1" si="95">IF($S$7,IF(AG161,R161,NA()),NA())</f>
        <v>#N/A</v>
      </c>
      <c r="AD161" t="b">
        <f t="shared" ref="AD161:AD224" ca="1" si="96">IF(AND(R162&gt;$X$32,R161&lt;$X$32),TRUE,FALSE)</f>
        <v>0</v>
      </c>
      <c r="AE161" t="b">
        <f t="shared" ca="1" si="83"/>
        <v>0</v>
      </c>
      <c r="AF161" t="b">
        <f t="shared" ca="1" si="73"/>
        <v>1</v>
      </c>
      <c r="AG161" t="b">
        <f t="shared" ref="AG161:AG224" ca="1" si="97">IF(AND(AF161,R162&lt;$Y$32,R161&gt;$Y$32),TRUE,FALSE)</f>
        <v>0</v>
      </c>
      <c r="AH161" t="b">
        <f t="shared" ca="1" si="79"/>
        <v>0</v>
      </c>
      <c r="AI161" s="225" t="e">
        <f t="shared" ref="AI161:AI224" ca="1" si="98">IF(AE161,D161,NA())</f>
        <v>#N/A</v>
      </c>
      <c r="AJ161" s="225" t="e">
        <f t="shared" ref="AJ161:AJ224" ca="1" si="99">IF(AH161,D161,NA())</f>
        <v>#N/A</v>
      </c>
      <c r="AK161" s="225" t="e">
        <f t="shared" ref="AK161:AK224" ca="1" si="100">IF($S$7,AI161,NA())</f>
        <v>#N/A</v>
      </c>
      <c r="AL161" s="225" t="e">
        <f t="shared" ref="AL161:AL224" ca="1" si="101">IF($S$7,AJ161,NA())</f>
        <v>#N/A</v>
      </c>
      <c r="AM161" t="b">
        <f t="shared" ref="AM161:AM224" ca="1" si="102">IF(AND(R162&lt;$Y$32,R161&gt;$Y$32),TRUE,FALSE)</f>
        <v>0</v>
      </c>
      <c r="AN161" t="b">
        <f t="shared" ca="1" si="80"/>
        <v>0</v>
      </c>
      <c r="AO161" t="b">
        <f t="shared" ca="1" si="74"/>
        <v>0</v>
      </c>
      <c r="AP161" t="b">
        <f t="shared" ref="AP161:AP224" ca="1" si="103">IF(AND(AO162,R162&gt;$X$32,R161&lt;$X$32),TRUE,FALSE)</f>
        <v>0</v>
      </c>
      <c r="AQ161" t="b">
        <f t="shared" ca="1" si="81"/>
        <v>0</v>
      </c>
      <c r="AR161" s="124" t="e">
        <f t="shared" ref="AR161:AR224" ca="1" si="104">IF(AN161,D161,NA())</f>
        <v>#N/A</v>
      </c>
      <c r="AS161" s="124" t="e">
        <f t="shared" ref="AS161:AS224" ca="1" si="105">IF(AQ161,D161,NA())</f>
        <v>#N/A</v>
      </c>
      <c r="AT161" t="e">
        <f t="shared" ca="1" si="75"/>
        <v>#N/A</v>
      </c>
      <c r="AU161" t="e">
        <f t="shared" ca="1" si="75"/>
        <v>#N/A</v>
      </c>
    </row>
    <row r="162" spans="1:47" x14ac:dyDescent="0.25">
      <c r="A162">
        <v>130</v>
      </c>
      <c r="B162" s="74">
        <f ca="1">OFFSET(InputPriceData!B$15,CalculationsAndCharts!$A162+$A$11,0,1,1)</f>
        <v>41402</v>
      </c>
      <c r="C162" s="3">
        <f ca="1">OFFSET(InputPriceData!G$15,CalculationsAndCharts!$A162+$A$11,0,1,1)</f>
        <v>1297800</v>
      </c>
      <c r="D162" s="4">
        <f ca="1">OFFSET(InputPriceData!C$15,CalculationsAndCharts!$A162+$A$11,IF($C$7,7,0),1,1)</f>
        <v>53.42</v>
      </c>
      <c r="E162" s="4">
        <f ca="1">OFFSET(InputPriceData!D$15,CalculationsAndCharts!$A162+$A$11,IF($C$7,7,0),1,1)</f>
        <v>53.69</v>
      </c>
      <c r="F162" s="4">
        <f ca="1">OFFSET(InputPriceData!E$15,CalculationsAndCharts!$A162+$A$11,IF($C$7,7,0),1,1)</f>
        <v>53.22</v>
      </c>
      <c r="G162" s="4">
        <f ca="1">OFFSET(InputPriceData!F$15,CalculationsAndCharts!$A162+$A$11,IF($C$7,7,0),1,1)</f>
        <v>53.42</v>
      </c>
      <c r="H162" s="126" t="e">
        <f t="shared" si="84"/>
        <v>#N/A</v>
      </c>
      <c r="I162" s="41" t="e">
        <f t="shared" si="82"/>
        <v>#N/A</v>
      </c>
      <c r="J162" s="41" t="e">
        <f t="shared" si="82"/>
        <v>#N/A</v>
      </c>
      <c r="K162" s="215">
        <f t="shared" ca="1" si="85"/>
        <v>53.112251839495741</v>
      </c>
      <c r="L162" s="215">
        <f t="shared" ref="L162:L225" ca="1" si="106">IF($S$5,K162,NA())</f>
        <v>53.112251839495741</v>
      </c>
      <c r="M162" s="121">
        <f t="shared" ca="1" si="86"/>
        <v>0.18328663557760849</v>
      </c>
      <c r="N162" s="121">
        <f t="shared" ref="N162:N225" ca="1" si="107">$F$16*(M162+M163)/2+$F$17*N163+$F$18*N164</f>
        <v>0.21075736781362639</v>
      </c>
      <c r="O162" s="121">
        <f t="shared" ref="O162:O225" ca="1" si="108">MAX(OFFSET(N162,0,0,$A$22,1))</f>
        <v>0.44682923778008932</v>
      </c>
      <c r="P162" s="121">
        <f t="shared" ca="1" si="76"/>
        <v>-0.84378553041931559</v>
      </c>
      <c r="Q162" s="121">
        <f t="shared" ca="1" si="87"/>
        <v>0.81708572086478015</v>
      </c>
      <c r="R162" s="121">
        <f t="shared" ca="1" si="88"/>
        <v>0.58098933124556873</v>
      </c>
      <c r="S162" s="121"/>
      <c r="T162" s="124">
        <f t="shared" ca="1" si="89"/>
        <v>53.58</v>
      </c>
      <c r="U162" s="124">
        <f t="shared" ca="1" si="90"/>
        <v>49.9</v>
      </c>
      <c r="V162" s="121">
        <f t="shared" ca="1" si="91"/>
        <v>0.9565217391304357</v>
      </c>
      <c r="W162" s="121" t="e">
        <f t="shared" ref="W162:W225" si="109">IF($S$18,V162,NA())</f>
        <v>#N/A</v>
      </c>
      <c r="X162" s="124">
        <f t="shared" ref="X162:X225" si="110">$X$32</f>
        <v>0.2</v>
      </c>
      <c r="Y162" s="124">
        <f t="shared" ref="Y162:Y225" si="111">$Y$32</f>
        <v>0.8</v>
      </c>
      <c r="Z162" t="e">
        <f t="shared" ca="1" si="92"/>
        <v>#N/A</v>
      </c>
      <c r="AA162" t="e">
        <f t="shared" ca="1" si="93"/>
        <v>#N/A</v>
      </c>
      <c r="AB162" t="e">
        <f t="shared" ca="1" si="94"/>
        <v>#N/A</v>
      </c>
      <c r="AC162" t="e">
        <f t="shared" ca="1" si="95"/>
        <v>#N/A</v>
      </c>
      <c r="AD162" t="b">
        <f t="shared" ca="1" si="96"/>
        <v>0</v>
      </c>
      <c r="AE162" t="b">
        <f t="shared" ca="1" si="83"/>
        <v>0</v>
      </c>
      <c r="AF162" t="b">
        <f t="shared" ref="AF162:AF225" ca="1" si="112">IF(AF163,IF(AH163,FALSE,AF163),IF(AE162,TRUE,AF163))</f>
        <v>1</v>
      </c>
      <c r="AG162" t="b">
        <f t="shared" ca="1" si="97"/>
        <v>0</v>
      </c>
      <c r="AH162" t="b">
        <f t="shared" ca="1" si="79"/>
        <v>0</v>
      </c>
      <c r="AI162" s="225" t="e">
        <f t="shared" ca="1" si="98"/>
        <v>#N/A</v>
      </c>
      <c r="AJ162" s="225" t="e">
        <f t="shared" ca="1" si="99"/>
        <v>#N/A</v>
      </c>
      <c r="AK162" s="225" t="e">
        <f t="shared" ca="1" si="100"/>
        <v>#N/A</v>
      </c>
      <c r="AL162" s="225" t="e">
        <f t="shared" ca="1" si="101"/>
        <v>#N/A</v>
      </c>
      <c r="AM162" t="b">
        <f t="shared" ca="1" si="102"/>
        <v>0</v>
      </c>
      <c r="AN162" t="b">
        <f t="shared" ca="1" si="80"/>
        <v>0</v>
      </c>
      <c r="AO162" t="b">
        <f t="shared" ref="AO162:AO225" ca="1" si="113">IF(AO163,IF(AP163,FALSE,AO163),IF(AN162,TRUE,AO163))</f>
        <v>0</v>
      </c>
      <c r="AP162" t="b">
        <f t="shared" ca="1" si="103"/>
        <v>0</v>
      </c>
      <c r="AQ162" t="b">
        <f t="shared" ca="1" si="81"/>
        <v>0</v>
      </c>
      <c r="AR162" s="124" t="e">
        <f t="shared" ca="1" si="104"/>
        <v>#N/A</v>
      </c>
      <c r="AS162" s="124" t="e">
        <f t="shared" ca="1" si="105"/>
        <v>#N/A</v>
      </c>
      <c r="AT162" t="e">
        <f t="shared" ref="AT162:AU225" ca="1" si="114">IF($S$5,AR162,NA())</f>
        <v>#N/A</v>
      </c>
      <c r="AU162" t="e">
        <f t="shared" ca="1" si="114"/>
        <v>#N/A</v>
      </c>
    </row>
    <row r="163" spans="1:47" x14ac:dyDescent="0.25">
      <c r="A163">
        <v>131</v>
      </c>
      <c r="B163" s="74">
        <f ca="1">OFFSET(InputPriceData!B$15,CalculationsAndCharts!$A163+$A$11,0,1,1)</f>
        <v>41401</v>
      </c>
      <c r="C163" s="3">
        <f ca="1">OFFSET(InputPriceData!G$15,CalculationsAndCharts!$A163+$A$11,0,1,1)</f>
        <v>4557600</v>
      </c>
      <c r="D163" s="4">
        <f ca="1">OFFSET(InputPriceData!C$15,CalculationsAndCharts!$A163+$A$11,IF($C$7,7,0),1,1)</f>
        <v>53.43</v>
      </c>
      <c r="E163" s="4">
        <f ca="1">OFFSET(InputPriceData!D$15,CalculationsAndCharts!$A163+$A$11,IF($C$7,7,0),1,1)</f>
        <v>53.52</v>
      </c>
      <c r="F163" s="4">
        <f ca="1">OFFSET(InputPriceData!E$15,CalculationsAndCharts!$A163+$A$11,IF($C$7,7,0),1,1)</f>
        <v>52.98</v>
      </c>
      <c r="G163" s="4">
        <f ca="1">OFFSET(InputPriceData!F$15,CalculationsAndCharts!$A163+$A$11,IF($C$7,7,0),1,1)</f>
        <v>53.44</v>
      </c>
      <c r="H163" s="126" t="e">
        <f t="shared" si="84"/>
        <v>#N/A</v>
      </c>
      <c r="I163" s="41" t="e">
        <f t="shared" si="82"/>
        <v>#N/A</v>
      </c>
      <c r="J163" s="41" t="e">
        <f t="shared" si="82"/>
        <v>#N/A</v>
      </c>
      <c r="K163" s="215">
        <f t="shared" ca="1" si="85"/>
        <v>52.815468796001923</v>
      </c>
      <c r="L163" s="215">
        <f t="shared" ca="1" si="106"/>
        <v>52.815468796001923</v>
      </c>
      <c r="M163" s="121">
        <f t="shared" ca="1" si="86"/>
        <v>0.37756239103989786</v>
      </c>
      <c r="N163" s="121">
        <f t="shared" ca="1" si="107"/>
        <v>5.6209179982623592E-2</v>
      </c>
      <c r="O163" s="121">
        <f t="shared" ca="1" si="108"/>
        <v>0.44682923778008932</v>
      </c>
      <c r="P163" s="121">
        <f t="shared" ca="1" si="76"/>
        <v>-0.84378553041931559</v>
      </c>
      <c r="Q163" s="121">
        <f t="shared" ca="1" si="87"/>
        <v>0.69733799161275878</v>
      </c>
      <c r="R163" s="121">
        <f t="shared" ca="1" si="88"/>
        <v>0.53271874098111605</v>
      </c>
      <c r="S163" s="121"/>
      <c r="T163" s="124">
        <f t="shared" ca="1" si="89"/>
        <v>53.58</v>
      </c>
      <c r="U163" s="124">
        <f t="shared" ca="1" si="90"/>
        <v>49.9</v>
      </c>
      <c r="V163" s="121">
        <f t="shared" ca="1" si="91"/>
        <v>0.96195652173913027</v>
      </c>
      <c r="W163" s="121" t="e">
        <f t="shared" si="109"/>
        <v>#N/A</v>
      </c>
      <c r="X163" s="124">
        <f t="shared" si="110"/>
        <v>0.2</v>
      </c>
      <c r="Y163" s="124">
        <f t="shared" si="111"/>
        <v>0.8</v>
      </c>
      <c r="Z163" t="e">
        <f t="shared" ca="1" si="92"/>
        <v>#N/A</v>
      </c>
      <c r="AA163" t="e">
        <f t="shared" ca="1" si="93"/>
        <v>#N/A</v>
      </c>
      <c r="AB163" t="e">
        <f t="shared" ca="1" si="94"/>
        <v>#N/A</v>
      </c>
      <c r="AC163" t="e">
        <f t="shared" ca="1" si="95"/>
        <v>#N/A</v>
      </c>
      <c r="AD163" t="b">
        <f t="shared" ca="1" si="96"/>
        <v>0</v>
      </c>
      <c r="AE163" t="b">
        <f t="shared" ca="1" si="83"/>
        <v>0</v>
      </c>
      <c r="AF163" t="b">
        <f t="shared" ca="1" si="112"/>
        <v>1</v>
      </c>
      <c r="AG163" t="b">
        <f t="shared" ca="1" si="97"/>
        <v>0</v>
      </c>
      <c r="AH163" t="b">
        <f t="shared" ca="1" si="79"/>
        <v>0</v>
      </c>
      <c r="AI163" s="225" t="e">
        <f t="shared" ca="1" si="98"/>
        <v>#N/A</v>
      </c>
      <c r="AJ163" s="225" t="e">
        <f t="shared" ca="1" si="99"/>
        <v>#N/A</v>
      </c>
      <c r="AK163" s="225" t="e">
        <f t="shared" ca="1" si="100"/>
        <v>#N/A</v>
      </c>
      <c r="AL163" s="225" t="e">
        <f t="shared" ca="1" si="101"/>
        <v>#N/A</v>
      </c>
      <c r="AM163" t="b">
        <f t="shared" ca="1" si="102"/>
        <v>0</v>
      </c>
      <c r="AN163" t="b">
        <f t="shared" ca="1" si="80"/>
        <v>0</v>
      </c>
      <c r="AO163" t="b">
        <f t="shared" ca="1" si="113"/>
        <v>0</v>
      </c>
      <c r="AP163" t="b">
        <f t="shared" ca="1" si="103"/>
        <v>0</v>
      </c>
      <c r="AQ163" t="b">
        <f t="shared" ca="1" si="81"/>
        <v>0</v>
      </c>
      <c r="AR163" s="124" t="e">
        <f t="shared" ca="1" si="104"/>
        <v>#N/A</v>
      </c>
      <c r="AS163" s="124" t="e">
        <f t="shared" ca="1" si="105"/>
        <v>#N/A</v>
      </c>
      <c r="AT163" t="e">
        <f t="shared" ca="1" si="114"/>
        <v>#N/A</v>
      </c>
      <c r="AU163" t="e">
        <f t="shared" ca="1" si="114"/>
        <v>#N/A</v>
      </c>
    </row>
    <row r="164" spans="1:47" x14ac:dyDescent="0.25">
      <c r="A164">
        <v>132</v>
      </c>
      <c r="B164" s="74">
        <f ca="1">OFFSET(InputPriceData!B$15,CalculationsAndCharts!$A164+$A$11,0,1,1)</f>
        <v>41400</v>
      </c>
      <c r="C164" s="3">
        <f ca="1">OFFSET(InputPriceData!G$15,CalculationsAndCharts!$A164+$A$11,0,1,1)</f>
        <v>4635600</v>
      </c>
      <c r="D164" s="4">
        <f ca="1">OFFSET(InputPriceData!C$15,CalculationsAndCharts!$A164+$A$11,IF($C$7,7,0),1,1)</f>
        <v>53.11</v>
      </c>
      <c r="E164" s="4">
        <f ca="1">OFFSET(InputPriceData!D$15,CalculationsAndCharts!$A164+$A$11,IF($C$7,7,0),1,1)</f>
        <v>54.16</v>
      </c>
      <c r="F164" s="4">
        <f ca="1">OFFSET(InputPriceData!E$15,CalculationsAndCharts!$A164+$A$11,IF($C$7,7,0),1,1)</f>
        <v>53.05</v>
      </c>
      <c r="G164" s="4">
        <f ca="1">OFFSET(InputPriceData!F$15,CalculationsAndCharts!$A164+$A$11,IF($C$7,7,0),1,1)</f>
        <v>53.58</v>
      </c>
      <c r="H164" s="126" t="e">
        <f t="shared" si="84"/>
        <v>#N/A</v>
      </c>
      <c r="I164" s="41" t="e">
        <f t="shared" si="82"/>
        <v>#N/A</v>
      </c>
      <c r="J164" s="41" t="e">
        <f t="shared" si="82"/>
        <v>#N/A</v>
      </c>
      <c r="K164" s="215">
        <f t="shared" ca="1" si="85"/>
        <v>52.472106568154331</v>
      </c>
      <c r="L164" s="215">
        <f t="shared" ca="1" si="106"/>
        <v>52.472106568154331</v>
      </c>
      <c r="M164" s="121">
        <f t="shared" ca="1" si="86"/>
        <v>0.73977752386345697</v>
      </c>
      <c r="N164" s="121">
        <f t="shared" ca="1" si="107"/>
        <v>-0.18155474923769499</v>
      </c>
      <c r="O164" s="121">
        <f t="shared" ca="1" si="108"/>
        <v>0.44682923778008932</v>
      </c>
      <c r="P164" s="121">
        <f t="shared" ca="1" si="76"/>
        <v>-0.84378553041931559</v>
      </c>
      <c r="Q164" s="121">
        <f t="shared" ca="1" si="87"/>
        <v>0.51311266343676565</v>
      </c>
      <c r="R164" s="121">
        <f t="shared" ca="1" si="88"/>
        <v>0.55352251777130324</v>
      </c>
      <c r="S164" s="121"/>
      <c r="T164" s="124">
        <f t="shared" ca="1" si="89"/>
        <v>53.58</v>
      </c>
      <c r="U164" s="124">
        <f t="shared" ca="1" si="90"/>
        <v>49.85</v>
      </c>
      <c r="V164" s="121">
        <f t="shared" ca="1" si="91"/>
        <v>1</v>
      </c>
      <c r="W164" s="121" t="e">
        <f t="shared" si="109"/>
        <v>#N/A</v>
      </c>
      <c r="X164" s="124">
        <f t="shared" si="110"/>
        <v>0.2</v>
      </c>
      <c r="Y164" s="124">
        <f t="shared" si="111"/>
        <v>0.8</v>
      </c>
      <c r="Z164" t="e">
        <f t="shared" ca="1" si="92"/>
        <v>#N/A</v>
      </c>
      <c r="AA164" t="e">
        <f t="shared" ca="1" si="93"/>
        <v>#N/A</v>
      </c>
      <c r="AB164" t="e">
        <f t="shared" ca="1" si="94"/>
        <v>#N/A</v>
      </c>
      <c r="AC164" t="e">
        <f t="shared" ca="1" si="95"/>
        <v>#N/A</v>
      </c>
      <c r="AD164" t="b">
        <f t="shared" ca="1" si="96"/>
        <v>0</v>
      </c>
      <c r="AE164" t="b">
        <f t="shared" ca="1" si="83"/>
        <v>0</v>
      </c>
      <c r="AF164" t="b">
        <f t="shared" ca="1" si="112"/>
        <v>1</v>
      </c>
      <c r="AG164" t="b">
        <f t="shared" ca="1" si="97"/>
        <v>0</v>
      </c>
      <c r="AH164" t="b">
        <f t="shared" ca="1" si="79"/>
        <v>0</v>
      </c>
      <c r="AI164" s="225" t="e">
        <f t="shared" ca="1" si="98"/>
        <v>#N/A</v>
      </c>
      <c r="AJ164" s="225" t="e">
        <f t="shared" ca="1" si="99"/>
        <v>#N/A</v>
      </c>
      <c r="AK164" s="225" t="e">
        <f t="shared" ca="1" si="100"/>
        <v>#N/A</v>
      </c>
      <c r="AL164" s="225" t="e">
        <f t="shared" ca="1" si="101"/>
        <v>#N/A</v>
      </c>
      <c r="AM164" t="b">
        <f t="shared" ca="1" si="102"/>
        <v>0</v>
      </c>
      <c r="AN164" t="b">
        <f t="shared" ca="1" si="80"/>
        <v>0</v>
      </c>
      <c r="AO164" t="b">
        <f t="shared" ca="1" si="113"/>
        <v>0</v>
      </c>
      <c r="AP164" t="b">
        <f t="shared" ca="1" si="103"/>
        <v>0</v>
      </c>
      <c r="AQ164" t="b">
        <f t="shared" ca="1" si="81"/>
        <v>0</v>
      </c>
      <c r="AR164" s="124" t="e">
        <f t="shared" ca="1" si="104"/>
        <v>#N/A</v>
      </c>
      <c r="AS164" s="124" t="e">
        <f t="shared" ca="1" si="105"/>
        <v>#N/A</v>
      </c>
      <c r="AT164" t="e">
        <f t="shared" ca="1" si="114"/>
        <v>#N/A</v>
      </c>
      <c r="AU164" t="e">
        <f t="shared" ca="1" si="114"/>
        <v>#N/A</v>
      </c>
    </row>
    <row r="165" spans="1:47" x14ac:dyDescent="0.25">
      <c r="A165">
        <v>133</v>
      </c>
      <c r="B165" s="74">
        <f ca="1">OFFSET(InputPriceData!B$15,CalculationsAndCharts!$A165+$A$11,0,1,1)</f>
        <v>41397</v>
      </c>
      <c r="C165" s="3">
        <f ca="1">OFFSET(InputPriceData!G$15,CalculationsAndCharts!$A165+$A$11,0,1,1)</f>
        <v>2925200</v>
      </c>
      <c r="D165" s="4">
        <f ca="1">OFFSET(InputPriceData!C$15,CalculationsAndCharts!$A165+$A$11,IF($C$7,7,0),1,1)</f>
        <v>52.49</v>
      </c>
      <c r="E165" s="4">
        <f ca="1">OFFSET(InputPriceData!D$15,CalculationsAndCharts!$A165+$A$11,IF($C$7,7,0),1,1)</f>
        <v>53</v>
      </c>
      <c r="F165" s="4">
        <f ca="1">OFFSET(InputPriceData!E$15,CalculationsAndCharts!$A165+$A$11,IF($C$7,7,0),1,1)</f>
        <v>52.08</v>
      </c>
      <c r="G165" s="4">
        <f ca="1">OFFSET(InputPriceData!F$15,CalculationsAndCharts!$A165+$A$11,IF($C$7,7,0),1,1)</f>
        <v>52.49</v>
      </c>
      <c r="H165" s="126" t="e">
        <f t="shared" si="84"/>
        <v>#N/A</v>
      </c>
      <c r="I165" s="41" t="e">
        <f t="shared" si="82"/>
        <v>#N/A</v>
      </c>
      <c r="J165" s="41" t="e">
        <f t="shared" si="82"/>
        <v>#N/A</v>
      </c>
      <c r="K165" s="215">
        <f t="shared" ca="1" si="85"/>
        <v>52.276055909917915</v>
      </c>
      <c r="L165" s="215">
        <f t="shared" ca="1" si="106"/>
        <v>52.276055909917915</v>
      </c>
      <c r="M165" s="121">
        <f t="shared" ca="1" si="86"/>
        <v>-0.18356291561638627</v>
      </c>
      <c r="N165" s="121">
        <f t="shared" ca="1" si="107"/>
        <v>-0.30406260936933127</v>
      </c>
      <c r="O165" s="121">
        <f t="shared" ca="1" si="108"/>
        <v>0.44682923778008932</v>
      </c>
      <c r="P165" s="121">
        <f t="shared" ca="1" si="76"/>
        <v>-0.84378553041931559</v>
      </c>
      <c r="Q165" s="121">
        <f t="shared" ca="1" si="87"/>
        <v>0.41819056650264136</v>
      </c>
      <c r="R165" s="121">
        <f t="shared" ca="1" si="88"/>
        <v>0.63592439022812808</v>
      </c>
      <c r="S165" s="121"/>
      <c r="T165" s="124">
        <f t="shared" ca="1" si="89"/>
        <v>52.83</v>
      </c>
      <c r="U165" s="124">
        <f t="shared" ca="1" si="90"/>
        <v>49.85</v>
      </c>
      <c r="V165" s="121">
        <f t="shared" ca="1" si="91"/>
        <v>0.88590604026845754</v>
      </c>
      <c r="W165" s="121" t="e">
        <f t="shared" si="109"/>
        <v>#N/A</v>
      </c>
      <c r="X165" s="124">
        <f t="shared" si="110"/>
        <v>0.2</v>
      </c>
      <c r="Y165" s="124">
        <f t="shared" si="111"/>
        <v>0.8</v>
      </c>
      <c r="Z165" t="e">
        <f t="shared" ca="1" si="92"/>
        <v>#N/A</v>
      </c>
      <c r="AA165" t="e">
        <f t="shared" ca="1" si="93"/>
        <v>#N/A</v>
      </c>
      <c r="AB165" t="e">
        <f t="shared" ca="1" si="94"/>
        <v>#N/A</v>
      </c>
      <c r="AC165" t="e">
        <f t="shared" ca="1" si="95"/>
        <v>#N/A</v>
      </c>
      <c r="AD165" t="b">
        <f t="shared" ca="1" si="96"/>
        <v>0</v>
      </c>
      <c r="AE165" t="b">
        <f t="shared" ca="1" si="83"/>
        <v>0</v>
      </c>
      <c r="AF165" t="b">
        <f t="shared" ca="1" si="112"/>
        <v>1</v>
      </c>
      <c r="AG165" t="b">
        <f t="shared" ca="1" si="97"/>
        <v>0</v>
      </c>
      <c r="AH165" t="b">
        <f t="shared" ca="1" si="79"/>
        <v>0</v>
      </c>
      <c r="AI165" s="225" t="e">
        <f t="shared" ca="1" si="98"/>
        <v>#N/A</v>
      </c>
      <c r="AJ165" s="225" t="e">
        <f t="shared" ca="1" si="99"/>
        <v>#N/A</v>
      </c>
      <c r="AK165" s="225" t="e">
        <f t="shared" ca="1" si="100"/>
        <v>#N/A</v>
      </c>
      <c r="AL165" s="225" t="e">
        <f t="shared" ca="1" si="101"/>
        <v>#N/A</v>
      </c>
      <c r="AM165" t="b">
        <f t="shared" ca="1" si="102"/>
        <v>0</v>
      </c>
      <c r="AN165" t="b">
        <f t="shared" ca="1" si="80"/>
        <v>0</v>
      </c>
      <c r="AO165" t="b">
        <f t="shared" ca="1" si="113"/>
        <v>0</v>
      </c>
      <c r="AP165" t="b">
        <f t="shared" ca="1" si="103"/>
        <v>0</v>
      </c>
      <c r="AQ165" t="b">
        <f t="shared" ca="1" si="81"/>
        <v>0</v>
      </c>
      <c r="AR165" s="124" t="e">
        <f t="shared" ca="1" si="104"/>
        <v>#N/A</v>
      </c>
      <c r="AS165" s="124" t="e">
        <f t="shared" ca="1" si="105"/>
        <v>#N/A</v>
      </c>
      <c r="AT165" t="e">
        <f t="shared" ca="1" si="114"/>
        <v>#N/A</v>
      </c>
      <c r="AU165" t="e">
        <f t="shared" ca="1" si="114"/>
        <v>#N/A</v>
      </c>
    </row>
    <row r="166" spans="1:47" x14ac:dyDescent="0.25">
      <c r="A166">
        <v>134</v>
      </c>
      <c r="B166" s="74">
        <f ca="1">OFFSET(InputPriceData!B$15,CalculationsAndCharts!$A166+$A$11,0,1,1)</f>
        <v>41396</v>
      </c>
      <c r="C166" s="3">
        <f ca="1">OFFSET(InputPriceData!G$15,CalculationsAndCharts!$A166+$A$11,0,1,1)</f>
        <v>1485700</v>
      </c>
      <c r="D166" s="4">
        <f ca="1">OFFSET(InputPriceData!C$15,CalculationsAndCharts!$A166+$A$11,IF($C$7,7,0),1,1)</f>
        <v>52.02</v>
      </c>
      <c r="E166" s="4">
        <f ca="1">OFFSET(InputPriceData!D$15,CalculationsAndCharts!$A166+$A$11,IF($C$7,7,0),1,1)</f>
        <v>52.5</v>
      </c>
      <c r="F166" s="4">
        <f ca="1">OFFSET(InputPriceData!E$15,CalculationsAndCharts!$A166+$A$11,IF($C$7,7,0),1,1)</f>
        <v>51.83</v>
      </c>
      <c r="G166" s="4">
        <f ca="1">OFFSET(InputPriceData!F$15,CalculationsAndCharts!$A166+$A$11,IF($C$7,7,0),1,1)</f>
        <v>52.39</v>
      </c>
      <c r="H166" s="126" t="e">
        <f t="shared" si="84"/>
        <v>#N/A</v>
      </c>
      <c r="I166" s="41" t="e">
        <f t="shared" si="82"/>
        <v>#N/A</v>
      </c>
      <c r="J166" s="41" t="e">
        <f t="shared" si="82"/>
        <v>#N/A</v>
      </c>
      <c r="K166" s="215">
        <f t="shared" ca="1" si="85"/>
        <v>52.266488081435597</v>
      </c>
      <c r="L166" s="215">
        <f t="shared" ca="1" si="106"/>
        <v>52.266488081435597</v>
      </c>
      <c r="M166" s="121">
        <f t="shared" ca="1" si="86"/>
        <v>-0.20473696544113823</v>
      </c>
      <c r="N166" s="121">
        <f t="shared" ca="1" si="107"/>
        <v>-0.24361997861657481</v>
      </c>
      <c r="O166" s="121">
        <f t="shared" ca="1" si="108"/>
        <v>0.44682923778008932</v>
      </c>
      <c r="P166" s="121">
        <f t="shared" ca="1" si="76"/>
        <v>-0.84378553041931559</v>
      </c>
      <c r="Q166" s="121">
        <f t="shared" ca="1" si="87"/>
        <v>0.4650230003489414</v>
      </c>
      <c r="R166" s="121">
        <f t="shared" ca="1" si="88"/>
        <v>0.73147558586474881</v>
      </c>
      <c r="S166" s="121"/>
      <c r="T166" s="124">
        <f t="shared" ca="1" si="89"/>
        <v>52.83</v>
      </c>
      <c r="U166" s="124">
        <f t="shared" ca="1" si="90"/>
        <v>49.85</v>
      </c>
      <c r="V166" s="121">
        <f t="shared" ca="1" si="91"/>
        <v>0.85234899328859126</v>
      </c>
      <c r="W166" s="121" t="e">
        <f t="shared" si="109"/>
        <v>#N/A</v>
      </c>
      <c r="X166" s="124">
        <f t="shared" si="110"/>
        <v>0.2</v>
      </c>
      <c r="Y166" s="124">
        <f t="shared" si="111"/>
        <v>0.8</v>
      </c>
      <c r="Z166" t="e">
        <f t="shared" ca="1" si="92"/>
        <v>#N/A</v>
      </c>
      <c r="AA166" t="e">
        <f t="shared" ca="1" si="93"/>
        <v>#N/A</v>
      </c>
      <c r="AB166" t="e">
        <f t="shared" ca="1" si="94"/>
        <v>#N/A</v>
      </c>
      <c r="AC166" t="e">
        <f t="shared" ca="1" si="95"/>
        <v>#N/A</v>
      </c>
      <c r="AD166" t="b">
        <f t="shared" ca="1" si="96"/>
        <v>0</v>
      </c>
      <c r="AE166" t="b">
        <f t="shared" ca="1" si="83"/>
        <v>0</v>
      </c>
      <c r="AF166" t="b">
        <f t="shared" ca="1" si="112"/>
        <v>1</v>
      </c>
      <c r="AG166" t="b">
        <f t="shared" ca="1" si="97"/>
        <v>0</v>
      </c>
      <c r="AH166" t="b">
        <f t="shared" ca="1" si="79"/>
        <v>0</v>
      </c>
      <c r="AI166" s="225" t="e">
        <f t="shared" ca="1" si="98"/>
        <v>#N/A</v>
      </c>
      <c r="AJ166" s="225" t="e">
        <f t="shared" ca="1" si="99"/>
        <v>#N/A</v>
      </c>
      <c r="AK166" s="225" t="e">
        <f t="shared" ca="1" si="100"/>
        <v>#N/A</v>
      </c>
      <c r="AL166" s="225" t="e">
        <f t="shared" ca="1" si="101"/>
        <v>#N/A</v>
      </c>
      <c r="AM166" t="b">
        <f t="shared" ca="1" si="102"/>
        <v>0</v>
      </c>
      <c r="AN166" t="b">
        <f t="shared" ca="1" si="80"/>
        <v>0</v>
      </c>
      <c r="AO166" t="b">
        <f t="shared" ca="1" si="113"/>
        <v>0</v>
      </c>
      <c r="AP166" t="b">
        <f t="shared" ca="1" si="103"/>
        <v>0</v>
      </c>
      <c r="AQ166" t="b">
        <f t="shared" ca="1" si="81"/>
        <v>0</v>
      </c>
      <c r="AR166" s="124" t="e">
        <f t="shared" ca="1" si="104"/>
        <v>#N/A</v>
      </c>
      <c r="AS166" s="124" t="e">
        <f t="shared" ca="1" si="105"/>
        <v>#N/A</v>
      </c>
      <c r="AT166" t="e">
        <f t="shared" ca="1" si="114"/>
        <v>#N/A</v>
      </c>
      <c r="AU166" t="e">
        <f t="shared" ca="1" si="114"/>
        <v>#N/A</v>
      </c>
    </row>
    <row r="167" spans="1:47" x14ac:dyDescent="0.25">
      <c r="A167">
        <v>135</v>
      </c>
      <c r="B167" s="74">
        <f ca="1">OFFSET(InputPriceData!B$15,CalculationsAndCharts!$A167+$A$11,0,1,1)</f>
        <v>41395</v>
      </c>
      <c r="C167" s="3">
        <f ca="1">OFFSET(InputPriceData!G$15,CalculationsAndCharts!$A167+$A$11,0,1,1)</f>
        <v>1579600</v>
      </c>
      <c r="D167" s="4">
        <f ca="1">OFFSET(InputPriceData!C$15,CalculationsAndCharts!$A167+$A$11,IF($C$7,7,0),1,1)</f>
        <v>52</v>
      </c>
      <c r="E167" s="4">
        <f ca="1">OFFSET(InputPriceData!D$15,CalculationsAndCharts!$A167+$A$11,IF($C$7,7,0),1,1)</f>
        <v>52.6</v>
      </c>
      <c r="F167" s="4">
        <f ca="1">OFFSET(InputPriceData!E$15,CalculationsAndCharts!$A167+$A$11,IF($C$7,7,0),1,1)</f>
        <v>51.99</v>
      </c>
      <c r="G167" s="4">
        <f ca="1">OFFSET(InputPriceData!F$15,CalculationsAndCharts!$A167+$A$11,IF($C$7,7,0),1,1)</f>
        <v>52.03</v>
      </c>
      <c r="H167" s="126" t="e">
        <f t="shared" si="84"/>
        <v>#N/A</v>
      </c>
      <c r="I167" s="41" t="e">
        <f t="shared" si="82"/>
        <v>#N/A</v>
      </c>
      <c r="J167" s="41" t="e">
        <f t="shared" si="82"/>
        <v>#N/A</v>
      </c>
      <c r="K167" s="215">
        <f t="shared" ca="1" si="85"/>
        <v>52.350014605865532</v>
      </c>
      <c r="L167" s="215">
        <f t="shared" ca="1" si="106"/>
        <v>52.350014605865532</v>
      </c>
      <c r="M167" s="121">
        <f t="shared" ca="1" si="86"/>
        <v>-0.51415364994518131</v>
      </c>
      <c r="N167" s="121">
        <f t="shared" ca="1" si="107"/>
        <v>-6.6216836342051721E-2</v>
      </c>
      <c r="O167" s="121">
        <f t="shared" ca="1" si="108"/>
        <v>0.44682923778008932</v>
      </c>
      <c r="P167" s="121">
        <f t="shared" ca="1" si="76"/>
        <v>-0.84378553041931559</v>
      </c>
      <c r="Q167" s="121">
        <f t="shared" ca="1" si="87"/>
        <v>0.60247930926908977</v>
      </c>
      <c r="R167" s="121">
        <f t="shared" ca="1" si="88"/>
        <v>0.78539100047962951</v>
      </c>
      <c r="S167" s="121"/>
      <c r="T167" s="124">
        <f t="shared" ca="1" si="89"/>
        <v>52.83</v>
      </c>
      <c r="U167" s="124">
        <f t="shared" ca="1" si="90"/>
        <v>49.85</v>
      </c>
      <c r="V167" s="121">
        <f t="shared" ca="1" si="91"/>
        <v>0.73154362416107455</v>
      </c>
      <c r="W167" s="121" t="e">
        <f t="shared" si="109"/>
        <v>#N/A</v>
      </c>
      <c r="X167" s="124">
        <f t="shared" si="110"/>
        <v>0.2</v>
      </c>
      <c r="Y167" s="124">
        <f t="shared" si="111"/>
        <v>0.8</v>
      </c>
      <c r="Z167" t="e">
        <f t="shared" ca="1" si="92"/>
        <v>#N/A</v>
      </c>
      <c r="AA167" t="e">
        <f t="shared" ca="1" si="93"/>
        <v>#N/A</v>
      </c>
      <c r="AB167" t="e">
        <f t="shared" ca="1" si="94"/>
        <v>#N/A</v>
      </c>
      <c r="AC167" t="e">
        <f t="shared" ca="1" si="95"/>
        <v>#N/A</v>
      </c>
      <c r="AD167" t="b">
        <f t="shared" ca="1" si="96"/>
        <v>0</v>
      </c>
      <c r="AE167" t="b">
        <f t="shared" ca="1" si="83"/>
        <v>0</v>
      </c>
      <c r="AF167" t="b">
        <f t="shared" ca="1" si="112"/>
        <v>1</v>
      </c>
      <c r="AG167" t="b">
        <f t="shared" ca="1" si="97"/>
        <v>0</v>
      </c>
      <c r="AH167" t="b">
        <f t="shared" ca="1" si="79"/>
        <v>0</v>
      </c>
      <c r="AI167" s="225" t="e">
        <f t="shared" ca="1" si="98"/>
        <v>#N/A</v>
      </c>
      <c r="AJ167" s="225" t="e">
        <f t="shared" ca="1" si="99"/>
        <v>#N/A</v>
      </c>
      <c r="AK167" s="225" t="e">
        <f t="shared" ca="1" si="100"/>
        <v>#N/A</v>
      </c>
      <c r="AL167" s="225" t="e">
        <f t="shared" ca="1" si="101"/>
        <v>#N/A</v>
      </c>
      <c r="AM167" t="b">
        <f t="shared" ca="1" si="102"/>
        <v>0</v>
      </c>
      <c r="AN167" t="b">
        <f t="shared" ca="1" si="80"/>
        <v>0</v>
      </c>
      <c r="AO167" t="b">
        <f t="shared" ca="1" si="113"/>
        <v>0</v>
      </c>
      <c r="AP167" t="b">
        <f t="shared" ca="1" si="103"/>
        <v>0</v>
      </c>
      <c r="AQ167" t="b">
        <f t="shared" ca="1" si="81"/>
        <v>0</v>
      </c>
      <c r="AR167" s="124" t="e">
        <f t="shared" ca="1" si="104"/>
        <v>#N/A</v>
      </c>
      <c r="AS167" s="124" t="e">
        <f t="shared" ca="1" si="105"/>
        <v>#N/A</v>
      </c>
      <c r="AT167" t="e">
        <f t="shared" ca="1" si="114"/>
        <v>#N/A</v>
      </c>
      <c r="AU167" t="e">
        <f t="shared" ca="1" si="114"/>
        <v>#N/A</v>
      </c>
    </row>
    <row r="168" spans="1:47" x14ac:dyDescent="0.25">
      <c r="A168">
        <v>136</v>
      </c>
      <c r="B168" s="74">
        <f ca="1">OFFSET(InputPriceData!B$15,CalculationsAndCharts!$A168+$A$11,0,1,1)</f>
        <v>41394</v>
      </c>
      <c r="C168" s="3">
        <f ca="1">OFFSET(InputPriceData!G$15,CalculationsAndCharts!$A168+$A$11,0,1,1)</f>
        <v>1553400</v>
      </c>
      <c r="D168" s="4">
        <f ca="1">OFFSET(InputPriceData!C$15,CalculationsAndCharts!$A168+$A$11,IF($C$7,7,0),1,1)</f>
        <v>52.24</v>
      </c>
      <c r="E168" s="4">
        <f ca="1">OFFSET(InputPriceData!D$15,CalculationsAndCharts!$A168+$A$11,IF($C$7,7,0),1,1)</f>
        <v>52.31</v>
      </c>
      <c r="F168" s="4">
        <f ca="1">OFFSET(InputPriceData!E$15,CalculationsAndCharts!$A168+$A$11,IF($C$7,7,0),1,1)</f>
        <v>51.7</v>
      </c>
      <c r="G168" s="4">
        <f ca="1">OFFSET(InputPriceData!F$15,CalculationsAndCharts!$A168+$A$11,IF($C$7,7,0),1,1)</f>
        <v>52.09</v>
      </c>
      <c r="H168" s="126" t="e">
        <f t="shared" si="84"/>
        <v>#N/A</v>
      </c>
      <c r="I168" s="41" t="e">
        <f t="shared" si="82"/>
        <v>#N/A</v>
      </c>
      <c r="J168" s="41" t="e">
        <f t="shared" si="82"/>
        <v>#N/A</v>
      </c>
      <c r="K168" s="215">
        <f t="shared" ca="1" si="85"/>
        <v>52.466922816536481</v>
      </c>
      <c r="L168" s="215">
        <f t="shared" ca="1" si="106"/>
        <v>52.466922816536481</v>
      </c>
      <c r="M168" s="121">
        <f t="shared" ca="1" si="86"/>
        <v>-0.41995796570643507</v>
      </c>
      <c r="N168" s="121">
        <f t="shared" ca="1" si="107"/>
        <v>0.18464058016481846</v>
      </c>
      <c r="O168" s="121">
        <f t="shared" ca="1" si="108"/>
        <v>0.44682923778008932</v>
      </c>
      <c r="P168" s="121">
        <f t="shared" ref="P168:P231" ca="1" si="115">MIN(OFFSET(N168,0,0,$A$22,1))</f>
        <v>-0.84378553041931559</v>
      </c>
      <c r="Q168" s="121">
        <f t="shared" ca="1" si="87"/>
        <v>0.79684979276886625</v>
      </c>
      <c r="R168" s="121">
        <f t="shared" ca="1" si="88"/>
        <v>0.76160404982089602</v>
      </c>
      <c r="S168" s="121"/>
      <c r="T168" s="124">
        <f t="shared" ca="1" si="89"/>
        <v>52.83</v>
      </c>
      <c r="U168" s="124">
        <f t="shared" ca="1" si="90"/>
        <v>49.85</v>
      </c>
      <c r="V168" s="121">
        <f t="shared" ca="1" si="91"/>
        <v>0.75167785234899476</v>
      </c>
      <c r="W168" s="121" t="e">
        <f t="shared" si="109"/>
        <v>#N/A</v>
      </c>
      <c r="X168" s="124">
        <f t="shared" si="110"/>
        <v>0.2</v>
      </c>
      <c r="Y168" s="124">
        <f t="shared" si="111"/>
        <v>0.8</v>
      </c>
      <c r="Z168" t="e">
        <f t="shared" ca="1" si="92"/>
        <v>#N/A</v>
      </c>
      <c r="AA168" t="e">
        <f t="shared" ca="1" si="93"/>
        <v>#N/A</v>
      </c>
      <c r="AB168" t="e">
        <f t="shared" ca="1" si="94"/>
        <v>#N/A</v>
      </c>
      <c r="AC168" t="e">
        <f t="shared" ca="1" si="95"/>
        <v>#N/A</v>
      </c>
      <c r="AD168" t="b">
        <f t="shared" ca="1" si="96"/>
        <v>0</v>
      </c>
      <c r="AE168" t="b">
        <f t="shared" ca="1" si="83"/>
        <v>0</v>
      </c>
      <c r="AF168" t="b">
        <f t="shared" ca="1" si="112"/>
        <v>1</v>
      </c>
      <c r="AG168" t="b">
        <f t="shared" ca="1" si="97"/>
        <v>0</v>
      </c>
      <c r="AH168" t="b">
        <f t="shared" ca="1" si="79"/>
        <v>0</v>
      </c>
      <c r="AI168" s="225" t="e">
        <f t="shared" ca="1" si="98"/>
        <v>#N/A</v>
      </c>
      <c r="AJ168" s="225" t="e">
        <f t="shared" ca="1" si="99"/>
        <v>#N/A</v>
      </c>
      <c r="AK168" s="225" t="e">
        <f t="shared" ca="1" si="100"/>
        <v>#N/A</v>
      </c>
      <c r="AL168" s="225" t="e">
        <f t="shared" ca="1" si="101"/>
        <v>#N/A</v>
      </c>
      <c r="AM168" t="b">
        <f t="shared" ca="1" si="102"/>
        <v>0</v>
      </c>
      <c r="AN168" t="b">
        <f t="shared" ca="1" si="80"/>
        <v>0</v>
      </c>
      <c r="AO168" t="b">
        <f t="shared" ca="1" si="113"/>
        <v>0</v>
      </c>
      <c r="AP168" t="b">
        <f t="shared" ca="1" si="103"/>
        <v>0</v>
      </c>
      <c r="AQ168" t="b">
        <f t="shared" ca="1" si="81"/>
        <v>0</v>
      </c>
      <c r="AR168" s="124" t="e">
        <f t="shared" ca="1" si="104"/>
        <v>#N/A</v>
      </c>
      <c r="AS168" s="124" t="e">
        <f t="shared" ca="1" si="105"/>
        <v>#N/A</v>
      </c>
      <c r="AT168" t="e">
        <f t="shared" ca="1" si="114"/>
        <v>#N/A</v>
      </c>
      <c r="AU168" t="e">
        <f t="shared" ca="1" si="114"/>
        <v>#N/A</v>
      </c>
    </row>
    <row r="169" spans="1:47" x14ac:dyDescent="0.25">
      <c r="A169">
        <v>137</v>
      </c>
      <c r="B169" s="74">
        <f ca="1">OFFSET(InputPriceData!B$15,CalculationsAndCharts!$A169+$A$11,0,1,1)</f>
        <v>41393</v>
      </c>
      <c r="C169" s="3">
        <f ca="1">OFFSET(InputPriceData!G$15,CalculationsAndCharts!$A169+$A$11,0,1,1)</f>
        <v>1231300</v>
      </c>
      <c r="D169" s="4">
        <f ca="1">OFFSET(InputPriceData!C$15,CalculationsAndCharts!$A169+$A$11,IF($C$7,7,0),1,1)</f>
        <v>52.82</v>
      </c>
      <c r="E169" s="4">
        <f ca="1">OFFSET(InputPriceData!D$15,CalculationsAndCharts!$A169+$A$11,IF($C$7,7,0),1,1)</f>
        <v>52.99</v>
      </c>
      <c r="F169" s="4">
        <f ca="1">OFFSET(InputPriceData!E$15,CalculationsAndCharts!$A169+$A$11,IF($C$7,7,0),1,1)</f>
        <v>52.14</v>
      </c>
      <c r="G169" s="4">
        <f ca="1">OFFSET(InputPriceData!F$15,CalculationsAndCharts!$A169+$A$11,IF($C$7,7,0),1,1)</f>
        <v>52.18</v>
      </c>
      <c r="H169" s="126" t="e">
        <f t="shared" si="84"/>
        <v>#N/A</v>
      </c>
      <c r="I169" s="41" t="e">
        <f t="shared" si="82"/>
        <v>#N/A</v>
      </c>
      <c r="J169" s="41" t="e">
        <f t="shared" si="82"/>
        <v>#N/A</v>
      </c>
      <c r="K169" s="215">
        <f t="shared" ca="1" si="85"/>
        <v>52.500722621890148</v>
      </c>
      <c r="L169" s="215">
        <f t="shared" ca="1" si="106"/>
        <v>52.500722621890148</v>
      </c>
      <c r="M169" s="121">
        <f t="shared" ca="1" si="86"/>
        <v>-0.26963526058407217</v>
      </c>
      <c r="N169" s="121">
        <f t="shared" ca="1" si="107"/>
        <v>0.39346851633959457</v>
      </c>
      <c r="O169" s="121">
        <f t="shared" ca="1" si="108"/>
        <v>0.44682923778008932</v>
      </c>
      <c r="P169" s="121">
        <f t="shared" ca="1" si="115"/>
        <v>-0.84378553041931559</v>
      </c>
      <c r="Q169" s="121">
        <f t="shared" ca="1" si="87"/>
        <v>0.95865480331133923</v>
      </c>
      <c r="R169" s="121">
        <f t="shared" ca="1" si="88"/>
        <v>0.66564883061111546</v>
      </c>
      <c r="S169" s="121"/>
      <c r="T169" s="124">
        <f t="shared" ca="1" si="89"/>
        <v>52.83</v>
      </c>
      <c r="U169" s="124">
        <f t="shared" ca="1" si="90"/>
        <v>49.85</v>
      </c>
      <c r="V169" s="121">
        <f t="shared" ca="1" si="91"/>
        <v>0.78187919463087274</v>
      </c>
      <c r="W169" s="121" t="e">
        <f t="shared" si="109"/>
        <v>#N/A</v>
      </c>
      <c r="X169" s="124">
        <f t="shared" si="110"/>
        <v>0.2</v>
      </c>
      <c r="Y169" s="124">
        <f t="shared" si="111"/>
        <v>0.8</v>
      </c>
      <c r="Z169" t="e">
        <f t="shared" ca="1" si="92"/>
        <v>#N/A</v>
      </c>
      <c r="AA169" t="e">
        <f t="shared" ca="1" si="93"/>
        <v>#N/A</v>
      </c>
      <c r="AB169" t="e">
        <f t="shared" ca="1" si="94"/>
        <v>#N/A</v>
      </c>
      <c r="AC169" t="e">
        <f t="shared" ca="1" si="95"/>
        <v>#N/A</v>
      </c>
      <c r="AD169" t="b">
        <f t="shared" ca="1" si="96"/>
        <v>0</v>
      </c>
      <c r="AE169" t="b">
        <f t="shared" ca="1" si="83"/>
        <v>0</v>
      </c>
      <c r="AF169" t="b">
        <f t="shared" ca="1" si="112"/>
        <v>1</v>
      </c>
      <c r="AG169" t="b">
        <f t="shared" ca="1" si="97"/>
        <v>0</v>
      </c>
      <c r="AH169" t="b">
        <f t="shared" ca="1" si="79"/>
        <v>0</v>
      </c>
      <c r="AI169" s="225" t="e">
        <f t="shared" ca="1" si="98"/>
        <v>#N/A</v>
      </c>
      <c r="AJ169" s="225" t="e">
        <f t="shared" ca="1" si="99"/>
        <v>#N/A</v>
      </c>
      <c r="AK169" s="225" t="e">
        <f t="shared" ca="1" si="100"/>
        <v>#N/A</v>
      </c>
      <c r="AL169" s="225" t="e">
        <f t="shared" ca="1" si="101"/>
        <v>#N/A</v>
      </c>
      <c r="AM169" t="b">
        <f t="shared" ca="1" si="102"/>
        <v>0</v>
      </c>
      <c r="AN169" t="b">
        <f t="shared" ca="1" si="80"/>
        <v>0</v>
      </c>
      <c r="AO169" t="b">
        <f t="shared" ca="1" si="113"/>
        <v>0</v>
      </c>
      <c r="AP169" t="b">
        <f t="shared" ca="1" si="103"/>
        <v>0</v>
      </c>
      <c r="AQ169" t="b">
        <f t="shared" ca="1" si="81"/>
        <v>0</v>
      </c>
      <c r="AR169" s="124" t="e">
        <f t="shared" ca="1" si="104"/>
        <v>#N/A</v>
      </c>
      <c r="AS169" s="124" t="e">
        <f t="shared" ca="1" si="105"/>
        <v>#N/A</v>
      </c>
      <c r="AT169" t="e">
        <f t="shared" ca="1" si="114"/>
        <v>#N/A</v>
      </c>
      <c r="AU169" t="e">
        <f t="shared" ca="1" si="114"/>
        <v>#N/A</v>
      </c>
    </row>
    <row r="170" spans="1:47" x14ac:dyDescent="0.25">
      <c r="A170">
        <v>138</v>
      </c>
      <c r="B170" s="74">
        <f ca="1">OFFSET(InputPriceData!B$15,CalculationsAndCharts!$A170+$A$11,0,1,1)</f>
        <v>41390</v>
      </c>
      <c r="C170" s="3">
        <f ca="1">OFFSET(InputPriceData!G$15,CalculationsAndCharts!$A170+$A$11,0,1,1)</f>
        <v>2082000</v>
      </c>
      <c r="D170" s="4">
        <f ca="1">OFFSET(InputPriceData!C$15,CalculationsAndCharts!$A170+$A$11,IF($C$7,7,0),1,1)</f>
        <v>52.57</v>
      </c>
      <c r="E170" s="4">
        <f ca="1">OFFSET(InputPriceData!D$15,CalculationsAndCharts!$A170+$A$11,IF($C$7,7,0),1,1)</f>
        <v>52.95</v>
      </c>
      <c r="F170" s="4">
        <f ca="1">OFFSET(InputPriceData!E$15,CalculationsAndCharts!$A170+$A$11,IF($C$7,7,0),1,1)</f>
        <v>52.44</v>
      </c>
      <c r="G170" s="4">
        <f ca="1">OFFSET(InputPriceData!F$15,CalculationsAndCharts!$A170+$A$11,IF($C$7,7,0),1,1)</f>
        <v>52.83</v>
      </c>
      <c r="H170" s="126" t="e">
        <f t="shared" si="84"/>
        <v>#N/A</v>
      </c>
      <c r="I170" s="41" t="e">
        <f t="shared" si="82"/>
        <v>#N/A</v>
      </c>
      <c r="J170" s="41" t="e">
        <f t="shared" si="82"/>
        <v>#N/A</v>
      </c>
      <c r="K170" s="215">
        <f t="shared" ca="1" si="85"/>
        <v>52.357814771272714</v>
      </c>
      <c r="L170" s="215">
        <f t="shared" ca="1" si="106"/>
        <v>52.357814771272714</v>
      </c>
      <c r="M170" s="121">
        <f t="shared" ca="1" si="86"/>
        <v>0.52954428258384367</v>
      </c>
      <c r="N170" s="121">
        <f t="shared" ca="1" si="107"/>
        <v>0.44682923778008932</v>
      </c>
      <c r="O170" s="121">
        <f t="shared" ca="1" si="108"/>
        <v>0.8464889795389442</v>
      </c>
      <c r="P170" s="121">
        <f t="shared" ca="1" si="115"/>
        <v>-0.84378553041931559</v>
      </c>
      <c r="Q170" s="121">
        <f t="shared" ca="1" si="87"/>
        <v>0.76355335218968423</v>
      </c>
      <c r="R170" s="121">
        <f t="shared" ca="1" si="88"/>
        <v>0.56288986815671493</v>
      </c>
      <c r="S170" s="121"/>
      <c r="T170" s="124">
        <f t="shared" ca="1" si="89"/>
        <v>52.83</v>
      </c>
      <c r="U170" s="124">
        <f t="shared" ca="1" si="90"/>
        <v>49.85</v>
      </c>
      <c r="V170" s="121">
        <f t="shared" ca="1" si="91"/>
        <v>1</v>
      </c>
      <c r="W170" s="121" t="e">
        <f t="shared" si="109"/>
        <v>#N/A</v>
      </c>
      <c r="X170" s="124">
        <f t="shared" si="110"/>
        <v>0.2</v>
      </c>
      <c r="Y170" s="124">
        <f t="shared" si="111"/>
        <v>0.8</v>
      </c>
      <c r="Z170" t="e">
        <f t="shared" ca="1" si="92"/>
        <v>#N/A</v>
      </c>
      <c r="AA170" t="e">
        <f t="shared" ca="1" si="93"/>
        <v>#N/A</v>
      </c>
      <c r="AB170" t="e">
        <f t="shared" ca="1" si="94"/>
        <v>#N/A</v>
      </c>
      <c r="AC170" t="e">
        <f t="shared" ca="1" si="95"/>
        <v>#N/A</v>
      </c>
      <c r="AD170" t="b">
        <f t="shared" ca="1" si="96"/>
        <v>0</v>
      </c>
      <c r="AE170" t="b">
        <f t="shared" ca="1" si="83"/>
        <v>0</v>
      </c>
      <c r="AF170" t="b">
        <f t="shared" ca="1" si="112"/>
        <v>1</v>
      </c>
      <c r="AG170" t="b">
        <f t="shared" ca="1" si="97"/>
        <v>0</v>
      </c>
      <c r="AH170" t="b">
        <f t="shared" ca="1" si="79"/>
        <v>0</v>
      </c>
      <c r="AI170" s="225" t="e">
        <f t="shared" ca="1" si="98"/>
        <v>#N/A</v>
      </c>
      <c r="AJ170" s="225" t="e">
        <f t="shared" ca="1" si="99"/>
        <v>#N/A</v>
      </c>
      <c r="AK170" s="225" t="e">
        <f t="shared" ca="1" si="100"/>
        <v>#N/A</v>
      </c>
      <c r="AL170" s="225" t="e">
        <f t="shared" ca="1" si="101"/>
        <v>#N/A</v>
      </c>
      <c r="AM170" t="b">
        <f t="shared" ca="1" si="102"/>
        <v>0</v>
      </c>
      <c r="AN170" t="b">
        <f t="shared" ca="1" si="80"/>
        <v>0</v>
      </c>
      <c r="AO170" t="b">
        <f t="shared" ca="1" si="113"/>
        <v>0</v>
      </c>
      <c r="AP170" t="b">
        <f t="shared" ca="1" si="103"/>
        <v>0</v>
      </c>
      <c r="AQ170" t="b">
        <f t="shared" ca="1" si="81"/>
        <v>0</v>
      </c>
      <c r="AR170" s="124" t="e">
        <f t="shared" ca="1" si="104"/>
        <v>#N/A</v>
      </c>
      <c r="AS170" s="124" t="e">
        <f t="shared" ca="1" si="105"/>
        <v>#N/A</v>
      </c>
      <c r="AT170" t="e">
        <f t="shared" ca="1" si="114"/>
        <v>#N/A</v>
      </c>
      <c r="AU170" t="e">
        <f t="shared" ca="1" si="114"/>
        <v>#N/A</v>
      </c>
    </row>
    <row r="171" spans="1:47" x14ac:dyDescent="0.25">
      <c r="A171">
        <v>139</v>
      </c>
      <c r="B171" s="74">
        <f ca="1">OFFSET(InputPriceData!B$15,CalculationsAndCharts!$A171+$A$11,0,1,1)</f>
        <v>41389</v>
      </c>
      <c r="C171" s="3">
        <f ca="1">OFFSET(InputPriceData!G$15,CalculationsAndCharts!$A171+$A$11,0,1,1)</f>
        <v>2071000</v>
      </c>
      <c r="D171" s="4">
        <f ca="1">OFFSET(InputPriceData!C$15,CalculationsAndCharts!$A171+$A$11,IF($C$7,7,0),1,1)</f>
        <v>52.24</v>
      </c>
      <c r="E171" s="4">
        <f ca="1">OFFSET(InputPriceData!D$15,CalculationsAndCharts!$A171+$A$11,IF($C$7,7,0),1,1)</f>
        <v>52.9</v>
      </c>
      <c r="F171" s="4">
        <f ca="1">OFFSET(InputPriceData!E$15,CalculationsAndCharts!$A171+$A$11,IF($C$7,7,0),1,1)</f>
        <v>52.2</v>
      </c>
      <c r="G171" s="4">
        <f ca="1">OFFSET(InputPriceData!F$15,CalculationsAndCharts!$A171+$A$11,IF($C$7,7,0),1,1)</f>
        <v>52.71</v>
      </c>
      <c r="H171" s="126" t="e">
        <f t="shared" si="84"/>
        <v>#N/A</v>
      </c>
      <c r="I171" s="41" t="e">
        <f t="shared" si="82"/>
        <v>#N/A</v>
      </c>
      <c r="J171" s="41" t="e">
        <f t="shared" si="82"/>
        <v>#N/A</v>
      </c>
      <c r="K171" s="215">
        <f t="shared" ca="1" si="85"/>
        <v>52.100943706997278</v>
      </c>
      <c r="L171" s="215">
        <f t="shared" ca="1" si="106"/>
        <v>52.100943706997278</v>
      </c>
      <c r="M171" s="121">
        <f t="shared" ca="1" si="86"/>
        <v>0.63989228581942714</v>
      </c>
      <c r="N171" s="121">
        <f t="shared" ca="1" si="107"/>
        <v>0.38154436779935719</v>
      </c>
      <c r="O171" s="121">
        <f t="shared" ca="1" si="108"/>
        <v>1.2764404969122314</v>
      </c>
      <c r="P171" s="121">
        <f t="shared" ca="1" si="115"/>
        <v>-0.84378553041931559</v>
      </c>
      <c r="Q171" s="121">
        <f t="shared" ca="1" si="87"/>
        <v>0.57792418469687223</v>
      </c>
      <c r="R171" s="121">
        <f t="shared" ca="1" si="88"/>
        <v>0.4965861777803483</v>
      </c>
      <c r="S171" s="121"/>
      <c r="T171" s="124">
        <f t="shared" ca="1" si="89"/>
        <v>52.71</v>
      </c>
      <c r="U171" s="124">
        <f t="shared" ca="1" si="90"/>
        <v>49.85</v>
      </c>
      <c r="V171" s="121">
        <f t="shared" ca="1" si="91"/>
        <v>1</v>
      </c>
      <c r="W171" s="121" t="e">
        <f t="shared" si="109"/>
        <v>#N/A</v>
      </c>
      <c r="X171" s="124">
        <f t="shared" si="110"/>
        <v>0.2</v>
      </c>
      <c r="Y171" s="124">
        <f t="shared" si="111"/>
        <v>0.8</v>
      </c>
      <c r="Z171" t="e">
        <f t="shared" ca="1" si="92"/>
        <v>#N/A</v>
      </c>
      <c r="AA171" t="e">
        <f t="shared" ca="1" si="93"/>
        <v>#N/A</v>
      </c>
      <c r="AB171" t="e">
        <f t="shared" ca="1" si="94"/>
        <v>#N/A</v>
      </c>
      <c r="AC171" t="e">
        <f t="shared" ca="1" si="95"/>
        <v>#N/A</v>
      </c>
      <c r="AD171" t="b">
        <f t="shared" ca="1" si="96"/>
        <v>0</v>
      </c>
      <c r="AE171" t="b">
        <f t="shared" ca="1" si="83"/>
        <v>0</v>
      </c>
      <c r="AF171" t="b">
        <f t="shared" ca="1" si="112"/>
        <v>1</v>
      </c>
      <c r="AG171" t="b">
        <f t="shared" ca="1" si="97"/>
        <v>0</v>
      </c>
      <c r="AH171" t="b">
        <f t="shared" ca="1" si="79"/>
        <v>0</v>
      </c>
      <c r="AI171" s="225" t="e">
        <f t="shared" ca="1" si="98"/>
        <v>#N/A</v>
      </c>
      <c r="AJ171" s="225" t="e">
        <f t="shared" ca="1" si="99"/>
        <v>#N/A</v>
      </c>
      <c r="AK171" s="225" t="e">
        <f t="shared" ca="1" si="100"/>
        <v>#N/A</v>
      </c>
      <c r="AL171" s="225" t="e">
        <f t="shared" ca="1" si="101"/>
        <v>#N/A</v>
      </c>
      <c r="AM171" t="b">
        <f t="shared" ca="1" si="102"/>
        <v>0</v>
      </c>
      <c r="AN171" t="b">
        <f t="shared" ca="1" si="80"/>
        <v>0</v>
      </c>
      <c r="AO171" t="b">
        <f t="shared" ca="1" si="113"/>
        <v>0</v>
      </c>
      <c r="AP171" t="b">
        <f t="shared" ca="1" si="103"/>
        <v>0</v>
      </c>
      <c r="AQ171" t="b">
        <f t="shared" ca="1" si="81"/>
        <v>0</v>
      </c>
      <c r="AR171" s="124" t="e">
        <f t="shared" ca="1" si="104"/>
        <v>#N/A</v>
      </c>
      <c r="AS171" s="124" t="e">
        <f t="shared" ca="1" si="105"/>
        <v>#N/A</v>
      </c>
      <c r="AT171" t="e">
        <f t="shared" ca="1" si="114"/>
        <v>#N/A</v>
      </c>
      <c r="AU171" t="e">
        <f t="shared" ca="1" si="114"/>
        <v>#N/A</v>
      </c>
    </row>
    <row r="172" spans="1:47" x14ac:dyDescent="0.25">
      <c r="A172">
        <v>140</v>
      </c>
      <c r="B172" s="74">
        <f ca="1">OFFSET(InputPriceData!B$15,CalculationsAndCharts!$A172+$A$11,0,1,1)</f>
        <v>41388</v>
      </c>
      <c r="C172" s="3">
        <f ca="1">OFFSET(InputPriceData!G$15,CalculationsAndCharts!$A172+$A$11,0,1,1)</f>
        <v>1604700</v>
      </c>
      <c r="D172" s="4">
        <f ca="1">OFFSET(InputPriceData!C$15,CalculationsAndCharts!$A172+$A$11,IF($C$7,7,0),1,1)</f>
        <v>52.33</v>
      </c>
      <c r="E172" s="4">
        <f ca="1">OFFSET(InputPriceData!D$15,CalculationsAndCharts!$A172+$A$11,IF($C$7,7,0),1,1)</f>
        <v>52.74</v>
      </c>
      <c r="F172" s="4">
        <f ca="1">OFFSET(InputPriceData!E$15,CalculationsAndCharts!$A172+$A$11,IF($C$7,7,0),1,1)</f>
        <v>52.01</v>
      </c>
      <c r="G172" s="4">
        <f ca="1">OFFSET(InputPriceData!F$15,CalculationsAndCharts!$A172+$A$11,IF($C$7,7,0),1,1)</f>
        <v>52.09</v>
      </c>
      <c r="H172" s="126" t="e">
        <f t="shared" si="84"/>
        <v>#N/A</v>
      </c>
      <c r="I172" s="41" t="e">
        <f t="shared" si="82"/>
        <v>#N/A</v>
      </c>
      <c r="J172" s="41" t="e">
        <f t="shared" si="82"/>
        <v>#N/A</v>
      </c>
      <c r="K172" s="215">
        <f t="shared" ca="1" si="85"/>
        <v>51.888178838871788</v>
      </c>
      <c r="L172" s="215">
        <f t="shared" ca="1" si="106"/>
        <v>51.888178838871788</v>
      </c>
      <c r="M172" s="121">
        <f t="shared" ca="1" si="86"/>
        <v>0.21694493060216791</v>
      </c>
      <c r="N172" s="121">
        <f t="shared" ca="1" si="107"/>
        <v>0.34785962973305451</v>
      </c>
      <c r="O172" s="121">
        <f t="shared" ca="1" si="108"/>
        <v>1.5068888655461496</v>
      </c>
      <c r="P172" s="121">
        <f t="shared" ca="1" si="115"/>
        <v>-0.84378553041931559</v>
      </c>
      <c r="Q172" s="121">
        <f t="shared" ca="1" si="87"/>
        <v>0.50693756744771934</v>
      </c>
      <c r="R172" s="121">
        <f t="shared" ca="1" si="88"/>
        <v>0.44256296124489769</v>
      </c>
      <c r="S172" s="121"/>
      <c r="T172" s="124">
        <f t="shared" ca="1" si="89"/>
        <v>52.15</v>
      </c>
      <c r="U172" s="124">
        <f t="shared" ca="1" si="90"/>
        <v>49.85</v>
      </c>
      <c r="V172" s="121">
        <f t="shared" ca="1" si="91"/>
        <v>0.97391304347826291</v>
      </c>
      <c r="W172" s="121" t="e">
        <f t="shared" si="109"/>
        <v>#N/A</v>
      </c>
      <c r="X172" s="124">
        <f t="shared" si="110"/>
        <v>0.2</v>
      </c>
      <c r="Y172" s="124">
        <f t="shared" si="111"/>
        <v>0.8</v>
      </c>
      <c r="Z172" t="e">
        <f t="shared" ca="1" si="92"/>
        <v>#N/A</v>
      </c>
      <c r="AA172" t="e">
        <f t="shared" ca="1" si="93"/>
        <v>#N/A</v>
      </c>
      <c r="AB172" t="e">
        <f t="shared" ca="1" si="94"/>
        <v>#N/A</v>
      </c>
      <c r="AC172" t="e">
        <f t="shared" ca="1" si="95"/>
        <v>#N/A</v>
      </c>
      <c r="AD172" t="b">
        <f t="shared" ca="1" si="96"/>
        <v>0</v>
      </c>
      <c r="AE172" t="b">
        <f t="shared" ca="1" si="83"/>
        <v>0</v>
      </c>
      <c r="AF172" t="b">
        <f t="shared" ca="1" si="112"/>
        <v>1</v>
      </c>
      <c r="AG172" t="b">
        <f t="shared" ca="1" si="97"/>
        <v>0</v>
      </c>
      <c r="AH172" t="b">
        <f t="shared" ca="1" si="79"/>
        <v>0</v>
      </c>
      <c r="AI172" s="225" t="e">
        <f t="shared" ca="1" si="98"/>
        <v>#N/A</v>
      </c>
      <c r="AJ172" s="225" t="e">
        <f t="shared" ca="1" si="99"/>
        <v>#N/A</v>
      </c>
      <c r="AK172" s="225" t="e">
        <f t="shared" ca="1" si="100"/>
        <v>#N/A</v>
      </c>
      <c r="AL172" s="225" t="e">
        <f t="shared" ca="1" si="101"/>
        <v>#N/A</v>
      </c>
      <c r="AM172" t="b">
        <f t="shared" ca="1" si="102"/>
        <v>0</v>
      </c>
      <c r="AN172" t="b">
        <f t="shared" ca="1" si="80"/>
        <v>0</v>
      </c>
      <c r="AO172" t="b">
        <f t="shared" ca="1" si="113"/>
        <v>0</v>
      </c>
      <c r="AP172" t="b">
        <f t="shared" ca="1" si="103"/>
        <v>0</v>
      </c>
      <c r="AQ172" t="b">
        <f t="shared" ca="1" si="81"/>
        <v>0</v>
      </c>
      <c r="AR172" s="124" t="e">
        <f t="shared" ca="1" si="104"/>
        <v>#N/A</v>
      </c>
      <c r="AS172" s="124" t="e">
        <f t="shared" ca="1" si="105"/>
        <v>#N/A</v>
      </c>
      <c r="AT172" t="e">
        <f t="shared" ca="1" si="114"/>
        <v>#N/A</v>
      </c>
      <c r="AU172" t="e">
        <f t="shared" ca="1" si="114"/>
        <v>#N/A</v>
      </c>
    </row>
    <row r="173" spans="1:47" x14ac:dyDescent="0.25">
      <c r="A173">
        <v>141</v>
      </c>
      <c r="B173" s="74">
        <f ca="1">OFFSET(InputPriceData!B$15,CalculationsAndCharts!$A173+$A$11,0,1,1)</f>
        <v>41387</v>
      </c>
      <c r="C173" s="3">
        <f ca="1">OFFSET(InputPriceData!G$15,CalculationsAndCharts!$A173+$A$11,0,1,1)</f>
        <v>2936300</v>
      </c>
      <c r="D173" s="4">
        <f ca="1">OFFSET(InputPriceData!C$15,CalculationsAndCharts!$A173+$A$11,IF($C$7,7,0),1,1)</f>
        <v>51.81</v>
      </c>
      <c r="E173" s="4">
        <f ca="1">OFFSET(InputPriceData!D$15,CalculationsAndCharts!$A173+$A$11,IF($C$7,7,0),1,1)</f>
        <v>52.57</v>
      </c>
      <c r="F173" s="4">
        <f ca="1">OFFSET(InputPriceData!E$15,CalculationsAndCharts!$A173+$A$11,IF($C$7,7,0),1,1)</f>
        <v>51.74</v>
      </c>
      <c r="G173" s="4">
        <f ca="1">OFFSET(InputPriceData!F$15,CalculationsAndCharts!$A173+$A$11,IF($C$7,7,0),1,1)</f>
        <v>52.15</v>
      </c>
      <c r="H173" s="126" t="e">
        <f t="shared" si="84"/>
        <v>#N/A</v>
      </c>
      <c r="I173" s="41" t="e">
        <f t="shared" ref="I173:J192" si="116">IF($A173=$E$25,I$32,NA())</f>
        <v>#N/A</v>
      </c>
      <c r="J173" s="41" t="e">
        <f t="shared" si="116"/>
        <v>#N/A</v>
      </c>
      <c r="K173" s="215">
        <f t="shared" ca="1" si="85"/>
        <v>51.685879550565865</v>
      </c>
      <c r="L173" s="215">
        <f t="shared" ca="1" si="106"/>
        <v>51.685879550565865</v>
      </c>
      <c r="M173" s="121">
        <f t="shared" ca="1" si="86"/>
        <v>0.45345656584302624</v>
      </c>
      <c r="N173" s="121">
        <f t="shared" ca="1" si="107"/>
        <v>0.31554124971476399</v>
      </c>
      <c r="O173" s="121">
        <f t="shared" ca="1" si="108"/>
        <v>1.5068888655461496</v>
      </c>
      <c r="P173" s="121">
        <f t="shared" ca="1" si="115"/>
        <v>-0.84378553041931559</v>
      </c>
      <c r="Q173" s="121">
        <f t="shared" ca="1" si="87"/>
        <v>0.49318901083189903</v>
      </c>
      <c r="R173" s="121">
        <f t="shared" ca="1" si="88"/>
        <v>0.37267869176332208</v>
      </c>
      <c r="S173" s="121"/>
      <c r="T173" s="124">
        <f t="shared" ca="1" si="89"/>
        <v>52.22</v>
      </c>
      <c r="U173" s="124">
        <f t="shared" ca="1" si="90"/>
        <v>49.85</v>
      </c>
      <c r="V173" s="121">
        <f t="shared" ca="1" si="91"/>
        <v>0.97046413502109685</v>
      </c>
      <c r="W173" s="121" t="e">
        <f t="shared" si="109"/>
        <v>#N/A</v>
      </c>
      <c r="X173" s="124">
        <f t="shared" si="110"/>
        <v>0.2</v>
      </c>
      <c r="Y173" s="124">
        <f t="shared" si="111"/>
        <v>0.8</v>
      </c>
      <c r="Z173" t="e">
        <f t="shared" ca="1" si="92"/>
        <v>#N/A</v>
      </c>
      <c r="AA173" t="e">
        <f t="shared" ca="1" si="93"/>
        <v>#N/A</v>
      </c>
      <c r="AB173" t="e">
        <f t="shared" ca="1" si="94"/>
        <v>#N/A</v>
      </c>
      <c r="AC173" t="e">
        <f t="shared" ca="1" si="95"/>
        <v>#N/A</v>
      </c>
      <c r="AD173" t="b">
        <f t="shared" ca="1" si="96"/>
        <v>0</v>
      </c>
      <c r="AE173" t="b">
        <f t="shared" ca="1" si="83"/>
        <v>0</v>
      </c>
      <c r="AF173" t="b">
        <f t="shared" ca="1" si="112"/>
        <v>1</v>
      </c>
      <c r="AG173" t="b">
        <f t="shared" ca="1" si="97"/>
        <v>0</v>
      </c>
      <c r="AH173" t="b">
        <f t="shared" ca="1" si="79"/>
        <v>0</v>
      </c>
      <c r="AI173" s="225" t="e">
        <f t="shared" ca="1" si="98"/>
        <v>#N/A</v>
      </c>
      <c r="AJ173" s="225" t="e">
        <f t="shared" ca="1" si="99"/>
        <v>#N/A</v>
      </c>
      <c r="AK173" s="225" t="e">
        <f t="shared" ca="1" si="100"/>
        <v>#N/A</v>
      </c>
      <c r="AL173" s="225" t="e">
        <f t="shared" ca="1" si="101"/>
        <v>#N/A</v>
      </c>
      <c r="AM173" t="b">
        <f t="shared" ca="1" si="102"/>
        <v>0</v>
      </c>
      <c r="AN173" t="b">
        <f t="shared" ca="1" si="80"/>
        <v>0</v>
      </c>
      <c r="AO173" t="b">
        <f t="shared" ca="1" si="113"/>
        <v>0</v>
      </c>
      <c r="AP173" t="b">
        <f t="shared" ca="1" si="103"/>
        <v>0</v>
      </c>
      <c r="AQ173" t="b">
        <f t="shared" ca="1" si="81"/>
        <v>0</v>
      </c>
      <c r="AR173" s="124" t="e">
        <f t="shared" ca="1" si="104"/>
        <v>#N/A</v>
      </c>
      <c r="AS173" s="124" t="e">
        <f t="shared" ca="1" si="105"/>
        <v>#N/A</v>
      </c>
      <c r="AT173" t="e">
        <f t="shared" ca="1" si="114"/>
        <v>#N/A</v>
      </c>
      <c r="AU173" t="e">
        <f t="shared" ca="1" si="114"/>
        <v>#N/A</v>
      </c>
    </row>
    <row r="174" spans="1:47" x14ac:dyDescent="0.25">
      <c r="A174">
        <v>142</v>
      </c>
      <c r="B174" s="74">
        <f ca="1">OFFSET(InputPriceData!B$15,CalculationsAndCharts!$A174+$A$11,0,1,1)</f>
        <v>41386</v>
      </c>
      <c r="C174" s="3">
        <f ca="1">OFFSET(InputPriceData!G$15,CalculationsAndCharts!$A174+$A$11,0,1,1)</f>
        <v>1895800</v>
      </c>
      <c r="D174" s="4">
        <f ca="1">OFFSET(InputPriceData!C$15,CalculationsAndCharts!$A174+$A$11,IF($C$7,7,0),1,1)</f>
        <v>51.74</v>
      </c>
      <c r="E174" s="4">
        <f ca="1">OFFSET(InputPriceData!D$15,CalculationsAndCharts!$A174+$A$11,IF($C$7,7,0),1,1)</f>
        <v>51.89</v>
      </c>
      <c r="F174" s="4">
        <f ca="1">OFFSET(InputPriceData!E$15,CalculationsAndCharts!$A174+$A$11,IF($C$7,7,0),1,1)</f>
        <v>51.38</v>
      </c>
      <c r="G174" s="4">
        <f ca="1">OFFSET(InputPriceData!F$15,CalculationsAndCharts!$A174+$A$11,IF($C$7,7,0),1,1)</f>
        <v>51.63</v>
      </c>
      <c r="H174" s="126" t="e">
        <f t="shared" si="84"/>
        <v>#N/A</v>
      </c>
      <c r="I174" s="41" t="e">
        <f t="shared" si="116"/>
        <v>#N/A</v>
      </c>
      <c r="J174" s="41" t="e">
        <f t="shared" si="116"/>
        <v>#N/A</v>
      </c>
      <c r="K174" s="215">
        <f t="shared" ca="1" si="85"/>
        <v>51.461204165195674</v>
      </c>
      <c r="L174" s="215">
        <f t="shared" ca="1" si="106"/>
        <v>51.461204165195674</v>
      </c>
      <c r="M174" s="121">
        <f t="shared" ca="1" si="86"/>
        <v>9.6166612657418271E-2</v>
      </c>
      <c r="N174" s="121">
        <f t="shared" ca="1" si="107"/>
        <v>0.24906392843021008</v>
      </c>
      <c r="O174" s="121">
        <f t="shared" ca="1" si="108"/>
        <v>1.5068888655461496</v>
      </c>
      <c r="P174" s="121">
        <f t="shared" ca="1" si="115"/>
        <v>-0.84378553041931559</v>
      </c>
      <c r="Q174" s="121">
        <f t="shared" ca="1" si="87"/>
        <v>0.46490890474887409</v>
      </c>
      <c r="R174" s="121">
        <f t="shared" ca="1" si="88"/>
        <v>0.28116618279563127</v>
      </c>
      <c r="S174" s="121"/>
      <c r="T174" s="124">
        <f t="shared" ca="1" si="89"/>
        <v>52.22</v>
      </c>
      <c r="U174" s="124">
        <f t="shared" ca="1" si="90"/>
        <v>49.85</v>
      </c>
      <c r="V174" s="121">
        <f t="shared" ca="1" si="91"/>
        <v>0.75105485232067637</v>
      </c>
      <c r="W174" s="121" t="e">
        <f t="shared" si="109"/>
        <v>#N/A</v>
      </c>
      <c r="X174" s="124">
        <f t="shared" si="110"/>
        <v>0.2</v>
      </c>
      <c r="Y174" s="124">
        <f t="shared" si="111"/>
        <v>0.8</v>
      </c>
      <c r="Z174" t="e">
        <f t="shared" ca="1" si="92"/>
        <v>#N/A</v>
      </c>
      <c r="AA174" t="e">
        <f t="shared" ca="1" si="93"/>
        <v>#N/A</v>
      </c>
      <c r="AB174" t="e">
        <f t="shared" ca="1" si="94"/>
        <v>#N/A</v>
      </c>
      <c r="AC174" t="e">
        <f t="shared" ca="1" si="95"/>
        <v>#N/A</v>
      </c>
      <c r="AD174" t="b">
        <f t="shared" ca="1" si="96"/>
        <v>0</v>
      </c>
      <c r="AE174" t="b">
        <f t="shared" ca="1" si="83"/>
        <v>0</v>
      </c>
      <c r="AF174" t="b">
        <f t="shared" ca="1" si="112"/>
        <v>1</v>
      </c>
      <c r="AG174" t="b">
        <f t="shared" ca="1" si="97"/>
        <v>0</v>
      </c>
      <c r="AH174" t="b">
        <f t="shared" ca="1" si="79"/>
        <v>0</v>
      </c>
      <c r="AI174" s="225" t="e">
        <f t="shared" ca="1" si="98"/>
        <v>#N/A</v>
      </c>
      <c r="AJ174" s="225" t="e">
        <f t="shared" ca="1" si="99"/>
        <v>#N/A</v>
      </c>
      <c r="AK174" s="225" t="e">
        <f t="shared" ca="1" si="100"/>
        <v>#N/A</v>
      </c>
      <c r="AL174" s="225" t="e">
        <f t="shared" ca="1" si="101"/>
        <v>#N/A</v>
      </c>
      <c r="AM174" t="b">
        <f t="shared" ca="1" si="102"/>
        <v>0</v>
      </c>
      <c r="AN174" t="b">
        <f t="shared" ca="1" si="80"/>
        <v>0</v>
      </c>
      <c r="AO174" t="b">
        <f t="shared" ca="1" si="113"/>
        <v>0</v>
      </c>
      <c r="AP174" t="b">
        <f t="shared" ca="1" si="103"/>
        <v>0</v>
      </c>
      <c r="AQ174" t="b">
        <f t="shared" ca="1" si="81"/>
        <v>0</v>
      </c>
      <c r="AR174" s="124" t="e">
        <f t="shared" ca="1" si="104"/>
        <v>#N/A</v>
      </c>
      <c r="AS174" s="124" t="e">
        <f t="shared" ca="1" si="105"/>
        <v>#N/A</v>
      </c>
      <c r="AT174" t="e">
        <f t="shared" ca="1" si="114"/>
        <v>#N/A</v>
      </c>
      <c r="AU174" t="e">
        <f t="shared" ca="1" si="114"/>
        <v>#N/A</v>
      </c>
    </row>
    <row r="175" spans="1:47" x14ac:dyDescent="0.25">
      <c r="A175">
        <v>143</v>
      </c>
      <c r="B175" s="74">
        <f ca="1">OFFSET(InputPriceData!B$15,CalculationsAndCharts!$A175+$A$11,0,1,1)</f>
        <v>41383</v>
      </c>
      <c r="C175" s="3">
        <f ca="1">OFFSET(InputPriceData!G$15,CalculationsAndCharts!$A175+$A$11,0,1,1)</f>
        <v>4407800</v>
      </c>
      <c r="D175" s="4">
        <f ca="1">OFFSET(InputPriceData!C$15,CalculationsAndCharts!$A175+$A$11,IF($C$7,7,0),1,1)</f>
        <v>51.47</v>
      </c>
      <c r="E175" s="4">
        <f ca="1">OFFSET(InputPriceData!D$15,CalculationsAndCharts!$A175+$A$11,IF($C$7,7,0),1,1)</f>
        <v>51.86</v>
      </c>
      <c r="F175" s="4">
        <f ca="1">OFFSET(InputPriceData!E$15,CalculationsAndCharts!$A175+$A$11,IF($C$7,7,0),1,1)</f>
        <v>51.15</v>
      </c>
      <c r="G175" s="4">
        <f ca="1">OFFSET(InputPriceData!F$15,CalculationsAndCharts!$A175+$A$11,IF($C$7,7,0),1,1)</f>
        <v>51.82</v>
      </c>
      <c r="H175" s="126" t="e">
        <f t="shared" si="84"/>
        <v>#N/A</v>
      </c>
      <c r="I175" s="41" t="e">
        <f t="shared" si="116"/>
        <v>#N/A</v>
      </c>
      <c r="J175" s="41" t="e">
        <f t="shared" si="116"/>
        <v>#N/A</v>
      </c>
      <c r="K175" s="215">
        <f t="shared" ca="1" si="85"/>
        <v>51.178847856561376</v>
      </c>
      <c r="L175" s="215">
        <f t="shared" ca="1" si="106"/>
        <v>51.178847856561376</v>
      </c>
      <c r="M175" s="121">
        <f t="shared" ca="1" si="86"/>
        <v>0.44582959950790857</v>
      </c>
      <c r="N175" s="121">
        <f t="shared" ca="1" si="107"/>
        <v>0.10328168402533439</v>
      </c>
      <c r="O175" s="121">
        <f t="shared" ca="1" si="108"/>
        <v>1.5068888655461496</v>
      </c>
      <c r="P175" s="121">
        <f t="shared" ca="1" si="115"/>
        <v>-0.84378553041931559</v>
      </c>
      <c r="Q175" s="121">
        <f t="shared" ca="1" si="87"/>
        <v>0.40289170464022173</v>
      </c>
      <c r="R175" s="121">
        <f t="shared" ca="1" si="88"/>
        <v>0.18045672322920811</v>
      </c>
      <c r="S175" s="121"/>
      <c r="T175" s="124">
        <f t="shared" ca="1" si="89"/>
        <v>52.22</v>
      </c>
      <c r="U175" s="124">
        <f t="shared" ca="1" si="90"/>
        <v>49.85</v>
      </c>
      <c r="V175" s="121">
        <f t="shared" ca="1" si="91"/>
        <v>0.83122362869198352</v>
      </c>
      <c r="W175" s="121" t="e">
        <f t="shared" si="109"/>
        <v>#N/A</v>
      </c>
      <c r="X175" s="124">
        <f t="shared" si="110"/>
        <v>0.2</v>
      </c>
      <c r="Y175" s="124">
        <f t="shared" si="111"/>
        <v>0.8</v>
      </c>
      <c r="Z175" t="e">
        <f t="shared" ca="1" si="92"/>
        <v>#N/A</v>
      </c>
      <c r="AA175" t="e">
        <f t="shared" ca="1" si="93"/>
        <v>#N/A</v>
      </c>
      <c r="AB175" t="e">
        <f t="shared" ca="1" si="94"/>
        <v>#N/A</v>
      </c>
      <c r="AC175" t="e">
        <f t="shared" ca="1" si="95"/>
        <v>#N/A</v>
      </c>
      <c r="AD175" t="b">
        <f t="shared" ca="1" si="96"/>
        <v>0</v>
      </c>
      <c r="AE175" t="b">
        <f t="shared" ca="1" si="83"/>
        <v>0</v>
      </c>
      <c r="AF175" t="b">
        <f t="shared" ca="1" si="112"/>
        <v>1</v>
      </c>
      <c r="AG175" t="b">
        <f t="shared" ca="1" si="97"/>
        <v>0</v>
      </c>
      <c r="AH175" t="b">
        <f t="shared" ca="1" si="79"/>
        <v>0</v>
      </c>
      <c r="AI175" s="225" t="e">
        <f t="shared" ca="1" si="98"/>
        <v>#N/A</v>
      </c>
      <c r="AJ175" s="225" t="e">
        <f t="shared" ca="1" si="99"/>
        <v>#N/A</v>
      </c>
      <c r="AK175" s="225" t="e">
        <f t="shared" ca="1" si="100"/>
        <v>#N/A</v>
      </c>
      <c r="AL175" s="225" t="e">
        <f t="shared" ca="1" si="101"/>
        <v>#N/A</v>
      </c>
      <c r="AM175" t="b">
        <f t="shared" ca="1" si="102"/>
        <v>0</v>
      </c>
      <c r="AN175" t="b">
        <f t="shared" ca="1" si="80"/>
        <v>0</v>
      </c>
      <c r="AO175" t="b">
        <f t="shared" ca="1" si="113"/>
        <v>0</v>
      </c>
      <c r="AP175" t="b">
        <f t="shared" ca="1" si="103"/>
        <v>0</v>
      </c>
      <c r="AQ175" t="b">
        <f t="shared" ca="1" si="81"/>
        <v>0</v>
      </c>
      <c r="AR175" s="124" t="e">
        <f t="shared" ca="1" si="104"/>
        <v>#N/A</v>
      </c>
      <c r="AS175" s="124" t="e">
        <f t="shared" ca="1" si="105"/>
        <v>#N/A</v>
      </c>
      <c r="AT175" t="e">
        <f t="shared" ca="1" si="114"/>
        <v>#N/A</v>
      </c>
      <c r="AU175" t="e">
        <f t="shared" ca="1" si="114"/>
        <v>#N/A</v>
      </c>
    </row>
    <row r="176" spans="1:47" x14ac:dyDescent="0.25">
      <c r="A176">
        <v>144</v>
      </c>
      <c r="B176" s="74">
        <f ca="1">OFFSET(InputPriceData!B$15,CalculationsAndCharts!$A176+$A$11,0,1,1)</f>
        <v>41382</v>
      </c>
      <c r="C176" s="3">
        <f ca="1">OFFSET(InputPriceData!G$15,CalculationsAndCharts!$A176+$A$11,0,1,1)</f>
        <v>4107100</v>
      </c>
      <c r="D176" s="4">
        <f ca="1">OFFSET(InputPriceData!C$15,CalculationsAndCharts!$A176+$A$11,IF($C$7,7,0),1,1)</f>
        <v>51.9</v>
      </c>
      <c r="E176" s="4">
        <f ca="1">OFFSET(InputPriceData!D$15,CalculationsAndCharts!$A176+$A$11,IF($C$7,7,0),1,1)</f>
        <v>51.99</v>
      </c>
      <c r="F176" s="4">
        <f ca="1">OFFSET(InputPriceData!E$15,CalculationsAndCharts!$A176+$A$11,IF($C$7,7,0),1,1)</f>
        <v>50.67</v>
      </c>
      <c r="G176" s="4">
        <f ca="1">OFFSET(InputPriceData!F$15,CalculationsAndCharts!$A176+$A$11,IF($C$7,7,0),1,1)</f>
        <v>51.3</v>
      </c>
      <c r="H176" s="126" t="e">
        <f t="shared" si="84"/>
        <v>#N/A</v>
      </c>
      <c r="I176" s="41" t="e">
        <f t="shared" si="116"/>
        <v>#N/A</v>
      </c>
      <c r="J176" s="41" t="e">
        <f t="shared" si="116"/>
        <v>#N/A</v>
      </c>
      <c r="K176" s="215">
        <f t="shared" ca="1" si="85"/>
        <v>50.828477514408739</v>
      </c>
      <c r="L176" s="215">
        <f t="shared" ca="1" si="106"/>
        <v>50.828477514408739</v>
      </c>
      <c r="M176" s="121">
        <f t="shared" ca="1" si="86"/>
        <v>8.1875327525332497E-2</v>
      </c>
      <c r="N176" s="121">
        <f t="shared" ca="1" si="107"/>
        <v>-0.14794193323506749</v>
      </c>
      <c r="O176" s="121">
        <f t="shared" ca="1" si="108"/>
        <v>1.5068888655461496</v>
      </c>
      <c r="P176" s="121">
        <f t="shared" ca="1" si="115"/>
        <v>-0.84378553041931559</v>
      </c>
      <c r="Q176" s="121">
        <f t="shared" ca="1" si="87"/>
        <v>0.29601870781361544</v>
      </c>
      <c r="R176" s="121">
        <f t="shared" ca="1" si="88"/>
        <v>9.158166437186005E-2</v>
      </c>
      <c r="S176" s="121"/>
      <c r="T176" s="124">
        <f t="shared" ca="1" si="89"/>
        <v>52.22</v>
      </c>
      <c r="U176" s="124">
        <f t="shared" ca="1" si="90"/>
        <v>49.81</v>
      </c>
      <c r="V176" s="121">
        <f t="shared" ca="1" si="91"/>
        <v>0.61825726141078718</v>
      </c>
      <c r="W176" s="121" t="e">
        <f t="shared" si="109"/>
        <v>#N/A</v>
      </c>
      <c r="X176" s="124">
        <f t="shared" si="110"/>
        <v>0.2</v>
      </c>
      <c r="Y176" s="124">
        <f t="shared" si="111"/>
        <v>0.8</v>
      </c>
      <c r="Z176" t="e">
        <f t="shared" ca="1" si="92"/>
        <v>#N/A</v>
      </c>
      <c r="AA176" t="e">
        <f t="shared" ca="1" si="93"/>
        <v>#N/A</v>
      </c>
      <c r="AB176" t="e">
        <f t="shared" ca="1" si="94"/>
        <v>#N/A</v>
      </c>
      <c r="AC176" t="e">
        <f t="shared" ca="1" si="95"/>
        <v>#N/A</v>
      </c>
      <c r="AD176" t="b">
        <f t="shared" ca="1" si="96"/>
        <v>0</v>
      </c>
      <c r="AE176" t="b">
        <f t="shared" ca="1" si="83"/>
        <v>0</v>
      </c>
      <c r="AF176" t="b">
        <f t="shared" ca="1" si="112"/>
        <v>1</v>
      </c>
      <c r="AG176" t="b">
        <f t="shared" ca="1" si="97"/>
        <v>0</v>
      </c>
      <c r="AH176" t="b">
        <f t="shared" ca="1" si="79"/>
        <v>0</v>
      </c>
      <c r="AI176" s="225" t="e">
        <f t="shared" ca="1" si="98"/>
        <v>#N/A</v>
      </c>
      <c r="AJ176" s="225" t="e">
        <f t="shared" ca="1" si="99"/>
        <v>#N/A</v>
      </c>
      <c r="AK176" s="225" t="e">
        <f t="shared" ca="1" si="100"/>
        <v>#N/A</v>
      </c>
      <c r="AL176" s="225" t="e">
        <f t="shared" ca="1" si="101"/>
        <v>#N/A</v>
      </c>
      <c r="AM176" t="b">
        <f t="shared" ca="1" si="102"/>
        <v>0</v>
      </c>
      <c r="AN176" t="b">
        <f t="shared" ca="1" si="80"/>
        <v>0</v>
      </c>
      <c r="AO176" t="b">
        <f t="shared" ca="1" si="113"/>
        <v>0</v>
      </c>
      <c r="AP176" t="b">
        <f t="shared" ca="1" si="103"/>
        <v>0</v>
      </c>
      <c r="AQ176" t="b">
        <f t="shared" ca="1" si="81"/>
        <v>0</v>
      </c>
      <c r="AR176" s="124" t="e">
        <f t="shared" ca="1" si="104"/>
        <v>#N/A</v>
      </c>
      <c r="AS176" s="124" t="e">
        <f t="shared" ca="1" si="105"/>
        <v>#N/A</v>
      </c>
      <c r="AT176" t="e">
        <f t="shared" ca="1" si="114"/>
        <v>#N/A</v>
      </c>
      <c r="AU176" t="e">
        <f t="shared" ca="1" si="114"/>
        <v>#N/A</v>
      </c>
    </row>
    <row r="177" spans="1:47" x14ac:dyDescent="0.25">
      <c r="A177">
        <v>145</v>
      </c>
      <c r="B177" s="74">
        <f ca="1">OFFSET(InputPriceData!B$15,CalculationsAndCharts!$A177+$A$11,0,1,1)</f>
        <v>41381</v>
      </c>
      <c r="C177" s="3">
        <f ca="1">OFFSET(InputPriceData!G$15,CalculationsAndCharts!$A177+$A$11,0,1,1)</f>
        <v>6858300</v>
      </c>
      <c r="D177" s="4">
        <f ca="1">OFFSET(InputPriceData!C$15,CalculationsAndCharts!$A177+$A$11,IF($C$7,7,0),1,1)</f>
        <v>50.18</v>
      </c>
      <c r="E177" s="4">
        <f ca="1">OFFSET(InputPriceData!D$15,CalculationsAndCharts!$A177+$A$11,IF($C$7,7,0),1,1)</f>
        <v>51.92</v>
      </c>
      <c r="F177" s="4">
        <f ca="1">OFFSET(InputPriceData!E$15,CalculationsAndCharts!$A177+$A$11,IF($C$7,7,0),1,1)</f>
        <v>50.17</v>
      </c>
      <c r="G177" s="4">
        <f ca="1">OFFSET(InputPriceData!F$15,CalculationsAndCharts!$A177+$A$11,IF($C$7,7,0),1,1)</f>
        <v>51.9</v>
      </c>
      <c r="H177" s="126" t="e">
        <f t="shared" si="84"/>
        <v>#N/A</v>
      </c>
      <c r="I177" s="41" t="e">
        <f t="shared" si="116"/>
        <v>#N/A</v>
      </c>
      <c r="J177" s="41" t="e">
        <f t="shared" si="116"/>
        <v>#N/A</v>
      </c>
      <c r="K177" s="215">
        <f t="shared" ca="1" si="85"/>
        <v>50.426829578899927</v>
      </c>
      <c r="L177" s="215">
        <f t="shared" ca="1" si="106"/>
        <v>50.426829578899927</v>
      </c>
      <c r="M177" s="121">
        <f t="shared" ca="1" si="86"/>
        <v>0.87443283978125086</v>
      </c>
      <c r="N177" s="121">
        <f t="shared" ca="1" si="107"/>
        <v>-0.50530961860865242</v>
      </c>
      <c r="O177" s="121">
        <f t="shared" ca="1" si="108"/>
        <v>1.5068888655461496</v>
      </c>
      <c r="P177" s="121">
        <f t="shared" ca="1" si="115"/>
        <v>-0.84378553041931559</v>
      </c>
      <c r="Q177" s="121">
        <f t="shared" ca="1" si="87"/>
        <v>0.1439909807975106</v>
      </c>
      <c r="R177" s="121">
        <f t="shared" ca="1" si="88"/>
        <v>3.4206482335546726E-2</v>
      </c>
      <c r="S177" s="121"/>
      <c r="T177" s="124">
        <f t="shared" ca="1" si="89"/>
        <v>52.22</v>
      </c>
      <c r="U177" s="124">
        <f t="shared" ca="1" si="90"/>
        <v>49.79</v>
      </c>
      <c r="V177" s="121">
        <f t="shared" ca="1" si="91"/>
        <v>0.86831275720164591</v>
      </c>
      <c r="W177" s="121" t="e">
        <f t="shared" si="109"/>
        <v>#N/A</v>
      </c>
      <c r="X177" s="124">
        <f t="shared" si="110"/>
        <v>0.2</v>
      </c>
      <c r="Y177" s="124">
        <f t="shared" si="111"/>
        <v>0.8</v>
      </c>
      <c r="Z177" t="e">
        <f t="shared" ca="1" si="92"/>
        <v>#N/A</v>
      </c>
      <c r="AA177" t="e">
        <f t="shared" ca="1" si="93"/>
        <v>#N/A</v>
      </c>
      <c r="AB177" t="e">
        <f t="shared" ca="1" si="94"/>
        <v>#N/A</v>
      </c>
      <c r="AC177" t="e">
        <f t="shared" ca="1" si="95"/>
        <v>#N/A</v>
      </c>
      <c r="AD177" t="b">
        <f t="shared" ca="1" si="96"/>
        <v>0</v>
      </c>
      <c r="AE177" t="b">
        <f t="shared" ca="1" si="83"/>
        <v>0</v>
      </c>
      <c r="AF177" t="b">
        <f t="shared" ca="1" si="112"/>
        <v>1</v>
      </c>
      <c r="AG177" t="b">
        <f t="shared" ca="1" si="97"/>
        <v>0</v>
      </c>
      <c r="AH177" t="b">
        <f t="shared" ca="1" si="79"/>
        <v>0</v>
      </c>
      <c r="AI177" s="225" t="e">
        <f t="shared" ca="1" si="98"/>
        <v>#N/A</v>
      </c>
      <c r="AJ177" s="225" t="e">
        <f t="shared" ca="1" si="99"/>
        <v>#N/A</v>
      </c>
      <c r="AK177" s="225" t="e">
        <f t="shared" ca="1" si="100"/>
        <v>#N/A</v>
      </c>
      <c r="AL177" s="225" t="e">
        <f t="shared" ca="1" si="101"/>
        <v>#N/A</v>
      </c>
      <c r="AM177" t="b">
        <f t="shared" ca="1" si="102"/>
        <v>0</v>
      </c>
      <c r="AN177" t="b">
        <f t="shared" ca="1" si="80"/>
        <v>0</v>
      </c>
      <c r="AO177" t="b">
        <f t="shared" ca="1" si="113"/>
        <v>0</v>
      </c>
      <c r="AP177" t="b">
        <f t="shared" ca="1" si="103"/>
        <v>0</v>
      </c>
      <c r="AQ177" t="b">
        <f t="shared" ca="1" si="81"/>
        <v>0</v>
      </c>
      <c r="AR177" s="124" t="e">
        <f t="shared" ca="1" si="104"/>
        <v>#N/A</v>
      </c>
      <c r="AS177" s="124" t="e">
        <f t="shared" ca="1" si="105"/>
        <v>#N/A</v>
      </c>
      <c r="AT177" t="e">
        <f t="shared" ca="1" si="114"/>
        <v>#N/A</v>
      </c>
      <c r="AU177" t="e">
        <f t="shared" ca="1" si="114"/>
        <v>#N/A</v>
      </c>
    </row>
    <row r="178" spans="1:47" x14ac:dyDescent="0.25">
      <c r="A178">
        <v>146</v>
      </c>
      <c r="B178" s="74">
        <f ca="1">OFFSET(InputPriceData!B$15,CalculationsAndCharts!$A178+$A$11,0,1,1)</f>
        <v>41380</v>
      </c>
      <c r="C178" s="3">
        <f ca="1">OFFSET(InputPriceData!G$15,CalculationsAndCharts!$A178+$A$11,0,1,1)</f>
        <v>3536500</v>
      </c>
      <c r="D178" s="4">
        <f ca="1">OFFSET(InputPriceData!C$15,CalculationsAndCharts!$A178+$A$11,IF($C$7,7,0),1,1)</f>
        <v>49.98</v>
      </c>
      <c r="E178" s="4">
        <f ca="1">OFFSET(InputPriceData!D$15,CalculationsAndCharts!$A178+$A$11,IF($C$7,7,0),1,1)</f>
        <v>50.51</v>
      </c>
      <c r="F178" s="4">
        <f ca="1">OFFSET(InputPriceData!E$15,CalculationsAndCharts!$A178+$A$11,IF($C$7,7,0),1,1)</f>
        <v>49.55</v>
      </c>
      <c r="G178" s="4">
        <f ca="1">OFFSET(InputPriceData!F$15,CalculationsAndCharts!$A178+$A$11,IF($C$7,7,0),1,1)</f>
        <v>50.47</v>
      </c>
      <c r="H178" s="126" t="e">
        <f t="shared" si="84"/>
        <v>#N/A</v>
      </c>
      <c r="I178" s="41" t="e">
        <f t="shared" si="116"/>
        <v>#N/A</v>
      </c>
      <c r="J178" s="41" t="e">
        <f t="shared" si="116"/>
        <v>#N/A</v>
      </c>
      <c r="K178" s="215">
        <f t="shared" ca="1" si="85"/>
        <v>50.172323862658573</v>
      </c>
      <c r="L178" s="215">
        <f t="shared" ca="1" si="106"/>
        <v>50.172323862658573</v>
      </c>
      <c r="M178" s="121">
        <f t="shared" ca="1" si="86"/>
        <v>-0.41176984555365603</v>
      </c>
      <c r="N178" s="121">
        <f t="shared" ca="1" si="107"/>
        <v>-0.76891144077150997</v>
      </c>
      <c r="O178" s="121">
        <f t="shared" ca="1" si="108"/>
        <v>1.5068888655461496</v>
      </c>
      <c r="P178" s="121">
        <f t="shared" ca="1" si="115"/>
        <v>-0.84378553041931559</v>
      </c>
      <c r="Q178" s="121">
        <f t="shared" ca="1" si="87"/>
        <v>3.1852173902227512E-2</v>
      </c>
      <c r="R178" s="121">
        <f t="shared" ca="1" si="88"/>
        <v>9.0589588739882071E-3</v>
      </c>
      <c r="S178" s="121"/>
      <c r="T178" s="124">
        <f t="shared" ca="1" si="89"/>
        <v>52.22</v>
      </c>
      <c r="U178" s="124">
        <f t="shared" ca="1" si="90"/>
        <v>47.77</v>
      </c>
      <c r="V178" s="121">
        <f t="shared" ca="1" si="91"/>
        <v>0.60674157303370746</v>
      </c>
      <c r="W178" s="121" t="e">
        <f t="shared" si="109"/>
        <v>#N/A</v>
      </c>
      <c r="X178" s="124">
        <f t="shared" si="110"/>
        <v>0.2</v>
      </c>
      <c r="Y178" s="124">
        <f t="shared" si="111"/>
        <v>0.8</v>
      </c>
      <c r="Z178" t="e">
        <f t="shared" ca="1" si="92"/>
        <v>#N/A</v>
      </c>
      <c r="AA178" t="e">
        <f t="shared" ca="1" si="93"/>
        <v>#N/A</v>
      </c>
      <c r="AB178" t="e">
        <f t="shared" ca="1" si="94"/>
        <v>#N/A</v>
      </c>
      <c r="AC178" t="e">
        <f t="shared" ca="1" si="95"/>
        <v>#N/A</v>
      </c>
      <c r="AD178" t="b">
        <f t="shared" ca="1" si="96"/>
        <v>0</v>
      </c>
      <c r="AE178" t="b">
        <f t="shared" ca="1" si="83"/>
        <v>0</v>
      </c>
      <c r="AF178" t="b">
        <f t="shared" ca="1" si="112"/>
        <v>1</v>
      </c>
      <c r="AG178" t="b">
        <f t="shared" ca="1" si="97"/>
        <v>0</v>
      </c>
      <c r="AH178" t="b">
        <f t="shared" ca="1" si="79"/>
        <v>0</v>
      </c>
      <c r="AI178" s="225" t="e">
        <f t="shared" ca="1" si="98"/>
        <v>#N/A</v>
      </c>
      <c r="AJ178" s="225" t="e">
        <f t="shared" ca="1" si="99"/>
        <v>#N/A</v>
      </c>
      <c r="AK178" s="225" t="e">
        <f t="shared" ca="1" si="100"/>
        <v>#N/A</v>
      </c>
      <c r="AL178" s="225" t="e">
        <f t="shared" ca="1" si="101"/>
        <v>#N/A</v>
      </c>
      <c r="AM178" t="b">
        <f t="shared" ca="1" si="102"/>
        <v>0</v>
      </c>
      <c r="AN178" t="b">
        <f t="shared" ca="1" si="80"/>
        <v>0</v>
      </c>
      <c r="AO178" t="b">
        <f t="shared" ca="1" si="113"/>
        <v>0</v>
      </c>
      <c r="AP178" t="b">
        <f t="shared" ca="1" si="103"/>
        <v>0</v>
      </c>
      <c r="AQ178" t="b">
        <f t="shared" ca="1" si="81"/>
        <v>0</v>
      </c>
      <c r="AR178" s="124" t="e">
        <f t="shared" ca="1" si="104"/>
        <v>#N/A</v>
      </c>
      <c r="AS178" s="124" t="e">
        <f t="shared" ca="1" si="105"/>
        <v>#N/A</v>
      </c>
      <c r="AT178" t="e">
        <f t="shared" ca="1" si="114"/>
        <v>#N/A</v>
      </c>
      <c r="AU178" t="e">
        <f t="shared" ca="1" si="114"/>
        <v>#N/A</v>
      </c>
    </row>
    <row r="179" spans="1:47" x14ac:dyDescent="0.25">
      <c r="A179">
        <v>147</v>
      </c>
      <c r="B179" s="74">
        <f ca="1">OFFSET(InputPriceData!B$15,CalculationsAndCharts!$A179+$A$11,0,1,1)</f>
        <v>41379</v>
      </c>
      <c r="C179" s="3">
        <f ca="1">OFFSET(InputPriceData!G$15,CalculationsAndCharts!$A179+$A$11,0,1,1)</f>
        <v>3509300</v>
      </c>
      <c r="D179" s="4">
        <f ca="1">OFFSET(InputPriceData!C$15,CalculationsAndCharts!$A179+$A$11,IF($C$7,7,0),1,1)</f>
        <v>50.01</v>
      </c>
      <c r="E179" s="4">
        <f ca="1">OFFSET(InputPriceData!D$15,CalculationsAndCharts!$A179+$A$11,IF($C$7,7,0),1,1)</f>
        <v>50.6</v>
      </c>
      <c r="F179" s="4">
        <f ca="1">OFFSET(InputPriceData!E$15,CalculationsAndCharts!$A179+$A$11,IF($C$7,7,0),1,1)</f>
        <v>49.62</v>
      </c>
      <c r="G179" s="4">
        <f ca="1">OFFSET(InputPriceData!F$15,CalculationsAndCharts!$A179+$A$11,IF($C$7,7,0),1,1)</f>
        <v>49.9</v>
      </c>
      <c r="H179" s="126" t="e">
        <f t="shared" si="84"/>
        <v>#N/A</v>
      </c>
      <c r="I179" s="41" t="e">
        <f t="shared" si="116"/>
        <v>#N/A</v>
      </c>
      <c r="J179" s="41" t="e">
        <f t="shared" si="116"/>
        <v>#N/A</v>
      </c>
      <c r="K179" s="215">
        <f t="shared" ca="1" si="85"/>
        <v>50.176793238528134</v>
      </c>
      <c r="L179" s="215">
        <f t="shared" ca="1" si="106"/>
        <v>50.176793238528134</v>
      </c>
      <c r="M179" s="121">
        <f t="shared" ca="1" si="86"/>
        <v>-1.0104809285880059</v>
      </c>
      <c r="N179" s="121">
        <f t="shared" ca="1" si="107"/>
        <v>-0.79420987258549625</v>
      </c>
      <c r="O179" s="121">
        <f t="shared" ca="1" si="108"/>
        <v>1.5068888655461496</v>
      </c>
      <c r="P179" s="121">
        <f t="shared" ca="1" si="115"/>
        <v>-0.84378553041931559</v>
      </c>
      <c r="Q179" s="121">
        <f t="shared" ca="1" si="87"/>
        <v>2.1089972273024102E-2</v>
      </c>
      <c r="R179" s="121">
        <f t="shared" ca="1" si="88"/>
        <v>-3.5466051988346427E-3</v>
      </c>
      <c r="S179" s="121"/>
      <c r="T179" s="124">
        <f t="shared" ca="1" si="89"/>
        <v>52.22</v>
      </c>
      <c r="U179" s="124">
        <f t="shared" ca="1" si="90"/>
        <v>47.77</v>
      </c>
      <c r="V179" s="121">
        <f t="shared" ca="1" si="91"/>
        <v>0.47865168539325786</v>
      </c>
      <c r="W179" s="121" t="e">
        <f t="shared" si="109"/>
        <v>#N/A</v>
      </c>
      <c r="X179" s="124">
        <f t="shared" si="110"/>
        <v>0.2</v>
      </c>
      <c r="Y179" s="124">
        <f t="shared" si="111"/>
        <v>0.8</v>
      </c>
      <c r="Z179" t="e">
        <f t="shared" ca="1" si="92"/>
        <v>#N/A</v>
      </c>
      <c r="AA179" t="e">
        <f t="shared" ca="1" si="93"/>
        <v>#N/A</v>
      </c>
      <c r="AB179" t="e">
        <f t="shared" ca="1" si="94"/>
        <v>#N/A</v>
      </c>
      <c r="AC179" t="e">
        <f t="shared" ca="1" si="95"/>
        <v>#N/A</v>
      </c>
      <c r="AD179" t="b">
        <f t="shared" ca="1" si="96"/>
        <v>0</v>
      </c>
      <c r="AE179" t="b">
        <f t="shared" ca="1" si="83"/>
        <v>0</v>
      </c>
      <c r="AF179" t="b">
        <f t="shared" ca="1" si="112"/>
        <v>1</v>
      </c>
      <c r="AG179" t="b">
        <f t="shared" ca="1" si="97"/>
        <v>0</v>
      </c>
      <c r="AH179" t="b">
        <f t="shared" ca="1" si="79"/>
        <v>0</v>
      </c>
      <c r="AI179" s="225" t="e">
        <f t="shared" ca="1" si="98"/>
        <v>#N/A</v>
      </c>
      <c r="AJ179" s="225" t="e">
        <f t="shared" ca="1" si="99"/>
        <v>#N/A</v>
      </c>
      <c r="AK179" s="225" t="e">
        <f t="shared" ca="1" si="100"/>
        <v>#N/A</v>
      </c>
      <c r="AL179" s="225" t="e">
        <f t="shared" ca="1" si="101"/>
        <v>#N/A</v>
      </c>
      <c r="AM179" t="b">
        <f t="shared" ca="1" si="102"/>
        <v>0</v>
      </c>
      <c r="AN179" t="b">
        <f t="shared" ca="1" si="80"/>
        <v>0</v>
      </c>
      <c r="AO179" t="b">
        <f t="shared" ca="1" si="113"/>
        <v>0</v>
      </c>
      <c r="AP179" t="b">
        <f t="shared" ca="1" si="103"/>
        <v>0</v>
      </c>
      <c r="AQ179" t="b">
        <f t="shared" ca="1" si="81"/>
        <v>0</v>
      </c>
      <c r="AR179" s="124" t="e">
        <f t="shared" ca="1" si="104"/>
        <v>#N/A</v>
      </c>
      <c r="AS179" s="124" t="e">
        <f t="shared" ca="1" si="105"/>
        <v>#N/A</v>
      </c>
      <c r="AT179" t="e">
        <f t="shared" ca="1" si="114"/>
        <v>#N/A</v>
      </c>
      <c r="AU179" t="e">
        <f t="shared" ca="1" si="114"/>
        <v>#N/A</v>
      </c>
    </row>
    <row r="180" spans="1:47" x14ac:dyDescent="0.25">
      <c r="A180">
        <v>148</v>
      </c>
      <c r="B180" s="74">
        <f ca="1">OFFSET(InputPriceData!B$15,CalculationsAndCharts!$A180+$A$11,0,1,1)</f>
        <v>41376</v>
      </c>
      <c r="C180" s="3">
        <f ca="1">OFFSET(InputPriceData!G$15,CalculationsAndCharts!$A180+$A$11,0,1,1)</f>
        <v>2347800</v>
      </c>
      <c r="D180" s="4">
        <f ca="1">OFFSET(InputPriceData!C$15,CalculationsAndCharts!$A180+$A$11,IF($C$7,7,0),1,1)</f>
        <v>50.24</v>
      </c>
      <c r="E180" s="4">
        <f ca="1">OFFSET(InputPriceData!D$15,CalculationsAndCharts!$A180+$A$11,IF($C$7,7,0),1,1)</f>
        <v>50.84</v>
      </c>
      <c r="F180" s="4">
        <f ca="1">OFFSET(InputPriceData!E$15,CalculationsAndCharts!$A180+$A$11,IF($C$7,7,0),1,1)</f>
        <v>49.86</v>
      </c>
      <c r="G180" s="4">
        <f ca="1">OFFSET(InputPriceData!F$15,CalculationsAndCharts!$A180+$A$11,IF($C$7,7,0),1,1)</f>
        <v>50.31</v>
      </c>
      <c r="H180" s="126" t="e">
        <f t="shared" si="84"/>
        <v>#N/A</v>
      </c>
      <c r="I180" s="41" t="e">
        <f t="shared" si="116"/>
        <v>#N/A</v>
      </c>
      <c r="J180" s="41" t="e">
        <f t="shared" si="116"/>
        <v>#N/A</v>
      </c>
      <c r="K180" s="215">
        <f t="shared" ca="1" si="85"/>
        <v>50.192710711020759</v>
      </c>
      <c r="L180" s="215">
        <f t="shared" ca="1" si="106"/>
        <v>50.192710711020759</v>
      </c>
      <c r="M180" s="121">
        <f t="shared" ca="1" si="86"/>
        <v>-0.64411221100435778</v>
      </c>
      <c r="N180" s="121">
        <f t="shared" ca="1" si="107"/>
        <v>-0.80458396766523932</v>
      </c>
      <c r="O180" s="121">
        <f t="shared" ca="1" si="108"/>
        <v>1.5068888655461496</v>
      </c>
      <c r="P180" s="121">
        <f t="shared" ca="1" si="115"/>
        <v>-0.84378553041931559</v>
      </c>
      <c r="Q180" s="121">
        <f t="shared" ca="1" si="87"/>
        <v>1.6676730227444137E-2</v>
      </c>
      <c r="R180" s="121">
        <f t="shared" ca="1" si="88"/>
        <v>-1.5720395778195197E-2</v>
      </c>
      <c r="S180" s="121"/>
      <c r="T180" s="124">
        <f t="shared" ca="1" si="89"/>
        <v>52.22</v>
      </c>
      <c r="U180" s="124">
        <f t="shared" ca="1" si="90"/>
        <v>47.77</v>
      </c>
      <c r="V180" s="121">
        <f t="shared" ca="1" si="91"/>
        <v>0.57078651685393289</v>
      </c>
      <c r="W180" s="121" t="e">
        <f t="shared" si="109"/>
        <v>#N/A</v>
      </c>
      <c r="X180" s="124">
        <f t="shared" si="110"/>
        <v>0.2</v>
      </c>
      <c r="Y180" s="124">
        <f t="shared" si="111"/>
        <v>0.8</v>
      </c>
      <c r="Z180" t="e">
        <f t="shared" ca="1" si="92"/>
        <v>#N/A</v>
      </c>
      <c r="AA180" t="e">
        <f t="shared" ca="1" si="93"/>
        <v>#N/A</v>
      </c>
      <c r="AB180" t="e">
        <f t="shared" ca="1" si="94"/>
        <v>#N/A</v>
      </c>
      <c r="AC180" t="e">
        <f t="shared" ca="1" si="95"/>
        <v>#N/A</v>
      </c>
      <c r="AD180" t="b">
        <f t="shared" ca="1" si="96"/>
        <v>0</v>
      </c>
      <c r="AE180" t="b">
        <f t="shared" ca="1" si="83"/>
        <v>0</v>
      </c>
      <c r="AF180" t="b">
        <f t="shared" ca="1" si="112"/>
        <v>1</v>
      </c>
      <c r="AG180" t="b">
        <f t="shared" ca="1" si="97"/>
        <v>0</v>
      </c>
      <c r="AH180" t="b">
        <f t="shared" ca="1" si="79"/>
        <v>0</v>
      </c>
      <c r="AI180" s="225" t="e">
        <f t="shared" ca="1" si="98"/>
        <v>#N/A</v>
      </c>
      <c r="AJ180" s="225" t="e">
        <f t="shared" ca="1" si="99"/>
        <v>#N/A</v>
      </c>
      <c r="AK180" s="225" t="e">
        <f t="shared" ca="1" si="100"/>
        <v>#N/A</v>
      </c>
      <c r="AL180" s="225" t="e">
        <f t="shared" ca="1" si="101"/>
        <v>#N/A</v>
      </c>
      <c r="AM180" t="b">
        <f t="shared" ca="1" si="102"/>
        <v>0</v>
      </c>
      <c r="AN180" t="b">
        <f t="shared" ca="1" si="80"/>
        <v>0</v>
      </c>
      <c r="AO180" t="b">
        <f t="shared" ca="1" si="113"/>
        <v>0</v>
      </c>
      <c r="AP180" t="b">
        <f t="shared" ca="1" si="103"/>
        <v>0</v>
      </c>
      <c r="AQ180" t="b">
        <f t="shared" ca="1" si="81"/>
        <v>0</v>
      </c>
      <c r="AR180" s="124" t="e">
        <f t="shared" ca="1" si="104"/>
        <v>#N/A</v>
      </c>
      <c r="AS180" s="124" t="e">
        <f t="shared" ca="1" si="105"/>
        <v>#N/A</v>
      </c>
      <c r="AT180" t="e">
        <f t="shared" ca="1" si="114"/>
        <v>#N/A</v>
      </c>
      <c r="AU180" t="e">
        <f t="shared" ca="1" si="114"/>
        <v>#N/A</v>
      </c>
    </row>
    <row r="181" spans="1:47" x14ac:dyDescent="0.25">
      <c r="A181">
        <v>149</v>
      </c>
      <c r="B181" s="74">
        <f ca="1">OFFSET(InputPriceData!B$15,CalculationsAndCharts!$A181+$A$11,0,1,1)</f>
        <v>41375</v>
      </c>
      <c r="C181" s="3">
        <f ca="1">OFFSET(InputPriceData!G$15,CalculationsAndCharts!$A181+$A$11,0,1,1)</f>
        <v>5470800</v>
      </c>
      <c r="D181" s="4">
        <f ca="1">OFFSET(InputPriceData!C$15,CalculationsAndCharts!$A181+$A$11,IF($C$7,7,0),1,1)</f>
        <v>50.31</v>
      </c>
      <c r="E181" s="4">
        <f ca="1">OFFSET(InputPriceData!D$15,CalculationsAndCharts!$A181+$A$11,IF($C$7,7,0),1,1)</f>
        <v>50.85</v>
      </c>
      <c r="F181" s="4">
        <f ca="1">OFFSET(InputPriceData!E$15,CalculationsAndCharts!$A181+$A$11,IF($C$7,7,0),1,1)</f>
        <v>50.21</v>
      </c>
      <c r="G181" s="4">
        <f ca="1">OFFSET(InputPriceData!F$15,CalculationsAndCharts!$A181+$A$11,IF($C$7,7,0),1,1)</f>
        <v>50.28</v>
      </c>
      <c r="H181" s="126" t="e">
        <f t="shared" si="84"/>
        <v>#N/A</v>
      </c>
      <c r="I181" s="41" t="e">
        <f t="shared" si="116"/>
        <v>#N/A</v>
      </c>
      <c r="J181" s="41" t="e">
        <f t="shared" si="116"/>
        <v>#N/A</v>
      </c>
      <c r="K181" s="215">
        <f t="shared" ca="1" si="85"/>
        <v>50.177429281366443</v>
      </c>
      <c r="L181" s="215">
        <f t="shared" ca="1" si="106"/>
        <v>50.177429281366443</v>
      </c>
      <c r="M181" s="121">
        <f t="shared" ca="1" si="86"/>
        <v>-0.68082440984692416</v>
      </c>
      <c r="N181" s="121">
        <f t="shared" ca="1" si="107"/>
        <v>-0.84378553041931559</v>
      </c>
      <c r="O181" s="121">
        <f t="shared" ca="1" si="108"/>
        <v>1.5068888655461496</v>
      </c>
      <c r="P181" s="121">
        <f t="shared" ca="1" si="115"/>
        <v>-0.84378553041931559</v>
      </c>
      <c r="Q181" s="121">
        <f t="shared" ca="1" si="87"/>
        <v>0</v>
      </c>
      <c r="R181" s="121">
        <f t="shared" ca="1" si="88"/>
        <v>-2.4021870415724515E-2</v>
      </c>
      <c r="S181" s="121"/>
      <c r="T181" s="124">
        <f t="shared" ca="1" si="89"/>
        <v>52.22</v>
      </c>
      <c r="U181" s="124">
        <f t="shared" ca="1" si="90"/>
        <v>47.77</v>
      </c>
      <c r="V181" s="121">
        <f t="shared" ca="1" si="91"/>
        <v>0.56404494382022485</v>
      </c>
      <c r="W181" s="121" t="e">
        <f t="shared" si="109"/>
        <v>#N/A</v>
      </c>
      <c r="X181" s="124">
        <f t="shared" si="110"/>
        <v>0.2</v>
      </c>
      <c r="Y181" s="124">
        <f t="shared" si="111"/>
        <v>0.8</v>
      </c>
      <c r="Z181" t="e">
        <f t="shared" ca="1" si="92"/>
        <v>#N/A</v>
      </c>
      <c r="AA181" t="e">
        <f t="shared" ca="1" si="93"/>
        <v>#N/A</v>
      </c>
      <c r="AB181" t="e">
        <f t="shared" ca="1" si="94"/>
        <v>#N/A</v>
      </c>
      <c r="AC181" t="e">
        <f t="shared" ca="1" si="95"/>
        <v>#N/A</v>
      </c>
      <c r="AD181" t="b">
        <f t="shared" ca="1" si="96"/>
        <v>0</v>
      </c>
      <c r="AE181" t="b">
        <f t="shared" ca="1" si="83"/>
        <v>0</v>
      </c>
      <c r="AF181" t="b">
        <f t="shared" ca="1" si="112"/>
        <v>1</v>
      </c>
      <c r="AG181" t="b">
        <f t="shared" ca="1" si="97"/>
        <v>0</v>
      </c>
      <c r="AH181" t="b">
        <f t="shared" ca="1" si="79"/>
        <v>0</v>
      </c>
      <c r="AI181" s="225" t="e">
        <f t="shared" ca="1" si="98"/>
        <v>#N/A</v>
      </c>
      <c r="AJ181" s="225" t="e">
        <f t="shared" ca="1" si="99"/>
        <v>#N/A</v>
      </c>
      <c r="AK181" s="225" t="e">
        <f t="shared" ca="1" si="100"/>
        <v>#N/A</v>
      </c>
      <c r="AL181" s="225" t="e">
        <f t="shared" ca="1" si="101"/>
        <v>#N/A</v>
      </c>
      <c r="AM181" t="b">
        <f t="shared" ca="1" si="102"/>
        <v>0</v>
      </c>
      <c r="AN181" t="b">
        <f t="shared" ca="1" si="80"/>
        <v>0</v>
      </c>
      <c r="AO181" t="b">
        <f t="shared" ca="1" si="113"/>
        <v>0</v>
      </c>
      <c r="AP181" t="b">
        <f t="shared" ca="1" si="103"/>
        <v>0</v>
      </c>
      <c r="AQ181" t="b">
        <f t="shared" ca="1" si="81"/>
        <v>0</v>
      </c>
      <c r="AR181" s="124" t="e">
        <f t="shared" ca="1" si="104"/>
        <v>#N/A</v>
      </c>
      <c r="AS181" s="124" t="e">
        <f t="shared" ca="1" si="105"/>
        <v>#N/A</v>
      </c>
      <c r="AT181" t="e">
        <f t="shared" ca="1" si="114"/>
        <v>#N/A</v>
      </c>
      <c r="AU181" t="e">
        <f t="shared" ca="1" si="114"/>
        <v>#N/A</v>
      </c>
    </row>
    <row r="182" spans="1:47" x14ac:dyDescent="0.25">
      <c r="A182">
        <v>150</v>
      </c>
      <c r="B182" s="74">
        <f ca="1">OFFSET(InputPriceData!B$15,CalculationsAndCharts!$A182+$A$11,0,1,1)</f>
        <v>41374</v>
      </c>
      <c r="C182" s="3">
        <f ca="1">OFFSET(InputPriceData!G$15,CalculationsAndCharts!$A182+$A$11,0,1,1)</f>
        <v>6801000</v>
      </c>
      <c r="D182" s="4">
        <f ca="1">OFFSET(InputPriceData!C$15,CalculationsAndCharts!$A182+$A$11,IF($C$7,7,0),1,1)</f>
        <v>49.9</v>
      </c>
      <c r="E182" s="4">
        <f ca="1">OFFSET(InputPriceData!D$15,CalculationsAndCharts!$A182+$A$11,IF($C$7,7,0),1,1)</f>
        <v>51.34</v>
      </c>
      <c r="F182" s="4">
        <f ca="1">OFFSET(InputPriceData!E$15,CalculationsAndCharts!$A182+$A$11,IF($C$7,7,0),1,1)</f>
        <v>49.76</v>
      </c>
      <c r="G182" s="4">
        <f ca="1">OFFSET(InputPriceData!F$15,CalculationsAndCharts!$A182+$A$11,IF($C$7,7,0),1,1)</f>
        <v>50.24</v>
      </c>
      <c r="H182" s="126" t="e">
        <f t="shared" si="84"/>
        <v>#N/A</v>
      </c>
      <c r="I182" s="41" t="e">
        <f t="shared" si="116"/>
        <v>#N/A</v>
      </c>
      <c r="J182" s="41" t="e">
        <f t="shared" si="116"/>
        <v>#N/A</v>
      </c>
      <c r="K182" s="215">
        <f t="shared" ca="1" si="85"/>
        <v>50.212634700675778</v>
      </c>
      <c r="L182" s="215">
        <f t="shared" ca="1" si="106"/>
        <v>50.212634700675778</v>
      </c>
      <c r="M182" s="121">
        <f t="shared" ca="1" si="86"/>
        <v>-0.7295873670129942</v>
      </c>
      <c r="N182" s="121">
        <f t="shared" ca="1" si="107"/>
        <v>-0.82750479665237953</v>
      </c>
      <c r="O182" s="121">
        <f t="shared" ca="1" si="108"/>
        <v>1.5068888655461496</v>
      </c>
      <c r="P182" s="121">
        <f t="shared" ca="1" si="115"/>
        <v>-0.82750479665237953</v>
      </c>
      <c r="Q182" s="121">
        <f t="shared" ca="1" si="87"/>
        <v>0</v>
      </c>
      <c r="R182" s="121">
        <f t="shared" ca="1" si="88"/>
        <v>-2.4289221977745259E-2</v>
      </c>
      <c r="S182" s="121"/>
      <c r="T182" s="124">
        <f t="shared" ca="1" si="89"/>
        <v>52.22</v>
      </c>
      <c r="U182" s="124">
        <f t="shared" ca="1" si="90"/>
        <v>47.77</v>
      </c>
      <c r="V182" s="121">
        <f t="shared" ca="1" si="91"/>
        <v>0.55505617977528121</v>
      </c>
      <c r="W182" s="121" t="e">
        <f t="shared" si="109"/>
        <v>#N/A</v>
      </c>
      <c r="X182" s="124">
        <f t="shared" si="110"/>
        <v>0.2</v>
      </c>
      <c r="Y182" s="124">
        <f t="shared" si="111"/>
        <v>0.8</v>
      </c>
      <c r="Z182" t="e">
        <f t="shared" ca="1" si="92"/>
        <v>#N/A</v>
      </c>
      <c r="AA182" t="e">
        <f t="shared" ca="1" si="93"/>
        <v>#N/A</v>
      </c>
      <c r="AB182" t="e">
        <f t="shared" ca="1" si="94"/>
        <v>#N/A</v>
      </c>
      <c r="AC182" t="e">
        <f t="shared" ca="1" si="95"/>
        <v>#N/A</v>
      </c>
      <c r="AD182" t="b">
        <f t="shared" ca="1" si="96"/>
        <v>0</v>
      </c>
      <c r="AE182" t="b">
        <f t="shared" ca="1" si="83"/>
        <v>0</v>
      </c>
      <c r="AF182" t="b">
        <f t="shared" ca="1" si="112"/>
        <v>1</v>
      </c>
      <c r="AG182" t="b">
        <f t="shared" ca="1" si="97"/>
        <v>0</v>
      </c>
      <c r="AH182" t="b">
        <f t="shared" ca="1" si="79"/>
        <v>0</v>
      </c>
      <c r="AI182" s="225" t="e">
        <f t="shared" ca="1" si="98"/>
        <v>#N/A</v>
      </c>
      <c r="AJ182" s="225" t="e">
        <f t="shared" ca="1" si="99"/>
        <v>#N/A</v>
      </c>
      <c r="AK182" s="225" t="e">
        <f t="shared" ca="1" si="100"/>
        <v>#N/A</v>
      </c>
      <c r="AL182" s="225" t="e">
        <f t="shared" ca="1" si="101"/>
        <v>#N/A</v>
      </c>
      <c r="AM182" t="b">
        <f t="shared" ca="1" si="102"/>
        <v>0</v>
      </c>
      <c r="AN182" t="b">
        <f t="shared" ca="1" si="80"/>
        <v>0</v>
      </c>
      <c r="AO182" t="b">
        <f t="shared" ca="1" si="113"/>
        <v>0</v>
      </c>
      <c r="AP182" t="b">
        <f t="shared" ca="1" si="103"/>
        <v>0</v>
      </c>
      <c r="AQ182" t="b">
        <f t="shared" ca="1" si="81"/>
        <v>0</v>
      </c>
      <c r="AR182" s="124" t="e">
        <f t="shared" ca="1" si="104"/>
        <v>#N/A</v>
      </c>
      <c r="AS182" s="124" t="e">
        <f t="shared" ca="1" si="105"/>
        <v>#N/A</v>
      </c>
      <c r="AT182" t="e">
        <f t="shared" ca="1" si="114"/>
        <v>#N/A</v>
      </c>
      <c r="AU182" t="e">
        <f t="shared" ca="1" si="114"/>
        <v>#N/A</v>
      </c>
    </row>
    <row r="183" spans="1:47" x14ac:dyDescent="0.25">
      <c r="A183">
        <v>151</v>
      </c>
      <c r="B183" s="74">
        <f ca="1">OFFSET(InputPriceData!B$15,CalculationsAndCharts!$A183+$A$11,0,1,1)</f>
        <v>41373</v>
      </c>
      <c r="C183" s="3">
        <f ca="1">OFFSET(InputPriceData!G$15,CalculationsAndCharts!$A183+$A$11,0,1,1)</f>
        <v>7493300</v>
      </c>
      <c r="D183" s="4">
        <f ca="1">OFFSET(InputPriceData!C$15,CalculationsAndCharts!$A183+$A$11,IF($C$7,7,0),1,1)</f>
        <v>50.48</v>
      </c>
      <c r="E183" s="4">
        <f ca="1">OFFSET(InputPriceData!D$15,CalculationsAndCharts!$A183+$A$11,IF($C$7,7,0),1,1)</f>
        <v>50.58</v>
      </c>
      <c r="F183" s="4">
        <f ca="1">OFFSET(InputPriceData!E$15,CalculationsAndCharts!$A183+$A$11,IF($C$7,7,0),1,1)</f>
        <v>49.76</v>
      </c>
      <c r="G183" s="4">
        <f ca="1">OFFSET(InputPriceData!F$15,CalculationsAndCharts!$A183+$A$11,IF($C$7,7,0),1,1)</f>
        <v>49.85</v>
      </c>
      <c r="H183" s="126" t="e">
        <f t="shared" si="84"/>
        <v>#N/A</v>
      </c>
      <c r="I183" s="41" t="e">
        <f t="shared" si="116"/>
        <v>#N/A</v>
      </c>
      <c r="J183" s="41" t="e">
        <f t="shared" si="116"/>
        <v>#N/A</v>
      </c>
      <c r="K183" s="215">
        <f t="shared" ca="1" si="85"/>
        <v>50.327382279633966</v>
      </c>
      <c r="L183" s="215">
        <f t="shared" ca="1" si="106"/>
        <v>50.327382279633966</v>
      </c>
      <c r="M183" s="121">
        <f t="shared" ca="1" si="86"/>
        <v>-1.1662139516409888</v>
      </c>
      <c r="N183" s="121">
        <f t="shared" ca="1" si="107"/>
        <v>-0.71265109750778421</v>
      </c>
      <c r="O183" s="121">
        <f t="shared" ca="1" si="108"/>
        <v>1.5068888655461496</v>
      </c>
      <c r="P183" s="121">
        <f t="shared" ca="1" si="115"/>
        <v>-0.71265109750778421</v>
      </c>
      <c r="Q183" s="121">
        <f t="shared" ca="1" si="87"/>
        <v>0</v>
      </c>
      <c r="R183" s="121">
        <f t="shared" ca="1" si="88"/>
        <v>-9.9902690501943309E-3</v>
      </c>
      <c r="S183" s="121"/>
      <c r="T183" s="124">
        <f t="shared" ca="1" si="89"/>
        <v>52.22</v>
      </c>
      <c r="U183" s="124">
        <f t="shared" ca="1" si="90"/>
        <v>47.76</v>
      </c>
      <c r="V183" s="121">
        <f t="shared" ca="1" si="91"/>
        <v>0.4686098654708527</v>
      </c>
      <c r="W183" s="121" t="e">
        <f t="shared" si="109"/>
        <v>#N/A</v>
      </c>
      <c r="X183" s="124">
        <f t="shared" si="110"/>
        <v>0.2</v>
      </c>
      <c r="Y183" s="124">
        <f t="shared" si="111"/>
        <v>0.8</v>
      </c>
      <c r="Z183" t="e">
        <f t="shared" ca="1" si="92"/>
        <v>#N/A</v>
      </c>
      <c r="AA183" t="e">
        <f t="shared" ca="1" si="93"/>
        <v>#N/A</v>
      </c>
      <c r="AB183" t="e">
        <f t="shared" ca="1" si="94"/>
        <v>#N/A</v>
      </c>
      <c r="AC183" t="e">
        <f t="shared" ca="1" si="95"/>
        <v>#N/A</v>
      </c>
      <c r="AD183" t="b">
        <f t="shared" ca="1" si="96"/>
        <v>0</v>
      </c>
      <c r="AE183" t="b">
        <f t="shared" ca="1" si="83"/>
        <v>0</v>
      </c>
      <c r="AF183" t="b">
        <f t="shared" ca="1" si="112"/>
        <v>1</v>
      </c>
      <c r="AG183" t="b">
        <f t="shared" ca="1" si="97"/>
        <v>0</v>
      </c>
      <c r="AH183" t="b">
        <f t="shared" ca="1" si="79"/>
        <v>0</v>
      </c>
      <c r="AI183" s="225" t="e">
        <f t="shared" ca="1" si="98"/>
        <v>#N/A</v>
      </c>
      <c r="AJ183" s="225" t="e">
        <f t="shared" ca="1" si="99"/>
        <v>#N/A</v>
      </c>
      <c r="AK183" s="225" t="e">
        <f t="shared" ca="1" si="100"/>
        <v>#N/A</v>
      </c>
      <c r="AL183" s="225" t="e">
        <f t="shared" ca="1" si="101"/>
        <v>#N/A</v>
      </c>
      <c r="AM183" t="b">
        <f t="shared" ca="1" si="102"/>
        <v>0</v>
      </c>
      <c r="AN183" t="b">
        <f t="shared" ca="1" si="80"/>
        <v>0</v>
      </c>
      <c r="AO183" t="b">
        <f t="shared" ca="1" si="113"/>
        <v>0</v>
      </c>
      <c r="AP183" t="b">
        <f t="shared" ca="1" si="103"/>
        <v>0</v>
      </c>
      <c r="AQ183" t="b">
        <f t="shared" ca="1" si="81"/>
        <v>0</v>
      </c>
      <c r="AR183" s="124" t="e">
        <f t="shared" ca="1" si="104"/>
        <v>#N/A</v>
      </c>
      <c r="AS183" s="124" t="e">
        <f t="shared" ca="1" si="105"/>
        <v>#N/A</v>
      </c>
      <c r="AT183" t="e">
        <f t="shared" ca="1" si="114"/>
        <v>#N/A</v>
      </c>
      <c r="AU183" t="e">
        <f t="shared" ca="1" si="114"/>
        <v>#N/A</v>
      </c>
    </row>
    <row r="184" spans="1:47" x14ac:dyDescent="0.25">
      <c r="A184">
        <v>152</v>
      </c>
      <c r="B184" s="74">
        <f ca="1">OFFSET(InputPriceData!B$15,CalculationsAndCharts!$A184+$A$11,0,1,1)</f>
        <v>41372</v>
      </c>
      <c r="C184" s="3">
        <f ca="1">OFFSET(InputPriceData!G$15,CalculationsAndCharts!$A184+$A$11,0,1,1)</f>
        <v>3150200</v>
      </c>
      <c r="D184" s="4">
        <f ca="1">OFFSET(InputPriceData!C$15,CalculationsAndCharts!$A184+$A$11,IF($C$7,7,0),1,1)</f>
        <v>50.28</v>
      </c>
      <c r="E184" s="4">
        <f ca="1">OFFSET(InputPriceData!D$15,CalculationsAndCharts!$A184+$A$11,IF($C$7,7,0),1,1)</f>
        <v>50.49</v>
      </c>
      <c r="F184" s="4">
        <f ca="1">OFFSET(InputPriceData!E$15,CalculationsAndCharts!$A184+$A$11,IF($C$7,7,0),1,1)</f>
        <v>50.05</v>
      </c>
      <c r="G184" s="4">
        <f ca="1">OFFSET(InputPriceData!F$15,CalculationsAndCharts!$A184+$A$11,IF($C$7,7,0),1,1)</f>
        <v>50.36</v>
      </c>
      <c r="H184" s="126" t="e">
        <f t="shared" si="84"/>
        <v>#N/A</v>
      </c>
      <c r="I184" s="41" t="e">
        <f t="shared" si="116"/>
        <v>#N/A</v>
      </c>
      <c r="J184" s="41" t="e">
        <f t="shared" si="116"/>
        <v>#N/A</v>
      </c>
      <c r="K184" s="215">
        <f t="shared" ca="1" si="85"/>
        <v>50.43257822101571</v>
      </c>
      <c r="L184" s="215">
        <f t="shared" ca="1" si="106"/>
        <v>50.43257822101571</v>
      </c>
      <c r="M184" s="121">
        <f t="shared" ca="1" si="86"/>
        <v>-0.69124128382672156</v>
      </c>
      <c r="N184" s="121">
        <f t="shared" ca="1" si="107"/>
        <v>-0.57818897477975262</v>
      </c>
      <c r="O184" s="121">
        <f t="shared" ca="1" si="108"/>
        <v>1.5068888655461496</v>
      </c>
      <c r="P184" s="121">
        <f t="shared" ca="1" si="115"/>
        <v>-0.57818897477975262</v>
      </c>
      <c r="Q184" s="121">
        <f t="shared" ca="1" si="87"/>
        <v>0</v>
      </c>
      <c r="R184" s="121">
        <f t="shared" ca="1" si="88"/>
        <v>3.0923898426958071E-2</v>
      </c>
      <c r="S184" s="121"/>
      <c r="T184" s="124">
        <f t="shared" ca="1" si="89"/>
        <v>52.22</v>
      </c>
      <c r="U184" s="124">
        <f t="shared" ca="1" si="90"/>
        <v>47.48</v>
      </c>
      <c r="V184" s="121">
        <f t="shared" ca="1" si="91"/>
        <v>0.607594936708861</v>
      </c>
      <c r="W184" s="121" t="e">
        <f t="shared" si="109"/>
        <v>#N/A</v>
      </c>
      <c r="X184" s="124">
        <f t="shared" si="110"/>
        <v>0.2</v>
      </c>
      <c r="Y184" s="124">
        <f t="shared" si="111"/>
        <v>0.8</v>
      </c>
      <c r="Z184">
        <f t="shared" ca="1" si="92"/>
        <v>50.28</v>
      </c>
      <c r="AA184" t="e">
        <f t="shared" ca="1" si="93"/>
        <v>#N/A</v>
      </c>
      <c r="AB184" t="e">
        <f t="shared" ca="1" si="94"/>
        <v>#N/A</v>
      </c>
      <c r="AC184" t="e">
        <f t="shared" ca="1" si="95"/>
        <v>#N/A</v>
      </c>
      <c r="AD184" t="b">
        <f t="shared" ca="1" si="96"/>
        <v>0</v>
      </c>
      <c r="AE184" t="b">
        <f t="shared" ca="1" si="83"/>
        <v>1</v>
      </c>
      <c r="AF184" t="b">
        <f t="shared" ca="1" si="112"/>
        <v>1</v>
      </c>
      <c r="AG184" t="b">
        <f t="shared" ca="1" si="97"/>
        <v>0</v>
      </c>
      <c r="AH184" t="b">
        <f t="shared" ca="1" si="79"/>
        <v>0</v>
      </c>
      <c r="AI184" s="225">
        <f t="shared" ca="1" si="98"/>
        <v>50.28</v>
      </c>
      <c r="AJ184" s="225" t="e">
        <f t="shared" ca="1" si="99"/>
        <v>#N/A</v>
      </c>
      <c r="AK184" s="225">
        <f t="shared" ca="1" si="100"/>
        <v>50.28</v>
      </c>
      <c r="AL184" s="225" t="e">
        <f t="shared" ca="1" si="101"/>
        <v>#N/A</v>
      </c>
      <c r="AM184" t="b">
        <f t="shared" ca="1" si="102"/>
        <v>0</v>
      </c>
      <c r="AN184" t="b">
        <f t="shared" ca="1" si="80"/>
        <v>0</v>
      </c>
      <c r="AO184" t="b">
        <f t="shared" ca="1" si="113"/>
        <v>0</v>
      </c>
      <c r="AP184" t="b">
        <f t="shared" ca="1" si="103"/>
        <v>0</v>
      </c>
      <c r="AQ184" t="b">
        <f t="shared" ca="1" si="81"/>
        <v>1</v>
      </c>
      <c r="AR184" s="124" t="e">
        <f t="shared" ca="1" si="104"/>
        <v>#N/A</v>
      </c>
      <c r="AS184" s="124">
        <f t="shared" ca="1" si="105"/>
        <v>50.28</v>
      </c>
      <c r="AT184" t="e">
        <f t="shared" ca="1" si="114"/>
        <v>#N/A</v>
      </c>
      <c r="AU184">
        <f t="shared" ca="1" si="114"/>
        <v>50.28</v>
      </c>
    </row>
    <row r="185" spans="1:47" x14ac:dyDescent="0.25">
      <c r="A185">
        <v>153</v>
      </c>
      <c r="B185" s="74">
        <f ca="1">OFFSET(InputPriceData!B$15,CalculationsAndCharts!$A185+$A$11,0,1,1)</f>
        <v>41369</v>
      </c>
      <c r="C185" s="3">
        <f ca="1">OFFSET(InputPriceData!G$15,CalculationsAndCharts!$A185+$A$11,0,1,1)</f>
        <v>3662400</v>
      </c>
      <c r="D185" s="4">
        <f ca="1">OFFSET(InputPriceData!C$15,CalculationsAndCharts!$A185+$A$11,IF($C$7,7,0),1,1)</f>
        <v>50.23</v>
      </c>
      <c r="E185" s="4">
        <f ca="1">OFFSET(InputPriceData!D$15,CalculationsAndCharts!$A185+$A$11,IF($C$7,7,0),1,1)</f>
        <v>50.42</v>
      </c>
      <c r="F185" s="4">
        <f ca="1">OFFSET(InputPriceData!E$15,CalculationsAndCharts!$A185+$A$11,IF($C$7,7,0),1,1)</f>
        <v>49.92</v>
      </c>
      <c r="G185" s="4">
        <f ca="1">OFFSET(InputPriceData!F$15,CalculationsAndCharts!$A185+$A$11,IF($C$7,7,0),1,1)</f>
        <v>50.4</v>
      </c>
      <c r="H185" s="126" t="e">
        <f t="shared" si="84"/>
        <v>#N/A</v>
      </c>
      <c r="I185" s="41" t="e">
        <f t="shared" si="116"/>
        <v>#N/A</v>
      </c>
      <c r="J185" s="41" t="e">
        <f t="shared" si="116"/>
        <v>#N/A</v>
      </c>
      <c r="K185" s="215">
        <f t="shared" ca="1" si="85"/>
        <v>50.486734740192546</v>
      </c>
      <c r="L185" s="215">
        <f t="shared" ca="1" si="106"/>
        <v>50.486734740192546</v>
      </c>
      <c r="M185" s="121">
        <f t="shared" ca="1" si="86"/>
        <v>-0.62977211502350383</v>
      </c>
      <c r="N185" s="121">
        <f t="shared" ca="1" si="107"/>
        <v>-0.46700763727257877</v>
      </c>
      <c r="O185" s="121">
        <f t="shared" ca="1" si="108"/>
        <v>1.5068888655461496</v>
      </c>
      <c r="P185" s="121">
        <f t="shared" ca="1" si="115"/>
        <v>-0.46700763727257877</v>
      </c>
      <c r="Q185" s="121">
        <f t="shared" ca="1" si="87"/>
        <v>0</v>
      </c>
      <c r="R185" s="121">
        <f t="shared" ca="1" si="88"/>
        <v>0.11136772764787795</v>
      </c>
      <c r="S185" s="121"/>
      <c r="T185" s="124">
        <f t="shared" ca="1" si="89"/>
        <v>52.22</v>
      </c>
      <c r="U185" s="124">
        <f t="shared" ca="1" si="90"/>
        <v>47.48</v>
      </c>
      <c r="V185" s="121">
        <f t="shared" ca="1" si="91"/>
        <v>0.61603375527426174</v>
      </c>
      <c r="W185" s="121" t="e">
        <f t="shared" si="109"/>
        <v>#N/A</v>
      </c>
      <c r="X185" s="124">
        <f t="shared" si="110"/>
        <v>0.2</v>
      </c>
      <c r="Y185" s="124">
        <f t="shared" si="111"/>
        <v>0.8</v>
      </c>
      <c r="Z185" t="e">
        <f t="shared" ca="1" si="92"/>
        <v>#N/A</v>
      </c>
      <c r="AA185" t="e">
        <f t="shared" ca="1" si="93"/>
        <v>#N/A</v>
      </c>
      <c r="AB185">
        <f t="shared" ca="1" si="94"/>
        <v>0.11136772764787795</v>
      </c>
      <c r="AC185" t="e">
        <f t="shared" ca="1" si="95"/>
        <v>#N/A</v>
      </c>
      <c r="AD185" t="b">
        <f t="shared" ca="1" si="96"/>
        <v>1</v>
      </c>
      <c r="AE185" t="b">
        <f t="shared" ca="1" si="83"/>
        <v>0</v>
      </c>
      <c r="AF185" t="b">
        <f t="shared" ca="1" si="112"/>
        <v>0</v>
      </c>
      <c r="AG185" t="b">
        <f t="shared" ca="1" si="97"/>
        <v>0</v>
      </c>
      <c r="AH185" t="b">
        <f t="shared" ca="1" si="79"/>
        <v>0</v>
      </c>
      <c r="AI185" s="225" t="e">
        <f t="shared" ca="1" si="98"/>
        <v>#N/A</v>
      </c>
      <c r="AJ185" s="225" t="e">
        <f t="shared" ca="1" si="99"/>
        <v>#N/A</v>
      </c>
      <c r="AK185" s="225" t="e">
        <f t="shared" ca="1" si="100"/>
        <v>#N/A</v>
      </c>
      <c r="AL185" s="225" t="e">
        <f t="shared" ca="1" si="101"/>
        <v>#N/A</v>
      </c>
      <c r="AM185" t="b">
        <f t="shared" ca="1" si="102"/>
        <v>0</v>
      </c>
      <c r="AN185" t="b">
        <f t="shared" ca="1" si="80"/>
        <v>0</v>
      </c>
      <c r="AO185" t="b">
        <f t="shared" ca="1" si="113"/>
        <v>1</v>
      </c>
      <c r="AP185" t="b">
        <f t="shared" ca="1" si="103"/>
        <v>1</v>
      </c>
      <c r="AQ185" t="b">
        <f t="shared" ca="1" si="81"/>
        <v>0</v>
      </c>
      <c r="AR185" s="124" t="e">
        <f t="shared" ca="1" si="104"/>
        <v>#N/A</v>
      </c>
      <c r="AS185" s="124" t="e">
        <f t="shared" ca="1" si="105"/>
        <v>#N/A</v>
      </c>
      <c r="AT185" t="e">
        <f t="shared" ca="1" si="114"/>
        <v>#N/A</v>
      </c>
      <c r="AU185" t="e">
        <f t="shared" ca="1" si="114"/>
        <v>#N/A</v>
      </c>
    </row>
    <row r="186" spans="1:47" x14ac:dyDescent="0.25">
      <c r="A186">
        <v>154</v>
      </c>
      <c r="B186" s="74">
        <f ca="1">OFFSET(InputPriceData!B$15,CalculationsAndCharts!$A186+$A$11,0,1,1)</f>
        <v>41368</v>
      </c>
      <c r="C186" s="3">
        <f ca="1">OFFSET(InputPriceData!G$15,CalculationsAndCharts!$A186+$A$11,0,1,1)</f>
        <v>2929400</v>
      </c>
      <c r="D186" s="4">
        <f ca="1">OFFSET(InputPriceData!C$15,CalculationsAndCharts!$A186+$A$11,IF($C$7,7,0),1,1)</f>
        <v>50.22</v>
      </c>
      <c r="E186" s="4">
        <f ca="1">OFFSET(InputPriceData!D$15,CalculationsAndCharts!$A186+$A$11,IF($C$7,7,0),1,1)</f>
        <v>50.74</v>
      </c>
      <c r="F186" s="4">
        <f ca="1">OFFSET(InputPriceData!E$15,CalculationsAndCharts!$A186+$A$11,IF($C$7,7,0),1,1)</f>
        <v>50.13</v>
      </c>
      <c r="G186" s="4">
        <f ca="1">OFFSET(InputPriceData!F$15,CalculationsAndCharts!$A186+$A$11,IF($C$7,7,0),1,1)</f>
        <v>50.73</v>
      </c>
      <c r="H186" s="126" t="e">
        <f t="shared" si="84"/>
        <v>#N/A</v>
      </c>
      <c r="I186" s="41" t="e">
        <f t="shared" si="116"/>
        <v>#N/A</v>
      </c>
      <c r="J186" s="41" t="e">
        <f t="shared" si="116"/>
        <v>#N/A</v>
      </c>
      <c r="K186" s="215">
        <f t="shared" ca="1" si="85"/>
        <v>50.552716876784388</v>
      </c>
      <c r="L186" s="215">
        <f t="shared" ca="1" si="106"/>
        <v>50.552716876784388</v>
      </c>
      <c r="M186" s="121">
        <f t="shared" ca="1" si="86"/>
        <v>-0.23100075632731076</v>
      </c>
      <c r="N186" s="121">
        <f t="shared" ca="1" si="107"/>
        <v>-0.31577862353009778</v>
      </c>
      <c r="O186" s="121">
        <f t="shared" ca="1" si="108"/>
        <v>1.6817934380628481</v>
      </c>
      <c r="P186" s="121">
        <f t="shared" ca="1" si="115"/>
        <v>-0.31577862353009778</v>
      </c>
      <c r="Q186" s="121">
        <f t="shared" ca="1" si="87"/>
        <v>0</v>
      </c>
      <c r="R186" s="121">
        <f t="shared" ca="1" si="88"/>
        <v>0.23841179035211374</v>
      </c>
      <c r="S186" s="121"/>
      <c r="T186" s="124">
        <f t="shared" ca="1" si="89"/>
        <v>52.22</v>
      </c>
      <c r="U186" s="124">
        <f t="shared" ca="1" si="90"/>
        <v>47.46</v>
      </c>
      <c r="V186" s="121">
        <f t="shared" ca="1" si="91"/>
        <v>0.68697478991596583</v>
      </c>
      <c r="W186" s="121" t="e">
        <f t="shared" si="109"/>
        <v>#N/A</v>
      </c>
      <c r="X186" s="124">
        <f t="shared" si="110"/>
        <v>0.2</v>
      </c>
      <c r="Y186" s="124">
        <f t="shared" si="111"/>
        <v>0.8</v>
      </c>
      <c r="Z186" t="e">
        <f t="shared" ca="1" si="92"/>
        <v>#N/A</v>
      </c>
      <c r="AA186" t="e">
        <f t="shared" ca="1" si="93"/>
        <v>#N/A</v>
      </c>
      <c r="AB186" t="e">
        <f t="shared" ca="1" si="94"/>
        <v>#N/A</v>
      </c>
      <c r="AC186" t="e">
        <f t="shared" ca="1" si="95"/>
        <v>#N/A</v>
      </c>
      <c r="AD186" t="b">
        <f t="shared" ca="1" si="96"/>
        <v>0</v>
      </c>
      <c r="AE186" t="b">
        <f t="shared" ca="1" si="83"/>
        <v>0</v>
      </c>
      <c r="AF186" t="b">
        <f t="shared" ca="1" si="112"/>
        <v>0</v>
      </c>
      <c r="AG186" t="b">
        <f t="shared" ca="1" si="97"/>
        <v>0</v>
      </c>
      <c r="AH186" t="b">
        <f t="shared" ca="1" si="79"/>
        <v>0</v>
      </c>
      <c r="AI186" s="225" t="e">
        <f t="shared" ca="1" si="98"/>
        <v>#N/A</v>
      </c>
      <c r="AJ186" s="225" t="e">
        <f t="shared" ca="1" si="99"/>
        <v>#N/A</v>
      </c>
      <c r="AK186" s="225" t="e">
        <f t="shared" ca="1" si="100"/>
        <v>#N/A</v>
      </c>
      <c r="AL186" s="225" t="e">
        <f t="shared" ca="1" si="101"/>
        <v>#N/A</v>
      </c>
      <c r="AM186" t="b">
        <f t="shared" ca="1" si="102"/>
        <v>0</v>
      </c>
      <c r="AN186" t="b">
        <f t="shared" ca="1" si="80"/>
        <v>0</v>
      </c>
      <c r="AO186" t="b">
        <f t="shared" ca="1" si="113"/>
        <v>1</v>
      </c>
      <c r="AP186" t="b">
        <f t="shared" ca="1" si="103"/>
        <v>0</v>
      </c>
      <c r="AQ186" t="b">
        <f t="shared" ca="1" si="81"/>
        <v>0</v>
      </c>
      <c r="AR186" s="124" t="e">
        <f t="shared" ca="1" si="104"/>
        <v>#N/A</v>
      </c>
      <c r="AS186" s="124" t="e">
        <f t="shared" ca="1" si="105"/>
        <v>#N/A</v>
      </c>
      <c r="AT186" t="e">
        <f t="shared" ca="1" si="114"/>
        <v>#N/A</v>
      </c>
      <c r="AU186" t="e">
        <f t="shared" ca="1" si="114"/>
        <v>#N/A</v>
      </c>
    </row>
    <row r="187" spans="1:47" x14ac:dyDescent="0.25">
      <c r="A187">
        <v>155</v>
      </c>
      <c r="B187" s="74">
        <f ca="1">OFFSET(InputPriceData!B$15,CalculationsAndCharts!$A187+$A$11,0,1,1)</f>
        <v>41367</v>
      </c>
      <c r="C187" s="3">
        <f ca="1">OFFSET(InputPriceData!G$15,CalculationsAndCharts!$A187+$A$11,0,1,1)</f>
        <v>2804700</v>
      </c>
      <c r="D187" s="4">
        <f ca="1">OFFSET(InputPriceData!C$15,CalculationsAndCharts!$A187+$A$11,IF($C$7,7,0),1,1)</f>
        <v>50.68</v>
      </c>
      <c r="E187" s="4">
        <f ca="1">OFFSET(InputPriceData!D$15,CalculationsAndCharts!$A187+$A$11,IF($C$7,7,0),1,1)</f>
        <v>50.73</v>
      </c>
      <c r="F187" s="4">
        <f ca="1">OFFSET(InputPriceData!E$15,CalculationsAndCharts!$A187+$A$11,IF($C$7,7,0),1,1)</f>
        <v>50.04</v>
      </c>
      <c r="G187" s="4">
        <f ca="1">OFFSET(InputPriceData!F$15,CalculationsAndCharts!$A187+$A$11,IF($C$7,7,0),1,1)</f>
        <v>50.12</v>
      </c>
      <c r="H187" s="126" t="e">
        <f t="shared" si="84"/>
        <v>#N/A</v>
      </c>
      <c r="I187" s="41" t="e">
        <f t="shared" si="116"/>
        <v>#N/A</v>
      </c>
      <c r="J187" s="41" t="e">
        <f t="shared" si="116"/>
        <v>#N/A</v>
      </c>
      <c r="K187" s="215">
        <f t="shared" ca="1" si="85"/>
        <v>50.720701477179276</v>
      </c>
      <c r="L187" s="215">
        <f t="shared" ca="1" si="106"/>
        <v>50.720701477179276</v>
      </c>
      <c r="M187" s="121">
        <f t="shared" ca="1" si="86"/>
        <v>-0.78234051382545833</v>
      </c>
      <c r="N187" s="121">
        <f t="shared" ca="1" si="107"/>
        <v>-1.8625997210242107E-2</v>
      </c>
      <c r="O187" s="121">
        <f t="shared" ca="1" si="108"/>
        <v>1.9337880006366244</v>
      </c>
      <c r="P187" s="121">
        <f t="shared" ca="1" si="115"/>
        <v>-1.8625997210242107E-2</v>
      </c>
      <c r="Q187" s="121">
        <f t="shared" ca="1" si="87"/>
        <v>0</v>
      </c>
      <c r="R187" s="121">
        <f t="shared" ca="1" si="88"/>
        <v>0.40056658902598441</v>
      </c>
      <c r="S187" s="121"/>
      <c r="T187" s="124">
        <f t="shared" ca="1" si="89"/>
        <v>52.22</v>
      </c>
      <c r="U187" s="124">
        <f t="shared" ca="1" si="90"/>
        <v>47.46</v>
      </c>
      <c r="V187" s="121">
        <f t="shared" ca="1" si="91"/>
        <v>0.55882352941176427</v>
      </c>
      <c r="W187" s="121" t="e">
        <f t="shared" si="109"/>
        <v>#N/A</v>
      </c>
      <c r="X187" s="124">
        <f t="shared" si="110"/>
        <v>0.2</v>
      </c>
      <c r="Y187" s="124">
        <f t="shared" si="111"/>
        <v>0.8</v>
      </c>
      <c r="Z187" t="e">
        <f t="shared" ca="1" si="92"/>
        <v>#N/A</v>
      </c>
      <c r="AA187" t="e">
        <f t="shared" ca="1" si="93"/>
        <v>#N/A</v>
      </c>
      <c r="AB187" t="e">
        <f t="shared" ca="1" si="94"/>
        <v>#N/A</v>
      </c>
      <c r="AC187" t="e">
        <f t="shared" ca="1" si="95"/>
        <v>#N/A</v>
      </c>
      <c r="AD187" t="b">
        <f t="shared" ca="1" si="96"/>
        <v>0</v>
      </c>
      <c r="AE187" t="b">
        <f t="shared" ca="1" si="83"/>
        <v>0</v>
      </c>
      <c r="AF187" t="b">
        <f t="shared" ca="1" si="112"/>
        <v>0</v>
      </c>
      <c r="AG187" t="b">
        <f t="shared" ca="1" si="97"/>
        <v>0</v>
      </c>
      <c r="AH187" t="b">
        <f t="shared" ca="1" si="79"/>
        <v>0</v>
      </c>
      <c r="AI187" s="225" t="e">
        <f t="shared" ca="1" si="98"/>
        <v>#N/A</v>
      </c>
      <c r="AJ187" s="225" t="e">
        <f t="shared" ca="1" si="99"/>
        <v>#N/A</v>
      </c>
      <c r="AK187" s="225" t="e">
        <f t="shared" ca="1" si="100"/>
        <v>#N/A</v>
      </c>
      <c r="AL187" s="225" t="e">
        <f t="shared" ca="1" si="101"/>
        <v>#N/A</v>
      </c>
      <c r="AM187" t="b">
        <f t="shared" ca="1" si="102"/>
        <v>0</v>
      </c>
      <c r="AN187" t="b">
        <f t="shared" ca="1" si="80"/>
        <v>0</v>
      </c>
      <c r="AO187" t="b">
        <f t="shared" ca="1" si="113"/>
        <v>1</v>
      </c>
      <c r="AP187" t="b">
        <f t="shared" ca="1" si="103"/>
        <v>0</v>
      </c>
      <c r="AQ187" t="b">
        <f t="shared" ca="1" si="81"/>
        <v>0</v>
      </c>
      <c r="AR187" s="124" t="e">
        <f t="shared" ca="1" si="104"/>
        <v>#N/A</v>
      </c>
      <c r="AS187" s="124" t="e">
        <f t="shared" ca="1" si="105"/>
        <v>#N/A</v>
      </c>
      <c r="AT187" t="e">
        <f t="shared" ca="1" si="114"/>
        <v>#N/A</v>
      </c>
      <c r="AU187" t="e">
        <f t="shared" ca="1" si="114"/>
        <v>#N/A</v>
      </c>
    </row>
    <row r="188" spans="1:47" x14ac:dyDescent="0.25">
      <c r="A188">
        <v>156</v>
      </c>
      <c r="B188" s="74">
        <f ca="1">OFFSET(InputPriceData!B$15,CalculationsAndCharts!$A188+$A$11,0,1,1)</f>
        <v>41366</v>
      </c>
      <c r="C188" s="3">
        <f ca="1">OFFSET(InputPriceData!G$15,CalculationsAndCharts!$A188+$A$11,0,1,1)</f>
        <v>2790300</v>
      </c>
      <c r="D188" s="4">
        <f ca="1">OFFSET(InputPriceData!C$15,CalculationsAndCharts!$A188+$A$11,IF($C$7,7,0),1,1)</f>
        <v>50.73</v>
      </c>
      <c r="E188" s="4">
        <f ca="1">OFFSET(InputPriceData!D$15,CalculationsAndCharts!$A188+$A$11,IF($C$7,7,0),1,1)</f>
        <v>50.76</v>
      </c>
      <c r="F188" s="4">
        <f ca="1">OFFSET(InputPriceData!E$15,CalculationsAndCharts!$A188+$A$11,IF($C$7,7,0),1,1)</f>
        <v>50.4</v>
      </c>
      <c r="G188" s="4">
        <f ca="1">OFFSET(InputPriceData!F$15,CalculationsAndCharts!$A188+$A$11,IF($C$7,7,0),1,1)</f>
        <v>50.54</v>
      </c>
      <c r="H188" s="126" t="e">
        <f t="shared" si="84"/>
        <v>#N/A</v>
      </c>
      <c r="I188" s="41" t="e">
        <f t="shared" si="116"/>
        <v>#N/A</v>
      </c>
      <c r="J188" s="41" t="e">
        <f t="shared" si="116"/>
        <v>#N/A</v>
      </c>
      <c r="K188" s="215">
        <f t="shared" ca="1" si="85"/>
        <v>50.947137207463754</v>
      </c>
      <c r="L188" s="215">
        <f t="shared" ca="1" si="106"/>
        <v>50.947137207463754</v>
      </c>
      <c r="M188" s="121">
        <f t="shared" ca="1" si="86"/>
        <v>-0.30613146867087709</v>
      </c>
      <c r="N188" s="121">
        <f t="shared" ca="1" si="107"/>
        <v>0.40348187055239537</v>
      </c>
      <c r="O188" s="121">
        <f t="shared" ca="1" si="108"/>
        <v>1.9337880006366244</v>
      </c>
      <c r="P188" s="121">
        <f t="shared" ca="1" si="115"/>
        <v>7.4950650154718107E-2</v>
      </c>
      <c r="Q188" s="121">
        <f t="shared" ca="1" si="87"/>
        <v>0.17674016519654345</v>
      </c>
      <c r="R188" s="121">
        <f t="shared" ca="1" si="88"/>
        <v>0.54828812089258527</v>
      </c>
      <c r="S188" s="121"/>
      <c r="T188" s="124">
        <f t="shared" ca="1" si="89"/>
        <v>52.22</v>
      </c>
      <c r="U188" s="124">
        <f t="shared" ca="1" si="90"/>
        <v>47.46</v>
      </c>
      <c r="V188" s="121">
        <f t="shared" ca="1" si="91"/>
        <v>0.64705882352941169</v>
      </c>
      <c r="W188" s="121" t="e">
        <f t="shared" si="109"/>
        <v>#N/A</v>
      </c>
      <c r="X188" s="124">
        <f t="shared" si="110"/>
        <v>0.2</v>
      </c>
      <c r="Y188" s="124">
        <f t="shared" si="111"/>
        <v>0.8</v>
      </c>
      <c r="Z188" t="e">
        <f t="shared" ca="1" si="92"/>
        <v>#N/A</v>
      </c>
      <c r="AA188" t="e">
        <f t="shared" ca="1" si="93"/>
        <v>#N/A</v>
      </c>
      <c r="AB188" t="e">
        <f t="shared" ca="1" si="94"/>
        <v>#N/A</v>
      </c>
      <c r="AC188" t="e">
        <f t="shared" ca="1" si="95"/>
        <v>#N/A</v>
      </c>
      <c r="AD188" t="b">
        <f t="shared" ca="1" si="96"/>
        <v>0</v>
      </c>
      <c r="AE188" t="b">
        <f t="shared" ca="1" si="83"/>
        <v>0</v>
      </c>
      <c r="AF188" t="b">
        <f t="shared" ca="1" si="112"/>
        <v>0</v>
      </c>
      <c r="AG188" t="b">
        <f t="shared" ca="1" si="97"/>
        <v>0</v>
      </c>
      <c r="AH188" t="b">
        <f t="shared" ca="1" si="79"/>
        <v>0</v>
      </c>
      <c r="AI188" s="225" t="e">
        <f t="shared" ca="1" si="98"/>
        <v>#N/A</v>
      </c>
      <c r="AJ188" s="225" t="e">
        <f t="shared" ca="1" si="99"/>
        <v>#N/A</v>
      </c>
      <c r="AK188" s="225" t="e">
        <f t="shared" ca="1" si="100"/>
        <v>#N/A</v>
      </c>
      <c r="AL188" s="225" t="e">
        <f t="shared" ca="1" si="101"/>
        <v>#N/A</v>
      </c>
      <c r="AM188" t="b">
        <f t="shared" ca="1" si="102"/>
        <v>0</v>
      </c>
      <c r="AN188" t="b">
        <f t="shared" ca="1" si="80"/>
        <v>0</v>
      </c>
      <c r="AO188" t="b">
        <f t="shared" ca="1" si="113"/>
        <v>1</v>
      </c>
      <c r="AP188" t="b">
        <f t="shared" ca="1" si="103"/>
        <v>0</v>
      </c>
      <c r="AQ188" t="b">
        <f t="shared" ca="1" si="81"/>
        <v>0</v>
      </c>
      <c r="AR188" s="124" t="e">
        <f t="shared" ca="1" si="104"/>
        <v>#N/A</v>
      </c>
      <c r="AS188" s="124" t="e">
        <f t="shared" ca="1" si="105"/>
        <v>#N/A</v>
      </c>
      <c r="AT188" t="e">
        <f t="shared" ca="1" si="114"/>
        <v>#N/A</v>
      </c>
      <c r="AU188" t="e">
        <f t="shared" ca="1" si="114"/>
        <v>#N/A</v>
      </c>
    </row>
    <row r="189" spans="1:47" x14ac:dyDescent="0.25">
      <c r="A189">
        <v>157</v>
      </c>
      <c r="B189" s="74">
        <f ca="1">OFFSET(InputPriceData!B$15,CalculationsAndCharts!$A189+$A$11,0,1,1)</f>
        <v>41365</v>
      </c>
      <c r="C189" s="3">
        <f ca="1">OFFSET(InputPriceData!G$15,CalculationsAndCharts!$A189+$A$11,0,1,1)</f>
        <v>4970100</v>
      </c>
      <c r="D189" s="4">
        <f ca="1">OFFSET(InputPriceData!C$15,CalculationsAndCharts!$A189+$A$11,IF($C$7,7,0),1,1)</f>
        <v>50.77</v>
      </c>
      <c r="E189" s="4">
        <f ca="1">OFFSET(InputPriceData!D$15,CalculationsAndCharts!$A189+$A$11,IF($C$7,7,0),1,1)</f>
        <v>50.87</v>
      </c>
      <c r="F189" s="4">
        <f ca="1">OFFSET(InputPriceData!E$15,CalculationsAndCharts!$A189+$A$11,IF($C$7,7,0),1,1)</f>
        <v>50.25</v>
      </c>
      <c r="G189" s="4">
        <f ca="1">OFFSET(InputPriceData!F$15,CalculationsAndCharts!$A189+$A$11,IF($C$7,7,0),1,1)</f>
        <v>50.62</v>
      </c>
      <c r="H189" s="126" t="e">
        <f t="shared" si="84"/>
        <v>#N/A</v>
      </c>
      <c r="I189" s="41" t="e">
        <f t="shared" si="116"/>
        <v>#N/A</v>
      </c>
      <c r="J189" s="41" t="e">
        <f t="shared" si="116"/>
        <v>#N/A</v>
      </c>
      <c r="K189" s="215">
        <f t="shared" ca="1" si="85"/>
        <v>51.117857468250186</v>
      </c>
      <c r="L189" s="215">
        <f t="shared" ca="1" si="106"/>
        <v>51.117857468250186</v>
      </c>
      <c r="M189" s="121">
        <f t="shared" ca="1" si="86"/>
        <v>-0.10387513736664289</v>
      </c>
      <c r="N189" s="121">
        <f t="shared" ca="1" si="107"/>
        <v>0.8464889795389442</v>
      </c>
      <c r="O189" s="121">
        <f t="shared" ca="1" si="108"/>
        <v>1.9337880006366244</v>
      </c>
      <c r="P189" s="121">
        <f t="shared" ca="1" si="115"/>
        <v>7.4950650154718107E-2</v>
      </c>
      <c r="Q189" s="121">
        <f t="shared" ca="1" si="87"/>
        <v>0.41506500242433997</v>
      </c>
      <c r="R189" s="121">
        <f t="shared" ca="1" si="88"/>
        <v>0.62438923246349198</v>
      </c>
      <c r="S189" s="121"/>
      <c r="T189" s="124">
        <f t="shared" ca="1" si="89"/>
        <v>52.22</v>
      </c>
      <c r="U189" s="124">
        <f t="shared" ca="1" si="90"/>
        <v>47.46</v>
      </c>
      <c r="V189" s="121">
        <f t="shared" ca="1" si="91"/>
        <v>0.66386554621848692</v>
      </c>
      <c r="W189" s="121" t="e">
        <f t="shared" si="109"/>
        <v>#N/A</v>
      </c>
      <c r="X189" s="124">
        <f t="shared" si="110"/>
        <v>0.2</v>
      </c>
      <c r="Y189" s="124">
        <f t="shared" si="111"/>
        <v>0.8</v>
      </c>
      <c r="Z189" t="e">
        <f t="shared" ca="1" si="92"/>
        <v>#N/A</v>
      </c>
      <c r="AA189" t="e">
        <f t="shared" ca="1" si="93"/>
        <v>#N/A</v>
      </c>
      <c r="AB189" t="e">
        <f t="shared" ca="1" si="94"/>
        <v>#N/A</v>
      </c>
      <c r="AC189" t="e">
        <f t="shared" ca="1" si="95"/>
        <v>#N/A</v>
      </c>
      <c r="AD189" t="b">
        <f t="shared" ca="1" si="96"/>
        <v>0</v>
      </c>
      <c r="AE189" t="b">
        <f t="shared" ca="1" si="83"/>
        <v>0</v>
      </c>
      <c r="AF189" t="b">
        <f t="shared" ca="1" si="112"/>
        <v>0</v>
      </c>
      <c r="AG189" t="b">
        <f t="shared" ca="1" si="97"/>
        <v>0</v>
      </c>
      <c r="AH189" t="b">
        <f t="shared" ca="1" si="79"/>
        <v>0</v>
      </c>
      <c r="AI189" s="225" t="e">
        <f t="shared" ca="1" si="98"/>
        <v>#N/A</v>
      </c>
      <c r="AJ189" s="225" t="e">
        <f t="shared" ca="1" si="99"/>
        <v>#N/A</v>
      </c>
      <c r="AK189" s="225" t="e">
        <f t="shared" ca="1" si="100"/>
        <v>#N/A</v>
      </c>
      <c r="AL189" s="225" t="e">
        <f t="shared" ca="1" si="101"/>
        <v>#N/A</v>
      </c>
      <c r="AM189" t="b">
        <f t="shared" ca="1" si="102"/>
        <v>0</v>
      </c>
      <c r="AN189" t="b">
        <f t="shared" ca="1" si="80"/>
        <v>0</v>
      </c>
      <c r="AO189" t="b">
        <f t="shared" ca="1" si="113"/>
        <v>1</v>
      </c>
      <c r="AP189" t="b">
        <f t="shared" ca="1" si="103"/>
        <v>0</v>
      </c>
      <c r="AQ189" t="b">
        <f t="shared" ca="1" si="81"/>
        <v>0</v>
      </c>
      <c r="AR189" s="124" t="e">
        <f t="shared" ca="1" si="104"/>
        <v>#N/A</v>
      </c>
      <c r="AS189" s="124" t="e">
        <f t="shared" ca="1" si="105"/>
        <v>#N/A</v>
      </c>
      <c r="AT189" t="e">
        <f t="shared" ca="1" si="114"/>
        <v>#N/A</v>
      </c>
      <c r="AU189" t="e">
        <f t="shared" ca="1" si="114"/>
        <v>#N/A</v>
      </c>
    </row>
    <row r="190" spans="1:47" x14ac:dyDescent="0.25">
      <c r="A190">
        <v>158</v>
      </c>
      <c r="B190" s="74">
        <f ca="1">OFFSET(InputPriceData!B$15,CalculationsAndCharts!$A190+$A$11,0,1,1)</f>
        <v>41361</v>
      </c>
      <c r="C190" s="3">
        <f ca="1">OFFSET(InputPriceData!G$15,CalculationsAndCharts!$A190+$A$11,0,1,1)</f>
        <v>33355800</v>
      </c>
      <c r="D190" s="4">
        <f ca="1">OFFSET(InputPriceData!C$15,CalculationsAndCharts!$A190+$A$11,IF($C$7,7,0),1,1)</f>
        <v>50.3</v>
      </c>
      <c r="E190" s="4">
        <f ca="1">OFFSET(InputPriceData!D$15,CalculationsAndCharts!$A190+$A$11,IF($C$7,7,0),1,1)</f>
        <v>50.72</v>
      </c>
      <c r="F190" s="4">
        <f ca="1">OFFSET(InputPriceData!E$15,CalculationsAndCharts!$A190+$A$11,IF($C$7,7,0),1,1)</f>
        <v>50.24</v>
      </c>
      <c r="G190" s="4">
        <f ca="1">OFFSET(InputPriceData!F$15,CalculationsAndCharts!$A190+$A$11,IF($C$7,7,0),1,1)</f>
        <v>50.58</v>
      </c>
      <c r="H190" s="126" t="e">
        <f t="shared" si="84"/>
        <v>#N/A</v>
      </c>
      <c r="I190" s="41" t="e">
        <f t="shared" si="116"/>
        <v>#N/A</v>
      </c>
      <c r="J190" s="41" t="e">
        <f t="shared" si="116"/>
        <v>#N/A</v>
      </c>
      <c r="K190" s="215">
        <f t="shared" ca="1" si="85"/>
        <v>51.201907881400572</v>
      </c>
      <c r="L190" s="215">
        <f t="shared" ca="1" si="106"/>
        <v>51.201907881400572</v>
      </c>
      <c r="M190" s="121">
        <f t="shared" ca="1" si="86"/>
        <v>8.6138733256984068E-3</v>
      </c>
      <c r="N190" s="121">
        <f t="shared" ca="1" si="107"/>
        <v>1.2764404969122314</v>
      </c>
      <c r="O190" s="121">
        <f t="shared" ca="1" si="108"/>
        <v>1.9337880006366244</v>
      </c>
      <c r="P190" s="121">
        <f t="shared" ca="1" si="115"/>
        <v>7.4950650154718107E-2</v>
      </c>
      <c r="Q190" s="121">
        <f t="shared" ca="1" si="87"/>
        <v>0.64636631410813072</v>
      </c>
      <c r="R190" s="121">
        <f t="shared" ca="1" si="88"/>
        <v>0.60724729307924119</v>
      </c>
      <c r="S190" s="121"/>
      <c r="T190" s="124">
        <f t="shared" ca="1" si="89"/>
        <v>52.22</v>
      </c>
      <c r="U190" s="124">
        <f t="shared" ca="1" si="90"/>
        <v>47.46</v>
      </c>
      <c r="V190" s="121">
        <f t="shared" ca="1" si="91"/>
        <v>0.65546218487394936</v>
      </c>
      <c r="W190" s="121" t="e">
        <f t="shared" si="109"/>
        <v>#N/A</v>
      </c>
      <c r="X190" s="124">
        <f t="shared" si="110"/>
        <v>0.2</v>
      </c>
      <c r="Y190" s="124">
        <f t="shared" si="111"/>
        <v>0.8</v>
      </c>
      <c r="Z190" t="e">
        <f t="shared" ca="1" si="92"/>
        <v>#N/A</v>
      </c>
      <c r="AA190" t="e">
        <f t="shared" ca="1" si="93"/>
        <v>#N/A</v>
      </c>
      <c r="AB190" t="e">
        <f t="shared" ca="1" si="94"/>
        <v>#N/A</v>
      </c>
      <c r="AC190" t="e">
        <f t="shared" ca="1" si="95"/>
        <v>#N/A</v>
      </c>
      <c r="AD190" t="b">
        <f t="shared" ca="1" si="96"/>
        <v>0</v>
      </c>
      <c r="AE190" t="b">
        <f t="shared" ca="1" si="83"/>
        <v>0</v>
      </c>
      <c r="AF190" t="b">
        <f t="shared" ca="1" si="112"/>
        <v>0</v>
      </c>
      <c r="AG190" t="b">
        <f t="shared" ca="1" si="97"/>
        <v>0</v>
      </c>
      <c r="AH190" t="b">
        <f t="shared" ca="1" si="79"/>
        <v>0</v>
      </c>
      <c r="AI190" s="225" t="e">
        <f t="shared" ca="1" si="98"/>
        <v>#N/A</v>
      </c>
      <c r="AJ190" s="225" t="e">
        <f t="shared" ca="1" si="99"/>
        <v>#N/A</v>
      </c>
      <c r="AK190" s="225" t="e">
        <f t="shared" ca="1" si="100"/>
        <v>#N/A</v>
      </c>
      <c r="AL190" s="225" t="e">
        <f t="shared" ca="1" si="101"/>
        <v>#N/A</v>
      </c>
      <c r="AM190" t="b">
        <f t="shared" ca="1" si="102"/>
        <v>0</v>
      </c>
      <c r="AN190" t="b">
        <f t="shared" ca="1" si="80"/>
        <v>0</v>
      </c>
      <c r="AO190" t="b">
        <f t="shared" ca="1" si="113"/>
        <v>1</v>
      </c>
      <c r="AP190" t="b">
        <f t="shared" ca="1" si="103"/>
        <v>0</v>
      </c>
      <c r="AQ190" t="b">
        <f t="shared" ca="1" si="81"/>
        <v>0</v>
      </c>
      <c r="AR190" s="124" t="e">
        <f t="shared" ca="1" si="104"/>
        <v>#N/A</v>
      </c>
      <c r="AS190" s="124" t="e">
        <f t="shared" ca="1" si="105"/>
        <v>#N/A</v>
      </c>
      <c r="AT190" t="e">
        <f t="shared" ca="1" si="114"/>
        <v>#N/A</v>
      </c>
      <c r="AU190" t="e">
        <f t="shared" ca="1" si="114"/>
        <v>#N/A</v>
      </c>
    </row>
    <row r="191" spans="1:47" x14ac:dyDescent="0.25">
      <c r="A191">
        <v>159</v>
      </c>
      <c r="B191" s="74">
        <f ca="1">OFFSET(InputPriceData!B$15,CalculationsAndCharts!$A191+$A$11,0,1,1)</f>
        <v>41360</v>
      </c>
      <c r="C191" s="3">
        <f ca="1">OFFSET(InputPriceData!G$15,CalculationsAndCharts!$A191+$A$11,0,1,1)</f>
        <v>7721400</v>
      </c>
      <c r="D191" s="4">
        <f ca="1">OFFSET(InputPriceData!C$15,CalculationsAndCharts!$A191+$A$11,IF($C$7,7,0),1,1)</f>
        <v>50.88</v>
      </c>
      <c r="E191" s="4">
        <f ca="1">OFFSET(InputPriceData!D$15,CalculationsAndCharts!$A191+$A$11,IF($C$7,7,0),1,1)</f>
        <v>51.56</v>
      </c>
      <c r="F191" s="4">
        <f ca="1">OFFSET(InputPriceData!E$15,CalculationsAndCharts!$A191+$A$11,IF($C$7,7,0),1,1)</f>
        <v>50.6</v>
      </c>
      <c r="G191" s="4">
        <f ca="1">OFFSET(InputPriceData!F$15,CalculationsAndCharts!$A191+$A$11,IF($C$7,7,0),1,1)</f>
        <v>50.95</v>
      </c>
      <c r="H191" s="126" t="e">
        <f t="shared" si="84"/>
        <v>#N/A</v>
      </c>
      <c r="I191" s="41" t="e">
        <f t="shared" si="116"/>
        <v>#N/A</v>
      </c>
      <c r="J191" s="41" t="e">
        <f t="shared" si="116"/>
        <v>#N/A</v>
      </c>
      <c r="K191" s="215">
        <f t="shared" ca="1" si="85"/>
        <v>51.035814331950462</v>
      </c>
      <c r="L191" s="215">
        <f t="shared" ca="1" si="106"/>
        <v>51.035814331950462</v>
      </c>
      <c r="M191" s="121">
        <f t="shared" ca="1" si="86"/>
        <v>0.59471106669086926</v>
      </c>
      <c r="N191" s="121">
        <f t="shared" ca="1" si="107"/>
        <v>1.5068888655461496</v>
      </c>
      <c r="O191" s="121">
        <f t="shared" ca="1" si="108"/>
        <v>1.9337880006366244</v>
      </c>
      <c r="P191" s="121">
        <f t="shared" ca="1" si="115"/>
        <v>7.4950650154718107E-2</v>
      </c>
      <c r="Q191" s="121">
        <f t="shared" ca="1" si="87"/>
        <v>0.77034078049927257</v>
      </c>
      <c r="R191" s="121">
        <f t="shared" ca="1" si="88"/>
        <v>0.51846750696575561</v>
      </c>
      <c r="S191" s="121"/>
      <c r="T191" s="124">
        <f t="shared" ca="1" si="89"/>
        <v>52.22</v>
      </c>
      <c r="U191" s="124">
        <f t="shared" ca="1" si="90"/>
        <v>46.34</v>
      </c>
      <c r="V191" s="121">
        <f t="shared" ca="1" si="91"/>
        <v>0.78401360544217735</v>
      </c>
      <c r="W191" s="121" t="e">
        <f t="shared" si="109"/>
        <v>#N/A</v>
      </c>
      <c r="X191" s="124">
        <f t="shared" si="110"/>
        <v>0.2</v>
      </c>
      <c r="Y191" s="124">
        <f t="shared" si="111"/>
        <v>0.8</v>
      </c>
      <c r="Z191" t="e">
        <f t="shared" ca="1" si="92"/>
        <v>#N/A</v>
      </c>
      <c r="AA191" t="e">
        <f t="shared" ca="1" si="93"/>
        <v>#N/A</v>
      </c>
      <c r="AB191" t="e">
        <f t="shared" ca="1" si="94"/>
        <v>#N/A</v>
      </c>
      <c r="AC191" t="e">
        <f t="shared" ca="1" si="95"/>
        <v>#N/A</v>
      </c>
      <c r="AD191" t="b">
        <f t="shared" ca="1" si="96"/>
        <v>0</v>
      </c>
      <c r="AE191" t="b">
        <f t="shared" ca="1" si="83"/>
        <v>0</v>
      </c>
      <c r="AF191" t="b">
        <f t="shared" ca="1" si="112"/>
        <v>0</v>
      </c>
      <c r="AG191" t="b">
        <f t="shared" ca="1" si="97"/>
        <v>0</v>
      </c>
      <c r="AH191" t="b">
        <f t="shared" ca="1" si="79"/>
        <v>0</v>
      </c>
      <c r="AI191" s="225" t="e">
        <f t="shared" ca="1" si="98"/>
        <v>#N/A</v>
      </c>
      <c r="AJ191" s="225" t="e">
        <f t="shared" ca="1" si="99"/>
        <v>#N/A</v>
      </c>
      <c r="AK191" s="225" t="e">
        <f t="shared" ca="1" si="100"/>
        <v>#N/A</v>
      </c>
      <c r="AL191" s="225" t="e">
        <f t="shared" ca="1" si="101"/>
        <v>#N/A</v>
      </c>
      <c r="AM191" t="b">
        <f t="shared" ca="1" si="102"/>
        <v>0</v>
      </c>
      <c r="AN191" t="b">
        <f t="shared" ca="1" si="80"/>
        <v>0</v>
      </c>
      <c r="AO191" t="b">
        <f t="shared" ca="1" si="113"/>
        <v>1</v>
      </c>
      <c r="AP191" t="b">
        <f t="shared" ca="1" si="103"/>
        <v>0</v>
      </c>
      <c r="AQ191" t="b">
        <f t="shared" ca="1" si="81"/>
        <v>0</v>
      </c>
      <c r="AR191" s="124" t="e">
        <f t="shared" ca="1" si="104"/>
        <v>#N/A</v>
      </c>
      <c r="AS191" s="124" t="e">
        <f t="shared" ca="1" si="105"/>
        <v>#N/A</v>
      </c>
      <c r="AT191" t="e">
        <f t="shared" ca="1" si="114"/>
        <v>#N/A</v>
      </c>
      <c r="AU191" t="e">
        <f t="shared" ca="1" si="114"/>
        <v>#N/A</v>
      </c>
    </row>
    <row r="192" spans="1:47" x14ac:dyDescent="0.25">
      <c r="A192">
        <v>160</v>
      </c>
      <c r="B192" s="74">
        <f ca="1">OFFSET(InputPriceData!B$15,CalculationsAndCharts!$A192+$A$11,0,1,1)</f>
        <v>41359</v>
      </c>
      <c r="C192" s="3">
        <f ca="1">OFFSET(InputPriceData!G$15,CalculationsAndCharts!$A192+$A$11,0,1,1)</f>
        <v>4110500</v>
      </c>
      <c r="D192" s="4">
        <f ca="1">OFFSET(InputPriceData!C$15,CalculationsAndCharts!$A192+$A$11,IF($C$7,7,0),1,1)</f>
        <v>51.23</v>
      </c>
      <c r="E192" s="4">
        <f ca="1">OFFSET(InputPriceData!D$15,CalculationsAndCharts!$A192+$A$11,IF($C$7,7,0),1,1)</f>
        <v>52.3</v>
      </c>
      <c r="F192" s="4">
        <f ca="1">OFFSET(InputPriceData!E$15,CalculationsAndCharts!$A192+$A$11,IF($C$7,7,0),1,1)</f>
        <v>51.17</v>
      </c>
      <c r="G192" s="4">
        <f ca="1">OFFSET(InputPriceData!F$15,CalculationsAndCharts!$A192+$A$11,IF($C$7,7,0),1,1)</f>
        <v>52.22</v>
      </c>
      <c r="H192" s="126" t="e">
        <f t="shared" si="84"/>
        <v>#N/A</v>
      </c>
      <c r="I192" s="41" t="e">
        <f t="shared" si="116"/>
        <v>#N/A</v>
      </c>
      <c r="J192" s="41" t="e">
        <f t="shared" si="116"/>
        <v>#N/A</v>
      </c>
      <c r="K192" s="215">
        <f t="shared" ca="1" si="85"/>
        <v>50.465310190323052</v>
      </c>
      <c r="L192" s="215">
        <f t="shared" ca="1" si="106"/>
        <v>50.465310190323052</v>
      </c>
      <c r="M192" s="121">
        <f t="shared" ca="1" si="86"/>
        <v>2.2840773893442092</v>
      </c>
      <c r="N192" s="121">
        <f t="shared" ca="1" si="107"/>
        <v>1.3254215207706155</v>
      </c>
      <c r="O192" s="121">
        <f t="shared" ca="1" si="108"/>
        <v>1.9337880006366244</v>
      </c>
      <c r="P192" s="121">
        <f t="shared" ca="1" si="115"/>
        <v>7.4950650154718107E-2</v>
      </c>
      <c r="Q192" s="121">
        <f t="shared" ca="1" si="87"/>
        <v>0.67271666899296545</v>
      </c>
      <c r="R192" s="121">
        <f t="shared" ca="1" si="88"/>
        <v>0.41948057246972137</v>
      </c>
      <c r="S192" s="121"/>
      <c r="T192" s="124">
        <f t="shared" ca="1" si="89"/>
        <v>52.22</v>
      </c>
      <c r="U192" s="124">
        <f t="shared" ca="1" si="90"/>
        <v>46.34</v>
      </c>
      <c r="V192" s="121">
        <f t="shared" ca="1" si="91"/>
        <v>1</v>
      </c>
      <c r="W192" s="121" t="e">
        <f t="shared" si="109"/>
        <v>#N/A</v>
      </c>
      <c r="X192" s="124">
        <f t="shared" si="110"/>
        <v>0.2</v>
      </c>
      <c r="Y192" s="124">
        <f t="shared" si="111"/>
        <v>0.8</v>
      </c>
      <c r="Z192" t="e">
        <f t="shared" ca="1" si="92"/>
        <v>#N/A</v>
      </c>
      <c r="AA192" t="e">
        <f t="shared" ca="1" si="93"/>
        <v>#N/A</v>
      </c>
      <c r="AB192" t="e">
        <f t="shared" ca="1" si="94"/>
        <v>#N/A</v>
      </c>
      <c r="AC192" t="e">
        <f t="shared" ca="1" si="95"/>
        <v>#N/A</v>
      </c>
      <c r="AD192" t="b">
        <f t="shared" ca="1" si="96"/>
        <v>0</v>
      </c>
      <c r="AE192" t="b">
        <f t="shared" ca="1" si="83"/>
        <v>0</v>
      </c>
      <c r="AF192" t="b">
        <f t="shared" ca="1" si="112"/>
        <v>0</v>
      </c>
      <c r="AG192" t="b">
        <f t="shared" ca="1" si="97"/>
        <v>0</v>
      </c>
      <c r="AH192" t="b">
        <f t="shared" ca="1" si="79"/>
        <v>0</v>
      </c>
      <c r="AI192" s="225" t="e">
        <f t="shared" ca="1" si="98"/>
        <v>#N/A</v>
      </c>
      <c r="AJ192" s="225" t="e">
        <f t="shared" ca="1" si="99"/>
        <v>#N/A</v>
      </c>
      <c r="AK192" s="225" t="e">
        <f t="shared" ca="1" si="100"/>
        <v>#N/A</v>
      </c>
      <c r="AL192" s="225" t="e">
        <f t="shared" ca="1" si="101"/>
        <v>#N/A</v>
      </c>
      <c r="AM192" t="b">
        <f t="shared" ca="1" si="102"/>
        <v>0</v>
      </c>
      <c r="AN192" t="b">
        <f t="shared" ca="1" si="80"/>
        <v>0</v>
      </c>
      <c r="AO192" t="b">
        <f t="shared" ca="1" si="113"/>
        <v>1</v>
      </c>
      <c r="AP192" t="b">
        <f t="shared" ca="1" si="103"/>
        <v>0</v>
      </c>
      <c r="AQ192" t="b">
        <f t="shared" ca="1" si="81"/>
        <v>0</v>
      </c>
      <c r="AR192" s="124" t="e">
        <f t="shared" ca="1" si="104"/>
        <v>#N/A</v>
      </c>
      <c r="AS192" s="124" t="e">
        <f t="shared" ca="1" si="105"/>
        <v>#N/A</v>
      </c>
      <c r="AT192" t="e">
        <f t="shared" ca="1" si="114"/>
        <v>#N/A</v>
      </c>
      <c r="AU192" t="e">
        <f t="shared" ca="1" si="114"/>
        <v>#N/A</v>
      </c>
    </row>
    <row r="193" spans="1:47" x14ac:dyDescent="0.25">
      <c r="A193">
        <v>161</v>
      </c>
      <c r="B193" s="74">
        <f ca="1">OFFSET(InputPriceData!B$15,CalculationsAndCharts!$A193+$A$11,0,1,1)</f>
        <v>41358</v>
      </c>
      <c r="C193" s="3">
        <f ca="1">OFFSET(InputPriceData!G$15,CalculationsAndCharts!$A193+$A$11,0,1,1)</f>
        <v>10543200</v>
      </c>
      <c r="D193" s="4">
        <f ca="1">OFFSET(InputPriceData!C$15,CalculationsAndCharts!$A193+$A$11,IF($C$7,7,0),1,1)</f>
        <v>52.53</v>
      </c>
      <c r="E193" s="4">
        <f ca="1">OFFSET(InputPriceData!D$15,CalculationsAndCharts!$A193+$A$11,IF($C$7,7,0),1,1)</f>
        <v>52.91</v>
      </c>
      <c r="F193" s="4">
        <f ca="1">OFFSET(InputPriceData!E$15,CalculationsAndCharts!$A193+$A$11,IF($C$7,7,0),1,1)</f>
        <v>49.84</v>
      </c>
      <c r="G193" s="4">
        <f ca="1">OFFSET(InputPriceData!F$15,CalculationsAndCharts!$A193+$A$11,IF($C$7,7,0),1,1)</f>
        <v>51.08</v>
      </c>
      <c r="H193" s="126" t="e">
        <f t="shared" si="84"/>
        <v>#N/A</v>
      </c>
      <c r="I193" s="41" t="e">
        <f t="shared" ref="I193:J212" si="117">IF($A193=$E$25,I$32,NA())</f>
        <v>#N/A</v>
      </c>
      <c r="J193" s="41" t="e">
        <f t="shared" si="117"/>
        <v>#N/A</v>
      </c>
      <c r="K193" s="215">
        <f t="shared" ca="1" si="85"/>
        <v>49.767342969084197</v>
      </c>
      <c r="L193" s="215">
        <f t="shared" ca="1" si="106"/>
        <v>49.767342969084197</v>
      </c>
      <c r="M193" s="121">
        <f t="shared" ca="1" si="86"/>
        <v>1.6462264285805603</v>
      </c>
      <c r="N193" s="121">
        <f t="shared" ca="1" si="107"/>
        <v>0.95435841654174536</v>
      </c>
      <c r="O193" s="121">
        <f t="shared" ca="1" si="108"/>
        <v>1.9337880006366244</v>
      </c>
      <c r="P193" s="121">
        <f t="shared" ca="1" si="115"/>
        <v>7.4950650154718107E-2</v>
      </c>
      <c r="Q193" s="121">
        <f t="shared" ca="1" si="87"/>
        <v>0.47309559718016186</v>
      </c>
      <c r="R193" s="121">
        <f t="shared" ca="1" si="88"/>
        <v>0.36470758372064138</v>
      </c>
      <c r="S193" s="121"/>
      <c r="T193" s="124">
        <f t="shared" ca="1" si="89"/>
        <v>51.08</v>
      </c>
      <c r="U193" s="124">
        <f t="shared" ca="1" si="90"/>
        <v>44.95</v>
      </c>
      <c r="V193" s="121">
        <f t="shared" ca="1" si="91"/>
        <v>1</v>
      </c>
      <c r="W193" s="121" t="e">
        <f t="shared" si="109"/>
        <v>#N/A</v>
      </c>
      <c r="X193" s="124">
        <f t="shared" si="110"/>
        <v>0.2</v>
      </c>
      <c r="Y193" s="124">
        <f t="shared" si="111"/>
        <v>0.8</v>
      </c>
      <c r="Z193" t="e">
        <f t="shared" ca="1" si="92"/>
        <v>#N/A</v>
      </c>
      <c r="AA193" t="e">
        <f t="shared" ca="1" si="93"/>
        <v>#N/A</v>
      </c>
      <c r="AB193" t="e">
        <f t="shared" ca="1" si="94"/>
        <v>#N/A</v>
      </c>
      <c r="AC193" t="e">
        <f t="shared" ca="1" si="95"/>
        <v>#N/A</v>
      </c>
      <c r="AD193" t="b">
        <f t="shared" ca="1" si="96"/>
        <v>0</v>
      </c>
      <c r="AE193" t="b">
        <f t="shared" ca="1" si="83"/>
        <v>0</v>
      </c>
      <c r="AF193" t="b">
        <f t="shared" ca="1" si="112"/>
        <v>0</v>
      </c>
      <c r="AG193" t="b">
        <f t="shared" ca="1" si="97"/>
        <v>0</v>
      </c>
      <c r="AH193" t="b">
        <f t="shared" ca="1" si="79"/>
        <v>0</v>
      </c>
      <c r="AI193" s="225" t="e">
        <f t="shared" ca="1" si="98"/>
        <v>#N/A</v>
      </c>
      <c r="AJ193" s="225" t="e">
        <f t="shared" ca="1" si="99"/>
        <v>#N/A</v>
      </c>
      <c r="AK193" s="225" t="e">
        <f t="shared" ca="1" si="100"/>
        <v>#N/A</v>
      </c>
      <c r="AL193" s="225" t="e">
        <f t="shared" ca="1" si="101"/>
        <v>#N/A</v>
      </c>
      <c r="AM193" t="b">
        <f t="shared" ca="1" si="102"/>
        <v>0</v>
      </c>
      <c r="AN193" t="b">
        <f t="shared" ca="1" si="80"/>
        <v>0</v>
      </c>
      <c r="AO193" t="b">
        <f t="shared" ca="1" si="113"/>
        <v>1</v>
      </c>
      <c r="AP193" t="b">
        <f t="shared" ca="1" si="103"/>
        <v>0</v>
      </c>
      <c r="AQ193" t="b">
        <f t="shared" ca="1" si="81"/>
        <v>0</v>
      </c>
      <c r="AR193" s="124" t="e">
        <f t="shared" ca="1" si="104"/>
        <v>#N/A</v>
      </c>
      <c r="AS193" s="124" t="e">
        <f t="shared" ca="1" si="105"/>
        <v>#N/A</v>
      </c>
      <c r="AT193" t="e">
        <f t="shared" ca="1" si="114"/>
        <v>#N/A</v>
      </c>
      <c r="AU193" t="e">
        <f t="shared" ca="1" si="114"/>
        <v>#N/A</v>
      </c>
    </row>
    <row r="194" spans="1:47" x14ac:dyDescent="0.25">
      <c r="A194">
        <v>162</v>
      </c>
      <c r="B194" s="74">
        <f ca="1">OFFSET(InputPriceData!B$15,CalculationsAndCharts!$A194+$A$11,0,1,1)</f>
        <v>41355</v>
      </c>
      <c r="C194" s="3">
        <f ca="1">OFFSET(InputPriceData!G$15,CalculationsAndCharts!$A194+$A$11,0,1,1)</f>
        <v>6403900</v>
      </c>
      <c r="D194" s="4">
        <f ca="1">OFFSET(InputPriceData!C$15,CalculationsAndCharts!$A194+$A$11,IF($C$7,7,0),1,1)</f>
        <v>50.09</v>
      </c>
      <c r="E194" s="4">
        <f ca="1">OFFSET(InputPriceData!D$15,CalculationsAndCharts!$A194+$A$11,IF($C$7,7,0),1,1)</f>
        <v>50.49</v>
      </c>
      <c r="F194" s="4">
        <f ca="1">OFFSET(InputPriceData!E$15,CalculationsAndCharts!$A194+$A$11,IF($C$7,7,0),1,1)</f>
        <v>49.75</v>
      </c>
      <c r="G194" s="4">
        <f ca="1">OFFSET(InputPriceData!F$15,CalculationsAndCharts!$A194+$A$11,IF($C$7,7,0),1,1)</f>
        <v>50.07</v>
      </c>
      <c r="H194" s="126" t="e">
        <f t="shared" si="84"/>
        <v>#N/A</v>
      </c>
      <c r="I194" s="41" t="e">
        <f t="shared" si="117"/>
        <v>#N/A</v>
      </c>
      <c r="J194" s="41" t="e">
        <f t="shared" si="117"/>
        <v>#N/A</v>
      </c>
      <c r="K194" s="215">
        <f t="shared" ca="1" si="85"/>
        <v>49.229043558507698</v>
      </c>
      <c r="L194" s="215">
        <f t="shared" ca="1" si="106"/>
        <v>49.229043558507698</v>
      </c>
      <c r="M194" s="121">
        <f t="shared" ca="1" si="86"/>
        <v>1.0058848825293298</v>
      </c>
      <c r="N194" s="121">
        <f t="shared" ca="1" si="107"/>
        <v>0.67427871872298817</v>
      </c>
      <c r="O194" s="121">
        <f t="shared" ca="1" si="108"/>
        <v>1.9337880006366244</v>
      </c>
      <c r="P194" s="121">
        <f t="shared" ca="1" si="115"/>
        <v>3.7940142905301122E-2</v>
      </c>
      <c r="Q194" s="121">
        <f t="shared" ca="1" si="87"/>
        <v>0.33564854543716666</v>
      </c>
      <c r="R194" s="121">
        <f t="shared" ca="1" si="88"/>
        <v>0.35967322631954524</v>
      </c>
      <c r="S194" s="121"/>
      <c r="T194" s="124">
        <f t="shared" ca="1" si="89"/>
        <v>50.07</v>
      </c>
      <c r="U194" s="124">
        <f t="shared" ca="1" si="90"/>
        <v>44.95</v>
      </c>
      <c r="V194" s="121">
        <f t="shared" ca="1" si="91"/>
        <v>1</v>
      </c>
      <c r="W194" s="121" t="e">
        <f t="shared" si="109"/>
        <v>#N/A</v>
      </c>
      <c r="X194" s="124">
        <f t="shared" si="110"/>
        <v>0.2</v>
      </c>
      <c r="Y194" s="124">
        <f t="shared" si="111"/>
        <v>0.8</v>
      </c>
      <c r="Z194" t="e">
        <f t="shared" ca="1" si="92"/>
        <v>#N/A</v>
      </c>
      <c r="AA194" t="e">
        <f t="shared" ca="1" si="93"/>
        <v>#N/A</v>
      </c>
      <c r="AB194" t="e">
        <f t="shared" ca="1" si="94"/>
        <v>#N/A</v>
      </c>
      <c r="AC194" t="e">
        <f t="shared" ca="1" si="95"/>
        <v>#N/A</v>
      </c>
      <c r="AD194" t="b">
        <f t="shared" ca="1" si="96"/>
        <v>0</v>
      </c>
      <c r="AE194" t="b">
        <f t="shared" ca="1" si="83"/>
        <v>0</v>
      </c>
      <c r="AF194" t="b">
        <f t="shared" ca="1" si="112"/>
        <v>0</v>
      </c>
      <c r="AG194" t="b">
        <f t="shared" ca="1" si="97"/>
        <v>0</v>
      </c>
      <c r="AH194" t="b">
        <f t="shared" ca="1" si="79"/>
        <v>0</v>
      </c>
      <c r="AI194" s="225" t="e">
        <f t="shared" ca="1" si="98"/>
        <v>#N/A</v>
      </c>
      <c r="AJ194" s="225" t="e">
        <f t="shared" ca="1" si="99"/>
        <v>#N/A</v>
      </c>
      <c r="AK194" s="225" t="e">
        <f t="shared" ca="1" si="100"/>
        <v>#N/A</v>
      </c>
      <c r="AL194" s="225" t="e">
        <f t="shared" ca="1" si="101"/>
        <v>#N/A</v>
      </c>
      <c r="AM194" t="b">
        <f t="shared" ca="1" si="102"/>
        <v>0</v>
      </c>
      <c r="AN194" t="b">
        <f t="shared" ca="1" si="80"/>
        <v>0</v>
      </c>
      <c r="AO194" t="b">
        <f t="shared" ca="1" si="113"/>
        <v>1</v>
      </c>
      <c r="AP194" t="b">
        <f t="shared" ca="1" si="103"/>
        <v>0</v>
      </c>
      <c r="AQ194" t="b">
        <f t="shared" ca="1" si="81"/>
        <v>0</v>
      </c>
      <c r="AR194" s="124" t="e">
        <f t="shared" ca="1" si="104"/>
        <v>#N/A</v>
      </c>
      <c r="AS194" s="124" t="e">
        <f t="shared" ca="1" si="105"/>
        <v>#N/A</v>
      </c>
      <c r="AT194" t="e">
        <f t="shared" ca="1" si="114"/>
        <v>#N/A</v>
      </c>
      <c r="AU194" t="e">
        <f t="shared" ca="1" si="114"/>
        <v>#N/A</v>
      </c>
    </row>
    <row r="195" spans="1:47" x14ac:dyDescent="0.25">
      <c r="A195">
        <v>163</v>
      </c>
      <c r="B195" s="74">
        <f ca="1">OFFSET(InputPriceData!B$15,CalculationsAndCharts!$A195+$A$11,0,1,1)</f>
        <v>41354</v>
      </c>
      <c r="C195" s="3">
        <f ca="1">OFFSET(InputPriceData!G$15,CalculationsAndCharts!$A195+$A$11,0,1,1)</f>
        <v>3240000</v>
      </c>
      <c r="D195" s="4">
        <f ca="1">OFFSET(InputPriceData!C$15,CalculationsAndCharts!$A195+$A$11,IF($C$7,7,0),1,1)</f>
        <v>49.41</v>
      </c>
      <c r="E195" s="4">
        <f ca="1">OFFSET(InputPriceData!D$15,CalculationsAndCharts!$A195+$A$11,IF($C$7,7,0),1,1)</f>
        <v>49.91</v>
      </c>
      <c r="F195" s="4">
        <f ca="1">OFFSET(InputPriceData!E$15,CalculationsAndCharts!$A195+$A$11,IF($C$7,7,0),1,1)</f>
        <v>48.92</v>
      </c>
      <c r="G195" s="4">
        <f ca="1">OFFSET(InputPriceData!F$15,CalculationsAndCharts!$A195+$A$11,IF($C$7,7,0),1,1)</f>
        <v>49.81</v>
      </c>
      <c r="H195" s="126" t="e">
        <f t="shared" si="84"/>
        <v>#N/A</v>
      </c>
      <c r="I195" s="41" t="e">
        <f t="shared" si="117"/>
        <v>#N/A</v>
      </c>
      <c r="J195" s="41" t="e">
        <f t="shared" si="117"/>
        <v>#N/A</v>
      </c>
      <c r="K195" s="215">
        <f t="shared" ca="1" si="85"/>
        <v>48.748634330337076</v>
      </c>
      <c r="L195" s="215">
        <f t="shared" ca="1" si="106"/>
        <v>48.748634330337076</v>
      </c>
      <c r="M195" s="121">
        <f t="shared" ca="1" si="86"/>
        <v>1.0502532696007643</v>
      </c>
      <c r="N195" s="121">
        <f t="shared" ca="1" si="107"/>
        <v>0.3944511189585575</v>
      </c>
      <c r="O195" s="121">
        <f t="shared" ca="1" si="108"/>
        <v>1.9337880006366244</v>
      </c>
      <c r="P195" s="121">
        <f t="shared" ca="1" si="115"/>
        <v>-0.43327728832730206</v>
      </c>
      <c r="Q195" s="121">
        <f t="shared" ca="1" si="87"/>
        <v>0.34968549923190306</v>
      </c>
      <c r="R195" s="121">
        <f t="shared" ca="1" si="88"/>
        <v>0.37494322566926008</v>
      </c>
      <c r="S195" s="121"/>
      <c r="T195" s="124">
        <f t="shared" ca="1" si="89"/>
        <v>49.81</v>
      </c>
      <c r="U195" s="124">
        <f t="shared" ca="1" si="90"/>
        <v>44.95</v>
      </c>
      <c r="V195" s="121">
        <f t="shared" ca="1" si="91"/>
        <v>1</v>
      </c>
      <c r="W195" s="121" t="e">
        <f t="shared" si="109"/>
        <v>#N/A</v>
      </c>
      <c r="X195" s="124">
        <f t="shared" si="110"/>
        <v>0.2</v>
      </c>
      <c r="Y195" s="124">
        <f t="shared" si="111"/>
        <v>0.8</v>
      </c>
      <c r="Z195" t="e">
        <f t="shared" ca="1" si="92"/>
        <v>#N/A</v>
      </c>
      <c r="AA195" t="e">
        <f t="shared" ca="1" si="93"/>
        <v>#N/A</v>
      </c>
      <c r="AB195" t="e">
        <f t="shared" ca="1" si="94"/>
        <v>#N/A</v>
      </c>
      <c r="AC195" t="e">
        <f t="shared" ca="1" si="95"/>
        <v>#N/A</v>
      </c>
      <c r="AD195" t="b">
        <f t="shared" ca="1" si="96"/>
        <v>0</v>
      </c>
      <c r="AE195" t="b">
        <f t="shared" ca="1" si="83"/>
        <v>0</v>
      </c>
      <c r="AF195" t="b">
        <f t="shared" ca="1" si="112"/>
        <v>0</v>
      </c>
      <c r="AG195" t="b">
        <f t="shared" ca="1" si="97"/>
        <v>0</v>
      </c>
      <c r="AH195" t="b">
        <f t="shared" ca="1" si="79"/>
        <v>0</v>
      </c>
      <c r="AI195" s="225" t="e">
        <f t="shared" ca="1" si="98"/>
        <v>#N/A</v>
      </c>
      <c r="AJ195" s="225" t="e">
        <f t="shared" ca="1" si="99"/>
        <v>#N/A</v>
      </c>
      <c r="AK195" s="225" t="e">
        <f t="shared" ca="1" si="100"/>
        <v>#N/A</v>
      </c>
      <c r="AL195" s="225" t="e">
        <f t="shared" ca="1" si="101"/>
        <v>#N/A</v>
      </c>
      <c r="AM195" t="b">
        <f t="shared" ca="1" si="102"/>
        <v>0</v>
      </c>
      <c r="AN195" t="b">
        <f t="shared" ca="1" si="80"/>
        <v>0</v>
      </c>
      <c r="AO195" t="b">
        <f t="shared" ca="1" si="113"/>
        <v>1</v>
      </c>
      <c r="AP195" t="b">
        <f t="shared" ca="1" si="103"/>
        <v>0</v>
      </c>
      <c r="AQ195" t="b">
        <f t="shared" ca="1" si="81"/>
        <v>0</v>
      </c>
      <c r="AR195" s="124" t="e">
        <f t="shared" ca="1" si="104"/>
        <v>#N/A</v>
      </c>
      <c r="AS195" s="124" t="e">
        <f t="shared" ca="1" si="105"/>
        <v>#N/A</v>
      </c>
      <c r="AT195" t="e">
        <f t="shared" ca="1" si="114"/>
        <v>#N/A</v>
      </c>
      <c r="AU195" t="e">
        <f t="shared" ca="1" si="114"/>
        <v>#N/A</v>
      </c>
    </row>
    <row r="196" spans="1:47" x14ac:dyDescent="0.25">
      <c r="A196">
        <v>164</v>
      </c>
      <c r="B196" s="74">
        <f ca="1">OFFSET(InputPriceData!B$15,CalculationsAndCharts!$A196+$A$11,0,1,1)</f>
        <v>41353</v>
      </c>
      <c r="C196" s="3">
        <f ca="1">OFFSET(InputPriceData!G$15,CalculationsAndCharts!$A196+$A$11,0,1,1)</f>
        <v>5946300</v>
      </c>
      <c r="D196" s="4">
        <f ca="1">OFFSET(InputPriceData!C$15,CalculationsAndCharts!$A196+$A$11,IF($C$7,7,0),1,1)</f>
        <v>48.26</v>
      </c>
      <c r="E196" s="4">
        <f ca="1">OFFSET(InputPriceData!D$15,CalculationsAndCharts!$A196+$A$11,IF($C$7,7,0),1,1)</f>
        <v>50.04</v>
      </c>
      <c r="F196" s="4">
        <f ca="1">OFFSET(InputPriceData!E$15,CalculationsAndCharts!$A196+$A$11,IF($C$7,7,0),1,1)</f>
        <v>48.15</v>
      </c>
      <c r="G196" s="4">
        <f ca="1">OFFSET(InputPriceData!F$15,CalculationsAndCharts!$A196+$A$11,IF($C$7,7,0),1,1)</f>
        <v>49.79</v>
      </c>
      <c r="H196" s="126" t="e">
        <f t="shared" si="84"/>
        <v>#N/A</v>
      </c>
      <c r="I196" s="41" t="e">
        <f t="shared" si="117"/>
        <v>#N/A</v>
      </c>
      <c r="J196" s="41" t="e">
        <f t="shared" si="117"/>
        <v>#N/A</v>
      </c>
      <c r="K196" s="215">
        <f t="shared" ca="1" si="85"/>
        <v>48.313831699427588</v>
      </c>
      <c r="L196" s="215">
        <f t="shared" ca="1" si="106"/>
        <v>48.313831699427588</v>
      </c>
      <c r="M196" s="121">
        <f t="shared" ca="1" si="86"/>
        <v>1.3576251019519052</v>
      </c>
      <c r="N196" s="121">
        <f t="shared" ca="1" si="107"/>
        <v>0.10406038115049111</v>
      </c>
      <c r="O196" s="121">
        <f t="shared" ca="1" si="108"/>
        <v>1.9337880006366244</v>
      </c>
      <c r="P196" s="121">
        <f t="shared" ca="1" si="115"/>
        <v>-0.92527152027009285</v>
      </c>
      <c r="Q196" s="121">
        <f t="shared" ca="1" si="87"/>
        <v>0.36002464932739259</v>
      </c>
      <c r="R196" s="121">
        <f t="shared" ca="1" si="88"/>
        <v>0.39220513317682804</v>
      </c>
      <c r="S196" s="121"/>
      <c r="T196" s="124">
        <f t="shared" ca="1" si="89"/>
        <v>49.79</v>
      </c>
      <c r="U196" s="124">
        <f t="shared" ca="1" si="90"/>
        <v>44.95</v>
      </c>
      <c r="V196" s="121">
        <f t="shared" ca="1" si="91"/>
        <v>1</v>
      </c>
      <c r="W196" s="121" t="e">
        <f t="shared" si="109"/>
        <v>#N/A</v>
      </c>
      <c r="X196" s="124">
        <f t="shared" si="110"/>
        <v>0.2</v>
      </c>
      <c r="Y196" s="124">
        <f t="shared" si="111"/>
        <v>0.8</v>
      </c>
      <c r="Z196" t="e">
        <f t="shared" ca="1" si="92"/>
        <v>#N/A</v>
      </c>
      <c r="AA196" t="e">
        <f t="shared" ca="1" si="93"/>
        <v>#N/A</v>
      </c>
      <c r="AB196" t="e">
        <f t="shared" ca="1" si="94"/>
        <v>#N/A</v>
      </c>
      <c r="AC196" t="e">
        <f t="shared" ca="1" si="95"/>
        <v>#N/A</v>
      </c>
      <c r="AD196" t="b">
        <f t="shared" ca="1" si="96"/>
        <v>0</v>
      </c>
      <c r="AE196" t="b">
        <f t="shared" ca="1" si="83"/>
        <v>0</v>
      </c>
      <c r="AF196" t="b">
        <f t="shared" ca="1" si="112"/>
        <v>0</v>
      </c>
      <c r="AG196" t="b">
        <f t="shared" ca="1" si="97"/>
        <v>0</v>
      </c>
      <c r="AH196" t="b">
        <f t="shared" ca="1" si="79"/>
        <v>0</v>
      </c>
      <c r="AI196" s="225" t="e">
        <f t="shared" ca="1" si="98"/>
        <v>#N/A</v>
      </c>
      <c r="AJ196" s="225" t="e">
        <f t="shared" ca="1" si="99"/>
        <v>#N/A</v>
      </c>
      <c r="AK196" s="225" t="e">
        <f t="shared" ca="1" si="100"/>
        <v>#N/A</v>
      </c>
      <c r="AL196" s="225" t="e">
        <f t="shared" ca="1" si="101"/>
        <v>#N/A</v>
      </c>
      <c r="AM196" t="b">
        <f t="shared" ca="1" si="102"/>
        <v>0</v>
      </c>
      <c r="AN196" t="b">
        <f t="shared" ca="1" si="80"/>
        <v>0</v>
      </c>
      <c r="AO196" t="b">
        <f t="shared" ca="1" si="113"/>
        <v>1</v>
      </c>
      <c r="AP196" t="b">
        <f t="shared" ca="1" si="103"/>
        <v>0</v>
      </c>
      <c r="AQ196" t="b">
        <f t="shared" ca="1" si="81"/>
        <v>0</v>
      </c>
      <c r="AR196" s="124" t="e">
        <f t="shared" ca="1" si="104"/>
        <v>#N/A</v>
      </c>
      <c r="AS196" s="124" t="e">
        <f t="shared" ca="1" si="105"/>
        <v>#N/A</v>
      </c>
      <c r="AT196" t="e">
        <f t="shared" ca="1" si="114"/>
        <v>#N/A</v>
      </c>
      <c r="AU196" t="e">
        <f t="shared" ca="1" si="114"/>
        <v>#N/A</v>
      </c>
    </row>
    <row r="197" spans="1:47" x14ac:dyDescent="0.25">
      <c r="A197">
        <v>165</v>
      </c>
      <c r="B197" s="74">
        <f ca="1">OFFSET(InputPriceData!B$15,CalculationsAndCharts!$A197+$A$11,0,1,1)</f>
        <v>41352</v>
      </c>
      <c r="C197" s="3">
        <f ca="1">OFFSET(InputPriceData!G$15,CalculationsAndCharts!$A197+$A$11,0,1,1)</f>
        <v>5279300</v>
      </c>
      <c r="D197" s="4">
        <f ca="1">OFFSET(InputPriceData!C$15,CalculationsAndCharts!$A197+$A$11,IF($C$7,7,0),1,1)</f>
        <v>48.12</v>
      </c>
      <c r="E197" s="4">
        <f ca="1">OFFSET(InputPriceData!D$15,CalculationsAndCharts!$A197+$A$11,IF($C$7,7,0),1,1)</f>
        <v>48.22</v>
      </c>
      <c r="F197" s="4">
        <f ca="1">OFFSET(InputPriceData!E$15,CalculationsAndCharts!$A197+$A$11,IF($C$7,7,0),1,1)</f>
        <v>47.46</v>
      </c>
      <c r="G197" s="4">
        <f ca="1">OFFSET(InputPriceData!F$15,CalculationsAndCharts!$A197+$A$11,IF($C$7,7,0),1,1)</f>
        <v>47.77</v>
      </c>
      <c r="H197" s="126" t="e">
        <f t="shared" si="84"/>
        <v>#N/A</v>
      </c>
      <c r="I197" s="41" t="e">
        <f t="shared" si="117"/>
        <v>#N/A</v>
      </c>
      <c r="J197" s="41" t="e">
        <f t="shared" si="117"/>
        <v>#N/A</v>
      </c>
      <c r="K197" s="215">
        <f t="shared" ca="1" si="85"/>
        <v>48.171352495288744</v>
      </c>
      <c r="L197" s="215">
        <f t="shared" ca="1" si="106"/>
        <v>48.171352495288744</v>
      </c>
      <c r="M197" s="121">
        <f t="shared" ca="1" si="86"/>
        <v>-0.48414293600762343</v>
      </c>
      <c r="N197" s="121">
        <f t="shared" ca="1" si="107"/>
        <v>7.4950650154718107E-2</v>
      </c>
      <c r="O197" s="121">
        <f t="shared" ca="1" si="108"/>
        <v>1.9337880006366244</v>
      </c>
      <c r="P197" s="121">
        <f t="shared" ca="1" si="115"/>
        <v>-1.0705758469440674</v>
      </c>
      <c r="Q197" s="121">
        <f t="shared" ca="1" si="87"/>
        <v>0.38128753879835081</v>
      </c>
      <c r="R197" s="121">
        <f t="shared" ca="1" si="88"/>
        <v>0.41118730174482598</v>
      </c>
      <c r="S197" s="121"/>
      <c r="T197" s="124">
        <f t="shared" ca="1" si="89"/>
        <v>48.92</v>
      </c>
      <c r="U197" s="124">
        <f t="shared" ca="1" si="90"/>
        <v>43.8</v>
      </c>
      <c r="V197" s="121">
        <f t="shared" ca="1" si="91"/>
        <v>0.77539062500000044</v>
      </c>
      <c r="W197" s="121" t="e">
        <f t="shared" si="109"/>
        <v>#N/A</v>
      </c>
      <c r="X197" s="124">
        <f t="shared" si="110"/>
        <v>0.2</v>
      </c>
      <c r="Y197" s="124">
        <f t="shared" si="111"/>
        <v>0.8</v>
      </c>
      <c r="Z197" t="e">
        <f t="shared" ca="1" si="92"/>
        <v>#N/A</v>
      </c>
      <c r="AA197" t="e">
        <f t="shared" ca="1" si="93"/>
        <v>#N/A</v>
      </c>
      <c r="AB197" t="e">
        <f t="shared" ca="1" si="94"/>
        <v>#N/A</v>
      </c>
      <c r="AC197" t="e">
        <f t="shared" ca="1" si="95"/>
        <v>#N/A</v>
      </c>
      <c r="AD197" t="b">
        <f t="shared" ca="1" si="96"/>
        <v>0</v>
      </c>
      <c r="AE197" t="b">
        <f t="shared" ca="1" si="83"/>
        <v>0</v>
      </c>
      <c r="AF197" t="b">
        <f t="shared" ca="1" si="112"/>
        <v>0</v>
      </c>
      <c r="AG197" t="b">
        <f t="shared" ca="1" si="97"/>
        <v>0</v>
      </c>
      <c r="AH197" t="b">
        <f t="shared" ca="1" si="79"/>
        <v>0</v>
      </c>
      <c r="AI197" s="225" t="e">
        <f t="shared" ca="1" si="98"/>
        <v>#N/A</v>
      </c>
      <c r="AJ197" s="225" t="e">
        <f t="shared" ca="1" si="99"/>
        <v>#N/A</v>
      </c>
      <c r="AK197" s="225" t="e">
        <f t="shared" ca="1" si="100"/>
        <v>#N/A</v>
      </c>
      <c r="AL197" s="225" t="e">
        <f t="shared" ca="1" si="101"/>
        <v>#N/A</v>
      </c>
      <c r="AM197" t="b">
        <f t="shared" ca="1" si="102"/>
        <v>0</v>
      </c>
      <c r="AN197" t="b">
        <f t="shared" ca="1" si="80"/>
        <v>0</v>
      </c>
      <c r="AO197" t="b">
        <f t="shared" ca="1" si="113"/>
        <v>1</v>
      </c>
      <c r="AP197" t="b">
        <f t="shared" ca="1" si="103"/>
        <v>0</v>
      </c>
      <c r="AQ197" t="b">
        <f t="shared" ca="1" si="81"/>
        <v>0</v>
      </c>
      <c r="AR197" s="124" t="e">
        <f t="shared" ca="1" si="104"/>
        <v>#N/A</v>
      </c>
      <c r="AS197" s="124" t="e">
        <f t="shared" ca="1" si="105"/>
        <v>#N/A</v>
      </c>
      <c r="AT197" t="e">
        <f t="shared" ca="1" si="114"/>
        <v>#N/A</v>
      </c>
      <c r="AU197" t="e">
        <f t="shared" ca="1" si="114"/>
        <v>#N/A</v>
      </c>
    </row>
    <row r="198" spans="1:47" x14ac:dyDescent="0.25">
      <c r="A198">
        <v>166</v>
      </c>
      <c r="B198" s="74">
        <f ca="1">OFFSET(InputPriceData!B$15,CalculationsAndCharts!$A198+$A$11,0,1,1)</f>
        <v>41351</v>
      </c>
      <c r="C198" s="3">
        <f ca="1">OFFSET(InputPriceData!G$15,CalculationsAndCharts!$A198+$A$11,0,1,1)</f>
        <v>1830700</v>
      </c>
      <c r="D198" s="4">
        <f ca="1">OFFSET(InputPriceData!C$15,CalculationsAndCharts!$A198+$A$11,IF($C$7,7,0),1,1)</f>
        <v>47.74</v>
      </c>
      <c r="E198" s="4">
        <f ca="1">OFFSET(InputPriceData!D$15,CalculationsAndCharts!$A198+$A$11,IF($C$7,7,0),1,1)</f>
        <v>48.38</v>
      </c>
      <c r="F198" s="4">
        <f ca="1">OFFSET(InputPriceData!E$15,CalculationsAndCharts!$A198+$A$11,IF($C$7,7,0),1,1)</f>
        <v>47.63</v>
      </c>
      <c r="G198" s="4">
        <f ca="1">OFFSET(InputPriceData!F$15,CalculationsAndCharts!$A198+$A$11,IF($C$7,7,0),1,1)</f>
        <v>48.11</v>
      </c>
      <c r="H198" s="126" t="e">
        <f t="shared" si="84"/>
        <v>#N/A</v>
      </c>
      <c r="I198" s="41" t="e">
        <f t="shared" si="117"/>
        <v>#N/A</v>
      </c>
      <c r="J198" s="41" t="e">
        <f t="shared" si="117"/>
        <v>#N/A</v>
      </c>
      <c r="K198" s="215">
        <f t="shared" ca="1" si="85"/>
        <v>48.199533864247918</v>
      </c>
      <c r="L198" s="215">
        <f t="shared" ca="1" si="106"/>
        <v>48.199533864247918</v>
      </c>
      <c r="M198" s="121">
        <f t="shared" ca="1" si="86"/>
        <v>-0.10167695966575141</v>
      </c>
      <c r="N198" s="121">
        <f t="shared" ca="1" si="107"/>
        <v>0.22684156216192575</v>
      </c>
      <c r="O198" s="121">
        <f t="shared" ca="1" si="108"/>
        <v>1.9337880006366244</v>
      </c>
      <c r="P198" s="121">
        <f t="shared" ca="1" si="115"/>
        <v>-1.0705758469440674</v>
      </c>
      <c r="Q198" s="121">
        <f t="shared" ca="1" si="87"/>
        <v>0.43184430213096781</v>
      </c>
      <c r="R198" s="121">
        <f t="shared" ca="1" si="88"/>
        <v>0.43239414539449572</v>
      </c>
      <c r="S198" s="121"/>
      <c r="T198" s="124">
        <f t="shared" ca="1" si="89"/>
        <v>48.92</v>
      </c>
      <c r="U198" s="124">
        <f t="shared" ca="1" si="90"/>
        <v>43.8</v>
      </c>
      <c r="V198" s="121">
        <f t="shared" ca="1" si="91"/>
        <v>0.84179687499999967</v>
      </c>
      <c r="W198" s="121" t="e">
        <f t="shared" si="109"/>
        <v>#N/A</v>
      </c>
      <c r="X198" s="124">
        <f t="shared" si="110"/>
        <v>0.2</v>
      </c>
      <c r="Y198" s="124">
        <f t="shared" si="111"/>
        <v>0.8</v>
      </c>
      <c r="Z198" t="e">
        <f t="shared" ca="1" si="92"/>
        <v>#N/A</v>
      </c>
      <c r="AA198" t="e">
        <f t="shared" ca="1" si="93"/>
        <v>#N/A</v>
      </c>
      <c r="AB198" t="e">
        <f t="shared" ca="1" si="94"/>
        <v>#N/A</v>
      </c>
      <c r="AC198" t="e">
        <f t="shared" ca="1" si="95"/>
        <v>#N/A</v>
      </c>
      <c r="AD198" t="b">
        <f t="shared" ca="1" si="96"/>
        <v>0</v>
      </c>
      <c r="AE198" t="b">
        <f t="shared" ca="1" si="83"/>
        <v>0</v>
      </c>
      <c r="AF198" t="b">
        <f t="shared" ca="1" si="112"/>
        <v>0</v>
      </c>
      <c r="AG198" t="b">
        <f t="shared" ca="1" si="97"/>
        <v>0</v>
      </c>
      <c r="AH198" t="b">
        <f t="shared" ref="AH198:AH261" ca="1" si="118">AND(AG199,AF199)</f>
        <v>0</v>
      </c>
      <c r="AI198" s="225" t="e">
        <f t="shared" ca="1" si="98"/>
        <v>#N/A</v>
      </c>
      <c r="AJ198" s="225" t="e">
        <f t="shared" ca="1" si="99"/>
        <v>#N/A</v>
      </c>
      <c r="AK198" s="225" t="e">
        <f t="shared" ca="1" si="100"/>
        <v>#N/A</v>
      </c>
      <c r="AL198" s="225" t="e">
        <f t="shared" ca="1" si="101"/>
        <v>#N/A</v>
      </c>
      <c r="AM198" t="b">
        <f t="shared" ca="1" si="102"/>
        <v>0</v>
      </c>
      <c r="AN198" t="b">
        <f t="shared" ref="AN198:AN261" ca="1" si="119">AND(AM199,NOT(AO199))</f>
        <v>0</v>
      </c>
      <c r="AO198" t="b">
        <f t="shared" ca="1" si="113"/>
        <v>1</v>
      </c>
      <c r="AP198" t="b">
        <f t="shared" ca="1" si="103"/>
        <v>0</v>
      </c>
      <c r="AQ198" t="b">
        <f t="shared" ca="1" si="81"/>
        <v>0</v>
      </c>
      <c r="AR198" s="124" t="e">
        <f t="shared" ca="1" si="104"/>
        <v>#N/A</v>
      </c>
      <c r="AS198" s="124" t="e">
        <f t="shared" ca="1" si="105"/>
        <v>#N/A</v>
      </c>
      <c r="AT198" t="e">
        <f t="shared" ca="1" si="114"/>
        <v>#N/A</v>
      </c>
      <c r="AU198" t="e">
        <f t="shared" ca="1" si="114"/>
        <v>#N/A</v>
      </c>
    </row>
    <row r="199" spans="1:47" x14ac:dyDescent="0.25">
      <c r="A199">
        <v>167</v>
      </c>
      <c r="B199" s="74">
        <f ca="1">OFFSET(InputPriceData!B$15,CalculationsAndCharts!$A199+$A$11,0,1,1)</f>
        <v>41348</v>
      </c>
      <c r="C199" s="3">
        <f ca="1">OFFSET(InputPriceData!G$15,CalculationsAndCharts!$A199+$A$11,0,1,1)</f>
        <v>3069900</v>
      </c>
      <c r="D199" s="4">
        <f ca="1">OFFSET(InputPriceData!C$15,CalculationsAndCharts!$A199+$A$11,IF($C$7,7,0),1,1)</f>
        <v>48.64</v>
      </c>
      <c r="E199" s="4">
        <f ca="1">OFFSET(InputPriceData!D$15,CalculationsAndCharts!$A199+$A$11,IF($C$7,7,0),1,1)</f>
        <v>48.72</v>
      </c>
      <c r="F199" s="4">
        <f ca="1">OFFSET(InputPriceData!E$15,CalculationsAndCharts!$A199+$A$11,IF($C$7,7,0),1,1)</f>
        <v>47.79</v>
      </c>
      <c r="G199" s="4">
        <f ca="1">OFFSET(InputPriceData!F$15,CalculationsAndCharts!$A199+$A$11,IF($C$7,7,0),1,1)</f>
        <v>48.18</v>
      </c>
      <c r="H199" s="126" t="e">
        <f t="shared" si="84"/>
        <v>#N/A</v>
      </c>
      <c r="I199" s="41" t="e">
        <f t="shared" si="117"/>
        <v>#N/A</v>
      </c>
      <c r="J199" s="41" t="e">
        <f t="shared" si="117"/>
        <v>#N/A</v>
      </c>
      <c r="K199" s="215">
        <f t="shared" ca="1" si="85"/>
        <v>48.108320324909087</v>
      </c>
      <c r="L199" s="215">
        <f t="shared" ca="1" si="106"/>
        <v>48.108320324909087</v>
      </c>
      <c r="M199" s="121">
        <f t="shared" ca="1" si="86"/>
        <v>6.2780331275811396E-2</v>
      </c>
      <c r="N199" s="121">
        <f t="shared" ca="1" si="107"/>
        <v>0.27625490850025192</v>
      </c>
      <c r="O199" s="121">
        <f t="shared" ca="1" si="108"/>
        <v>1.9337880006366244</v>
      </c>
      <c r="P199" s="121">
        <f t="shared" ca="1" si="115"/>
        <v>-1.0705758469440674</v>
      </c>
      <c r="Q199" s="121">
        <f t="shared" ca="1" si="87"/>
        <v>0.4482914932320447</v>
      </c>
      <c r="R199" s="121">
        <f t="shared" ca="1" si="88"/>
        <v>0.4680589813176439</v>
      </c>
      <c r="S199" s="121"/>
      <c r="T199" s="124">
        <f t="shared" ca="1" si="89"/>
        <v>48.92</v>
      </c>
      <c r="U199" s="124">
        <f t="shared" ca="1" si="90"/>
        <v>43.8</v>
      </c>
      <c r="V199" s="121">
        <f t="shared" ca="1" si="91"/>
        <v>0.85546874999999978</v>
      </c>
      <c r="W199" s="121" t="e">
        <f t="shared" si="109"/>
        <v>#N/A</v>
      </c>
      <c r="X199" s="124">
        <f t="shared" si="110"/>
        <v>0.2</v>
      </c>
      <c r="Y199" s="124">
        <f t="shared" si="111"/>
        <v>0.8</v>
      </c>
      <c r="Z199" t="e">
        <f t="shared" ca="1" si="92"/>
        <v>#N/A</v>
      </c>
      <c r="AA199" t="e">
        <f t="shared" ca="1" si="93"/>
        <v>#N/A</v>
      </c>
      <c r="AB199" t="e">
        <f t="shared" ca="1" si="94"/>
        <v>#N/A</v>
      </c>
      <c r="AC199" t="e">
        <f t="shared" ca="1" si="95"/>
        <v>#N/A</v>
      </c>
      <c r="AD199" t="b">
        <f t="shared" ca="1" si="96"/>
        <v>0</v>
      </c>
      <c r="AE199" t="b">
        <f t="shared" ca="1" si="83"/>
        <v>0</v>
      </c>
      <c r="AF199" t="b">
        <f t="shared" ca="1" si="112"/>
        <v>0</v>
      </c>
      <c r="AG199" t="b">
        <f t="shared" ca="1" si="97"/>
        <v>0</v>
      </c>
      <c r="AH199" t="b">
        <f t="shared" ca="1" si="118"/>
        <v>0</v>
      </c>
      <c r="AI199" s="225" t="e">
        <f t="shared" ca="1" si="98"/>
        <v>#N/A</v>
      </c>
      <c r="AJ199" s="225" t="e">
        <f t="shared" ca="1" si="99"/>
        <v>#N/A</v>
      </c>
      <c r="AK199" s="225" t="e">
        <f t="shared" ca="1" si="100"/>
        <v>#N/A</v>
      </c>
      <c r="AL199" s="225" t="e">
        <f t="shared" ca="1" si="101"/>
        <v>#N/A</v>
      </c>
      <c r="AM199" t="b">
        <f t="shared" ca="1" si="102"/>
        <v>0</v>
      </c>
      <c r="AN199" t="b">
        <f t="shared" ca="1" si="119"/>
        <v>0</v>
      </c>
      <c r="AO199" t="b">
        <f t="shared" ca="1" si="113"/>
        <v>1</v>
      </c>
      <c r="AP199" t="b">
        <f t="shared" ca="1" si="103"/>
        <v>0</v>
      </c>
      <c r="AQ199" t="b">
        <f t="shared" ref="AQ199:AQ262" ca="1" si="120">AND(AP200,AO200)</f>
        <v>0</v>
      </c>
      <c r="AR199" s="124" t="e">
        <f t="shared" ca="1" si="104"/>
        <v>#N/A</v>
      </c>
      <c r="AS199" s="124" t="e">
        <f t="shared" ca="1" si="105"/>
        <v>#N/A</v>
      </c>
      <c r="AT199" t="e">
        <f t="shared" ca="1" si="114"/>
        <v>#N/A</v>
      </c>
      <c r="AU199" t="e">
        <f t="shared" ca="1" si="114"/>
        <v>#N/A</v>
      </c>
    </row>
    <row r="200" spans="1:47" x14ac:dyDescent="0.25">
      <c r="A200">
        <v>168</v>
      </c>
      <c r="B200" s="74">
        <f ca="1">OFFSET(InputPriceData!B$15,CalculationsAndCharts!$A200+$A$11,0,1,1)</f>
        <v>41347</v>
      </c>
      <c r="C200" s="3">
        <f ca="1">OFFSET(InputPriceData!G$15,CalculationsAndCharts!$A200+$A$11,0,1,1)</f>
        <v>3169600</v>
      </c>
      <c r="D200" s="4">
        <f ca="1">OFFSET(InputPriceData!C$15,CalculationsAndCharts!$A200+$A$11,IF($C$7,7,0),1,1)</f>
        <v>48.01</v>
      </c>
      <c r="E200" s="4">
        <f ca="1">OFFSET(InputPriceData!D$15,CalculationsAndCharts!$A200+$A$11,IF($C$7,7,0),1,1)</f>
        <v>48.83</v>
      </c>
      <c r="F200" s="4">
        <f ca="1">OFFSET(InputPriceData!E$15,CalculationsAndCharts!$A200+$A$11,IF($C$7,7,0),1,1)</f>
        <v>47.85</v>
      </c>
      <c r="G200" s="4">
        <f ca="1">OFFSET(InputPriceData!F$15,CalculationsAndCharts!$A200+$A$11,IF($C$7,7,0),1,1)</f>
        <v>48.77</v>
      </c>
      <c r="H200" s="126" t="e">
        <f t="shared" si="84"/>
        <v>#N/A</v>
      </c>
      <c r="I200" s="41" t="e">
        <f t="shared" si="117"/>
        <v>#N/A</v>
      </c>
      <c r="J200" s="41" t="e">
        <f t="shared" si="117"/>
        <v>#N/A</v>
      </c>
      <c r="K200" s="215">
        <f t="shared" ca="1" si="85"/>
        <v>47.909124163997376</v>
      </c>
      <c r="L200" s="215">
        <f t="shared" ca="1" si="106"/>
        <v>47.909124163997376</v>
      </c>
      <c r="M200" s="121">
        <f t="shared" ca="1" si="86"/>
        <v>0.83185955491786101</v>
      </c>
      <c r="N200" s="121">
        <f t="shared" ca="1" si="107"/>
        <v>0.21440278929697845</v>
      </c>
      <c r="O200" s="121">
        <f t="shared" ca="1" si="108"/>
        <v>1.9337880006366244</v>
      </c>
      <c r="P200" s="121">
        <f t="shared" ca="1" si="115"/>
        <v>-1.0705758469440674</v>
      </c>
      <c r="Q200" s="121">
        <f t="shared" ca="1" si="87"/>
        <v>0.42770406696106195</v>
      </c>
      <c r="R200" s="121">
        <f t="shared" ca="1" si="88"/>
        <v>0.5375449339436088</v>
      </c>
      <c r="S200" s="121"/>
      <c r="T200" s="124">
        <f t="shared" ca="1" si="89"/>
        <v>48.92</v>
      </c>
      <c r="U200" s="124">
        <f t="shared" ca="1" si="90"/>
        <v>43.8</v>
      </c>
      <c r="V200" s="121">
        <f t="shared" ca="1" si="91"/>
        <v>0.97070312500000033</v>
      </c>
      <c r="W200" s="121" t="e">
        <f t="shared" si="109"/>
        <v>#N/A</v>
      </c>
      <c r="X200" s="124">
        <f t="shared" si="110"/>
        <v>0.2</v>
      </c>
      <c r="Y200" s="124">
        <f t="shared" si="111"/>
        <v>0.8</v>
      </c>
      <c r="Z200" t="e">
        <f t="shared" ca="1" si="92"/>
        <v>#N/A</v>
      </c>
      <c r="AA200" t="e">
        <f t="shared" ca="1" si="93"/>
        <v>#N/A</v>
      </c>
      <c r="AB200" t="e">
        <f t="shared" ca="1" si="94"/>
        <v>#N/A</v>
      </c>
      <c r="AC200" t="e">
        <f t="shared" ca="1" si="95"/>
        <v>#N/A</v>
      </c>
      <c r="AD200" t="b">
        <f t="shared" ca="1" si="96"/>
        <v>0</v>
      </c>
      <c r="AE200" t="b">
        <f t="shared" ca="1" si="83"/>
        <v>0</v>
      </c>
      <c r="AF200" t="b">
        <f t="shared" ca="1" si="112"/>
        <v>0</v>
      </c>
      <c r="AG200" t="b">
        <f t="shared" ca="1" si="97"/>
        <v>0</v>
      </c>
      <c r="AH200" t="b">
        <f t="shared" ca="1" si="118"/>
        <v>0</v>
      </c>
      <c r="AI200" s="225" t="e">
        <f t="shared" ca="1" si="98"/>
        <v>#N/A</v>
      </c>
      <c r="AJ200" s="225" t="e">
        <f t="shared" ca="1" si="99"/>
        <v>#N/A</v>
      </c>
      <c r="AK200" s="225" t="e">
        <f t="shared" ca="1" si="100"/>
        <v>#N/A</v>
      </c>
      <c r="AL200" s="225" t="e">
        <f t="shared" ca="1" si="101"/>
        <v>#N/A</v>
      </c>
      <c r="AM200" t="b">
        <f t="shared" ca="1" si="102"/>
        <v>0</v>
      </c>
      <c r="AN200" t="b">
        <f t="shared" ca="1" si="119"/>
        <v>0</v>
      </c>
      <c r="AO200" t="b">
        <f t="shared" ca="1" si="113"/>
        <v>1</v>
      </c>
      <c r="AP200" t="b">
        <f t="shared" ca="1" si="103"/>
        <v>0</v>
      </c>
      <c r="AQ200" t="b">
        <f t="shared" ca="1" si="120"/>
        <v>0</v>
      </c>
      <c r="AR200" s="124" t="e">
        <f t="shared" ca="1" si="104"/>
        <v>#N/A</v>
      </c>
      <c r="AS200" s="124" t="e">
        <f t="shared" ca="1" si="105"/>
        <v>#N/A</v>
      </c>
      <c r="AT200" t="e">
        <f t="shared" ca="1" si="114"/>
        <v>#N/A</v>
      </c>
      <c r="AU200" t="e">
        <f t="shared" ca="1" si="114"/>
        <v>#N/A</v>
      </c>
    </row>
    <row r="201" spans="1:47" x14ac:dyDescent="0.25">
      <c r="A201">
        <v>169</v>
      </c>
      <c r="B201" s="74">
        <f ca="1">OFFSET(InputPriceData!B$15,CalculationsAndCharts!$A201+$A$11,0,1,1)</f>
        <v>41346</v>
      </c>
      <c r="C201" s="3">
        <f ca="1">OFFSET(InputPriceData!G$15,CalculationsAndCharts!$A201+$A$11,0,1,1)</f>
        <v>2340700</v>
      </c>
      <c r="D201" s="4">
        <f ca="1">OFFSET(InputPriceData!C$15,CalculationsAndCharts!$A201+$A$11,IF($C$7,7,0),1,1)</f>
        <v>47.71</v>
      </c>
      <c r="E201" s="4">
        <f ca="1">OFFSET(InputPriceData!D$15,CalculationsAndCharts!$A201+$A$11,IF($C$7,7,0),1,1)</f>
        <v>48.1</v>
      </c>
      <c r="F201" s="4">
        <f ca="1">OFFSET(InputPriceData!E$15,CalculationsAndCharts!$A201+$A$11,IF($C$7,7,0),1,1)</f>
        <v>47.53</v>
      </c>
      <c r="G201" s="4">
        <f ca="1">OFFSET(InputPriceData!F$15,CalculationsAndCharts!$A201+$A$11,IF($C$7,7,0),1,1)</f>
        <v>48.03</v>
      </c>
      <c r="H201" s="126" t="e">
        <f t="shared" si="84"/>
        <v>#N/A</v>
      </c>
      <c r="I201" s="41" t="e">
        <f t="shared" si="117"/>
        <v>#N/A</v>
      </c>
      <c r="J201" s="41" t="e">
        <f t="shared" si="117"/>
        <v>#N/A</v>
      </c>
      <c r="K201" s="215">
        <f t="shared" ca="1" si="85"/>
        <v>47.773083321967128</v>
      </c>
      <c r="L201" s="215">
        <f t="shared" ca="1" si="106"/>
        <v>47.773083321967128</v>
      </c>
      <c r="M201" s="121">
        <f t="shared" ca="1" si="86"/>
        <v>0.28742527191765671</v>
      </c>
      <c r="N201" s="121">
        <f t="shared" ca="1" si="107"/>
        <v>0.2073699156278298</v>
      </c>
      <c r="O201" s="121">
        <f t="shared" ca="1" si="108"/>
        <v>1.9337880006366244</v>
      </c>
      <c r="P201" s="121">
        <f t="shared" ca="1" si="115"/>
        <v>-1.0705758469440674</v>
      </c>
      <c r="Q201" s="121">
        <f t="shared" ca="1" si="87"/>
        <v>0.42536318082810837</v>
      </c>
      <c r="R201" s="121">
        <f t="shared" ca="1" si="88"/>
        <v>0.64522175322589448</v>
      </c>
      <c r="S201" s="121"/>
      <c r="T201" s="124">
        <f t="shared" ca="1" si="89"/>
        <v>48.92</v>
      </c>
      <c r="U201" s="124">
        <f t="shared" ca="1" si="90"/>
        <v>43.8</v>
      </c>
      <c r="V201" s="121">
        <f t="shared" ca="1" si="91"/>
        <v>0.826171875</v>
      </c>
      <c r="W201" s="121" t="e">
        <f t="shared" si="109"/>
        <v>#N/A</v>
      </c>
      <c r="X201" s="124">
        <f t="shared" si="110"/>
        <v>0.2</v>
      </c>
      <c r="Y201" s="124">
        <f t="shared" si="111"/>
        <v>0.8</v>
      </c>
      <c r="Z201" t="e">
        <f t="shared" ca="1" si="92"/>
        <v>#N/A</v>
      </c>
      <c r="AA201" t="e">
        <f t="shared" ca="1" si="93"/>
        <v>#N/A</v>
      </c>
      <c r="AB201" t="e">
        <f t="shared" ca="1" si="94"/>
        <v>#N/A</v>
      </c>
      <c r="AC201" t="e">
        <f t="shared" ca="1" si="95"/>
        <v>#N/A</v>
      </c>
      <c r="AD201" t="b">
        <f t="shared" ca="1" si="96"/>
        <v>0</v>
      </c>
      <c r="AE201" t="b">
        <f t="shared" ca="1" si="83"/>
        <v>0</v>
      </c>
      <c r="AF201" t="b">
        <f t="shared" ca="1" si="112"/>
        <v>0</v>
      </c>
      <c r="AG201" t="b">
        <f t="shared" ca="1" si="97"/>
        <v>0</v>
      </c>
      <c r="AH201" t="b">
        <f t="shared" ca="1" si="118"/>
        <v>0</v>
      </c>
      <c r="AI201" s="225" t="e">
        <f t="shared" ca="1" si="98"/>
        <v>#N/A</v>
      </c>
      <c r="AJ201" s="225" t="e">
        <f t="shared" ca="1" si="99"/>
        <v>#N/A</v>
      </c>
      <c r="AK201" s="225" t="e">
        <f t="shared" ca="1" si="100"/>
        <v>#N/A</v>
      </c>
      <c r="AL201" s="225" t="e">
        <f t="shared" ca="1" si="101"/>
        <v>#N/A</v>
      </c>
      <c r="AM201" t="b">
        <f t="shared" ca="1" si="102"/>
        <v>0</v>
      </c>
      <c r="AN201" t="b">
        <f t="shared" ca="1" si="119"/>
        <v>0</v>
      </c>
      <c r="AO201" t="b">
        <f t="shared" ca="1" si="113"/>
        <v>1</v>
      </c>
      <c r="AP201" t="b">
        <f t="shared" ca="1" si="103"/>
        <v>0</v>
      </c>
      <c r="AQ201" t="b">
        <f t="shared" ca="1" si="120"/>
        <v>0</v>
      </c>
      <c r="AR201" s="124" t="e">
        <f t="shared" ca="1" si="104"/>
        <v>#N/A</v>
      </c>
      <c r="AS201" s="124" t="e">
        <f t="shared" ca="1" si="105"/>
        <v>#N/A</v>
      </c>
      <c r="AT201" t="e">
        <f t="shared" ca="1" si="114"/>
        <v>#N/A</v>
      </c>
      <c r="AU201" t="e">
        <f t="shared" ca="1" si="114"/>
        <v>#N/A</v>
      </c>
    </row>
    <row r="202" spans="1:47" x14ac:dyDescent="0.25">
      <c r="A202">
        <v>170</v>
      </c>
      <c r="B202" s="74">
        <f ca="1">OFFSET(InputPriceData!B$15,CalculationsAndCharts!$A202+$A$11,0,1,1)</f>
        <v>41345</v>
      </c>
      <c r="C202" s="3">
        <f ca="1">OFFSET(InputPriceData!G$15,CalculationsAndCharts!$A202+$A$11,0,1,1)</f>
        <v>2714400</v>
      </c>
      <c r="D202" s="4">
        <f ca="1">OFFSET(InputPriceData!C$15,CalculationsAndCharts!$A202+$A$11,IF($C$7,7,0),1,1)</f>
        <v>47.5</v>
      </c>
      <c r="E202" s="4">
        <f ca="1">OFFSET(InputPriceData!D$15,CalculationsAndCharts!$A202+$A$11,IF($C$7,7,0),1,1)</f>
        <v>47.97</v>
      </c>
      <c r="F202" s="4">
        <f ca="1">OFFSET(InputPriceData!E$15,CalculationsAndCharts!$A202+$A$11,IF($C$7,7,0),1,1)</f>
        <v>47.49</v>
      </c>
      <c r="G202" s="4">
        <f ca="1">OFFSET(InputPriceData!F$15,CalculationsAndCharts!$A202+$A$11,IF($C$7,7,0),1,1)</f>
        <v>47.76</v>
      </c>
      <c r="H202" s="126" t="e">
        <f t="shared" si="84"/>
        <v>#N/A</v>
      </c>
      <c r="I202" s="41" t="e">
        <f t="shared" si="117"/>
        <v>#N/A</v>
      </c>
      <c r="J202" s="41" t="e">
        <f t="shared" si="117"/>
        <v>#N/A</v>
      </c>
      <c r="K202" s="215">
        <f t="shared" ca="1" si="85"/>
        <v>47.828162417279628</v>
      </c>
      <c r="L202" s="215">
        <f t="shared" ca="1" si="106"/>
        <v>47.828162417279628</v>
      </c>
      <c r="M202" s="121">
        <f t="shared" ca="1" si="86"/>
        <v>0.14615681197503383</v>
      </c>
      <c r="N202" s="121">
        <f t="shared" ca="1" si="107"/>
        <v>0.40707924496411574</v>
      </c>
      <c r="O202" s="121">
        <f t="shared" ca="1" si="108"/>
        <v>1.9337880006366244</v>
      </c>
      <c r="P202" s="121">
        <f t="shared" ca="1" si="115"/>
        <v>-1.0705758469440674</v>
      </c>
      <c r="Q202" s="121">
        <f t="shared" ca="1" si="87"/>
        <v>0.49183626447179057</v>
      </c>
      <c r="R202" s="121">
        <f t="shared" ca="1" si="88"/>
        <v>0.77242730820237837</v>
      </c>
      <c r="S202" s="121"/>
      <c r="T202" s="124">
        <f t="shared" ca="1" si="89"/>
        <v>48.92</v>
      </c>
      <c r="U202" s="124">
        <f t="shared" ca="1" si="90"/>
        <v>43.8</v>
      </c>
      <c r="V202" s="121">
        <f t="shared" ca="1" si="91"/>
        <v>0.77343749999999944</v>
      </c>
      <c r="W202" s="121" t="e">
        <f t="shared" si="109"/>
        <v>#N/A</v>
      </c>
      <c r="X202" s="124">
        <f t="shared" si="110"/>
        <v>0.2</v>
      </c>
      <c r="Y202" s="124">
        <f t="shared" si="111"/>
        <v>0.8</v>
      </c>
      <c r="Z202" t="e">
        <f t="shared" ca="1" si="92"/>
        <v>#N/A</v>
      </c>
      <c r="AA202" t="e">
        <f t="shared" ca="1" si="93"/>
        <v>#N/A</v>
      </c>
      <c r="AB202" t="e">
        <f t="shared" ca="1" si="94"/>
        <v>#N/A</v>
      </c>
      <c r="AC202" t="e">
        <f t="shared" ca="1" si="95"/>
        <v>#N/A</v>
      </c>
      <c r="AD202" t="b">
        <f t="shared" ca="1" si="96"/>
        <v>0</v>
      </c>
      <c r="AE202" t="b">
        <f t="shared" ca="1" si="83"/>
        <v>0</v>
      </c>
      <c r="AF202" t="b">
        <f t="shared" ca="1" si="112"/>
        <v>0</v>
      </c>
      <c r="AG202" t="b">
        <f t="shared" ca="1" si="97"/>
        <v>0</v>
      </c>
      <c r="AH202" t="b">
        <f t="shared" ca="1" si="118"/>
        <v>0</v>
      </c>
      <c r="AI202" s="225" t="e">
        <f t="shared" ca="1" si="98"/>
        <v>#N/A</v>
      </c>
      <c r="AJ202" s="225" t="e">
        <f t="shared" ca="1" si="99"/>
        <v>#N/A</v>
      </c>
      <c r="AK202" s="225" t="e">
        <f t="shared" ca="1" si="100"/>
        <v>#N/A</v>
      </c>
      <c r="AL202" s="225" t="e">
        <f t="shared" ca="1" si="101"/>
        <v>#N/A</v>
      </c>
      <c r="AM202" t="b">
        <f t="shared" ca="1" si="102"/>
        <v>0</v>
      </c>
      <c r="AN202" t="b">
        <f t="shared" ca="1" si="119"/>
        <v>0</v>
      </c>
      <c r="AO202" t="b">
        <f t="shared" ca="1" si="113"/>
        <v>1</v>
      </c>
      <c r="AP202" t="b">
        <f t="shared" ca="1" si="103"/>
        <v>0</v>
      </c>
      <c r="AQ202" t="b">
        <f t="shared" ca="1" si="120"/>
        <v>0</v>
      </c>
      <c r="AR202" s="124" t="e">
        <f t="shared" ca="1" si="104"/>
        <v>#N/A</v>
      </c>
      <c r="AS202" s="124" t="e">
        <f t="shared" ca="1" si="105"/>
        <v>#N/A</v>
      </c>
      <c r="AT202" t="e">
        <f t="shared" ca="1" si="114"/>
        <v>#N/A</v>
      </c>
      <c r="AU202" t="e">
        <f t="shared" ca="1" si="114"/>
        <v>#N/A</v>
      </c>
    </row>
    <row r="203" spans="1:47" x14ac:dyDescent="0.25">
      <c r="A203">
        <v>171</v>
      </c>
      <c r="B203" s="74">
        <f ca="1">OFFSET(InputPriceData!B$15,CalculationsAndCharts!$A203+$A$11,0,1,1)</f>
        <v>41344</v>
      </c>
      <c r="C203" s="3">
        <f ca="1">OFFSET(InputPriceData!G$15,CalculationsAndCharts!$A203+$A$11,0,1,1)</f>
        <v>2743800</v>
      </c>
      <c r="D203" s="4">
        <f ca="1">OFFSET(InputPriceData!C$15,CalculationsAndCharts!$A203+$A$11,IF($C$7,7,0),1,1)</f>
        <v>47.79</v>
      </c>
      <c r="E203" s="4">
        <f ca="1">OFFSET(InputPriceData!D$15,CalculationsAndCharts!$A203+$A$11,IF($C$7,7,0),1,1)</f>
        <v>48.1</v>
      </c>
      <c r="F203" s="4">
        <f ca="1">OFFSET(InputPriceData!E$15,CalculationsAndCharts!$A203+$A$11,IF($C$7,7,0),1,1)</f>
        <v>47.45</v>
      </c>
      <c r="G203" s="4">
        <f ca="1">OFFSET(InputPriceData!F$15,CalculationsAndCharts!$A203+$A$11,IF($C$7,7,0),1,1)</f>
        <v>47.48</v>
      </c>
      <c r="H203" s="126" t="e">
        <f t="shared" si="84"/>
        <v>#N/A</v>
      </c>
      <c r="I203" s="41" t="e">
        <f t="shared" si="117"/>
        <v>#N/A</v>
      </c>
      <c r="J203" s="41" t="e">
        <f t="shared" si="117"/>
        <v>#N/A</v>
      </c>
      <c r="K203" s="215">
        <f t="shared" ca="1" si="85"/>
        <v>48.003213972158044</v>
      </c>
      <c r="L203" s="215">
        <f t="shared" ca="1" si="106"/>
        <v>48.003213972158044</v>
      </c>
      <c r="M203" s="121">
        <f t="shared" ca="1" si="86"/>
        <v>-3.6253631934801966E-2</v>
      </c>
      <c r="N203" s="121">
        <f t="shared" ca="1" si="107"/>
        <v>0.77552586015411085</v>
      </c>
      <c r="O203" s="121">
        <f t="shared" ca="1" si="108"/>
        <v>1.9337880006366244</v>
      </c>
      <c r="P203" s="121">
        <f t="shared" ca="1" si="115"/>
        <v>-1.0705758469440674</v>
      </c>
      <c r="Q203" s="121">
        <f t="shared" ca="1" si="87"/>
        <v>0.61447341292725877</v>
      </c>
      <c r="R203" s="121">
        <f t="shared" ca="1" si="88"/>
        <v>0.88855956013593995</v>
      </c>
      <c r="S203" s="121"/>
      <c r="T203" s="124">
        <f t="shared" ca="1" si="89"/>
        <v>48.92</v>
      </c>
      <c r="U203" s="124">
        <f t="shared" ca="1" si="90"/>
        <v>43.8</v>
      </c>
      <c r="V203" s="121">
        <f t="shared" ca="1" si="91"/>
        <v>0.71874999999999933</v>
      </c>
      <c r="W203" s="121" t="e">
        <f t="shared" si="109"/>
        <v>#N/A</v>
      </c>
      <c r="X203" s="124">
        <f t="shared" si="110"/>
        <v>0.2</v>
      </c>
      <c r="Y203" s="124">
        <f t="shared" si="111"/>
        <v>0.8</v>
      </c>
      <c r="Z203" t="e">
        <f t="shared" ca="1" si="92"/>
        <v>#N/A</v>
      </c>
      <c r="AA203" t="e">
        <f t="shared" ca="1" si="93"/>
        <v>#N/A</v>
      </c>
      <c r="AB203" t="e">
        <f t="shared" ca="1" si="94"/>
        <v>#N/A</v>
      </c>
      <c r="AC203" t="e">
        <f t="shared" ca="1" si="95"/>
        <v>#N/A</v>
      </c>
      <c r="AD203" t="b">
        <f t="shared" ca="1" si="96"/>
        <v>0</v>
      </c>
      <c r="AE203" t="b">
        <f t="shared" ca="1" si="83"/>
        <v>0</v>
      </c>
      <c r="AF203" t="b">
        <f t="shared" ca="1" si="112"/>
        <v>0</v>
      </c>
      <c r="AG203" t="b">
        <f t="shared" ca="1" si="97"/>
        <v>0</v>
      </c>
      <c r="AH203" t="b">
        <f t="shared" ca="1" si="118"/>
        <v>0</v>
      </c>
      <c r="AI203" s="225" t="e">
        <f t="shared" ca="1" si="98"/>
        <v>#N/A</v>
      </c>
      <c r="AJ203" s="225" t="e">
        <f t="shared" ca="1" si="99"/>
        <v>#N/A</v>
      </c>
      <c r="AK203" s="225" t="e">
        <f t="shared" ca="1" si="100"/>
        <v>#N/A</v>
      </c>
      <c r="AL203" s="225" t="e">
        <f t="shared" ca="1" si="101"/>
        <v>#N/A</v>
      </c>
      <c r="AM203" t="b">
        <f t="shared" ca="1" si="102"/>
        <v>0</v>
      </c>
      <c r="AN203" t="b">
        <f t="shared" ca="1" si="119"/>
        <v>0</v>
      </c>
      <c r="AO203" t="b">
        <f t="shared" ca="1" si="113"/>
        <v>1</v>
      </c>
      <c r="AP203" t="b">
        <f t="shared" ca="1" si="103"/>
        <v>0</v>
      </c>
      <c r="AQ203" t="b">
        <f t="shared" ca="1" si="120"/>
        <v>0</v>
      </c>
      <c r="AR203" s="124" t="e">
        <f t="shared" ca="1" si="104"/>
        <v>#N/A</v>
      </c>
      <c r="AS203" s="124" t="e">
        <f t="shared" ca="1" si="105"/>
        <v>#N/A</v>
      </c>
      <c r="AT203" t="e">
        <f t="shared" ca="1" si="114"/>
        <v>#N/A</v>
      </c>
      <c r="AU203" t="e">
        <f t="shared" ca="1" si="114"/>
        <v>#N/A</v>
      </c>
    </row>
    <row r="204" spans="1:47" x14ac:dyDescent="0.25">
      <c r="A204">
        <v>172</v>
      </c>
      <c r="B204" s="74">
        <f ca="1">OFFSET(InputPriceData!B$15,CalculationsAndCharts!$A204+$A$11,0,1,1)</f>
        <v>41341</v>
      </c>
      <c r="C204" s="3">
        <f ca="1">OFFSET(InputPriceData!G$15,CalculationsAndCharts!$A204+$A$11,0,1,1)</f>
        <v>2538600</v>
      </c>
      <c r="D204" s="4">
        <f ca="1">OFFSET(InputPriceData!C$15,CalculationsAndCharts!$A204+$A$11,IF($C$7,7,0),1,1)</f>
        <v>47.72</v>
      </c>
      <c r="E204" s="4">
        <f ca="1">OFFSET(InputPriceData!D$15,CalculationsAndCharts!$A204+$A$11,IF($C$7,7,0),1,1)</f>
        <v>47.97</v>
      </c>
      <c r="F204" s="4">
        <f ca="1">OFFSET(InputPriceData!E$15,CalculationsAndCharts!$A204+$A$11,IF($C$7,7,0),1,1)</f>
        <v>47.39</v>
      </c>
      <c r="G204" s="4">
        <f ca="1">OFFSET(InputPriceData!F$15,CalculationsAndCharts!$A204+$A$11,IF($C$7,7,0),1,1)</f>
        <v>47.79</v>
      </c>
      <c r="H204" s="126" t="e">
        <f t="shared" si="84"/>
        <v>#N/A</v>
      </c>
      <c r="I204" s="41" t="e">
        <f t="shared" si="117"/>
        <v>#N/A</v>
      </c>
      <c r="J204" s="41" t="e">
        <f t="shared" si="117"/>
        <v>#N/A</v>
      </c>
      <c r="K204" s="215">
        <f t="shared" ca="1" si="85"/>
        <v>48.1929716670397</v>
      </c>
      <c r="L204" s="215">
        <f t="shared" ca="1" si="106"/>
        <v>48.1929716670397</v>
      </c>
      <c r="M204" s="121">
        <f t="shared" ca="1" si="86"/>
        <v>0.39321549296063985</v>
      </c>
      <c r="N204" s="121">
        <f t="shared" ca="1" si="107"/>
        <v>1.2278614793563642</v>
      </c>
      <c r="O204" s="121">
        <f t="shared" ca="1" si="108"/>
        <v>1.9337880006366244</v>
      </c>
      <c r="P204" s="121">
        <f t="shared" ca="1" si="115"/>
        <v>-1.0705758469440674</v>
      </c>
      <c r="Q204" s="121">
        <f t="shared" ca="1" si="87"/>
        <v>0.76503294637607977</v>
      </c>
      <c r="R204" s="121">
        <f t="shared" ca="1" si="88"/>
        <v>0.96448906934519085</v>
      </c>
      <c r="S204" s="121"/>
      <c r="T204" s="124">
        <f t="shared" ca="1" si="89"/>
        <v>48.92</v>
      </c>
      <c r="U204" s="124">
        <f t="shared" ca="1" si="90"/>
        <v>43.8</v>
      </c>
      <c r="V204" s="121">
        <f t="shared" ca="1" si="91"/>
        <v>0.77929687499999967</v>
      </c>
      <c r="W204" s="121" t="e">
        <f t="shared" si="109"/>
        <v>#N/A</v>
      </c>
      <c r="X204" s="124">
        <f t="shared" si="110"/>
        <v>0.2</v>
      </c>
      <c r="Y204" s="124">
        <f t="shared" si="111"/>
        <v>0.8</v>
      </c>
      <c r="Z204" t="e">
        <f t="shared" ca="1" si="92"/>
        <v>#N/A</v>
      </c>
      <c r="AA204" t="e">
        <f t="shared" ca="1" si="93"/>
        <v>#N/A</v>
      </c>
      <c r="AB204" t="e">
        <f t="shared" ca="1" si="94"/>
        <v>#N/A</v>
      </c>
      <c r="AC204" t="e">
        <f t="shared" ca="1" si="95"/>
        <v>#N/A</v>
      </c>
      <c r="AD204" t="b">
        <f t="shared" ca="1" si="96"/>
        <v>0</v>
      </c>
      <c r="AE204" t="b">
        <f t="shared" ca="1" si="83"/>
        <v>0</v>
      </c>
      <c r="AF204" t="b">
        <f t="shared" ca="1" si="112"/>
        <v>0</v>
      </c>
      <c r="AG204" t="b">
        <f t="shared" ca="1" si="97"/>
        <v>0</v>
      </c>
      <c r="AH204" t="b">
        <f t="shared" ca="1" si="118"/>
        <v>0</v>
      </c>
      <c r="AI204" s="225" t="e">
        <f t="shared" ca="1" si="98"/>
        <v>#N/A</v>
      </c>
      <c r="AJ204" s="225" t="e">
        <f t="shared" ca="1" si="99"/>
        <v>#N/A</v>
      </c>
      <c r="AK204" s="225" t="e">
        <f t="shared" ca="1" si="100"/>
        <v>#N/A</v>
      </c>
      <c r="AL204" s="225" t="e">
        <f t="shared" ca="1" si="101"/>
        <v>#N/A</v>
      </c>
      <c r="AM204" t="b">
        <f t="shared" ca="1" si="102"/>
        <v>0</v>
      </c>
      <c r="AN204" t="b">
        <f t="shared" ca="1" si="119"/>
        <v>0</v>
      </c>
      <c r="AO204" t="b">
        <f t="shared" ca="1" si="113"/>
        <v>1</v>
      </c>
      <c r="AP204" t="b">
        <f t="shared" ca="1" si="103"/>
        <v>0</v>
      </c>
      <c r="AQ204" t="b">
        <f t="shared" ca="1" si="120"/>
        <v>0</v>
      </c>
      <c r="AR204" s="124" t="e">
        <f t="shared" ca="1" si="104"/>
        <v>#N/A</v>
      </c>
      <c r="AS204" s="124" t="e">
        <f t="shared" ca="1" si="105"/>
        <v>#N/A</v>
      </c>
      <c r="AT204" t="e">
        <f t="shared" ca="1" si="114"/>
        <v>#N/A</v>
      </c>
      <c r="AU204" t="e">
        <f t="shared" ca="1" si="114"/>
        <v>#N/A</v>
      </c>
    </row>
    <row r="205" spans="1:47" x14ac:dyDescent="0.25">
      <c r="A205">
        <v>173</v>
      </c>
      <c r="B205" s="74">
        <f ca="1">OFFSET(InputPriceData!B$15,CalculationsAndCharts!$A205+$A$11,0,1,1)</f>
        <v>41340</v>
      </c>
      <c r="C205" s="3">
        <f ca="1">OFFSET(InputPriceData!G$15,CalculationsAndCharts!$A205+$A$11,0,1,1)</f>
        <v>3482800</v>
      </c>
      <c r="D205" s="4">
        <f ca="1">OFFSET(InputPriceData!C$15,CalculationsAndCharts!$A205+$A$11,IF($C$7,7,0),1,1)</f>
        <v>47.85</v>
      </c>
      <c r="E205" s="4">
        <f ca="1">OFFSET(InputPriceData!D$15,CalculationsAndCharts!$A205+$A$11,IF($C$7,7,0),1,1)</f>
        <v>48.35</v>
      </c>
      <c r="F205" s="4">
        <f ca="1">OFFSET(InputPriceData!E$15,CalculationsAndCharts!$A205+$A$11,IF($C$7,7,0),1,1)</f>
        <v>47.41</v>
      </c>
      <c r="G205" s="4">
        <f ca="1">OFFSET(InputPriceData!F$15,CalculationsAndCharts!$A205+$A$11,IF($C$7,7,0),1,1)</f>
        <v>47.46</v>
      </c>
      <c r="H205" s="126" t="e">
        <f t="shared" si="84"/>
        <v>#N/A</v>
      </c>
      <c r="I205" s="41" t="e">
        <f t="shared" si="117"/>
        <v>#N/A</v>
      </c>
      <c r="J205" s="41" t="e">
        <f t="shared" si="117"/>
        <v>#N/A</v>
      </c>
      <c r="K205" s="215">
        <f t="shared" ca="1" si="85"/>
        <v>48.310929086740643</v>
      </c>
      <c r="L205" s="215">
        <f t="shared" ca="1" si="106"/>
        <v>48.310929086740643</v>
      </c>
      <c r="M205" s="121">
        <f t="shared" ca="1" si="86"/>
        <v>0.20277853066966167</v>
      </c>
      <c r="N205" s="121">
        <f t="shared" ca="1" si="107"/>
        <v>1.6817934380628481</v>
      </c>
      <c r="O205" s="121">
        <f t="shared" ca="1" si="108"/>
        <v>1.9337880006366244</v>
      </c>
      <c r="P205" s="121">
        <f t="shared" ca="1" si="115"/>
        <v>-1.0705758469440674</v>
      </c>
      <c r="Q205" s="121">
        <f t="shared" ca="1" si="87"/>
        <v>0.91612382009699056</v>
      </c>
      <c r="R205" s="121">
        <f t="shared" ca="1" si="88"/>
        <v>0.98001119459212971</v>
      </c>
      <c r="S205" s="121"/>
      <c r="T205" s="124">
        <f t="shared" ca="1" si="89"/>
        <v>48.92</v>
      </c>
      <c r="U205" s="124">
        <f t="shared" ca="1" si="90"/>
        <v>43.8</v>
      </c>
      <c r="V205" s="121">
        <f t="shared" ca="1" si="91"/>
        <v>0.71484375000000011</v>
      </c>
      <c r="W205" s="121" t="e">
        <f t="shared" si="109"/>
        <v>#N/A</v>
      </c>
      <c r="X205" s="124">
        <f t="shared" si="110"/>
        <v>0.2</v>
      </c>
      <c r="Y205" s="124">
        <f t="shared" si="111"/>
        <v>0.8</v>
      </c>
      <c r="Z205" t="e">
        <f t="shared" ca="1" si="92"/>
        <v>#N/A</v>
      </c>
      <c r="AA205" t="e">
        <f t="shared" ca="1" si="93"/>
        <v>#N/A</v>
      </c>
      <c r="AB205" t="e">
        <f t="shared" ca="1" si="94"/>
        <v>#N/A</v>
      </c>
      <c r="AC205" t="e">
        <f t="shared" ca="1" si="95"/>
        <v>#N/A</v>
      </c>
      <c r="AD205" t="b">
        <f t="shared" ca="1" si="96"/>
        <v>0</v>
      </c>
      <c r="AE205" t="b">
        <f t="shared" ca="1" si="83"/>
        <v>0</v>
      </c>
      <c r="AF205" t="b">
        <f t="shared" ca="1" si="112"/>
        <v>0</v>
      </c>
      <c r="AG205" t="b">
        <f t="shared" ca="1" si="97"/>
        <v>0</v>
      </c>
      <c r="AH205" t="b">
        <f t="shared" ca="1" si="118"/>
        <v>0</v>
      </c>
      <c r="AI205" s="225" t="e">
        <f t="shared" ca="1" si="98"/>
        <v>#N/A</v>
      </c>
      <c r="AJ205" s="225" t="e">
        <f t="shared" ca="1" si="99"/>
        <v>#N/A</v>
      </c>
      <c r="AK205" s="225" t="e">
        <f t="shared" ca="1" si="100"/>
        <v>#N/A</v>
      </c>
      <c r="AL205" s="225" t="e">
        <f t="shared" ca="1" si="101"/>
        <v>#N/A</v>
      </c>
      <c r="AM205" t="b">
        <f t="shared" ca="1" si="102"/>
        <v>0</v>
      </c>
      <c r="AN205" t="b">
        <f t="shared" ca="1" si="119"/>
        <v>0</v>
      </c>
      <c r="AO205" t="b">
        <f t="shared" ca="1" si="113"/>
        <v>1</v>
      </c>
      <c r="AP205" t="b">
        <f t="shared" ca="1" si="103"/>
        <v>0</v>
      </c>
      <c r="AQ205" t="b">
        <f t="shared" ca="1" si="120"/>
        <v>0</v>
      </c>
      <c r="AR205" s="124" t="e">
        <f t="shared" ca="1" si="104"/>
        <v>#N/A</v>
      </c>
      <c r="AS205" s="124" t="e">
        <f t="shared" ca="1" si="105"/>
        <v>#N/A</v>
      </c>
      <c r="AT205" t="e">
        <f t="shared" ca="1" si="114"/>
        <v>#N/A</v>
      </c>
      <c r="AU205" t="e">
        <f t="shared" ca="1" si="114"/>
        <v>#N/A</v>
      </c>
    </row>
    <row r="206" spans="1:47" x14ac:dyDescent="0.25">
      <c r="A206">
        <v>174</v>
      </c>
      <c r="B206" s="74">
        <f ca="1">OFFSET(InputPriceData!B$15,CalculationsAndCharts!$A206+$A$11,0,1,1)</f>
        <v>41339</v>
      </c>
      <c r="C206" s="3">
        <f ca="1">OFFSET(InputPriceData!G$15,CalculationsAndCharts!$A206+$A$11,0,1,1)</f>
        <v>3143400</v>
      </c>
      <c r="D206" s="4">
        <f ca="1">OFFSET(InputPriceData!C$15,CalculationsAndCharts!$A206+$A$11,IF($C$7,7,0),1,1)</f>
        <v>49.09</v>
      </c>
      <c r="E206" s="4">
        <f ca="1">OFFSET(InputPriceData!D$15,CalculationsAndCharts!$A206+$A$11,IF($C$7,7,0),1,1)</f>
        <v>49.2</v>
      </c>
      <c r="F206" s="4">
        <f ca="1">OFFSET(InputPriceData!E$15,CalculationsAndCharts!$A206+$A$11,IF($C$7,7,0),1,1)</f>
        <v>48.15</v>
      </c>
      <c r="G206" s="4">
        <f ca="1">OFFSET(InputPriceData!F$15,CalculationsAndCharts!$A206+$A$11,IF($C$7,7,0),1,1)</f>
        <v>48.2</v>
      </c>
      <c r="H206" s="126" t="e">
        <f t="shared" si="84"/>
        <v>#N/A</v>
      </c>
      <c r="I206" s="41" t="e">
        <f t="shared" si="117"/>
        <v>#N/A</v>
      </c>
      <c r="J206" s="41" t="e">
        <f t="shared" si="117"/>
        <v>#N/A</v>
      </c>
      <c r="K206" s="215">
        <f t="shared" ca="1" si="85"/>
        <v>48.175563474867857</v>
      </c>
      <c r="L206" s="215">
        <f t="shared" ca="1" si="106"/>
        <v>48.175563474867857</v>
      </c>
      <c r="M206" s="121">
        <f t="shared" ca="1" si="86"/>
        <v>1.1480763480938285</v>
      </c>
      <c r="N206" s="121">
        <f t="shared" ca="1" si="107"/>
        <v>1.9337880006366244</v>
      </c>
      <c r="O206" s="121">
        <f t="shared" ca="1" si="108"/>
        <v>1.9337880006366244</v>
      </c>
      <c r="P206" s="121">
        <f t="shared" ca="1" si="115"/>
        <v>-1.0705758469440674</v>
      </c>
      <c r="Q206" s="121">
        <f t="shared" ca="1" si="87"/>
        <v>1</v>
      </c>
      <c r="R206" s="121">
        <f t="shared" ca="1" si="88"/>
        <v>0.93193580669889031</v>
      </c>
      <c r="S206" s="121"/>
      <c r="T206" s="124">
        <f t="shared" ca="1" si="89"/>
        <v>48.92</v>
      </c>
      <c r="U206" s="124">
        <f t="shared" ca="1" si="90"/>
        <v>43.8</v>
      </c>
      <c r="V206" s="121">
        <f t="shared" ca="1" si="91"/>
        <v>0.85937500000000033</v>
      </c>
      <c r="W206" s="121" t="e">
        <f t="shared" si="109"/>
        <v>#N/A</v>
      </c>
      <c r="X206" s="124">
        <f t="shared" si="110"/>
        <v>0.2</v>
      </c>
      <c r="Y206" s="124">
        <f t="shared" si="111"/>
        <v>0.8</v>
      </c>
      <c r="Z206" t="e">
        <f t="shared" ca="1" si="92"/>
        <v>#N/A</v>
      </c>
      <c r="AA206">
        <f t="shared" ca="1" si="93"/>
        <v>49.09</v>
      </c>
      <c r="AB206" t="e">
        <f t="shared" ca="1" si="94"/>
        <v>#N/A</v>
      </c>
      <c r="AC206" t="e">
        <f t="shared" ca="1" si="95"/>
        <v>#N/A</v>
      </c>
      <c r="AD206" t="b">
        <f t="shared" ca="1" si="96"/>
        <v>0</v>
      </c>
      <c r="AE206" t="b">
        <f t="shared" ca="1" si="83"/>
        <v>0</v>
      </c>
      <c r="AF206" t="b">
        <f t="shared" ca="1" si="112"/>
        <v>1</v>
      </c>
      <c r="AG206" t="b">
        <f t="shared" ca="1" si="97"/>
        <v>0</v>
      </c>
      <c r="AH206" t="b">
        <f t="shared" ca="1" si="118"/>
        <v>1</v>
      </c>
      <c r="AI206" s="225" t="e">
        <f t="shared" ca="1" si="98"/>
        <v>#N/A</v>
      </c>
      <c r="AJ206" s="225">
        <f t="shared" ca="1" si="99"/>
        <v>49.09</v>
      </c>
      <c r="AK206" s="225" t="e">
        <f t="shared" ca="1" si="100"/>
        <v>#N/A</v>
      </c>
      <c r="AL206" s="225">
        <f t="shared" ca="1" si="101"/>
        <v>49.09</v>
      </c>
      <c r="AM206" t="b">
        <f t="shared" ca="1" si="102"/>
        <v>0</v>
      </c>
      <c r="AN206" t="b">
        <f t="shared" ca="1" si="119"/>
        <v>1</v>
      </c>
      <c r="AO206" t="b">
        <f t="shared" ca="1" si="113"/>
        <v>1</v>
      </c>
      <c r="AP206" t="b">
        <f t="shared" ca="1" si="103"/>
        <v>0</v>
      </c>
      <c r="AQ206" t="b">
        <f t="shared" ca="1" si="120"/>
        <v>0</v>
      </c>
      <c r="AR206" s="124">
        <f t="shared" ca="1" si="104"/>
        <v>49.09</v>
      </c>
      <c r="AS206" s="124" t="e">
        <f t="shared" ca="1" si="105"/>
        <v>#N/A</v>
      </c>
      <c r="AT206">
        <f t="shared" ca="1" si="114"/>
        <v>49.09</v>
      </c>
      <c r="AU206" t="e">
        <f t="shared" ca="1" si="114"/>
        <v>#N/A</v>
      </c>
    </row>
    <row r="207" spans="1:47" x14ac:dyDescent="0.25">
      <c r="A207">
        <v>175</v>
      </c>
      <c r="B207" s="74">
        <f ca="1">OFFSET(InputPriceData!B$15,CalculationsAndCharts!$A207+$A$11,0,1,1)</f>
        <v>41338</v>
      </c>
      <c r="C207" s="3">
        <f ca="1">OFFSET(InputPriceData!G$15,CalculationsAndCharts!$A207+$A$11,0,1,1)</f>
        <v>2875000</v>
      </c>
      <c r="D207" s="4">
        <f ca="1">OFFSET(InputPriceData!C$15,CalculationsAndCharts!$A207+$A$11,IF($C$7,7,0),1,1)</f>
        <v>48.75</v>
      </c>
      <c r="E207" s="4">
        <f ca="1">OFFSET(InputPriceData!D$15,CalculationsAndCharts!$A207+$A$11,IF($C$7,7,0),1,1)</f>
        <v>48.99</v>
      </c>
      <c r="F207" s="4">
        <f ca="1">OFFSET(InputPriceData!E$15,CalculationsAndCharts!$A207+$A$11,IF($C$7,7,0),1,1)</f>
        <v>48.32</v>
      </c>
      <c r="G207" s="4">
        <f ca="1">OFFSET(InputPriceData!F$15,CalculationsAndCharts!$A207+$A$11,IF($C$7,7,0),1,1)</f>
        <v>48.92</v>
      </c>
      <c r="H207" s="126" t="e">
        <f t="shared" si="84"/>
        <v>#N/A</v>
      </c>
      <c r="I207" s="41" t="e">
        <f t="shared" si="117"/>
        <v>#N/A</v>
      </c>
      <c r="J207" s="41" t="e">
        <f t="shared" si="117"/>
        <v>#N/A</v>
      </c>
      <c r="K207" s="215">
        <f t="shared" ca="1" si="85"/>
        <v>47.633764437113157</v>
      </c>
      <c r="L207" s="215">
        <f t="shared" ca="1" si="106"/>
        <v>47.633764437113157</v>
      </c>
      <c r="M207" s="121">
        <f t="shared" ca="1" si="86"/>
        <v>2.2530663221719784</v>
      </c>
      <c r="N207" s="121">
        <f t="shared" ca="1" si="107"/>
        <v>1.7720049309819181</v>
      </c>
      <c r="O207" s="121">
        <f t="shared" ca="1" si="108"/>
        <v>1.7720049309819181</v>
      </c>
      <c r="P207" s="121">
        <f t="shared" ca="1" si="115"/>
        <v>-1.0705758469440674</v>
      </c>
      <c r="Q207" s="121">
        <f t="shared" ca="1" si="87"/>
        <v>1</v>
      </c>
      <c r="R207" s="121">
        <f t="shared" ca="1" si="88"/>
        <v>0.83112779419440985</v>
      </c>
      <c r="S207" s="121"/>
      <c r="T207" s="124">
        <f t="shared" ca="1" si="89"/>
        <v>48.92</v>
      </c>
      <c r="U207" s="124">
        <f t="shared" ca="1" si="90"/>
        <v>43.8</v>
      </c>
      <c r="V207" s="121">
        <f t="shared" ca="1" si="91"/>
        <v>1</v>
      </c>
      <c r="W207" s="121" t="e">
        <f t="shared" si="109"/>
        <v>#N/A</v>
      </c>
      <c r="X207" s="124">
        <f t="shared" si="110"/>
        <v>0.2</v>
      </c>
      <c r="Y207" s="124">
        <f t="shared" si="111"/>
        <v>0.8</v>
      </c>
      <c r="Z207" t="e">
        <f t="shared" ca="1" si="92"/>
        <v>#N/A</v>
      </c>
      <c r="AA207" t="e">
        <f t="shared" ca="1" si="93"/>
        <v>#N/A</v>
      </c>
      <c r="AB207" t="e">
        <f t="shared" ca="1" si="94"/>
        <v>#N/A</v>
      </c>
      <c r="AC207">
        <f t="shared" ca="1" si="95"/>
        <v>0.83112779419440985</v>
      </c>
      <c r="AD207" t="b">
        <f t="shared" ca="1" si="96"/>
        <v>0</v>
      </c>
      <c r="AE207" t="b">
        <f t="shared" ca="1" si="83"/>
        <v>0</v>
      </c>
      <c r="AF207" t="b">
        <f t="shared" ca="1" si="112"/>
        <v>1</v>
      </c>
      <c r="AG207" t="b">
        <f t="shared" ca="1" si="97"/>
        <v>1</v>
      </c>
      <c r="AH207" t="b">
        <f t="shared" ca="1" si="118"/>
        <v>0</v>
      </c>
      <c r="AI207" s="225" t="e">
        <f t="shared" ca="1" si="98"/>
        <v>#N/A</v>
      </c>
      <c r="AJ207" s="225" t="e">
        <f t="shared" ca="1" si="99"/>
        <v>#N/A</v>
      </c>
      <c r="AK207" s="225" t="e">
        <f t="shared" ca="1" si="100"/>
        <v>#N/A</v>
      </c>
      <c r="AL207" s="225" t="e">
        <f t="shared" ca="1" si="101"/>
        <v>#N/A</v>
      </c>
      <c r="AM207" t="b">
        <f t="shared" ca="1" si="102"/>
        <v>1</v>
      </c>
      <c r="AN207" t="b">
        <f t="shared" ca="1" si="119"/>
        <v>0</v>
      </c>
      <c r="AO207" t="b">
        <f t="shared" ca="1" si="113"/>
        <v>0</v>
      </c>
      <c r="AP207" t="b">
        <f t="shared" ca="1" si="103"/>
        <v>0</v>
      </c>
      <c r="AQ207" t="b">
        <f t="shared" ca="1" si="120"/>
        <v>0</v>
      </c>
      <c r="AR207" s="124" t="e">
        <f t="shared" ca="1" si="104"/>
        <v>#N/A</v>
      </c>
      <c r="AS207" s="124" t="e">
        <f t="shared" ca="1" si="105"/>
        <v>#N/A</v>
      </c>
      <c r="AT207" t="e">
        <f t="shared" ca="1" si="114"/>
        <v>#N/A</v>
      </c>
      <c r="AU207" t="e">
        <f t="shared" ca="1" si="114"/>
        <v>#N/A</v>
      </c>
    </row>
    <row r="208" spans="1:47" x14ac:dyDescent="0.25">
      <c r="A208">
        <v>176</v>
      </c>
      <c r="B208" s="74">
        <f ca="1">OFFSET(InputPriceData!B$15,CalculationsAndCharts!$A208+$A$11,0,1,1)</f>
        <v>41337</v>
      </c>
      <c r="C208" s="3">
        <f ca="1">OFFSET(InputPriceData!G$15,CalculationsAndCharts!$A208+$A$11,0,1,1)</f>
        <v>5396300</v>
      </c>
      <c r="D208" s="4">
        <f ca="1">OFFSET(InputPriceData!C$15,CalculationsAndCharts!$A208+$A$11,IF($C$7,7,0),1,1)</f>
        <v>47.6</v>
      </c>
      <c r="E208" s="4">
        <f ca="1">OFFSET(InputPriceData!D$15,CalculationsAndCharts!$A208+$A$11,IF($C$7,7,0),1,1)</f>
        <v>48.71</v>
      </c>
      <c r="F208" s="4">
        <f ca="1">OFFSET(InputPriceData!E$15,CalculationsAndCharts!$A208+$A$11,IF($C$7,7,0),1,1)</f>
        <v>47.56</v>
      </c>
      <c r="G208" s="4">
        <f ca="1">OFFSET(InputPriceData!F$15,CalculationsAndCharts!$A208+$A$11,IF($C$7,7,0),1,1)</f>
        <v>48.65</v>
      </c>
      <c r="H208" s="126" t="e">
        <f t="shared" si="84"/>
        <v>#N/A</v>
      </c>
      <c r="I208" s="41" t="e">
        <f t="shared" si="117"/>
        <v>#N/A</v>
      </c>
      <c r="J208" s="41" t="e">
        <f t="shared" si="117"/>
        <v>#N/A</v>
      </c>
      <c r="K208" s="215">
        <f t="shared" ca="1" si="85"/>
        <v>46.886526224876818</v>
      </c>
      <c r="L208" s="215">
        <f t="shared" ca="1" si="106"/>
        <v>46.886526224876818</v>
      </c>
      <c r="M208" s="121">
        <f t="shared" ca="1" si="86"/>
        <v>2.4733667560761221</v>
      </c>
      <c r="N208" s="121">
        <f t="shared" ca="1" si="107"/>
        <v>1.3346913179224529</v>
      </c>
      <c r="O208" s="121">
        <f t="shared" ca="1" si="108"/>
        <v>1.3346913179224529</v>
      </c>
      <c r="P208" s="121">
        <f t="shared" ca="1" si="115"/>
        <v>-1.0705758469440674</v>
      </c>
      <c r="Q208" s="121">
        <f t="shared" ca="1" si="87"/>
        <v>1</v>
      </c>
      <c r="R208" s="121">
        <f t="shared" ca="1" si="88"/>
        <v>0.68996306355013504</v>
      </c>
      <c r="S208" s="121"/>
      <c r="T208" s="124">
        <f t="shared" ca="1" si="89"/>
        <v>48.65</v>
      </c>
      <c r="U208" s="124">
        <f t="shared" ca="1" si="90"/>
        <v>43.8</v>
      </c>
      <c r="V208" s="121">
        <f t="shared" ca="1" si="91"/>
        <v>1</v>
      </c>
      <c r="W208" s="121" t="e">
        <f t="shared" si="109"/>
        <v>#N/A</v>
      </c>
      <c r="X208" s="124">
        <f t="shared" si="110"/>
        <v>0.2</v>
      </c>
      <c r="Y208" s="124">
        <f t="shared" si="111"/>
        <v>0.8</v>
      </c>
      <c r="Z208" t="e">
        <f t="shared" ca="1" si="92"/>
        <v>#N/A</v>
      </c>
      <c r="AA208" t="e">
        <f t="shared" ca="1" si="93"/>
        <v>#N/A</v>
      </c>
      <c r="AB208" t="e">
        <f t="shared" ca="1" si="94"/>
        <v>#N/A</v>
      </c>
      <c r="AC208" t="e">
        <f t="shared" ca="1" si="95"/>
        <v>#N/A</v>
      </c>
      <c r="AD208" t="b">
        <f t="shared" ca="1" si="96"/>
        <v>0</v>
      </c>
      <c r="AE208" t="b">
        <f t="shared" ca="1" si="83"/>
        <v>0</v>
      </c>
      <c r="AF208" t="b">
        <f t="shared" ca="1" si="112"/>
        <v>1</v>
      </c>
      <c r="AG208" t="b">
        <f t="shared" ca="1" si="97"/>
        <v>0</v>
      </c>
      <c r="AH208" t="b">
        <f t="shared" ca="1" si="118"/>
        <v>0</v>
      </c>
      <c r="AI208" s="225" t="e">
        <f t="shared" ca="1" si="98"/>
        <v>#N/A</v>
      </c>
      <c r="AJ208" s="225" t="e">
        <f t="shared" ca="1" si="99"/>
        <v>#N/A</v>
      </c>
      <c r="AK208" s="225" t="e">
        <f t="shared" ca="1" si="100"/>
        <v>#N/A</v>
      </c>
      <c r="AL208" s="225" t="e">
        <f t="shared" ca="1" si="101"/>
        <v>#N/A</v>
      </c>
      <c r="AM208" t="b">
        <f t="shared" ca="1" si="102"/>
        <v>0</v>
      </c>
      <c r="AN208" t="b">
        <f t="shared" ca="1" si="119"/>
        <v>0</v>
      </c>
      <c r="AO208" t="b">
        <f t="shared" ca="1" si="113"/>
        <v>0</v>
      </c>
      <c r="AP208" t="b">
        <f t="shared" ca="1" si="103"/>
        <v>0</v>
      </c>
      <c r="AQ208" t="b">
        <f t="shared" ca="1" si="120"/>
        <v>0</v>
      </c>
      <c r="AR208" s="124" t="e">
        <f t="shared" ca="1" si="104"/>
        <v>#N/A</v>
      </c>
      <c r="AS208" s="124" t="e">
        <f t="shared" ca="1" si="105"/>
        <v>#N/A</v>
      </c>
      <c r="AT208" t="e">
        <f t="shared" ca="1" si="114"/>
        <v>#N/A</v>
      </c>
      <c r="AU208" t="e">
        <f t="shared" ca="1" si="114"/>
        <v>#N/A</v>
      </c>
    </row>
    <row r="209" spans="1:47" x14ac:dyDescent="0.25">
      <c r="A209">
        <v>177</v>
      </c>
      <c r="B209" s="74">
        <f ca="1">OFFSET(InputPriceData!B$15,CalculationsAndCharts!$A209+$A$11,0,1,1)</f>
        <v>41334</v>
      </c>
      <c r="C209" s="3">
        <f ca="1">OFFSET(InputPriceData!G$15,CalculationsAndCharts!$A209+$A$11,0,1,1)</f>
        <v>4134700</v>
      </c>
      <c r="D209" s="4">
        <f ca="1">OFFSET(InputPriceData!C$15,CalculationsAndCharts!$A209+$A$11,IF($C$7,7,0),1,1)</f>
        <v>46.26</v>
      </c>
      <c r="E209" s="4">
        <f ca="1">OFFSET(InputPriceData!D$15,CalculationsAndCharts!$A209+$A$11,IF($C$7,7,0),1,1)</f>
        <v>47.59</v>
      </c>
      <c r="F209" s="4">
        <f ca="1">OFFSET(InputPriceData!E$15,CalculationsAndCharts!$A209+$A$11,IF($C$7,7,0),1,1)</f>
        <v>45.84</v>
      </c>
      <c r="G209" s="4">
        <f ca="1">OFFSET(InputPriceData!F$15,CalculationsAndCharts!$A209+$A$11,IF($C$7,7,0),1,1)</f>
        <v>47.57</v>
      </c>
      <c r="H209" s="126" t="e">
        <f t="shared" si="84"/>
        <v>#N/A</v>
      </c>
      <c r="I209" s="41" t="e">
        <f t="shared" si="117"/>
        <v>#N/A</v>
      </c>
      <c r="J209" s="41" t="e">
        <f t="shared" si="117"/>
        <v>#N/A</v>
      </c>
      <c r="K209" s="215">
        <f t="shared" ca="1" si="85"/>
        <v>46.238166918133309</v>
      </c>
      <c r="L209" s="215">
        <f t="shared" ca="1" si="106"/>
        <v>46.238166918133309</v>
      </c>
      <c r="M209" s="121">
        <f t="shared" ca="1" si="86"/>
        <v>1.8246388918917971</v>
      </c>
      <c r="N209" s="121">
        <f t="shared" ca="1" si="107"/>
        <v>0.90444737085588645</v>
      </c>
      <c r="O209" s="121">
        <f t="shared" ca="1" si="108"/>
        <v>1.2024573217029704</v>
      </c>
      <c r="P209" s="121">
        <f t="shared" ca="1" si="115"/>
        <v>-1.0705758469440674</v>
      </c>
      <c r="Q209" s="121">
        <f t="shared" ca="1" si="87"/>
        <v>0.86889326783362941</v>
      </c>
      <c r="R209" s="121">
        <f t="shared" ca="1" si="88"/>
        <v>0.5375583577554377</v>
      </c>
      <c r="S209" s="121"/>
      <c r="T209" s="124">
        <f t="shared" ca="1" si="89"/>
        <v>47.57</v>
      </c>
      <c r="U209" s="124">
        <f t="shared" ca="1" si="90"/>
        <v>43.8</v>
      </c>
      <c r="V209" s="121">
        <f t="shared" ca="1" si="91"/>
        <v>1</v>
      </c>
      <c r="W209" s="121" t="e">
        <f t="shared" si="109"/>
        <v>#N/A</v>
      </c>
      <c r="X209" s="124">
        <f t="shared" si="110"/>
        <v>0.2</v>
      </c>
      <c r="Y209" s="124">
        <f t="shared" si="111"/>
        <v>0.8</v>
      </c>
      <c r="Z209" t="e">
        <f t="shared" ca="1" si="92"/>
        <v>#N/A</v>
      </c>
      <c r="AA209" t="e">
        <f t="shared" ca="1" si="93"/>
        <v>#N/A</v>
      </c>
      <c r="AB209" t="e">
        <f t="shared" ca="1" si="94"/>
        <v>#N/A</v>
      </c>
      <c r="AC209" t="e">
        <f t="shared" ca="1" si="95"/>
        <v>#N/A</v>
      </c>
      <c r="AD209" t="b">
        <f t="shared" ca="1" si="96"/>
        <v>0</v>
      </c>
      <c r="AE209" t="b">
        <f t="shared" ca="1" si="83"/>
        <v>0</v>
      </c>
      <c r="AF209" t="b">
        <f t="shared" ca="1" si="112"/>
        <v>1</v>
      </c>
      <c r="AG209" t="b">
        <f t="shared" ca="1" si="97"/>
        <v>0</v>
      </c>
      <c r="AH209" t="b">
        <f t="shared" ca="1" si="118"/>
        <v>0</v>
      </c>
      <c r="AI209" s="225" t="e">
        <f t="shared" ca="1" si="98"/>
        <v>#N/A</v>
      </c>
      <c r="AJ209" s="225" t="e">
        <f t="shared" ca="1" si="99"/>
        <v>#N/A</v>
      </c>
      <c r="AK209" s="225" t="e">
        <f t="shared" ca="1" si="100"/>
        <v>#N/A</v>
      </c>
      <c r="AL209" s="225" t="e">
        <f t="shared" ca="1" si="101"/>
        <v>#N/A</v>
      </c>
      <c r="AM209" t="b">
        <f t="shared" ca="1" si="102"/>
        <v>0</v>
      </c>
      <c r="AN209" t="b">
        <f t="shared" ca="1" si="119"/>
        <v>0</v>
      </c>
      <c r="AO209" t="b">
        <f t="shared" ca="1" si="113"/>
        <v>0</v>
      </c>
      <c r="AP209" t="b">
        <f t="shared" ca="1" si="103"/>
        <v>0</v>
      </c>
      <c r="AQ209" t="b">
        <f t="shared" ca="1" si="120"/>
        <v>0</v>
      </c>
      <c r="AR209" s="124" t="e">
        <f t="shared" ca="1" si="104"/>
        <v>#N/A</v>
      </c>
      <c r="AS209" s="124" t="e">
        <f t="shared" ca="1" si="105"/>
        <v>#N/A</v>
      </c>
      <c r="AT209" t="e">
        <f t="shared" ca="1" si="114"/>
        <v>#N/A</v>
      </c>
      <c r="AU209" t="e">
        <f t="shared" ca="1" si="114"/>
        <v>#N/A</v>
      </c>
    </row>
    <row r="210" spans="1:47" x14ac:dyDescent="0.25">
      <c r="A210">
        <v>178</v>
      </c>
      <c r="B210" s="74">
        <f ca="1">OFFSET(InputPriceData!B$15,CalculationsAndCharts!$A210+$A$11,0,1,1)</f>
        <v>41333</v>
      </c>
      <c r="C210" s="3">
        <f ca="1">OFFSET(InputPriceData!G$15,CalculationsAndCharts!$A210+$A$11,0,1,1)</f>
        <v>5017900</v>
      </c>
      <c r="D210" s="4">
        <f ca="1">OFFSET(InputPriceData!C$15,CalculationsAndCharts!$A210+$A$11,IF($C$7,7,0),1,1)</f>
        <v>46.37</v>
      </c>
      <c r="E210" s="4">
        <f ca="1">OFFSET(InputPriceData!D$15,CalculationsAndCharts!$A210+$A$11,IF($C$7,7,0),1,1)</f>
        <v>46.68</v>
      </c>
      <c r="F210" s="4">
        <f ca="1">OFFSET(InputPriceData!E$15,CalculationsAndCharts!$A210+$A$11,IF($C$7,7,0),1,1)</f>
        <v>46.08</v>
      </c>
      <c r="G210" s="4">
        <f ca="1">OFFSET(InputPriceData!F$15,CalculationsAndCharts!$A210+$A$11,IF($C$7,7,0),1,1)</f>
        <v>46.34</v>
      </c>
      <c r="H210" s="126" t="e">
        <f t="shared" si="84"/>
        <v>#N/A</v>
      </c>
      <c r="I210" s="41" t="e">
        <f t="shared" si="117"/>
        <v>#N/A</v>
      </c>
      <c r="J210" s="41" t="e">
        <f t="shared" si="117"/>
        <v>#N/A</v>
      </c>
      <c r="K210" s="215">
        <f t="shared" ca="1" si="85"/>
        <v>45.813819429957086</v>
      </c>
      <c r="L210" s="215">
        <f t="shared" ca="1" si="106"/>
        <v>45.813819429957086</v>
      </c>
      <c r="M210" s="121">
        <f t="shared" ca="1" si="86"/>
        <v>0.8616723174329195</v>
      </c>
      <c r="N210" s="121">
        <f t="shared" ca="1" si="107"/>
        <v>0.62434951707862529</v>
      </c>
      <c r="O210" s="121">
        <f t="shared" ca="1" si="108"/>
        <v>1.6534999511415229</v>
      </c>
      <c r="P210" s="121">
        <f t="shared" ca="1" si="115"/>
        <v>-1.0705758469440674</v>
      </c>
      <c r="Q210" s="121">
        <f t="shared" ca="1" si="87"/>
        <v>0.62220198322449105</v>
      </c>
      <c r="R210" s="121">
        <f t="shared" ca="1" si="88"/>
        <v>0.41127875163824484</v>
      </c>
      <c r="S210" s="121"/>
      <c r="T210" s="124">
        <f t="shared" ca="1" si="89"/>
        <v>46.56</v>
      </c>
      <c r="U210" s="124">
        <f t="shared" ca="1" si="90"/>
        <v>43.8</v>
      </c>
      <c r="V210" s="121">
        <f t="shared" ca="1" si="91"/>
        <v>0.9202898550724643</v>
      </c>
      <c r="W210" s="121" t="e">
        <f t="shared" si="109"/>
        <v>#N/A</v>
      </c>
      <c r="X210" s="124">
        <f t="shared" si="110"/>
        <v>0.2</v>
      </c>
      <c r="Y210" s="124">
        <f t="shared" si="111"/>
        <v>0.8</v>
      </c>
      <c r="Z210" t="e">
        <f t="shared" ca="1" si="92"/>
        <v>#N/A</v>
      </c>
      <c r="AA210" t="e">
        <f t="shared" ca="1" si="93"/>
        <v>#N/A</v>
      </c>
      <c r="AB210" t="e">
        <f t="shared" ca="1" si="94"/>
        <v>#N/A</v>
      </c>
      <c r="AC210" t="e">
        <f t="shared" ca="1" si="95"/>
        <v>#N/A</v>
      </c>
      <c r="AD210" t="b">
        <f t="shared" ca="1" si="96"/>
        <v>0</v>
      </c>
      <c r="AE210" t="b">
        <f t="shared" ca="1" si="83"/>
        <v>0</v>
      </c>
      <c r="AF210" t="b">
        <f t="shared" ca="1" si="112"/>
        <v>1</v>
      </c>
      <c r="AG210" t="b">
        <f t="shared" ca="1" si="97"/>
        <v>0</v>
      </c>
      <c r="AH210" t="b">
        <f t="shared" ca="1" si="118"/>
        <v>0</v>
      </c>
      <c r="AI210" s="225" t="e">
        <f t="shared" ca="1" si="98"/>
        <v>#N/A</v>
      </c>
      <c r="AJ210" s="225" t="e">
        <f t="shared" ca="1" si="99"/>
        <v>#N/A</v>
      </c>
      <c r="AK210" s="225" t="e">
        <f t="shared" ca="1" si="100"/>
        <v>#N/A</v>
      </c>
      <c r="AL210" s="225" t="e">
        <f t="shared" ca="1" si="101"/>
        <v>#N/A</v>
      </c>
      <c r="AM210" t="b">
        <f t="shared" ca="1" si="102"/>
        <v>0</v>
      </c>
      <c r="AN210" t="b">
        <f t="shared" ca="1" si="119"/>
        <v>0</v>
      </c>
      <c r="AO210" t="b">
        <f t="shared" ca="1" si="113"/>
        <v>0</v>
      </c>
      <c r="AP210" t="b">
        <f t="shared" ca="1" si="103"/>
        <v>0</v>
      </c>
      <c r="AQ210" t="b">
        <f t="shared" ca="1" si="120"/>
        <v>0</v>
      </c>
      <c r="AR210" s="124" t="e">
        <f t="shared" ca="1" si="104"/>
        <v>#N/A</v>
      </c>
      <c r="AS210" s="124" t="e">
        <f t="shared" ca="1" si="105"/>
        <v>#N/A</v>
      </c>
      <c r="AT210" t="e">
        <f t="shared" ca="1" si="114"/>
        <v>#N/A</v>
      </c>
      <c r="AU210" t="e">
        <f t="shared" ca="1" si="114"/>
        <v>#N/A</v>
      </c>
    </row>
    <row r="211" spans="1:47" x14ac:dyDescent="0.25">
      <c r="A211">
        <v>179</v>
      </c>
      <c r="B211" s="74">
        <f ca="1">OFFSET(InputPriceData!B$15,CalculationsAndCharts!$A211+$A$11,0,1,1)</f>
        <v>41332</v>
      </c>
      <c r="C211" s="3">
        <f ca="1">OFFSET(InputPriceData!G$15,CalculationsAndCharts!$A211+$A$11,0,1,1)</f>
        <v>6093000</v>
      </c>
      <c r="D211" s="4">
        <f ca="1">OFFSET(InputPriceData!C$15,CalculationsAndCharts!$A211+$A$11,IF($C$7,7,0),1,1)</f>
        <v>46.28</v>
      </c>
      <c r="E211" s="4">
        <f ca="1">OFFSET(InputPriceData!D$15,CalculationsAndCharts!$A211+$A$11,IF($C$7,7,0),1,1)</f>
        <v>47.5</v>
      </c>
      <c r="F211" s="4">
        <f ca="1">OFFSET(InputPriceData!E$15,CalculationsAndCharts!$A211+$A$11,IF($C$7,7,0),1,1)</f>
        <v>46.21</v>
      </c>
      <c r="G211" s="4">
        <f ca="1">OFFSET(InputPriceData!F$15,CalculationsAndCharts!$A211+$A$11,IF($C$7,7,0),1,1)</f>
        <v>46.56</v>
      </c>
      <c r="H211" s="126" t="e">
        <f t="shared" si="84"/>
        <v>#N/A</v>
      </c>
      <c r="I211" s="41" t="e">
        <f t="shared" si="117"/>
        <v>#N/A</v>
      </c>
      <c r="J211" s="41" t="e">
        <f t="shared" si="117"/>
        <v>#N/A</v>
      </c>
      <c r="K211" s="215">
        <f t="shared" ca="1" si="85"/>
        <v>45.484435050676474</v>
      </c>
      <c r="L211" s="215">
        <f t="shared" ca="1" si="106"/>
        <v>45.484435050676474</v>
      </c>
      <c r="M211" s="121">
        <f t="shared" ca="1" si="86"/>
        <v>1.2887002044050497</v>
      </c>
      <c r="N211" s="121">
        <f t="shared" ca="1" si="107"/>
        <v>0.38573134291791844</v>
      </c>
      <c r="O211" s="121">
        <f t="shared" ca="1" si="108"/>
        <v>1.9907943082109787</v>
      </c>
      <c r="P211" s="121">
        <f t="shared" ca="1" si="115"/>
        <v>-1.0705758469440674</v>
      </c>
      <c r="Q211" s="121">
        <f t="shared" ca="1" si="87"/>
        <v>0.47570437942948773</v>
      </c>
      <c r="R211" s="121">
        <f t="shared" ca="1" si="88"/>
        <v>0.30997853088444344</v>
      </c>
      <c r="S211" s="121"/>
      <c r="T211" s="124">
        <f t="shared" ca="1" si="89"/>
        <v>46.77</v>
      </c>
      <c r="U211" s="124">
        <f t="shared" ca="1" si="90"/>
        <v>43.8</v>
      </c>
      <c r="V211" s="121">
        <f t="shared" ca="1" si="91"/>
        <v>0.92929292929292917</v>
      </c>
      <c r="W211" s="121" t="e">
        <f t="shared" si="109"/>
        <v>#N/A</v>
      </c>
      <c r="X211" s="124">
        <f t="shared" si="110"/>
        <v>0.2</v>
      </c>
      <c r="Y211" s="124">
        <f t="shared" si="111"/>
        <v>0.8</v>
      </c>
      <c r="Z211" t="e">
        <f t="shared" ca="1" si="92"/>
        <v>#N/A</v>
      </c>
      <c r="AA211" t="e">
        <f t="shared" ca="1" si="93"/>
        <v>#N/A</v>
      </c>
      <c r="AB211" t="e">
        <f t="shared" ca="1" si="94"/>
        <v>#N/A</v>
      </c>
      <c r="AC211" t="e">
        <f t="shared" ca="1" si="95"/>
        <v>#N/A</v>
      </c>
      <c r="AD211" t="b">
        <f t="shared" ca="1" si="96"/>
        <v>0</v>
      </c>
      <c r="AE211" t="b">
        <f t="shared" ca="1" si="83"/>
        <v>0</v>
      </c>
      <c r="AF211" t="b">
        <f t="shared" ca="1" si="112"/>
        <v>1</v>
      </c>
      <c r="AG211" t="b">
        <f t="shared" ca="1" si="97"/>
        <v>0</v>
      </c>
      <c r="AH211" t="b">
        <f t="shared" ca="1" si="118"/>
        <v>0</v>
      </c>
      <c r="AI211" s="225" t="e">
        <f t="shared" ca="1" si="98"/>
        <v>#N/A</v>
      </c>
      <c r="AJ211" s="225" t="e">
        <f t="shared" ca="1" si="99"/>
        <v>#N/A</v>
      </c>
      <c r="AK211" s="225" t="e">
        <f t="shared" ca="1" si="100"/>
        <v>#N/A</v>
      </c>
      <c r="AL211" s="225" t="e">
        <f t="shared" ca="1" si="101"/>
        <v>#N/A</v>
      </c>
      <c r="AM211" t="b">
        <f t="shared" ca="1" si="102"/>
        <v>0</v>
      </c>
      <c r="AN211" t="b">
        <f t="shared" ca="1" si="119"/>
        <v>0</v>
      </c>
      <c r="AO211" t="b">
        <f t="shared" ca="1" si="113"/>
        <v>0</v>
      </c>
      <c r="AP211" t="b">
        <f t="shared" ca="1" si="103"/>
        <v>0</v>
      </c>
      <c r="AQ211" t="b">
        <f t="shared" ca="1" si="120"/>
        <v>0</v>
      </c>
      <c r="AR211" s="124" t="e">
        <f t="shared" ca="1" si="104"/>
        <v>#N/A</v>
      </c>
      <c r="AS211" s="124" t="e">
        <f t="shared" ca="1" si="105"/>
        <v>#N/A</v>
      </c>
      <c r="AT211" t="e">
        <f t="shared" ca="1" si="114"/>
        <v>#N/A</v>
      </c>
      <c r="AU211" t="e">
        <f t="shared" ca="1" si="114"/>
        <v>#N/A</v>
      </c>
    </row>
    <row r="212" spans="1:47" x14ac:dyDescent="0.25">
      <c r="A212">
        <v>180</v>
      </c>
      <c r="B212" s="74">
        <f ca="1">OFFSET(InputPriceData!B$15,CalculationsAndCharts!$A212+$A$11,0,1,1)</f>
        <v>41331</v>
      </c>
      <c r="C212" s="3">
        <f ca="1">OFFSET(InputPriceData!G$15,CalculationsAndCharts!$A212+$A$11,0,1,1)</f>
        <v>4375900</v>
      </c>
      <c r="D212" s="4">
        <f ca="1">OFFSET(InputPriceData!C$15,CalculationsAndCharts!$A212+$A$11,IF($C$7,7,0),1,1)</f>
        <v>45.6</v>
      </c>
      <c r="E212" s="4">
        <f ca="1">OFFSET(InputPriceData!D$15,CalculationsAndCharts!$A212+$A$11,IF($C$7,7,0),1,1)</f>
        <v>45.64</v>
      </c>
      <c r="F212" s="4">
        <f ca="1">OFFSET(InputPriceData!E$15,CalculationsAndCharts!$A212+$A$11,IF($C$7,7,0),1,1)</f>
        <v>44.59</v>
      </c>
      <c r="G212" s="4">
        <f ca="1">OFFSET(InputPriceData!F$15,CalculationsAndCharts!$A212+$A$11,IF($C$7,7,0),1,1)</f>
        <v>44.95</v>
      </c>
      <c r="H212" s="126" t="e">
        <f t="shared" si="84"/>
        <v>#N/A</v>
      </c>
      <c r="I212" s="41" t="e">
        <f t="shared" si="117"/>
        <v>#N/A</v>
      </c>
      <c r="J212" s="41" t="e">
        <f t="shared" si="117"/>
        <v>#N/A</v>
      </c>
      <c r="K212" s="215">
        <f t="shared" ca="1" si="85"/>
        <v>45.277854183998244</v>
      </c>
      <c r="L212" s="215">
        <f t="shared" ca="1" si="106"/>
        <v>45.277854183998244</v>
      </c>
      <c r="M212" s="121">
        <f t="shared" ca="1" si="86"/>
        <v>-0.22148479184022241</v>
      </c>
      <c r="N212" s="121">
        <f t="shared" ca="1" si="107"/>
        <v>0.22989989621805229</v>
      </c>
      <c r="O212" s="121">
        <f t="shared" ca="1" si="108"/>
        <v>2.091681160695011</v>
      </c>
      <c r="P212" s="121">
        <f t="shared" ca="1" si="115"/>
        <v>-1.0705758469440674</v>
      </c>
      <c r="Q212" s="121">
        <f t="shared" ca="1" si="87"/>
        <v>0.41124922484812421</v>
      </c>
      <c r="R212" s="121">
        <f t="shared" ca="1" si="88"/>
        <v>0.21076212521711585</v>
      </c>
      <c r="S212" s="121"/>
      <c r="T212" s="124">
        <f t="shared" ca="1" si="89"/>
        <v>47.16</v>
      </c>
      <c r="U212" s="124">
        <f t="shared" ca="1" si="90"/>
        <v>43.8</v>
      </c>
      <c r="V212" s="121">
        <f t="shared" ca="1" si="91"/>
        <v>0.34226190476190649</v>
      </c>
      <c r="W212" s="121" t="e">
        <f t="shared" si="109"/>
        <v>#N/A</v>
      </c>
      <c r="X212" s="124">
        <f t="shared" si="110"/>
        <v>0.2</v>
      </c>
      <c r="Y212" s="124">
        <f t="shared" si="111"/>
        <v>0.8</v>
      </c>
      <c r="Z212" t="e">
        <f t="shared" ca="1" si="92"/>
        <v>#N/A</v>
      </c>
      <c r="AA212" t="e">
        <f t="shared" ca="1" si="93"/>
        <v>#N/A</v>
      </c>
      <c r="AB212" t="e">
        <f t="shared" ca="1" si="94"/>
        <v>#N/A</v>
      </c>
      <c r="AC212" t="e">
        <f t="shared" ca="1" si="95"/>
        <v>#N/A</v>
      </c>
      <c r="AD212" t="b">
        <f t="shared" ca="1" si="96"/>
        <v>0</v>
      </c>
      <c r="AE212" t="b">
        <f t="shared" ca="1" si="83"/>
        <v>0</v>
      </c>
      <c r="AF212" t="b">
        <f t="shared" ca="1" si="112"/>
        <v>1</v>
      </c>
      <c r="AG212" t="b">
        <f t="shared" ca="1" si="97"/>
        <v>0</v>
      </c>
      <c r="AH212" t="b">
        <f t="shared" ca="1" si="118"/>
        <v>0</v>
      </c>
      <c r="AI212" s="225" t="e">
        <f t="shared" ca="1" si="98"/>
        <v>#N/A</v>
      </c>
      <c r="AJ212" s="225" t="e">
        <f t="shared" ca="1" si="99"/>
        <v>#N/A</v>
      </c>
      <c r="AK212" s="225" t="e">
        <f t="shared" ca="1" si="100"/>
        <v>#N/A</v>
      </c>
      <c r="AL212" s="225" t="e">
        <f t="shared" ca="1" si="101"/>
        <v>#N/A</v>
      </c>
      <c r="AM212" t="b">
        <f t="shared" ca="1" si="102"/>
        <v>0</v>
      </c>
      <c r="AN212" t="b">
        <f t="shared" ca="1" si="119"/>
        <v>0</v>
      </c>
      <c r="AO212" t="b">
        <f t="shared" ca="1" si="113"/>
        <v>0</v>
      </c>
      <c r="AP212" t="b">
        <f t="shared" ca="1" si="103"/>
        <v>0</v>
      </c>
      <c r="AQ212" t="b">
        <f t="shared" ca="1" si="120"/>
        <v>0</v>
      </c>
      <c r="AR212" s="124" t="e">
        <f t="shared" ca="1" si="104"/>
        <v>#N/A</v>
      </c>
      <c r="AS212" s="124" t="e">
        <f t="shared" ca="1" si="105"/>
        <v>#N/A</v>
      </c>
      <c r="AT212" t="e">
        <f t="shared" ca="1" si="114"/>
        <v>#N/A</v>
      </c>
      <c r="AU212" t="e">
        <f t="shared" ca="1" si="114"/>
        <v>#N/A</v>
      </c>
    </row>
    <row r="213" spans="1:47" x14ac:dyDescent="0.25">
      <c r="A213">
        <v>181</v>
      </c>
      <c r="B213" s="74">
        <f ca="1">OFFSET(InputPriceData!B$15,CalculationsAndCharts!$A213+$A$11,0,1,1)</f>
        <v>41330</v>
      </c>
      <c r="C213" s="3">
        <f ca="1">OFFSET(InputPriceData!G$15,CalculationsAndCharts!$A213+$A$11,0,1,1)</f>
        <v>4008000</v>
      </c>
      <c r="D213" s="4">
        <f ca="1">OFFSET(InputPriceData!C$15,CalculationsAndCharts!$A213+$A$11,IF($C$7,7,0),1,1)</f>
        <v>46.17</v>
      </c>
      <c r="E213" s="4">
        <f ca="1">OFFSET(InputPriceData!D$15,CalculationsAndCharts!$A213+$A$11,IF($C$7,7,0),1,1)</f>
        <v>46.38</v>
      </c>
      <c r="F213" s="4">
        <f ca="1">OFFSET(InputPriceData!E$15,CalculationsAndCharts!$A213+$A$11,IF($C$7,7,0),1,1)</f>
        <v>45.4</v>
      </c>
      <c r="G213" s="4">
        <f ca="1">OFFSET(InputPriceData!F$15,CalculationsAndCharts!$A213+$A$11,IF($C$7,7,0),1,1)</f>
        <v>45.45</v>
      </c>
      <c r="H213" s="126" t="e">
        <f t="shared" si="84"/>
        <v>#N/A</v>
      </c>
      <c r="I213" s="41" t="e">
        <f t="shared" ref="I213:J232" si="121">IF($A213=$E$25,I$32,NA())</f>
        <v>#N/A</v>
      </c>
      <c r="J213" s="41" t="e">
        <f t="shared" si="121"/>
        <v>#N/A</v>
      </c>
      <c r="K213" s="215">
        <f t="shared" ca="1" si="85"/>
        <v>45.069249103876402</v>
      </c>
      <c r="L213" s="215">
        <f t="shared" ca="1" si="106"/>
        <v>45.069249103876402</v>
      </c>
      <c r="M213" s="121">
        <f t="shared" ca="1" si="86"/>
        <v>0.28274692966078474</v>
      </c>
      <c r="N213" s="121">
        <f t="shared" ca="1" si="107"/>
        <v>3.7940142905301122E-2</v>
      </c>
      <c r="O213" s="121">
        <f t="shared" ca="1" si="108"/>
        <v>2.091681160695011</v>
      </c>
      <c r="P213" s="121">
        <f t="shared" ca="1" si="115"/>
        <v>-1.0705758469440674</v>
      </c>
      <c r="Q213" s="121">
        <f t="shared" ca="1" si="87"/>
        <v>0.35054582444485738</v>
      </c>
      <c r="R213" s="121">
        <f t="shared" ca="1" si="88"/>
        <v>0.11275943264562867</v>
      </c>
      <c r="S213" s="121"/>
      <c r="T213" s="124">
        <f t="shared" ca="1" si="89"/>
        <v>47.16</v>
      </c>
      <c r="U213" s="124">
        <f t="shared" ca="1" si="90"/>
        <v>43.8</v>
      </c>
      <c r="V213" s="121">
        <f t="shared" ca="1" si="91"/>
        <v>0.49107142857143032</v>
      </c>
      <c r="W213" s="121" t="e">
        <f t="shared" si="109"/>
        <v>#N/A</v>
      </c>
      <c r="X213" s="124">
        <f t="shared" si="110"/>
        <v>0.2</v>
      </c>
      <c r="Y213" s="124">
        <f t="shared" si="111"/>
        <v>0.8</v>
      </c>
      <c r="Z213" t="e">
        <f t="shared" ca="1" si="92"/>
        <v>#N/A</v>
      </c>
      <c r="AA213" t="e">
        <f t="shared" ca="1" si="93"/>
        <v>#N/A</v>
      </c>
      <c r="AB213" t="e">
        <f t="shared" ca="1" si="94"/>
        <v>#N/A</v>
      </c>
      <c r="AC213" t="e">
        <f t="shared" ca="1" si="95"/>
        <v>#N/A</v>
      </c>
      <c r="AD213" t="b">
        <f t="shared" ca="1" si="96"/>
        <v>0</v>
      </c>
      <c r="AE213" t="b">
        <f t="shared" ca="1" si="83"/>
        <v>0</v>
      </c>
      <c r="AF213" t="b">
        <f t="shared" ca="1" si="112"/>
        <v>1</v>
      </c>
      <c r="AG213" t="b">
        <f t="shared" ca="1" si="97"/>
        <v>0</v>
      </c>
      <c r="AH213" t="b">
        <f t="shared" ca="1" si="118"/>
        <v>0</v>
      </c>
      <c r="AI213" s="225" t="e">
        <f t="shared" ca="1" si="98"/>
        <v>#N/A</v>
      </c>
      <c r="AJ213" s="225" t="e">
        <f t="shared" ca="1" si="99"/>
        <v>#N/A</v>
      </c>
      <c r="AK213" s="225" t="e">
        <f t="shared" ca="1" si="100"/>
        <v>#N/A</v>
      </c>
      <c r="AL213" s="225" t="e">
        <f t="shared" ca="1" si="101"/>
        <v>#N/A</v>
      </c>
      <c r="AM213" t="b">
        <f t="shared" ca="1" si="102"/>
        <v>0</v>
      </c>
      <c r="AN213" t="b">
        <f t="shared" ca="1" si="119"/>
        <v>0</v>
      </c>
      <c r="AO213" t="b">
        <f t="shared" ca="1" si="113"/>
        <v>0</v>
      </c>
      <c r="AP213" t="b">
        <f t="shared" ca="1" si="103"/>
        <v>0</v>
      </c>
      <c r="AQ213" t="b">
        <f t="shared" ca="1" si="120"/>
        <v>0</v>
      </c>
      <c r="AR213" s="124" t="e">
        <f t="shared" ca="1" si="104"/>
        <v>#N/A</v>
      </c>
      <c r="AS213" s="124" t="e">
        <f t="shared" ca="1" si="105"/>
        <v>#N/A</v>
      </c>
      <c r="AT213" t="e">
        <f t="shared" ca="1" si="114"/>
        <v>#N/A</v>
      </c>
      <c r="AU213" t="e">
        <f t="shared" ca="1" si="114"/>
        <v>#N/A</v>
      </c>
    </row>
    <row r="214" spans="1:47" x14ac:dyDescent="0.25">
      <c r="A214">
        <v>182</v>
      </c>
      <c r="B214" s="74">
        <f ca="1">OFFSET(InputPriceData!B$15,CalculationsAndCharts!$A214+$A$11,0,1,1)</f>
        <v>41327</v>
      </c>
      <c r="C214" s="3">
        <f ca="1">OFFSET(InputPriceData!G$15,CalculationsAndCharts!$A214+$A$11,0,1,1)</f>
        <v>3691600</v>
      </c>
      <c r="D214" s="4">
        <f ca="1">OFFSET(InputPriceData!C$15,CalculationsAndCharts!$A214+$A$11,IF($C$7,7,0),1,1)</f>
        <v>45.59</v>
      </c>
      <c r="E214" s="4">
        <f ca="1">OFFSET(InputPriceData!D$15,CalculationsAndCharts!$A214+$A$11,IF($C$7,7,0),1,1)</f>
        <v>46.22</v>
      </c>
      <c r="F214" s="4">
        <f ca="1">OFFSET(InputPriceData!E$15,CalculationsAndCharts!$A214+$A$11,IF($C$7,7,0),1,1)</f>
        <v>45.26</v>
      </c>
      <c r="G214" s="4">
        <f ca="1">OFFSET(InputPriceData!F$15,CalculationsAndCharts!$A214+$A$11,IF($C$7,7,0),1,1)</f>
        <v>46.03</v>
      </c>
      <c r="H214" s="126" t="e">
        <f t="shared" si="84"/>
        <v>#N/A</v>
      </c>
      <c r="I214" s="41" t="e">
        <f t="shared" si="121"/>
        <v>#N/A</v>
      </c>
      <c r="J214" s="41" t="e">
        <f t="shared" si="121"/>
        <v>#N/A</v>
      </c>
      <c r="K214" s="215">
        <f t="shared" ca="1" si="85"/>
        <v>44.642531253161266</v>
      </c>
      <c r="L214" s="215">
        <f t="shared" ca="1" si="106"/>
        <v>44.642531253161266</v>
      </c>
      <c r="M214" s="121">
        <f t="shared" ca="1" si="86"/>
        <v>0.97495540640612832</v>
      </c>
      <c r="N214" s="121">
        <f t="shared" ca="1" si="107"/>
        <v>-0.43327728832730206</v>
      </c>
      <c r="O214" s="121">
        <f t="shared" ca="1" si="108"/>
        <v>2.091681160695011</v>
      </c>
      <c r="P214" s="121">
        <f t="shared" ca="1" si="115"/>
        <v>-1.0705758469440674</v>
      </c>
      <c r="Q214" s="121">
        <f t="shared" ca="1" si="87"/>
        <v>0.201532815668442</v>
      </c>
      <c r="R214" s="121">
        <f t="shared" ca="1" si="88"/>
        <v>3.9509280080503299E-2</v>
      </c>
      <c r="S214" s="121"/>
      <c r="T214" s="124">
        <f t="shared" ca="1" si="89"/>
        <v>47.16</v>
      </c>
      <c r="U214" s="124">
        <f t="shared" ca="1" si="90"/>
        <v>43.8</v>
      </c>
      <c r="V214" s="121">
        <f t="shared" ca="1" si="91"/>
        <v>0.6636904761904775</v>
      </c>
      <c r="W214" s="121" t="e">
        <f t="shared" si="109"/>
        <v>#N/A</v>
      </c>
      <c r="X214" s="124">
        <f t="shared" si="110"/>
        <v>0.2</v>
      </c>
      <c r="Y214" s="124">
        <f t="shared" si="111"/>
        <v>0.8</v>
      </c>
      <c r="Z214" t="e">
        <f t="shared" ca="1" si="92"/>
        <v>#N/A</v>
      </c>
      <c r="AA214" t="e">
        <f t="shared" ca="1" si="93"/>
        <v>#N/A</v>
      </c>
      <c r="AB214" t="e">
        <f t="shared" ca="1" si="94"/>
        <v>#N/A</v>
      </c>
      <c r="AC214" t="e">
        <f t="shared" ca="1" si="95"/>
        <v>#N/A</v>
      </c>
      <c r="AD214" t="b">
        <f t="shared" ca="1" si="96"/>
        <v>0</v>
      </c>
      <c r="AE214" t="b">
        <f t="shared" ca="1" si="83"/>
        <v>0</v>
      </c>
      <c r="AF214" t="b">
        <f t="shared" ca="1" si="112"/>
        <v>1</v>
      </c>
      <c r="AG214" t="b">
        <f t="shared" ca="1" si="97"/>
        <v>0</v>
      </c>
      <c r="AH214" t="b">
        <f t="shared" ca="1" si="118"/>
        <v>0</v>
      </c>
      <c r="AI214" s="225" t="e">
        <f t="shared" ca="1" si="98"/>
        <v>#N/A</v>
      </c>
      <c r="AJ214" s="225" t="e">
        <f t="shared" ca="1" si="99"/>
        <v>#N/A</v>
      </c>
      <c r="AK214" s="225" t="e">
        <f t="shared" ca="1" si="100"/>
        <v>#N/A</v>
      </c>
      <c r="AL214" s="225" t="e">
        <f t="shared" ca="1" si="101"/>
        <v>#N/A</v>
      </c>
      <c r="AM214" t="b">
        <f t="shared" ca="1" si="102"/>
        <v>0</v>
      </c>
      <c r="AN214" t="b">
        <f t="shared" ca="1" si="119"/>
        <v>0</v>
      </c>
      <c r="AO214" t="b">
        <f t="shared" ca="1" si="113"/>
        <v>0</v>
      </c>
      <c r="AP214" t="b">
        <f t="shared" ca="1" si="103"/>
        <v>0</v>
      </c>
      <c r="AQ214" t="b">
        <f t="shared" ca="1" si="120"/>
        <v>0</v>
      </c>
      <c r="AR214" s="124" t="e">
        <f t="shared" ca="1" si="104"/>
        <v>#N/A</v>
      </c>
      <c r="AS214" s="124" t="e">
        <f t="shared" ca="1" si="105"/>
        <v>#N/A</v>
      </c>
      <c r="AT214" t="e">
        <f t="shared" ca="1" si="114"/>
        <v>#N/A</v>
      </c>
      <c r="AU214" t="e">
        <f t="shared" ca="1" si="114"/>
        <v>#N/A</v>
      </c>
    </row>
    <row r="215" spans="1:47" x14ac:dyDescent="0.25">
      <c r="A215">
        <v>183</v>
      </c>
      <c r="B215" s="74">
        <f ca="1">OFFSET(InputPriceData!B$15,CalculationsAndCharts!$A215+$A$11,0,1,1)</f>
        <v>41326</v>
      </c>
      <c r="C215" s="3">
        <f ca="1">OFFSET(InputPriceData!G$15,CalculationsAndCharts!$A215+$A$11,0,1,1)</f>
        <v>6922500</v>
      </c>
      <c r="D215" s="4">
        <f ca="1">OFFSET(InputPriceData!C$15,CalculationsAndCharts!$A215+$A$11,IF($C$7,7,0),1,1)</f>
        <v>43.61</v>
      </c>
      <c r="E215" s="4">
        <f ca="1">OFFSET(InputPriceData!D$15,CalculationsAndCharts!$A215+$A$11,IF($C$7,7,0),1,1)</f>
        <v>46.09</v>
      </c>
      <c r="F215" s="4">
        <f ca="1">OFFSET(InputPriceData!E$15,CalculationsAndCharts!$A215+$A$11,IF($C$7,7,0),1,1)</f>
        <v>43.58</v>
      </c>
      <c r="G215" s="4">
        <f ca="1">OFFSET(InputPriceData!F$15,CalculationsAndCharts!$A215+$A$11,IF($C$7,7,0),1,1)</f>
        <v>45.51</v>
      </c>
      <c r="H215" s="126" t="e">
        <f t="shared" si="84"/>
        <v>#N/A</v>
      </c>
      <c r="I215" s="41" t="e">
        <f t="shared" si="121"/>
        <v>#N/A</v>
      </c>
      <c r="J215" s="41" t="e">
        <f t="shared" si="121"/>
        <v>#N/A</v>
      </c>
      <c r="K215" s="215">
        <f t="shared" ca="1" si="85"/>
        <v>44.280480968438376</v>
      </c>
      <c r="L215" s="215">
        <f t="shared" ca="1" si="106"/>
        <v>44.280480968438376</v>
      </c>
      <c r="M215" s="121">
        <f t="shared" ca="1" si="86"/>
        <v>0.58952367492770041</v>
      </c>
      <c r="N215" s="121">
        <f t="shared" ca="1" si="107"/>
        <v>-0.92527152027009285</v>
      </c>
      <c r="O215" s="121">
        <f t="shared" ca="1" si="108"/>
        <v>2.091681160695011</v>
      </c>
      <c r="P215" s="121">
        <f t="shared" ca="1" si="115"/>
        <v>-1.0705758469440674</v>
      </c>
      <c r="Q215" s="121">
        <f t="shared" ca="1" si="87"/>
        <v>4.5949562708838092E-2</v>
      </c>
      <c r="R215" s="121">
        <f t="shared" ca="1" si="88"/>
        <v>6.9875133076178981E-3</v>
      </c>
      <c r="S215" s="121"/>
      <c r="T215" s="124">
        <f t="shared" ca="1" si="89"/>
        <v>47.16</v>
      </c>
      <c r="U215" s="124">
        <f t="shared" ca="1" si="90"/>
        <v>43.8</v>
      </c>
      <c r="V215" s="121">
        <f t="shared" ca="1" si="91"/>
        <v>0.50892857142857173</v>
      </c>
      <c r="W215" s="121" t="e">
        <f t="shared" si="109"/>
        <v>#N/A</v>
      </c>
      <c r="X215" s="124">
        <f t="shared" si="110"/>
        <v>0.2</v>
      </c>
      <c r="Y215" s="124">
        <f t="shared" si="111"/>
        <v>0.8</v>
      </c>
      <c r="Z215" t="e">
        <f t="shared" ca="1" si="92"/>
        <v>#N/A</v>
      </c>
      <c r="AA215" t="e">
        <f t="shared" ca="1" si="93"/>
        <v>#N/A</v>
      </c>
      <c r="AB215" t="e">
        <f t="shared" ca="1" si="94"/>
        <v>#N/A</v>
      </c>
      <c r="AC215" t="e">
        <f t="shared" ca="1" si="95"/>
        <v>#N/A</v>
      </c>
      <c r="AD215" t="b">
        <f t="shared" ca="1" si="96"/>
        <v>0</v>
      </c>
      <c r="AE215" t="b">
        <f t="shared" ca="1" si="83"/>
        <v>0</v>
      </c>
      <c r="AF215" t="b">
        <f t="shared" ca="1" si="112"/>
        <v>1</v>
      </c>
      <c r="AG215" t="b">
        <f t="shared" ca="1" si="97"/>
        <v>0</v>
      </c>
      <c r="AH215" t="b">
        <f t="shared" ca="1" si="118"/>
        <v>0</v>
      </c>
      <c r="AI215" s="225" t="e">
        <f t="shared" ca="1" si="98"/>
        <v>#N/A</v>
      </c>
      <c r="AJ215" s="225" t="e">
        <f t="shared" ca="1" si="99"/>
        <v>#N/A</v>
      </c>
      <c r="AK215" s="225" t="e">
        <f t="shared" ca="1" si="100"/>
        <v>#N/A</v>
      </c>
      <c r="AL215" s="225" t="e">
        <f t="shared" ca="1" si="101"/>
        <v>#N/A</v>
      </c>
      <c r="AM215" t="b">
        <f t="shared" ca="1" si="102"/>
        <v>0</v>
      </c>
      <c r="AN215" t="b">
        <f t="shared" ca="1" si="119"/>
        <v>0</v>
      </c>
      <c r="AO215" t="b">
        <f t="shared" ca="1" si="113"/>
        <v>0</v>
      </c>
      <c r="AP215" t="b">
        <f t="shared" ca="1" si="103"/>
        <v>0</v>
      </c>
      <c r="AQ215" t="b">
        <f t="shared" ca="1" si="120"/>
        <v>0</v>
      </c>
      <c r="AR215" s="124" t="e">
        <f t="shared" ca="1" si="104"/>
        <v>#N/A</v>
      </c>
      <c r="AS215" s="124" t="e">
        <f t="shared" ca="1" si="105"/>
        <v>#N/A</v>
      </c>
      <c r="AT215" t="e">
        <f t="shared" ca="1" si="114"/>
        <v>#N/A</v>
      </c>
      <c r="AU215" t="e">
        <f t="shared" ca="1" si="114"/>
        <v>#N/A</v>
      </c>
    </row>
    <row r="216" spans="1:47" x14ac:dyDescent="0.25">
      <c r="A216">
        <v>184</v>
      </c>
      <c r="B216" s="74">
        <f ca="1">OFFSET(InputPriceData!B$15,CalculationsAndCharts!$A216+$A$11,0,1,1)</f>
        <v>41325</v>
      </c>
      <c r="C216" s="3">
        <f ca="1">OFFSET(InputPriceData!G$15,CalculationsAndCharts!$A216+$A$11,0,1,1)</f>
        <v>4446700</v>
      </c>
      <c r="D216" s="4">
        <f ca="1">OFFSET(InputPriceData!C$15,CalculationsAndCharts!$A216+$A$11,IF($C$7,7,0),1,1)</f>
        <v>43.9</v>
      </c>
      <c r="E216" s="4">
        <f ca="1">OFFSET(InputPriceData!D$15,CalculationsAndCharts!$A216+$A$11,IF($C$7,7,0),1,1)</f>
        <v>44.37</v>
      </c>
      <c r="F216" s="4">
        <f ca="1">OFFSET(InputPriceData!E$15,CalculationsAndCharts!$A216+$A$11,IF($C$7,7,0),1,1)</f>
        <v>43.54</v>
      </c>
      <c r="G216" s="4">
        <f ca="1">OFFSET(InputPriceData!F$15,CalculationsAndCharts!$A216+$A$11,IF($C$7,7,0),1,1)</f>
        <v>43.8</v>
      </c>
      <c r="H216" s="126" t="e">
        <f t="shared" si="84"/>
        <v>#N/A</v>
      </c>
      <c r="I216" s="41" t="e">
        <f t="shared" si="121"/>
        <v>#N/A</v>
      </c>
      <c r="J216" s="41" t="e">
        <f t="shared" si="121"/>
        <v>#N/A</v>
      </c>
      <c r="K216" s="215">
        <f t="shared" ca="1" si="85"/>
        <v>44.316949526879434</v>
      </c>
      <c r="L216" s="215">
        <f t="shared" ca="1" si="106"/>
        <v>44.316949526879434</v>
      </c>
      <c r="M216" s="121">
        <f t="shared" ca="1" si="86"/>
        <v>-1.1883248445167558</v>
      </c>
      <c r="N216" s="121">
        <f t="shared" ca="1" si="107"/>
        <v>-1.0705758469440674</v>
      </c>
      <c r="O216" s="121">
        <f t="shared" ca="1" si="108"/>
        <v>2.091681160695011</v>
      </c>
      <c r="P216" s="121">
        <f t="shared" ca="1" si="115"/>
        <v>-1.0705758469440674</v>
      </c>
      <c r="Q216" s="121">
        <f t="shared" ca="1" si="87"/>
        <v>0</v>
      </c>
      <c r="R216" s="121">
        <f t="shared" ca="1" si="88"/>
        <v>-2.2700596091262916E-4</v>
      </c>
      <c r="S216" s="121"/>
      <c r="T216" s="124">
        <f t="shared" ca="1" si="89"/>
        <v>47.16</v>
      </c>
      <c r="U216" s="124">
        <f t="shared" ca="1" si="90"/>
        <v>43.8</v>
      </c>
      <c r="V216" s="121">
        <f t="shared" ca="1" si="91"/>
        <v>0</v>
      </c>
      <c r="W216" s="121" t="e">
        <f t="shared" si="109"/>
        <v>#N/A</v>
      </c>
      <c r="X216" s="124">
        <f t="shared" si="110"/>
        <v>0.2</v>
      </c>
      <c r="Y216" s="124">
        <f t="shared" si="111"/>
        <v>0.8</v>
      </c>
      <c r="Z216" t="e">
        <f t="shared" ca="1" si="92"/>
        <v>#N/A</v>
      </c>
      <c r="AA216" t="e">
        <f t="shared" ca="1" si="93"/>
        <v>#N/A</v>
      </c>
      <c r="AB216" t="e">
        <f t="shared" ca="1" si="94"/>
        <v>#N/A</v>
      </c>
      <c r="AC216" t="e">
        <f t="shared" ca="1" si="95"/>
        <v>#N/A</v>
      </c>
      <c r="AD216" t="b">
        <f t="shared" ca="1" si="96"/>
        <v>0</v>
      </c>
      <c r="AE216" t="b">
        <f t="shared" ca="1" si="83"/>
        <v>0</v>
      </c>
      <c r="AF216" t="b">
        <f t="shared" ca="1" si="112"/>
        <v>1</v>
      </c>
      <c r="AG216" t="b">
        <f t="shared" ca="1" si="97"/>
        <v>0</v>
      </c>
      <c r="AH216" t="b">
        <f t="shared" ca="1" si="118"/>
        <v>0</v>
      </c>
      <c r="AI216" s="225" t="e">
        <f t="shared" ca="1" si="98"/>
        <v>#N/A</v>
      </c>
      <c r="AJ216" s="225" t="e">
        <f t="shared" ca="1" si="99"/>
        <v>#N/A</v>
      </c>
      <c r="AK216" s="225" t="e">
        <f t="shared" ca="1" si="100"/>
        <v>#N/A</v>
      </c>
      <c r="AL216" s="225" t="e">
        <f t="shared" ca="1" si="101"/>
        <v>#N/A</v>
      </c>
      <c r="AM216" t="b">
        <f t="shared" ca="1" si="102"/>
        <v>0</v>
      </c>
      <c r="AN216" t="b">
        <f t="shared" ca="1" si="119"/>
        <v>0</v>
      </c>
      <c r="AO216" t="b">
        <f t="shared" ca="1" si="113"/>
        <v>0</v>
      </c>
      <c r="AP216" t="b">
        <f t="shared" ca="1" si="103"/>
        <v>0</v>
      </c>
      <c r="AQ216" t="b">
        <f t="shared" ca="1" si="120"/>
        <v>0</v>
      </c>
      <c r="AR216" s="124" t="e">
        <f t="shared" ca="1" si="104"/>
        <v>#N/A</v>
      </c>
      <c r="AS216" s="124" t="e">
        <f t="shared" ca="1" si="105"/>
        <v>#N/A</v>
      </c>
      <c r="AT216" t="e">
        <f t="shared" ca="1" si="114"/>
        <v>#N/A</v>
      </c>
      <c r="AU216" t="e">
        <f t="shared" ca="1" si="114"/>
        <v>#N/A</v>
      </c>
    </row>
    <row r="217" spans="1:47" x14ac:dyDescent="0.25">
      <c r="A217">
        <v>185</v>
      </c>
      <c r="B217" s="74">
        <f ca="1">OFFSET(InputPriceData!B$15,CalculationsAndCharts!$A217+$A$11,0,1,1)</f>
        <v>41324</v>
      </c>
      <c r="C217" s="3">
        <f ca="1">OFFSET(InputPriceData!G$15,CalculationsAndCharts!$A217+$A$11,0,1,1)</f>
        <v>6584100</v>
      </c>
      <c r="D217" s="4">
        <f ca="1">OFFSET(InputPriceData!C$15,CalculationsAndCharts!$A217+$A$11,IF($C$7,7,0),1,1)</f>
        <v>44.11</v>
      </c>
      <c r="E217" s="4">
        <f ca="1">OFFSET(InputPriceData!D$15,CalculationsAndCharts!$A217+$A$11,IF($C$7,7,0),1,1)</f>
        <v>44.6</v>
      </c>
      <c r="F217" s="4">
        <f ca="1">OFFSET(InputPriceData!E$15,CalculationsAndCharts!$A217+$A$11,IF($C$7,7,0),1,1)</f>
        <v>43.35</v>
      </c>
      <c r="G217" s="4">
        <f ca="1">OFFSET(InputPriceData!F$15,CalculationsAndCharts!$A217+$A$11,IF($C$7,7,0),1,1)</f>
        <v>43.96</v>
      </c>
      <c r="H217" s="126" t="e">
        <f t="shared" si="84"/>
        <v>#N/A</v>
      </c>
      <c r="I217" s="41" t="e">
        <f t="shared" si="121"/>
        <v>#N/A</v>
      </c>
      <c r="J217" s="41" t="e">
        <f t="shared" si="121"/>
        <v>#N/A</v>
      </c>
      <c r="K217" s="215">
        <f t="shared" ca="1" si="85"/>
        <v>44.613672487127239</v>
      </c>
      <c r="L217" s="215">
        <f t="shared" ca="1" si="106"/>
        <v>44.613672487127239</v>
      </c>
      <c r="M217" s="121">
        <f t="shared" ca="1" si="86"/>
        <v>-1.2610202983450933</v>
      </c>
      <c r="N217" s="121">
        <f t="shared" ca="1" si="107"/>
        <v>-0.94923443783086359</v>
      </c>
      <c r="O217" s="121">
        <f t="shared" ca="1" si="108"/>
        <v>2.091681160695011</v>
      </c>
      <c r="P217" s="121">
        <f t="shared" ca="1" si="115"/>
        <v>-0.94923443783086359</v>
      </c>
      <c r="Q217" s="121">
        <f t="shared" ca="1" si="87"/>
        <v>0</v>
      </c>
      <c r="R217" s="121">
        <f t="shared" ca="1" si="88"/>
        <v>-3.4882340879982118E-3</v>
      </c>
      <c r="S217" s="121"/>
      <c r="T217" s="124">
        <f t="shared" ca="1" si="89"/>
        <v>47.16</v>
      </c>
      <c r="U217" s="124">
        <f t="shared" ca="1" si="90"/>
        <v>43.96</v>
      </c>
      <c r="V217" s="121">
        <f t="shared" ca="1" si="91"/>
        <v>0</v>
      </c>
      <c r="W217" s="121" t="e">
        <f t="shared" si="109"/>
        <v>#N/A</v>
      </c>
      <c r="X217" s="124">
        <f t="shared" si="110"/>
        <v>0.2</v>
      </c>
      <c r="Y217" s="124">
        <f t="shared" si="111"/>
        <v>0.8</v>
      </c>
      <c r="Z217" t="e">
        <f t="shared" ca="1" si="92"/>
        <v>#N/A</v>
      </c>
      <c r="AA217" t="e">
        <f t="shared" ca="1" si="93"/>
        <v>#N/A</v>
      </c>
      <c r="AB217" t="e">
        <f t="shared" ca="1" si="94"/>
        <v>#N/A</v>
      </c>
      <c r="AC217" t="e">
        <f t="shared" ca="1" si="95"/>
        <v>#N/A</v>
      </c>
      <c r="AD217" t="b">
        <f t="shared" ca="1" si="96"/>
        <v>0</v>
      </c>
      <c r="AE217" t="b">
        <f t="shared" ca="1" si="83"/>
        <v>0</v>
      </c>
      <c r="AF217" t="b">
        <f t="shared" ca="1" si="112"/>
        <v>1</v>
      </c>
      <c r="AG217" t="b">
        <f t="shared" ca="1" si="97"/>
        <v>0</v>
      </c>
      <c r="AH217" t="b">
        <f t="shared" ca="1" si="118"/>
        <v>0</v>
      </c>
      <c r="AI217" s="225" t="e">
        <f t="shared" ca="1" si="98"/>
        <v>#N/A</v>
      </c>
      <c r="AJ217" s="225" t="e">
        <f t="shared" ca="1" si="99"/>
        <v>#N/A</v>
      </c>
      <c r="AK217" s="225" t="e">
        <f t="shared" ca="1" si="100"/>
        <v>#N/A</v>
      </c>
      <c r="AL217" s="225" t="e">
        <f t="shared" ca="1" si="101"/>
        <v>#N/A</v>
      </c>
      <c r="AM217" t="b">
        <f t="shared" ca="1" si="102"/>
        <v>0</v>
      </c>
      <c r="AN217" t="b">
        <f t="shared" ca="1" si="119"/>
        <v>0</v>
      </c>
      <c r="AO217" t="b">
        <f t="shared" ca="1" si="113"/>
        <v>0</v>
      </c>
      <c r="AP217" t="b">
        <f t="shared" ca="1" si="103"/>
        <v>0</v>
      </c>
      <c r="AQ217" t="b">
        <f t="shared" ca="1" si="120"/>
        <v>0</v>
      </c>
      <c r="AR217" s="124" t="e">
        <f t="shared" ca="1" si="104"/>
        <v>#N/A</v>
      </c>
      <c r="AS217" s="124" t="e">
        <f t="shared" ca="1" si="105"/>
        <v>#N/A</v>
      </c>
      <c r="AT217" t="e">
        <f t="shared" ca="1" si="114"/>
        <v>#N/A</v>
      </c>
      <c r="AU217" t="e">
        <f t="shared" ca="1" si="114"/>
        <v>#N/A</v>
      </c>
    </row>
    <row r="218" spans="1:47" x14ac:dyDescent="0.25">
      <c r="A218">
        <v>186</v>
      </c>
      <c r="B218" s="74">
        <f ca="1">OFFSET(InputPriceData!B$15,CalculationsAndCharts!$A218+$A$11,0,1,1)</f>
        <v>41320</v>
      </c>
      <c r="C218" s="3">
        <f ca="1">OFFSET(InputPriceData!G$15,CalculationsAndCharts!$A218+$A$11,0,1,1)</f>
        <v>14019600</v>
      </c>
      <c r="D218" s="4">
        <f ca="1">OFFSET(InputPriceData!C$15,CalculationsAndCharts!$A218+$A$11,IF($C$7,7,0),1,1)</f>
        <v>45.12</v>
      </c>
      <c r="E218" s="4">
        <f ca="1">OFFSET(InputPriceData!D$15,CalculationsAndCharts!$A218+$A$11,IF($C$7,7,0),1,1)</f>
        <v>46.64</v>
      </c>
      <c r="F218" s="4">
        <f ca="1">OFFSET(InputPriceData!E$15,CalculationsAndCharts!$A218+$A$11,IF($C$7,7,0),1,1)</f>
        <v>43.9</v>
      </c>
      <c r="G218" s="4">
        <f ca="1">OFFSET(InputPriceData!F$15,CalculationsAndCharts!$A218+$A$11,IF($C$7,7,0),1,1)</f>
        <v>44.37</v>
      </c>
      <c r="H218" s="126" t="e">
        <f t="shared" si="84"/>
        <v>#N/A</v>
      </c>
      <c r="I218" s="41" t="e">
        <f t="shared" si="121"/>
        <v>#N/A</v>
      </c>
      <c r="J218" s="41" t="e">
        <f t="shared" si="121"/>
        <v>#N/A</v>
      </c>
      <c r="K218" s="215">
        <f t="shared" ca="1" si="85"/>
        <v>44.883562279905711</v>
      </c>
      <c r="L218" s="215">
        <f t="shared" ca="1" si="106"/>
        <v>44.883562279905711</v>
      </c>
      <c r="M218" s="121">
        <f t="shared" ca="1" si="86"/>
        <v>-1.0617618168406247</v>
      </c>
      <c r="N218" s="121">
        <f t="shared" ca="1" si="107"/>
        <v>-0.82373284356635801</v>
      </c>
      <c r="O218" s="121">
        <f t="shared" ca="1" si="108"/>
        <v>2.091681160695011</v>
      </c>
      <c r="P218" s="121">
        <f t="shared" ca="1" si="115"/>
        <v>-0.82373284356635801</v>
      </c>
      <c r="Q218" s="121">
        <f t="shared" ca="1" si="87"/>
        <v>0</v>
      </c>
      <c r="R218" s="121">
        <f t="shared" ca="1" si="88"/>
        <v>-9.2705228492281268E-3</v>
      </c>
      <c r="S218" s="121"/>
      <c r="T218" s="124">
        <f t="shared" ca="1" si="89"/>
        <v>47.16</v>
      </c>
      <c r="U218" s="124">
        <f t="shared" ca="1" si="90"/>
        <v>44.37</v>
      </c>
      <c r="V218" s="121">
        <f t="shared" ca="1" si="91"/>
        <v>0</v>
      </c>
      <c r="W218" s="121" t="e">
        <f t="shared" si="109"/>
        <v>#N/A</v>
      </c>
      <c r="X218" s="124">
        <f t="shared" si="110"/>
        <v>0.2</v>
      </c>
      <c r="Y218" s="124">
        <f t="shared" si="111"/>
        <v>0.8</v>
      </c>
      <c r="Z218" t="e">
        <f t="shared" ca="1" si="92"/>
        <v>#N/A</v>
      </c>
      <c r="AA218" t="e">
        <f t="shared" ca="1" si="93"/>
        <v>#N/A</v>
      </c>
      <c r="AB218" t="e">
        <f t="shared" ca="1" si="94"/>
        <v>#N/A</v>
      </c>
      <c r="AC218" t="e">
        <f t="shared" ca="1" si="95"/>
        <v>#N/A</v>
      </c>
      <c r="AD218" t="b">
        <f t="shared" ca="1" si="96"/>
        <v>0</v>
      </c>
      <c r="AE218" t="b">
        <f t="shared" ca="1" si="83"/>
        <v>0</v>
      </c>
      <c r="AF218" t="b">
        <f t="shared" ca="1" si="112"/>
        <v>1</v>
      </c>
      <c r="AG218" t="b">
        <f t="shared" ca="1" si="97"/>
        <v>0</v>
      </c>
      <c r="AH218" t="b">
        <f t="shared" ca="1" si="118"/>
        <v>0</v>
      </c>
      <c r="AI218" s="225" t="e">
        <f t="shared" ca="1" si="98"/>
        <v>#N/A</v>
      </c>
      <c r="AJ218" s="225" t="e">
        <f t="shared" ca="1" si="99"/>
        <v>#N/A</v>
      </c>
      <c r="AK218" s="225" t="e">
        <f t="shared" ca="1" si="100"/>
        <v>#N/A</v>
      </c>
      <c r="AL218" s="225" t="e">
        <f t="shared" ca="1" si="101"/>
        <v>#N/A</v>
      </c>
      <c r="AM218" t="b">
        <f t="shared" ca="1" si="102"/>
        <v>0</v>
      </c>
      <c r="AN218" t="b">
        <f t="shared" ca="1" si="119"/>
        <v>0</v>
      </c>
      <c r="AO218" t="b">
        <f t="shared" ca="1" si="113"/>
        <v>0</v>
      </c>
      <c r="AP218" t="b">
        <f t="shared" ca="1" si="103"/>
        <v>0</v>
      </c>
      <c r="AQ218" t="b">
        <f t="shared" ca="1" si="120"/>
        <v>0</v>
      </c>
      <c r="AR218" s="124" t="e">
        <f t="shared" ca="1" si="104"/>
        <v>#N/A</v>
      </c>
      <c r="AS218" s="124" t="e">
        <f t="shared" ca="1" si="105"/>
        <v>#N/A</v>
      </c>
      <c r="AT218" t="e">
        <f t="shared" ca="1" si="114"/>
        <v>#N/A</v>
      </c>
      <c r="AU218" t="e">
        <f t="shared" ca="1" si="114"/>
        <v>#N/A</v>
      </c>
    </row>
    <row r="219" spans="1:47" x14ac:dyDescent="0.25">
      <c r="A219">
        <v>187</v>
      </c>
      <c r="B219" s="74">
        <f ca="1">OFFSET(InputPriceData!B$15,CalculationsAndCharts!$A219+$A$11,0,1,1)</f>
        <v>41319</v>
      </c>
      <c r="C219" s="3">
        <f ca="1">OFFSET(InputPriceData!G$15,CalculationsAndCharts!$A219+$A$11,0,1,1)</f>
        <v>5687200</v>
      </c>
      <c r="D219" s="4">
        <f ca="1">OFFSET(InputPriceData!C$15,CalculationsAndCharts!$A219+$A$11,IF($C$7,7,0),1,1)</f>
        <v>44.39</v>
      </c>
      <c r="E219" s="4">
        <f ca="1">OFFSET(InputPriceData!D$15,CalculationsAndCharts!$A219+$A$11,IF($C$7,7,0),1,1)</f>
        <v>45.57</v>
      </c>
      <c r="F219" s="4">
        <f ca="1">OFFSET(InputPriceData!E$15,CalculationsAndCharts!$A219+$A$11,IF($C$7,7,0),1,1)</f>
        <v>44.32</v>
      </c>
      <c r="G219" s="4">
        <f ca="1">OFFSET(InputPriceData!F$15,CalculationsAndCharts!$A219+$A$11,IF($C$7,7,0),1,1)</f>
        <v>45.03</v>
      </c>
      <c r="H219" s="126" t="e">
        <f t="shared" si="84"/>
        <v>#N/A</v>
      </c>
      <c r="I219" s="41" t="e">
        <f t="shared" si="121"/>
        <v>#N/A</v>
      </c>
      <c r="J219" s="41" t="e">
        <f t="shared" si="121"/>
        <v>#N/A</v>
      </c>
      <c r="K219" s="215">
        <f t="shared" ca="1" si="85"/>
        <v>45.097511262392686</v>
      </c>
      <c r="L219" s="215">
        <f t="shared" ca="1" si="106"/>
        <v>45.097511262392686</v>
      </c>
      <c r="M219" s="121">
        <f t="shared" ca="1" si="86"/>
        <v>-0.53704556077310162</v>
      </c>
      <c r="N219" s="121">
        <f t="shared" ca="1" si="107"/>
        <v>-0.72641022601874072</v>
      </c>
      <c r="O219" s="121">
        <f t="shared" ca="1" si="108"/>
        <v>2.091681160695011</v>
      </c>
      <c r="P219" s="121">
        <f t="shared" ca="1" si="115"/>
        <v>-0.72641022601874072</v>
      </c>
      <c r="Q219" s="121">
        <f t="shared" ca="1" si="87"/>
        <v>0</v>
      </c>
      <c r="R219" s="121">
        <f t="shared" ca="1" si="88"/>
        <v>-1.7623610838183031E-2</v>
      </c>
      <c r="S219" s="121"/>
      <c r="T219" s="124">
        <f t="shared" ca="1" si="89"/>
        <v>47.16</v>
      </c>
      <c r="U219" s="124">
        <f t="shared" ca="1" si="90"/>
        <v>44.39</v>
      </c>
      <c r="V219" s="121">
        <f t="shared" ca="1" si="91"/>
        <v>0.23104693140794277</v>
      </c>
      <c r="W219" s="121" t="e">
        <f t="shared" si="109"/>
        <v>#N/A</v>
      </c>
      <c r="X219" s="124">
        <f t="shared" si="110"/>
        <v>0.2</v>
      </c>
      <c r="Y219" s="124">
        <f t="shared" si="111"/>
        <v>0.8</v>
      </c>
      <c r="Z219" t="e">
        <f t="shared" ca="1" si="92"/>
        <v>#N/A</v>
      </c>
      <c r="AA219" t="e">
        <f t="shared" ca="1" si="93"/>
        <v>#N/A</v>
      </c>
      <c r="AB219" t="e">
        <f t="shared" ca="1" si="94"/>
        <v>#N/A</v>
      </c>
      <c r="AC219" t="e">
        <f t="shared" ca="1" si="95"/>
        <v>#N/A</v>
      </c>
      <c r="AD219" t="b">
        <f t="shared" ca="1" si="96"/>
        <v>0</v>
      </c>
      <c r="AE219" t="b">
        <f t="shared" ca="1" si="83"/>
        <v>0</v>
      </c>
      <c r="AF219" t="b">
        <f t="shared" ca="1" si="112"/>
        <v>1</v>
      </c>
      <c r="AG219" t="b">
        <f t="shared" ca="1" si="97"/>
        <v>0</v>
      </c>
      <c r="AH219" t="b">
        <f t="shared" ca="1" si="118"/>
        <v>0</v>
      </c>
      <c r="AI219" s="225" t="e">
        <f t="shared" ca="1" si="98"/>
        <v>#N/A</v>
      </c>
      <c r="AJ219" s="225" t="e">
        <f t="shared" ca="1" si="99"/>
        <v>#N/A</v>
      </c>
      <c r="AK219" s="225" t="e">
        <f t="shared" ca="1" si="100"/>
        <v>#N/A</v>
      </c>
      <c r="AL219" s="225" t="e">
        <f t="shared" ca="1" si="101"/>
        <v>#N/A</v>
      </c>
      <c r="AM219" t="b">
        <f t="shared" ca="1" si="102"/>
        <v>0</v>
      </c>
      <c r="AN219" t="b">
        <f t="shared" ca="1" si="119"/>
        <v>0</v>
      </c>
      <c r="AO219" t="b">
        <f t="shared" ca="1" si="113"/>
        <v>0</v>
      </c>
      <c r="AP219" t="b">
        <f t="shared" ca="1" si="103"/>
        <v>0</v>
      </c>
      <c r="AQ219" t="b">
        <f t="shared" ca="1" si="120"/>
        <v>0</v>
      </c>
      <c r="AR219" s="124" t="e">
        <f t="shared" ca="1" si="104"/>
        <v>#N/A</v>
      </c>
      <c r="AS219" s="124" t="e">
        <f t="shared" ca="1" si="105"/>
        <v>#N/A</v>
      </c>
      <c r="AT219" t="e">
        <f t="shared" ca="1" si="114"/>
        <v>#N/A</v>
      </c>
      <c r="AU219" t="e">
        <f t="shared" ca="1" si="114"/>
        <v>#N/A</v>
      </c>
    </row>
    <row r="220" spans="1:47" x14ac:dyDescent="0.25">
      <c r="A220">
        <v>188</v>
      </c>
      <c r="B220" s="74">
        <f ca="1">OFFSET(InputPriceData!B$15,CalculationsAndCharts!$A220+$A$11,0,1,1)</f>
        <v>41318</v>
      </c>
      <c r="C220" s="3">
        <f ca="1">OFFSET(InputPriceData!G$15,CalculationsAndCharts!$A220+$A$11,0,1,1)</f>
        <v>7877100</v>
      </c>
      <c r="D220" s="4">
        <f ca="1">OFFSET(InputPriceData!C$15,CalculationsAndCharts!$A220+$A$11,IF($C$7,7,0),1,1)</f>
        <v>45.13</v>
      </c>
      <c r="E220" s="4">
        <f ca="1">OFFSET(InputPriceData!D$15,CalculationsAndCharts!$A220+$A$11,IF($C$7,7,0),1,1)</f>
        <v>45.25</v>
      </c>
      <c r="F220" s="4">
        <f ca="1">OFFSET(InputPriceData!E$15,CalculationsAndCharts!$A220+$A$11,IF($C$7,7,0),1,1)</f>
        <v>43.76</v>
      </c>
      <c r="G220" s="4">
        <f ca="1">OFFSET(InputPriceData!F$15,CalculationsAndCharts!$A220+$A$11,IF($C$7,7,0),1,1)</f>
        <v>44.39</v>
      </c>
      <c r="H220" s="126" t="e">
        <f t="shared" si="84"/>
        <v>#N/A</v>
      </c>
      <c r="I220" s="41" t="e">
        <f t="shared" si="121"/>
        <v>#N/A</v>
      </c>
      <c r="J220" s="41" t="e">
        <f t="shared" si="121"/>
        <v>#N/A</v>
      </c>
      <c r="K220" s="215">
        <f t="shared" ca="1" si="85"/>
        <v>45.373042375155826</v>
      </c>
      <c r="L220" s="215">
        <f t="shared" ca="1" si="106"/>
        <v>45.373042375155826</v>
      </c>
      <c r="M220" s="121">
        <f t="shared" ca="1" si="86"/>
        <v>-1.3297138749678439</v>
      </c>
      <c r="N220" s="121">
        <f t="shared" ca="1" si="107"/>
        <v>-0.53471041179208778</v>
      </c>
      <c r="O220" s="121">
        <f t="shared" ca="1" si="108"/>
        <v>2.091681160695011</v>
      </c>
      <c r="P220" s="121">
        <f t="shared" ca="1" si="115"/>
        <v>-0.53471041179208778</v>
      </c>
      <c r="Q220" s="121">
        <f t="shared" ca="1" si="87"/>
        <v>0</v>
      </c>
      <c r="R220" s="121">
        <f t="shared" ca="1" si="88"/>
        <v>-2.7086212659630765E-2</v>
      </c>
      <c r="S220" s="121"/>
      <c r="T220" s="124">
        <f t="shared" ca="1" si="89"/>
        <v>47.16</v>
      </c>
      <c r="U220" s="124">
        <f t="shared" ca="1" si="90"/>
        <v>44.39</v>
      </c>
      <c r="V220" s="121">
        <f t="shared" ca="1" si="91"/>
        <v>0</v>
      </c>
      <c r="W220" s="121" t="e">
        <f t="shared" si="109"/>
        <v>#N/A</v>
      </c>
      <c r="X220" s="124">
        <f t="shared" si="110"/>
        <v>0.2</v>
      </c>
      <c r="Y220" s="124">
        <f t="shared" si="111"/>
        <v>0.8</v>
      </c>
      <c r="Z220" t="e">
        <f t="shared" ca="1" si="92"/>
        <v>#N/A</v>
      </c>
      <c r="AA220" t="e">
        <f t="shared" ca="1" si="93"/>
        <v>#N/A</v>
      </c>
      <c r="AB220" t="e">
        <f t="shared" ca="1" si="94"/>
        <v>#N/A</v>
      </c>
      <c r="AC220" t="e">
        <f t="shared" ca="1" si="95"/>
        <v>#N/A</v>
      </c>
      <c r="AD220" t="b">
        <f t="shared" ca="1" si="96"/>
        <v>0</v>
      </c>
      <c r="AE220" t="b">
        <f t="shared" ref="AE220:AE283" ca="1" si="122">AND(AD221,NOT(AF221))</f>
        <v>0</v>
      </c>
      <c r="AF220" t="b">
        <f t="shared" ca="1" si="112"/>
        <v>1</v>
      </c>
      <c r="AG220" t="b">
        <f t="shared" ca="1" si="97"/>
        <v>0</v>
      </c>
      <c r="AH220" t="b">
        <f t="shared" ca="1" si="118"/>
        <v>0</v>
      </c>
      <c r="AI220" s="225" t="e">
        <f t="shared" ca="1" si="98"/>
        <v>#N/A</v>
      </c>
      <c r="AJ220" s="225" t="e">
        <f t="shared" ca="1" si="99"/>
        <v>#N/A</v>
      </c>
      <c r="AK220" s="225" t="e">
        <f t="shared" ca="1" si="100"/>
        <v>#N/A</v>
      </c>
      <c r="AL220" s="225" t="e">
        <f t="shared" ca="1" si="101"/>
        <v>#N/A</v>
      </c>
      <c r="AM220" t="b">
        <f t="shared" ca="1" si="102"/>
        <v>0</v>
      </c>
      <c r="AN220" t="b">
        <f t="shared" ca="1" si="119"/>
        <v>0</v>
      </c>
      <c r="AO220" t="b">
        <f t="shared" ca="1" si="113"/>
        <v>0</v>
      </c>
      <c r="AP220" t="b">
        <f t="shared" ca="1" si="103"/>
        <v>0</v>
      </c>
      <c r="AQ220" t="b">
        <f t="shared" ca="1" si="120"/>
        <v>0</v>
      </c>
      <c r="AR220" s="124" t="e">
        <f t="shared" ca="1" si="104"/>
        <v>#N/A</v>
      </c>
      <c r="AS220" s="124" t="e">
        <f t="shared" ca="1" si="105"/>
        <v>#N/A</v>
      </c>
      <c r="AT220" t="e">
        <f t="shared" ca="1" si="114"/>
        <v>#N/A</v>
      </c>
      <c r="AU220" t="e">
        <f t="shared" ca="1" si="114"/>
        <v>#N/A</v>
      </c>
    </row>
    <row r="221" spans="1:47" x14ac:dyDescent="0.25">
      <c r="A221">
        <v>189</v>
      </c>
      <c r="B221" s="74">
        <f ca="1">OFFSET(InputPriceData!B$15,CalculationsAndCharts!$A221+$A$11,0,1,1)</f>
        <v>41317</v>
      </c>
      <c r="C221" s="3">
        <f ca="1">OFFSET(InputPriceData!G$15,CalculationsAndCharts!$A221+$A$11,0,1,1)</f>
        <v>3204600</v>
      </c>
      <c r="D221" s="4">
        <f ca="1">OFFSET(InputPriceData!C$15,CalculationsAndCharts!$A221+$A$11,IF($C$7,7,0),1,1)</f>
        <v>45.74</v>
      </c>
      <c r="E221" s="4">
        <f ca="1">OFFSET(InputPriceData!D$15,CalculationsAndCharts!$A221+$A$11,IF($C$7,7,0),1,1)</f>
        <v>45.77</v>
      </c>
      <c r="F221" s="4">
        <f ca="1">OFFSET(InputPriceData!E$15,CalculationsAndCharts!$A221+$A$11,IF($C$7,7,0),1,1)</f>
        <v>45</v>
      </c>
      <c r="G221" s="4">
        <f ca="1">OFFSET(InputPriceData!F$15,CalculationsAndCharts!$A221+$A$11,IF($C$7,7,0),1,1)</f>
        <v>45.04</v>
      </c>
      <c r="H221" s="126" t="e">
        <f t="shared" si="84"/>
        <v>#N/A</v>
      </c>
      <c r="I221" s="41" t="e">
        <f t="shared" si="121"/>
        <v>#N/A</v>
      </c>
      <c r="J221" s="41" t="e">
        <f t="shared" si="121"/>
        <v>#N/A</v>
      </c>
      <c r="K221" s="215">
        <f t="shared" ca="1" si="85"/>
        <v>45.634877433654729</v>
      </c>
      <c r="L221" s="215">
        <f t="shared" ca="1" si="106"/>
        <v>45.634877433654729</v>
      </c>
      <c r="M221" s="121">
        <f t="shared" ca="1" si="86"/>
        <v>-0.85295637430971272</v>
      </c>
      <c r="N221" s="121">
        <f t="shared" ca="1" si="107"/>
        <v>-0.31398726968772717</v>
      </c>
      <c r="O221" s="121">
        <f t="shared" ca="1" si="108"/>
        <v>2.091681160695011</v>
      </c>
      <c r="P221" s="121">
        <f t="shared" ca="1" si="115"/>
        <v>-0.31398726968772717</v>
      </c>
      <c r="Q221" s="121">
        <f t="shared" ca="1" si="87"/>
        <v>0</v>
      </c>
      <c r="R221" s="121">
        <f t="shared" ca="1" si="88"/>
        <v>-3.3422591654815891E-2</v>
      </c>
      <c r="S221" s="121"/>
      <c r="T221" s="124">
        <f t="shared" ca="1" si="89"/>
        <v>47.16</v>
      </c>
      <c r="U221" s="124">
        <f t="shared" ca="1" si="90"/>
        <v>44.63</v>
      </c>
      <c r="V221" s="121">
        <f t="shared" ca="1" si="91"/>
        <v>0.16205533596837848</v>
      </c>
      <c r="W221" s="121" t="e">
        <f t="shared" si="109"/>
        <v>#N/A</v>
      </c>
      <c r="X221" s="124">
        <f t="shared" si="110"/>
        <v>0.2</v>
      </c>
      <c r="Y221" s="124">
        <f t="shared" si="111"/>
        <v>0.8</v>
      </c>
      <c r="Z221" t="e">
        <f t="shared" ca="1" si="92"/>
        <v>#N/A</v>
      </c>
      <c r="AA221" t="e">
        <f t="shared" ca="1" si="93"/>
        <v>#N/A</v>
      </c>
      <c r="AB221" t="e">
        <f t="shared" ca="1" si="94"/>
        <v>#N/A</v>
      </c>
      <c r="AC221" t="e">
        <f t="shared" ca="1" si="95"/>
        <v>#N/A</v>
      </c>
      <c r="AD221" t="b">
        <f t="shared" ca="1" si="96"/>
        <v>0</v>
      </c>
      <c r="AE221" t="b">
        <f t="shared" ca="1" si="122"/>
        <v>0</v>
      </c>
      <c r="AF221" t="b">
        <f t="shared" ca="1" si="112"/>
        <v>1</v>
      </c>
      <c r="AG221" t="b">
        <f t="shared" ca="1" si="97"/>
        <v>0</v>
      </c>
      <c r="AH221" t="b">
        <f t="shared" ca="1" si="118"/>
        <v>0</v>
      </c>
      <c r="AI221" s="225" t="e">
        <f t="shared" ca="1" si="98"/>
        <v>#N/A</v>
      </c>
      <c r="AJ221" s="225" t="e">
        <f t="shared" ca="1" si="99"/>
        <v>#N/A</v>
      </c>
      <c r="AK221" s="225" t="e">
        <f t="shared" ca="1" si="100"/>
        <v>#N/A</v>
      </c>
      <c r="AL221" s="225" t="e">
        <f t="shared" ca="1" si="101"/>
        <v>#N/A</v>
      </c>
      <c r="AM221" t="b">
        <f t="shared" ca="1" si="102"/>
        <v>0</v>
      </c>
      <c r="AN221" t="b">
        <f t="shared" ca="1" si="119"/>
        <v>0</v>
      </c>
      <c r="AO221" t="b">
        <f t="shared" ca="1" si="113"/>
        <v>0</v>
      </c>
      <c r="AP221" t="b">
        <f t="shared" ca="1" si="103"/>
        <v>0</v>
      </c>
      <c r="AQ221" t="b">
        <f t="shared" ca="1" si="120"/>
        <v>0</v>
      </c>
      <c r="AR221" s="124" t="e">
        <f t="shared" ca="1" si="104"/>
        <v>#N/A</v>
      </c>
      <c r="AS221" s="124" t="e">
        <f t="shared" ca="1" si="105"/>
        <v>#N/A</v>
      </c>
      <c r="AT221" t="e">
        <f t="shared" ca="1" si="114"/>
        <v>#N/A</v>
      </c>
      <c r="AU221" t="e">
        <f t="shared" ca="1" si="114"/>
        <v>#N/A</v>
      </c>
    </row>
    <row r="222" spans="1:47" x14ac:dyDescent="0.25">
      <c r="A222">
        <v>190</v>
      </c>
      <c r="B222" s="74">
        <f ca="1">OFFSET(InputPriceData!B$15,CalculationsAndCharts!$A222+$A$11,0,1,1)</f>
        <v>41316</v>
      </c>
      <c r="C222" s="3">
        <f ca="1">OFFSET(InputPriceData!G$15,CalculationsAndCharts!$A222+$A$11,0,1,1)</f>
        <v>2223700</v>
      </c>
      <c r="D222" s="4">
        <f ca="1">OFFSET(InputPriceData!C$15,CalculationsAndCharts!$A222+$A$11,IF($C$7,7,0),1,1)</f>
        <v>45.85</v>
      </c>
      <c r="E222" s="4">
        <f ca="1">OFFSET(InputPriceData!D$15,CalculationsAndCharts!$A222+$A$11,IF($C$7,7,0),1,1)</f>
        <v>45.93</v>
      </c>
      <c r="F222" s="4">
        <f ca="1">OFFSET(InputPriceData!E$15,CalculationsAndCharts!$A222+$A$11,IF($C$7,7,0),1,1)</f>
        <v>45.49</v>
      </c>
      <c r="G222" s="4">
        <f ca="1">OFFSET(InputPriceData!F$15,CalculationsAndCharts!$A222+$A$11,IF($C$7,7,0),1,1)</f>
        <v>45.75</v>
      </c>
      <c r="H222" s="126" t="e">
        <f t="shared" si="84"/>
        <v>#N/A</v>
      </c>
      <c r="I222" s="41" t="e">
        <f t="shared" si="121"/>
        <v>#N/A</v>
      </c>
      <c r="J222" s="41" t="e">
        <f t="shared" si="121"/>
        <v>#N/A</v>
      </c>
      <c r="K222" s="215">
        <f t="shared" ca="1" si="85"/>
        <v>45.705341788874868</v>
      </c>
      <c r="L222" s="215">
        <f t="shared" ca="1" si="106"/>
        <v>45.705341788874868</v>
      </c>
      <c r="M222" s="121">
        <f t="shared" ca="1" si="86"/>
        <v>-0.20509667213194338</v>
      </c>
      <c r="N222" s="121">
        <f t="shared" ca="1" si="107"/>
        <v>-0.25575902622971669</v>
      </c>
      <c r="O222" s="121">
        <f t="shared" ca="1" si="108"/>
        <v>2.091681160695011</v>
      </c>
      <c r="P222" s="121">
        <f t="shared" ca="1" si="115"/>
        <v>-0.28237092523071916</v>
      </c>
      <c r="Q222" s="121">
        <f t="shared" ca="1" si="87"/>
        <v>1.1209484054190626E-2</v>
      </c>
      <c r="R222" s="121">
        <f t="shared" ca="1" si="88"/>
        <v>-2.8258297193755048E-2</v>
      </c>
      <c r="S222" s="121"/>
      <c r="T222" s="124">
        <f t="shared" ca="1" si="89"/>
        <v>47.16</v>
      </c>
      <c r="U222" s="124">
        <f t="shared" ca="1" si="90"/>
        <v>43.02</v>
      </c>
      <c r="V222" s="121">
        <f t="shared" ca="1" si="91"/>
        <v>0.65942028985507273</v>
      </c>
      <c r="W222" s="121" t="e">
        <f t="shared" si="109"/>
        <v>#N/A</v>
      </c>
      <c r="X222" s="124">
        <f t="shared" si="110"/>
        <v>0.2</v>
      </c>
      <c r="Y222" s="124">
        <f t="shared" si="111"/>
        <v>0.8</v>
      </c>
      <c r="Z222" t="e">
        <f t="shared" ca="1" si="92"/>
        <v>#N/A</v>
      </c>
      <c r="AA222" t="e">
        <f t="shared" ca="1" si="93"/>
        <v>#N/A</v>
      </c>
      <c r="AB222" t="e">
        <f t="shared" ca="1" si="94"/>
        <v>#N/A</v>
      </c>
      <c r="AC222" t="e">
        <f t="shared" ca="1" si="95"/>
        <v>#N/A</v>
      </c>
      <c r="AD222" t="b">
        <f t="shared" ca="1" si="96"/>
        <v>0</v>
      </c>
      <c r="AE222" t="b">
        <f t="shared" ca="1" si="122"/>
        <v>0</v>
      </c>
      <c r="AF222" t="b">
        <f t="shared" ca="1" si="112"/>
        <v>1</v>
      </c>
      <c r="AG222" t="b">
        <f t="shared" ca="1" si="97"/>
        <v>0</v>
      </c>
      <c r="AH222" t="b">
        <f t="shared" ca="1" si="118"/>
        <v>0</v>
      </c>
      <c r="AI222" s="225" t="e">
        <f t="shared" ca="1" si="98"/>
        <v>#N/A</v>
      </c>
      <c r="AJ222" s="225" t="e">
        <f t="shared" ca="1" si="99"/>
        <v>#N/A</v>
      </c>
      <c r="AK222" s="225" t="e">
        <f t="shared" ca="1" si="100"/>
        <v>#N/A</v>
      </c>
      <c r="AL222" s="225" t="e">
        <f t="shared" ca="1" si="101"/>
        <v>#N/A</v>
      </c>
      <c r="AM222" t="b">
        <f t="shared" ca="1" si="102"/>
        <v>0</v>
      </c>
      <c r="AN222" t="b">
        <f t="shared" ca="1" si="119"/>
        <v>0</v>
      </c>
      <c r="AO222" t="b">
        <f t="shared" ca="1" si="113"/>
        <v>0</v>
      </c>
      <c r="AP222" t="b">
        <f t="shared" ca="1" si="103"/>
        <v>0</v>
      </c>
      <c r="AQ222" t="b">
        <f t="shared" ca="1" si="120"/>
        <v>0</v>
      </c>
      <c r="AR222" s="124" t="e">
        <f t="shared" ca="1" si="104"/>
        <v>#N/A</v>
      </c>
      <c r="AS222" s="124" t="e">
        <f t="shared" ca="1" si="105"/>
        <v>#N/A</v>
      </c>
      <c r="AT222" t="e">
        <f t="shared" ca="1" si="114"/>
        <v>#N/A</v>
      </c>
      <c r="AU222" t="e">
        <f t="shared" ca="1" si="114"/>
        <v>#N/A</v>
      </c>
    </row>
    <row r="223" spans="1:47" x14ac:dyDescent="0.25">
      <c r="A223">
        <v>191</v>
      </c>
      <c r="B223" s="74">
        <f ca="1">OFFSET(InputPriceData!B$15,CalculationsAndCharts!$A223+$A$11,0,1,1)</f>
        <v>41313</v>
      </c>
      <c r="C223" s="3">
        <f ca="1">OFFSET(InputPriceData!G$15,CalculationsAndCharts!$A223+$A$11,0,1,1)</f>
        <v>1801700</v>
      </c>
      <c r="D223" s="4">
        <f ca="1">OFFSET(InputPriceData!C$15,CalculationsAndCharts!$A223+$A$11,IF($C$7,7,0),1,1)</f>
        <v>45.49</v>
      </c>
      <c r="E223" s="4">
        <f ca="1">OFFSET(InputPriceData!D$15,CalculationsAndCharts!$A223+$A$11,IF($C$7,7,0),1,1)</f>
        <v>46.15</v>
      </c>
      <c r="F223" s="4">
        <f ca="1">OFFSET(InputPriceData!E$15,CalculationsAndCharts!$A223+$A$11,IF($C$7,7,0),1,1)</f>
        <v>45.42</v>
      </c>
      <c r="G223" s="4">
        <f ca="1">OFFSET(InputPriceData!F$15,CalculationsAndCharts!$A223+$A$11,IF($C$7,7,0),1,1)</f>
        <v>46</v>
      </c>
      <c r="H223" s="126" t="e">
        <f t="shared" si="84"/>
        <v>#N/A</v>
      </c>
      <c r="I223" s="41" t="e">
        <f t="shared" si="121"/>
        <v>#N/A</v>
      </c>
      <c r="J223" s="41" t="e">
        <f t="shared" si="121"/>
        <v>#N/A</v>
      </c>
      <c r="K223" s="215">
        <f t="shared" ca="1" si="85"/>
        <v>45.685662373909722</v>
      </c>
      <c r="L223" s="215">
        <f t="shared" ca="1" si="106"/>
        <v>45.685662373909722</v>
      </c>
      <c r="M223" s="121">
        <f t="shared" ca="1" si="86"/>
        <v>7.0877880993496539E-2</v>
      </c>
      <c r="N223" s="121">
        <f t="shared" ca="1" si="107"/>
        <v>-0.28237092523071916</v>
      </c>
      <c r="O223" s="121">
        <f t="shared" ca="1" si="108"/>
        <v>2.091681160695011</v>
      </c>
      <c r="P223" s="121">
        <f t="shared" ca="1" si="115"/>
        <v>-0.28237092523071916</v>
      </c>
      <c r="Q223" s="121">
        <f t="shared" ca="1" si="87"/>
        <v>0</v>
      </c>
      <c r="R223" s="121">
        <f t="shared" ca="1" si="88"/>
        <v>5.1390962746273028E-3</v>
      </c>
      <c r="S223" s="121"/>
      <c r="T223" s="124">
        <f t="shared" ca="1" si="89"/>
        <v>47.16</v>
      </c>
      <c r="U223" s="124">
        <f t="shared" ca="1" si="90"/>
        <v>43.02</v>
      </c>
      <c r="V223" s="121">
        <f t="shared" ca="1" si="91"/>
        <v>0.71980676328502458</v>
      </c>
      <c r="W223" s="121" t="e">
        <f t="shared" si="109"/>
        <v>#N/A</v>
      </c>
      <c r="X223" s="124">
        <f t="shared" si="110"/>
        <v>0.2</v>
      </c>
      <c r="Y223" s="124">
        <f t="shared" si="111"/>
        <v>0.8</v>
      </c>
      <c r="Z223">
        <f t="shared" ca="1" si="92"/>
        <v>45.49</v>
      </c>
      <c r="AA223" t="e">
        <f t="shared" ca="1" si="93"/>
        <v>#N/A</v>
      </c>
      <c r="AB223" t="e">
        <f t="shared" ca="1" si="94"/>
        <v>#N/A</v>
      </c>
      <c r="AC223" t="e">
        <f t="shared" ca="1" si="95"/>
        <v>#N/A</v>
      </c>
      <c r="AD223" t="b">
        <f t="shared" ca="1" si="96"/>
        <v>0</v>
      </c>
      <c r="AE223" t="b">
        <f t="shared" ca="1" si="122"/>
        <v>1</v>
      </c>
      <c r="AF223" t="b">
        <f t="shared" ca="1" si="112"/>
        <v>1</v>
      </c>
      <c r="AG223" t="b">
        <f t="shared" ca="1" si="97"/>
        <v>0</v>
      </c>
      <c r="AH223" t="b">
        <f t="shared" ca="1" si="118"/>
        <v>0</v>
      </c>
      <c r="AI223" s="225">
        <f t="shared" ca="1" si="98"/>
        <v>45.49</v>
      </c>
      <c r="AJ223" s="225" t="e">
        <f t="shared" ca="1" si="99"/>
        <v>#N/A</v>
      </c>
      <c r="AK223" s="225">
        <f t="shared" ca="1" si="100"/>
        <v>45.49</v>
      </c>
      <c r="AL223" s="225" t="e">
        <f t="shared" ca="1" si="101"/>
        <v>#N/A</v>
      </c>
      <c r="AM223" t="b">
        <f t="shared" ca="1" si="102"/>
        <v>0</v>
      </c>
      <c r="AN223" t="b">
        <f t="shared" ca="1" si="119"/>
        <v>0</v>
      </c>
      <c r="AO223" t="b">
        <f t="shared" ca="1" si="113"/>
        <v>0</v>
      </c>
      <c r="AP223" t="b">
        <f t="shared" ca="1" si="103"/>
        <v>0</v>
      </c>
      <c r="AQ223" t="b">
        <f t="shared" ca="1" si="120"/>
        <v>1</v>
      </c>
      <c r="AR223" s="124" t="e">
        <f t="shared" ca="1" si="104"/>
        <v>#N/A</v>
      </c>
      <c r="AS223" s="124">
        <f t="shared" ca="1" si="105"/>
        <v>45.49</v>
      </c>
      <c r="AT223" t="e">
        <f t="shared" ca="1" si="114"/>
        <v>#N/A</v>
      </c>
      <c r="AU223">
        <f t="shared" ca="1" si="114"/>
        <v>45.49</v>
      </c>
    </row>
    <row r="224" spans="1:47" x14ac:dyDescent="0.25">
      <c r="A224">
        <v>192</v>
      </c>
      <c r="B224" s="74">
        <f ca="1">OFFSET(InputPriceData!B$15,CalculationsAndCharts!$A224+$A$11,0,1,1)</f>
        <v>41312</v>
      </c>
      <c r="C224" s="3">
        <f ca="1">OFFSET(InputPriceData!G$15,CalculationsAndCharts!$A224+$A$11,0,1,1)</f>
        <v>4865100</v>
      </c>
      <c r="D224" s="4">
        <f ca="1">OFFSET(InputPriceData!C$15,CalculationsAndCharts!$A224+$A$11,IF($C$7,7,0),1,1)</f>
        <v>46.14</v>
      </c>
      <c r="E224" s="4">
        <f ca="1">OFFSET(InputPriceData!D$15,CalculationsAndCharts!$A224+$A$11,IF($C$7,7,0),1,1)</f>
        <v>46.49</v>
      </c>
      <c r="F224" s="4">
        <f ca="1">OFFSET(InputPriceData!E$15,CalculationsAndCharts!$A224+$A$11,IF($C$7,7,0),1,1)</f>
        <v>45.22</v>
      </c>
      <c r="G224" s="4">
        <f ca="1">OFFSET(InputPriceData!F$15,CalculationsAndCharts!$A224+$A$11,IF($C$7,7,0),1,1)</f>
        <v>45.4</v>
      </c>
      <c r="H224" s="126" t="e">
        <f t="shared" si="84"/>
        <v>#N/A</v>
      </c>
      <c r="I224" s="41" t="e">
        <f t="shared" si="121"/>
        <v>#N/A</v>
      </c>
      <c r="J224" s="41" t="e">
        <f t="shared" si="121"/>
        <v>#N/A</v>
      </c>
      <c r="K224" s="215">
        <f t="shared" ca="1" si="85"/>
        <v>45.754344260195168</v>
      </c>
      <c r="L224" s="215">
        <f t="shared" ca="1" si="106"/>
        <v>45.754344260195168</v>
      </c>
      <c r="M224" s="121">
        <f t="shared" ca="1" si="86"/>
        <v>-0.5321607833182922</v>
      </c>
      <c r="N224" s="121">
        <f t="shared" ca="1" si="107"/>
        <v>-0.21458919827915063</v>
      </c>
      <c r="O224" s="121">
        <f t="shared" ca="1" si="108"/>
        <v>2.091681160695011</v>
      </c>
      <c r="P224" s="121">
        <f t="shared" ca="1" si="115"/>
        <v>-0.21458919827915063</v>
      </c>
      <c r="Q224" s="121">
        <f t="shared" ca="1" si="87"/>
        <v>0</v>
      </c>
      <c r="R224" s="121">
        <f t="shared" ca="1" si="88"/>
        <v>8.6626027340997641E-2</v>
      </c>
      <c r="S224" s="121"/>
      <c r="T224" s="124">
        <f t="shared" ca="1" si="89"/>
        <v>47.16</v>
      </c>
      <c r="U224" s="124">
        <f t="shared" ca="1" si="90"/>
        <v>43.02</v>
      </c>
      <c r="V224" s="121">
        <f t="shared" ca="1" si="91"/>
        <v>0.57487922705313987</v>
      </c>
      <c r="W224" s="121" t="e">
        <f t="shared" si="109"/>
        <v>#N/A</v>
      </c>
      <c r="X224" s="124">
        <f t="shared" si="110"/>
        <v>0.2</v>
      </c>
      <c r="Y224" s="124">
        <f t="shared" si="111"/>
        <v>0.8</v>
      </c>
      <c r="Z224" t="e">
        <f t="shared" ca="1" si="92"/>
        <v>#N/A</v>
      </c>
      <c r="AA224" t="e">
        <f t="shared" ca="1" si="93"/>
        <v>#N/A</v>
      </c>
      <c r="AB224">
        <f t="shared" ca="1" si="94"/>
        <v>8.6626027340997641E-2</v>
      </c>
      <c r="AC224" t="e">
        <f t="shared" ca="1" si="95"/>
        <v>#N/A</v>
      </c>
      <c r="AD224" t="b">
        <f t="shared" ca="1" si="96"/>
        <v>1</v>
      </c>
      <c r="AE224" t="b">
        <f t="shared" ca="1" si="122"/>
        <v>0</v>
      </c>
      <c r="AF224" t="b">
        <f t="shared" ca="1" si="112"/>
        <v>0</v>
      </c>
      <c r="AG224" t="b">
        <f t="shared" ca="1" si="97"/>
        <v>0</v>
      </c>
      <c r="AH224" t="b">
        <f t="shared" ca="1" si="118"/>
        <v>0</v>
      </c>
      <c r="AI224" s="225" t="e">
        <f t="shared" ca="1" si="98"/>
        <v>#N/A</v>
      </c>
      <c r="AJ224" s="225" t="e">
        <f t="shared" ca="1" si="99"/>
        <v>#N/A</v>
      </c>
      <c r="AK224" s="225" t="e">
        <f t="shared" ca="1" si="100"/>
        <v>#N/A</v>
      </c>
      <c r="AL224" s="225" t="e">
        <f t="shared" ca="1" si="101"/>
        <v>#N/A</v>
      </c>
      <c r="AM224" t="b">
        <f t="shared" ca="1" si="102"/>
        <v>0</v>
      </c>
      <c r="AN224" t="b">
        <f t="shared" ca="1" si="119"/>
        <v>0</v>
      </c>
      <c r="AO224" t="b">
        <f t="shared" ca="1" si="113"/>
        <v>1</v>
      </c>
      <c r="AP224" t="b">
        <f t="shared" ca="1" si="103"/>
        <v>1</v>
      </c>
      <c r="AQ224" t="b">
        <f t="shared" ca="1" si="120"/>
        <v>0</v>
      </c>
      <c r="AR224" s="124" t="e">
        <f t="shared" ca="1" si="104"/>
        <v>#N/A</v>
      </c>
      <c r="AS224" s="124" t="e">
        <f t="shared" ca="1" si="105"/>
        <v>#N/A</v>
      </c>
      <c r="AT224" t="e">
        <f t="shared" ca="1" si="114"/>
        <v>#N/A</v>
      </c>
      <c r="AU224" t="e">
        <f t="shared" ca="1" si="114"/>
        <v>#N/A</v>
      </c>
    </row>
    <row r="225" spans="1:47" x14ac:dyDescent="0.25">
      <c r="A225">
        <v>193</v>
      </c>
      <c r="B225" s="74">
        <f ca="1">OFFSET(InputPriceData!B$15,CalculationsAndCharts!$A225+$A$11,0,1,1)</f>
        <v>41311</v>
      </c>
      <c r="C225" s="3">
        <f ca="1">OFFSET(InputPriceData!G$15,CalculationsAndCharts!$A225+$A$11,0,1,1)</f>
        <v>4506900</v>
      </c>
      <c r="D225" s="4">
        <f ca="1">OFFSET(InputPriceData!C$15,CalculationsAndCharts!$A225+$A$11,IF($C$7,7,0),1,1)</f>
        <v>45.58</v>
      </c>
      <c r="E225" s="4">
        <f ca="1">OFFSET(InputPriceData!D$15,CalculationsAndCharts!$A225+$A$11,IF($C$7,7,0),1,1)</f>
        <v>46.16</v>
      </c>
      <c r="F225" s="4">
        <f ca="1">OFFSET(InputPriceData!E$15,CalculationsAndCharts!$A225+$A$11,IF($C$7,7,0),1,1)</f>
        <v>45.33</v>
      </c>
      <c r="G225" s="4">
        <f ca="1">OFFSET(InputPriceData!F$15,CalculationsAndCharts!$A225+$A$11,IF($C$7,7,0),1,1)</f>
        <v>46.05</v>
      </c>
      <c r="H225" s="126" t="e">
        <f t="shared" ref="H225:H288" si="123">IF($A225=$E$25,H$32,NA())</f>
        <v>#N/A</v>
      </c>
      <c r="I225" s="41" t="e">
        <f t="shared" si="121"/>
        <v>#N/A</v>
      </c>
      <c r="J225" s="41" t="e">
        <f t="shared" si="121"/>
        <v>#N/A</v>
      </c>
      <c r="K225" s="215">
        <f t="shared" ref="K225:K288" ca="1" si="124">$F$16*(G225+G226)/2+$F$17*K226+$F$18*K227</f>
        <v>45.88788656584682</v>
      </c>
      <c r="L225" s="215">
        <f t="shared" ca="1" si="106"/>
        <v>45.88788656584682</v>
      </c>
      <c r="M225" s="121">
        <f t="shared" ref="M225:M288" ca="1" si="125">$D$21*(G225 - 2*G226 + G227) + $D$20*M226 - $F$20*M227</f>
        <v>0.12134436731649084</v>
      </c>
      <c r="N225" s="121">
        <f t="shared" ca="1" si="107"/>
        <v>-5.9668395073210617E-2</v>
      </c>
      <c r="O225" s="121">
        <f t="shared" ca="1" si="108"/>
        <v>2.091681160695011</v>
      </c>
      <c r="P225" s="121">
        <f t="shared" ca="1" si="115"/>
        <v>-5.9668395073210617E-2</v>
      </c>
      <c r="Q225" s="121">
        <f t="shared" ref="Q225:Q288" ca="1" si="126">IFERROR(IF($A225&gt;$A$8,0,(N225-P225)/(O225-P225)),1)</f>
        <v>0</v>
      </c>
      <c r="R225" s="121">
        <f t="shared" ref="R225:R288" ca="1" si="127">IF($A225&gt;$A$8,0,$F$16*(Q225+Q226)/2+$F$17*R226+$F$18*R227)</f>
        <v>0.23143367892773192</v>
      </c>
      <c r="S225" s="121"/>
      <c r="T225" s="124">
        <f t="shared" ref="T225:T288" ca="1" si="128">MAX(OFFSET(G225,0,0,$A$22,1))</f>
        <v>47.16</v>
      </c>
      <c r="U225" s="124">
        <f t="shared" ref="U225:U288" ca="1" si="129">MIN(OFFSET(G225,0,0,$A$22,1))</f>
        <v>42.99</v>
      </c>
      <c r="V225" s="121">
        <f t="shared" ref="V225:V288" ca="1" si="130">IFERROR(IF($A225&gt;$A$8,0,(G225-U225)/(T225-U225)),1)</f>
        <v>0.73381294964028754</v>
      </c>
      <c r="W225" s="121" t="e">
        <f t="shared" si="109"/>
        <v>#N/A</v>
      </c>
      <c r="X225" s="124">
        <f t="shared" si="110"/>
        <v>0.2</v>
      </c>
      <c r="Y225" s="124">
        <f t="shared" si="111"/>
        <v>0.8</v>
      </c>
      <c r="Z225" t="e">
        <f t="shared" ref="Z225:Z288" ca="1" si="131">IF($S$7,AI225,NA())</f>
        <v>#N/A</v>
      </c>
      <c r="AA225" t="e">
        <f t="shared" ref="AA225:AA288" ca="1" si="132">IF($S$7,AJ225,NA())</f>
        <v>#N/A</v>
      </c>
      <c r="AB225" t="e">
        <f t="shared" ref="AB225:AB288" ca="1" si="133">IF($S$7,IF(AD225,R225,NA()),NA())</f>
        <v>#N/A</v>
      </c>
      <c r="AC225" t="e">
        <f t="shared" ref="AC225:AC288" ca="1" si="134">IF($S$7,IF(AG225,R225,NA()),NA())</f>
        <v>#N/A</v>
      </c>
      <c r="AD225" t="b">
        <f t="shared" ref="AD225:AD288" ca="1" si="135">IF(AND(R226&gt;$X$32,R225&lt;$X$32),TRUE,FALSE)</f>
        <v>0</v>
      </c>
      <c r="AE225" t="b">
        <f t="shared" ca="1" si="122"/>
        <v>0</v>
      </c>
      <c r="AF225" t="b">
        <f t="shared" ca="1" si="112"/>
        <v>0</v>
      </c>
      <c r="AG225" t="b">
        <f t="shared" ref="AG225:AG288" ca="1" si="136">IF(AND(AF225,R226&lt;$Y$32,R225&gt;$Y$32),TRUE,FALSE)</f>
        <v>0</v>
      </c>
      <c r="AH225" t="b">
        <f t="shared" ca="1" si="118"/>
        <v>0</v>
      </c>
      <c r="AI225" s="225" t="e">
        <f t="shared" ref="AI225:AI288" ca="1" si="137">IF(AE225,D225,NA())</f>
        <v>#N/A</v>
      </c>
      <c r="AJ225" s="225" t="e">
        <f t="shared" ref="AJ225:AJ288" ca="1" si="138">IF(AH225,D225,NA())</f>
        <v>#N/A</v>
      </c>
      <c r="AK225" s="225" t="e">
        <f t="shared" ref="AK225:AK288" ca="1" si="139">IF($S$7,AI225,NA())</f>
        <v>#N/A</v>
      </c>
      <c r="AL225" s="225" t="e">
        <f t="shared" ref="AL225:AL288" ca="1" si="140">IF($S$7,AJ225,NA())</f>
        <v>#N/A</v>
      </c>
      <c r="AM225" t="b">
        <f t="shared" ref="AM225:AM288" ca="1" si="141">IF(AND(R226&lt;$Y$32,R225&gt;$Y$32),TRUE,FALSE)</f>
        <v>0</v>
      </c>
      <c r="AN225" t="b">
        <f t="shared" ca="1" si="119"/>
        <v>0</v>
      </c>
      <c r="AO225" t="b">
        <f t="shared" ca="1" si="113"/>
        <v>1</v>
      </c>
      <c r="AP225" t="b">
        <f t="shared" ref="AP225:AP288" ca="1" si="142">IF(AND(AO226,R226&gt;$X$32,R225&lt;$X$32),TRUE,FALSE)</f>
        <v>0</v>
      </c>
      <c r="AQ225" t="b">
        <f t="shared" ca="1" si="120"/>
        <v>0</v>
      </c>
      <c r="AR225" s="124" t="e">
        <f t="shared" ref="AR225:AR288" ca="1" si="143">IF(AN225,D225,NA())</f>
        <v>#N/A</v>
      </c>
      <c r="AS225" s="124" t="e">
        <f t="shared" ref="AS225:AS288" ca="1" si="144">IF(AQ225,D225,NA())</f>
        <v>#N/A</v>
      </c>
      <c r="AT225" t="e">
        <f t="shared" ca="1" si="114"/>
        <v>#N/A</v>
      </c>
      <c r="AU225" t="e">
        <f t="shared" ca="1" si="114"/>
        <v>#N/A</v>
      </c>
    </row>
    <row r="226" spans="1:47" x14ac:dyDescent="0.25">
      <c r="A226">
        <v>194</v>
      </c>
      <c r="B226" s="74">
        <f ca="1">OFFSET(InputPriceData!B$15,CalculationsAndCharts!$A226+$A$11,0,1,1)</f>
        <v>41310</v>
      </c>
      <c r="C226" s="3">
        <f ca="1">OFFSET(InputPriceData!G$15,CalculationsAndCharts!$A226+$A$11,0,1,1)</f>
        <v>9746500</v>
      </c>
      <c r="D226" s="4">
        <f ca="1">OFFSET(InputPriceData!C$15,CalculationsAndCharts!$A226+$A$11,IF($C$7,7,0),1,1)</f>
        <v>45.71</v>
      </c>
      <c r="E226" s="4">
        <f ca="1">OFFSET(InputPriceData!D$15,CalculationsAndCharts!$A226+$A$11,IF($C$7,7,0),1,1)</f>
        <v>45.99</v>
      </c>
      <c r="F226" s="4">
        <f ca="1">OFFSET(InputPriceData!E$15,CalculationsAndCharts!$A226+$A$11,IF($C$7,7,0),1,1)</f>
        <v>44.98</v>
      </c>
      <c r="G226" s="4">
        <f ca="1">OFFSET(InputPriceData!F$15,CalculationsAndCharts!$A226+$A$11,IF($C$7,7,0),1,1)</f>
        <v>45.54</v>
      </c>
      <c r="H226" s="126" t="e">
        <f t="shared" si="123"/>
        <v>#N/A</v>
      </c>
      <c r="I226" s="41" t="e">
        <f t="shared" si="121"/>
        <v>#N/A</v>
      </c>
      <c r="J226" s="41" t="e">
        <f t="shared" si="121"/>
        <v>#N/A</v>
      </c>
      <c r="K226" s="215">
        <f t="shared" ca="1" si="124"/>
        <v>46.1123233264654</v>
      </c>
      <c r="L226" s="215">
        <f t="shared" ref="L226:L289" ca="1" si="145">IF($S$5,K226,NA())</f>
        <v>46.1123233264654</v>
      </c>
      <c r="M226" s="121">
        <f t="shared" ca="1" si="125"/>
        <v>-0.36859085811928599</v>
      </c>
      <c r="N226" s="121">
        <f t="shared" ref="N226:N289" ca="1" si="146">$F$16*(M226+M227)/2+$F$17*N227+$F$18*N228</f>
        <v>0.22729980670848077</v>
      </c>
      <c r="O226" s="121">
        <f t="shared" ref="O226:O289" ca="1" si="147">MAX(OFFSET(N226,0,0,$A$22,1))</f>
        <v>2.091681160695011</v>
      </c>
      <c r="P226" s="121">
        <f t="shared" ca="1" si="115"/>
        <v>0.22729980670848077</v>
      </c>
      <c r="Q226" s="121">
        <f t="shared" ca="1" si="126"/>
        <v>0</v>
      </c>
      <c r="R226" s="121">
        <f t="shared" ca="1" si="127"/>
        <v>0.44107249164016027</v>
      </c>
      <c r="S226" s="121"/>
      <c r="T226" s="124">
        <f t="shared" ca="1" si="128"/>
        <v>47.16</v>
      </c>
      <c r="U226" s="124">
        <f t="shared" ca="1" si="129"/>
        <v>42.99</v>
      </c>
      <c r="V226" s="121">
        <f t="shared" ca="1" si="130"/>
        <v>0.61151079136690656</v>
      </c>
      <c r="W226" s="121" t="e">
        <f t="shared" ref="W226:W289" si="148">IF($S$18,V226,NA())</f>
        <v>#N/A</v>
      </c>
      <c r="X226" s="124">
        <f t="shared" ref="X226:X289" si="149">$X$32</f>
        <v>0.2</v>
      </c>
      <c r="Y226" s="124">
        <f t="shared" ref="Y226:Y289" si="150">$Y$32</f>
        <v>0.8</v>
      </c>
      <c r="Z226" t="e">
        <f t="shared" ca="1" si="131"/>
        <v>#N/A</v>
      </c>
      <c r="AA226" t="e">
        <f t="shared" ca="1" si="132"/>
        <v>#N/A</v>
      </c>
      <c r="AB226" t="e">
        <f t="shared" ca="1" si="133"/>
        <v>#N/A</v>
      </c>
      <c r="AC226" t="e">
        <f t="shared" ca="1" si="134"/>
        <v>#N/A</v>
      </c>
      <c r="AD226" t="b">
        <f t="shared" ca="1" si="135"/>
        <v>0</v>
      </c>
      <c r="AE226" t="b">
        <f t="shared" ca="1" si="122"/>
        <v>0</v>
      </c>
      <c r="AF226" t="b">
        <f t="shared" ref="AF226:AF289" ca="1" si="151">IF(AF227,IF(AH227,FALSE,AF227),IF(AE226,TRUE,AF227))</f>
        <v>0</v>
      </c>
      <c r="AG226" t="b">
        <f t="shared" ca="1" si="136"/>
        <v>0</v>
      </c>
      <c r="AH226" t="b">
        <f t="shared" ca="1" si="118"/>
        <v>0</v>
      </c>
      <c r="AI226" s="225" t="e">
        <f t="shared" ca="1" si="137"/>
        <v>#N/A</v>
      </c>
      <c r="AJ226" s="225" t="e">
        <f t="shared" ca="1" si="138"/>
        <v>#N/A</v>
      </c>
      <c r="AK226" s="225" t="e">
        <f t="shared" ca="1" si="139"/>
        <v>#N/A</v>
      </c>
      <c r="AL226" s="225" t="e">
        <f t="shared" ca="1" si="140"/>
        <v>#N/A</v>
      </c>
      <c r="AM226" t="b">
        <f t="shared" ca="1" si="141"/>
        <v>0</v>
      </c>
      <c r="AN226" t="b">
        <f t="shared" ca="1" si="119"/>
        <v>0</v>
      </c>
      <c r="AO226" t="b">
        <f t="shared" ref="AO226:AO289" ca="1" si="152">IF(AO227,IF(AP227,FALSE,AO227),IF(AN226,TRUE,AO227))</f>
        <v>1</v>
      </c>
      <c r="AP226" t="b">
        <f t="shared" ca="1" si="142"/>
        <v>0</v>
      </c>
      <c r="AQ226" t="b">
        <f t="shared" ca="1" si="120"/>
        <v>0</v>
      </c>
      <c r="AR226" s="124" t="e">
        <f t="shared" ca="1" si="143"/>
        <v>#N/A</v>
      </c>
      <c r="AS226" s="124" t="e">
        <f t="shared" ca="1" si="144"/>
        <v>#N/A</v>
      </c>
      <c r="AT226" t="e">
        <f t="shared" ref="AT226:AU289" ca="1" si="153">IF($S$5,AR226,NA())</f>
        <v>#N/A</v>
      </c>
      <c r="AU226" t="e">
        <f t="shared" ca="1" si="153"/>
        <v>#N/A</v>
      </c>
    </row>
    <row r="227" spans="1:47" x14ac:dyDescent="0.25">
      <c r="A227">
        <v>195</v>
      </c>
      <c r="B227" s="74">
        <f ca="1">OFFSET(InputPriceData!B$15,CalculationsAndCharts!$A227+$A$11,0,1,1)</f>
        <v>41309</v>
      </c>
      <c r="C227" s="3">
        <f ca="1">OFFSET(InputPriceData!G$15,CalculationsAndCharts!$A227+$A$11,0,1,1)</f>
        <v>4877200</v>
      </c>
      <c r="D227" s="4">
        <f ca="1">OFFSET(InputPriceData!C$15,CalculationsAndCharts!$A227+$A$11,IF($C$7,7,0),1,1)</f>
        <v>46.25</v>
      </c>
      <c r="E227" s="4">
        <f ca="1">OFFSET(InputPriceData!D$15,CalculationsAndCharts!$A227+$A$11,IF($C$7,7,0),1,1)</f>
        <v>46.51</v>
      </c>
      <c r="F227" s="4">
        <f ca="1">OFFSET(InputPriceData!E$15,CalculationsAndCharts!$A227+$A$11,IF($C$7,7,0),1,1)</f>
        <v>45.49</v>
      </c>
      <c r="G227" s="4">
        <f ca="1">OFFSET(InputPriceData!F$15,CalculationsAndCharts!$A227+$A$11,IF($C$7,7,0),1,1)</f>
        <v>45.52</v>
      </c>
      <c r="H227" s="126" t="e">
        <f t="shared" si="123"/>
        <v>#N/A</v>
      </c>
      <c r="I227" s="41" t="e">
        <f t="shared" si="121"/>
        <v>#N/A</v>
      </c>
      <c r="J227" s="41" t="e">
        <f t="shared" si="121"/>
        <v>#N/A</v>
      </c>
      <c r="K227" s="215">
        <f t="shared" ca="1" si="124"/>
        <v>46.462706007977658</v>
      </c>
      <c r="L227" s="215">
        <f t="shared" ca="1" si="145"/>
        <v>46.462706007977658</v>
      </c>
      <c r="M227" s="121">
        <f t="shared" ca="1" si="125"/>
        <v>-0.4160859804567773</v>
      </c>
      <c r="N227" s="121">
        <f t="shared" ca="1" si="146"/>
        <v>0.70903835572904383</v>
      </c>
      <c r="O227" s="121">
        <f t="shared" ca="1" si="147"/>
        <v>2.091681160695011</v>
      </c>
      <c r="P227" s="121">
        <f t="shared" ca="1" si="115"/>
        <v>0.59723410073115613</v>
      </c>
      <c r="Q227" s="121">
        <f t="shared" ca="1" si="126"/>
        <v>7.4813125197350144E-2</v>
      </c>
      <c r="R227" s="121">
        <f t="shared" ca="1" si="127"/>
        <v>0.6793140563763449</v>
      </c>
      <c r="S227" s="121"/>
      <c r="T227" s="124">
        <f t="shared" ca="1" si="128"/>
        <v>47.16</v>
      </c>
      <c r="U227" s="124">
        <f t="shared" ca="1" si="129"/>
        <v>42.99</v>
      </c>
      <c r="V227" s="121">
        <f t="shared" ca="1" si="130"/>
        <v>0.60671462829736322</v>
      </c>
      <c r="W227" s="121" t="e">
        <f t="shared" si="148"/>
        <v>#N/A</v>
      </c>
      <c r="X227" s="124">
        <f t="shared" si="149"/>
        <v>0.2</v>
      </c>
      <c r="Y227" s="124">
        <f t="shared" si="150"/>
        <v>0.8</v>
      </c>
      <c r="Z227" t="e">
        <f t="shared" ca="1" si="131"/>
        <v>#N/A</v>
      </c>
      <c r="AA227" t="e">
        <f t="shared" ca="1" si="132"/>
        <v>#N/A</v>
      </c>
      <c r="AB227" t="e">
        <f t="shared" ca="1" si="133"/>
        <v>#N/A</v>
      </c>
      <c r="AC227" t="e">
        <f t="shared" ca="1" si="134"/>
        <v>#N/A</v>
      </c>
      <c r="AD227" t="b">
        <f t="shared" ca="1" si="135"/>
        <v>0</v>
      </c>
      <c r="AE227" t="b">
        <f t="shared" ca="1" si="122"/>
        <v>0</v>
      </c>
      <c r="AF227" t="b">
        <f t="shared" ca="1" si="151"/>
        <v>0</v>
      </c>
      <c r="AG227" t="b">
        <f t="shared" ca="1" si="136"/>
        <v>0</v>
      </c>
      <c r="AH227" t="b">
        <f t="shared" ca="1" si="118"/>
        <v>0</v>
      </c>
      <c r="AI227" s="225" t="e">
        <f t="shared" ca="1" si="137"/>
        <v>#N/A</v>
      </c>
      <c r="AJ227" s="225" t="e">
        <f t="shared" ca="1" si="138"/>
        <v>#N/A</v>
      </c>
      <c r="AK227" s="225" t="e">
        <f t="shared" ca="1" si="139"/>
        <v>#N/A</v>
      </c>
      <c r="AL227" s="225" t="e">
        <f t="shared" ca="1" si="140"/>
        <v>#N/A</v>
      </c>
      <c r="AM227" t="b">
        <f t="shared" ca="1" si="141"/>
        <v>0</v>
      </c>
      <c r="AN227" t="b">
        <f t="shared" ca="1" si="119"/>
        <v>0</v>
      </c>
      <c r="AO227" t="b">
        <f t="shared" ca="1" si="152"/>
        <v>1</v>
      </c>
      <c r="AP227" t="b">
        <f t="shared" ca="1" si="142"/>
        <v>0</v>
      </c>
      <c r="AQ227" t="b">
        <f t="shared" ca="1" si="120"/>
        <v>0</v>
      </c>
      <c r="AR227" s="124" t="e">
        <f t="shared" ca="1" si="143"/>
        <v>#N/A</v>
      </c>
      <c r="AS227" s="124" t="e">
        <f t="shared" ca="1" si="144"/>
        <v>#N/A</v>
      </c>
      <c r="AT227" t="e">
        <f t="shared" ca="1" si="153"/>
        <v>#N/A</v>
      </c>
      <c r="AU227" t="e">
        <f t="shared" ca="1" si="153"/>
        <v>#N/A</v>
      </c>
    </row>
    <row r="228" spans="1:47" x14ac:dyDescent="0.25">
      <c r="A228">
        <v>196</v>
      </c>
      <c r="B228" s="74">
        <f ca="1">OFFSET(InputPriceData!B$15,CalculationsAndCharts!$A228+$A$11,0,1,1)</f>
        <v>41306</v>
      </c>
      <c r="C228" s="3">
        <f ca="1">OFFSET(InputPriceData!G$15,CalculationsAndCharts!$A228+$A$11,0,1,1)</f>
        <v>3421100</v>
      </c>
      <c r="D228" s="4">
        <f ca="1">OFFSET(InputPriceData!C$15,CalculationsAndCharts!$A228+$A$11,IF($C$7,7,0),1,1)</f>
        <v>46.46</v>
      </c>
      <c r="E228" s="4">
        <f ca="1">OFFSET(InputPriceData!D$15,CalculationsAndCharts!$A228+$A$11,IF($C$7,7,0),1,1)</f>
        <v>46.6</v>
      </c>
      <c r="F228" s="4">
        <f ca="1">OFFSET(InputPriceData!E$15,CalculationsAndCharts!$A228+$A$11,IF($C$7,7,0),1,1)</f>
        <v>46.15</v>
      </c>
      <c r="G228" s="4">
        <f ca="1">OFFSET(InputPriceData!F$15,CalculationsAndCharts!$A228+$A$11,IF($C$7,7,0),1,1)</f>
        <v>46.28</v>
      </c>
      <c r="H228" s="126" t="e">
        <f t="shared" si="123"/>
        <v>#N/A</v>
      </c>
      <c r="I228" s="41" t="e">
        <f t="shared" si="121"/>
        <v>#N/A</v>
      </c>
      <c r="J228" s="41" t="e">
        <f t="shared" si="121"/>
        <v>#N/A</v>
      </c>
      <c r="K228" s="215">
        <f t="shared" ca="1" si="124"/>
        <v>46.740564110973651</v>
      </c>
      <c r="L228" s="215">
        <f t="shared" ca="1" si="145"/>
        <v>46.740564110973651</v>
      </c>
      <c r="M228" s="121">
        <f t="shared" ca="1" si="125"/>
        <v>0.38825420365976426</v>
      </c>
      <c r="N228" s="121">
        <f t="shared" ca="1" si="146"/>
        <v>1.2024573217029704</v>
      </c>
      <c r="O228" s="121">
        <f t="shared" ca="1" si="147"/>
        <v>2.091681160695011</v>
      </c>
      <c r="P228" s="121">
        <f t="shared" ca="1" si="115"/>
        <v>0.29458059079865978</v>
      </c>
      <c r="Q228" s="121">
        <f t="shared" ca="1" si="126"/>
        <v>0.50518971843444072</v>
      </c>
      <c r="R228" s="121">
        <f t="shared" ca="1" si="127"/>
        <v>0.86349323967598268</v>
      </c>
      <c r="S228" s="121"/>
      <c r="T228" s="124">
        <f t="shared" ca="1" si="128"/>
        <v>47.16</v>
      </c>
      <c r="U228" s="124">
        <f t="shared" ca="1" si="129"/>
        <v>42.99</v>
      </c>
      <c r="V228" s="121">
        <f t="shared" ca="1" si="130"/>
        <v>0.78896882494004883</v>
      </c>
      <c r="W228" s="121" t="e">
        <f t="shared" si="148"/>
        <v>#N/A</v>
      </c>
      <c r="X228" s="124">
        <f t="shared" si="149"/>
        <v>0.2</v>
      </c>
      <c r="Y228" s="124">
        <f t="shared" si="150"/>
        <v>0.8</v>
      </c>
      <c r="Z228" t="e">
        <f t="shared" ca="1" si="131"/>
        <v>#N/A</v>
      </c>
      <c r="AA228" t="e">
        <f t="shared" ca="1" si="132"/>
        <v>#N/A</v>
      </c>
      <c r="AB228" t="e">
        <f t="shared" ca="1" si="133"/>
        <v>#N/A</v>
      </c>
      <c r="AC228" t="e">
        <f t="shared" ca="1" si="134"/>
        <v>#N/A</v>
      </c>
      <c r="AD228" t="b">
        <f t="shared" ca="1" si="135"/>
        <v>0</v>
      </c>
      <c r="AE228" t="b">
        <f t="shared" ca="1" si="122"/>
        <v>0</v>
      </c>
      <c r="AF228" t="b">
        <f t="shared" ca="1" si="151"/>
        <v>0</v>
      </c>
      <c r="AG228" t="b">
        <f t="shared" ca="1" si="136"/>
        <v>0</v>
      </c>
      <c r="AH228" t="b">
        <f t="shared" ca="1" si="118"/>
        <v>0</v>
      </c>
      <c r="AI228" s="225" t="e">
        <f t="shared" ca="1" si="137"/>
        <v>#N/A</v>
      </c>
      <c r="AJ228" s="225" t="e">
        <f t="shared" ca="1" si="138"/>
        <v>#N/A</v>
      </c>
      <c r="AK228" s="225" t="e">
        <f t="shared" ca="1" si="139"/>
        <v>#N/A</v>
      </c>
      <c r="AL228" s="225" t="e">
        <f t="shared" ca="1" si="140"/>
        <v>#N/A</v>
      </c>
      <c r="AM228" t="b">
        <f t="shared" ca="1" si="141"/>
        <v>0</v>
      </c>
      <c r="AN228" t="b">
        <f t="shared" ca="1" si="119"/>
        <v>0</v>
      </c>
      <c r="AO228" t="b">
        <f t="shared" ca="1" si="152"/>
        <v>1</v>
      </c>
      <c r="AP228" t="b">
        <f t="shared" ca="1" si="142"/>
        <v>0</v>
      </c>
      <c r="AQ228" t="b">
        <f t="shared" ca="1" si="120"/>
        <v>0</v>
      </c>
      <c r="AR228" s="124" t="e">
        <f t="shared" ca="1" si="143"/>
        <v>#N/A</v>
      </c>
      <c r="AS228" s="124" t="e">
        <f t="shared" ca="1" si="144"/>
        <v>#N/A</v>
      </c>
      <c r="AT228" t="e">
        <f t="shared" ca="1" si="153"/>
        <v>#N/A</v>
      </c>
      <c r="AU228" t="e">
        <f t="shared" ca="1" si="153"/>
        <v>#N/A</v>
      </c>
    </row>
    <row r="229" spans="1:47" x14ac:dyDescent="0.25">
      <c r="A229">
        <v>197</v>
      </c>
      <c r="B229" s="74">
        <f ca="1">OFFSET(InputPriceData!B$15,CalculationsAndCharts!$A229+$A$11,0,1,1)</f>
        <v>41305</v>
      </c>
      <c r="C229" s="3">
        <f ca="1">OFFSET(InputPriceData!G$15,CalculationsAndCharts!$A229+$A$11,0,1,1)</f>
        <v>3008800</v>
      </c>
      <c r="D229" s="4">
        <f ca="1">OFFSET(InputPriceData!C$15,CalculationsAndCharts!$A229+$A$11,IF($C$7,7,0),1,1)</f>
        <v>46.63</v>
      </c>
      <c r="E229" s="4">
        <f ca="1">OFFSET(InputPriceData!D$15,CalculationsAndCharts!$A229+$A$11,IF($C$7,7,0),1,1)</f>
        <v>46.83</v>
      </c>
      <c r="F229" s="4">
        <f ca="1">OFFSET(InputPriceData!E$15,CalculationsAndCharts!$A229+$A$11,IF($C$7,7,0),1,1)</f>
        <v>46.19</v>
      </c>
      <c r="G229" s="4">
        <f ca="1">OFFSET(InputPriceData!F$15,CalculationsAndCharts!$A229+$A$11,IF($C$7,7,0),1,1)</f>
        <v>46.22</v>
      </c>
      <c r="H229" s="126" t="e">
        <f t="shared" si="123"/>
        <v>#N/A</v>
      </c>
      <c r="I229" s="41" t="e">
        <f t="shared" si="121"/>
        <v>#N/A</v>
      </c>
      <c r="J229" s="41" t="e">
        <f t="shared" si="121"/>
        <v>#N/A</v>
      </c>
      <c r="K229" s="215">
        <f t="shared" ca="1" si="124"/>
        <v>46.898799850480529</v>
      </c>
      <c r="L229" s="215">
        <f t="shared" ca="1" si="145"/>
        <v>46.898799850480529</v>
      </c>
      <c r="M229" s="121">
        <f t="shared" ca="1" si="125"/>
        <v>0.45117286461862349</v>
      </c>
      <c r="N229" s="121">
        <f t="shared" ca="1" si="146"/>
        <v>1.6534999511415229</v>
      </c>
      <c r="O229" s="121">
        <f t="shared" ca="1" si="147"/>
        <v>2.091681160695011</v>
      </c>
      <c r="P229" s="121">
        <f t="shared" ca="1" si="115"/>
        <v>0.12233720312784374</v>
      </c>
      <c r="Q229" s="121">
        <f t="shared" ca="1" si="126"/>
        <v>0.77749889354280399</v>
      </c>
      <c r="R229" s="121">
        <f t="shared" ca="1" si="127"/>
        <v>0.9583354256386335</v>
      </c>
      <c r="S229" s="121"/>
      <c r="T229" s="124">
        <f t="shared" ca="1" si="128"/>
        <v>47.16</v>
      </c>
      <c r="U229" s="124">
        <f t="shared" ca="1" si="129"/>
        <v>42.33</v>
      </c>
      <c r="V229" s="121">
        <f t="shared" ca="1" si="130"/>
        <v>0.80538302277432749</v>
      </c>
      <c r="W229" s="121" t="e">
        <f t="shared" si="148"/>
        <v>#N/A</v>
      </c>
      <c r="X229" s="124">
        <f t="shared" si="149"/>
        <v>0.2</v>
      </c>
      <c r="Y229" s="124">
        <f t="shared" si="150"/>
        <v>0.8</v>
      </c>
      <c r="Z229" t="e">
        <f t="shared" ca="1" si="131"/>
        <v>#N/A</v>
      </c>
      <c r="AA229" t="e">
        <f t="shared" ca="1" si="132"/>
        <v>#N/A</v>
      </c>
      <c r="AB229" t="e">
        <f t="shared" ca="1" si="133"/>
        <v>#N/A</v>
      </c>
      <c r="AC229" t="e">
        <f t="shared" ca="1" si="134"/>
        <v>#N/A</v>
      </c>
      <c r="AD229" t="b">
        <f t="shared" ca="1" si="135"/>
        <v>0</v>
      </c>
      <c r="AE229" t="b">
        <f t="shared" ca="1" si="122"/>
        <v>0</v>
      </c>
      <c r="AF229" t="b">
        <f t="shared" ca="1" si="151"/>
        <v>0</v>
      </c>
      <c r="AG229" t="b">
        <f t="shared" ca="1" si="136"/>
        <v>0</v>
      </c>
      <c r="AH229" t="b">
        <f t="shared" ca="1" si="118"/>
        <v>0</v>
      </c>
      <c r="AI229" s="225" t="e">
        <f t="shared" ca="1" si="137"/>
        <v>#N/A</v>
      </c>
      <c r="AJ229" s="225" t="e">
        <f t="shared" ca="1" si="138"/>
        <v>#N/A</v>
      </c>
      <c r="AK229" s="225" t="e">
        <f t="shared" ca="1" si="139"/>
        <v>#N/A</v>
      </c>
      <c r="AL229" s="225" t="e">
        <f t="shared" ca="1" si="140"/>
        <v>#N/A</v>
      </c>
      <c r="AM229" t="b">
        <f t="shared" ca="1" si="141"/>
        <v>0</v>
      </c>
      <c r="AN229" t="b">
        <f t="shared" ca="1" si="119"/>
        <v>0</v>
      </c>
      <c r="AO229" t="b">
        <f t="shared" ca="1" si="152"/>
        <v>1</v>
      </c>
      <c r="AP229" t="b">
        <f t="shared" ca="1" si="142"/>
        <v>0</v>
      </c>
      <c r="AQ229" t="b">
        <f t="shared" ca="1" si="120"/>
        <v>0</v>
      </c>
      <c r="AR229" s="124" t="e">
        <f t="shared" ca="1" si="143"/>
        <v>#N/A</v>
      </c>
      <c r="AS229" s="124" t="e">
        <f t="shared" ca="1" si="144"/>
        <v>#N/A</v>
      </c>
      <c r="AT229" t="e">
        <f t="shared" ca="1" si="153"/>
        <v>#N/A</v>
      </c>
      <c r="AU229" t="e">
        <f t="shared" ca="1" si="153"/>
        <v>#N/A</v>
      </c>
    </row>
    <row r="230" spans="1:47" x14ac:dyDescent="0.25">
      <c r="A230">
        <v>198</v>
      </c>
      <c r="B230" s="74">
        <f ca="1">OFFSET(InputPriceData!B$15,CalculationsAndCharts!$A230+$A$11,0,1,1)</f>
        <v>41304</v>
      </c>
      <c r="C230" s="3">
        <f ca="1">OFFSET(InputPriceData!G$15,CalculationsAndCharts!$A230+$A$11,0,1,1)</f>
        <v>4138800</v>
      </c>
      <c r="D230" s="4">
        <f ca="1">OFFSET(InputPriceData!C$15,CalculationsAndCharts!$A230+$A$11,IF($C$7,7,0),1,1)</f>
        <v>47.03</v>
      </c>
      <c r="E230" s="4">
        <f ca="1">OFFSET(InputPriceData!D$15,CalculationsAndCharts!$A230+$A$11,IF($C$7,7,0),1,1)</f>
        <v>47.21</v>
      </c>
      <c r="F230" s="4">
        <f ca="1">OFFSET(InputPriceData!E$15,CalculationsAndCharts!$A230+$A$11,IF($C$7,7,0),1,1)</f>
        <v>46.54</v>
      </c>
      <c r="G230" s="4">
        <f ca="1">OFFSET(InputPriceData!F$15,CalculationsAndCharts!$A230+$A$11,IF($C$7,7,0),1,1)</f>
        <v>46.77</v>
      </c>
      <c r="H230" s="126" t="e">
        <f t="shared" si="123"/>
        <v>#N/A</v>
      </c>
      <c r="I230" s="41" t="e">
        <f t="shared" si="121"/>
        <v>#N/A</v>
      </c>
      <c r="J230" s="41" t="e">
        <f t="shared" si="121"/>
        <v>#N/A</v>
      </c>
      <c r="K230" s="215">
        <f t="shared" ca="1" si="124"/>
        <v>46.884215894421629</v>
      </c>
      <c r="L230" s="215">
        <f t="shared" ca="1" si="145"/>
        <v>46.884215894421629</v>
      </c>
      <c r="M230" s="121">
        <f t="shared" ca="1" si="125"/>
        <v>1.1933247035072523</v>
      </c>
      <c r="N230" s="121">
        <f t="shared" ca="1" si="146"/>
        <v>1.9907943082109787</v>
      </c>
      <c r="O230" s="121">
        <f t="shared" ca="1" si="147"/>
        <v>2.091681160695011</v>
      </c>
      <c r="P230" s="121">
        <f t="shared" ca="1" si="115"/>
        <v>8.829886470572032E-2</v>
      </c>
      <c r="Q230" s="121">
        <f t="shared" ca="1" si="126"/>
        <v>0.94964173703341359</v>
      </c>
      <c r="R230" s="121">
        <f t="shared" ca="1" si="127"/>
        <v>0.99383437465339297</v>
      </c>
      <c r="S230" s="121"/>
      <c r="T230" s="124">
        <f t="shared" ca="1" si="128"/>
        <v>47.16</v>
      </c>
      <c r="U230" s="124">
        <f t="shared" ca="1" si="129"/>
        <v>42.33</v>
      </c>
      <c r="V230" s="121">
        <f t="shared" ca="1" si="130"/>
        <v>0.91925465838509446</v>
      </c>
      <c r="W230" s="121" t="e">
        <f t="shared" si="148"/>
        <v>#N/A</v>
      </c>
      <c r="X230" s="124">
        <f t="shared" si="149"/>
        <v>0.2</v>
      </c>
      <c r="Y230" s="124">
        <f t="shared" si="150"/>
        <v>0.8</v>
      </c>
      <c r="Z230" t="e">
        <f t="shared" ca="1" si="131"/>
        <v>#N/A</v>
      </c>
      <c r="AA230" t="e">
        <f t="shared" ca="1" si="132"/>
        <v>#N/A</v>
      </c>
      <c r="AB230" t="e">
        <f t="shared" ca="1" si="133"/>
        <v>#N/A</v>
      </c>
      <c r="AC230" t="e">
        <f t="shared" ca="1" si="134"/>
        <v>#N/A</v>
      </c>
      <c r="AD230" t="b">
        <f t="shared" ca="1" si="135"/>
        <v>0</v>
      </c>
      <c r="AE230" t="b">
        <f t="shared" ca="1" si="122"/>
        <v>0</v>
      </c>
      <c r="AF230" t="b">
        <f t="shared" ca="1" si="151"/>
        <v>0</v>
      </c>
      <c r="AG230" t="b">
        <f t="shared" ca="1" si="136"/>
        <v>0</v>
      </c>
      <c r="AH230" t="b">
        <f t="shared" ca="1" si="118"/>
        <v>0</v>
      </c>
      <c r="AI230" s="225" t="e">
        <f t="shared" ca="1" si="137"/>
        <v>#N/A</v>
      </c>
      <c r="AJ230" s="225" t="e">
        <f t="shared" ca="1" si="138"/>
        <v>#N/A</v>
      </c>
      <c r="AK230" s="225" t="e">
        <f t="shared" ca="1" si="139"/>
        <v>#N/A</v>
      </c>
      <c r="AL230" s="225" t="e">
        <f t="shared" ca="1" si="140"/>
        <v>#N/A</v>
      </c>
      <c r="AM230" t="b">
        <f t="shared" ca="1" si="141"/>
        <v>0</v>
      </c>
      <c r="AN230" t="b">
        <f t="shared" ca="1" si="119"/>
        <v>0</v>
      </c>
      <c r="AO230" t="b">
        <f t="shared" ca="1" si="152"/>
        <v>1</v>
      </c>
      <c r="AP230" t="b">
        <f t="shared" ca="1" si="142"/>
        <v>0</v>
      </c>
      <c r="AQ230" t="b">
        <f t="shared" ca="1" si="120"/>
        <v>0</v>
      </c>
      <c r="AR230" s="124" t="e">
        <f t="shared" ca="1" si="143"/>
        <v>#N/A</v>
      </c>
      <c r="AS230" s="124" t="e">
        <f t="shared" ca="1" si="144"/>
        <v>#N/A</v>
      </c>
      <c r="AT230" t="e">
        <f t="shared" ca="1" si="153"/>
        <v>#N/A</v>
      </c>
      <c r="AU230" t="e">
        <f t="shared" ca="1" si="153"/>
        <v>#N/A</v>
      </c>
    </row>
    <row r="231" spans="1:47" x14ac:dyDescent="0.25">
      <c r="A231">
        <v>199</v>
      </c>
      <c r="B231" s="74">
        <f ca="1">OFFSET(InputPriceData!B$15,CalculationsAndCharts!$A231+$A$11,0,1,1)</f>
        <v>41303</v>
      </c>
      <c r="C231" s="3">
        <f ca="1">OFFSET(InputPriceData!G$15,CalculationsAndCharts!$A231+$A$11,0,1,1)</f>
        <v>2838600</v>
      </c>
      <c r="D231" s="4">
        <f ca="1">OFFSET(InputPriceData!C$15,CalculationsAndCharts!$A231+$A$11,IF($C$7,7,0),1,1)</f>
        <v>46.89</v>
      </c>
      <c r="E231" s="4">
        <f ca="1">OFFSET(InputPriceData!D$15,CalculationsAndCharts!$A231+$A$11,IF($C$7,7,0),1,1)</f>
        <v>47.24</v>
      </c>
      <c r="F231" s="4">
        <f ca="1">OFFSET(InputPriceData!E$15,CalculationsAndCharts!$A231+$A$11,IF($C$7,7,0),1,1)</f>
        <v>46.4</v>
      </c>
      <c r="G231" s="4">
        <f ca="1">OFFSET(InputPriceData!F$15,CalculationsAndCharts!$A231+$A$11,IF($C$7,7,0),1,1)</f>
        <v>47.16</v>
      </c>
      <c r="H231" s="126" t="e">
        <f t="shared" si="123"/>
        <v>#N/A</v>
      </c>
      <c r="I231" s="41" t="e">
        <f t="shared" si="121"/>
        <v>#N/A</v>
      </c>
      <c r="J231" s="41" t="e">
        <f t="shared" si="121"/>
        <v>#N/A</v>
      </c>
      <c r="K231" s="215">
        <f t="shared" ca="1" si="124"/>
        <v>46.609211672333046</v>
      </c>
      <c r="L231" s="215">
        <f t="shared" ca="1" si="145"/>
        <v>46.609211672333046</v>
      </c>
      <c r="M231" s="121">
        <f t="shared" ca="1" si="125"/>
        <v>1.8994464229558126</v>
      </c>
      <c r="N231" s="121">
        <f t="shared" ca="1" si="146"/>
        <v>2.091681160695011</v>
      </c>
      <c r="O231" s="121">
        <f t="shared" ca="1" si="147"/>
        <v>2.091681160695011</v>
      </c>
      <c r="P231" s="121">
        <f t="shared" ca="1" si="115"/>
        <v>-0.17646673186812778</v>
      </c>
      <c r="Q231" s="121">
        <f t="shared" ca="1" si="126"/>
        <v>1</v>
      </c>
      <c r="R231" s="121">
        <f t="shared" ca="1" si="127"/>
        <v>0.99997236785534405</v>
      </c>
      <c r="S231" s="121"/>
      <c r="T231" s="124">
        <f t="shared" ca="1" si="128"/>
        <v>47.16</v>
      </c>
      <c r="U231" s="124">
        <f t="shared" ca="1" si="129"/>
        <v>42.33</v>
      </c>
      <c r="V231" s="121">
        <f t="shared" ca="1" si="130"/>
        <v>1</v>
      </c>
      <c r="W231" s="121" t="e">
        <f t="shared" si="148"/>
        <v>#N/A</v>
      </c>
      <c r="X231" s="124">
        <f t="shared" si="149"/>
        <v>0.2</v>
      </c>
      <c r="Y231" s="124">
        <f t="shared" si="150"/>
        <v>0.8</v>
      </c>
      <c r="Z231" t="e">
        <f t="shared" ca="1" si="131"/>
        <v>#N/A</v>
      </c>
      <c r="AA231" t="e">
        <f t="shared" ca="1" si="132"/>
        <v>#N/A</v>
      </c>
      <c r="AB231" t="e">
        <f t="shared" ca="1" si="133"/>
        <v>#N/A</v>
      </c>
      <c r="AC231" t="e">
        <f t="shared" ca="1" si="134"/>
        <v>#N/A</v>
      </c>
      <c r="AD231" t="b">
        <f t="shared" ca="1" si="135"/>
        <v>0</v>
      </c>
      <c r="AE231" t="b">
        <f t="shared" ca="1" si="122"/>
        <v>0</v>
      </c>
      <c r="AF231" t="b">
        <f t="shared" ca="1" si="151"/>
        <v>0</v>
      </c>
      <c r="AG231" t="b">
        <f t="shared" ca="1" si="136"/>
        <v>0</v>
      </c>
      <c r="AH231" t="b">
        <f t="shared" ca="1" si="118"/>
        <v>0</v>
      </c>
      <c r="AI231" s="225" t="e">
        <f t="shared" ca="1" si="137"/>
        <v>#N/A</v>
      </c>
      <c r="AJ231" s="225" t="e">
        <f t="shared" ca="1" si="138"/>
        <v>#N/A</v>
      </c>
      <c r="AK231" s="225" t="e">
        <f t="shared" ca="1" si="139"/>
        <v>#N/A</v>
      </c>
      <c r="AL231" s="225" t="e">
        <f t="shared" ca="1" si="140"/>
        <v>#N/A</v>
      </c>
      <c r="AM231" t="b">
        <f t="shared" ca="1" si="141"/>
        <v>0</v>
      </c>
      <c r="AN231" t="b">
        <f t="shared" ca="1" si="119"/>
        <v>0</v>
      </c>
      <c r="AO231" t="b">
        <f t="shared" ca="1" si="152"/>
        <v>1</v>
      </c>
      <c r="AP231" t="b">
        <f t="shared" ca="1" si="142"/>
        <v>0</v>
      </c>
      <c r="AQ231" t="b">
        <f t="shared" ca="1" si="120"/>
        <v>0</v>
      </c>
      <c r="AR231" s="124" t="e">
        <f t="shared" ca="1" si="143"/>
        <v>#N/A</v>
      </c>
      <c r="AS231" s="124" t="e">
        <f t="shared" ca="1" si="144"/>
        <v>#N/A</v>
      </c>
      <c r="AT231" t="e">
        <f t="shared" ca="1" si="153"/>
        <v>#N/A</v>
      </c>
      <c r="AU231" t="e">
        <f t="shared" ca="1" si="153"/>
        <v>#N/A</v>
      </c>
    </row>
    <row r="232" spans="1:47" x14ac:dyDescent="0.25">
      <c r="A232">
        <v>200</v>
      </c>
      <c r="B232" s="74">
        <f ca="1">OFFSET(InputPriceData!B$15,CalculationsAndCharts!$A232+$A$11,0,1,1)</f>
        <v>41302</v>
      </c>
      <c r="C232" s="3">
        <f ca="1">OFFSET(InputPriceData!G$15,CalculationsAndCharts!$A232+$A$11,0,1,1)</f>
        <v>4163600</v>
      </c>
      <c r="D232" s="4">
        <f ca="1">OFFSET(InputPriceData!C$15,CalculationsAndCharts!$A232+$A$11,IF($C$7,7,0),1,1)</f>
        <v>46.77</v>
      </c>
      <c r="E232" s="4">
        <f ca="1">OFFSET(InputPriceData!D$15,CalculationsAndCharts!$A232+$A$11,IF($C$7,7,0),1,1)</f>
        <v>47.2</v>
      </c>
      <c r="F232" s="4">
        <f ca="1">OFFSET(InputPriceData!E$15,CalculationsAndCharts!$A232+$A$11,IF($C$7,7,0),1,1)</f>
        <v>46.6</v>
      </c>
      <c r="G232" s="4">
        <f ca="1">OFFSET(InputPriceData!F$15,CalculationsAndCharts!$A232+$A$11,IF($C$7,7,0),1,1)</f>
        <v>47</v>
      </c>
      <c r="H232" s="126" t="e">
        <f t="shared" si="123"/>
        <v>#N/A</v>
      </c>
      <c r="I232" s="41" t="e">
        <f t="shared" si="121"/>
        <v>#N/A</v>
      </c>
      <c r="J232" s="41" t="e">
        <f t="shared" si="121"/>
        <v>#N/A</v>
      </c>
      <c r="K232" s="215">
        <f t="shared" ca="1" si="124"/>
        <v>46.159555968243367</v>
      </c>
      <c r="L232" s="215">
        <f t="shared" ca="1" si="145"/>
        <v>46.159555968243367</v>
      </c>
      <c r="M232" s="121">
        <f t="shared" ca="1" si="125"/>
        <v>2.1267498103952791</v>
      </c>
      <c r="N232" s="121">
        <f t="shared" ca="1" si="146"/>
        <v>2.0013651169706437</v>
      </c>
      <c r="O232" s="121">
        <f t="shared" ca="1" si="147"/>
        <v>2.0013651169706437</v>
      </c>
      <c r="P232" s="121">
        <f t="shared" ref="P232:P295" ca="1" si="154">MIN(OFFSET(N232,0,0,$A$22,1))</f>
        <v>-0.38155578732864504</v>
      </c>
      <c r="Q232" s="121">
        <f t="shared" ca="1" si="126"/>
        <v>1</v>
      </c>
      <c r="R232" s="121">
        <f t="shared" ca="1" si="127"/>
        <v>0.99941623326505902</v>
      </c>
      <c r="S232" s="121"/>
      <c r="T232" s="124">
        <f t="shared" ca="1" si="128"/>
        <v>47</v>
      </c>
      <c r="U232" s="124">
        <f t="shared" ca="1" si="129"/>
        <v>42.33</v>
      </c>
      <c r="V232" s="121">
        <f t="shared" ca="1" si="130"/>
        <v>1</v>
      </c>
      <c r="W232" s="121" t="e">
        <f t="shared" si="148"/>
        <v>#N/A</v>
      </c>
      <c r="X232" s="124">
        <f t="shared" si="149"/>
        <v>0.2</v>
      </c>
      <c r="Y232" s="124">
        <f t="shared" si="150"/>
        <v>0.8</v>
      </c>
      <c r="Z232" t="e">
        <f t="shared" ca="1" si="131"/>
        <v>#N/A</v>
      </c>
      <c r="AA232" t="e">
        <f t="shared" ca="1" si="132"/>
        <v>#N/A</v>
      </c>
      <c r="AB232" t="e">
        <f t="shared" ca="1" si="133"/>
        <v>#N/A</v>
      </c>
      <c r="AC232" t="e">
        <f t="shared" ca="1" si="134"/>
        <v>#N/A</v>
      </c>
      <c r="AD232" t="b">
        <f t="shared" ca="1" si="135"/>
        <v>0</v>
      </c>
      <c r="AE232" t="b">
        <f t="shared" ca="1" si="122"/>
        <v>0</v>
      </c>
      <c r="AF232" t="b">
        <f t="shared" ca="1" si="151"/>
        <v>0</v>
      </c>
      <c r="AG232" t="b">
        <f t="shared" ca="1" si="136"/>
        <v>0</v>
      </c>
      <c r="AH232" t="b">
        <f t="shared" ca="1" si="118"/>
        <v>0</v>
      </c>
      <c r="AI232" s="225" t="e">
        <f t="shared" ca="1" si="137"/>
        <v>#N/A</v>
      </c>
      <c r="AJ232" s="225" t="e">
        <f t="shared" ca="1" si="138"/>
        <v>#N/A</v>
      </c>
      <c r="AK232" s="225" t="e">
        <f t="shared" ca="1" si="139"/>
        <v>#N/A</v>
      </c>
      <c r="AL232" s="225" t="e">
        <f t="shared" ca="1" si="140"/>
        <v>#N/A</v>
      </c>
      <c r="AM232" t="b">
        <f t="shared" ca="1" si="141"/>
        <v>0</v>
      </c>
      <c r="AN232" t="b">
        <f t="shared" ca="1" si="119"/>
        <v>0</v>
      </c>
      <c r="AO232" t="b">
        <f t="shared" ca="1" si="152"/>
        <v>1</v>
      </c>
      <c r="AP232" t="b">
        <f t="shared" ca="1" si="142"/>
        <v>0</v>
      </c>
      <c r="AQ232" t="b">
        <f t="shared" ca="1" si="120"/>
        <v>0</v>
      </c>
      <c r="AR232" s="124" t="e">
        <f t="shared" ca="1" si="143"/>
        <v>#N/A</v>
      </c>
      <c r="AS232" s="124" t="e">
        <f t="shared" ca="1" si="144"/>
        <v>#N/A</v>
      </c>
      <c r="AT232" t="e">
        <f t="shared" ca="1" si="153"/>
        <v>#N/A</v>
      </c>
      <c r="AU232" t="e">
        <f t="shared" ca="1" si="153"/>
        <v>#N/A</v>
      </c>
    </row>
    <row r="233" spans="1:47" x14ac:dyDescent="0.25">
      <c r="A233">
        <v>201</v>
      </c>
      <c r="B233" s="74">
        <f ca="1">OFFSET(InputPriceData!B$15,CalculationsAndCharts!$A233+$A$11,0,1,1)</f>
        <v>41299</v>
      </c>
      <c r="C233" s="3">
        <f ca="1">OFFSET(InputPriceData!G$15,CalculationsAndCharts!$A233+$A$11,0,1,1)</f>
        <v>3589600</v>
      </c>
      <c r="D233" s="4">
        <f ca="1">OFFSET(InputPriceData!C$15,CalculationsAndCharts!$A233+$A$11,IF($C$7,7,0),1,1)</f>
        <v>46.42</v>
      </c>
      <c r="E233" s="4">
        <f ca="1">OFFSET(InputPriceData!D$15,CalculationsAndCharts!$A233+$A$11,IF($C$7,7,0),1,1)</f>
        <v>46.85</v>
      </c>
      <c r="F233" s="4">
        <f ca="1">OFFSET(InputPriceData!E$15,CalculationsAndCharts!$A233+$A$11,IF($C$7,7,0),1,1)</f>
        <v>46.28</v>
      </c>
      <c r="G233" s="4">
        <f ca="1">OFFSET(InputPriceData!F$15,CalculationsAndCharts!$A233+$A$11,IF($C$7,7,0),1,1)</f>
        <v>46.84</v>
      </c>
      <c r="H233" s="126" t="e">
        <f t="shared" si="123"/>
        <v>#N/A</v>
      </c>
      <c r="I233" s="41" t="e">
        <f t="shared" ref="I233:J252" si="155">IF($A233=$E$25,I$32,NA())</f>
        <v>#N/A</v>
      </c>
      <c r="J233" s="41" t="e">
        <f t="shared" si="155"/>
        <v>#N/A</v>
      </c>
      <c r="K233" s="215">
        <f t="shared" ca="1" si="124"/>
        <v>45.632784889525837</v>
      </c>
      <c r="L233" s="215">
        <f t="shared" ca="1" si="145"/>
        <v>45.632784889525837</v>
      </c>
      <c r="M233" s="121">
        <f t="shared" ca="1" si="125"/>
        <v>2.3802875213707928</v>
      </c>
      <c r="N233" s="121">
        <f t="shared" ca="1" si="146"/>
        <v>1.7889974618136499</v>
      </c>
      <c r="O233" s="121">
        <f t="shared" ca="1" si="147"/>
        <v>1.7889974618136499</v>
      </c>
      <c r="P233" s="121">
        <f t="shared" ca="1" si="154"/>
        <v>-0.43743714106675891</v>
      </c>
      <c r="Q233" s="121">
        <f t="shared" ca="1" si="126"/>
        <v>1</v>
      </c>
      <c r="R233" s="121">
        <f t="shared" ca="1" si="127"/>
        <v>0.9984233655990854</v>
      </c>
      <c r="S233" s="121"/>
      <c r="T233" s="124">
        <f t="shared" ca="1" si="128"/>
        <v>46.84</v>
      </c>
      <c r="U233" s="124">
        <f t="shared" ca="1" si="129"/>
        <v>42.33</v>
      </c>
      <c r="V233" s="121">
        <f t="shared" ca="1" si="130"/>
        <v>1</v>
      </c>
      <c r="W233" s="121" t="e">
        <f t="shared" si="148"/>
        <v>#N/A</v>
      </c>
      <c r="X233" s="124">
        <f t="shared" si="149"/>
        <v>0.2</v>
      </c>
      <c r="Y233" s="124">
        <f t="shared" si="150"/>
        <v>0.8</v>
      </c>
      <c r="Z233" t="e">
        <f t="shared" ca="1" si="131"/>
        <v>#N/A</v>
      </c>
      <c r="AA233" t="e">
        <f t="shared" ca="1" si="132"/>
        <v>#N/A</v>
      </c>
      <c r="AB233" t="e">
        <f t="shared" ca="1" si="133"/>
        <v>#N/A</v>
      </c>
      <c r="AC233" t="e">
        <f t="shared" ca="1" si="134"/>
        <v>#N/A</v>
      </c>
      <c r="AD233" t="b">
        <f t="shared" ca="1" si="135"/>
        <v>0</v>
      </c>
      <c r="AE233" t="b">
        <f t="shared" ca="1" si="122"/>
        <v>0</v>
      </c>
      <c r="AF233" t="b">
        <f t="shared" ca="1" si="151"/>
        <v>0</v>
      </c>
      <c r="AG233" t="b">
        <f t="shared" ca="1" si="136"/>
        <v>0</v>
      </c>
      <c r="AH233" t="b">
        <f t="shared" ca="1" si="118"/>
        <v>0</v>
      </c>
      <c r="AI233" s="225" t="e">
        <f t="shared" ca="1" si="137"/>
        <v>#N/A</v>
      </c>
      <c r="AJ233" s="225" t="e">
        <f t="shared" ca="1" si="138"/>
        <v>#N/A</v>
      </c>
      <c r="AK233" s="225" t="e">
        <f t="shared" ca="1" si="139"/>
        <v>#N/A</v>
      </c>
      <c r="AL233" s="225" t="e">
        <f t="shared" ca="1" si="140"/>
        <v>#N/A</v>
      </c>
      <c r="AM233" t="b">
        <f t="shared" ca="1" si="141"/>
        <v>0</v>
      </c>
      <c r="AN233" t="b">
        <f t="shared" ca="1" si="119"/>
        <v>0</v>
      </c>
      <c r="AO233" t="b">
        <f t="shared" ca="1" si="152"/>
        <v>1</v>
      </c>
      <c r="AP233" t="b">
        <f t="shared" ca="1" si="142"/>
        <v>0</v>
      </c>
      <c r="AQ233" t="b">
        <f t="shared" ca="1" si="120"/>
        <v>0</v>
      </c>
      <c r="AR233" s="124" t="e">
        <f t="shared" ca="1" si="143"/>
        <v>#N/A</v>
      </c>
      <c r="AS233" s="124" t="e">
        <f t="shared" ca="1" si="144"/>
        <v>#N/A</v>
      </c>
      <c r="AT233" t="e">
        <f t="shared" ca="1" si="153"/>
        <v>#N/A</v>
      </c>
      <c r="AU233" t="e">
        <f t="shared" ca="1" si="153"/>
        <v>#N/A</v>
      </c>
    </row>
    <row r="234" spans="1:47" x14ac:dyDescent="0.25">
      <c r="A234">
        <v>202</v>
      </c>
      <c r="B234" s="74">
        <f ca="1">OFFSET(InputPriceData!B$15,CalculationsAndCharts!$A234+$A$11,0,1,1)</f>
        <v>41298</v>
      </c>
      <c r="C234" s="3">
        <f ca="1">OFFSET(InputPriceData!G$15,CalculationsAndCharts!$A234+$A$11,0,1,1)</f>
        <v>8393700</v>
      </c>
      <c r="D234" s="4">
        <f ca="1">OFFSET(InputPriceData!C$15,CalculationsAndCharts!$A234+$A$11,IF($C$7,7,0),1,1)</f>
        <v>45.16</v>
      </c>
      <c r="E234" s="4">
        <f ca="1">OFFSET(InputPriceData!D$15,CalculationsAndCharts!$A234+$A$11,IF($C$7,7,0),1,1)</f>
        <v>46.83</v>
      </c>
      <c r="F234" s="4">
        <f ca="1">OFFSET(InputPriceData!E$15,CalculationsAndCharts!$A234+$A$11,IF($C$7,7,0),1,1)</f>
        <v>45.1</v>
      </c>
      <c r="G234" s="4">
        <f ca="1">OFFSET(InputPriceData!F$15,CalculationsAndCharts!$A234+$A$11,IF($C$7,7,0),1,1)</f>
        <v>46.37</v>
      </c>
      <c r="H234" s="126" t="e">
        <f t="shared" si="123"/>
        <v>#N/A</v>
      </c>
      <c r="I234" s="41" t="e">
        <f t="shared" si="155"/>
        <v>#N/A</v>
      </c>
      <c r="J234" s="41" t="e">
        <f t="shared" si="155"/>
        <v>#N/A</v>
      </c>
      <c r="K234" s="215">
        <f t="shared" ca="1" si="124"/>
        <v>45.144252159577789</v>
      </c>
      <c r="L234" s="215">
        <f t="shared" ca="1" si="145"/>
        <v>45.144252159577789</v>
      </c>
      <c r="M234" s="121">
        <f t="shared" ca="1" si="125"/>
        <v>2.3221766222484757</v>
      </c>
      <c r="N234" s="121">
        <f t="shared" ca="1" si="146"/>
        <v>1.5585528365151291</v>
      </c>
      <c r="O234" s="121">
        <f t="shared" ca="1" si="147"/>
        <v>1.5585528365151291</v>
      </c>
      <c r="P234" s="121">
        <f t="shared" ca="1" si="154"/>
        <v>-0.49884234798192467</v>
      </c>
      <c r="Q234" s="121">
        <f t="shared" ca="1" si="126"/>
        <v>1</v>
      </c>
      <c r="R234" s="121">
        <f t="shared" ca="1" si="127"/>
        <v>0.99697971977184563</v>
      </c>
      <c r="S234" s="121"/>
      <c r="T234" s="124">
        <f t="shared" ca="1" si="128"/>
        <v>46.37</v>
      </c>
      <c r="U234" s="124">
        <f t="shared" ca="1" si="129"/>
        <v>42.33</v>
      </c>
      <c r="V234" s="121">
        <f t="shared" ca="1" si="130"/>
        <v>1</v>
      </c>
      <c r="W234" s="121" t="e">
        <f t="shared" si="148"/>
        <v>#N/A</v>
      </c>
      <c r="X234" s="124">
        <f t="shared" si="149"/>
        <v>0.2</v>
      </c>
      <c r="Y234" s="124">
        <f t="shared" si="150"/>
        <v>0.8</v>
      </c>
      <c r="Z234" t="e">
        <f t="shared" ca="1" si="131"/>
        <v>#N/A</v>
      </c>
      <c r="AA234" t="e">
        <f t="shared" ca="1" si="132"/>
        <v>#N/A</v>
      </c>
      <c r="AB234" t="e">
        <f t="shared" ca="1" si="133"/>
        <v>#N/A</v>
      </c>
      <c r="AC234" t="e">
        <f t="shared" ca="1" si="134"/>
        <v>#N/A</v>
      </c>
      <c r="AD234" t="b">
        <f t="shared" ca="1" si="135"/>
        <v>0</v>
      </c>
      <c r="AE234" t="b">
        <f t="shared" ca="1" si="122"/>
        <v>0</v>
      </c>
      <c r="AF234" t="b">
        <f t="shared" ca="1" si="151"/>
        <v>0</v>
      </c>
      <c r="AG234" t="b">
        <f t="shared" ca="1" si="136"/>
        <v>0</v>
      </c>
      <c r="AH234" t="b">
        <f t="shared" ca="1" si="118"/>
        <v>0</v>
      </c>
      <c r="AI234" s="225" t="e">
        <f t="shared" ca="1" si="137"/>
        <v>#N/A</v>
      </c>
      <c r="AJ234" s="225" t="e">
        <f t="shared" ca="1" si="138"/>
        <v>#N/A</v>
      </c>
      <c r="AK234" s="225" t="e">
        <f t="shared" ca="1" si="139"/>
        <v>#N/A</v>
      </c>
      <c r="AL234" s="225" t="e">
        <f t="shared" ca="1" si="140"/>
        <v>#N/A</v>
      </c>
      <c r="AM234" t="b">
        <f t="shared" ca="1" si="141"/>
        <v>0</v>
      </c>
      <c r="AN234" t="b">
        <f t="shared" ca="1" si="119"/>
        <v>0</v>
      </c>
      <c r="AO234" t="b">
        <f t="shared" ca="1" si="152"/>
        <v>1</v>
      </c>
      <c r="AP234" t="b">
        <f t="shared" ca="1" si="142"/>
        <v>0</v>
      </c>
      <c r="AQ234" t="b">
        <f t="shared" ca="1" si="120"/>
        <v>0</v>
      </c>
      <c r="AR234" s="124" t="e">
        <f t="shared" ca="1" si="143"/>
        <v>#N/A</v>
      </c>
      <c r="AS234" s="124" t="e">
        <f t="shared" ca="1" si="144"/>
        <v>#N/A</v>
      </c>
      <c r="AT234" t="e">
        <f t="shared" ca="1" si="153"/>
        <v>#N/A</v>
      </c>
      <c r="AU234" t="e">
        <f t="shared" ca="1" si="153"/>
        <v>#N/A</v>
      </c>
    </row>
    <row r="235" spans="1:47" x14ac:dyDescent="0.25">
      <c r="A235">
        <v>203</v>
      </c>
      <c r="B235" s="74">
        <f ca="1">OFFSET(InputPriceData!B$15,CalculationsAndCharts!$A235+$A$11,0,1,1)</f>
        <v>41297</v>
      </c>
      <c r="C235" s="3">
        <f ca="1">OFFSET(InputPriceData!G$15,CalculationsAndCharts!$A235+$A$11,0,1,1)</f>
        <v>2224300</v>
      </c>
      <c r="D235" s="4">
        <f ca="1">OFFSET(InputPriceData!C$15,CalculationsAndCharts!$A235+$A$11,IF($C$7,7,0),1,1)</f>
        <v>44.73</v>
      </c>
      <c r="E235" s="4">
        <f ca="1">OFFSET(InputPriceData!D$15,CalculationsAndCharts!$A235+$A$11,IF($C$7,7,0),1,1)</f>
        <v>45.16</v>
      </c>
      <c r="F235" s="4">
        <f ca="1">OFFSET(InputPriceData!E$15,CalculationsAndCharts!$A235+$A$11,IF($C$7,7,0),1,1)</f>
        <v>44.67</v>
      </c>
      <c r="G235" s="4">
        <f ca="1">OFFSET(InputPriceData!F$15,CalculationsAndCharts!$A235+$A$11,IF($C$7,7,0),1,1)</f>
        <v>45.06</v>
      </c>
      <c r="H235" s="126" t="e">
        <f t="shared" si="123"/>
        <v>#N/A</v>
      </c>
      <c r="I235" s="41" t="e">
        <f t="shared" si="155"/>
        <v>#N/A</v>
      </c>
      <c r="J235" s="41" t="e">
        <f t="shared" si="155"/>
        <v>#N/A</v>
      </c>
      <c r="K235" s="215">
        <f t="shared" ca="1" si="124"/>
        <v>44.855491729696745</v>
      </c>
      <c r="L235" s="215">
        <f t="shared" ca="1" si="145"/>
        <v>44.855491729696745</v>
      </c>
      <c r="M235" s="121">
        <f t="shared" ca="1" si="125"/>
        <v>1.3067812642895829</v>
      </c>
      <c r="N235" s="121">
        <f t="shared" ca="1" si="146"/>
        <v>1.4861241906049585</v>
      </c>
      <c r="O235" s="121">
        <f t="shared" ca="1" si="147"/>
        <v>1.5121139583418985</v>
      </c>
      <c r="P235" s="121">
        <f t="shared" ca="1" si="154"/>
        <v>-0.60597549423751995</v>
      </c>
      <c r="Q235" s="121">
        <f t="shared" ca="1" si="126"/>
        <v>0.98772961750728239</v>
      </c>
      <c r="R235" s="121">
        <f t="shared" ca="1" si="127"/>
        <v>0.99532858206972574</v>
      </c>
      <c r="S235" s="121"/>
      <c r="T235" s="124">
        <f t="shared" ca="1" si="128"/>
        <v>45.06</v>
      </c>
      <c r="U235" s="124">
        <f t="shared" ca="1" si="129"/>
        <v>42.33</v>
      </c>
      <c r="V235" s="121">
        <f t="shared" ca="1" si="130"/>
        <v>1</v>
      </c>
      <c r="W235" s="121" t="e">
        <f t="shared" si="148"/>
        <v>#N/A</v>
      </c>
      <c r="X235" s="124">
        <f t="shared" si="149"/>
        <v>0.2</v>
      </c>
      <c r="Y235" s="124">
        <f t="shared" si="150"/>
        <v>0.8</v>
      </c>
      <c r="Z235" t="e">
        <f t="shared" ca="1" si="131"/>
        <v>#N/A</v>
      </c>
      <c r="AA235" t="e">
        <f t="shared" ca="1" si="132"/>
        <v>#N/A</v>
      </c>
      <c r="AB235" t="e">
        <f t="shared" ca="1" si="133"/>
        <v>#N/A</v>
      </c>
      <c r="AC235" t="e">
        <f t="shared" ca="1" si="134"/>
        <v>#N/A</v>
      </c>
      <c r="AD235" t="b">
        <f t="shared" ca="1" si="135"/>
        <v>0</v>
      </c>
      <c r="AE235" t="b">
        <f t="shared" ca="1" si="122"/>
        <v>0</v>
      </c>
      <c r="AF235" t="b">
        <f t="shared" ca="1" si="151"/>
        <v>0</v>
      </c>
      <c r="AG235" t="b">
        <f t="shared" ca="1" si="136"/>
        <v>0</v>
      </c>
      <c r="AH235" t="b">
        <f t="shared" ca="1" si="118"/>
        <v>0</v>
      </c>
      <c r="AI235" s="225" t="e">
        <f t="shared" ca="1" si="137"/>
        <v>#N/A</v>
      </c>
      <c r="AJ235" s="225" t="e">
        <f t="shared" ca="1" si="138"/>
        <v>#N/A</v>
      </c>
      <c r="AK235" s="225" t="e">
        <f t="shared" ca="1" si="139"/>
        <v>#N/A</v>
      </c>
      <c r="AL235" s="225" t="e">
        <f t="shared" ca="1" si="140"/>
        <v>#N/A</v>
      </c>
      <c r="AM235" t="b">
        <f t="shared" ca="1" si="141"/>
        <v>0</v>
      </c>
      <c r="AN235" t="b">
        <f t="shared" ca="1" si="119"/>
        <v>0</v>
      </c>
      <c r="AO235" t="b">
        <f t="shared" ca="1" si="152"/>
        <v>1</v>
      </c>
      <c r="AP235" t="b">
        <f t="shared" ca="1" si="142"/>
        <v>0</v>
      </c>
      <c r="AQ235" t="b">
        <f t="shared" ca="1" si="120"/>
        <v>0</v>
      </c>
      <c r="AR235" s="124" t="e">
        <f t="shared" ca="1" si="143"/>
        <v>#N/A</v>
      </c>
      <c r="AS235" s="124" t="e">
        <f t="shared" ca="1" si="144"/>
        <v>#N/A</v>
      </c>
      <c r="AT235" t="e">
        <f t="shared" ca="1" si="153"/>
        <v>#N/A</v>
      </c>
      <c r="AU235" t="e">
        <f t="shared" ca="1" si="153"/>
        <v>#N/A</v>
      </c>
    </row>
    <row r="236" spans="1:47" x14ac:dyDescent="0.25">
      <c r="A236">
        <v>204</v>
      </c>
      <c r="B236" s="74">
        <f ca="1">OFFSET(InputPriceData!B$15,CalculationsAndCharts!$A236+$A$11,0,1,1)</f>
        <v>41296</v>
      </c>
      <c r="C236" s="3">
        <f ca="1">OFFSET(InputPriceData!G$15,CalculationsAndCharts!$A236+$A$11,0,1,1)</f>
        <v>2552600</v>
      </c>
      <c r="D236" s="4">
        <f ca="1">OFFSET(InputPriceData!C$15,CalculationsAndCharts!$A236+$A$11,IF($C$7,7,0),1,1)</f>
        <v>44.83</v>
      </c>
      <c r="E236" s="4">
        <f ca="1">OFFSET(InputPriceData!D$15,CalculationsAndCharts!$A236+$A$11,IF($C$7,7,0),1,1)</f>
        <v>45.12</v>
      </c>
      <c r="F236" s="4">
        <f ca="1">OFFSET(InputPriceData!E$15,CalculationsAndCharts!$A236+$A$11,IF($C$7,7,0),1,1)</f>
        <v>44.61</v>
      </c>
      <c r="G236" s="4">
        <f ca="1">OFFSET(InputPriceData!F$15,CalculationsAndCharts!$A236+$A$11,IF($C$7,7,0),1,1)</f>
        <v>44.97</v>
      </c>
      <c r="H236" s="126" t="e">
        <f t="shared" si="123"/>
        <v>#N/A</v>
      </c>
      <c r="I236" s="41" t="e">
        <f t="shared" si="155"/>
        <v>#N/A</v>
      </c>
      <c r="J236" s="41" t="e">
        <f t="shared" si="155"/>
        <v>#N/A</v>
      </c>
      <c r="K236" s="215">
        <f t="shared" ca="1" si="124"/>
        <v>44.682408068396967</v>
      </c>
      <c r="L236" s="215">
        <f t="shared" ca="1" si="145"/>
        <v>44.682408068396967</v>
      </c>
      <c r="M236" s="121">
        <f t="shared" ca="1" si="125"/>
        <v>1.4136286224234764</v>
      </c>
      <c r="N236" s="121">
        <f t="shared" ca="1" si="146"/>
        <v>1.5121139583418985</v>
      </c>
      <c r="O236" s="121">
        <f t="shared" ca="1" si="147"/>
        <v>1.5121139583418985</v>
      </c>
      <c r="P236" s="121">
        <f t="shared" ca="1" si="154"/>
        <v>-0.80976842060366805</v>
      </c>
      <c r="Q236" s="121">
        <f t="shared" ca="1" si="126"/>
        <v>1</v>
      </c>
      <c r="R236" s="121">
        <f t="shared" ca="1" si="127"/>
        <v>0.99041321878996347</v>
      </c>
      <c r="S236" s="121"/>
      <c r="T236" s="124">
        <f t="shared" ca="1" si="128"/>
        <v>44.97</v>
      </c>
      <c r="U236" s="124">
        <f t="shared" ca="1" si="129"/>
        <v>42.33</v>
      </c>
      <c r="V236" s="121">
        <f t="shared" ca="1" si="130"/>
        <v>1</v>
      </c>
      <c r="W236" s="121" t="e">
        <f t="shared" si="148"/>
        <v>#N/A</v>
      </c>
      <c r="X236" s="124">
        <f t="shared" si="149"/>
        <v>0.2</v>
      </c>
      <c r="Y236" s="124">
        <f t="shared" si="150"/>
        <v>0.8</v>
      </c>
      <c r="Z236" t="e">
        <f t="shared" ca="1" si="131"/>
        <v>#N/A</v>
      </c>
      <c r="AA236" t="e">
        <f t="shared" ca="1" si="132"/>
        <v>#N/A</v>
      </c>
      <c r="AB236" t="e">
        <f t="shared" ca="1" si="133"/>
        <v>#N/A</v>
      </c>
      <c r="AC236" t="e">
        <f t="shared" ca="1" si="134"/>
        <v>#N/A</v>
      </c>
      <c r="AD236" t="b">
        <f t="shared" ca="1" si="135"/>
        <v>0</v>
      </c>
      <c r="AE236" t="b">
        <f t="shared" ca="1" si="122"/>
        <v>0</v>
      </c>
      <c r="AF236" t="b">
        <f t="shared" ca="1" si="151"/>
        <v>0</v>
      </c>
      <c r="AG236" t="b">
        <f t="shared" ca="1" si="136"/>
        <v>0</v>
      </c>
      <c r="AH236" t="b">
        <f t="shared" ca="1" si="118"/>
        <v>0</v>
      </c>
      <c r="AI236" s="225" t="e">
        <f t="shared" ca="1" si="137"/>
        <v>#N/A</v>
      </c>
      <c r="AJ236" s="225" t="e">
        <f t="shared" ca="1" si="138"/>
        <v>#N/A</v>
      </c>
      <c r="AK236" s="225" t="e">
        <f t="shared" ca="1" si="139"/>
        <v>#N/A</v>
      </c>
      <c r="AL236" s="225" t="e">
        <f t="shared" ca="1" si="140"/>
        <v>#N/A</v>
      </c>
      <c r="AM236" t="b">
        <f t="shared" ca="1" si="141"/>
        <v>0</v>
      </c>
      <c r="AN236" t="b">
        <f t="shared" ca="1" si="119"/>
        <v>0</v>
      </c>
      <c r="AO236" t="b">
        <f t="shared" ca="1" si="152"/>
        <v>1</v>
      </c>
      <c r="AP236" t="b">
        <f t="shared" ca="1" si="142"/>
        <v>0</v>
      </c>
      <c r="AQ236" t="b">
        <f t="shared" ca="1" si="120"/>
        <v>0</v>
      </c>
      <c r="AR236" s="124" t="e">
        <f t="shared" ca="1" si="143"/>
        <v>#N/A</v>
      </c>
      <c r="AS236" s="124" t="e">
        <f t="shared" ca="1" si="144"/>
        <v>#N/A</v>
      </c>
      <c r="AT236" t="e">
        <f t="shared" ca="1" si="153"/>
        <v>#N/A</v>
      </c>
      <c r="AU236" t="e">
        <f t="shared" ca="1" si="153"/>
        <v>#N/A</v>
      </c>
    </row>
    <row r="237" spans="1:47" x14ac:dyDescent="0.25">
      <c r="A237">
        <v>205</v>
      </c>
      <c r="B237" s="74">
        <f ca="1">OFFSET(InputPriceData!B$15,CalculationsAndCharts!$A237+$A$11,0,1,1)</f>
        <v>41292</v>
      </c>
      <c r="C237" s="3">
        <f ca="1">OFFSET(InputPriceData!G$15,CalculationsAndCharts!$A237+$A$11,0,1,1)</f>
        <v>1766000</v>
      </c>
      <c r="D237" s="4">
        <f ca="1">OFFSET(InputPriceData!C$15,CalculationsAndCharts!$A237+$A$11,IF($C$7,7,0),1,1)</f>
        <v>44.74</v>
      </c>
      <c r="E237" s="4">
        <f ca="1">OFFSET(InputPriceData!D$15,CalculationsAndCharts!$A237+$A$11,IF($C$7,7,0),1,1)</f>
        <v>44.98</v>
      </c>
      <c r="F237" s="4">
        <f ca="1">OFFSET(InputPriceData!E$15,CalculationsAndCharts!$A237+$A$11,IF($C$7,7,0),1,1)</f>
        <v>44.52</v>
      </c>
      <c r="G237" s="4">
        <f ca="1">OFFSET(InputPriceData!F$15,CalculationsAndCharts!$A237+$A$11,IF($C$7,7,0),1,1)</f>
        <v>44.65</v>
      </c>
      <c r="H237" s="126" t="e">
        <f t="shared" si="123"/>
        <v>#N/A</v>
      </c>
      <c r="I237" s="41" t="e">
        <f t="shared" si="155"/>
        <v>#N/A</v>
      </c>
      <c r="J237" s="41" t="e">
        <f t="shared" si="155"/>
        <v>#N/A</v>
      </c>
      <c r="K237" s="215">
        <f t="shared" ca="1" si="124"/>
        <v>44.466279291724106</v>
      </c>
      <c r="L237" s="215">
        <f t="shared" ca="1" si="145"/>
        <v>44.466279291724106</v>
      </c>
      <c r="M237" s="121">
        <f t="shared" ca="1" si="125"/>
        <v>1.2760272230987486</v>
      </c>
      <c r="N237" s="121">
        <f t="shared" ca="1" si="146"/>
        <v>1.4818103770930025</v>
      </c>
      <c r="O237" s="121">
        <f t="shared" ca="1" si="147"/>
        <v>1.4818103770930025</v>
      </c>
      <c r="P237" s="121">
        <f t="shared" ca="1" si="154"/>
        <v>-1.0670172514372895</v>
      </c>
      <c r="Q237" s="121">
        <f t="shared" ca="1" si="126"/>
        <v>1</v>
      </c>
      <c r="R237" s="121">
        <f t="shared" ca="1" si="127"/>
        <v>0.9805866157731975</v>
      </c>
      <c r="S237" s="121"/>
      <c r="T237" s="124">
        <f t="shared" ca="1" si="128"/>
        <v>44.85</v>
      </c>
      <c r="U237" s="124">
        <f t="shared" ca="1" si="129"/>
        <v>42.33</v>
      </c>
      <c r="V237" s="121">
        <f t="shared" ca="1" si="130"/>
        <v>0.92063492063491958</v>
      </c>
      <c r="W237" s="121" t="e">
        <f t="shared" si="148"/>
        <v>#N/A</v>
      </c>
      <c r="X237" s="124">
        <f t="shared" si="149"/>
        <v>0.2</v>
      </c>
      <c r="Y237" s="124">
        <f t="shared" si="150"/>
        <v>0.8</v>
      </c>
      <c r="Z237" t="e">
        <f t="shared" ca="1" si="131"/>
        <v>#N/A</v>
      </c>
      <c r="AA237" t="e">
        <f t="shared" ca="1" si="132"/>
        <v>#N/A</v>
      </c>
      <c r="AB237" t="e">
        <f t="shared" ca="1" si="133"/>
        <v>#N/A</v>
      </c>
      <c r="AC237" t="e">
        <f t="shared" ca="1" si="134"/>
        <v>#N/A</v>
      </c>
      <c r="AD237" t="b">
        <f t="shared" ca="1" si="135"/>
        <v>0</v>
      </c>
      <c r="AE237" t="b">
        <f t="shared" ca="1" si="122"/>
        <v>0</v>
      </c>
      <c r="AF237" t="b">
        <f t="shared" ca="1" si="151"/>
        <v>0</v>
      </c>
      <c r="AG237" t="b">
        <f t="shared" ca="1" si="136"/>
        <v>0</v>
      </c>
      <c r="AH237" t="b">
        <f t="shared" ca="1" si="118"/>
        <v>0</v>
      </c>
      <c r="AI237" s="225" t="e">
        <f t="shared" ca="1" si="137"/>
        <v>#N/A</v>
      </c>
      <c r="AJ237" s="225" t="e">
        <f t="shared" ca="1" si="138"/>
        <v>#N/A</v>
      </c>
      <c r="AK237" s="225" t="e">
        <f t="shared" ca="1" si="139"/>
        <v>#N/A</v>
      </c>
      <c r="AL237" s="225" t="e">
        <f t="shared" ca="1" si="140"/>
        <v>#N/A</v>
      </c>
      <c r="AM237" t="b">
        <f t="shared" ca="1" si="141"/>
        <v>0</v>
      </c>
      <c r="AN237" t="b">
        <f t="shared" ca="1" si="119"/>
        <v>0</v>
      </c>
      <c r="AO237" t="b">
        <f t="shared" ca="1" si="152"/>
        <v>1</v>
      </c>
      <c r="AP237" t="b">
        <f t="shared" ca="1" si="142"/>
        <v>0</v>
      </c>
      <c r="AQ237" t="b">
        <f t="shared" ca="1" si="120"/>
        <v>0</v>
      </c>
      <c r="AR237" s="124" t="e">
        <f t="shared" ca="1" si="143"/>
        <v>#N/A</v>
      </c>
      <c r="AS237" s="124" t="e">
        <f t="shared" ca="1" si="144"/>
        <v>#N/A</v>
      </c>
      <c r="AT237" t="e">
        <f t="shared" ca="1" si="153"/>
        <v>#N/A</v>
      </c>
      <c r="AU237" t="e">
        <f t="shared" ca="1" si="153"/>
        <v>#N/A</v>
      </c>
    </row>
    <row r="238" spans="1:47" x14ac:dyDescent="0.25">
      <c r="A238">
        <v>206</v>
      </c>
      <c r="B238" s="74">
        <f ca="1">OFFSET(InputPriceData!B$15,CalculationsAndCharts!$A238+$A$11,0,1,1)</f>
        <v>41291</v>
      </c>
      <c r="C238" s="3">
        <f ca="1">OFFSET(InputPriceData!G$15,CalculationsAndCharts!$A238+$A$11,0,1,1)</f>
        <v>3651200</v>
      </c>
      <c r="D238" s="4">
        <f ca="1">OFFSET(InputPriceData!C$15,CalculationsAndCharts!$A238+$A$11,IF($C$7,7,0),1,1)</f>
        <v>44.58</v>
      </c>
      <c r="E238" s="4">
        <f ca="1">OFFSET(InputPriceData!D$15,CalculationsAndCharts!$A238+$A$11,IF($C$7,7,0),1,1)</f>
        <v>45.24</v>
      </c>
      <c r="F238" s="4">
        <f ca="1">OFFSET(InputPriceData!E$15,CalculationsAndCharts!$A238+$A$11,IF($C$7,7,0),1,1)</f>
        <v>44.58</v>
      </c>
      <c r="G238" s="4">
        <f ca="1">OFFSET(InputPriceData!F$15,CalculationsAndCharts!$A238+$A$11,IF($C$7,7,0),1,1)</f>
        <v>44.85</v>
      </c>
      <c r="H238" s="126" t="e">
        <f t="shared" si="123"/>
        <v>#N/A</v>
      </c>
      <c r="I238" s="41" t="e">
        <f t="shared" si="155"/>
        <v>#N/A</v>
      </c>
      <c r="J238" s="41" t="e">
        <f t="shared" si="155"/>
        <v>#N/A</v>
      </c>
      <c r="K238" s="215">
        <f t="shared" ca="1" si="124"/>
        <v>44.152342582743799</v>
      </c>
      <c r="L238" s="215">
        <f t="shared" ca="1" si="145"/>
        <v>44.152342582743799</v>
      </c>
      <c r="M238" s="121">
        <f t="shared" ca="1" si="125"/>
        <v>1.6700930149512774</v>
      </c>
      <c r="N238" s="121">
        <f t="shared" ca="1" si="146"/>
        <v>1.3238253052474891</v>
      </c>
      <c r="O238" s="121">
        <f t="shared" ca="1" si="147"/>
        <v>1.3238253052474891</v>
      </c>
      <c r="P238" s="121">
        <f t="shared" ca="1" si="154"/>
        <v>-1.2834122133619816</v>
      </c>
      <c r="Q238" s="121">
        <f t="shared" ca="1" si="126"/>
        <v>1</v>
      </c>
      <c r="R238" s="121">
        <f t="shared" ca="1" si="127"/>
        <v>0.96864292992222523</v>
      </c>
      <c r="S238" s="121"/>
      <c r="T238" s="124">
        <f t="shared" ca="1" si="128"/>
        <v>44.85</v>
      </c>
      <c r="U238" s="124">
        <f t="shared" ca="1" si="129"/>
        <v>42.33</v>
      </c>
      <c r="V238" s="121">
        <f t="shared" ca="1" si="130"/>
        <v>1</v>
      </c>
      <c r="W238" s="121" t="e">
        <f t="shared" si="148"/>
        <v>#N/A</v>
      </c>
      <c r="X238" s="124">
        <f t="shared" si="149"/>
        <v>0.2</v>
      </c>
      <c r="Y238" s="124">
        <f t="shared" si="150"/>
        <v>0.8</v>
      </c>
      <c r="Z238" t="e">
        <f t="shared" ca="1" si="131"/>
        <v>#N/A</v>
      </c>
      <c r="AA238" t="e">
        <f t="shared" ca="1" si="132"/>
        <v>#N/A</v>
      </c>
      <c r="AB238" t="e">
        <f t="shared" ca="1" si="133"/>
        <v>#N/A</v>
      </c>
      <c r="AC238" t="e">
        <f t="shared" ca="1" si="134"/>
        <v>#N/A</v>
      </c>
      <c r="AD238" t="b">
        <f t="shared" ca="1" si="135"/>
        <v>0</v>
      </c>
      <c r="AE238" t="b">
        <f t="shared" ca="1" si="122"/>
        <v>0</v>
      </c>
      <c r="AF238" t="b">
        <f t="shared" ca="1" si="151"/>
        <v>0</v>
      </c>
      <c r="AG238" t="b">
        <f t="shared" ca="1" si="136"/>
        <v>0</v>
      </c>
      <c r="AH238" t="b">
        <f t="shared" ca="1" si="118"/>
        <v>0</v>
      </c>
      <c r="AI238" s="225" t="e">
        <f t="shared" ca="1" si="137"/>
        <v>#N/A</v>
      </c>
      <c r="AJ238" s="225" t="e">
        <f t="shared" ca="1" si="138"/>
        <v>#N/A</v>
      </c>
      <c r="AK238" s="225" t="e">
        <f t="shared" ca="1" si="139"/>
        <v>#N/A</v>
      </c>
      <c r="AL238" s="225" t="e">
        <f t="shared" ca="1" si="140"/>
        <v>#N/A</v>
      </c>
      <c r="AM238" t="b">
        <f t="shared" ca="1" si="141"/>
        <v>0</v>
      </c>
      <c r="AN238" t="b">
        <f t="shared" ca="1" si="119"/>
        <v>0</v>
      </c>
      <c r="AO238" t="b">
        <f t="shared" ca="1" si="152"/>
        <v>1</v>
      </c>
      <c r="AP238" t="b">
        <f t="shared" ca="1" si="142"/>
        <v>0</v>
      </c>
      <c r="AQ238" t="b">
        <f t="shared" ca="1" si="120"/>
        <v>0</v>
      </c>
      <c r="AR238" s="124" t="e">
        <f t="shared" ca="1" si="143"/>
        <v>#N/A</v>
      </c>
      <c r="AS238" s="124" t="e">
        <f t="shared" ca="1" si="144"/>
        <v>#N/A</v>
      </c>
      <c r="AT238" t="e">
        <f t="shared" ca="1" si="153"/>
        <v>#N/A</v>
      </c>
      <c r="AU238" t="e">
        <f t="shared" ca="1" si="153"/>
        <v>#N/A</v>
      </c>
    </row>
    <row r="239" spans="1:47" x14ac:dyDescent="0.25">
      <c r="A239">
        <v>207</v>
      </c>
      <c r="B239" s="74">
        <f ca="1">OFFSET(InputPriceData!B$15,CalculationsAndCharts!$A239+$A$11,0,1,1)</f>
        <v>41290</v>
      </c>
      <c r="C239" s="3">
        <f ca="1">OFFSET(InputPriceData!G$15,CalculationsAndCharts!$A239+$A$11,0,1,1)</f>
        <v>2348300</v>
      </c>
      <c r="D239" s="4">
        <f ca="1">OFFSET(InputPriceData!C$15,CalculationsAndCharts!$A239+$A$11,IF($C$7,7,0),1,1)</f>
        <v>44.53</v>
      </c>
      <c r="E239" s="4">
        <f ca="1">OFFSET(InputPriceData!D$15,CalculationsAndCharts!$A239+$A$11,IF($C$7,7,0),1,1)</f>
        <v>44.86</v>
      </c>
      <c r="F239" s="4">
        <f ca="1">OFFSET(InputPriceData!E$15,CalculationsAndCharts!$A239+$A$11,IF($C$7,7,0),1,1)</f>
        <v>44.07</v>
      </c>
      <c r="G239" s="4">
        <f ca="1">OFFSET(InputPriceData!F$15,CalculationsAndCharts!$A239+$A$11,IF($C$7,7,0),1,1)</f>
        <v>44.63</v>
      </c>
      <c r="H239" s="126" t="e">
        <f t="shared" si="123"/>
        <v>#N/A</v>
      </c>
      <c r="I239" s="41" t="e">
        <f t="shared" si="155"/>
        <v>#N/A</v>
      </c>
      <c r="J239" s="41" t="e">
        <f t="shared" si="155"/>
        <v>#N/A</v>
      </c>
      <c r="K239" s="215">
        <f t="shared" ca="1" si="124"/>
        <v>43.756888906733359</v>
      </c>
      <c r="L239" s="215">
        <f t="shared" ca="1" si="145"/>
        <v>43.756888906733359</v>
      </c>
      <c r="M239" s="121">
        <f t="shared" ca="1" si="125"/>
        <v>1.6668843848900436</v>
      </c>
      <c r="N239" s="121">
        <f t="shared" ca="1" si="146"/>
        <v>1.0315578544087993</v>
      </c>
      <c r="O239" s="121">
        <f t="shared" ca="1" si="147"/>
        <v>1.0315578544087993</v>
      </c>
      <c r="P239" s="121">
        <f t="shared" ca="1" si="154"/>
        <v>-1.5408878285096201</v>
      </c>
      <c r="Q239" s="121">
        <f t="shared" ca="1" si="126"/>
        <v>1</v>
      </c>
      <c r="R239" s="121">
        <f t="shared" ca="1" si="127"/>
        <v>0.95890272713091451</v>
      </c>
      <c r="S239" s="121"/>
      <c r="T239" s="124">
        <f t="shared" ca="1" si="128"/>
        <v>44.64</v>
      </c>
      <c r="U239" s="124">
        <f t="shared" ca="1" si="129"/>
        <v>42.33</v>
      </c>
      <c r="V239" s="121">
        <f t="shared" ca="1" si="130"/>
        <v>0.99567099567099648</v>
      </c>
      <c r="W239" s="121" t="e">
        <f t="shared" si="148"/>
        <v>#N/A</v>
      </c>
      <c r="X239" s="124">
        <f t="shared" si="149"/>
        <v>0.2</v>
      </c>
      <c r="Y239" s="124">
        <f t="shared" si="150"/>
        <v>0.8</v>
      </c>
      <c r="Z239" t="e">
        <f t="shared" ca="1" si="131"/>
        <v>#N/A</v>
      </c>
      <c r="AA239" t="e">
        <f t="shared" ca="1" si="132"/>
        <v>#N/A</v>
      </c>
      <c r="AB239" t="e">
        <f t="shared" ca="1" si="133"/>
        <v>#N/A</v>
      </c>
      <c r="AC239" t="e">
        <f t="shared" ca="1" si="134"/>
        <v>#N/A</v>
      </c>
      <c r="AD239" t="b">
        <f t="shared" ca="1" si="135"/>
        <v>0</v>
      </c>
      <c r="AE239" t="b">
        <f t="shared" ca="1" si="122"/>
        <v>0</v>
      </c>
      <c r="AF239" t="b">
        <f t="shared" ca="1" si="151"/>
        <v>0</v>
      </c>
      <c r="AG239" t="b">
        <f t="shared" ca="1" si="136"/>
        <v>0</v>
      </c>
      <c r="AH239" t="b">
        <f t="shared" ca="1" si="118"/>
        <v>0</v>
      </c>
      <c r="AI239" s="225" t="e">
        <f t="shared" ca="1" si="137"/>
        <v>#N/A</v>
      </c>
      <c r="AJ239" s="225" t="e">
        <f t="shared" ca="1" si="138"/>
        <v>#N/A</v>
      </c>
      <c r="AK239" s="225" t="e">
        <f t="shared" ca="1" si="139"/>
        <v>#N/A</v>
      </c>
      <c r="AL239" s="225" t="e">
        <f t="shared" ca="1" si="140"/>
        <v>#N/A</v>
      </c>
      <c r="AM239" t="b">
        <f t="shared" ca="1" si="141"/>
        <v>0</v>
      </c>
      <c r="AN239" t="b">
        <f t="shared" ca="1" si="119"/>
        <v>0</v>
      </c>
      <c r="AO239" t="b">
        <f t="shared" ca="1" si="152"/>
        <v>1</v>
      </c>
      <c r="AP239" t="b">
        <f t="shared" ca="1" si="142"/>
        <v>0</v>
      </c>
      <c r="AQ239" t="b">
        <f t="shared" ca="1" si="120"/>
        <v>0</v>
      </c>
      <c r="AR239" s="124" t="e">
        <f t="shared" ca="1" si="143"/>
        <v>#N/A</v>
      </c>
      <c r="AS239" s="124" t="e">
        <f t="shared" ca="1" si="144"/>
        <v>#N/A</v>
      </c>
      <c r="AT239" t="e">
        <f t="shared" ca="1" si="153"/>
        <v>#N/A</v>
      </c>
      <c r="AU239" t="e">
        <f t="shared" ca="1" si="153"/>
        <v>#N/A</v>
      </c>
    </row>
    <row r="240" spans="1:47" x14ac:dyDescent="0.25">
      <c r="A240">
        <v>208</v>
      </c>
      <c r="B240" s="74">
        <f ca="1">OFFSET(InputPriceData!B$15,CalculationsAndCharts!$A240+$A$11,0,1,1)</f>
        <v>41289</v>
      </c>
      <c r="C240" s="3">
        <f ca="1">OFFSET(InputPriceData!G$15,CalculationsAndCharts!$A240+$A$11,0,1,1)</f>
        <v>3542700</v>
      </c>
      <c r="D240" s="4">
        <f ca="1">OFFSET(InputPriceData!C$15,CalculationsAndCharts!$A240+$A$11,IF($C$7,7,0),1,1)</f>
        <v>43</v>
      </c>
      <c r="E240" s="4">
        <f ca="1">OFFSET(InputPriceData!D$15,CalculationsAndCharts!$A240+$A$11,IF($C$7,7,0),1,1)</f>
        <v>44.69</v>
      </c>
      <c r="F240" s="4">
        <f ca="1">OFFSET(InputPriceData!E$15,CalculationsAndCharts!$A240+$A$11,IF($C$7,7,0),1,1)</f>
        <v>42.78</v>
      </c>
      <c r="G240" s="4">
        <f ca="1">OFFSET(InputPriceData!F$15,CalculationsAndCharts!$A240+$A$11,IF($C$7,7,0),1,1)</f>
        <v>44.64</v>
      </c>
      <c r="H240" s="126" t="e">
        <f t="shared" si="123"/>
        <v>#N/A</v>
      </c>
      <c r="I240" s="41" t="e">
        <f t="shared" si="155"/>
        <v>#N/A</v>
      </c>
      <c r="J240" s="41" t="e">
        <f t="shared" si="155"/>
        <v>#N/A</v>
      </c>
      <c r="K240" s="215">
        <f t="shared" ca="1" si="124"/>
        <v>43.40047015913062</v>
      </c>
      <c r="L240" s="215">
        <f t="shared" ca="1" si="145"/>
        <v>43.40047015913062</v>
      </c>
      <c r="M240" s="121">
        <f t="shared" ca="1" si="125"/>
        <v>1.9001806507763863</v>
      </c>
      <c r="N240" s="121">
        <f t="shared" ca="1" si="146"/>
        <v>0.71296057691619874</v>
      </c>
      <c r="O240" s="121">
        <f t="shared" ca="1" si="147"/>
        <v>0.81280888063817847</v>
      </c>
      <c r="P240" s="121">
        <f t="shared" ca="1" si="154"/>
        <v>-1.867936802562264</v>
      </c>
      <c r="Q240" s="121">
        <f t="shared" ca="1" si="126"/>
        <v>0.96275353370977934</v>
      </c>
      <c r="R240" s="121">
        <f t="shared" ca="1" si="127"/>
        <v>0.96051461332762533</v>
      </c>
      <c r="S240" s="121"/>
      <c r="T240" s="124">
        <f t="shared" ca="1" si="128"/>
        <v>44.64</v>
      </c>
      <c r="U240" s="124">
        <f t="shared" ca="1" si="129"/>
        <v>42.33</v>
      </c>
      <c r="V240" s="121">
        <f t="shared" ca="1" si="130"/>
        <v>1</v>
      </c>
      <c r="W240" s="121" t="e">
        <f t="shared" si="148"/>
        <v>#N/A</v>
      </c>
      <c r="X240" s="124">
        <f t="shared" si="149"/>
        <v>0.2</v>
      </c>
      <c r="Y240" s="124">
        <f t="shared" si="150"/>
        <v>0.8</v>
      </c>
      <c r="Z240" t="e">
        <f t="shared" ca="1" si="131"/>
        <v>#N/A</v>
      </c>
      <c r="AA240" t="e">
        <f t="shared" ca="1" si="132"/>
        <v>#N/A</v>
      </c>
      <c r="AB240" t="e">
        <f t="shared" ca="1" si="133"/>
        <v>#N/A</v>
      </c>
      <c r="AC240" t="e">
        <f t="shared" ca="1" si="134"/>
        <v>#N/A</v>
      </c>
      <c r="AD240" t="b">
        <f t="shared" ca="1" si="135"/>
        <v>0</v>
      </c>
      <c r="AE240" t="b">
        <f t="shared" ca="1" si="122"/>
        <v>0</v>
      </c>
      <c r="AF240" t="b">
        <f t="shared" ca="1" si="151"/>
        <v>0</v>
      </c>
      <c r="AG240" t="b">
        <f t="shared" ca="1" si="136"/>
        <v>0</v>
      </c>
      <c r="AH240" t="b">
        <f t="shared" ca="1" si="118"/>
        <v>0</v>
      </c>
      <c r="AI240" s="225" t="e">
        <f t="shared" ca="1" si="137"/>
        <v>#N/A</v>
      </c>
      <c r="AJ240" s="225" t="e">
        <f t="shared" ca="1" si="138"/>
        <v>#N/A</v>
      </c>
      <c r="AK240" s="225" t="e">
        <f t="shared" ca="1" si="139"/>
        <v>#N/A</v>
      </c>
      <c r="AL240" s="225" t="e">
        <f t="shared" ca="1" si="140"/>
        <v>#N/A</v>
      </c>
      <c r="AM240" t="b">
        <f t="shared" ca="1" si="141"/>
        <v>0</v>
      </c>
      <c r="AN240" t="b">
        <f t="shared" ca="1" si="119"/>
        <v>0</v>
      </c>
      <c r="AO240" t="b">
        <f t="shared" ca="1" si="152"/>
        <v>1</v>
      </c>
      <c r="AP240" t="b">
        <f t="shared" ca="1" si="142"/>
        <v>0</v>
      </c>
      <c r="AQ240" t="b">
        <f t="shared" ca="1" si="120"/>
        <v>0</v>
      </c>
      <c r="AR240" s="124" t="e">
        <f t="shared" ca="1" si="143"/>
        <v>#N/A</v>
      </c>
      <c r="AS240" s="124" t="e">
        <f t="shared" ca="1" si="144"/>
        <v>#N/A</v>
      </c>
      <c r="AT240" t="e">
        <f t="shared" ca="1" si="153"/>
        <v>#N/A</v>
      </c>
      <c r="AU240" t="e">
        <f t="shared" ca="1" si="153"/>
        <v>#N/A</v>
      </c>
    </row>
    <row r="241" spans="1:47" x14ac:dyDescent="0.25">
      <c r="A241">
        <v>209</v>
      </c>
      <c r="B241" s="74">
        <f ca="1">OFFSET(InputPriceData!B$15,CalculationsAndCharts!$A241+$A$11,0,1,1)</f>
        <v>41288</v>
      </c>
      <c r="C241" s="3">
        <f ca="1">OFFSET(InputPriceData!G$15,CalculationsAndCharts!$A241+$A$11,0,1,1)</f>
        <v>4359200</v>
      </c>
      <c r="D241" s="4">
        <f ca="1">OFFSET(InputPriceData!C$15,CalculationsAndCharts!$A241+$A$11,IF($C$7,7,0),1,1)</f>
        <v>43.24</v>
      </c>
      <c r="E241" s="4">
        <f ca="1">OFFSET(InputPriceData!D$15,CalculationsAndCharts!$A241+$A$11,IF($C$7,7,0),1,1)</f>
        <v>43.84</v>
      </c>
      <c r="F241" s="4">
        <f ca="1">OFFSET(InputPriceData!E$15,CalculationsAndCharts!$A241+$A$11,IF($C$7,7,0),1,1)</f>
        <v>42.87</v>
      </c>
      <c r="G241" s="4">
        <f ca="1">OFFSET(InputPriceData!F$15,CalculationsAndCharts!$A241+$A$11,IF($C$7,7,0),1,1)</f>
        <v>43.02</v>
      </c>
      <c r="H241" s="126" t="e">
        <f t="shared" si="123"/>
        <v>#N/A</v>
      </c>
      <c r="I241" s="41" t="e">
        <f t="shared" si="155"/>
        <v>#N/A</v>
      </c>
      <c r="J241" s="41" t="e">
        <f t="shared" si="155"/>
        <v>#N/A</v>
      </c>
      <c r="K241" s="215">
        <f t="shared" ca="1" si="124"/>
        <v>43.293695970839082</v>
      </c>
      <c r="L241" s="215">
        <f t="shared" ca="1" si="145"/>
        <v>43.293695970839082</v>
      </c>
      <c r="M241" s="121">
        <f t="shared" ca="1" si="125"/>
        <v>0.37093792025669947</v>
      </c>
      <c r="N241" s="121">
        <f t="shared" ca="1" si="146"/>
        <v>0.59723410073115613</v>
      </c>
      <c r="O241" s="121">
        <f t="shared" ca="1" si="147"/>
        <v>0.81280888063817847</v>
      </c>
      <c r="P241" s="121">
        <f t="shared" ca="1" si="154"/>
        <v>-2.1012212298575319</v>
      </c>
      <c r="Q241" s="121">
        <f t="shared" ca="1" si="126"/>
        <v>0.92602177337476088</v>
      </c>
      <c r="R241" s="121">
        <f t="shared" ca="1" si="127"/>
        <v>0.97727341438493709</v>
      </c>
      <c r="S241" s="121"/>
      <c r="T241" s="124">
        <f t="shared" ca="1" si="128"/>
        <v>44.6</v>
      </c>
      <c r="U241" s="124">
        <f t="shared" ca="1" si="129"/>
        <v>42.33</v>
      </c>
      <c r="V241" s="121">
        <f t="shared" ca="1" si="130"/>
        <v>0.3039647577092528</v>
      </c>
      <c r="W241" s="121" t="e">
        <f t="shared" si="148"/>
        <v>#N/A</v>
      </c>
      <c r="X241" s="124">
        <f t="shared" si="149"/>
        <v>0.2</v>
      </c>
      <c r="Y241" s="124">
        <f t="shared" si="150"/>
        <v>0.8</v>
      </c>
      <c r="Z241" t="e">
        <f t="shared" ca="1" si="131"/>
        <v>#N/A</v>
      </c>
      <c r="AA241" t="e">
        <f t="shared" ca="1" si="132"/>
        <v>#N/A</v>
      </c>
      <c r="AB241" t="e">
        <f t="shared" ca="1" si="133"/>
        <v>#N/A</v>
      </c>
      <c r="AC241" t="e">
        <f t="shared" ca="1" si="134"/>
        <v>#N/A</v>
      </c>
      <c r="AD241" t="b">
        <f t="shared" ca="1" si="135"/>
        <v>0</v>
      </c>
      <c r="AE241" t="b">
        <f t="shared" ca="1" si="122"/>
        <v>0</v>
      </c>
      <c r="AF241" t="b">
        <f t="shared" ca="1" si="151"/>
        <v>0</v>
      </c>
      <c r="AG241" t="b">
        <f t="shared" ca="1" si="136"/>
        <v>0</v>
      </c>
      <c r="AH241" t="b">
        <f t="shared" ca="1" si="118"/>
        <v>0</v>
      </c>
      <c r="AI241" s="225" t="e">
        <f t="shared" ca="1" si="137"/>
        <v>#N/A</v>
      </c>
      <c r="AJ241" s="225" t="e">
        <f t="shared" ca="1" si="138"/>
        <v>#N/A</v>
      </c>
      <c r="AK241" s="225" t="e">
        <f t="shared" ca="1" si="139"/>
        <v>#N/A</v>
      </c>
      <c r="AL241" s="225" t="e">
        <f t="shared" ca="1" si="140"/>
        <v>#N/A</v>
      </c>
      <c r="AM241" t="b">
        <f t="shared" ca="1" si="141"/>
        <v>0</v>
      </c>
      <c r="AN241" t="b">
        <f t="shared" ca="1" si="119"/>
        <v>0</v>
      </c>
      <c r="AO241" t="b">
        <f t="shared" ca="1" si="152"/>
        <v>1</v>
      </c>
      <c r="AP241" t="b">
        <f t="shared" ca="1" si="142"/>
        <v>0</v>
      </c>
      <c r="AQ241" t="b">
        <f t="shared" ca="1" si="120"/>
        <v>0</v>
      </c>
      <c r="AR241" s="124" t="e">
        <f t="shared" ca="1" si="143"/>
        <v>#N/A</v>
      </c>
      <c r="AS241" s="124" t="e">
        <f t="shared" ca="1" si="144"/>
        <v>#N/A</v>
      </c>
      <c r="AT241" t="e">
        <f t="shared" ca="1" si="153"/>
        <v>#N/A</v>
      </c>
      <c r="AU241" t="e">
        <f t="shared" ca="1" si="153"/>
        <v>#N/A</v>
      </c>
    </row>
    <row r="242" spans="1:47" x14ac:dyDescent="0.25">
      <c r="A242">
        <v>210</v>
      </c>
      <c r="B242" s="74">
        <f ca="1">OFFSET(InputPriceData!B$15,CalculationsAndCharts!$A242+$A$11,0,1,1)</f>
        <v>41285</v>
      </c>
      <c r="C242" s="3">
        <f ca="1">OFFSET(InputPriceData!G$15,CalculationsAndCharts!$A242+$A$11,0,1,1)</f>
        <v>2240200</v>
      </c>
      <c r="D242" s="4">
        <f ca="1">OFFSET(InputPriceData!C$15,CalculationsAndCharts!$A242+$A$11,IF($C$7,7,0),1,1)</f>
        <v>43.31</v>
      </c>
      <c r="E242" s="4">
        <f ca="1">OFFSET(InputPriceData!D$15,CalculationsAndCharts!$A242+$A$11,IF($C$7,7,0),1,1)</f>
        <v>43.49</v>
      </c>
      <c r="F242" s="4">
        <f ca="1">OFFSET(InputPriceData!E$15,CalculationsAndCharts!$A242+$A$11,IF($C$7,7,0),1,1)</f>
        <v>42.99</v>
      </c>
      <c r="G242" s="4">
        <f ca="1">OFFSET(InputPriceData!F$15,CalculationsAndCharts!$A242+$A$11,IF($C$7,7,0),1,1)</f>
        <v>43.34</v>
      </c>
      <c r="H242" s="126" t="e">
        <f t="shared" si="123"/>
        <v>#N/A</v>
      </c>
      <c r="I242" s="41" t="e">
        <f t="shared" si="155"/>
        <v>#N/A</v>
      </c>
      <c r="J242" s="41" t="e">
        <f t="shared" si="155"/>
        <v>#N/A</v>
      </c>
      <c r="K242" s="215">
        <f t="shared" ca="1" si="124"/>
        <v>43.364163987475266</v>
      </c>
      <c r="L242" s="215">
        <f t="shared" ca="1" si="145"/>
        <v>43.364163987475266</v>
      </c>
      <c r="M242" s="121">
        <f t="shared" ca="1" si="125"/>
        <v>0.65973490748345787</v>
      </c>
      <c r="N242" s="121">
        <f t="shared" ca="1" si="146"/>
        <v>0.64718001581622886</v>
      </c>
      <c r="O242" s="121">
        <f t="shared" ca="1" si="147"/>
        <v>0.81280888063817847</v>
      </c>
      <c r="P242" s="121">
        <f t="shared" ca="1" si="154"/>
        <v>-2.2959962754169689</v>
      </c>
      <c r="Q242" s="121">
        <f t="shared" ca="1" si="126"/>
        <v>0.9467226614381582</v>
      </c>
      <c r="R242" s="121">
        <f t="shared" ca="1" si="127"/>
        <v>0.99777994528573677</v>
      </c>
      <c r="S242" s="121"/>
      <c r="T242" s="124">
        <f t="shared" ca="1" si="128"/>
        <v>44.95</v>
      </c>
      <c r="U242" s="124">
        <f t="shared" ca="1" si="129"/>
        <v>42.33</v>
      </c>
      <c r="V242" s="121">
        <f t="shared" ca="1" si="130"/>
        <v>0.38549618320610818</v>
      </c>
      <c r="W242" s="121" t="e">
        <f t="shared" si="148"/>
        <v>#N/A</v>
      </c>
      <c r="X242" s="124">
        <f t="shared" si="149"/>
        <v>0.2</v>
      </c>
      <c r="Y242" s="124">
        <f t="shared" si="150"/>
        <v>0.8</v>
      </c>
      <c r="Z242" t="e">
        <f t="shared" ca="1" si="131"/>
        <v>#N/A</v>
      </c>
      <c r="AA242" t="e">
        <f t="shared" ca="1" si="132"/>
        <v>#N/A</v>
      </c>
      <c r="AB242" t="e">
        <f t="shared" ca="1" si="133"/>
        <v>#N/A</v>
      </c>
      <c r="AC242" t="e">
        <f t="shared" ca="1" si="134"/>
        <v>#N/A</v>
      </c>
      <c r="AD242" t="b">
        <f t="shared" ca="1" si="135"/>
        <v>0</v>
      </c>
      <c r="AE242" t="b">
        <f t="shared" ca="1" si="122"/>
        <v>0</v>
      </c>
      <c r="AF242" t="b">
        <f t="shared" ca="1" si="151"/>
        <v>0</v>
      </c>
      <c r="AG242" t="b">
        <f t="shared" ca="1" si="136"/>
        <v>0</v>
      </c>
      <c r="AH242" t="b">
        <f t="shared" ca="1" si="118"/>
        <v>0</v>
      </c>
      <c r="AI242" s="225" t="e">
        <f t="shared" ca="1" si="137"/>
        <v>#N/A</v>
      </c>
      <c r="AJ242" s="225" t="e">
        <f t="shared" ca="1" si="138"/>
        <v>#N/A</v>
      </c>
      <c r="AK242" s="225" t="e">
        <f t="shared" ca="1" si="139"/>
        <v>#N/A</v>
      </c>
      <c r="AL242" s="225" t="e">
        <f t="shared" ca="1" si="140"/>
        <v>#N/A</v>
      </c>
      <c r="AM242" t="b">
        <f t="shared" ca="1" si="141"/>
        <v>0</v>
      </c>
      <c r="AN242" t="b">
        <f t="shared" ca="1" si="119"/>
        <v>0</v>
      </c>
      <c r="AO242" t="b">
        <f t="shared" ca="1" si="152"/>
        <v>1</v>
      </c>
      <c r="AP242" t="b">
        <f t="shared" ca="1" si="142"/>
        <v>0</v>
      </c>
      <c r="AQ242" t="b">
        <f t="shared" ca="1" si="120"/>
        <v>0</v>
      </c>
      <c r="AR242" s="124" t="e">
        <f t="shared" ca="1" si="143"/>
        <v>#N/A</v>
      </c>
      <c r="AS242" s="124" t="e">
        <f t="shared" ca="1" si="144"/>
        <v>#N/A</v>
      </c>
      <c r="AT242" t="e">
        <f t="shared" ca="1" si="153"/>
        <v>#N/A</v>
      </c>
      <c r="AU242" t="e">
        <f t="shared" ca="1" si="153"/>
        <v>#N/A</v>
      </c>
    </row>
    <row r="243" spans="1:47" x14ac:dyDescent="0.25">
      <c r="A243">
        <v>211</v>
      </c>
      <c r="B243" s="74">
        <f ca="1">OFFSET(InputPriceData!B$15,CalculationsAndCharts!$A243+$A$11,0,1,1)</f>
        <v>41284</v>
      </c>
      <c r="C243" s="3">
        <f ca="1">OFFSET(InputPriceData!G$15,CalculationsAndCharts!$A243+$A$11,0,1,1)</f>
        <v>2946200</v>
      </c>
      <c r="D243" s="4">
        <f ca="1">OFFSET(InputPriceData!C$15,CalculationsAndCharts!$A243+$A$11,IF($C$7,7,0),1,1)</f>
        <v>42.99</v>
      </c>
      <c r="E243" s="4">
        <f ca="1">OFFSET(InputPriceData!D$15,CalculationsAndCharts!$A243+$A$11,IF($C$7,7,0),1,1)</f>
        <v>43.38</v>
      </c>
      <c r="F243" s="4">
        <f ca="1">OFFSET(InputPriceData!E$15,CalculationsAndCharts!$A243+$A$11,IF($C$7,7,0),1,1)</f>
        <v>42.68</v>
      </c>
      <c r="G243" s="4">
        <f ca="1">OFFSET(InputPriceData!F$15,CalculationsAndCharts!$A243+$A$11,IF($C$7,7,0),1,1)</f>
        <v>43.38</v>
      </c>
      <c r="H243" s="126" t="e">
        <f t="shared" si="123"/>
        <v>#N/A</v>
      </c>
      <c r="I243" s="41" t="e">
        <f t="shared" si="155"/>
        <v>#N/A</v>
      </c>
      <c r="J243" s="41" t="e">
        <f t="shared" si="155"/>
        <v>#N/A</v>
      </c>
      <c r="K243" s="215">
        <f t="shared" ca="1" si="124"/>
        <v>43.422150502402715</v>
      </c>
      <c r="L243" s="215">
        <f t="shared" ca="1" si="145"/>
        <v>43.422150502402715</v>
      </c>
      <c r="M243" s="121">
        <f t="shared" ca="1" si="125"/>
        <v>0.6932728186585525</v>
      </c>
      <c r="N243" s="121">
        <f t="shared" ca="1" si="146"/>
        <v>0.68747132336567707</v>
      </c>
      <c r="O243" s="121">
        <f t="shared" ca="1" si="147"/>
        <v>0.81280888063817847</v>
      </c>
      <c r="P243" s="121">
        <f t="shared" ca="1" si="154"/>
        <v>-2.2959962754169689</v>
      </c>
      <c r="Q243" s="121">
        <f t="shared" ca="1" si="126"/>
        <v>0.95968304509905478</v>
      </c>
      <c r="R243" s="121">
        <f t="shared" ca="1" si="127"/>
        <v>1.0098444254936185</v>
      </c>
      <c r="S243" s="121"/>
      <c r="T243" s="124">
        <f t="shared" ca="1" si="128"/>
        <v>44.95</v>
      </c>
      <c r="U243" s="124">
        <f t="shared" ca="1" si="129"/>
        <v>42.33</v>
      </c>
      <c r="V243" s="121">
        <f t="shared" ca="1" si="130"/>
        <v>0.4007633587786269</v>
      </c>
      <c r="W243" s="121" t="e">
        <f t="shared" si="148"/>
        <v>#N/A</v>
      </c>
      <c r="X243" s="124">
        <f t="shared" si="149"/>
        <v>0.2</v>
      </c>
      <c r="Y243" s="124">
        <f t="shared" si="150"/>
        <v>0.8</v>
      </c>
      <c r="Z243" t="e">
        <f t="shared" ca="1" si="131"/>
        <v>#N/A</v>
      </c>
      <c r="AA243" t="e">
        <f t="shared" ca="1" si="132"/>
        <v>#N/A</v>
      </c>
      <c r="AB243" t="e">
        <f t="shared" ca="1" si="133"/>
        <v>#N/A</v>
      </c>
      <c r="AC243" t="e">
        <f t="shared" ca="1" si="134"/>
        <v>#N/A</v>
      </c>
      <c r="AD243" t="b">
        <f t="shared" ca="1" si="135"/>
        <v>0</v>
      </c>
      <c r="AE243" t="b">
        <f t="shared" ca="1" si="122"/>
        <v>0</v>
      </c>
      <c r="AF243" t="b">
        <f t="shared" ca="1" si="151"/>
        <v>0</v>
      </c>
      <c r="AG243" t="b">
        <f t="shared" ca="1" si="136"/>
        <v>0</v>
      </c>
      <c r="AH243" t="b">
        <f t="shared" ca="1" si="118"/>
        <v>0</v>
      </c>
      <c r="AI243" s="225" t="e">
        <f t="shared" ca="1" si="137"/>
        <v>#N/A</v>
      </c>
      <c r="AJ243" s="225" t="e">
        <f t="shared" ca="1" si="138"/>
        <v>#N/A</v>
      </c>
      <c r="AK243" s="225" t="e">
        <f t="shared" ca="1" si="139"/>
        <v>#N/A</v>
      </c>
      <c r="AL243" s="225" t="e">
        <f t="shared" ca="1" si="140"/>
        <v>#N/A</v>
      </c>
      <c r="AM243" t="b">
        <f t="shared" ca="1" si="141"/>
        <v>0</v>
      </c>
      <c r="AN243" t="b">
        <f t="shared" ca="1" si="119"/>
        <v>0</v>
      </c>
      <c r="AO243" t="b">
        <f t="shared" ca="1" si="152"/>
        <v>1</v>
      </c>
      <c r="AP243" t="b">
        <f t="shared" ca="1" si="142"/>
        <v>0</v>
      </c>
      <c r="AQ243" t="b">
        <f t="shared" ca="1" si="120"/>
        <v>0</v>
      </c>
      <c r="AR243" s="124" t="e">
        <f t="shared" ca="1" si="143"/>
        <v>#N/A</v>
      </c>
      <c r="AS243" s="124" t="e">
        <f t="shared" ca="1" si="144"/>
        <v>#N/A</v>
      </c>
      <c r="AT243" t="e">
        <f t="shared" ca="1" si="153"/>
        <v>#N/A</v>
      </c>
      <c r="AU243" t="e">
        <f t="shared" ca="1" si="153"/>
        <v>#N/A</v>
      </c>
    </row>
    <row r="244" spans="1:47" x14ac:dyDescent="0.25">
      <c r="A244">
        <v>212</v>
      </c>
      <c r="B244" s="74">
        <f ca="1">OFFSET(InputPriceData!B$15,CalculationsAndCharts!$A244+$A$11,0,1,1)</f>
        <v>41283</v>
      </c>
      <c r="C244" s="3">
        <f ca="1">OFFSET(InputPriceData!G$15,CalculationsAndCharts!$A244+$A$11,0,1,1)</f>
        <v>4621800</v>
      </c>
      <c r="D244" s="4">
        <f ca="1">OFFSET(InputPriceData!C$15,CalculationsAndCharts!$A244+$A$11,IF($C$7,7,0),1,1)</f>
        <v>43.18</v>
      </c>
      <c r="E244" s="4">
        <f ca="1">OFFSET(InputPriceData!D$15,CalculationsAndCharts!$A244+$A$11,IF($C$7,7,0),1,1)</f>
        <v>43.35</v>
      </c>
      <c r="F244" s="4">
        <f ca="1">OFFSET(InputPriceData!E$15,CalculationsAndCharts!$A244+$A$11,IF($C$7,7,0),1,1)</f>
        <v>42.59</v>
      </c>
      <c r="G244" s="4">
        <f ca="1">OFFSET(InputPriceData!F$15,CalculationsAndCharts!$A244+$A$11,IF($C$7,7,0),1,1)</f>
        <v>42.99</v>
      </c>
      <c r="H244" s="126" t="e">
        <f t="shared" si="123"/>
        <v>#N/A</v>
      </c>
      <c r="I244" s="41" t="e">
        <f t="shared" si="155"/>
        <v>#N/A</v>
      </c>
      <c r="J244" s="41" t="e">
        <f t="shared" si="155"/>
        <v>#N/A</v>
      </c>
      <c r="K244" s="215">
        <f t="shared" ca="1" si="124"/>
        <v>43.524884339656879</v>
      </c>
      <c r="L244" s="215">
        <f t="shared" ca="1" si="145"/>
        <v>43.524884339656879</v>
      </c>
      <c r="M244" s="121">
        <f t="shared" ca="1" si="125"/>
        <v>0.25433241605945223</v>
      </c>
      <c r="N244" s="121">
        <f t="shared" ca="1" si="146"/>
        <v>0.77868310185832446</v>
      </c>
      <c r="O244" s="121">
        <f t="shared" ca="1" si="147"/>
        <v>0.81280888063817847</v>
      </c>
      <c r="P244" s="121">
        <f t="shared" ca="1" si="154"/>
        <v>-2.2959962754169689</v>
      </c>
      <c r="Q244" s="121">
        <f t="shared" ca="1" si="126"/>
        <v>0.98902286342603818</v>
      </c>
      <c r="R244" s="121">
        <f t="shared" ca="1" si="127"/>
        <v>1.0043167930022447</v>
      </c>
      <c r="S244" s="121"/>
      <c r="T244" s="124">
        <f t="shared" ca="1" si="128"/>
        <v>44.95</v>
      </c>
      <c r="U244" s="124">
        <f t="shared" ca="1" si="129"/>
        <v>42.33</v>
      </c>
      <c r="V244" s="121">
        <f t="shared" ca="1" si="130"/>
        <v>0.25190839694656586</v>
      </c>
      <c r="W244" s="121" t="e">
        <f t="shared" si="148"/>
        <v>#N/A</v>
      </c>
      <c r="X244" s="124">
        <f t="shared" si="149"/>
        <v>0.2</v>
      </c>
      <c r="Y244" s="124">
        <f t="shared" si="150"/>
        <v>0.8</v>
      </c>
      <c r="Z244" t="e">
        <f t="shared" ca="1" si="131"/>
        <v>#N/A</v>
      </c>
      <c r="AA244" t="e">
        <f t="shared" ca="1" si="132"/>
        <v>#N/A</v>
      </c>
      <c r="AB244" t="e">
        <f t="shared" ca="1" si="133"/>
        <v>#N/A</v>
      </c>
      <c r="AC244" t="e">
        <f t="shared" ca="1" si="134"/>
        <v>#N/A</v>
      </c>
      <c r="AD244" t="b">
        <f t="shared" ca="1" si="135"/>
        <v>0</v>
      </c>
      <c r="AE244" t="b">
        <f t="shared" ca="1" si="122"/>
        <v>0</v>
      </c>
      <c r="AF244" t="b">
        <f t="shared" ca="1" si="151"/>
        <v>0</v>
      </c>
      <c r="AG244" t="b">
        <f t="shared" ca="1" si="136"/>
        <v>0</v>
      </c>
      <c r="AH244" t="b">
        <f t="shared" ca="1" si="118"/>
        <v>0</v>
      </c>
      <c r="AI244" s="225" t="e">
        <f t="shared" ca="1" si="137"/>
        <v>#N/A</v>
      </c>
      <c r="AJ244" s="225" t="e">
        <f t="shared" ca="1" si="138"/>
        <v>#N/A</v>
      </c>
      <c r="AK244" s="225" t="e">
        <f t="shared" ca="1" si="139"/>
        <v>#N/A</v>
      </c>
      <c r="AL244" s="225" t="e">
        <f t="shared" ca="1" si="140"/>
        <v>#N/A</v>
      </c>
      <c r="AM244" t="b">
        <f t="shared" ca="1" si="141"/>
        <v>0</v>
      </c>
      <c r="AN244" t="b">
        <f t="shared" ca="1" si="119"/>
        <v>0</v>
      </c>
      <c r="AO244" t="b">
        <f t="shared" ca="1" si="152"/>
        <v>1</v>
      </c>
      <c r="AP244" t="b">
        <f t="shared" ca="1" si="142"/>
        <v>0</v>
      </c>
      <c r="AQ244" t="b">
        <f t="shared" ca="1" si="120"/>
        <v>0</v>
      </c>
      <c r="AR244" s="124" t="e">
        <f t="shared" ca="1" si="143"/>
        <v>#N/A</v>
      </c>
      <c r="AS244" s="124" t="e">
        <f t="shared" ca="1" si="144"/>
        <v>#N/A</v>
      </c>
      <c r="AT244" t="e">
        <f t="shared" ca="1" si="153"/>
        <v>#N/A</v>
      </c>
      <c r="AU244" t="e">
        <f t="shared" ca="1" si="153"/>
        <v>#N/A</v>
      </c>
    </row>
    <row r="245" spans="1:47" x14ac:dyDescent="0.25">
      <c r="A245">
        <v>213</v>
      </c>
      <c r="B245" s="74">
        <f ca="1">OFFSET(InputPriceData!B$15,CalculationsAndCharts!$A245+$A$11,0,1,1)</f>
        <v>41282</v>
      </c>
      <c r="C245" s="3">
        <f ca="1">OFFSET(InputPriceData!G$15,CalculationsAndCharts!$A245+$A$11,0,1,1)</f>
        <v>2340000</v>
      </c>
      <c r="D245" s="4">
        <f ca="1">OFFSET(InputPriceData!C$15,CalculationsAndCharts!$A245+$A$11,IF($C$7,7,0),1,1)</f>
        <v>43.63</v>
      </c>
      <c r="E245" s="4">
        <f ca="1">OFFSET(InputPriceData!D$15,CalculationsAndCharts!$A245+$A$11,IF($C$7,7,0),1,1)</f>
        <v>43.72</v>
      </c>
      <c r="F245" s="4">
        <f ca="1">OFFSET(InputPriceData!E$15,CalculationsAndCharts!$A245+$A$11,IF($C$7,7,0),1,1)</f>
        <v>43.34</v>
      </c>
      <c r="G245" s="4">
        <f ca="1">OFFSET(InputPriceData!F$15,CalculationsAndCharts!$A245+$A$11,IF($C$7,7,0),1,1)</f>
        <v>43.36</v>
      </c>
      <c r="H245" s="126" t="e">
        <f t="shared" si="123"/>
        <v>#N/A</v>
      </c>
      <c r="I245" s="41" t="e">
        <f t="shared" si="155"/>
        <v>#N/A</v>
      </c>
      <c r="J245" s="41" t="e">
        <f t="shared" si="155"/>
        <v>#N/A</v>
      </c>
      <c r="K245" s="215">
        <f t="shared" ca="1" si="124"/>
        <v>43.565480763450793</v>
      </c>
      <c r="L245" s="215">
        <f t="shared" ca="1" si="145"/>
        <v>43.565480763450793</v>
      </c>
      <c r="M245" s="121">
        <f t="shared" ca="1" si="125"/>
        <v>0.55919879958596619</v>
      </c>
      <c r="N245" s="121">
        <f t="shared" ca="1" si="146"/>
        <v>0.81280888063817847</v>
      </c>
      <c r="O245" s="121">
        <f t="shared" ca="1" si="147"/>
        <v>0.81280888063817847</v>
      </c>
      <c r="P245" s="121">
        <f t="shared" ca="1" si="154"/>
        <v>-2.2959962754169689</v>
      </c>
      <c r="Q245" s="121">
        <f t="shared" ca="1" si="126"/>
        <v>1</v>
      </c>
      <c r="R245" s="121">
        <f t="shared" ca="1" si="127"/>
        <v>0.97243579278138959</v>
      </c>
      <c r="S245" s="121"/>
      <c r="T245" s="124">
        <f t="shared" ca="1" si="128"/>
        <v>46.57</v>
      </c>
      <c r="U245" s="124">
        <f t="shared" ca="1" si="129"/>
        <v>42.33</v>
      </c>
      <c r="V245" s="121">
        <f t="shared" ca="1" si="130"/>
        <v>0.24292452830188693</v>
      </c>
      <c r="W245" s="121" t="e">
        <f t="shared" si="148"/>
        <v>#N/A</v>
      </c>
      <c r="X245" s="124">
        <f t="shared" si="149"/>
        <v>0.2</v>
      </c>
      <c r="Y245" s="124">
        <f t="shared" si="150"/>
        <v>0.8</v>
      </c>
      <c r="Z245" t="e">
        <f t="shared" ca="1" si="131"/>
        <v>#N/A</v>
      </c>
      <c r="AA245" t="e">
        <f t="shared" ca="1" si="132"/>
        <v>#N/A</v>
      </c>
      <c r="AB245" t="e">
        <f t="shared" ca="1" si="133"/>
        <v>#N/A</v>
      </c>
      <c r="AC245" t="e">
        <f t="shared" ca="1" si="134"/>
        <v>#N/A</v>
      </c>
      <c r="AD245" t="b">
        <f t="shared" ca="1" si="135"/>
        <v>0</v>
      </c>
      <c r="AE245" t="b">
        <f t="shared" ca="1" si="122"/>
        <v>0</v>
      </c>
      <c r="AF245" t="b">
        <f t="shared" ca="1" si="151"/>
        <v>0</v>
      </c>
      <c r="AG245" t="b">
        <f t="shared" ca="1" si="136"/>
        <v>0</v>
      </c>
      <c r="AH245" t="b">
        <f t="shared" ca="1" si="118"/>
        <v>0</v>
      </c>
      <c r="AI245" s="225" t="e">
        <f t="shared" ca="1" si="137"/>
        <v>#N/A</v>
      </c>
      <c r="AJ245" s="225" t="e">
        <f t="shared" ca="1" si="138"/>
        <v>#N/A</v>
      </c>
      <c r="AK245" s="225" t="e">
        <f t="shared" ca="1" si="139"/>
        <v>#N/A</v>
      </c>
      <c r="AL245" s="225" t="e">
        <f t="shared" ca="1" si="140"/>
        <v>#N/A</v>
      </c>
      <c r="AM245" t="b">
        <f t="shared" ca="1" si="141"/>
        <v>0</v>
      </c>
      <c r="AN245" t="b">
        <f t="shared" ca="1" si="119"/>
        <v>0</v>
      </c>
      <c r="AO245" t="b">
        <f t="shared" ca="1" si="152"/>
        <v>1</v>
      </c>
      <c r="AP245" t="b">
        <f t="shared" ca="1" si="142"/>
        <v>0</v>
      </c>
      <c r="AQ245" t="b">
        <f t="shared" ca="1" si="120"/>
        <v>0</v>
      </c>
      <c r="AR245" s="124" t="e">
        <f t="shared" ca="1" si="143"/>
        <v>#N/A</v>
      </c>
      <c r="AS245" s="124" t="e">
        <f t="shared" ca="1" si="144"/>
        <v>#N/A</v>
      </c>
      <c r="AT245" t="e">
        <f t="shared" ca="1" si="153"/>
        <v>#N/A</v>
      </c>
      <c r="AU245" t="e">
        <f t="shared" ca="1" si="153"/>
        <v>#N/A</v>
      </c>
    </row>
    <row r="246" spans="1:47" x14ac:dyDescent="0.25">
      <c r="A246">
        <v>214</v>
      </c>
      <c r="B246" s="74">
        <f ca="1">OFFSET(InputPriceData!B$15,CalculationsAndCharts!$A246+$A$11,0,1,1)</f>
        <v>41281</v>
      </c>
      <c r="C246" s="3">
        <f ca="1">OFFSET(InputPriceData!G$15,CalculationsAndCharts!$A246+$A$11,0,1,1)</f>
        <v>5862400</v>
      </c>
      <c r="D246" s="4">
        <f ca="1">OFFSET(InputPriceData!C$15,CalculationsAndCharts!$A246+$A$11,IF($C$7,7,0),1,1)</f>
        <v>44.44</v>
      </c>
      <c r="E246" s="4">
        <f ca="1">OFFSET(InputPriceData!D$15,CalculationsAndCharts!$A246+$A$11,IF($C$7,7,0),1,1)</f>
        <v>44.46</v>
      </c>
      <c r="F246" s="4">
        <f ca="1">OFFSET(InputPriceData!E$15,CalculationsAndCharts!$A246+$A$11,IF($C$7,7,0),1,1)</f>
        <v>42.84</v>
      </c>
      <c r="G246" s="4">
        <f ca="1">OFFSET(InputPriceData!F$15,CalculationsAndCharts!$A246+$A$11,IF($C$7,7,0),1,1)</f>
        <v>43.72</v>
      </c>
      <c r="H246" s="126" t="e">
        <f t="shared" si="123"/>
        <v>#N/A</v>
      </c>
      <c r="I246" s="41" t="e">
        <f t="shared" si="155"/>
        <v>#N/A</v>
      </c>
      <c r="J246" s="41" t="e">
        <f t="shared" si="155"/>
        <v>#N/A</v>
      </c>
      <c r="K246" s="215">
        <f t="shared" ca="1" si="124"/>
        <v>43.423860213548664</v>
      </c>
      <c r="L246" s="215">
        <f t="shared" ca="1" si="145"/>
        <v>43.423860213548664</v>
      </c>
      <c r="M246" s="121">
        <f t="shared" ca="1" si="125"/>
        <v>0.90988262294969569</v>
      </c>
      <c r="N246" s="121">
        <f t="shared" ca="1" si="146"/>
        <v>0.64587794936940646</v>
      </c>
      <c r="O246" s="121">
        <f t="shared" ca="1" si="147"/>
        <v>0.64587794936940646</v>
      </c>
      <c r="P246" s="121">
        <f t="shared" ca="1" si="154"/>
        <v>-2.2959962754169689</v>
      </c>
      <c r="Q246" s="121">
        <f t="shared" ca="1" si="126"/>
        <v>1</v>
      </c>
      <c r="R246" s="121">
        <f t="shared" ca="1" si="127"/>
        <v>0.90850892039855147</v>
      </c>
      <c r="S246" s="121"/>
      <c r="T246" s="124">
        <f t="shared" ca="1" si="128"/>
        <v>46.8</v>
      </c>
      <c r="U246" s="124">
        <f t="shared" ca="1" si="129"/>
        <v>42.33</v>
      </c>
      <c r="V246" s="121">
        <f t="shared" ca="1" si="130"/>
        <v>0.31096196868008968</v>
      </c>
      <c r="W246" s="121" t="e">
        <f t="shared" si="148"/>
        <v>#N/A</v>
      </c>
      <c r="X246" s="124">
        <f t="shared" si="149"/>
        <v>0.2</v>
      </c>
      <c r="Y246" s="124">
        <f t="shared" si="150"/>
        <v>0.8</v>
      </c>
      <c r="Z246" t="e">
        <f t="shared" ca="1" si="131"/>
        <v>#N/A</v>
      </c>
      <c r="AA246">
        <f t="shared" ca="1" si="132"/>
        <v>44.44</v>
      </c>
      <c r="AB246" t="e">
        <f t="shared" ca="1" si="133"/>
        <v>#N/A</v>
      </c>
      <c r="AC246" t="e">
        <f t="shared" ca="1" si="134"/>
        <v>#N/A</v>
      </c>
      <c r="AD246" t="b">
        <f t="shared" ca="1" si="135"/>
        <v>0</v>
      </c>
      <c r="AE246" t="b">
        <f t="shared" ca="1" si="122"/>
        <v>0</v>
      </c>
      <c r="AF246" t="b">
        <f t="shared" ca="1" si="151"/>
        <v>1</v>
      </c>
      <c r="AG246" t="b">
        <f t="shared" ca="1" si="136"/>
        <v>0</v>
      </c>
      <c r="AH246" t="b">
        <f t="shared" ca="1" si="118"/>
        <v>1</v>
      </c>
      <c r="AI246" s="225" t="e">
        <f t="shared" ca="1" si="137"/>
        <v>#N/A</v>
      </c>
      <c r="AJ246" s="225">
        <f t="shared" ca="1" si="138"/>
        <v>44.44</v>
      </c>
      <c r="AK246" s="225" t="e">
        <f t="shared" ca="1" si="139"/>
        <v>#N/A</v>
      </c>
      <c r="AL246" s="225">
        <f t="shared" ca="1" si="140"/>
        <v>44.44</v>
      </c>
      <c r="AM246" t="b">
        <f t="shared" ca="1" si="141"/>
        <v>0</v>
      </c>
      <c r="AN246" t="b">
        <f t="shared" ca="1" si="119"/>
        <v>1</v>
      </c>
      <c r="AO246" t="b">
        <f t="shared" ca="1" si="152"/>
        <v>1</v>
      </c>
      <c r="AP246" t="b">
        <f t="shared" ca="1" si="142"/>
        <v>0</v>
      </c>
      <c r="AQ246" t="b">
        <f t="shared" ca="1" si="120"/>
        <v>0</v>
      </c>
      <c r="AR246" s="124">
        <f t="shared" ca="1" si="143"/>
        <v>44.44</v>
      </c>
      <c r="AS246" s="124" t="e">
        <f t="shared" ca="1" si="144"/>
        <v>#N/A</v>
      </c>
      <c r="AT246">
        <f t="shared" ca="1" si="153"/>
        <v>44.44</v>
      </c>
      <c r="AU246" t="e">
        <f t="shared" ca="1" si="153"/>
        <v>#N/A</v>
      </c>
    </row>
    <row r="247" spans="1:47" x14ac:dyDescent="0.25">
      <c r="A247">
        <v>215</v>
      </c>
      <c r="B247" s="74">
        <f ca="1">OFFSET(InputPriceData!B$15,CalculationsAndCharts!$A247+$A$11,0,1,1)</f>
        <v>41278</v>
      </c>
      <c r="C247" s="3">
        <f ca="1">OFFSET(InputPriceData!G$15,CalculationsAndCharts!$A247+$A$11,0,1,1)</f>
        <v>8772500</v>
      </c>
      <c r="D247" s="4">
        <f ca="1">OFFSET(InputPriceData!C$15,CalculationsAndCharts!$A247+$A$11,IF($C$7,7,0),1,1)</f>
        <v>42.41</v>
      </c>
      <c r="E247" s="4">
        <f ca="1">OFFSET(InputPriceData!D$15,CalculationsAndCharts!$A247+$A$11,IF($C$7,7,0),1,1)</f>
        <v>44.75</v>
      </c>
      <c r="F247" s="4">
        <f ca="1">OFFSET(InputPriceData!E$15,CalculationsAndCharts!$A247+$A$11,IF($C$7,7,0),1,1)</f>
        <v>42.22</v>
      </c>
      <c r="G247" s="4">
        <f ca="1">OFFSET(InputPriceData!F$15,CalculationsAndCharts!$A247+$A$11,IF($C$7,7,0),1,1)</f>
        <v>44.6</v>
      </c>
      <c r="H247" s="126" t="e">
        <f t="shared" si="123"/>
        <v>#N/A</v>
      </c>
      <c r="I247" s="41" t="e">
        <f t="shared" si="155"/>
        <v>#N/A</v>
      </c>
      <c r="J247" s="41" t="e">
        <f t="shared" si="155"/>
        <v>#N/A</v>
      </c>
      <c r="K247" s="215">
        <f t="shared" ca="1" si="124"/>
        <v>43.151011873336898</v>
      </c>
      <c r="L247" s="215">
        <f t="shared" ca="1" si="145"/>
        <v>43.151011873336898</v>
      </c>
      <c r="M247" s="121">
        <f t="shared" ca="1" si="125"/>
        <v>1.8951247435333691</v>
      </c>
      <c r="N247" s="121">
        <f t="shared" ca="1" si="146"/>
        <v>0.29458059079865978</v>
      </c>
      <c r="O247" s="121">
        <f t="shared" ca="1" si="147"/>
        <v>0.29458059079865978</v>
      </c>
      <c r="P247" s="121">
        <f t="shared" ca="1" si="154"/>
        <v>-2.2959962754169689</v>
      </c>
      <c r="Q247" s="121">
        <f t="shared" ca="1" si="126"/>
        <v>1</v>
      </c>
      <c r="R247" s="121">
        <f t="shared" ca="1" si="127"/>
        <v>0.80938993484619082</v>
      </c>
      <c r="S247" s="121"/>
      <c r="T247" s="124">
        <f t="shared" ca="1" si="128"/>
        <v>46.8</v>
      </c>
      <c r="U247" s="124">
        <f t="shared" ca="1" si="129"/>
        <v>42.33</v>
      </c>
      <c r="V247" s="121">
        <f t="shared" ca="1" si="130"/>
        <v>0.50782997762863613</v>
      </c>
      <c r="W247" s="121" t="e">
        <f t="shared" si="148"/>
        <v>#N/A</v>
      </c>
      <c r="X247" s="124">
        <f t="shared" si="149"/>
        <v>0.2</v>
      </c>
      <c r="Y247" s="124">
        <f t="shared" si="150"/>
        <v>0.8</v>
      </c>
      <c r="Z247" t="e">
        <f t="shared" ca="1" si="131"/>
        <v>#N/A</v>
      </c>
      <c r="AA247" t="e">
        <f t="shared" ca="1" si="132"/>
        <v>#N/A</v>
      </c>
      <c r="AB247" t="e">
        <f t="shared" ca="1" si="133"/>
        <v>#N/A</v>
      </c>
      <c r="AC247">
        <f t="shared" ca="1" si="134"/>
        <v>0.80938993484619082</v>
      </c>
      <c r="AD247" t="b">
        <f t="shared" ca="1" si="135"/>
        <v>0</v>
      </c>
      <c r="AE247" t="b">
        <f t="shared" ca="1" si="122"/>
        <v>0</v>
      </c>
      <c r="AF247" t="b">
        <f t="shared" ca="1" si="151"/>
        <v>1</v>
      </c>
      <c r="AG247" t="b">
        <f t="shared" ca="1" si="136"/>
        <v>1</v>
      </c>
      <c r="AH247" t="b">
        <f t="shared" ca="1" si="118"/>
        <v>0</v>
      </c>
      <c r="AI247" s="225" t="e">
        <f t="shared" ca="1" si="137"/>
        <v>#N/A</v>
      </c>
      <c r="AJ247" s="225" t="e">
        <f t="shared" ca="1" si="138"/>
        <v>#N/A</v>
      </c>
      <c r="AK247" s="225" t="e">
        <f t="shared" ca="1" si="139"/>
        <v>#N/A</v>
      </c>
      <c r="AL247" s="225" t="e">
        <f t="shared" ca="1" si="140"/>
        <v>#N/A</v>
      </c>
      <c r="AM247" t="b">
        <f t="shared" ca="1" si="141"/>
        <v>1</v>
      </c>
      <c r="AN247" t="b">
        <f t="shared" ca="1" si="119"/>
        <v>0</v>
      </c>
      <c r="AO247" t="b">
        <f t="shared" ca="1" si="152"/>
        <v>0</v>
      </c>
      <c r="AP247" t="b">
        <f t="shared" ca="1" si="142"/>
        <v>0</v>
      </c>
      <c r="AQ247" t="b">
        <f t="shared" ca="1" si="120"/>
        <v>0</v>
      </c>
      <c r="AR247" s="124" t="e">
        <f t="shared" ca="1" si="143"/>
        <v>#N/A</v>
      </c>
      <c r="AS247" s="124" t="e">
        <f t="shared" ca="1" si="144"/>
        <v>#N/A</v>
      </c>
      <c r="AT247" t="e">
        <f t="shared" ca="1" si="153"/>
        <v>#N/A</v>
      </c>
      <c r="AU247" t="e">
        <f t="shared" ca="1" si="153"/>
        <v>#N/A</v>
      </c>
    </row>
    <row r="248" spans="1:47" x14ac:dyDescent="0.25">
      <c r="A248">
        <v>216</v>
      </c>
      <c r="B248" s="74">
        <f ca="1">OFFSET(InputPriceData!B$15,CalculationsAndCharts!$A248+$A$11,0,1,1)</f>
        <v>41277</v>
      </c>
      <c r="C248" s="3">
        <f ca="1">OFFSET(InputPriceData!G$15,CalculationsAndCharts!$A248+$A$11,0,1,1)</f>
        <v>18764800</v>
      </c>
      <c r="D248" s="4">
        <f ca="1">OFFSET(InputPriceData!C$15,CalculationsAndCharts!$A248+$A$11,IF($C$7,7,0),1,1)</f>
        <v>40.76</v>
      </c>
      <c r="E248" s="4">
        <f ca="1">OFFSET(InputPriceData!D$15,CalculationsAndCharts!$A248+$A$11,IF($C$7,7,0),1,1)</f>
        <v>42.87</v>
      </c>
      <c r="F248" s="4">
        <f ca="1">OFFSET(InputPriceData!E$15,CalculationsAndCharts!$A248+$A$11,IF($C$7,7,0),1,1)</f>
        <v>39.729999999999997</v>
      </c>
      <c r="G248" s="4">
        <f ca="1">OFFSET(InputPriceData!F$15,CalculationsAndCharts!$A248+$A$11,IF($C$7,7,0),1,1)</f>
        <v>42.33</v>
      </c>
      <c r="H248" s="126" t="e">
        <f t="shared" si="123"/>
        <v>#N/A</v>
      </c>
      <c r="I248" s="41" t="e">
        <f t="shared" si="155"/>
        <v>#N/A</v>
      </c>
      <c r="J248" s="41" t="e">
        <f t="shared" si="155"/>
        <v>#N/A</v>
      </c>
      <c r="K248" s="215">
        <f t="shared" ca="1" si="124"/>
        <v>43.108614321224103</v>
      </c>
      <c r="L248" s="215">
        <f t="shared" ca="1" si="145"/>
        <v>43.108614321224103</v>
      </c>
      <c r="M248" s="121">
        <f t="shared" ca="1" si="125"/>
        <v>-0.40018121021716069</v>
      </c>
      <c r="N248" s="121">
        <f t="shared" ca="1" si="146"/>
        <v>0.12233720312784374</v>
      </c>
      <c r="O248" s="121">
        <f t="shared" ca="1" si="147"/>
        <v>0.12233720312784374</v>
      </c>
      <c r="P248" s="121">
        <f t="shared" ca="1" si="154"/>
        <v>-2.2959962754169689</v>
      </c>
      <c r="Q248" s="121">
        <f t="shared" ca="1" si="126"/>
        <v>1</v>
      </c>
      <c r="R248" s="121">
        <f t="shared" ca="1" si="127"/>
        <v>0.68571051988878173</v>
      </c>
      <c r="S248" s="121"/>
      <c r="T248" s="124">
        <f t="shared" ca="1" si="128"/>
        <v>46.8</v>
      </c>
      <c r="U248" s="124">
        <f t="shared" ca="1" si="129"/>
        <v>42.33</v>
      </c>
      <c r="V248" s="121">
        <f t="shared" ca="1" si="130"/>
        <v>0</v>
      </c>
      <c r="W248" s="121" t="e">
        <f t="shared" si="148"/>
        <v>#N/A</v>
      </c>
      <c r="X248" s="124">
        <f t="shared" si="149"/>
        <v>0.2</v>
      </c>
      <c r="Y248" s="124">
        <f t="shared" si="150"/>
        <v>0.8</v>
      </c>
      <c r="Z248" t="e">
        <f t="shared" ca="1" si="131"/>
        <v>#N/A</v>
      </c>
      <c r="AA248" t="e">
        <f t="shared" ca="1" si="132"/>
        <v>#N/A</v>
      </c>
      <c r="AB248" t="e">
        <f t="shared" ca="1" si="133"/>
        <v>#N/A</v>
      </c>
      <c r="AC248" t="e">
        <f t="shared" ca="1" si="134"/>
        <v>#N/A</v>
      </c>
      <c r="AD248" t="b">
        <f t="shared" ca="1" si="135"/>
        <v>0</v>
      </c>
      <c r="AE248" t="b">
        <f t="shared" ca="1" si="122"/>
        <v>0</v>
      </c>
      <c r="AF248" t="b">
        <f t="shared" ca="1" si="151"/>
        <v>1</v>
      </c>
      <c r="AG248" t="b">
        <f t="shared" ca="1" si="136"/>
        <v>0</v>
      </c>
      <c r="AH248" t="b">
        <f t="shared" ca="1" si="118"/>
        <v>0</v>
      </c>
      <c r="AI248" s="225" t="e">
        <f t="shared" ca="1" si="137"/>
        <v>#N/A</v>
      </c>
      <c r="AJ248" s="225" t="e">
        <f t="shared" ca="1" si="138"/>
        <v>#N/A</v>
      </c>
      <c r="AK248" s="225" t="e">
        <f t="shared" ca="1" si="139"/>
        <v>#N/A</v>
      </c>
      <c r="AL248" s="225" t="e">
        <f t="shared" ca="1" si="140"/>
        <v>#N/A</v>
      </c>
      <c r="AM248" t="b">
        <f t="shared" ca="1" si="141"/>
        <v>0</v>
      </c>
      <c r="AN248" t="b">
        <f t="shared" ca="1" si="119"/>
        <v>0</v>
      </c>
      <c r="AO248" t="b">
        <f t="shared" ca="1" si="152"/>
        <v>0</v>
      </c>
      <c r="AP248" t="b">
        <f t="shared" ca="1" si="142"/>
        <v>0</v>
      </c>
      <c r="AQ248" t="b">
        <f t="shared" ca="1" si="120"/>
        <v>0</v>
      </c>
      <c r="AR248" s="124" t="e">
        <f t="shared" ca="1" si="143"/>
        <v>#N/A</v>
      </c>
      <c r="AS248" s="124" t="e">
        <f t="shared" ca="1" si="144"/>
        <v>#N/A</v>
      </c>
      <c r="AT248" t="e">
        <f t="shared" ca="1" si="153"/>
        <v>#N/A</v>
      </c>
      <c r="AU248" t="e">
        <f t="shared" ca="1" si="153"/>
        <v>#N/A</v>
      </c>
    </row>
    <row r="249" spans="1:47" x14ac:dyDescent="0.25">
      <c r="A249">
        <v>217</v>
      </c>
      <c r="B249" s="74">
        <f ca="1">OFFSET(InputPriceData!B$15,CalculationsAndCharts!$A249+$A$11,0,1,1)</f>
        <v>41276</v>
      </c>
      <c r="C249" s="3">
        <f ca="1">OFFSET(InputPriceData!G$15,CalculationsAndCharts!$A249+$A$11,0,1,1)</f>
        <v>7058300</v>
      </c>
      <c r="D249" s="4">
        <f ca="1">OFFSET(InputPriceData!C$15,CalculationsAndCharts!$A249+$A$11,IF($C$7,7,0),1,1)</f>
        <v>44.41</v>
      </c>
      <c r="E249" s="4">
        <f ca="1">OFFSET(InputPriceData!D$15,CalculationsAndCharts!$A249+$A$11,IF($C$7,7,0),1,1)</f>
        <v>44.6</v>
      </c>
      <c r="F249" s="4">
        <f ca="1">OFFSET(InputPriceData!E$15,CalculationsAndCharts!$A249+$A$11,IF($C$7,7,0),1,1)</f>
        <v>42.89</v>
      </c>
      <c r="G249" s="4">
        <f ca="1">OFFSET(InputPriceData!F$15,CalculationsAndCharts!$A249+$A$11,IF($C$7,7,0),1,1)</f>
        <v>42.92</v>
      </c>
      <c r="H249" s="126" t="e">
        <f t="shared" si="123"/>
        <v>#N/A</v>
      </c>
      <c r="I249" s="41" t="e">
        <f t="shared" si="155"/>
        <v>#N/A</v>
      </c>
      <c r="J249" s="41" t="e">
        <f t="shared" si="155"/>
        <v>#N/A</v>
      </c>
      <c r="K249" s="215">
        <f t="shared" ca="1" si="124"/>
        <v>43.22487165668862</v>
      </c>
      <c r="L249" s="215">
        <f t="shared" ca="1" si="145"/>
        <v>43.22487165668862</v>
      </c>
      <c r="M249" s="121">
        <f t="shared" ca="1" si="125"/>
        <v>-1.4673778603102872E-2</v>
      </c>
      <c r="N249" s="121">
        <f t="shared" ca="1" si="146"/>
        <v>8.829886470572032E-2</v>
      </c>
      <c r="O249" s="121">
        <f t="shared" ca="1" si="147"/>
        <v>0.67605265970663553</v>
      </c>
      <c r="P249" s="121">
        <f t="shared" ca="1" si="154"/>
        <v>-2.2959962754169689</v>
      </c>
      <c r="Q249" s="121">
        <f t="shared" ca="1" si="126"/>
        <v>0.80223952975509438</v>
      </c>
      <c r="R249" s="121">
        <f t="shared" ca="1" si="127"/>
        <v>0.57843578186771227</v>
      </c>
      <c r="S249" s="121"/>
      <c r="T249" s="124">
        <f t="shared" ca="1" si="128"/>
        <v>47.94</v>
      </c>
      <c r="U249" s="124">
        <f t="shared" ca="1" si="129"/>
        <v>42.7</v>
      </c>
      <c r="V249" s="121">
        <f t="shared" ca="1" si="130"/>
        <v>4.1984732824427308E-2</v>
      </c>
      <c r="W249" s="121" t="e">
        <f t="shared" si="148"/>
        <v>#N/A</v>
      </c>
      <c r="X249" s="124">
        <f t="shared" si="149"/>
        <v>0.2</v>
      </c>
      <c r="Y249" s="124">
        <f t="shared" si="150"/>
        <v>0.8</v>
      </c>
      <c r="Z249" t="e">
        <f t="shared" ca="1" si="131"/>
        <v>#N/A</v>
      </c>
      <c r="AA249" t="e">
        <f t="shared" ca="1" si="132"/>
        <v>#N/A</v>
      </c>
      <c r="AB249" t="e">
        <f t="shared" ca="1" si="133"/>
        <v>#N/A</v>
      </c>
      <c r="AC249" t="e">
        <f t="shared" ca="1" si="134"/>
        <v>#N/A</v>
      </c>
      <c r="AD249" t="b">
        <f t="shared" ca="1" si="135"/>
        <v>0</v>
      </c>
      <c r="AE249" t="b">
        <f t="shared" ca="1" si="122"/>
        <v>0</v>
      </c>
      <c r="AF249" t="b">
        <f t="shared" ca="1" si="151"/>
        <v>1</v>
      </c>
      <c r="AG249" t="b">
        <f t="shared" ca="1" si="136"/>
        <v>0</v>
      </c>
      <c r="AH249" t="b">
        <f t="shared" ca="1" si="118"/>
        <v>0</v>
      </c>
      <c r="AI249" s="225" t="e">
        <f t="shared" ca="1" si="137"/>
        <v>#N/A</v>
      </c>
      <c r="AJ249" s="225" t="e">
        <f t="shared" ca="1" si="138"/>
        <v>#N/A</v>
      </c>
      <c r="AK249" s="225" t="e">
        <f t="shared" ca="1" si="139"/>
        <v>#N/A</v>
      </c>
      <c r="AL249" s="225" t="e">
        <f t="shared" ca="1" si="140"/>
        <v>#N/A</v>
      </c>
      <c r="AM249" t="b">
        <f t="shared" ca="1" si="141"/>
        <v>0</v>
      </c>
      <c r="AN249" t="b">
        <f t="shared" ca="1" si="119"/>
        <v>0</v>
      </c>
      <c r="AO249" t="b">
        <f t="shared" ca="1" si="152"/>
        <v>0</v>
      </c>
      <c r="AP249" t="b">
        <f t="shared" ca="1" si="142"/>
        <v>0</v>
      </c>
      <c r="AQ249" t="b">
        <f t="shared" ca="1" si="120"/>
        <v>0</v>
      </c>
      <c r="AR249" s="124" t="e">
        <f t="shared" ca="1" si="143"/>
        <v>#N/A</v>
      </c>
      <c r="AS249" s="124" t="e">
        <f t="shared" ca="1" si="144"/>
        <v>#N/A</v>
      </c>
      <c r="AT249" t="e">
        <f t="shared" ca="1" si="153"/>
        <v>#N/A</v>
      </c>
      <c r="AU249" t="e">
        <f t="shared" ca="1" si="153"/>
        <v>#N/A</v>
      </c>
    </row>
    <row r="250" spans="1:47" x14ac:dyDescent="0.25">
      <c r="A250">
        <v>218</v>
      </c>
      <c r="B250" s="74">
        <f ca="1">OFFSET(InputPriceData!B$15,CalculationsAndCharts!$A250+$A$11,0,1,1)</f>
        <v>41274</v>
      </c>
      <c r="C250" s="3">
        <f ca="1">OFFSET(InputPriceData!G$15,CalculationsAndCharts!$A250+$A$11,0,1,1)</f>
        <v>3404100</v>
      </c>
      <c r="D250" s="4">
        <f ca="1">OFFSET(InputPriceData!C$15,CalculationsAndCharts!$A250+$A$11,IF($C$7,7,0),1,1)</f>
        <v>42.6</v>
      </c>
      <c r="E250" s="4">
        <f ca="1">OFFSET(InputPriceData!D$15,CalculationsAndCharts!$A250+$A$11,IF($C$7,7,0),1,1)</f>
        <v>44.12</v>
      </c>
      <c r="F250" s="4">
        <f ca="1">OFFSET(InputPriceData!E$15,CalculationsAndCharts!$A250+$A$11,IF($C$7,7,0),1,1)</f>
        <v>42.6</v>
      </c>
      <c r="G250" s="4">
        <f ca="1">OFFSET(InputPriceData!F$15,CalculationsAndCharts!$A250+$A$11,IF($C$7,7,0),1,1)</f>
        <v>44.09</v>
      </c>
      <c r="H250" s="126" t="e">
        <f t="shared" si="123"/>
        <v>#N/A</v>
      </c>
      <c r="I250" s="41" t="e">
        <f t="shared" si="155"/>
        <v>#N/A</v>
      </c>
      <c r="J250" s="41" t="e">
        <f t="shared" si="155"/>
        <v>#N/A</v>
      </c>
      <c r="K250" s="215">
        <f t="shared" ca="1" si="124"/>
        <v>43.138337224777203</v>
      </c>
      <c r="L250" s="215">
        <f t="shared" ca="1" si="145"/>
        <v>43.138337224777203</v>
      </c>
      <c r="M250" s="121">
        <f t="shared" ca="1" si="125"/>
        <v>1.0871703963687733</v>
      </c>
      <c r="N250" s="121">
        <f t="shared" ca="1" si="146"/>
        <v>-0.17646673186812778</v>
      </c>
      <c r="O250" s="121">
        <f t="shared" ca="1" si="147"/>
        <v>1.1882050992937927</v>
      </c>
      <c r="P250" s="121">
        <f t="shared" ca="1" si="154"/>
        <v>-2.2959962754169689</v>
      </c>
      <c r="Q250" s="121">
        <f t="shared" ca="1" si="126"/>
        <v>0.60832578706068396</v>
      </c>
      <c r="R250" s="121">
        <f t="shared" ca="1" si="127"/>
        <v>0.5162128121010886</v>
      </c>
      <c r="S250" s="121"/>
      <c r="T250" s="124">
        <f t="shared" ca="1" si="128"/>
        <v>48.76</v>
      </c>
      <c r="U250" s="124">
        <f t="shared" ca="1" si="129"/>
        <v>42.7</v>
      </c>
      <c r="V250" s="121">
        <f t="shared" ca="1" si="130"/>
        <v>0.22937293729372965</v>
      </c>
      <c r="W250" s="121" t="e">
        <f t="shared" si="148"/>
        <v>#N/A</v>
      </c>
      <c r="X250" s="124">
        <f t="shared" si="149"/>
        <v>0.2</v>
      </c>
      <c r="Y250" s="124">
        <f t="shared" si="150"/>
        <v>0.8</v>
      </c>
      <c r="Z250" t="e">
        <f t="shared" ca="1" si="131"/>
        <v>#N/A</v>
      </c>
      <c r="AA250" t="e">
        <f t="shared" ca="1" si="132"/>
        <v>#N/A</v>
      </c>
      <c r="AB250" t="e">
        <f t="shared" ca="1" si="133"/>
        <v>#N/A</v>
      </c>
      <c r="AC250" t="e">
        <f t="shared" ca="1" si="134"/>
        <v>#N/A</v>
      </c>
      <c r="AD250" t="b">
        <f t="shared" ca="1" si="135"/>
        <v>0</v>
      </c>
      <c r="AE250" t="b">
        <f t="shared" ca="1" si="122"/>
        <v>0</v>
      </c>
      <c r="AF250" t="b">
        <f t="shared" ca="1" si="151"/>
        <v>1</v>
      </c>
      <c r="AG250" t="b">
        <f t="shared" ca="1" si="136"/>
        <v>0</v>
      </c>
      <c r="AH250" t="b">
        <f t="shared" ca="1" si="118"/>
        <v>0</v>
      </c>
      <c r="AI250" s="225" t="e">
        <f t="shared" ca="1" si="137"/>
        <v>#N/A</v>
      </c>
      <c r="AJ250" s="225" t="e">
        <f t="shared" ca="1" si="138"/>
        <v>#N/A</v>
      </c>
      <c r="AK250" s="225" t="e">
        <f t="shared" ca="1" si="139"/>
        <v>#N/A</v>
      </c>
      <c r="AL250" s="225" t="e">
        <f t="shared" ca="1" si="140"/>
        <v>#N/A</v>
      </c>
      <c r="AM250" t="b">
        <f t="shared" ca="1" si="141"/>
        <v>0</v>
      </c>
      <c r="AN250" t="b">
        <f t="shared" ca="1" si="119"/>
        <v>0</v>
      </c>
      <c r="AO250" t="b">
        <f t="shared" ca="1" si="152"/>
        <v>0</v>
      </c>
      <c r="AP250" t="b">
        <f t="shared" ca="1" si="142"/>
        <v>0</v>
      </c>
      <c r="AQ250" t="b">
        <f t="shared" ca="1" si="120"/>
        <v>0</v>
      </c>
      <c r="AR250" s="124" t="e">
        <f t="shared" ca="1" si="143"/>
        <v>#N/A</v>
      </c>
      <c r="AS250" s="124" t="e">
        <f t="shared" ca="1" si="144"/>
        <v>#N/A</v>
      </c>
      <c r="AT250" t="e">
        <f t="shared" ca="1" si="153"/>
        <v>#N/A</v>
      </c>
      <c r="AU250" t="e">
        <f t="shared" ca="1" si="153"/>
        <v>#N/A</v>
      </c>
    </row>
    <row r="251" spans="1:47" x14ac:dyDescent="0.25">
      <c r="A251">
        <v>219</v>
      </c>
      <c r="B251" s="74">
        <f ca="1">OFFSET(InputPriceData!B$15,CalculationsAndCharts!$A251+$A$11,0,1,1)</f>
        <v>41271</v>
      </c>
      <c r="C251" s="3">
        <f ca="1">OFFSET(InputPriceData!G$15,CalculationsAndCharts!$A251+$A$11,0,1,1)</f>
        <v>2114300</v>
      </c>
      <c r="D251" s="4">
        <f ca="1">OFFSET(InputPriceData!C$15,CalculationsAndCharts!$A251+$A$11,IF($C$7,7,0),1,1)</f>
        <v>43.1</v>
      </c>
      <c r="E251" s="4">
        <f ca="1">OFFSET(InputPriceData!D$15,CalculationsAndCharts!$A251+$A$11,IF($C$7,7,0),1,1)</f>
        <v>43.21</v>
      </c>
      <c r="F251" s="4">
        <f ca="1">OFFSET(InputPriceData!E$15,CalculationsAndCharts!$A251+$A$11,IF($C$7,7,0),1,1)</f>
        <v>42.69</v>
      </c>
      <c r="G251" s="4">
        <f ca="1">OFFSET(InputPriceData!F$15,CalculationsAndCharts!$A251+$A$11,IF($C$7,7,0),1,1)</f>
        <v>42.7</v>
      </c>
      <c r="H251" s="126" t="e">
        <f t="shared" si="123"/>
        <v>#N/A</v>
      </c>
      <c r="I251" s="41" t="e">
        <f t="shared" si="155"/>
        <v>#N/A</v>
      </c>
      <c r="J251" s="41" t="e">
        <f t="shared" si="155"/>
        <v>#N/A</v>
      </c>
      <c r="K251" s="215">
        <f t="shared" ca="1" si="124"/>
        <v>43.153608007119033</v>
      </c>
      <c r="L251" s="215">
        <f t="shared" ca="1" si="145"/>
        <v>43.153608007119033</v>
      </c>
      <c r="M251" s="121">
        <f t="shared" ca="1" si="125"/>
        <v>-0.41148338761367875</v>
      </c>
      <c r="N251" s="121">
        <f t="shared" ca="1" si="146"/>
        <v>-0.38155578732864504</v>
      </c>
      <c r="O251" s="121">
        <f t="shared" ca="1" si="147"/>
        <v>1.4123350873025098</v>
      </c>
      <c r="P251" s="121">
        <f t="shared" ca="1" si="154"/>
        <v>-2.2959962754169689</v>
      </c>
      <c r="Q251" s="121">
        <f t="shared" ca="1" si="126"/>
        <v>0.51625388910347603</v>
      </c>
      <c r="R251" s="121">
        <f t="shared" ca="1" si="127"/>
        <v>0.48129213731977682</v>
      </c>
      <c r="S251" s="121"/>
      <c r="T251" s="124">
        <f t="shared" ca="1" si="128"/>
        <v>50</v>
      </c>
      <c r="U251" s="124">
        <f t="shared" ca="1" si="129"/>
        <v>42.7</v>
      </c>
      <c r="V251" s="121">
        <f t="shared" ca="1" si="130"/>
        <v>0</v>
      </c>
      <c r="W251" s="121" t="e">
        <f t="shared" si="148"/>
        <v>#N/A</v>
      </c>
      <c r="X251" s="124">
        <f t="shared" si="149"/>
        <v>0.2</v>
      </c>
      <c r="Y251" s="124">
        <f t="shared" si="150"/>
        <v>0.8</v>
      </c>
      <c r="Z251" t="e">
        <f t="shared" ca="1" si="131"/>
        <v>#N/A</v>
      </c>
      <c r="AA251" t="e">
        <f t="shared" ca="1" si="132"/>
        <v>#N/A</v>
      </c>
      <c r="AB251" t="e">
        <f t="shared" ca="1" si="133"/>
        <v>#N/A</v>
      </c>
      <c r="AC251" t="e">
        <f t="shared" ca="1" si="134"/>
        <v>#N/A</v>
      </c>
      <c r="AD251" t="b">
        <f t="shared" ca="1" si="135"/>
        <v>0</v>
      </c>
      <c r="AE251" t="b">
        <f t="shared" ca="1" si="122"/>
        <v>0</v>
      </c>
      <c r="AF251" t="b">
        <f t="shared" ca="1" si="151"/>
        <v>1</v>
      </c>
      <c r="AG251" t="b">
        <f t="shared" ca="1" si="136"/>
        <v>0</v>
      </c>
      <c r="AH251" t="b">
        <f t="shared" ca="1" si="118"/>
        <v>0</v>
      </c>
      <c r="AI251" s="225" t="e">
        <f t="shared" ca="1" si="137"/>
        <v>#N/A</v>
      </c>
      <c r="AJ251" s="225" t="e">
        <f t="shared" ca="1" si="138"/>
        <v>#N/A</v>
      </c>
      <c r="AK251" s="225" t="e">
        <f t="shared" ca="1" si="139"/>
        <v>#N/A</v>
      </c>
      <c r="AL251" s="225" t="e">
        <f t="shared" ca="1" si="140"/>
        <v>#N/A</v>
      </c>
      <c r="AM251" t="b">
        <f t="shared" ca="1" si="141"/>
        <v>0</v>
      </c>
      <c r="AN251" t="b">
        <f t="shared" ca="1" si="119"/>
        <v>0</v>
      </c>
      <c r="AO251" t="b">
        <f t="shared" ca="1" si="152"/>
        <v>0</v>
      </c>
      <c r="AP251" t="b">
        <f t="shared" ca="1" si="142"/>
        <v>0</v>
      </c>
      <c r="AQ251" t="b">
        <f t="shared" ca="1" si="120"/>
        <v>0</v>
      </c>
      <c r="AR251" s="124" t="e">
        <f t="shared" ca="1" si="143"/>
        <v>#N/A</v>
      </c>
      <c r="AS251" s="124" t="e">
        <f t="shared" ca="1" si="144"/>
        <v>#N/A</v>
      </c>
      <c r="AT251" t="e">
        <f t="shared" ca="1" si="153"/>
        <v>#N/A</v>
      </c>
      <c r="AU251" t="e">
        <f t="shared" ca="1" si="153"/>
        <v>#N/A</v>
      </c>
    </row>
    <row r="252" spans="1:47" x14ac:dyDescent="0.25">
      <c r="A252">
        <v>220</v>
      </c>
      <c r="B252" s="74">
        <f ca="1">OFFSET(InputPriceData!B$15,CalculationsAndCharts!$A252+$A$11,0,1,1)</f>
        <v>41270</v>
      </c>
      <c r="C252" s="3">
        <f ca="1">OFFSET(InputPriceData!G$15,CalculationsAndCharts!$A252+$A$11,0,1,1)</f>
        <v>2227900</v>
      </c>
      <c r="D252" s="4">
        <f ca="1">OFFSET(InputPriceData!C$15,CalculationsAndCharts!$A252+$A$11,IF($C$7,7,0),1,1)</f>
        <v>42.96</v>
      </c>
      <c r="E252" s="4">
        <f ca="1">OFFSET(InputPriceData!D$15,CalculationsAndCharts!$A252+$A$11,IF($C$7,7,0),1,1)</f>
        <v>43.3</v>
      </c>
      <c r="F252" s="4">
        <f ca="1">OFFSET(InputPriceData!E$15,CalculationsAndCharts!$A252+$A$11,IF($C$7,7,0),1,1)</f>
        <v>42.65</v>
      </c>
      <c r="G252" s="4">
        <f ca="1">OFFSET(InputPriceData!F$15,CalculationsAndCharts!$A252+$A$11,IF($C$7,7,0),1,1)</f>
        <v>43.12</v>
      </c>
      <c r="H252" s="126" t="e">
        <f t="shared" si="123"/>
        <v>#N/A</v>
      </c>
      <c r="I252" s="41" t="e">
        <f t="shared" si="155"/>
        <v>#N/A</v>
      </c>
      <c r="J252" s="41" t="e">
        <f t="shared" si="155"/>
        <v>#N/A</v>
      </c>
      <c r="K252" s="215">
        <f t="shared" ca="1" si="124"/>
        <v>43.339302861468028</v>
      </c>
      <c r="L252" s="215">
        <f t="shared" ca="1" si="145"/>
        <v>43.339302861468028</v>
      </c>
      <c r="M252" s="121">
        <f t="shared" ca="1" si="125"/>
        <v>-0.22142037080586408</v>
      </c>
      <c r="N252" s="121">
        <f t="shared" ca="1" si="146"/>
        <v>-0.43743714106675891</v>
      </c>
      <c r="O252" s="121">
        <f t="shared" ca="1" si="147"/>
        <v>1.4437403792955537</v>
      </c>
      <c r="P252" s="121">
        <f t="shared" ca="1" si="154"/>
        <v>-2.2959962754169689</v>
      </c>
      <c r="Q252" s="121">
        <f t="shared" ca="1" si="126"/>
        <v>0.49697593866888989</v>
      </c>
      <c r="R252" s="121">
        <f t="shared" ca="1" si="127"/>
        <v>0.44623879237328723</v>
      </c>
      <c r="S252" s="121"/>
      <c r="T252" s="124">
        <f t="shared" ca="1" si="128"/>
        <v>50</v>
      </c>
      <c r="U252" s="124">
        <f t="shared" ca="1" si="129"/>
        <v>42.94</v>
      </c>
      <c r="V252" s="121">
        <f t="shared" ca="1" si="130"/>
        <v>2.5495750708215248E-2</v>
      </c>
      <c r="W252" s="121" t="e">
        <f t="shared" si="148"/>
        <v>#N/A</v>
      </c>
      <c r="X252" s="124">
        <f t="shared" si="149"/>
        <v>0.2</v>
      </c>
      <c r="Y252" s="124">
        <f t="shared" si="150"/>
        <v>0.8</v>
      </c>
      <c r="Z252" t="e">
        <f t="shared" ca="1" si="131"/>
        <v>#N/A</v>
      </c>
      <c r="AA252" t="e">
        <f t="shared" ca="1" si="132"/>
        <v>#N/A</v>
      </c>
      <c r="AB252" t="e">
        <f t="shared" ca="1" si="133"/>
        <v>#N/A</v>
      </c>
      <c r="AC252" t="e">
        <f t="shared" ca="1" si="134"/>
        <v>#N/A</v>
      </c>
      <c r="AD252" t="b">
        <f t="shared" ca="1" si="135"/>
        <v>0</v>
      </c>
      <c r="AE252" t="b">
        <f t="shared" ca="1" si="122"/>
        <v>0</v>
      </c>
      <c r="AF252" t="b">
        <f t="shared" ca="1" si="151"/>
        <v>1</v>
      </c>
      <c r="AG252" t="b">
        <f t="shared" ca="1" si="136"/>
        <v>0</v>
      </c>
      <c r="AH252" t="b">
        <f t="shared" ca="1" si="118"/>
        <v>0</v>
      </c>
      <c r="AI252" s="225" t="e">
        <f t="shared" ca="1" si="137"/>
        <v>#N/A</v>
      </c>
      <c r="AJ252" s="225" t="e">
        <f t="shared" ca="1" si="138"/>
        <v>#N/A</v>
      </c>
      <c r="AK252" s="225" t="e">
        <f t="shared" ca="1" si="139"/>
        <v>#N/A</v>
      </c>
      <c r="AL252" s="225" t="e">
        <f t="shared" ca="1" si="140"/>
        <v>#N/A</v>
      </c>
      <c r="AM252" t="b">
        <f t="shared" ca="1" si="141"/>
        <v>0</v>
      </c>
      <c r="AN252" t="b">
        <f t="shared" ca="1" si="119"/>
        <v>0</v>
      </c>
      <c r="AO252" t="b">
        <f t="shared" ca="1" si="152"/>
        <v>0</v>
      </c>
      <c r="AP252" t="b">
        <f t="shared" ca="1" si="142"/>
        <v>0</v>
      </c>
      <c r="AQ252" t="b">
        <f t="shared" ca="1" si="120"/>
        <v>0</v>
      </c>
      <c r="AR252" s="124" t="e">
        <f t="shared" ca="1" si="143"/>
        <v>#N/A</v>
      </c>
      <c r="AS252" s="124" t="e">
        <f t="shared" ca="1" si="144"/>
        <v>#N/A</v>
      </c>
      <c r="AT252" t="e">
        <f t="shared" ca="1" si="153"/>
        <v>#N/A</v>
      </c>
      <c r="AU252" t="e">
        <f t="shared" ca="1" si="153"/>
        <v>#N/A</v>
      </c>
    </row>
    <row r="253" spans="1:47" x14ac:dyDescent="0.25">
      <c r="A253">
        <v>221</v>
      </c>
      <c r="B253" s="74">
        <f ca="1">OFFSET(InputPriceData!B$15,CalculationsAndCharts!$A253+$A$11,0,1,1)</f>
        <v>41269</v>
      </c>
      <c r="C253" s="3">
        <f ca="1">OFFSET(InputPriceData!G$15,CalculationsAndCharts!$A253+$A$11,0,1,1)</f>
        <v>2623500</v>
      </c>
      <c r="D253" s="4">
        <f ca="1">OFFSET(InputPriceData!C$15,CalculationsAndCharts!$A253+$A$11,IF($C$7,7,0),1,1)</f>
        <v>43.4</v>
      </c>
      <c r="E253" s="4">
        <f ca="1">OFFSET(InputPriceData!D$15,CalculationsAndCharts!$A253+$A$11,IF($C$7,7,0),1,1)</f>
        <v>43.42</v>
      </c>
      <c r="F253" s="4">
        <f ca="1">OFFSET(InputPriceData!E$15,CalculationsAndCharts!$A253+$A$11,IF($C$7,7,0),1,1)</f>
        <v>42.6</v>
      </c>
      <c r="G253" s="4">
        <f ca="1">OFFSET(InputPriceData!F$15,CalculationsAndCharts!$A253+$A$11,IF($C$7,7,0),1,1)</f>
        <v>42.95</v>
      </c>
      <c r="H253" s="126" t="e">
        <f t="shared" si="123"/>
        <v>#N/A</v>
      </c>
      <c r="I253" s="41" t="e">
        <f t="shared" ref="I253:J272" si="156">IF($A253=$E$25,I$32,NA())</f>
        <v>#N/A</v>
      </c>
      <c r="J253" s="41" t="e">
        <f t="shared" si="156"/>
        <v>#N/A</v>
      </c>
      <c r="K253" s="215">
        <f t="shared" ca="1" si="124"/>
        <v>43.526572277332818</v>
      </c>
      <c r="L253" s="215">
        <f t="shared" ca="1" si="145"/>
        <v>43.526572277332818</v>
      </c>
      <c r="M253" s="121">
        <f t="shared" ca="1" si="125"/>
        <v>-0.63924858866755585</v>
      </c>
      <c r="N253" s="121">
        <f t="shared" ca="1" si="146"/>
        <v>-0.49884234798192467</v>
      </c>
      <c r="O253" s="121">
        <f t="shared" ca="1" si="147"/>
        <v>1.4437403792955537</v>
      </c>
      <c r="P253" s="121">
        <f t="shared" ca="1" si="154"/>
        <v>-2.2959962754169689</v>
      </c>
      <c r="Q253" s="121">
        <f t="shared" ca="1" si="126"/>
        <v>0.48055627798562017</v>
      </c>
      <c r="R253" s="121">
        <f t="shared" ca="1" si="127"/>
        <v>0.39817118341649138</v>
      </c>
      <c r="S253" s="121"/>
      <c r="T253" s="124">
        <f t="shared" ca="1" si="128"/>
        <v>50</v>
      </c>
      <c r="U253" s="124">
        <f t="shared" ca="1" si="129"/>
        <v>42.94</v>
      </c>
      <c r="V253" s="121">
        <f t="shared" ca="1" si="130"/>
        <v>1.416430594901574E-3</v>
      </c>
      <c r="W253" s="121" t="e">
        <f t="shared" si="148"/>
        <v>#N/A</v>
      </c>
      <c r="X253" s="124">
        <f t="shared" si="149"/>
        <v>0.2</v>
      </c>
      <c r="Y253" s="124">
        <f t="shared" si="150"/>
        <v>0.8</v>
      </c>
      <c r="Z253" t="e">
        <f t="shared" ca="1" si="131"/>
        <v>#N/A</v>
      </c>
      <c r="AA253" t="e">
        <f t="shared" ca="1" si="132"/>
        <v>#N/A</v>
      </c>
      <c r="AB253" t="e">
        <f t="shared" ca="1" si="133"/>
        <v>#N/A</v>
      </c>
      <c r="AC253" t="e">
        <f t="shared" ca="1" si="134"/>
        <v>#N/A</v>
      </c>
      <c r="AD253" t="b">
        <f t="shared" ca="1" si="135"/>
        <v>0</v>
      </c>
      <c r="AE253" t="b">
        <f t="shared" ca="1" si="122"/>
        <v>0</v>
      </c>
      <c r="AF253" t="b">
        <f t="shared" ca="1" si="151"/>
        <v>1</v>
      </c>
      <c r="AG253" t="b">
        <f t="shared" ca="1" si="136"/>
        <v>0</v>
      </c>
      <c r="AH253" t="b">
        <f t="shared" ca="1" si="118"/>
        <v>0</v>
      </c>
      <c r="AI253" s="225" t="e">
        <f t="shared" ca="1" si="137"/>
        <v>#N/A</v>
      </c>
      <c r="AJ253" s="225" t="e">
        <f t="shared" ca="1" si="138"/>
        <v>#N/A</v>
      </c>
      <c r="AK253" s="225" t="e">
        <f t="shared" ca="1" si="139"/>
        <v>#N/A</v>
      </c>
      <c r="AL253" s="225" t="e">
        <f t="shared" ca="1" si="140"/>
        <v>#N/A</v>
      </c>
      <c r="AM253" t="b">
        <f t="shared" ca="1" si="141"/>
        <v>0</v>
      </c>
      <c r="AN253" t="b">
        <f t="shared" ca="1" si="119"/>
        <v>0</v>
      </c>
      <c r="AO253" t="b">
        <f t="shared" ca="1" si="152"/>
        <v>0</v>
      </c>
      <c r="AP253" t="b">
        <f t="shared" ca="1" si="142"/>
        <v>0</v>
      </c>
      <c r="AQ253" t="b">
        <f t="shared" ca="1" si="120"/>
        <v>0</v>
      </c>
      <c r="AR253" s="124" t="e">
        <f t="shared" ca="1" si="143"/>
        <v>#N/A</v>
      </c>
      <c r="AS253" s="124" t="e">
        <f t="shared" ca="1" si="144"/>
        <v>#N/A</v>
      </c>
      <c r="AT253" t="e">
        <f t="shared" ca="1" si="153"/>
        <v>#N/A</v>
      </c>
      <c r="AU253" t="e">
        <f t="shared" ca="1" si="153"/>
        <v>#N/A</v>
      </c>
    </row>
    <row r="254" spans="1:47" x14ac:dyDescent="0.25">
      <c r="A254">
        <v>222</v>
      </c>
      <c r="B254" s="74">
        <f ca="1">OFFSET(InputPriceData!B$15,CalculationsAndCharts!$A254+$A$11,0,1,1)</f>
        <v>41267</v>
      </c>
      <c r="C254" s="3">
        <f ca="1">OFFSET(InputPriceData!G$15,CalculationsAndCharts!$A254+$A$11,0,1,1)</f>
        <v>1587500</v>
      </c>
      <c r="D254" s="4">
        <f ca="1">OFFSET(InputPriceData!C$15,CalculationsAndCharts!$A254+$A$11,IF($C$7,7,0),1,1)</f>
        <v>43.58</v>
      </c>
      <c r="E254" s="4">
        <f ca="1">OFFSET(InputPriceData!D$15,CalculationsAndCharts!$A254+$A$11,IF($C$7,7,0),1,1)</f>
        <v>43.89</v>
      </c>
      <c r="F254" s="4">
        <f ca="1">OFFSET(InputPriceData!E$15,CalculationsAndCharts!$A254+$A$11,IF($C$7,7,0),1,1)</f>
        <v>43.41</v>
      </c>
      <c r="G254" s="4">
        <f ca="1">OFFSET(InputPriceData!F$15,CalculationsAndCharts!$A254+$A$11,IF($C$7,7,0),1,1)</f>
        <v>43.46</v>
      </c>
      <c r="H254" s="126" t="e">
        <f t="shared" si="123"/>
        <v>#N/A</v>
      </c>
      <c r="I254" s="41" t="e">
        <f t="shared" si="156"/>
        <v>#N/A</v>
      </c>
      <c r="J254" s="41" t="e">
        <f t="shared" si="156"/>
        <v>#N/A</v>
      </c>
      <c r="K254" s="215">
        <f t="shared" ca="1" si="124"/>
        <v>43.679345828081594</v>
      </c>
      <c r="L254" s="215">
        <f t="shared" ca="1" si="145"/>
        <v>43.679345828081594</v>
      </c>
      <c r="M254" s="121">
        <f t="shared" ca="1" si="125"/>
        <v>-0.38850128577310994</v>
      </c>
      <c r="N254" s="121">
        <f t="shared" ca="1" si="146"/>
        <v>-0.60597549423751995</v>
      </c>
      <c r="O254" s="121">
        <f t="shared" ca="1" si="147"/>
        <v>1.4437403792955537</v>
      </c>
      <c r="P254" s="121">
        <f t="shared" ca="1" si="154"/>
        <v>-2.2959962754169689</v>
      </c>
      <c r="Q254" s="121">
        <f t="shared" ca="1" si="126"/>
        <v>0.45190903457060738</v>
      </c>
      <c r="R254" s="121">
        <f t="shared" ca="1" si="127"/>
        <v>0.33705988014659843</v>
      </c>
      <c r="S254" s="121"/>
      <c r="T254" s="124">
        <f t="shared" ca="1" si="128"/>
        <v>50</v>
      </c>
      <c r="U254" s="124">
        <f t="shared" ca="1" si="129"/>
        <v>42.94</v>
      </c>
      <c r="V254" s="121">
        <f t="shared" ca="1" si="130"/>
        <v>7.3654390934844619E-2</v>
      </c>
      <c r="W254" s="121" t="e">
        <f t="shared" si="148"/>
        <v>#N/A</v>
      </c>
      <c r="X254" s="124">
        <f t="shared" si="149"/>
        <v>0.2</v>
      </c>
      <c r="Y254" s="124">
        <f t="shared" si="150"/>
        <v>0.8</v>
      </c>
      <c r="Z254" t="e">
        <f t="shared" ca="1" si="131"/>
        <v>#N/A</v>
      </c>
      <c r="AA254" t="e">
        <f t="shared" ca="1" si="132"/>
        <v>#N/A</v>
      </c>
      <c r="AB254" t="e">
        <f t="shared" ca="1" si="133"/>
        <v>#N/A</v>
      </c>
      <c r="AC254" t="e">
        <f t="shared" ca="1" si="134"/>
        <v>#N/A</v>
      </c>
      <c r="AD254" t="b">
        <f t="shared" ca="1" si="135"/>
        <v>0</v>
      </c>
      <c r="AE254" t="b">
        <f t="shared" ca="1" si="122"/>
        <v>0</v>
      </c>
      <c r="AF254" t="b">
        <f t="shared" ca="1" si="151"/>
        <v>1</v>
      </c>
      <c r="AG254" t="b">
        <f t="shared" ca="1" si="136"/>
        <v>0</v>
      </c>
      <c r="AH254" t="b">
        <f t="shared" ca="1" si="118"/>
        <v>0</v>
      </c>
      <c r="AI254" s="225" t="e">
        <f t="shared" ca="1" si="137"/>
        <v>#N/A</v>
      </c>
      <c r="AJ254" s="225" t="e">
        <f t="shared" ca="1" si="138"/>
        <v>#N/A</v>
      </c>
      <c r="AK254" s="225" t="e">
        <f t="shared" ca="1" si="139"/>
        <v>#N/A</v>
      </c>
      <c r="AL254" s="225" t="e">
        <f t="shared" ca="1" si="140"/>
        <v>#N/A</v>
      </c>
      <c r="AM254" t="b">
        <f t="shared" ca="1" si="141"/>
        <v>0</v>
      </c>
      <c r="AN254" t="b">
        <f t="shared" ca="1" si="119"/>
        <v>0</v>
      </c>
      <c r="AO254" t="b">
        <f t="shared" ca="1" si="152"/>
        <v>0</v>
      </c>
      <c r="AP254" t="b">
        <f t="shared" ca="1" si="142"/>
        <v>0</v>
      </c>
      <c r="AQ254" t="b">
        <f t="shared" ca="1" si="120"/>
        <v>0</v>
      </c>
      <c r="AR254" s="124" t="e">
        <f t="shared" ca="1" si="143"/>
        <v>#N/A</v>
      </c>
      <c r="AS254" s="124" t="e">
        <f t="shared" ca="1" si="144"/>
        <v>#N/A</v>
      </c>
      <c r="AT254" t="e">
        <f t="shared" ca="1" si="153"/>
        <v>#N/A</v>
      </c>
      <c r="AU254" t="e">
        <f t="shared" ca="1" si="153"/>
        <v>#N/A</v>
      </c>
    </row>
    <row r="255" spans="1:47" x14ac:dyDescent="0.25">
      <c r="A255">
        <v>223</v>
      </c>
      <c r="B255" s="74">
        <f ca="1">OFFSET(InputPriceData!B$15,CalculationsAndCharts!$A255+$A$11,0,1,1)</f>
        <v>41264</v>
      </c>
      <c r="C255" s="3">
        <f ca="1">OFFSET(InputPriceData!G$15,CalculationsAndCharts!$A255+$A$11,0,1,1)</f>
        <v>5483500</v>
      </c>
      <c r="D255" s="4">
        <f ca="1">OFFSET(InputPriceData!C$15,CalculationsAndCharts!$A255+$A$11,IF($C$7,7,0),1,1)</f>
        <v>43.71</v>
      </c>
      <c r="E255" s="4">
        <f ca="1">OFFSET(InputPriceData!D$15,CalculationsAndCharts!$A255+$A$11,IF($C$7,7,0),1,1)</f>
        <v>44.1</v>
      </c>
      <c r="F255" s="4">
        <f ca="1">OFFSET(InputPriceData!E$15,CalculationsAndCharts!$A255+$A$11,IF($C$7,7,0),1,1)</f>
        <v>43.39</v>
      </c>
      <c r="G255" s="4">
        <f ca="1">OFFSET(InputPriceData!F$15,CalculationsAndCharts!$A255+$A$11,IF($C$7,7,0),1,1)</f>
        <v>43.63</v>
      </c>
      <c r="H255" s="126" t="e">
        <f t="shared" si="123"/>
        <v>#N/A</v>
      </c>
      <c r="I255" s="41" t="e">
        <f t="shared" si="156"/>
        <v>#N/A</v>
      </c>
      <c r="J255" s="41" t="e">
        <f t="shared" si="156"/>
        <v>#N/A</v>
      </c>
      <c r="K255" s="215">
        <f t="shared" ca="1" si="124"/>
        <v>43.758850418142593</v>
      </c>
      <c r="L255" s="215">
        <f t="shared" ca="1" si="145"/>
        <v>43.758850418142593</v>
      </c>
      <c r="M255" s="121">
        <f t="shared" ca="1" si="125"/>
        <v>-0.45684477069915741</v>
      </c>
      <c r="N255" s="121">
        <f t="shared" ca="1" si="146"/>
        <v>-0.80976842060366805</v>
      </c>
      <c r="O255" s="121">
        <f t="shared" ca="1" si="147"/>
        <v>1.4437403792955537</v>
      </c>
      <c r="P255" s="121">
        <f t="shared" ca="1" si="154"/>
        <v>-2.2959962754169689</v>
      </c>
      <c r="Q255" s="121">
        <f t="shared" ca="1" si="126"/>
        <v>0.39741511021651038</v>
      </c>
      <c r="R255" s="121">
        <f t="shared" ca="1" si="127"/>
        <v>0.26797796315328726</v>
      </c>
      <c r="S255" s="121"/>
      <c r="T255" s="124">
        <f t="shared" ca="1" si="128"/>
        <v>50</v>
      </c>
      <c r="U255" s="124">
        <f t="shared" ca="1" si="129"/>
        <v>42.94</v>
      </c>
      <c r="V255" s="121">
        <f t="shared" ca="1" si="130"/>
        <v>9.7733711048159297E-2</v>
      </c>
      <c r="W255" s="121" t="e">
        <f t="shared" si="148"/>
        <v>#N/A</v>
      </c>
      <c r="X255" s="124">
        <f t="shared" si="149"/>
        <v>0.2</v>
      </c>
      <c r="Y255" s="124">
        <f t="shared" si="150"/>
        <v>0.8</v>
      </c>
      <c r="Z255" t="e">
        <f t="shared" ca="1" si="131"/>
        <v>#N/A</v>
      </c>
      <c r="AA255" t="e">
        <f t="shared" ca="1" si="132"/>
        <v>#N/A</v>
      </c>
      <c r="AB255" t="e">
        <f t="shared" ca="1" si="133"/>
        <v>#N/A</v>
      </c>
      <c r="AC255" t="e">
        <f t="shared" ca="1" si="134"/>
        <v>#N/A</v>
      </c>
      <c r="AD255" t="b">
        <f t="shared" ca="1" si="135"/>
        <v>0</v>
      </c>
      <c r="AE255" t="b">
        <f t="shared" ca="1" si="122"/>
        <v>0</v>
      </c>
      <c r="AF255" t="b">
        <f t="shared" ca="1" si="151"/>
        <v>1</v>
      </c>
      <c r="AG255" t="b">
        <f t="shared" ca="1" si="136"/>
        <v>0</v>
      </c>
      <c r="AH255" t="b">
        <f t="shared" ca="1" si="118"/>
        <v>0</v>
      </c>
      <c r="AI255" s="225" t="e">
        <f t="shared" ca="1" si="137"/>
        <v>#N/A</v>
      </c>
      <c r="AJ255" s="225" t="e">
        <f t="shared" ca="1" si="138"/>
        <v>#N/A</v>
      </c>
      <c r="AK255" s="225" t="e">
        <f t="shared" ca="1" si="139"/>
        <v>#N/A</v>
      </c>
      <c r="AL255" s="225" t="e">
        <f t="shared" ca="1" si="140"/>
        <v>#N/A</v>
      </c>
      <c r="AM255" t="b">
        <f t="shared" ca="1" si="141"/>
        <v>0</v>
      </c>
      <c r="AN255" t="b">
        <f t="shared" ca="1" si="119"/>
        <v>0</v>
      </c>
      <c r="AO255" t="b">
        <f t="shared" ca="1" si="152"/>
        <v>0</v>
      </c>
      <c r="AP255" t="b">
        <f t="shared" ca="1" si="142"/>
        <v>0</v>
      </c>
      <c r="AQ255" t="b">
        <f t="shared" ca="1" si="120"/>
        <v>0</v>
      </c>
      <c r="AR255" s="124" t="e">
        <f t="shared" ca="1" si="143"/>
        <v>#N/A</v>
      </c>
      <c r="AS255" s="124" t="e">
        <f t="shared" ca="1" si="144"/>
        <v>#N/A</v>
      </c>
      <c r="AT255" t="e">
        <f t="shared" ca="1" si="153"/>
        <v>#N/A</v>
      </c>
      <c r="AU255" t="e">
        <f t="shared" ca="1" si="153"/>
        <v>#N/A</v>
      </c>
    </row>
    <row r="256" spans="1:47" x14ac:dyDescent="0.25">
      <c r="A256">
        <v>224</v>
      </c>
      <c r="B256" s="74">
        <f ca="1">OFFSET(InputPriceData!B$15,CalculationsAndCharts!$A256+$A$11,0,1,1)</f>
        <v>41263</v>
      </c>
      <c r="C256" s="3">
        <f ca="1">OFFSET(InputPriceData!G$15,CalculationsAndCharts!$A256+$A$11,0,1,1)</f>
        <v>5205100</v>
      </c>
      <c r="D256" s="4">
        <f ca="1">OFFSET(InputPriceData!C$15,CalculationsAndCharts!$A256+$A$11,IF($C$7,7,0),1,1)</f>
        <v>43.22</v>
      </c>
      <c r="E256" s="4">
        <f ca="1">OFFSET(InputPriceData!D$15,CalculationsAndCharts!$A256+$A$11,IF($C$7,7,0),1,1)</f>
        <v>44</v>
      </c>
      <c r="F256" s="4">
        <f ca="1">OFFSET(InputPriceData!E$15,CalculationsAndCharts!$A256+$A$11,IF($C$7,7,0),1,1)</f>
        <v>43.2</v>
      </c>
      <c r="G256" s="4">
        <f ca="1">OFFSET(InputPriceData!F$15,CalculationsAndCharts!$A256+$A$11,IF($C$7,7,0),1,1)</f>
        <v>43.97</v>
      </c>
      <c r="H256" s="126" t="e">
        <f t="shared" si="123"/>
        <v>#N/A</v>
      </c>
      <c r="I256" s="41" t="e">
        <f t="shared" si="156"/>
        <v>#N/A</v>
      </c>
      <c r="J256" s="41" t="e">
        <f t="shared" si="156"/>
        <v>#N/A</v>
      </c>
      <c r="K256" s="215">
        <f t="shared" ca="1" si="124"/>
        <v>43.820537170391844</v>
      </c>
      <c r="L256" s="215">
        <f t="shared" ca="1" si="145"/>
        <v>43.820537170391844</v>
      </c>
      <c r="M256" s="121">
        <f t="shared" ca="1" si="125"/>
        <v>-0.34788885875280628</v>
      </c>
      <c r="N256" s="121">
        <f t="shared" ca="1" si="146"/>
        <v>-1.0670172514372895</v>
      </c>
      <c r="O256" s="121">
        <f t="shared" ca="1" si="147"/>
        <v>1.4437403792955537</v>
      </c>
      <c r="P256" s="121">
        <f t="shared" ca="1" si="154"/>
        <v>-2.2959962754169689</v>
      </c>
      <c r="Q256" s="121">
        <f t="shared" ca="1" si="126"/>
        <v>0.32862715678950721</v>
      </c>
      <c r="R256" s="121">
        <f t="shared" ca="1" si="127"/>
        <v>0.1964488376774641</v>
      </c>
      <c r="S256" s="121"/>
      <c r="T256" s="124">
        <f t="shared" ca="1" si="128"/>
        <v>50</v>
      </c>
      <c r="U256" s="124">
        <f t="shared" ca="1" si="129"/>
        <v>42.94</v>
      </c>
      <c r="V256" s="121">
        <f t="shared" ca="1" si="130"/>
        <v>0.14589235127478764</v>
      </c>
      <c r="W256" s="121" t="e">
        <f t="shared" si="148"/>
        <v>#N/A</v>
      </c>
      <c r="X256" s="124">
        <f t="shared" si="149"/>
        <v>0.2</v>
      </c>
      <c r="Y256" s="124">
        <f t="shared" si="150"/>
        <v>0.8</v>
      </c>
      <c r="Z256" t="e">
        <f t="shared" ca="1" si="131"/>
        <v>#N/A</v>
      </c>
      <c r="AA256" t="e">
        <f t="shared" ca="1" si="132"/>
        <v>#N/A</v>
      </c>
      <c r="AB256" t="e">
        <f t="shared" ca="1" si="133"/>
        <v>#N/A</v>
      </c>
      <c r="AC256" t="e">
        <f t="shared" ca="1" si="134"/>
        <v>#N/A</v>
      </c>
      <c r="AD256" t="b">
        <f t="shared" ca="1" si="135"/>
        <v>0</v>
      </c>
      <c r="AE256" t="b">
        <f t="shared" ca="1" si="122"/>
        <v>0</v>
      </c>
      <c r="AF256" t="b">
        <f t="shared" ca="1" si="151"/>
        <v>1</v>
      </c>
      <c r="AG256" t="b">
        <f t="shared" ca="1" si="136"/>
        <v>0</v>
      </c>
      <c r="AH256" t="b">
        <f t="shared" ca="1" si="118"/>
        <v>0</v>
      </c>
      <c r="AI256" s="225" t="e">
        <f t="shared" ca="1" si="137"/>
        <v>#N/A</v>
      </c>
      <c r="AJ256" s="225" t="e">
        <f t="shared" ca="1" si="138"/>
        <v>#N/A</v>
      </c>
      <c r="AK256" s="225" t="e">
        <f t="shared" ca="1" si="139"/>
        <v>#N/A</v>
      </c>
      <c r="AL256" s="225" t="e">
        <f t="shared" ca="1" si="140"/>
        <v>#N/A</v>
      </c>
      <c r="AM256" t="b">
        <f t="shared" ca="1" si="141"/>
        <v>0</v>
      </c>
      <c r="AN256" t="b">
        <f t="shared" ca="1" si="119"/>
        <v>0</v>
      </c>
      <c r="AO256" t="b">
        <f t="shared" ca="1" si="152"/>
        <v>0</v>
      </c>
      <c r="AP256" t="b">
        <f t="shared" ca="1" si="142"/>
        <v>0</v>
      </c>
      <c r="AQ256" t="b">
        <f t="shared" ca="1" si="120"/>
        <v>0</v>
      </c>
      <c r="AR256" s="124" t="e">
        <f t="shared" ca="1" si="143"/>
        <v>#N/A</v>
      </c>
      <c r="AS256" s="124" t="e">
        <f t="shared" ca="1" si="144"/>
        <v>#N/A</v>
      </c>
      <c r="AT256" t="e">
        <f t="shared" ca="1" si="153"/>
        <v>#N/A</v>
      </c>
      <c r="AU256" t="e">
        <f t="shared" ca="1" si="153"/>
        <v>#N/A</v>
      </c>
    </row>
    <row r="257" spans="1:47" x14ac:dyDescent="0.25">
      <c r="A257">
        <v>225</v>
      </c>
      <c r="B257" s="74">
        <f ca="1">OFFSET(InputPriceData!B$15,CalculationsAndCharts!$A257+$A$11,0,1,1)</f>
        <v>41262</v>
      </c>
      <c r="C257" s="3">
        <f ca="1">OFFSET(InputPriceData!G$15,CalculationsAndCharts!$A257+$A$11,0,1,1)</f>
        <v>5994500</v>
      </c>
      <c r="D257" s="4">
        <f ca="1">OFFSET(InputPriceData!C$15,CalculationsAndCharts!$A257+$A$11,IF($C$7,7,0),1,1)</f>
        <v>44.04</v>
      </c>
      <c r="E257" s="4">
        <f ca="1">OFFSET(InputPriceData!D$15,CalculationsAndCharts!$A257+$A$11,IF($C$7,7,0),1,1)</f>
        <v>44.13</v>
      </c>
      <c r="F257" s="4">
        <f ca="1">OFFSET(InputPriceData!E$15,CalculationsAndCharts!$A257+$A$11,IF($C$7,7,0),1,1)</f>
        <v>43.24</v>
      </c>
      <c r="G257" s="4">
        <f ca="1">OFFSET(InputPriceData!F$15,CalculationsAndCharts!$A257+$A$11,IF($C$7,7,0),1,1)</f>
        <v>43.28</v>
      </c>
      <c r="H257" s="126" t="e">
        <f t="shared" si="123"/>
        <v>#N/A</v>
      </c>
      <c r="I257" s="41" t="e">
        <f t="shared" si="156"/>
        <v>#N/A</v>
      </c>
      <c r="J257" s="41" t="e">
        <f t="shared" si="156"/>
        <v>#N/A</v>
      </c>
      <c r="K257" s="215">
        <f t="shared" ca="1" si="124"/>
        <v>43.957878756582204</v>
      </c>
      <c r="L257" s="215">
        <f t="shared" ca="1" si="145"/>
        <v>43.957878756582204</v>
      </c>
      <c r="M257" s="121">
        <f t="shared" ca="1" si="125"/>
        <v>-1.3459141096957448</v>
      </c>
      <c r="N257" s="121">
        <f t="shared" ca="1" si="146"/>
        <v>-1.2834122133619816</v>
      </c>
      <c r="O257" s="121">
        <f t="shared" ca="1" si="147"/>
        <v>1.4437403792955537</v>
      </c>
      <c r="P257" s="121">
        <f t="shared" ca="1" si="154"/>
        <v>-2.2959962754169689</v>
      </c>
      <c r="Q257" s="121">
        <f t="shared" ca="1" si="126"/>
        <v>0.27076346693530101</v>
      </c>
      <c r="R257" s="121">
        <f t="shared" ca="1" si="127"/>
        <v>0.12505547660227315</v>
      </c>
      <c r="S257" s="121"/>
      <c r="T257" s="124">
        <f t="shared" ca="1" si="128"/>
        <v>50</v>
      </c>
      <c r="U257" s="124">
        <f t="shared" ca="1" si="129"/>
        <v>42.94</v>
      </c>
      <c r="V257" s="121">
        <f t="shared" ca="1" si="130"/>
        <v>4.8158640226629364E-2</v>
      </c>
      <c r="W257" s="121" t="e">
        <f t="shared" si="148"/>
        <v>#N/A</v>
      </c>
      <c r="X257" s="124">
        <f t="shared" si="149"/>
        <v>0.2</v>
      </c>
      <c r="Y257" s="124">
        <f t="shared" si="150"/>
        <v>0.8</v>
      </c>
      <c r="Z257" t="e">
        <f t="shared" ca="1" si="131"/>
        <v>#N/A</v>
      </c>
      <c r="AA257" t="e">
        <f t="shared" ca="1" si="132"/>
        <v>#N/A</v>
      </c>
      <c r="AB257" t="e">
        <f t="shared" ca="1" si="133"/>
        <v>#N/A</v>
      </c>
      <c r="AC257" t="e">
        <f t="shared" ca="1" si="134"/>
        <v>#N/A</v>
      </c>
      <c r="AD257" t="b">
        <f t="shared" ca="1" si="135"/>
        <v>0</v>
      </c>
      <c r="AE257" t="b">
        <f t="shared" ca="1" si="122"/>
        <v>0</v>
      </c>
      <c r="AF257" t="b">
        <f t="shared" ca="1" si="151"/>
        <v>1</v>
      </c>
      <c r="AG257" t="b">
        <f t="shared" ca="1" si="136"/>
        <v>0</v>
      </c>
      <c r="AH257" t="b">
        <f t="shared" ca="1" si="118"/>
        <v>0</v>
      </c>
      <c r="AI257" s="225" t="e">
        <f t="shared" ca="1" si="137"/>
        <v>#N/A</v>
      </c>
      <c r="AJ257" s="225" t="e">
        <f t="shared" ca="1" si="138"/>
        <v>#N/A</v>
      </c>
      <c r="AK257" s="225" t="e">
        <f t="shared" ca="1" si="139"/>
        <v>#N/A</v>
      </c>
      <c r="AL257" s="225" t="e">
        <f t="shared" ca="1" si="140"/>
        <v>#N/A</v>
      </c>
      <c r="AM257" t="b">
        <f t="shared" ca="1" si="141"/>
        <v>0</v>
      </c>
      <c r="AN257" t="b">
        <f t="shared" ca="1" si="119"/>
        <v>0</v>
      </c>
      <c r="AO257" t="b">
        <f t="shared" ca="1" si="152"/>
        <v>0</v>
      </c>
      <c r="AP257" t="b">
        <f t="shared" ca="1" si="142"/>
        <v>0</v>
      </c>
      <c r="AQ257" t="b">
        <f t="shared" ca="1" si="120"/>
        <v>0</v>
      </c>
      <c r="AR257" s="124" t="e">
        <f t="shared" ca="1" si="143"/>
        <v>#N/A</v>
      </c>
      <c r="AS257" s="124" t="e">
        <f t="shared" ca="1" si="144"/>
        <v>#N/A</v>
      </c>
      <c r="AT257" t="e">
        <f t="shared" ca="1" si="153"/>
        <v>#N/A</v>
      </c>
      <c r="AU257" t="e">
        <f t="shared" ca="1" si="153"/>
        <v>#N/A</v>
      </c>
    </row>
    <row r="258" spans="1:47" x14ac:dyDescent="0.25">
      <c r="A258">
        <v>226</v>
      </c>
      <c r="B258" s="74">
        <f ca="1">OFFSET(InputPriceData!B$15,CalculationsAndCharts!$A258+$A$11,0,1,1)</f>
        <v>41261</v>
      </c>
      <c r="C258" s="3">
        <f ca="1">OFFSET(InputPriceData!G$15,CalculationsAndCharts!$A258+$A$11,0,1,1)</f>
        <v>5519800</v>
      </c>
      <c r="D258" s="4">
        <f ca="1">OFFSET(InputPriceData!C$15,CalculationsAndCharts!$A258+$A$11,IF($C$7,7,0),1,1)</f>
        <v>44.05</v>
      </c>
      <c r="E258" s="4">
        <f ca="1">OFFSET(InputPriceData!D$15,CalculationsAndCharts!$A258+$A$11,IF($C$7,7,0),1,1)</f>
        <v>44.34</v>
      </c>
      <c r="F258" s="4">
        <f ca="1">OFFSET(InputPriceData!E$15,CalculationsAndCharts!$A258+$A$11,IF($C$7,7,0),1,1)</f>
        <v>43.84</v>
      </c>
      <c r="G258" s="4">
        <f ca="1">OFFSET(InputPriceData!F$15,CalculationsAndCharts!$A258+$A$11,IF($C$7,7,0),1,1)</f>
        <v>44.2</v>
      </c>
      <c r="H258" s="126" t="e">
        <f t="shared" si="123"/>
        <v>#N/A</v>
      </c>
      <c r="I258" s="41" t="e">
        <f t="shared" si="156"/>
        <v>#N/A</v>
      </c>
      <c r="J258" s="41" t="e">
        <f t="shared" si="156"/>
        <v>#N/A</v>
      </c>
      <c r="K258" s="215">
        <f t="shared" ca="1" si="124"/>
        <v>44.086929945542522</v>
      </c>
      <c r="L258" s="215">
        <f t="shared" ca="1" si="145"/>
        <v>44.086929945542522</v>
      </c>
      <c r="M258" s="121">
        <f t="shared" ca="1" si="125"/>
        <v>-0.76435203628116377</v>
      </c>
      <c r="N258" s="121">
        <f t="shared" ca="1" si="146"/>
        <v>-1.5408878285096201</v>
      </c>
      <c r="O258" s="121">
        <f t="shared" ca="1" si="147"/>
        <v>1.4437403792955537</v>
      </c>
      <c r="P258" s="121">
        <f t="shared" ca="1" si="154"/>
        <v>-2.2959962754169689</v>
      </c>
      <c r="Q258" s="121">
        <f t="shared" ca="1" si="126"/>
        <v>0.20191487172120004</v>
      </c>
      <c r="R258" s="121">
        <f t="shared" ca="1" si="127"/>
        <v>5.895742933146092E-2</v>
      </c>
      <c r="S258" s="121"/>
      <c r="T258" s="124">
        <f t="shared" ca="1" si="128"/>
        <v>50</v>
      </c>
      <c r="U258" s="124">
        <f t="shared" ca="1" si="129"/>
        <v>42.94</v>
      </c>
      <c r="V258" s="121">
        <f t="shared" ca="1" si="130"/>
        <v>0.17847025495750776</v>
      </c>
      <c r="W258" s="121" t="e">
        <f t="shared" si="148"/>
        <v>#N/A</v>
      </c>
      <c r="X258" s="124">
        <f t="shared" si="149"/>
        <v>0.2</v>
      </c>
      <c r="Y258" s="124">
        <f t="shared" si="150"/>
        <v>0.8</v>
      </c>
      <c r="Z258" t="e">
        <f t="shared" ca="1" si="131"/>
        <v>#N/A</v>
      </c>
      <c r="AA258" t="e">
        <f t="shared" ca="1" si="132"/>
        <v>#N/A</v>
      </c>
      <c r="AB258" t="e">
        <f t="shared" ca="1" si="133"/>
        <v>#N/A</v>
      </c>
      <c r="AC258" t="e">
        <f t="shared" ca="1" si="134"/>
        <v>#N/A</v>
      </c>
      <c r="AD258" t="b">
        <f t="shared" ca="1" si="135"/>
        <v>0</v>
      </c>
      <c r="AE258" t="b">
        <f t="shared" ca="1" si="122"/>
        <v>0</v>
      </c>
      <c r="AF258" t="b">
        <f t="shared" ca="1" si="151"/>
        <v>1</v>
      </c>
      <c r="AG258" t="b">
        <f t="shared" ca="1" si="136"/>
        <v>0</v>
      </c>
      <c r="AH258" t="b">
        <f t="shared" ca="1" si="118"/>
        <v>0</v>
      </c>
      <c r="AI258" s="225" t="e">
        <f t="shared" ca="1" si="137"/>
        <v>#N/A</v>
      </c>
      <c r="AJ258" s="225" t="e">
        <f t="shared" ca="1" si="138"/>
        <v>#N/A</v>
      </c>
      <c r="AK258" s="225" t="e">
        <f t="shared" ca="1" si="139"/>
        <v>#N/A</v>
      </c>
      <c r="AL258" s="225" t="e">
        <f t="shared" ca="1" si="140"/>
        <v>#N/A</v>
      </c>
      <c r="AM258" t="b">
        <f t="shared" ca="1" si="141"/>
        <v>0</v>
      </c>
      <c r="AN258" t="b">
        <f t="shared" ca="1" si="119"/>
        <v>0</v>
      </c>
      <c r="AO258" t="b">
        <f t="shared" ca="1" si="152"/>
        <v>0</v>
      </c>
      <c r="AP258" t="b">
        <f t="shared" ca="1" si="142"/>
        <v>0</v>
      </c>
      <c r="AQ258" t="b">
        <f t="shared" ca="1" si="120"/>
        <v>0</v>
      </c>
      <c r="AR258" s="124" t="e">
        <f t="shared" ca="1" si="143"/>
        <v>#N/A</v>
      </c>
      <c r="AS258" s="124" t="e">
        <f t="shared" ca="1" si="144"/>
        <v>#N/A</v>
      </c>
      <c r="AT258" t="e">
        <f t="shared" ca="1" si="153"/>
        <v>#N/A</v>
      </c>
      <c r="AU258" t="e">
        <f t="shared" ca="1" si="153"/>
        <v>#N/A</v>
      </c>
    </row>
    <row r="259" spans="1:47" x14ac:dyDescent="0.25">
      <c r="A259">
        <v>227</v>
      </c>
      <c r="B259" s="74">
        <f ca="1">OFFSET(InputPriceData!B$15,CalculationsAndCharts!$A259+$A$11,0,1,1)</f>
        <v>41260</v>
      </c>
      <c r="C259" s="3">
        <f ca="1">OFFSET(InputPriceData!G$15,CalculationsAndCharts!$A259+$A$11,0,1,1)</f>
        <v>4976200</v>
      </c>
      <c r="D259" s="4">
        <f ca="1">OFFSET(InputPriceData!C$15,CalculationsAndCharts!$A259+$A$11,IF($C$7,7,0),1,1)</f>
        <v>43.79</v>
      </c>
      <c r="E259" s="4">
        <f ca="1">OFFSET(InputPriceData!D$15,CalculationsAndCharts!$A259+$A$11,IF($C$7,7,0),1,1)</f>
        <v>44.23</v>
      </c>
      <c r="F259" s="4">
        <f ca="1">OFFSET(InputPriceData!E$15,CalculationsAndCharts!$A259+$A$11,IF($C$7,7,0),1,1)</f>
        <v>43.33</v>
      </c>
      <c r="G259" s="4">
        <f ca="1">OFFSET(InputPriceData!F$15,CalculationsAndCharts!$A259+$A$11,IF($C$7,7,0),1,1)</f>
        <v>44.13</v>
      </c>
      <c r="H259" s="126" t="e">
        <f t="shared" si="123"/>
        <v>#N/A</v>
      </c>
      <c r="I259" s="41" t="e">
        <f t="shared" si="156"/>
        <v>#N/A</v>
      </c>
      <c r="J259" s="41" t="e">
        <f t="shared" si="156"/>
        <v>#N/A</v>
      </c>
      <c r="K259" s="215">
        <f t="shared" ca="1" si="124"/>
        <v>44.187176473658837</v>
      </c>
      <c r="L259" s="215">
        <f t="shared" ca="1" si="145"/>
        <v>44.187176473658837</v>
      </c>
      <c r="M259" s="121">
        <f t="shared" ca="1" si="125"/>
        <v>-1.1456198591745301</v>
      </c>
      <c r="N259" s="121">
        <f t="shared" ca="1" si="146"/>
        <v>-1.867936802562264</v>
      </c>
      <c r="O259" s="121">
        <f t="shared" ca="1" si="147"/>
        <v>1.4437403792955537</v>
      </c>
      <c r="P259" s="121">
        <f t="shared" ca="1" si="154"/>
        <v>-2.2959962754169689</v>
      </c>
      <c r="Q259" s="121">
        <f t="shared" ca="1" si="126"/>
        <v>0.11446246417252348</v>
      </c>
      <c r="R259" s="121">
        <f t="shared" ca="1" si="127"/>
        <v>7.421603644784119E-3</v>
      </c>
      <c r="S259" s="121"/>
      <c r="T259" s="124">
        <f t="shared" ca="1" si="128"/>
        <v>50</v>
      </c>
      <c r="U259" s="124">
        <f t="shared" ca="1" si="129"/>
        <v>42.94</v>
      </c>
      <c r="V259" s="121">
        <f t="shared" ca="1" si="130"/>
        <v>0.16855524079320178</v>
      </c>
      <c r="W259" s="121" t="e">
        <f t="shared" si="148"/>
        <v>#N/A</v>
      </c>
      <c r="X259" s="124">
        <f t="shared" si="149"/>
        <v>0.2</v>
      </c>
      <c r="Y259" s="124">
        <f t="shared" si="150"/>
        <v>0.8</v>
      </c>
      <c r="Z259" t="e">
        <f t="shared" ca="1" si="131"/>
        <v>#N/A</v>
      </c>
      <c r="AA259" t="e">
        <f t="shared" ca="1" si="132"/>
        <v>#N/A</v>
      </c>
      <c r="AB259" t="e">
        <f t="shared" ca="1" si="133"/>
        <v>#N/A</v>
      </c>
      <c r="AC259" t="e">
        <f t="shared" ca="1" si="134"/>
        <v>#N/A</v>
      </c>
      <c r="AD259" t="b">
        <f t="shared" ca="1" si="135"/>
        <v>0</v>
      </c>
      <c r="AE259" t="b">
        <f t="shared" ca="1" si="122"/>
        <v>0</v>
      </c>
      <c r="AF259" t="b">
        <f t="shared" ca="1" si="151"/>
        <v>1</v>
      </c>
      <c r="AG259" t="b">
        <f t="shared" ca="1" si="136"/>
        <v>0</v>
      </c>
      <c r="AH259" t="b">
        <f t="shared" ca="1" si="118"/>
        <v>0</v>
      </c>
      <c r="AI259" s="225" t="e">
        <f t="shared" ca="1" si="137"/>
        <v>#N/A</v>
      </c>
      <c r="AJ259" s="225" t="e">
        <f t="shared" ca="1" si="138"/>
        <v>#N/A</v>
      </c>
      <c r="AK259" s="225" t="e">
        <f t="shared" ca="1" si="139"/>
        <v>#N/A</v>
      </c>
      <c r="AL259" s="225" t="e">
        <f t="shared" ca="1" si="140"/>
        <v>#N/A</v>
      </c>
      <c r="AM259" t="b">
        <f t="shared" ca="1" si="141"/>
        <v>0</v>
      </c>
      <c r="AN259" t="b">
        <f t="shared" ca="1" si="119"/>
        <v>0</v>
      </c>
      <c r="AO259" t="b">
        <f t="shared" ca="1" si="152"/>
        <v>0</v>
      </c>
      <c r="AP259" t="b">
        <f t="shared" ca="1" si="142"/>
        <v>0</v>
      </c>
      <c r="AQ259" t="b">
        <f t="shared" ca="1" si="120"/>
        <v>0</v>
      </c>
      <c r="AR259" s="124" t="e">
        <f t="shared" ca="1" si="143"/>
        <v>#N/A</v>
      </c>
      <c r="AS259" s="124" t="e">
        <f t="shared" ca="1" si="144"/>
        <v>#N/A</v>
      </c>
      <c r="AT259" t="e">
        <f t="shared" ca="1" si="153"/>
        <v>#N/A</v>
      </c>
      <c r="AU259" t="e">
        <f t="shared" ca="1" si="153"/>
        <v>#N/A</v>
      </c>
    </row>
    <row r="260" spans="1:47" x14ac:dyDescent="0.25">
      <c r="A260">
        <v>228</v>
      </c>
      <c r="B260" s="74">
        <f ca="1">OFFSET(InputPriceData!B$15,CalculationsAndCharts!$A260+$A$11,0,1,1)</f>
        <v>41257</v>
      </c>
      <c r="C260" s="3">
        <f ca="1">OFFSET(InputPriceData!G$15,CalculationsAndCharts!$A260+$A$11,0,1,1)</f>
        <v>3904200</v>
      </c>
      <c r="D260" s="4">
        <f ca="1">OFFSET(InputPriceData!C$15,CalculationsAndCharts!$A260+$A$11,IF($C$7,7,0),1,1)</f>
        <v>44.9</v>
      </c>
      <c r="E260" s="4">
        <f ca="1">OFFSET(InputPriceData!D$15,CalculationsAndCharts!$A260+$A$11,IF($C$7,7,0),1,1)</f>
        <v>44.96</v>
      </c>
      <c r="F260" s="4">
        <f ca="1">OFFSET(InputPriceData!E$15,CalculationsAndCharts!$A260+$A$11,IF($C$7,7,0),1,1)</f>
        <v>43.82</v>
      </c>
      <c r="G260" s="4">
        <f ca="1">OFFSET(InputPriceData!F$15,CalculationsAndCharts!$A260+$A$11,IF($C$7,7,0),1,1)</f>
        <v>43.83</v>
      </c>
      <c r="H260" s="126" t="e">
        <f t="shared" si="123"/>
        <v>#N/A</v>
      </c>
      <c r="I260" s="41" t="e">
        <f t="shared" si="156"/>
        <v>#N/A</v>
      </c>
      <c r="J260" s="41" t="e">
        <f t="shared" si="156"/>
        <v>#N/A</v>
      </c>
      <c r="K260" s="215">
        <f t="shared" ca="1" si="124"/>
        <v>44.417260980633358</v>
      </c>
      <c r="L260" s="215">
        <f t="shared" ca="1" si="145"/>
        <v>44.417260980633358</v>
      </c>
      <c r="M260" s="121">
        <f t="shared" ca="1" si="125"/>
        <v>-1.8466060388117687</v>
      </c>
      <c r="N260" s="121">
        <f t="shared" ca="1" si="146"/>
        <v>-2.1012212298575319</v>
      </c>
      <c r="O260" s="121">
        <f t="shared" ca="1" si="147"/>
        <v>1.4437403792955537</v>
      </c>
      <c r="P260" s="121">
        <f t="shared" ca="1" si="154"/>
        <v>-2.2959962754169689</v>
      </c>
      <c r="Q260" s="121">
        <f t="shared" ca="1" si="126"/>
        <v>5.2082556485360219E-2</v>
      </c>
      <c r="R260" s="121">
        <f t="shared" ca="1" si="127"/>
        <v>-2.5088733825731707E-2</v>
      </c>
      <c r="S260" s="121"/>
      <c r="T260" s="124">
        <f t="shared" ca="1" si="128"/>
        <v>50</v>
      </c>
      <c r="U260" s="124">
        <f t="shared" ca="1" si="129"/>
        <v>42.94</v>
      </c>
      <c r="V260" s="121">
        <f t="shared" ca="1" si="130"/>
        <v>0.12606232294617567</v>
      </c>
      <c r="W260" s="121" t="e">
        <f t="shared" si="148"/>
        <v>#N/A</v>
      </c>
      <c r="X260" s="124">
        <f t="shared" si="149"/>
        <v>0.2</v>
      </c>
      <c r="Y260" s="124">
        <f t="shared" si="150"/>
        <v>0.8</v>
      </c>
      <c r="Z260" t="e">
        <f t="shared" ca="1" si="131"/>
        <v>#N/A</v>
      </c>
      <c r="AA260" t="e">
        <f t="shared" ca="1" si="132"/>
        <v>#N/A</v>
      </c>
      <c r="AB260" t="e">
        <f t="shared" ca="1" si="133"/>
        <v>#N/A</v>
      </c>
      <c r="AC260" t="e">
        <f t="shared" ca="1" si="134"/>
        <v>#N/A</v>
      </c>
      <c r="AD260" t="b">
        <f t="shared" ca="1" si="135"/>
        <v>0</v>
      </c>
      <c r="AE260" t="b">
        <f t="shared" ca="1" si="122"/>
        <v>0</v>
      </c>
      <c r="AF260" t="b">
        <f t="shared" ca="1" si="151"/>
        <v>1</v>
      </c>
      <c r="AG260" t="b">
        <f t="shared" ca="1" si="136"/>
        <v>0</v>
      </c>
      <c r="AH260" t="b">
        <f t="shared" ca="1" si="118"/>
        <v>0</v>
      </c>
      <c r="AI260" s="225" t="e">
        <f t="shared" ca="1" si="137"/>
        <v>#N/A</v>
      </c>
      <c r="AJ260" s="225" t="e">
        <f t="shared" ca="1" si="138"/>
        <v>#N/A</v>
      </c>
      <c r="AK260" s="225" t="e">
        <f t="shared" ca="1" si="139"/>
        <v>#N/A</v>
      </c>
      <c r="AL260" s="225" t="e">
        <f t="shared" ca="1" si="140"/>
        <v>#N/A</v>
      </c>
      <c r="AM260" t="b">
        <f t="shared" ca="1" si="141"/>
        <v>0</v>
      </c>
      <c r="AN260" t="b">
        <f t="shared" ca="1" si="119"/>
        <v>0</v>
      </c>
      <c r="AO260" t="b">
        <f t="shared" ca="1" si="152"/>
        <v>0</v>
      </c>
      <c r="AP260" t="b">
        <f t="shared" ca="1" si="142"/>
        <v>0</v>
      </c>
      <c r="AQ260" t="b">
        <f t="shared" ca="1" si="120"/>
        <v>0</v>
      </c>
      <c r="AR260" s="124" t="e">
        <f t="shared" ca="1" si="143"/>
        <v>#N/A</v>
      </c>
      <c r="AS260" s="124" t="e">
        <f t="shared" ca="1" si="144"/>
        <v>#N/A</v>
      </c>
      <c r="AT260" t="e">
        <f t="shared" ca="1" si="153"/>
        <v>#N/A</v>
      </c>
      <c r="AU260" t="e">
        <f t="shared" ca="1" si="153"/>
        <v>#N/A</v>
      </c>
    </row>
    <row r="261" spans="1:47" x14ac:dyDescent="0.25">
      <c r="A261">
        <v>229</v>
      </c>
      <c r="B261" s="74">
        <f ca="1">OFFSET(InputPriceData!B$15,CalculationsAndCharts!$A261+$A$11,0,1,1)</f>
        <v>41256</v>
      </c>
      <c r="C261" s="3">
        <f ca="1">OFFSET(InputPriceData!G$15,CalculationsAndCharts!$A261+$A$11,0,1,1)</f>
        <v>10397300</v>
      </c>
      <c r="D261" s="4">
        <f ca="1">OFFSET(InputPriceData!C$15,CalculationsAndCharts!$A261+$A$11,IF($C$7,7,0),1,1)</f>
        <v>44.32</v>
      </c>
      <c r="E261" s="4">
        <f ca="1">OFFSET(InputPriceData!D$15,CalculationsAndCharts!$A261+$A$11,IF($C$7,7,0),1,1)</f>
        <v>45.28</v>
      </c>
      <c r="F261" s="4">
        <f ca="1">OFFSET(InputPriceData!E$15,CalculationsAndCharts!$A261+$A$11,IF($C$7,7,0),1,1)</f>
        <v>44.28</v>
      </c>
      <c r="G261" s="4">
        <f ca="1">OFFSET(InputPriceData!F$15,CalculationsAndCharts!$A261+$A$11,IF($C$7,7,0),1,1)</f>
        <v>44.95</v>
      </c>
      <c r="H261" s="126" t="e">
        <f t="shared" si="123"/>
        <v>#N/A</v>
      </c>
      <c r="I261" s="41" t="e">
        <f t="shared" si="156"/>
        <v>#N/A</v>
      </c>
      <c r="J261" s="41" t="e">
        <f t="shared" si="156"/>
        <v>#N/A</v>
      </c>
      <c r="K261" s="215">
        <f t="shared" ca="1" si="124"/>
        <v>44.707558756863122</v>
      </c>
      <c r="L261" s="215">
        <f t="shared" ca="1" si="145"/>
        <v>44.707558756863122</v>
      </c>
      <c r="M261" s="121">
        <f t="shared" ca="1" si="125"/>
        <v>-1.1116905121609451</v>
      </c>
      <c r="N261" s="121">
        <f t="shared" ca="1" si="146"/>
        <v>-2.2959962754169689</v>
      </c>
      <c r="O261" s="121">
        <f t="shared" ca="1" si="147"/>
        <v>1.4437403792955537</v>
      </c>
      <c r="P261" s="121">
        <f t="shared" ca="1" si="154"/>
        <v>-2.2959962754169689</v>
      </c>
      <c r="Q261" s="121">
        <f t="shared" ca="1" si="126"/>
        <v>0</v>
      </c>
      <c r="R261" s="121">
        <f t="shared" ca="1" si="127"/>
        <v>-3.7440646558667995E-2</v>
      </c>
      <c r="S261" s="121"/>
      <c r="T261" s="124">
        <f t="shared" ca="1" si="128"/>
        <v>50</v>
      </c>
      <c r="U261" s="124">
        <f t="shared" ca="1" si="129"/>
        <v>42.94</v>
      </c>
      <c r="V261" s="121">
        <f t="shared" ca="1" si="130"/>
        <v>0.28470254957507146</v>
      </c>
      <c r="W261" s="121" t="e">
        <f t="shared" si="148"/>
        <v>#N/A</v>
      </c>
      <c r="X261" s="124">
        <f t="shared" si="149"/>
        <v>0.2</v>
      </c>
      <c r="Y261" s="124">
        <f t="shared" si="150"/>
        <v>0.8</v>
      </c>
      <c r="Z261" t="e">
        <f t="shared" ca="1" si="131"/>
        <v>#N/A</v>
      </c>
      <c r="AA261" t="e">
        <f t="shared" ca="1" si="132"/>
        <v>#N/A</v>
      </c>
      <c r="AB261" t="e">
        <f t="shared" ca="1" si="133"/>
        <v>#N/A</v>
      </c>
      <c r="AC261" t="e">
        <f t="shared" ca="1" si="134"/>
        <v>#N/A</v>
      </c>
      <c r="AD261" t="b">
        <f t="shared" ca="1" si="135"/>
        <v>0</v>
      </c>
      <c r="AE261" t="b">
        <f t="shared" ca="1" si="122"/>
        <v>0</v>
      </c>
      <c r="AF261" t="b">
        <f t="shared" ca="1" si="151"/>
        <v>1</v>
      </c>
      <c r="AG261" t="b">
        <f t="shared" ca="1" si="136"/>
        <v>0</v>
      </c>
      <c r="AH261" t="b">
        <f t="shared" ca="1" si="118"/>
        <v>0</v>
      </c>
      <c r="AI261" s="225" t="e">
        <f t="shared" ca="1" si="137"/>
        <v>#N/A</v>
      </c>
      <c r="AJ261" s="225" t="e">
        <f t="shared" ca="1" si="138"/>
        <v>#N/A</v>
      </c>
      <c r="AK261" s="225" t="e">
        <f t="shared" ca="1" si="139"/>
        <v>#N/A</v>
      </c>
      <c r="AL261" s="225" t="e">
        <f t="shared" ca="1" si="140"/>
        <v>#N/A</v>
      </c>
      <c r="AM261" t="b">
        <f t="shared" ca="1" si="141"/>
        <v>0</v>
      </c>
      <c r="AN261" t="b">
        <f t="shared" ca="1" si="119"/>
        <v>0</v>
      </c>
      <c r="AO261" t="b">
        <f t="shared" ca="1" si="152"/>
        <v>0</v>
      </c>
      <c r="AP261" t="b">
        <f t="shared" ca="1" si="142"/>
        <v>0</v>
      </c>
      <c r="AQ261" t="b">
        <f t="shared" ca="1" si="120"/>
        <v>0</v>
      </c>
      <c r="AR261" s="124" t="e">
        <f t="shared" ca="1" si="143"/>
        <v>#N/A</v>
      </c>
      <c r="AS261" s="124" t="e">
        <f t="shared" ca="1" si="144"/>
        <v>#N/A</v>
      </c>
      <c r="AT261" t="e">
        <f t="shared" ca="1" si="153"/>
        <v>#N/A</v>
      </c>
      <c r="AU261" t="e">
        <f t="shared" ca="1" si="153"/>
        <v>#N/A</v>
      </c>
    </row>
    <row r="262" spans="1:47" x14ac:dyDescent="0.25">
      <c r="A262">
        <v>230</v>
      </c>
      <c r="B262" s="74">
        <f ca="1">OFFSET(InputPriceData!B$15,CalculationsAndCharts!$A262+$A$11,0,1,1)</f>
        <v>41255</v>
      </c>
      <c r="C262" s="3">
        <f ca="1">OFFSET(InputPriceData!G$15,CalculationsAndCharts!$A262+$A$11,0,1,1)</f>
        <v>17707500</v>
      </c>
      <c r="D262" s="4">
        <f ca="1">OFFSET(InputPriceData!C$15,CalculationsAndCharts!$A262+$A$11,IF($C$7,7,0),1,1)</f>
        <v>42.75</v>
      </c>
      <c r="E262" s="4">
        <f ca="1">OFFSET(InputPriceData!D$15,CalculationsAndCharts!$A262+$A$11,IF($C$7,7,0),1,1)</f>
        <v>44.51</v>
      </c>
      <c r="F262" s="4">
        <f ca="1">OFFSET(InputPriceData!E$15,CalculationsAndCharts!$A262+$A$11,IF($C$7,7,0),1,1)</f>
        <v>42.25</v>
      </c>
      <c r="G262" s="4">
        <f ca="1">OFFSET(InputPriceData!F$15,CalculationsAndCharts!$A262+$A$11,IF($C$7,7,0),1,1)</f>
        <v>44.39</v>
      </c>
      <c r="H262" s="126" t="e">
        <f t="shared" si="123"/>
        <v>#N/A</v>
      </c>
      <c r="I262" s="41" t="e">
        <f t="shared" si="156"/>
        <v>#N/A</v>
      </c>
      <c r="J262" s="41" t="e">
        <f t="shared" si="156"/>
        <v>#N/A</v>
      </c>
      <c r="K262" s="215">
        <f t="shared" ca="1" si="124"/>
        <v>45.217926919646466</v>
      </c>
      <c r="L262" s="215">
        <f t="shared" ca="1" si="145"/>
        <v>45.217926919646466</v>
      </c>
      <c r="M262" s="121">
        <f t="shared" ca="1" si="125"/>
        <v>-2.0637311663455091</v>
      </c>
      <c r="N262" s="121">
        <f t="shared" ca="1" si="146"/>
        <v>-2.266825284266373</v>
      </c>
      <c r="O262" s="121">
        <f t="shared" ca="1" si="147"/>
        <v>1.4437403792955537</v>
      </c>
      <c r="P262" s="121">
        <f t="shared" ca="1" si="154"/>
        <v>-2.266825284266373</v>
      </c>
      <c r="Q262" s="121">
        <f t="shared" ca="1" si="126"/>
        <v>0</v>
      </c>
      <c r="R262" s="121">
        <f t="shared" ca="1" si="127"/>
        <v>-2.8401915860691129E-2</v>
      </c>
      <c r="S262" s="121"/>
      <c r="T262" s="124">
        <f t="shared" ca="1" si="128"/>
        <v>50</v>
      </c>
      <c r="U262" s="124">
        <f t="shared" ca="1" si="129"/>
        <v>42.94</v>
      </c>
      <c r="V262" s="121">
        <f t="shared" ca="1" si="130"/>
        <v>0.20538243626062355</v>
      </c>
      <c r="W262" s="121" t="e">
        <f t="shared" si="148"/>
        <v>#N/A</v>
      </c>
      <c r="X262" s="124">
        <f t="shared" si="149"/>
        <v>0.2</v>
      </c>
      <c r="Y262" s="124">
        <f t="shared" si="150"/>
        <v>0.8</v>
      </c>
      <c r="Z262" t="e">
        <f t="shared" ca="1" si="131"/>
        <v>#N/A</v>
      </c>
      <c r="AA262" t="e">
        <f t="shared" ca="1" si="132"/>
        <v>#N/A</v>
      </c>
      <c r="AB262" t="e">
        <f t="shared" ca="1" si="133"/>
        <v>#N/A</v>
      </c>
      <c r="AC262" t="e">
        <f t="shared" ca="1" si="134"/>
        <v>#N/A</v>
      </c>
      <c r="AD262" t="b">
        <f t="shared" ca="1" si="135"/>
        <v>0</v>
      </c>
      <c r="AE262" t="b">
        <f t="shared" ca="1" si="122"/>
        <v>0</v>
      </c>
      <c r="AF262" t="b">
        <f t="shared" ca="1" si="151"/>
        <v>1</v>
      </c>
      <c r="AG262" t="b">
        <f t="shared" ca="1" si="136"/>
        <v>0</v>
      </c>
      <c r="AH262" t="b">
        <f t="shared" ref="AH262:AH325" ca="1" si="157">AND(AG263,AF263)</f>
        <v>0</v>
      </c>
      <c r="AI262" s="225" t="e">
        <f t="shared" ca="1" si="137"/>
        <v>#N/A</v>
      </c>
      <c r="AJ262" s="225" t="e">
        <f t="shared" ca="1" si="138"/>
        <v>#N/A</v>
      </c>
      <c r="AK262" s="225" t="e">
        <f t="shared" ca="1" si="139"/>
        <v>#N/A</v>
      </c>
      <c r="AL262" s="225" t="e">
        <f t="shared" ca="1" si="140"/>
        <v>#N/A</v>
      </c>
      <c r="AM262" t="b">
        <f t="shared" ca="1" si="141"/>
        <v>0</v>
      </c>
      <c r="AN262" t="b">
        <f t="shared" ref="AN262:AN325" ca="1" si="158">AND(AM263,NOT(AO263))</f>
        <v>0</v>
      </c>
      <c r="AO262" t="b">
        <f t="shared" ca="1" si="152"/>
        <v>0</v>
      </c>
      <c r="AP262" t="b">
        <f t="shared" ca="1" si="142"/>
        <v>0</v>
      </c>
      <c r="AQ262" t="b">
        <f t="shared" ca="1" si="120"/>
        <v>0</v>
      </c>
      <c r="AR262" s="124" t="e">
        <f t="shared" ca="1" si="143"/>
        <v>#N/A</v>
      </c>
      <c r="AS262" s="124" t="e">
        <f t="shared" ca="1" si="144"/>
        <v>#N/A</v>
      </c>
      <c r="AT262" t="e">
        <f t="shared" ca="1" si="153"/>
        <v>#N/A</v>
      </c>
      <c r="AU262" t="e">
        <f t="shared" ca="1" si="153"/>
        <v>#N/A</v>
      </c>
    </row>
    <row r="263" spans="1:47" x14ac:dyDescent="0.25">
      <c r="A263">
        <v>231</v>
      </c>
      <c r="B263" s="74">
        <f ca="1">OFFSET(InputPriceData!B$15,CalculationsAndCharts!$A263+$A$11,0,1,1)</f>
        <v>41254</v>
      </c>
      <c r="C263" s="3">
        <f ca="1">OFFSET(InputPriceData!G$15,CalculationsAndCharts!$A263+$A$11,0,1,1)</f>
        <v>28375200</v>
      </c>
      <c r="D263" s="4">
        <f ca="1">OFFSET(InputPriceData!C$15,CalculationsAndCharts!$A263+$A$11,IF($C$7,7,0),1,1)</f>
        <v>45.65</v>
      </c>
      <c r="E263" s="4">
        <f ca="1">OFFSET(InputPriceData!D$15,CalculationsAndCharts!$A263+$A$11,IF($C$7,7,0),1,1)</f>
        <v>45.9</v>
      </c>
      <c r="F263" s="4">
        <f ca="1">OFFSET(InputPriceData!E$15,CalculationsAndCharts!$A263+$A$11,IF($C$7,7,0),1,1)</f>
        <v>42.77</v>
      </c>
      <c r="G263" s="4">
        <f ca="1">OFFSET(InputPriceData!F$15,CalculationsAndCharts!$A263+$A$11,IF($C$7,7,0),1,1)</f>
        <v>42.94</v>
      </c>
      <c r="H263" s="126" t="e">
        <f t="shared" si="123"/>
        <v>#N/A</v>
      </c>
      <c r="I263" s="41" t="e">
        <f t="shared" si="156"/>
        <v>#N/A</v>
      </c>
      <c r="J263" s="41" t="e">
        <f t="shared" si="156"/>
        <v>#N/A</v>
      </c>
      <c r="K263" s="215">
        <f t="shared" ca="1" si="124"/>
        <v>46.121578809150293</v>
      </c>
      <c r="L263" s="215">
        <f t="shared" ca="1" si="145"/>
        <v>46.121578809150293</v>
      </c>
      <c r="M263" s="121">
        <f t="shared" ca="1" si="125"/>
        <v>-4.1687168684755038</v>
      </c>
      <c r="N263" s="121">
        <f t="shared" ca="1" si="146"/>
        <v>-1.7779349214974949</v>
      </c>
      <c r="O263" s="121">
        <f t="shared" ca="1" si="147"/>
        <v>1.4437403792955537</v>
      </c>
      <c r="P263" s="121">
        <f t="shared" ca="1" si="154"/>
        <v>-1.7779349214974949</v>
      </c>
      <c r="Q263" s="121">
        <f t="shared" ca="1" si="126"/>
        <v>0</v>
      </c>
      <c r="R263" s="121">
        <f t="shared" ca="1" si="127"/>
        <v>1.1054453669339048E-2</v>
      </c>
      <c r="S263" s="121"/>
      <c r="T263" s="124">
        <f t="shared" ca="1" si="128"/>
        <v>50</v>
      </c>
      <c r="U263" s="124">
        <f t="shared" ca="1" si="129"/>
        <v>42.94</v>
      </c>
      <c r="V263" s="121">
        <f t="shared" ca="1" si="130"/>
        <v>0</v>
      </c>
      <c r="W263" s="121" t="e">
        <f t="shared" si="148"/>
        <v>#N/A</v>
      </c>
      <c r="X263" s="124">
        <f t="shared" si="149"/>
        <v>0.2</v>
      </c>
      <c r="Y263" s="124">
        <f t="shared" si="150"/>
        <v>0.8</v>
      </c>
      <c r="Z263">
        <f t="shared" ca="1" si="131"/>
        <v>45.65</v>
      </c>
      <c r="AA263" t="e">
        <f t="shared" ca="1" si="132"/>
        <v>#N/A</v>
      </c>
      <c r="AB263" t="e">
        <f t="shared" ca="1" si="133"/>
        <v>#N/A</v>
      </c>
      <c r="AC263" t="e">
        <f t="shared" ca="1" si="134"/>
        <v>#N/A</v>
      </c>
      <c r="AD263" t="b">
        <f t="shared" ca="1" si="135"/>
        <v>0</v>
      </c>
      <c r="AE263" t="b">
        <f t="shared" ca="1" si="122"/>
        <v>1</v>
      </c>
      <c r="AF263" t="b">
        <f t="shared" ca="1" si="151"/>
        <v>1</v>
      </c>
      <c r="AG263" t="b">
        <f t="shared" ca="1" si="136"/>
        <v>0</v>
      </c>
      <c r="AH263" t="b">
        <f t="shared" ca="1" si="157"/>
        <v>0</v>
      </c>
      <c r="AI263" s="225">
        <f t="shared" ca="1" si="137"/>
        <v>45.65</v>
      </c>
      <c r="AJ263" s="225" t="e">
        <f t="shared" ca="1" si="138"/>
        <v>#N/A</v>
      </c>
      <c r="AK263" s="225">
        <f t="shared" ca="1" si="139"/>
        <v>45.65</v>
      </c>
      <c r="AL263" s="225" t="e">
        <f t="shared" ca="1" si="140"/>
        <v>#N/A</v>
      </c>
      <c r="AM263" t="b">
        <f t="shared" ca="1" si="141"/>
        <v>0</v>
      </c>
      <c r="AN263" t="b">
        <f t="shared" ca="1" si="158"/>
        <v>0</v>
      </c>
      <c r="AO263" t="b">
        <f t="shared" ca="1" si="152"/>
        <v>0</v>
      </c>
      <c r="AP263" t="b">
        <f t="shared" ca="1" si="142"/>
        <v>0</v>
      </c>
      <c r="AQ263" t="b">
        <f t="shared" ref="AQ263:AQ326" ca="1" si="159">AND(AP264,AO264)</f>
        <v>1</v>
      </c>
      <c r="AR263" s="124" t="e">
        <f t="shared" ca="1" si="143"/>
        <v>#N/A</v>
      </c>
      <c r="AS263" s="124">
        <f t="shared" ca="1" si="144"/>
        <v>45.65</v>
      </c>
      <c r="AT263" t="e">
        <f t="shared" ca="1" si="153"/>
        <v>#N/A</v>
      </c>
      <c r="AU263">
        <f t="shared" ca="1" si="153"/>
        <v>45.65</v>
      </c>
    </row>
    <row r="264" spans="1:47" x14ac:dyDescent="0.25">
      <c r="A264">
        <v>232</v>
      </c>
      <c r="B264" s="74">
        <f ca="1">OFFSET(InputPriceData!B$15,CalculationsAndCharts!$A264+$A$11,0,1,1)</f>
        <v>41253</v>
      </c>
      <c r="C264" s="3">
        <f ca="1">OFFSET(InputPriceData!G$15,CalculationsAndCharts!$A264+$A$11,0,1,1)</f>
        <v>5670900</v>
      </c>
      <c r="D264" s="4">
        <f ca="1">OFFSET(InputPriceData!C$15,CalculationsAndCharts!$A264+$A$11,IF($C$7,7,0),1,1)</f>
        <v>46.8</v>
      </c>
      <c r="E264" s="4">
        <f ca="1">OFFSET(InputPriceData!D$15,CalculationsAndCharts!$A264+$A$11,IF($C$7,7,0),1,1)</f>
        <v>46.9</v>
      </c>
      <c r="F264" s="4">
        <f ca="1">OFFSET(InputPriceData!E$15,CalculationsAndCharts!$A264+$A$11,IF($C$7,7,0),1,1)</f>
        <v>46.28</v>
      </c>
      <c r="G264" s="4">
        <f ca="1">OFFSET(InputPriceData!F$15,CalculationsAndCharts!$A264+$A$11,IF($C$7,7,0),1,1)</f>
        <v>46.57</v>
      </c>
      <c r="H264" s="126" t="e">
        <f t="shared" si="123"/>
        <v>#N/A</v>
      </c>
      <c r="I264" s="41" t="e">
        <f t="shared" si="156"/>
        <v>#N/A</v>
      </c>
      <c r="J264" s="41" t="e">
        <f t="shared" si="156"/>
        <v>#N/A</v>
      </c>
      <c r="K264" s="215">
        <f t="shared" ca="1" si="124"/>
        <v>46.80674288259749</v>
      </c>
      <c r="L264" s="215">
        <f t="shared" ca="1" si="145"/>
        <v>46.80674288259749</v>
      </c>
      <c r="M264" s="121">
        <f t="shared" ca="1" si="125"/>
        <v>-1.0777774606728108</v>
      </c>
      <c r="N264" s="121">
        <f t="shared" ca="1" si="146"/>
        <v>-1.4129368577446557</v>
      </c>
      <c r="O264" s="121">
        <f t="shared" ca="1" si="147"/>
        <v>1.4437403792955537</v>
      </c>
      <c r="P264" s="121">
        <f t="shared" ca="1" si="154"/>
        <v>-1.4129368577446557</v>
      </c>
      <c r="Q264" s="121">
        <f t="shared" ca="1" si="126"/>
        <v>0</v>
      </c>
      <c r="R264" s="121">
        <f t="shared" ca="1" si="127"/>
        <v>0.10018267507920625</v>
      </c>
      <c r="S264" s="121"/>
      <c r="T264" s="124">
        <f t="shared" ca="1" si="128"/>
        <v>50</v>
      </c>
      <c r="U264" s="124">
        <f t="shared" ca="1" si="129"/>
        <v>46.43</v>
      </c>
      <c r="V264" s="121">
        <f t="shared" ca="1" si="130"/>
        <v>3.9215686274509963E-2</v>
      </c>
      <c r="W264" s="121" t="e">
        <f t="shared" si="148"/>
        <v>#N/A</v>
      </c>
      <c r="X264" s="124">
        <f t="shared" si="149"/>
        <v>0.2</v>
      </c>
      <c r="Y264" s="124">
        <f t="shared" si="150"/>
        <v>0.8</v>
      </c>
      <c r="Z264" t="e">
        <f t="shared" ca="1" si="131"/>
        <v>#N/A</v>
      </c>
      <c r="AA264" t="e">
        <f t="shared" ca="1" si="132"/>
        <v>#N/A</v>
      </c>
      <c r="AB264">
        <f t="shared" ca="1" si="133"/>
        <v>0.10018267507920625</v>
      </c>
      <c r="AC264" t="e">
        <f t="shared" ca="1" si="134"/>
        <v>#N/A</v>
      </c>
      <c r="AD264" t="b">
        <f t="shared" ca="1" si="135"/>
        <v>1</v>
      </c>
      <c r="AE264" t="b">
        <f t="shared" ca="1" si="122"/>
        <v>0</v>
      </c>
      <c r="AF264" t="b">
        <f t="shared" ca="1" si="151"/>
        <v>0</v>
      </c>
      <c r="AG264" t="b">
        <f t="shared" ca="1" si="136"/>
        <v>0</v>
      </c>
      <c r="AH264" t="b">
        <f t="shared" ca="1" si="157"/>
        <v>0</v>
      </c>
      <c r="AI264" s="225" t="e">
        <f t="shared" ca="1" si="137"/>
        <v>#N/A</v>
      </c>
      <c r="AJ264" s="225" t="e">
        <f t="shared" ca="1" si="138"/>
        <v>#N/A</v>
      </c>
      <c r="AK264" s="225" t="e">
        <f t="shared" ca="1" si="139"/>
        <v>#N/A</v>
      </c>
      <c r="AL264" s="225" t="e">
        <f t="shared" ca="1" si="140"/>
        <v>#N/A</v>
      </c>
      <c r="AM264" t="b">
        <f t="shared" ca="1" si="141"/>
        <v>0</v>
      </c>
      <c r="AN264" t="b">
        <f t="shared" ca="1" si="158"/>
        <v>0</v>
      </c>
      <c r="AO264" t="b">
        <f t="shared" ca="1" si="152"/>
        <v>1</v>
      </c>
      <c r="AP264" t="b">
        <f t="shared" ca="1" si="142"/>
        <v>1</v>
      </c>
      <c r="AQ264" t="b">
        <f t="shared" ca="1" si="159"/>
        <v>0</v>
      </c>
      <c r="AR264" s="124" t="e">
        <f t="shared" ca="1" si="143"/>
        <v>#N/A</v>
      </c>
      <c r="AS264" s="124" t="e">
        <f t="shared" ca="1" si="144"/>
        <v>#N/A</v>
      </c>
      <c r="AT264" t="e">
        <f t="shared" ca="1" si="153"/>
        <v>#N/A</v>
      </c>
      <c r="AU264" t="e">
        <f t="shared" ca="1" si="153"/>
        <v>#N/A</v>
      </c>
    </row>
    <row r="265" spans="1:47" x14ac:dyDescent="0.25">
      <c r="A265">
        <v>233</v>
      </c>
      <c r="B265" s="74">
        <f ca="1">OFFSET(InputPriceData!B$15,CalculationsAndCharts!$A265+$A$11,0,1,1)</f>
        <v>41250</v>
      </c>
      <c r="C265" s="3">
        <f ca="1">OFFSET(InputPriceData!G$15,CalculationsAndCharts!$A265+$A$11,0,1,1)</f>
        <v>3985000</v>
      </c>
      <c r="D265" s="4">
        <f ca="1">OFFSET(InputPriceData!C$15,CalculationsAndCharts!$A265+$A$11,IF($C$7,7,0),1,1)</f>
        <v>46.56</v>
      </c>
      <c r="E265" s="4">
        <f ca="1">OFFSET(InputPriceData!D$15,CalculationsAndCharts!$A265+$A$11,IF($C$7,7,0),1,1)</f>
        <v>47.01</v>
      </c>
      <c r="F265" s="4">
        <f ca="1">OFFSET(InputPriceData!E$15,CalculationsAndCharts!$A265+$A$11,IF($C$7,7,0),1,1)</f>
        <v>46.43</v>
      </c>
      <c r="G265" s="4">
        <f ca="1">OFFSET(InputPriceData!F$15,CalculationsAndCharts!$A265+$A$11,IF($C$7,7,0),1,1)</f>
        <v>46.8</v>
      </c>
      <c r="H265" s="126" t="e">
        <f t="shared" si="123"/>
        <v>#N/A</v>
      </c>
      <c r="I265" s="41" t="e">
        <f t="shared" si="156"/>
        <v>#N/A</v>
      </c>
      <c r="J265" s="41" t="e">
        <f t="shared" si="156"/>
        <v>#N/A</v>
      </c>
      <c r="K265" s="215">
        <f t="shared" ca="1" si="124"/>
        <v>47.209848422328406</v>
      </c>
      <c r="L265" s="215">
        <f t="shared" ca="1" si="145"/>
        <v>47.209848422328406</v>
      </c>
      <c r="M265" s="121">
        <f t="shared" ca="1" si="125"/>
        <v>-1.085396803248974</v>
      </c>
      <c r="N265" s="121">
        <f t="shared" ca="1" si="146"/>
        <v>-1.2703973686114189</v>
      </c>
      <c r="O265" s="121">
        <f t="shared" ca="1" si="147"/>
        <v>1.4437403792955537</v>
      </c>
      <c r="P265" s="121">
        <f t="shared" ca="1" si="154"/>
        <v>-1.2703973686114189</v>
      </c>
      <c r="Q265" s="121">
        <f t="shared" ca="1" si="126"/>
        <v>0</v>
      </c>
      <c r="R265" s="121">
        <f t="shared" ca="1" si="127"/>
        <v>0.25522534939160063</v>
      </c>
      <c r="S265" s="121"/>
      <c r="T265" s="124">
        <f t="shared" ca="1" si="128"/>
        <v>50</v>
      </c>
      <c r="U265" s="124">
        <f t="shared" ca="1" si="129"/>
        <v>46.43</v>
      </c>
      <c r="V265" s="121">
        <f t="shared" ca="1" si="130"/>
        <v>0.10364145658263232</v>
      </c>
      <c r="W265" s="121" t="e">
        <f t="shared" si="148"/>
        <v>#N/A</v>
      </c>
      <c r="X265" s="124">
        <f t="shared" si="149"/>
        <v>0.2</v>
      </c>
      <c r="Y265" s="124">
        <f t="shared" si="150"/>
        <v>0.8</v>
      </c>
      <c r="Z265" t="e">
        <f t="shared" ca="1" si="131"/>
        <v>#N/A</v>
      </c>
      <c r="AA265" t="e">
        <f t="shared" ca="1" si="132"/>
        <v>#N/A</v>
      </c>
      <c r="AB265" t="e">
        <f t="shared" ca="1" si="133"/>
        <v>#N/A</v>
      </c>
      <c r="AC265" t="e">
        <f t="shared" ca="1" si="134"/>
        <v>#N/A</v>
      </c>
      <c r="AD265" t="b">
        <f t="shared" ca="1" si="135"/>
        <v>0</v>
      </c>
      <c r="AE265" t="b">
        <f t="shared" ca="1" si="122"/>
        <v>0</v>
      </c>
      <c r="AF265" t="b">
        <f t="shared" ca="1" si="151"/>
        <v>0</v>
      </c>
      <c r="AG265" t="b">
        <f t="shared" ca="1" si="136"/>
        <v>0</v>
      </c>
      <c r="AH265" t="b">
        <f t="shared" ca="1" si="157"/>
        <v>0</v>
      </c>
      <c r="AI265" s="225" t="e">
        <f t="shared" ca="1" si="137"/>
        <v>#N/A</v>
      </c>
      <c r="AJ265" s="225" t="e">
        <f t="shared" ca="1" si="138"/>
        <v>#N/A</v>
      </c>
      <c r="AK265" s="225" t="e">
        <f t="shared" ca="1" si="139"/>
        <v>#N/A</v>
      </c>
      <c r="AL265" s="225" t="e">
        <f t="shared" ca="1" si="140"/>
        <v>#N/A</v>
      </c>
      <c r="AM265" t="b">
        <f t="shared" ca="1" si="141"/>
        <v>0</v>
      </c>
      <c r="AN265" t="b">
        <f t="shared" ca="1" si="158"/>
        <v>0</v>
      </c>
      <c r="AO265" t="b">
        <f t="shared" ca="1" si="152"/>
        <v>1</v>
      </c>
      <c r="AP265" t="b">
        <f t="shared" ca="1" si="142"/>
        <v>0</v>
      </c>
      <c r="AQ265" t="b">
        <f t="shared" ca="1" si="159"/>
        <v>0</v>
      </c>
      <c r="AR265" s="124" t="e">
        <f t="shared" ca="1" si="143"/>
        <v>#N/A</v>
      </c>
      <c r="AS265" s="124" t="e">
        <f t="shared" ca="1" si="144"/>
        <v>#N/A</v>
      </c>
      <c r="AT265" t="e">
        <f t="shared" ca="1" si="153"/>
        <v>#N/A</v>
      </c>
      <c r="AU265" t="e">
        <f t="shared" ca="1" si="153"/>
        <v>#N/A</v>
      </c>
    </row>
    <row r="266" spans="1:47" x14ac:dyDescent="0.25">
      <c r="A266">
        <v>234</v>
      </c>
      <c r="B266" s="74">
        <f ca="1">OFFSET(InputPriceData!B$15,CalculationsAndCharts!$A266+$A$11,0,1,1)</f>
        <v>41249</v>
      </c>
      <c r="C266" s="3">
        <f ca="1">OFFSET(InputPriceData!G$15,CalculationsAndCharts!$A266+$A$11,0,1,1)</f>
        <v>5114300</v>
      </c>
      <c r="D266" s="4">
        <f ca="1">OFFSET(InputPriceData!C$15,CalculationsAndCharts!$A266+$A$11,IF($C$7,7,0),1,1)</f>
        <v>46.58</v>
      </c>
      <c r="E266" s="4">
        <f ca="1">OFFSET(InputPriceData!D$15,CalculationsAndCharts!$A266+$A$11,IF($C$7,7,0),1,1)</f>
        <v>46.6</v>
      </c>
      <c r="F266" s="4">
        <f ca="1">OFFSET(InputPriceData!E$15,CalculationsAndCharts!$A266+$A$11,IF($C$7,7,0),1,1)</f>
        <v>45.78</v>
      </c>
      <c r="G266" s="4">
        <f ca="1">OFFSET(InputPriceData!F$15,CalculationsAndCharts!$A266+$A$11,IF($C$7,7,0),1,1)</f>
        <v>46.43</v>
      </c>
      <c r="H266" s="126" t="e">
        <f t="shared" si="123"/>
        <v>#N/A</v>
      </c>
      <c r="I266" s="41" t="e">
        <f t="shared" si="156"/>
        <v>#N/A</v>
      </c>
      <c r="J266" s="41" t="e">
        <f t="shared" si="156"/>
        <v>#N/A</v>
      </c>
      <c r="K266" s="215">
        <f t="shared" ca="1" si="124"/>
        <v>47.86691246473498</v>
      </c>
      <c r="L266" s="215">
        <f t="shared" ca="1" si="145"/>
        <v>47.86691246473498</v>
      </c>
      <c r="M266" s="121">
        <f t="shared" ca="1" si="125"/>
        <v>-1.7440122403487337</v>
      </c>
      <c r="N266" s="121">
        <f t="shared" ca="1" si="146"/>
        <v>-0.80763111010857824</v>
      </c>
      <c r="O266" s="121">
        <f t="shared" ca="1" si="147"/>
        <v>1.4437403792955537</v>
      </c>
      <c r="P266" s="121">
        <f t="shared" ca="1" si="154"/>
        <v>-0.80763111010857824</v>
      </c>
      <c r="Q266" s="121">
        <f t="shared" ca="1" si="126"/>
        <v>0</v>
      </c>
      <c r="R266" s="121">
        <f t="shared" ca="1" si="127"/>
        <v>0.47510620675267046</v>
      </c>
      <c r="S266" s="121"/>
      <c r="T266" s="124">
        <f t="shared" ca="1" si="128"/>
        <v>50</v>
      </c>
      <c r="U266" s="124">
        <f t="shared" ca="1" si="129"/>
        <v>46.43</v>
      </c>
      <c r="V266" s="121">
        <f t="shared" ca="1" si="130"/>
        <v>0</v>
      </c>
      <c r="W266" s="121" t="e">
        <f t="shared" si="148"/>
        <v>#N/A</v>
      </c>
      <c r="X266" s="124">
        <f t="shared" si="149"/>
        <v>0.2</v>
      </c>
      <c r="Y266" s="124">
        <f t="shared" si="150"/>
        <v>0.8</v>
      </c>
      <c r="Z266" t="e">
        <f t="shared" ca="1" si="131"/>
        <v>#N/A</v>
      </c>
      <c r="AA266" t="e">
        <f t="shared" ca="1" si="132"/>
        <v>#N/A</v>
      </c>
      <c r="AB266" t="e">
        <f t="shared" ca="1" si="133"/>
        <v>#N/A</v>
      </c>
      <c r="AC266" t="e">
        <f t="shared" ca="1" si="134"/>
        <v>#N/A</v>
      </c>
      <c r="AD266" t="b">
        <f t="shared" ca="1" si="135"/>
        <v>0</v>
      </c>
      <c r="AE266" t="b">
        <f t="shared" ca="1" si="122"/>
        <v>0</v>
      </c>
      <c r="AF266" t="b">
        <f t="shared" ca="1" si="151"/>
        <v>0</v>
      </c>
      <c r="AG266" t="b">
        <f t="shared" ca="1" si="136"/>
        <v>0</v>
      </c>
      <c r="AH266" t="b">
        <f t="shared" ca="1" si="157"/>
        <v>0</v>
      </c>
      <c r="AI266" s="225" t="e">
        <f t="shared" ca="1" si="137"/>
        <v>#N/A</v>
      </c>
      <c r="AJ266" s="225" t="e">
        <f t="shared" ca="1" si="138"/>
        <v>#N/A</v>
      </c>
      <c r="AK266" s="225" t="e">
        <f t="shared" ca="1" si="139"/>
        <v>#N/A</v>
      </c>
      <c r="AL266" s="225" t="e">
        <f t="shared" ca="1" si="140"/>
        <v>#N/A</v>
      </c>
      <c r="AM266" t="b">
        <f t="shared" ca="1" si="141"/>
        <v>0</v>
      </c>
      <c r="AN266" t="b">
        <f t="shared" ca="1" si="158"/>
        <v>0</v>
      </c>
      <c r="AO266" t="b">
        <f t="shared" ca="1" si="152"/>
        <v>1</v>
      </c>
      <c r="AP266" t="b">
        <f t="shared" ca="1" si="142"/>
        <v>0</v>
      </c>
      <c r="AQ266" t="b">
        <f t="shared" ca="1" si="159"/>
        <v>0</v>
      </c>
      <c r="AR266" s="124" t="e">
        <f t="shared" ca="1" si="143"/>
        <v>#N/A</v>
      </c>
      <c r="AS266" s="124" t="e">
        <f t="shared" ca="1" si="144"/>
        <v>#N/A</v>
      </c>
      <c r="AT266" t="e">
        <f t="shared" ca="1" si="153"/>
        <v>#N/A</v>
      </c>
      <c r="AU266" t="e">
        <f t="shared" ca="1" si="153"/>
        <v>#N/A</v>
      </c>
    </row>
    <row r="267" spans="1:47" x14ac:dyDescent="0.25">
      <c r="A267">
        <v>235</v>
      </c>
      <c r="B267" s="74">
        <f ca="1">OFFSET(InputPriceData!B$15,CalculationsAndCharts!$A267+$A$11,0,1,1)</f>
        <v>41248</v>
      </c>
      <c r="C267" s="3">
        <f ca="1">OFFSET(InputPriceData!G$15,CalculationsAndCharts!$A267+$A$11,0,1,1)</f>
        <v>5788400</v>
      </c>
      <c r="D267" s="4">
        <f ca="1">OFFSET(InputPriceData!C$15,CalculationsAndCharts!$A267+$A$11,IF($C$7,7,0),1,1)</f>
        <v>48.08</v>
      </c>
      <c r="E267" s="4">
        <f ca="1">OFFSET(InputPriceData!D$15,CalculationsAndCharts!$A267+$A$11,IF($C$7,7,0),1,1)</f>
        <v>48.24</v>
      </c>
      <c r="F267" s="4">
        <f ca="1">OFFSET(InputPriceData!E$15,CalculationsAndCharts!$A267+$A$11,IF($C$7,7,0),1,1)</f>
        <v>46.56</v>
      </c>
      <c r="G267" s="4">
        <f ca="1">OFFSET(InputPriceData!F$15,CalculationsAndCharts!$A267+$A$11,IF($C$7,7,0),1,1)</f>
        <v>46.6</v>
      </c>
      <c r="H267" s="126" t="e">
        <f t="shared" si="123"/>
        <v>#N/A</v>
      </c>
      <c r="I267" s="41" t="e">
        <f t="shared" si="156"/>
        <v>#N/A</v>
      </c>
      <c r="J267" s="41" t="e">
        <f t="shared" si="156"/>
        <v>#N/A</v>
      </c>
      <c r="K267" s="215">
        <f t="shared" ca="1" si="124"/>
        <v>48.693958671002179</v>
      </c>
      <c r="L267" s="215">
        <f t="shared" ca="1" si="145"/>
        <v>48.693958671002179</v>
      </c>
      <c r="M267" s="121">
        <f t="shared" ca="1" si="125"/>
        <v>-1.9265952173604937</v>
      </c>
      <c r="N267" s="121">
        <f t="shared" ca="1" si="146"/>
        <v>-5.6117661477803837E-2</v>
      </c>
      <c r="O267" s="121">
        <f t="shared" ca="1" si="147"/>
        <v>1.4437403792955537</v>
      </c>
      <c r="P267" s="121">
        <f t="shared" ca="1" si="154"/>
        <v>-0.22824746355795411</v>
      </c>
      <c r="Q267" s="121">
        <f t="shared" ca="1" si="126"/>
        <v>0.10294919476590449</v>
      </c>
      <c r="R267" s="121">
        <f t="shared" ca="1" si="127"/>
        <v>0.71730334938066775</v>
      </c>
      <c r="S267" s="121"/>
      <c r="T267" s="124">
        <f t="shared" ca="1" si="128"/>
        <v>50</v>
      </c>
      <c r="U267" s="124">
        <f t="shared" ca="1" si="129"/>
        <v>46.6</v>
      </c>
      <c r="V267" s="121">
        <f t="shared" ca="1" si="130"/>
        <v>0</v>
      </c>
      <c r="W267" s="121" t="e">
        <f t="shared" si="148"/>
        <v>#N/A</v>
      </c>
      <c r="X267" s="124">
        <f t="shared" si="149"/>
        <v>0.2</v>
      </c>
      <c r="Y267" s="124">
        <f t="shared" si="150"/>
        <v>0.8</v>
      </c>
      <c r="Z267" t="e">
        <f t="shared" ca="1" si="131"/>
        <v>#N/A</v>
      </c>
      <c r="AA267" t="e">
        <f t="shared" ca="1" si="132"/>
        <v>#N/A</v>
      </c>
      <c r="AB267" t="e">
        <f t="shared" ca="1" si="133"/>
        <v>#N/A</v>
      </c>
      <c r="AC267" t="e">
        <f t="shared" ca="1" si="134"/>
        <v>#N/A</v>
      </c>
      <c r="AD267" t="b">
        <f t="shared" ca="1" si="135"/>
        <v>0</v>
      </c>
      <c r="AE267" t="b">
        <f t="shared" ca="1" si="122"/>
        <v>0</v>
      </c>
      <c r="AF267" t="b">
        <f t="shared" ca="1" si="151"/>
        <v>0</v>
      </c>
      <c r="AG267" t="b">
        <f t="shared" ca="1" si="136"/>
        <v>0</v>
      </c>
      <c r="AH267" t="b">
        <f t="shared" ca="1" si="157"/>
        <v>0</v>
      </c>
      <c r="AI267" s="225" t="e">
        <f t="shared" ca="1" si="137"/>
        <v>#N/A</v>
      </c>
      <c r="AJ267" s="225" t="e">
        <f t="shared" ca="1" si="138"/>
        <v>#N/A</v>
      </c>
      <c r="AK267" s="225" t="e">
        <f t="shared" ca="1" si="139"/>
        <v>#N/A</v>
      </c>
      <c r="AL267" s="225" t="e">
        <f t="shared" ca="1" si="140"/>
        <v>#N/A</v>
      </c>
      <c r="AM267" t="b">
        <f t="shared" ca="1" si="141"/>
        <v>0</v>
      </c>
      <c r="AN267" t="b">
        <f t="shared" ca="1" si="158"/>
        <v>0</v>
      </c>
      <c r="AO267" t="b">
        <f t="shared" ca="1" si="152"/>
        <v>1</v>
      </c>
      <c r="AP267" t="b">
        <f t="shared" ca="1" si="142"/>
        <v>0</v>
      </c>
      <c r="AQ267" t="b">
        <f t="shared" ca="1" si="159"/>
        <v>0</v>
      </c>
      <c r="AR267" s="124" t="e">
        <f t="shared" ca="1" si="143"/>
        <v>#N/A</v>
      </c>
      <c r="AS267" s="124" t="e">
        <f t="shared" ca="1" si="144"/>
        <v>#N/A</v>
      </c>
      <c r="AT267" t="e">
        <f t="shared" ca="1" si="153"/>
        <v>#N/A</v>
      </c>
      <c r="AU267" t="e">
        <f t="shared" ca="1" si="153"/>
        <v>#N/A</v>
      </c>
    </row>
    <row r="268" spans="1:47" x14ac:dyDescent="0.25">
      <c r="A268">
        <v>236</v>
      </c>
      <c r="B268" s="74">
        <f ca="1">OFFSET(InputPriceData!B$15,CalculationsAndCharts!$A268+$A$11,0,1,1)</f>
        <v>41247</v>
      </c>
      <c r="C268" s="3">
        <f ca="1">OFFSET(InputPriceData!G$15,CalculationsAndCharts!$A268+$A$11,0,1,1)</f>
        <v>5949500</v>
      </c>
      <c r="D268" s="4">
        <f ca="1">OFFSET(InputPriceData!C$15,CalculationsAndCharts!$A268+$A$11,IF($C$7,7,0),1,1)</f>
        <v>48.65</v>
      </c>
      <c r="E268" s="4">
        <f ca="1">OFFSET(InputPriceData!D$15,CalculationsAndCharts!$A268+$A$11,IF($C$7,7,0),1,1)</f>
        <v>48.65</v>
      </c>
      <c r="F268" s="4">
        <f ca="1">OFFSET(InputPriceData!E$15,CalculationsAndCharts!$A268+$A$11,IF($C$7,7,0),1,1)</f>
        <v>47.4</v>
      </c>
      <c r="G268" s="4">
        <f ca="1">OFFSET(InputPriceData!F$15,CalculationsAndCharts!$A268+$A$11,IF($C$7,7,0),1,1)</f>
        <v>47.94</v>
      </c>
      <c r="H268" s="126" t="e">
        <f t="shared" si="123"/>
        <v>#N/A</v>
      </c>
      <c r="I268" s="41" t="e">
        <f t="shared" si="156"/>
        <v>#N/A</v>
      </c>
      <c r="J268" s="41" t="e">
        <f t="shared" si="156"/>
        <v>#N/A</v>
      </c>
      <c r="K268" s="215">
        <f t="shared" ca="1" si="124"/>
        <v>49.363731742993387</v>
      </c>
      <c r="L268" s="215">
        <f t="shared" ca="1" si="145"/>
        <v>49.363731742993387</v>
      </c>
      <c r="M268" s="121">
        <f t="shared" ca="1" si="125"/>
        <v>-0.84181701863801073</v>
      </c>
      <c r="N268" s="121">
        <f t="shared" ca="1" si="146"/>
        <v>0.67605265970663553</v>
      </c>
      <c r="O268" s="121">
        <f t="shared" ca="1" si="147"/>
        <v>1.4437403792955537</v>
      </c>
      <c r="P268" s="121">
        <f t="shared" ca="1" si="154"/>
        <v>-0.22824746355795411</v>
      </c>
      <c r="Q268" s="121">
        <f t="shared" ca="1" si="126"/>
        <v>0.54085328857491011</v>
      </c>
      <c r="R268" s="121">
        <f t="shared" ca="1" si="127"/>
        <v>0.89637736986232142</v>
      </c>
      <c r="S268" s="121"/>
      <c r="T268" s="124">
        <f t="shared" ca="1" si="128"/>
        <v>50</v>
      </c>
      <c r="U268" s="124">
        <f t="shared" ca="1" si="129"/>
        <v>46.6</v>
      </c>
      <c r="V268" s="121">
        <f t="shared" ca="1" si="130"/>
        <v>0.39411764705882263</v>
      </c>
      <c r="W268" s="121" t="e">
        <f t="shared" si="148"/>
        <v>#N/A</v>
      </c>
      <c r="X268" s="124">
        <f t="shared" si="149"/>
        <v>0.2</v>
      </c>
      <c r="Y268" s="124">
        <f t="shared" si="150"/>
        <v>0.8</v>
      </c>
      <c r="Z268" t="e">
        <f t="shared" ca="1" si="131"/>
        <v>#N/A</v>
      </c>
      <c r="AA268" t="e">
        <f t="shared" ca="1" si="132"/>
        <v>#N/A</v>
      </c>
      <c r="AB268" t="e">
        <f t="shared" ca="1" si="133"/>
        <v>#N/A</v>
      </c>
      <c r="AC268" t="e">
        <f t="shared" ca="1" si="134"/>
        <v>#N/A</v>
      </c>
      <c r="AD268" t="b">
        <f t="shared" ca="1" si="135"/>
        <v>0</v>
      </c>
      <c r="AE268" t="b">
        <f t="shared" ca="1" si="122"/>
        <v>0</v>
      </c>
      <c r="AF268" t="b">
        <f t="shared" ca="1" si="151"/>
        <v>0</v>
      </c>
      <c r="AG268" t="b">
        <f t="shared" ca="1" si="136"/>
        <v>0</v>
      </c>
      <c r="AH268" t="b">
        <f t="shared" ca="1" si="157"/>
        <v>0</v>
      </c>
      <c r="AI268" s="225" t="e">
        <f t="shared" ca="1" si="137"/>
        <v>#N/A</v>
      </c>
      <c r="AJ268" s="225" t="e">
        <f t="shared" ca="1" si="138"/>
        <v>#N/A</v>
      </c>
      <c r="AK268" s="225" t="e">
        <f t="shared" ca="1" si="139"/>
        <v>#N/A</v>
      </c>
      <c r="AL268" s="225" t="e">
        <f t="shared" ca="1" si="140"/>
        <v>#N/A</v>
      </c>
      <c r="AM268" t="b">
        <f t="shared" ca="1" si="141"/>
        <v>0</v>
      </c>
      <c r="AN268" t="b">
        <f t="shared" ca="1" si="158"/>
        <v>0</v>
      </c>
      <c r="AO268" t="b">
        <f t="shared" ca="1" si="152"/>
        <v>1</v>
      </c>
      <c r="AP268" t="b">
        <f t="shared" ca="1" si="142"/>
        <v>0</v>
      </c>
      <c r="AQ268" t="b">
        <f t="shared" ca="1" si="159"/>
        <v>0</v>
      </c>
      <c r="AR268" s="124" t="e">
        <f t="shared" ca="1" si="143"/>
        <v>#N/A</v>
      </c>
      <c r="AS268" s="124" t="e">
        <f t="shared" ca="1" si="144"/>
        <v>#N/A</v>
      </c>
      <c r="AT268" t="e">
        <f t="shared" ca="1" si="153"/>
        <v>#N/A</v>
      </c>
      <c r="AU268" t="e">
        <f t="shared" ca="1" si="153"/>
        <v>#N/A</v>
      </c>
    </row>
    <row r="269" spans="1:47" x14ac:dyDescent="0.25">
      <c r="A269">
        <v>237</v>
      </c>
      <c r="B269" s="74">
        <f ca="1">OFFSET(InputPriceData!B$15,CalculationsAndCharts!$A269+$A$11,0,1,1)</f>
        <v>41246</v>
      </c>
      <c r="C269" s="3">
        <f ca="1">OFFSET(InputPriceData!G$15,CalculationsAndCharts!$A269+$A$11,0,1,1)</f>
        <v>8317400</v>
      </c>
      <c r="D269" s="4">
        <f ca="1">OFFSET(InputPriceData!C$15,CalculationsAndCharts!$A269+$A$11,IF($C$7,7,0),1,1)</f>
        <v>50.04</v>
      </c>
      <c r="E269" s="4">
        <f ca="1">OFFSET(InputPriceData!D$15,CalculationsAndCharts!$A269+$A$11,IF($C$7,7,0),1,1)</f>
        <v>50.24</v>
      </c>
      <c r="F269" s="4">
        <f ca="1">OFFSET(InputPriceData!E$15,CalculationsAndCharts!$A269+$A$11,IF($C$7,7,0),1,1)</f>
        <v>48.72</v>
      </c>
      <c r="G269" s="4">
        <f ca="1">OFFSET(InputPriceData!F$15,CalculationsAndCharts!$A269+$A$11,IF($C$7,7,0),1,1)</f>
        <v>48.76</v>
      </c>
      <c r="H269" s="126" t="e">
        <f t="shared" si="123"/>
        <v>#N/A</v>
      </c>
      <c r="I269" s="41" t="e">
        <f t="shared" si="156"/>
        <v>#N/A</v>
      </c>
      <c r="J269" s="41" t="e">
        <f t="shared" si="156"/>
        <v>#N/A</v>
      </c>
      <c r="K269" s="215">
        <f t="shared" ca="1" si="124"/>
        <v>49.703574215097859</v>
      </c>
      <c r="L269" s="215">
        <f t="shared" ca="1" si="145"/>
        <v>49.703574215097859</v>
      </c>
      <c r="M269" s="121">
        <f t="shared" ca="1" si="125"/>
        <v>-9.9910013666563158E-2</v>
      </c>
      <c r="N269" s="121">
        <f t="shared" ca="1" si="146"/>
        <v>1.1882050992937927</v>
      </c>
      <c r="O269" s="121">
        <f t="shared" ca="1" si="147"/>
        <v>1.4437403792955537</v>
      </c>
      <c r="P269" s="121">
        <f t="shared" ca="1" si="154"/>
        <v>-0.22824746355795411</v>
      </c>
      <c r="Q269" s="121">
        <f t="shared" ca="1" si="126"/>
        <v>0.84716678348231877</v>
      </c>
      <c r="R269" s="121">
        <f t="shared" ca="1" si="127"/>
        <v>0.97820137953828734</v>
      </c>
      <c r="S269" s="121"/>
      <c r="T269" s="124">
        <f t="shared" ca="1" si="128"/>
        <v>50</v>
      </c>
      <c r="U269" s="124">
        <f t="shared" ca="1" si="129"/>
        <v>46.6</v>
      </c>
      <c r="V269" s="121">
        <f t="shared" ca="1" si="130"/>
        <v>0.63529411764705812</v>
      </c>
      <c r="W269" s="121" t="e">
        <f t="shared" si="148"/>
        <v>#N/A</v>
      </c>
      <c r="X269" s="124">
        <f t="shared" si="149"/>
        <v>0.2</v>
      </c>
      <c r="Y269" s="124">
        <f t="shared" si="150"/>
        <v>0.8</v>
      </c>
      <c r="Z269" t="e">
        <f t="shared" ca="1" si="131"/>
        <v>#N/A</v>
      </c>
      <c r="AA269" t="e">
        <f t="shared" ca="1" si="132"/>
        <v>#N/A</v>
      </c>
      <c r="AB269" t="e">
        <f t="shared" ca="1" si="133"/>
        <v>#N/A</v>
      </c>
      <c r="AC269" t="e">
        <f t="shared" ca="1" si="134"/>
        <v>#N/A</v>
      </c>
      <c r="AD269" t="b">
        <f t="shared" ca="1" si="135"/>
        <v>0</v>
      </c>
      <c r="AE269" t="b">
        <f t="shared" ca="1" si="122"/>
        <v>0</v>
      </c>
      <c r="AF269" t="b">
        <f t="shared" ca="1" si="151"/>
        <v>0</v>
      </c>
      <c r="AG269" t="b">
        <f t="shared" ca="1" si="136"/>
        <v>0</v>
      </c>
      <c r="AH269" t="b">
        <f t="shared" ca="1" si="157"/>
        <v>0</v>
      </c>
      <c r="AI269" s="225" t="e">
        <f t="shared" ca="1" si="137"/>
        <v>#N/A</v>
      </c>
      <c r="AJ269" s="225" t="e">
        <f t="shared" ca="1" si="138"/>
        <v>#N/A</v>
      </c>
      <c r="AK269" s="225" t="e">
        <f t="shared" ca="1" si="139"/>
        <v>#N/A</v>
      </c>
      <c r="AL269" s="225" t="e">
        <f t="shared" ca="1" si="140"/>
        <v>#N/A</v>
      </c>
      <c r="AM269" t="b">
        <f t="shared" ca="1" si="141"/>
        <v>0</v>
      </c>
      <c r="AN269" t="b">
        <f t="shared" ca="1" si="158"/>
        <v>0</v>
      </c>
      <c r="AO269" t="b">
        <f t="shared" ca="1" si="152"/>
        <v>1</v>
      </c>
      <c r="AP269" t="b">
        <f t="shared" ca="1" si="142"/>
        <v>0</v>
      </c>
      <c r="AQ269" t="b">
        <f t="shared" ca="1" si="159"/>
        <v>0</v>
      </c>
      <c r="AR269" s="124" t="e">
        <f t="shared" ca="1" si="143"/>
        <v>#N/A</v>
      </c>
      <c r="AS269" s="124" t="e">
        <f t="shared" ca="1" si="144"/>
        <v>#N/A</v>
      </c>
      <c r="AT269" t="e">
        <f t="shared" ca="1" si="153"/>
        <v>#N/A</v>
      </c>
      <c r="AU269" t="e">
        <f t="shared" ca="1" si="153"/>
        <v>#N/A</v>
      </c>
    </row>
    <row r="270" spans="1:47" x14ac:dyDescent="0.25">
      <c r="A270">
        <v>238</v>
      </c>
      <c r="B270" s="74">
        <f ca="1">OFFSET(InputPriceData!B$15,CalculationsAndCharts!$A270+$A$11,0,1,1)</f>
        <v>41243</v>
      </c>
      <c r="C270" s="3">
        <f ca="1">OFFSET(InputPriceData!G$15,CalculationsAndCharts!$A270+$A$11,0,1,1)</f>
        <v>66137200</v>
      </c>
      <c r="D270" s="4">
        <f ca="1">OFFSET(InputPriceData!C$15,CalculationsAndCharts!$A270+$A$11,IF($C$7,7,0),1,1)</f>
        <v>50.68</v>
      </c>
      <c r="E270" s="4">
        <f ca="1">OFFSET(InputPriceData!D$15,CalculationsAndCharts!$A270+$A$11,IF($C$7,7,0),1,1)</f>
        <v>50.8</v>
      </c>
      <c r="F270" s="4">
        <f ca="1">OFFSET(InputPriceData!E$15,CalculationsAndCharts!$A270+$A$11,IF($C$7,7,0),1,1)</f>
        <v>49.77</v>
      </c>
      <c r="G270" s="4">
        <f ca="1">OFFSET(InputPriceData!F$15,CalculationsAndCharts!$A270+$A$11,IF($C$7,7,0),1,1)</f>
        <v>50</v>
      </c>
      <c r="H270" s="126" t="e">
        <f t="shared" si="123"/>
        <v>#N/A</v>
      </c>
      <c r="I270" s="41" t="e">
        <f t="shared" si="156"/>
        <v>#N/A</v>
      </c>
      <c r="J270" s="41" t="e">
        <f t="shared" si="156"/>
        <v>#N/A</v>
      </c>
      <c r="K270" s="215">
        <f t="shared" ca="1" si="124"/>
        <v>49.696779168611386</v>
      </c>
      <c r="L270" s="215">
        <f t="shared" ca="1" si="145"/>
        <v>49.696779168611386</v>
      </c>
      <c r="M270" s="121">
        <f t="shared" ca="1" si="125"/>
        <v>1.255802951106779</v>
      </c>
      <c r="N270" s="121">
        <f t="shared" ca="1" si="146"/>
        <v>1.4123350873025098</v>
      </c>
      <c r="O270" s="121">
        <f t="shared" ca="1" si="147"/>
        <v>1.4437403792955537</v>
      </c>
      <c r="P270" s="121">
        <f t="shared" ca="1" si="154"/>
        <v>-0.22824746355795411</v>
      </c>
      <c r="Q270" s="121">
        <f t="shared" ca="1" si="126"/>
        <v>0.98121679405309203</v>
      </c>
      <c r="R270" s="121">
        <f t="shared" ca="1" si="127"/>
        <v>1.0022356002558792</v>
      </c>
      <c r="S270" s="121"/>
      <c r="T270" s="124">
        <f t="shared" ca="1" si="128"/>
        <v>50</v>
      </c>
      <c r="U270" s="124">
        <f t="shared" ca="1" si="129"/>
        <v>46.6</v>
      </c>
      <c r="V270" s="121">
        <f t="shared" ca="1" si="130"/>
        <v>1</v>
      </c>
      <c r="W270" s="121" t="e">
        <f t="shared" si="148"/>
        <v>#N/A</v>
      </c>
      <c r="X270" s="124">
        <f t="shared" si="149"/>
        <v>0.2</v>
      </c>
      <c r="Y270" s="124">
        <f t="shared" si="150"/>
        <v>0.8</v>
      </c>
      <c r="Z270" t="e">
        <f t="shared" ca="1" si="131"/>
        <v>#N/A</v>
      </c>
      <c r="AA270" t="e">
        <f t="shared" ca="1" si="132"/>
        <v>#N/A</v>
      </c>
      <c r="AB270" t="e">
        <f t="shared" ca="1" si="133"/>
        <v>#N/A</v>
      </c>
      <c r="AC270" t="e">
        <f t="shared" ca="1" si="134"/>
        <v>#N/A</v>
      </c>
      <c r="AD270" t="b">
        <f t="shared" ca="1" si="135"/>
        <v>0</v>
      </c>
      <c r="AE270" t="b">
        <f t="shared" ca="1" si="122"/>
        <v>0</v>
      </c>
      <c r="AF270" t="b">
        <f t="shared" ca="1" si="151"/>
        <v>0</v>
      </c>
      <c r="AG270" t="b">
        <f t="shared" ca="1" si="136"/>
        <v>0</v>
      </c>
      <c r="AH270" t="b">
        <f t="shared" ca="1" si="157"/>
        <v>0</v>
      </c>
      <c r="AI270" s="225" t="e">
        <f t="shared" ca="1" si="137"/>
        <v>#N/A</v>
      </c>
      <c r="AJ270" s="225" t="e">
        <f t="shared" ca="1" si="138"/>
        <v>#N/A</v>
      </c>
      <c r="AK270" s="225" t="e">
        <f t="shared" ca="1" si="139"/>
        <v>#N/A</v>
      </c>
      <c r="AL270" s="225" t="e">
        <f t="shared" ca="1" si="140"/>
        <v>#N/A</v>
      </c>
      <c r="AM270" t="b">
        <f t="shared" ca="1" si="141"/>
        <v>0</v>
      </c>
      <c r="AN270" t="b">
        <f t="shared" ca="1" si="158"/>
        <v>0</v>
      </c>
      <c r="AO270" t="b">
        <f t="shared" ca="1" si="152"/>
        <v>1</v>
      </c>
      <c r="AP270" t="b">
        <f t="shared" ca="1" si="142"/>
        <v>0</v>
      </c>
      <c r="AQ270" t="b">
        <f t="shared" ca="1" si="159"/>
        <v>0</v>
      </c>
      <c r="AR270" s="124" t="e">
        <f t="shared" ca="1" si="143"/>
        <v>#N/A</v>
      </c>
      <c r="AS270" s="124" t="e">
        <f t="shared" ca="1" si="144"/>
        <v>#N/A</v>
      </c>
      <c r="AT270" t="e">
        <f t="shared" ca="1" si="153"/>
        <v>#N/A</v>
      </c>
      <c r="AU270" t="e">
        <f t="shared" ca="1" si="153"/>
        <v>#N/A</v>
      </c>
    </row>
    <row r="271" spans="1:47" x14ac:dyDescent="0.25">
      <c r="A271">
        <v>239</v>
      </c>
      <c r="B271" s="74">
        <f ca="1">OFFSET(InputPriceData!B$15,CalculationsAndCharts!$A271+$A$11,0,1,1)</f>
        <v>41242</v>
      </c>
      <c r="C271" s="3">
        <f ca="1">OFFSET(InputPriceData!G$15,CalculationsAndCharts!$A271+$A$11,0,1,1)</f>
        <v>11412300</v>
      </c>
      <c r="D271" s="4">
        <f ca="1">OFFSET(InputPriceData!C$15,CalculationsAndCharts!$A271+$A$11,IF($C$7,7,0),1,1)</f>
        <v>49.71</v>
      </c>
      <c r="E271" s="4">
        <f ca="1">OFFSET(InputPriceData!D$15,CalculationsAndCharts!$A271+$A$11,IF($C$7,7,0),1,1)</f>
        <v>50.34</v>
      </c>
      <c r="F271" s="4">
        <f ca="1">OFFSET(InputPriceData!E$15,CalculationsAndCharts!$A271+$A$11,IF($C$7,7,0),1,1)</f>
        <v>49.62</v>
      </c>
      <c r="G271" s="4">
        <f ca="1">OFFSET(InputPriceData!F$15,CalculationsAndCharts!$A271+$A$11,IF($C$7,7,0),1,1)</f>
        <v>49.86</v>
      </c>
      <c r="H271" s="126" t="e">
        <f t="shared" si="123"/>
        <v>#N/A</v>
      </c>
      <c r="I271" s="41" t="e">
        <f t="shared" si="156"/>
        <v>#N/A</v>
      </c>
      <c r="J271" s="41" t="e">
        <f t="shared" si="156"/>
        <v>#N/A</v>
      </c>
      <c r="K271" s="215">
        <f t="shared" ca="1" si="124"/>
        <v>49.485294116506466</v>
      </c>
      <c r="L271" s="215">
        <f t="shared" ca="1" si="145"/>
        <v>49.485294116506466</v>
      </c>
      <c r="M271" s="121">
        <f t="shared" ca="1" si="125"/>
        <v>1.3584980276654977</v>
      </c>
      <c r="N271" s="121">
        <f t="shared" ca="1" si="146"/>
        <v>1.4437403792955537</v>
      </c>
      <c r="O271" s="121">
        <f t="shared" ca="1" si="147"/>
        <v>1.4437403792955537</v>
      </c>
      <c r="P271" s="121">
        <f t="shared" ca="1" si="154"/>
        <v>-0.22824746355795411</v>
      </c>
      <c r="Q271" s="121">
        <f t="shared" ca="1" si="126"/>
        <v>1</v>
      </c>
      <c r="R271" s="121">
        <f t="shared" ca="1" si="127"/>
        <v>1.0064837185358917</v>
      </c>
      <c r="S271" s="121"/>
      <c r="T271" s="124">
        <f t="shared" ca="1" si="128"/>
        <v>49.86</v>
      </c>
      <c r="U271" s="124">
        <f t="shared" ca="1" si="129"/>
        <v>46.6</v>
      </c>
      <c r="V271" s="121">
        <f t="shared" ca="1" si="130"/>
        <v>1</v>
      </c>
      <c r="W271" s="121" t="e">
        <f t="shared" si="148"/>
        <v>#N/A</v>
      </c>
      <c r="X271" s="124">
        <f t="shared" si="149"/>
        <v>0.2</v>
      </c>
      <c r="Y271" s="124">
        <f t="shared" si="150"/>
        <v>0.8</v>
      </c>
      <c r="Z271" t="e">
        <f t="shared" ca="1" si="131"/>
        <v>#N/A</v>
      </c>
      <c r="AA271" t="e">
        <f t="shared" ca="1" si="132"/>
        <v>#N/A</v>
      </c>
      <c r="AB271" t="e">
        <f t="shared" ca="1" si="133"/>
        <v>#N/A</v>
      </c>
      <c r="AC271" t="e">
        <f t="shared" ca="1" si="134"/>
        <v>#N/A</v>
      </c>
      <c r="AD271" t="b">
        <f t="shared" ca="1" si="135"/>
        <v>0</v>
      </c>
      <c r="AE271" t="b">
        <f t="shared" ca="1" si="122"/>
        <v>0</v>
      </c>
      <c r="AF271" t="b">
        <f t="shared" ca="1" si="151"/>
        <v>0</v>
      </c>
      <c r="AG271" t="b">
        <f t="shared" ca="1" si="136"/>
        <v>0</v>
      </c>
      <c r="AH271" t="b">
        <f t="shared" ca="1" si="157"/>
        <v>0</v>
      </c>
      <c r="AI271" s="225" t="e">
        <f t="shared" ca="1" si="137"/>
        <v>#N/A</v>
      </c>
      <c r="AJ271" s="225" t="e">
        <f t="shared" ca="1" si="138"/>
        <v>#N/A</v>
      </c>
      <c r="AK271" s="225" t="e">
        <f t="shared" ca="1" si="139"/>
        <v>#N/A</v>
      </c>
      <c r="AL271" s="225" t="e">
        <f t="shared" ca="1" si="140"/>
        <v>#N/A</v>
      </c>
      <c r="AM271" t="b">
        <f t="shared" ca="1" si="141"/>
        <v>0</v>
      </c>
      <c r="AN271" t="b">
        <f t="shared" ca="1" si="158"/>
        <v>0</v>
      </c>
      <c r="AO271" t="b">
        <f t="shared" ca="1" si="152"/>
        <v>1</v>
      </c>
      <c r="AP271" t="b">
        <f t="shared" ca="1" si="142"/>
        <v>0</v>
      </c>
      <c r="AQ271" t="b">
        <f t="shared" ca="1" si="159"/>
        <v>0</v>
      </c>
      <c r="AR271" s="124" t="e">
        <f t="shared" ca="1" si="143"/>
        <v>#N/A</v>
      </c>
      <c r="AS271" s="124" t="e">
        <f t="shared" ca="1" si="144"/>
        <v>#N/A</v>
      </c>
      <c r="AT271" t="e">
        <f t="shared" ca="1" si="153"/>
        <v>#N/A</v>
      </c>
      <c r="AU271" t="e">
        <f t="shared" ca="1" si="153"/>
        <v>#N/A</v>
      </c>
    </row>
    <row r="272" spans="1:47" x14ac:dyDescent="0.25">
      <c r="A272">
        <v>240</v>
      </c>
      <c r="B272" s="74">
        <f ca="1">OFFSET(InputPriceData!B$15,CalculationsAndCharts!$A272+$A$11,0,1,1)</f>
        <v>41241</v>
      </c>
      <c r="C272" s="3">
        <f ca="1">OFFSET(InputPriceData!G$15,CalculationsAndCharts!$A272+$A$11,0,1,1)</f>
        <v>4484200</v>
      </c>
      <c r="D272" s="4">
        <f ca="1">OFFSET(InputPriceData!C$15,CalculationsAndCharts!$A272+$A$11,IF($C$7,7,0),1,1)</f>
        <v>49.51</v>
      </c>
      <c r="E272" s="4">
        <f ca="1">OFFSET(InputPriceData!D$15,CalculationsAndCharts!$A272+$A$11,IF($C$7,7,0),1,1)</f>
        <v>49.84</v>
      </c>
      <c r="F272" s="4">
        <f ca="1">OFFSET(InputPriceData!E$15,CalculationsAndCharts!$A272+$A$11,IF($C$7,7,0),1,1)</f>
        <v>49.3</v>
      </c>
      <c r="G272" s="4">
        <f ca="1">OFFSET(InputPriceData!F$15,CalculationsAndCharts!$A272+$A$11,IF($C$7,7,0),1,1)</f>
        <v>49.58</v>
      </c>
      <c r="H272" s="126" t="e">
        <f t="shared" si="123"/>
        <v>#N/A</v>
      </c>
      <c r="I272" s="41" t="e">
        <f t="shared" si="156"/>
        <v>#N/A</v>
      </c>
      <c r="J272" s="41" t="e">
        <f t="shared" si="156"/>
        <v>#N/A</v>
      </c>
      <c r="K272" s="215">
        <f t="shared" ca="1" si="124"/>
        <v>49.244799917026398</v>
      </c>
      <c r="L272" s="215">
        <f t="shared" ca="1" si="145"/>
        <v>49.244799917026398</v>
      </c>
      <c r="M272" s="121">
        <f t="shared" ca="1" si="125"/>
        <v>1.3153706141940698</v>
      </c>
      <c r="N272" s="121">
        <f t="shared" ca="1" si="146"/>
        <v>1.4360320318060296</v>
      </c>
      <c r="O272" s="121">
        <f t="shared" ca="1" si="147"/>
        <v>1.4360320318060296</v>
      </c>
      <c r="P272" s="121">
        <f t="shared" ca="1" si="154"/>
        <v>-0.42204870055091803</v>
      </c>
      <c r="Q272" s="121">
        <f t="shared" ca="1" si="126"/>
        <v>1</v>
      </c>
      <c r="R272" s="121">
        <f t="shared" ca="1" si="127"/>
        <v>1.0070417493607604</v>
      </c>
      <c r="S272" s="121"/>
      <c r="T272" s="124">
        <f t="shared" ca="1" si="128"/>
        <v>49.58</v>
      </c>
      <c r="U272" s="124">
        <f t="shared" ca="1" si="129"/>
        <v>46.6</v>
      </c>
      <c r="V272" s="121">
        <f t="shared" ca="1" si="130"/>
        <v>1</v>
      </c>
      <c r="W272" s="121" t="e">
        <f t="shared" si="148"/>
        <v>#N/A</v>
      </c>
      <c r="X272" s="124">
        <f t="shared" si="149"/>
        <v>0.2</v>
      </c>
      <c r="Y272" s="124">
        <f t="shared" si="150"/>
        <v>0.8</v>
      </c>
      <c r="Z272" t="e">
        <f t="shared" ca="1" si="131"/>
        <v>#N/A</v>
      </c>
      <c r="AA272" t="e">
        <f t="shared" ca="1" si="132"/>
        <v>#N/A</v>
      </c>
      <c r="AB272" t="e">
        <f t="shared" ca="1" si="133"/>
        <v>#N/A</v>
      </c>
      <c r="AC272" t="e">
        <f t="shared" ca="1" si="134"/>
        <v>#N/A</v>
      </c>
      <c r="AD272" t="b">
        <f t="shared" ca="1" si="135"/>
        <v>0</v>
      </c>
      <c r="AE272" t="b">
        <f t="shared" ca="1" si="122"/>
        <v>0</v>
      </c>
      <c r="AF272" t="b">
        <f t="shared" ca="1" si="151"/>
        <v>0</v>
      </c>
      <c r="AG272" t="b">
        <f t="shared" ca="1" si="136"/>
        <v>0</v>
      </c>
      <c r="AH272" t="b">
        <f t="shared" ca="1" si="157"/>
        <v>0</v>
      </c>
      <c r="AI272" s="225" t="e">
        <f t="shared" ca="1" si="137"/>
        <v>#N/A</v>
      </c>
      <c r="AJ272" s="225" t="e">
        <f t="shared" ca="1" si="138"/>
        <v>#N/A</v>
      </c>
      <c r="AK272" s="225" t="e">
        <f t="shared" ca="1" si="139"/>
        <v>#N/A</v>
      </c>
      <c r="AL272" s="225" t="e">
        <f t="shared" ca="1" si="140"/>
        <v>#N/A</v>
      </c>
      <c r="AM272" t="b">
        <f t="shared" ca="1" si="141"/>
        <v>0</v>
      </c>
      <c r="AN272" t="b">
        <f t="shared" ca="1" si="158"/>
        <v>0</v>
      </c>
      <c r="AO272" t="b">
        <f t="shared" ca="1" si="152"/>
        <v>1</v>
      </c>
      <c r="AP272" t="b">
        <f t="shared" ca="1" si="142"/>
        <v>0</v>
      </c>
      <c r="AQ272" t="b">
        <f t="shared" ca="1" si="159"/>
        <v>0</v>
      </c>
      <c r="AR272" s="124" t="e">
        <f t="shared" ca="1" si="143"/>
        <v>#N/A</v>
      </c>
      <c r="AS272" s="124" t="e">
        <f t="shared" ca="1" si="144"/>
        <v>#N/A</v>
      </c>
      <c r="AT272" t="e">
        <f t="shared" ca="1" si="153"/>
        <v>#N/A</v>
      </c>
      <c r="AU272" t="e">
        <f t="shared" ca="1" si="153"/>
        <v>#N/A</v>
      </c>
    </row>
    <row r="273" spans="1:47" x14ac:dyDescent="0.25">
      <c r="A273">
        <v>241</v>
      </c>
      <c r="B273" s="74">
        <f ca="1">OFFSET(InputPriceData!B$15,CalculationsAndCharts!$A273+$A$11,0,1,1)</f>
        <v>41240</v>
      </c>
      <c r="C273" s="3">
        <f ca="1">OFFSET(InputPriceData!G$15,CalculationsAndCharts!$A273+$A$11,0,1,1)</f>
        <v>10802400</v>
      </c>
      <c r="D273" s="4">
        <f ca="1">OFFSET(InputPriceData!C$15,CalculationsAndCharts!$A273+$A$11,IF($C$7,7,0),1,1)</f>
        <v>50.36</v>
      </c>
      <c r="E273" s="4">
        <f ca="1">OFFSET(InputPriceData!D$15,CalculationsAndCharts!$A273+$A$11,IF($C$7,7,0),1,1)</f>
        <v>50.55</v>
      </c>
      <c r="F273" s="4">
        <f ca="1">OFFSET(InputPriceData!E$15,CalculationsAndCharts!$A273+$A$11,IF($C$7,7,0),1,1)</f>
        <v>49.12</v>
      </c>
      <c r="G273" s="4">
        <f ca="1">OFFSET(InputPriceData!F$15,CalculationsAndCharts!$A273+$A$11,IF($C$7,7,0),1,1)</f>
        <v>49.51</v>
      </c>
      <c r="H273" s="126" t="e">
        <f t="shared" si="123"/>
        <v>#N/A</v>
      </c>
      <c r="I273" s="41" t="e">
        <f t="shared" ref="I273:J292" si="160">IF($A273=$E$25,I$32,NA())</f>
        <v>#N/A</v>
      </c>
      <c r="J273" s="41" t="e">
        <f t="shared" si="160"/>
        <v>#N/A</v>
      </c>
      <c r="K273" s="215">
        <f t="shared" ca="1" si="124"/>
        <v>48.952542552750693</v>
      </c>
      <c r="L273" s="215">
        <f t="shared" ca="1" si="145"/>
        <v>48.952542552750693</v>
      </c>
      <c r="M273" s="121">
        <f t="shared" ca="1" si="125"/>
        <v>1.4819442124023887</v>
      </c>
      <c r="N273" s="121">
        <f t="shared" ca="1" si="146"/>
        <v>1.3563000420607416</v>
      </c>
      <c r="O273" s="121">
        <f t="shared" ca="1" si="147"/>
        <v>1.3563000420607416</v>
      </c>
      <c r="P273" s="121">
        <f t="shared" ca="1" si="154"/>
        <v>-0.9518851026224604</v>
      </c>
      <c r="Q273" s="121">
        <f t="shared" ca="1" si="126"/>
        <v>1</v>
      </c>
      <c r="R273" s="121">
        <f t="shared" ca="1" si="127"/>
        <v>1.0040646159491449</v>
      </c>
      <c r="S273" s="121"/>
      <c r="T273" s="124">
        <f t="shared" ca="1" si="128"/>
        <v>49.51</v>
      </c>
      <c r="U273" s="124">
        <f t="shared" ca="1" si="129"/>
        <v>46.6</v>
      </c>
      <c r="V273" s="121">
        <f t="shared" ca="1" si="130"/>
        <v>1</v>
      </c>
      <c r="W273" s="121" t="e">
        <f t="shared" si="148"/>
        <v>#N/A</v>
      </c>
      <c r="X273" s="124">
        <f t="shared" si="149"/>
        <v>0.2</v>
      </c>
      <c r="Y273" s="124">
        <f t="shared" si="150"/>
        <v>0.8</v>
      </c>
      <c r="Z273" t="e">
        <f t="shared" ca="1" si="131"/>
        <v>#N/A</v>
      </c>
      <c r="AA273" t="e">
        <f t="shared" ca="1" si="132"/>
        <v>#N/A</v>
      </c>
      <c r="AB273" t="e">
        <f t="shared" ca="1" si="133"/>
        <v>#N/A</v>
      </c>
      <c r="AC273" t="e">
        <f t="shared" ca="1" si="134"/>
        <v>#N/A</v>
      </c>
      <c r="AD273" t="b">
        <f t="shared" ca="1" si="135"/>
        <v>0</v>
      </c>
      <c r="AE273" t="b">
        <f t="shared" ca="1" si="122"/>
        <v>0</v>
      </c>
      <c r="AF273" t="b">
        <f t="shared" ca="1" si="151"/>
        <v>0</v>
      </c>
      <c r="AG273" t="b">
        <f t="shared" ca="1" si="136"/>
        <v>0</v>
      </c>
      <c r="AH273" t="b">
        <f t="shared" ca="1" si="157"/>
        <v>0</v>
      </c>
      <c r="AI273" s="225" t="e">
        <f t="shared" ca="1" si="137"/>
        <v>#N/A</v>
      </c>
      <c r="AJ273" s="225" t="e">
        <f t="shared" ca="1" si="138"/>
        <v>#N/A</v>
      </c>
      <c r="AK273" s="225" t="e">
        <f t="shared" ca="1" si="139"/>
        <v>#N/A</v>
      </c>
      <c r="AL273" s="225" t="e">
        <f t="shared" ca="1" si="140"/>
        <v>#N/A</v>
      </c>
      <c r="AM273" t="b">
        <f t="shared" ca="1" si="141"/>
        <v>0</v>
      </c>
      <c r="AN273" t="b">
        <f t="shared" ca="1" si="158"/>
        <v>0</v>
      </c>
      <c r="AO273" t="b">
        <f t="shared" ca="1" si="152"/>
        <v>1</v>
      </c>
      <c r="AP273" t="b">
        <f t="shared" ca="1" si="142"/>
        <v>0</v>
      </c>
      <c r="AQ273" t="b">
        <f t="shared" ca="1" si="159"/>
        <v>0</v>
      </c>
      <c r="AR273" s="124" t="e">
        <f t="shared" ca="1" si="143"/>
        <v>#N/A</v>
      </c>
      <c r="AS273" s="124" t="e">
        <f t="shared" ca="1" si="144"/>
        <v>#N/A</v>
      </c>
      <c r="AT273" t="e">
        <f t="shared" ca="1" si="153"/>
        <v>#N/A</v>
      </c>
      <c r="AU273" t="e">
        <f t="shared" ca="1" si="153"/>
        <v>#N/A</v>
      </c>
    </row>
    <row r="274" spans="1:47" x14ac:dyDescent="0.25">
      <c r="A274">
        <v>242</v>
      </c>
      <c r="B274" s="74">
        <f ca="1">OFFSET(InputPriceData!B$15,CalculationsAndCharts!$A274+$A$11,0,1,1)</f>
        <v>41239</v>
      </c>
      <c r="C274" s="3">
        <f ca="1">OFFSET(InputPriceData!G$15,CalculationsAndCharts!$A274+$A$11,0,1,1)</f>
        <v>4008800</v>
      </c>
      <c r="D274" s="4">
        <f ca="1">OFFSET(InputPriceData!C$15,CalculationsAndCharts!$A274+$A$11,IF($C$7,7,0),1,1)</f>
        <v>49.31</v>
      </c>
      <c r="E274" s="4">
        <f ca="1">OFFSET(InputPriceData!D$15,CalculationsAndCharts!$A274+$A$11,IF($C$7,7,0),1,1)</f>
        <v>49.45</v>
      </c>
      <c r="F274" s="4">
        <f ca="1">OFFSET(InputPriceData!E$15,CalculationsAndCharts!$A274+$A$11,IF($C$7,7,0),1,1)</f>
        <v>48.61</v>
      </c>
      <c r="G274" s="4">
        <f ca="1">OFFSET(InputPriceData!F$15,CalculationsAndCharts!$A274+$A$11,IF($C$7,7,0),1,1)</f>
        <v>49.31</v>
      </c>
      <c r="H274" s="126" t="e">
        <f t="shared" si="123"/>
        <v>#N/A</v>
      </c>
      <c r="I274" s="41" t="e">
        <f t="shared" si="160"/>
        <v>#N/A</v>
      </c>
      <c r="J274" s="41" t="e">
        <f t="shared" si="160"/>
        <v>#N/A</v>
      </c>
      <c r="K274" s="215">
        <f t="shared" ca="1" si="124"/>
        <v>48.606598328961695</v>
      </c>
      <c r="L274" s="215">
        <f t="shared" ca="1" si="145"/>
        <v>48.606598328961695</v>
      </c>
      <c r="M274" s="121">
        <f t="shared" ca="1" si="125"/>
        <v>1.5255346031932757</v>
      </c>
      <c r="N274" s="121">
        <f t="shared" ca="1" si="146"/>
        <v>1.1885137855757626</v>
      </c>
      <c r="O274" s="121">
        <f t="shared" ca="1" si="147"/>
        <v>1.1885137855757626</v>
      </c>
      <c r="P274" s="121">
        <f t="shared" ca="1" si="154"/>
        <v>-1.3602777025012491</v>
      </c>
      <c r="Q274" s="121">
        <f t="shared" ca="1" si="126"/>
        <v>1</v>
      </c>
      <c r="R274" s="121">
        <f t="shared" ca="1" si="127"/>
        <v>0.99432460199492667</v>
      </c>
      <c r="S274" s="121"/>
      <c r="T274" s="124">
        <f t="shared" ca="1" si="128"/>
        <v>49.41</v>
      </c>
      <c r="U274" s="124">
        <f t="shared" ca="1" si="129"/>
        <v>46.6</v>
      </c>
      <c r="V274" s="121">
        <f t="shared" ca="1" si="130"/>
        <v>0.96441281138790236</v>
      </c>
      <c r="W274" s="121" t="e">
        <f t="shared" si="148"/>
        <v>#N/A</v>
      </c>
      <c r="X274" s="124">
        <f t="shared" si="149"/>
        <v>0.2</v>
      </c>
      <c r="Y274" s="124">
        <f t="shared" si="150"/>
        <v>0.8</v>
      </c>
      <c r="Z274" t="e">
        <f t="shared" ca="1" si="131"/>
        <v>#N/A</v>
      </c>
      <c r="AA274" t="e">
        <f t="shared" ca="1" si="132"/>
        <v>#N/A</v>
      </c>
      <c r="AB274" t="e">
        <f t="shared" ca="1" si="133"/>
        <v>#N/A</v>
      </c>
      <c r="AC274" t="e">
        <f t="shared" ca="1" si="134"/>
        <v>#N/A</v>
      </c>
      <c r="AD274" t="b">
        <f t="shared" ca="1" si="135"/>
        <v>0</v>
      </c>
      <c r="AE274" t="b">
        <f t="shared" ca="1" si="122"/>
        <v>0</v>
      </c>
      <c r="AF274" t="b">
        <f t="shared" ca="1" si="151"/>
        <v>0</v>
      </c>
      <c r="AG274" t="b">
        <f t="shared" ca="1" si="136"/>
        <v>0</v>
      </c>
      <c r="AH274" t="b">
        <f t="shared" ca="1" si="157"/>
        <v>0</v>
      </c>
      <c r="AI274" s="225" t="e">
        <f t="shared" ca="1" si="137"/>
        <v>#N/A</v>
      </c>
      <c r="AJ274" s="225" t="e">
        <f t="shared" ca="1" si="138"/>
        <v>#N/A</v>
      </c>
      <c r="AK274" s="225" t="e">
        <f t="shared" ca="1" si="139"/>
        <v>#N/A</v>
      </c>
      <c r="AL274" s="225" t="e">
        <f t="shared" ca="1" si="140"/>
        <v>#N/A</v>
      </c>
      <c r="AM274" t="b">
        <f t="shared" ca="1" si="141"/>
        <v>0</v>
      </c>
      <c r="AN274" t="b">
        <f t="shared" ca="1" si="158"/>
        <v>0</v>
      </c>
      <c r="AO274" t="b">
        <f t="shared" ca="1" si="152"/>
        <v>1</v>
      </c>
      <c r="AP274" t="b">
        <f t="shared" ca="1" si="142"/>
        <v>0</v>
      </c>
      <c r="AQ274" t="b">
        <f t="shared" ca="1" si="159"/>
        <v>0</v>
      </c>
      <c r="AR274" s="124" t="e">
        <f t="shared" ca="1" si="143"/>
        <v>#N/A</v>
      </c>
      <c r="AS274" s="124" t="e">
        <f t="shared" ca="1" si="144"/>
        <v>#N/A</v>
      </c>
      <c r="AT274" t="e">
        <f t="shared" ca="1" si="153"/>
        <v>#N/A</v>
      </c>
      <c r="AU274" t="e">
        <f t="shared" ca="1" si="153"/>
        <v>#N/A</v>
      </c>
    </row>
    <row r="275" spans="1:47" x14ac:dyDescent="0.25">
      <c r="A275">
        <v>243</v>
      </c>
      <c r="B275" s="74">
        <f ca="1">OFFSET(InputPriceData!B$15,CalculationsAndCharts!$A275+$A$11,0,1,1)</f>
        <v>41236</v>
      </c>
      <c r="C275" s="3">
        <f ca="1">OFFSET(InputPriceData!G$15,CalculationsAndCharts!$A275+$A$11,0,1,1)</f>
        <v>1407100</v>
      </c>
      <c r="D275" s="4">
        <f ca="1">OFFSET(InputPriceData!C$15,CalculationsAndCharts!$A275+$A$11,IF($C$7,7,0),1,1)</f>
        <v>48.1</v>
      </c>
      <c r="E275" s="4">
        <f ca="1">OFFSET(InputPriceData!D$15,CalculationsAndCharts!$A275+$A$11,IF($C$7,7,0),1,1)</f>
        <v>49.47</v>
      </c>
      <c r="F275" s="4">
        <f ca="1">OFFSET(InputPriceData!E$15,CalculationsAndCharts!$A275+$A$11,IF($C$7,7,0),1,1)</f>
        <v>47.94</v>
      </c>
      <c r="G275" s="4">
        <f ca="1">OFFSET(InputPriceData!F$15,CalculationsAndCharts!$A275+$A$11,IF($C$7,7,0),1,1)</f>
        <v>49.41</v>
      </c>
      <c r="H275" s="126" t="e">
        <f t="shared" si="123"/>
        <v>#N/A</v>
      </c>
      <c r="I275" s="41" t="e">
        <f t="shared" si="160"/>
        <v>#N/A</v>
      </c>
      <c r="J275" s="41" t="e">
        <f t="shared" si="160"/>
        <v>#N/A</v>
      </c>
      <c r="K275" s="215">
        <f t="shared" ca="1" si="124"/>
        <v>48.259950339773141</v>
      </c>
      <c r="L275" s="215">
        <f t="shared" ca="1" si="145"/>
        <v>48.259950339773141</v>
      </c>
      <c r="M275" s="121">
        <f t="shared" ca="1" si="125"/>
        <v>1.8934560183267077</v>
      </c>
      <c r="N275" s="121">
        <f t="shared" ca="1" si="146"/>
        <v>0.97457657065220604</v>
      </c>
      <c r="O275" s="121">
        <f t="shared" ca="1" si="147"/>
        <v>0.97457657065220604</v>
      </c>
      <c r="P275" s="121">
        <f t="shared" ca="1" si="154"/>
        <v>-1.6944111136996169</v>
      </c>
      <c r="Q275" s="121">
        <f t="shared" ca="1" si="126"/>
        <v>1</v>
      </c>
      <c r="R275" s="121">
        <f t="shared" ca="1" si="127"/>
        <v>0.97413630180964161</v>
      </c>
      <c r="S275" s="121"/>
      <c r="T275" s="124">
        <f t="shared" ca="1" si="128"/>
        <v>49.41</v>
      </c>
      <c r="U275" s="124">
        <f t="shared" ca="1" si="129"/>
        <v>46.6</v>
      </c>
      <c r="V275" s="121">
        <f t="shared" ca="1" si="130"/>
        <v>1</v>
      </c>
      <c r="W275" s="121" t="e">
        <f t="shared" si="148"/>
        <v>#N/A</v>
      </c>
      <c r="X275" s="124">
        <f t="shared" si="149"/>
        <v>0.2</v>
      </c>
      <c r="Y275" s="124">
        <f t="shared" si="150"/>
        <v>0.8</v>
      </c>
      <c r="Z275" t="e">
        <f t="shared" ca="1" si="131"/>
        <v>#N/A</v>
      </c>
      <c r="AA275" t="e">
        <f t="shared" ca="1" si="132"/>
        <v>#N/A</v>
      </c>
      <c r="AB275" t="e">
        <f t="shared" ca="1" si="133"/>
        <v>#N/A</v>
      </c>
      <c r="AC275" t="e">
        <f t="shared" ca="1" si="134"/>
        <v>#N/A</v>
      </c>
      <c r="AD275" t="b">
        <f t="shared" ca="1" si="135"/>
        <v>0</v>
      </c>
      <c r="AE275" t="b">
        <f t="shared" ca="1" si="122"/>
        <v>0</v>
      </c>
      <c r="AF275" t="b">
        <f t="shared" ca="1" si="151"/>
        <v>0</v>
      </c>
      <c r="AG275" t="b">
        <f t="shared" ca="1" si="136"/>
        <v>0</v>
      </c>
      <c r="AH275" t="b">
        <f t="shared" ca="1" si="157"/>
        <v>0</v>
      </c>
      <c r="AI275" s="225" t="e">
        <f t="shared" ca="1" si="137"/>
        <v>#N/A</v>
      </c>
      <c r="AJ275" s="225" t="e">
        <f t="shared" ca="1" si="138"/>
        <v>#N/A</v>
      </c>
      <c r="AK275" s="225" t="e">
        <f t="shared" ca="1" si="139"/>
        <v>#N/A</v>
      </c>
      <c r="AL275" s="225" t="e">
        <f t="shared" ca="1" si="140"/>
        <v>#N/A</v>
      </c>
      <c r="AM275" t="b">
        <f t="shared" ca="1" si="141"/>
        <v>0</v>
      </c>
      <c r="AN275" t="b">
        <f t="shared" ca="1" si="158"/>
        <v>0</v>
      </c>
      <c r="AO275" t="b">
        <f t="shared" ca="1" si="152"/>
        <v>1</v>
      </c>
      <c r="AP275" t="b">
        <f t="shared" ca="1" si="142"/>
        <v>0</v>
      </c>
      <c r="AQ275" t="b">
        <f t="shared" ca="1" si="159"/>
        <v>0</v>
      </c>
      <c r="AR275" s="124" t="e">
        <f t="shared" ca="1" si="143"/>
        <v>#N/A</v>
      </c>
      <c r="AS275" s="124" t="e">
        <f t="shared" ca="1" si="144"/>
        <v>#N/A</v>
      </c>
      <c r="AT275" t="e">
        <f t="shared" ca="1" si="153"/>
        <v>#N/A</v>
      </c>
      <c r="AU275" t="e">
        <f t="shared" ca="1" si="153"/>
        <v>#N/A</v>
      </c>
    </row>
    <row r="276" spans="1:47" x14ac:dyDescent="0.25">
      <c r="A276">
        <v>244</v>
      </c>
      <c r="B276" s="74">
        <f ca="1">OFFSET(InputPriceData!B$15,CalculationsAndCharts!$A276+$A$11,0,1,1)</f>
        <v>41234</v>
      </c>
      <c r="C276" s="3">
        <f ca="1">OFFSET(InputPriceData!G$15,CalculationsAndCharts!$A276+$A$11,0,1,1)</f>
        <v>1617000</v>
      </c>
      <c r="D276" s="4">
        <f ca="1">OFFSET(InputPriceData!C$15,CalculationsAndCharts!$A276+$A$11,IF($C$7,7,0),1,1)</f>
        <v>47.47</v>
      </c>
      <c r="E276" s="4">
        <f ca="1">OFFSET(InputPriceData!D$15,CalculationsAndCharts!$A276+$A$11,IF($C$7,7,0),1,1)</f>
        <v>48.06</v>
      </c>
      <c r="F276" s="4">
        <f ca="1">OFFSET(InputPriceData!E$15,CalculationsAndCharts!$A276+$A$11,IF($C$7,7,0),1,1)</f>
        <v>47.42</v>
      </c>
      <c r="G276" s="4">
        <f ca="1">OFFSET(InputPriceData!F$15,CalculationsAndCharts!$A276+$A$11,IF($C$7,7,0),1,1)</f>
        <v>48</v>
      </c>
      <c r="H276" s="126" t="e">
        <f t="shared" si="123"/>
        <v>#N/A</v>
      </c>
      <c r="I276" s="41" t="e">
        <f t="shared" si="160"/>
        <v>#N/A</v>
      </c>
      <c r="J276" s="41" t="e">
        <f t="shared" si="160"/>
        <v>#N/A</v>
      </c>
      <c r="K276" s="215">
        <f t="shared" ca="1" si="124"/>
        <v>48.094165379743998</v>
      </c>
      <c r="L276" s="215">
        <f t="shared" ca="1" si="145"/>
        <v>48.094165379743998</v>
      </c>
      <c r="M276" s="121">
        <f t="shared" ca="1" si="125"/>
        <v>0.65825396965717009</v>
      </c>
      <c r="N276" s="121">
        <f t="shared" ca="1" si="146"/>
        <v>0.90673390731238901</v>
      </c>
      <c r="O276" s="121">
        <f t="shared" ca="1" si="147"/>
        <v>0.96896367895661506</v>
      </c>
      <c r="P276" s="121">
        <f t="shared" ca="1" si="154"/>
        <v>-1.9013364711978222</v>
      </c>
      <c r="Q276" s="121">
        <f t="shared" ca="1" si="126"/>
        <v>0.97831942013420536</v>
      </c>
      <c r="R276" s="121">
        <f t="shared" ca="1" si="127"/>
        <v>0.9409697214112025</v>
      </c>
      <c r="S276" s="121"/>
      <c r="T276" s="124">
        <f t="shared" ca="1" si="128"/>
        <v>48.7</v>
      </c>
      <c r="U276" s="124">
        <f t="shared" ca="1" si="129"/>
        <v>46.6</v>
      </c>
      <c r="V276" s="121">
        <f t="shared" ca="1" si="130"/>
        <v>0.66666666666666552</v>
      </c>
      <c r="W276" s="121" t="e">
        <f t="shared" si="148"/>
        <v>#N/A</v>
      </c>
      <c r="X276" s="124">
        <f t="shared" si="149"/>
        <v>0.2</v>
      </c>
      <c r="Y276" s="124">
        <f t="shared" si="150"/>
        <v>0.8</v>
      </c>
      <c r="Z276" t="e">
        <f t="shared" ca="1" si="131"/>
        <v>#N/A</v>
      </c>
      <c r="AA276" t="e">
        <f t="shared" ca="1" si="132"/>
        <v>#N/A</v>
      </c>
      <c r="AB276" t="e">
        <f t="shared" ca="1" si="133"/>
        <v>#N/A</v>
      </c>
      <c r="AC276" t="e">
        <f t="shared" ca="1" si="134"/>
        <v>#N/A</v>
      </c>
      <c r="AD276" t="b">
        <f t="shared" ca="1" si="135"/>
        <v>0</v>
      </c>
      <c r="AE276" t="b">
        <f t="shared" ca="1" si="122"/>
        <v>0</v>
      </c>
      <c r="AF276" t="b">
        <f t="shared" ca="1" si="151"/>
        <v>0</v>
      </c>
      <c r="AG276" t="b">
        <f t="shared" ca="1" si="136"/>
        <v>0</v>
      </c>
      <c r="AH276" t="b">
        <f t="shared" ca="1" si="157"/>
        <v>0</v>
      </c>
      <c r="AI276" s="225" t="e">
        <f t="shared" ca="1" si="137"/>
        <v>#N/A</v>
      </c>
      <c r="AJ276" s="225" t="e">
        <f t="shared" ca="1" si="138"/>
        <v>#N/A</v>
      </c>
      <c r="AK276" s="225" t="e">
        <f t="shared" ca="1" si="139"/>
        <v>#N/A</v>
      </c>
      <c r="AL276" s="225" t="e">
        <f t="shared" ca="1" si="140"/>
        <v>#N/A</v>
      </c>
      <c r="AM276" t="b">
        <f t="shared" ca="1" si="141"/>
        <v>0</v>
      </c>
      <c r="AN276" t="b">
        <f t="shared" ca="1" si="158"/>
        <v>0</v>
      </c>
      <c r="AO276" t="b">
        <f t="shared" ca="1" si="152"/>
        <v>1</v>
      </c>
      <c r="AP276" t="b">
        <f t="shared" ca="1" si="142"/>
        <v>0</v>
      </c>
      <c r="AQ276" t="b">
        <f t="shared" ca="1" si="159"/>
        <v>0</v>
      </c>
      <c r="AR276" s="124" t="e">
        <f t="shared" ca="1" si="143"/>
        <v>#N/A</v>
      </c>
      <c r="AS276" s="124" t="e">
        <f t="shared" ca="1" si="144"/>
        <v>#N/A</v>
      </c>
      <c r="AT276" t="e">
        <f t="shared" ca="1" si="153"/>
        <v>#N/A</v>
      </c>
      <c r="AU276" t="e">
        <f t="shared" ca="1" si="153"/>
        <v>#N/A</v>
      </c>
    </row>
    <row r="277" spans="1:47" x14ac:dyDescent="0.25">
      <c r="A277">
        <v>245</v>
      </c>
      <c r="B277" s="74">
        <f ca="1">OFFSET(InputPriceData!B$15,CalculationsAndCharts!$A277+$A$11,0,1,1)</f>
        <v>41233</v>
      </c>
      <c r="C277" s="3">
        <f ca="1">OFFSET(InputPriceData!G$15,CalculationsAndCharts!$A277+$A$11,0,1,1)</f>
        <v>3612400</v>
      </c>
      <c r="D277" s="4">
        <f ca="1">OFFSET(InputPriceData!C$15,CalculationsAndCharts!$A277+$A$11,IF($C$7,7,0),1,1)</f>
        <v>48.43</v>
      </c>
      <c r="E277" s="4">
        <f ca="1">OFFSET(InputPriceData!D$15,CalculationsAndCharts!$A277+$A$11,IF($C$7,7,0),1,1)</f>
        <v>48.57</v>
      </c>
      <c r="F277" s="4">
        <f ca="1">OFFSET(InputPriceData!E$15,CalculationsAndCharts!$A277+$A$11,IF($C$7,7,0),1,1)</f>
        <v>47.35</v>
      </c>
      <c r="G277" s="4">
        <f ca="1">OFFSET(InputPriceData!F$15,CalculationsAndCharts!$A277+$A$11,IF($C$7,7,0),1,1)</f>
        <v>47.59</v>
      </c>
      <c r="H277" s="126" t="e">
        <f t="shared" si="123"/>
        <v>#N/A</v>
      </c>
      <c r="I277" s="41" t="e">
        <f t="shared" si="160"/>
        <v>#N/A</v>
      </c>
      <c r="J277" s="41" t="e">
        <f t="shared" si="160"/>
        <v>#N/A</v>
      </c>
      <c r="K277" s="215">
        <f t="shared" ca="1" si="124"/>
        <v>48.067028658677543</v>
      </c>
      <c r="L277" s="215">
        <f t="shared" ca="1" si="145"/>
        <v>48.067028658677543</v>
      </c>
      <c r="M277" s="121">
        <f t="shared" ca="1" si="125"/>
        <v>0.26476452737946121</v>
      </c>
      <c r="N277" s="121">
        <f t="shared" ca="1" si="146"/>
        <v>0.96896367895661506</v>
      </c>
      <c r="O277" s="121">
        <f t="shared" ca="1" si="147"/>
        <v>0.96896367895661506</v>
      </c>
      <c r="P277" s="121">
        <f t="shared" ca="1" si="154"/>
        <v>-1.9047915944894172</v>
      </c>
      <c r="Q277" s="121">
        <f t="shared" ca="1" si="126"/>
        <v>1</v>
      </c>
      <c r="R277" s="121">
        <f t="shared" ca="1" si="127"/>
        <v>0.88998943209438175</v>
      </c>
      <c r="S277" s="121"/>
      <c r="T277" s="124">
        <f t="shared" ca="1" si="128"/>
        <v>48.7</v>
      </c>
      <c r="U277" s="124">
        <f t="shared" ca="1" si="129"/>
        <v>46.6</v>
      </c>
      <c r="V277" s="121">
        <f t="shared" ca="1" si="130"/>
        <v>0.47142857142857203</v>
      </c>
      <c r="W277" s="121" t="e">
        <f t="shared" si="148"/>
        <v>#N/A</v>
      </c>
      <c r="X277" s="124">
        <f t="shared" si="149"/>
        <v>0.2</v>
      </c>
      <c r="Y277" s="124">
        <f t="shared" si="150"/>
        <v>0.8</v>
      </c>
      <c r="Z277" t="e">
        <f t="shared" ca="1" si="131"/>
        <v>#N/A</v>
      </c>
      <c r="AA277" t="e">
        <f t="shared" ca="1" si="132"/>
        <v>#N/A</v>
      </c>
      <c r="AB277" t="e">
        <f t="shared" ca="1" si="133"/>
        <v>#N/A</v>
      </c>
      <c r="AC277" t="e">
        <f t="shared" ca="1" si="134"/>
        <v>#N/A</v>
      </c>
      <c r="AD277" t="b">
        <f t="shared" ca="1" si="135"/>
        <v>0</v>
      </c>
      <c r="AE277" t="b">
        <f t="shared" ca="1" si="122"/>
        <v>0</v>
      </c>
      <c r="AF277" t="b">
        <f t="shared" ca="1" si="151"/>
        <v>0</v>
      </c>
      <c r="AG277" t="b">
        <f t="shared" ca="1" si="136"/>
        <v>0</v>
      </c>
      <c r="AH277" t="b">
        <f t="shared" ca="1" si="157"/>
        <v>0</v>
      </c>
      <c r="AI277" s="225" t="e">
        <f t="shared" ca="1" si="137"/>
        <v>#N/A</v>
      </c>
      <c r="AJ277" s="225" t="e">
        <f t="shared" ca="1" si="138"/>
        <v>#N/A</v>
      </c>
      <c r="AK277" s="225" t="e">
        <f t="shared" ca="1" si="139"/>
        <v>#N/A</v>
      </c>
      <c r="AL277" s="225" t="e">
        <f t="shared" ca="1" si="140"/>
        <v>#N/A</v>
      </c>
      <c r="AM277" t="b">
        <f t="shared" ca="1" si="141"/>
        <v>0</v>
      </c>
      <c r="AN277" t="b">
        <f t="shared" ca="1" si="158"/>
        <v>0</v>
      </c>
      <c r="AO277" t="b">
        <f t="shared" ca="1" si="152"/>
        <v>1</v>
      </c>
      <c r="AP277" t="b">
        <f t="shared" ca="1" si="142"/>
        <v>0</v>
      </c>
      <c r="AQ277" t="b">
        <f t="shared" ca="1" si="159"/>
        <v>0</v>
      </c>
      <c r="AR277" s="124" t="e">
        <f t="shared" ca="1" si="143"/>
        <v>#N/A</v>
      </c>
      <c r="AS277" s="124" t="e">
        <f t="shared" ca="1" si="144"/>
        <v>#N/A</v>
      </c>
      <c r="AT277" t="e">
        <f t="shared" ca="1" si="153"/>
        <v>#N/A</v>
      </c>
      <c r="AU277" t="e">
        <f t="shared" ca="1" si="153"/>
        <v>#N/A</v>
      </c>
    </row>
    <row r="278" spans="1:47" x14ac:dyDescent="0.25">
      <c r="A278">
        <v>246</v>
      </c>
      <c r="B278" s="74">
        <f ca="1">OFFSET(InputPriceData!B$15,CalculationsAndCharts!$A278+$A$11,0,1,1)</f>
        <v>41232</v>
      </c>
      <c r="C278" s="3">
        <f ca="1">OFFSET(InputPriceData!G$15,CalculationsAndCharts!$A278+$A$11,0,1,1)</f>
        <v>2406600</v>
      </c>
      <c r="D278" s="4">
        <f ca="1">OFFSET(InputPriceData!C$15,CalculationsAndCharts!$A278+$A$11,IF($C$7,7,0),1,1)</f>
        <v>48.7</v>
      </c>
      <c r="E278" s="4">
        <f ca="1">OFFSET(InputPriceData!D$15,CalculationsAndCharts!$A278+$A$11,IF($C$7,7,0),1,1)</f>
        <v>48.95</v>
      </c>
      <c r="F278" s="4">
        <f ca="1">OFFSET(InputPriceData!E$15,CalculationsAndCharts!$A278+$A$11,IF($C$7,7,0),1,1)</f>
        <v>48.31</v>
      </c>
      <c r="G278" s="4">
        <f ca="1">OFFSET(InputPriceData!F$15,CalculationsAndCharts!$A278+$A$11,IF($C$7,7,0),1,1)</f>
        <v>48.47</v>
      </c>
      <c r="H278" s="126" t="e">
        <f t="shared" si="123"/>
        <v>#N/A</v>
      </c>
      <c r="I278" s="41" t="e">
        <f t="shared" si="160"/>
        <v>#N/A</v>
      </c>
      <c r="J278" s="41" t="e">
        <f t="shared" si="160"/>
        <v>#N/A</v>
      </c>
      <c r="K278" s="215">
        <f t="shared" ca="1" si="124"/>
        <v>47.833628144192204</v>
      </c>
      <c r="L278" s="215">
        <f t="shared" ca="1" si="145"/>
        <v>47.833628144192204</v>
      </c>
      <c r="M278" s="121">
        <f t="shared" ca="1" si="125"/>
        <v>1.2069567184410528</v>
      </c>
      <c r="N278" s="121">
        <f t="shared" ca="1" si="146"/>
        <v>0.80794882842354654</v>
      </c>
      <c r="O278" s="121">
        <f t="shared" ca="1" si="147"/>
        <v>0.80794882842354654</v>
      </c>
      <c r="P278" s="121">
        <f t="shared" ca="1" si="154"/>
        <v>-1.9047915944894172</v>
      </c>
      <c r="Q278" s="121">
        <f t="shared" ca="1" si="126"/>
        <v>1</v>
      </c>
      <c r="R278" s="121">
        <f t="shared" ca="1" si="127"/>
        <v>0.82707418108699637</v>
      </c>
      <c r="S278" s="121"/>
      <c r="T278" s="124">
        <f t="shared" ca="1" si="128"/>
        <v>48.7</v>
      </c>
      <c r="U278" s="124">
        <f t="shared" ca="1" si="129"/>
        <v>46.6</v>
      </c>
      <c r="V278" s="121">
        <f t="shared" ca="1" si="130"/>
        <v>0.89047619047618864</v>
      </c>
      <c r="W278" s="121" t="e">
        <f t="shared" si="148"/>
        <v>#N/A</v>
      </c>
      <c r="X278" s="124">
        <f t="shared" si="149"/>
        <v>0.2</v>
      </c>
      <c r="Y278" s="124">
        <f t="shared" si="150"/>
        <v>0.8</v>
      </c>
      <c r="Z278" t="e">
        <f t="shared" ca="1" si="131"/>
        <v>#N/A</v>
      </c>
      <c r="AA278" t="e">
        <f t="shared" ca="1" si="132"/>
        <v>#N/A</v>
      </c>
      <c r="AB278" t="e">
        <f t="shared" ca="1" si="133"/>
        <v>#N/A</v>
      </c>
      <c r="AC278" t="e">
        <f t="shared" ca="1" si="134"/>
        <v>#N/A</v>
      </c>
      <c r="AD278" t="b">
        <f t="shared" ca="1" si="135"/>
        <v>0</v>
      </c>
      <c r="AE278" t="b">
        <f t="shared" ca="1" si="122"/>
        <v>0</v>
      </c>
      <c r="AF278" t="b">
        <f t="shared" ca="1" si="151"/>
        <v>0</v>
      </c>
      <c r="AG278" t="b">
        <f t="shared" ca="1" si="136"/>
        <v>0</v>
      </c>
      <c r="AH278" t="b">
        <f t="shared" ca="1" si="157"/>
        <v>0</v>
      </c>
      <c r="AI278" s="225" t="e">
        <f t="shared" ca="1" si="137"/>
        <v>#N/A</v>
      </c>
      <c r="AJ278" s="225" t="e">
        <f t="shared" ca="1" si="138"/>
        <v>#N/A</v>
      </c>
      <c r="AK278" s="225" t="e">
        <f t="shared" ca="1" si="139"/>
        <v>#N/A</v>
      </c>
      <c r="AL278" s="225" t="e">
        <f t="shared" ca="1" si="140"/>
        <v>#N/A</v>
      </c>
      <c r="AM278" t="b">
        <f t="shared" ca="1" si="141"/>
        <v>1</v>
      </c>
      <c r="AN278" t="b">
        <f t="shared" ca="1" si="158"/>
        <v>0</v>
      </c>
      <c r="AO278" t="b">
        <f t="shared" ca="1" si="152"/>
        <v>1</v>
      </c>
      <c r="AP278" t="b">
        <f t="shared" ca="1" si="142"/>
        <v>0</v>
      </c>
      <c r="AQ278" t="b">
        <f t="shared" ca="1" si="159"/>
        <v>0</v>
      </c>
      <c r="AR278" s="124" t="e">
        <f t="shared" ca="1" si="143"/>
        <v>#N/A</v>
      </c>
      <c r="AS278" s="124" t="e">
        <f t="shared" ca="1" si="144"/>
        <v>#N/A</v>
      </c>
      <c r="AT278" t="e">
        <f t="shared" ca="1" si="153"/>
        <v>#N/A</v>
      </c>
      <c r="AU278" t="e">
        <f t="shared" ca="1" si="153"/>
        <v>#N/A</v>
      </c>
    </row>
    <row r="279" spans="1:47" x14ac:dyDescent="0.25">
      <c r="A279">
        <v>247</v>
      </c>
      <c r="B279" s="74">
        <f ca="1">OFFSET(InputPriceData!B$15,CalculationsAndCharts!$A279+$A$11,0,1,1)</f>
        <v>41229</v>
      </c>
      <c r="C279" s="3">
        <f ca="1">OFFSET(InputPriceData!G$15,CalculationsAndCharts!$A279+$A$11,0,1,1)</f>
        <v>4520600</v>
      </c>
      <c r="D279" s="4">
        <f ca="1">OFFSET(InputPriceData!C$15,CalculationsAndCharts!$A279+$A$11,IF($C$7,7,0),1,1)</f>
        <v>47.82</v>
      </c>
      <c r="E279" s="4">
        <f ca="1">OFFSET(InputPriceData!D$15,CalculationsAndCharts!$A279+$A$11,IF($C$7,7,0),1,1)</f>
        <v>48.81</v>
      </c>
      <c r="F279" s="4">
        <f ca="1">OFFSET(InputPriceData!E$15,CalculationsAndCharts!$A279+$A$11,IF($C$7,7,0),1,1)</f>
        <v>47.81</v>
      </c>
      <c r="G279" s="4">
        <f ca="1">OFFSET(InputPriceData!F$15,CalculationsAndCharts!$A279+$A$11,IF($C$7,7,0),1,1)</f>
        <v>48.7</v>
      </c>
      <c r="H279" s="126" t="e">
        <f t="shared" si="123"/>
        <v>#N/A</v>
      </c>
      <c r="I279" s="41" t="e">
        <f t="shared" si="160"/>
        <v>#N/A</v>
      </c>
      <c r="J279" s="41" t="e">
        <f t="shared" si="160"/>
        <v>#N/A</v>
      </c>
      <c r="K279" s="215">
        <f t="shared" ca="1" si="124"/>
        <v>47.387011103605964</v>
      </c>
      <c r="L279" s="215">
        <f t="shared" ca="1" si="145"/>
        <v>47.387011103605964</v>
      </c>
      <c r="M279" s="121">
        <f t="shared" ca="1" si="125"/>
        <v>1.6149894884175089</v>
      </c>
      <c r="N279" s="121">
        <f t="shared" ca="1" si="146"/>
        <v>0.37210013138758113</v>
      </c>
      <c r="O279" s="121">
        <f t="shared" ca="1" si="147"/>
        <v>0.4966791645199744</v>
      </c>
      <c r="P279" s="121">
        <f t="shared" ca="1" si="154"/>
        <v>-1.9047915944894172</v>
      </c>
      <c r="Q279" s="121">
        <f t="shared" ca="1" si="126"/>
        <v>0.94812386006990901</v>
      </c>
      <c r="R279" s="121">
        <f t="shared" ca="1" si="127"/>
        <v>0.78053437994162234</v>
      </c>
      <c r="S279" s="121"/>
      <c r="T279" s="124">
        <f t="shared" ca="1" si="128"/>
        <v>48.7</v>
      </c>
      <c r="U279" s="124">
        <f t="shared" ca="1" si="129"/>
        <v>46.6</v>
      </c>
      <c r="V279" s="121">
        <f t="shared" ca="1" si="130"/>
        <v>1</v>
      </c>
      <c r="W279" s="121" t="e">
        <f t="shared" si="148"/>
        <v>#N/A</v>
      </c>
      <c r="X279" s="124">
        <f t="shared" si="149"/>
        <v>0.2</v>
      </c>
      <c r="Y279" s="124">
        <f t="shared" si="150"/>
        <v>0.8</v>
      </c>
      <c r="Z279" t="e">
        <f t="shared" ca="1" si="131"/>
        <v>#N/A</v>
      </c>
      <c r="AA279" t="e">
        <f t="shared" ca="1" si="132"/>
        <v>#N/A</v>
      </c>
      <c r="AB279" t="e">
        <f t="shared" ca="1" si="133"/>
        <v>#N/A</v>
      </c>
      <c r="AC279" t="e">
        <f t="shared" ca="1" si="134"/>
        <v>#N/A</v>
      </c>
      <c r="AD279" t="b">
        <f t="shared" ca="1" si="135"/>
        <v>0</v>
      </c>
      <c r="AE279" t="b">
        <f t="shared" ca="1" si="122"/>
        <v>0</v>
      </c>
      <c r="AF279" t="b">
        <f t="shared" ca="1" si="151"/>
        <v>0</v>
      </c>
      <c r="AG279" t="b">
        <f t="shared" ca="1" si="136"/>
        <v>0</v>
      </c>
      <c r="AH279" t="b">
        <f t="shared" ca="1" si="157"/>
        <v>0</v>
      </c>
      <c r="AI279" s="225" t="e">
        <f t="shared" ca="1" si="137"/>
        <v>#N/A</v>
      </c>
      <c r="AJ279" s="225" t="e">
        <f t="shared" ca="1" si="138"/>
        <v>#N/A</v>
      </c>
      <c r="AK279" s="225" t="e">
        <f t="shared" ca="1" si="139"/>
        <v>#N/A</v>
      </c>
      <c r="AL279" s="225" t="e">
        <f t="shared" ca="1" si="140"/>
        <v>#N/A</v>
      </c>
      <c r="AM279" t="b">
        <f t="shared" ca="1" si="141"/>
        <v>0</v>
      </c>
      <c r="AN279" t="b">
        <f t="shared" ca="1" si="158"/>
        <v>0</v>
      </c>
      <c r="AO279" t="b">
        <f t="shared" ca="1" si="152"/>
        <v>1</v>
      </c>
      <c r="AP279" t="b">
        <f t="shared" ca="1" si="142"/>
        <v>0</v>
      </c>
      <c r="AQ279" t="b">
        <f t="shared" ca="1" si="159"/>
        <v>0</v>
      </c>
      <c r="AR279" s="124" t="e">
        <f t="shared" ca="1" si="143"/>
        <v>#N/A</v>
      </c>
      <c r="AS279" s="124" t="e">
        <f t="shared" ca="1" si="144"/>
        <v>#N/A</v>
      </c>
      <c r="AT279" t="e">
        <f t="shared" ca="1" si="153"/>
        <v>#N/A</v>
      </c>
      <c r="AU279" t="e">
        <f t="shared" ca="1" si="153"/>
        <v>#N/A</v>
      </c>
    </row>
    <row r="280" spans="1:47" x14ac:dyDescent="0.25">
      <c r="A280">
        <v>248</v>
      </c>
      <c r="B280" s="74">
        <f ca="1">OFFSET(InputPriceData!B$15,CalculationsAndCharts!$A280+$A$11,0,1,1)</f>
        <v>41228</v>
      </c>
      <c r="C280" s="3">
        <f ca="1">OFFSET(InputPriceData!G$15,CalculationsAndCharts!$A280+$A$11,0,1,1)</f>
        <v>4318300</v>
      </c>
      <c r="D280" s="4">
        <f ca="1">OFFSET(InputPriceData!C$15,CalculationsAndCharts!$A280+$A$11,IF($C$7,7,0),1,1)</f>
        <v>47.4</v>
      </c>
      <c r="E280" s="4">
        <f ca="1">OFFSET(InputPriceData!D$15,CalculationsAndCharts!$A280+$A$11,IF($C$7,7,0),1,1)</f>
        <v>48.1</v>
      </c>
      <c r="F280" s="4">
        <f ca="1">OFFSET(InputPriceData!E$15,CalculationsAndCharts!$A280+$A$11,IF($C$7,7,0),1,1)</f>
        <v>47.25</v>
      </c>
      <c r="G280" s="4">
        <f ca="1">OFFSET(InputPriceData!F$15,CalculationsAndCharts!$A280+$A$11,IF($C$7,7,0),1,1)</f>
        <v>47.96</v>
      </c>
      <c r="H280" s="126" t="e">
        <f t="shared" si="123"/>
        <v>#N/A</v>
      </c>
      <c r="I280" s="41" t="e">
        <f t="shared" si="160"/>
        <v>#N/A</v>
      </c>
      <c r="J280" s="41" t="e">
        <f t="shared" si="160"/>
        <v>#N/A</v>
      </c>
      <c r="K280" s="215">
        <f t="shared" ca="1" si="124"/>
        <v>47.038445008759311</v>
      </c>
      <c r="L280" s="215">
        <f t="shared" ca="1" si="145"/>
        <v>47.038445008759311</v>
      </c>
      <c r="M280" s="121">
        <f t="shared" ca="1" si="125"/>
        <v>1.0244052622652748</v>
      </c>
      <c r="N280" s="121">
        <f t="shared" ca="1" si="146"/>
        <v>-4.8213512884278678E-2</v>
      </c>
      <c r="O280" s="121">
        <f t="shared" ca="1" si="147"/>
        <v>0.4966791645199744</v>
      </c>
      <c r="P280" s="121">
        <f t="shared" ca="1" si="154"/>
        <v>-1.9047915944894172</v>
      </c>
      <c r="Q280" s="121">
        <f t="shared" ca="1" si="126"/>
        <v>0.773100432158074</v>
      </c>
      <c r="R280" s="121">
        <f t="shared" ca="1" si="127"/>
        <v>0.7864883118654753</v>
      </c>
      <c r="S280" s="121"/>
      <c r="T280" s="124">
        <f t="shared" ca="1" si="128"/>
        <v>48.62</v>
      </c>
      <c r="U280" s="124">
        <f t="shared" ca="1" si="129"/>
        <v>46.6</v>
      </c>
      <c r="V280" s="121">
        <f t="shared" ca="1" si="130"/>
        <v>0.67326732673267431</v>
      </c>
      <c r="W280" s="121" t="e">
        <f t="shared" si="148"/>
        <v>#N/A</v>
      </c>
      <c r="X280" s="124">
        <f t="shared" si="149"/>
        <v>0.2</v>
      </c>
      <c r="Y280" s="124">
        <f t="shared" si="150"/>
        <v>0.8</v>
      </c>
      <c r="Z280" t="e">
        <f t="shared" ca="1" si="131"/>
        <v>#N/A</v>
      </c>
      <c r="AA280" t="e">
        <f t="shared" ca="1" si="132"/>
        <v>#N/A</v>
      </c>
      <c r="AB280" t="e">
        <f t="shared" ca="1" si="133"/>
        <v>#N/A</v>
      </c>
      <c r="AC280" t="e">
        <f t="shared" ca="1" si="134"/>
        <v>#N/A</v>
      </c>
      <c r="AD280" t="b">
        <f t="shared" ca="1" si="135"/>
        <v>0</v>
      </c>
      <c r="AE280" t="b">
        <f t="shared" ca="1" si="122"/>
        <v>0</v>
      </c>
      <c r="AF280" t="b">
        <f t="shared" ca="1" si="151"/>
        <v>0</v>
      </c>
      <c r="AG280" t="b">
        <f t="shared" ca="1" si="136"/>
        <v>0</v>
      </c>
      <c r="AH280" t="b">
        <f t="shared" ca="1" si="157"/>
        <v>0</v>
      </c>
      <c r="AI280" s="225" t="e">
        <f t="shared" ca="1" si="137"/>
        <v>#N/A</v>
      </c>
      <c r="AJ280" s="225" t="e">
        <f t="shared" ca="1" si="138"/>
        <v>#N/A</v>
      </c>
      <c r="AK280" s="225" t="e">
        <f t="shared" ca="1" si="139"/>
        <v>#N/A</v>
      </c>
      <c r="AL280" s="225" t="e">
        <f t="shared" ca="1" si="140"/>
        <v>#N/A</v>
      </c>
      <c r="AM280" t="b">
        <f t="shared" ca="1" si="141"/>
        <v>0</v>
      </c>
      <c r="AN280" t="b">
        <f t="shared" ca="1" si="158"/>
        <v>0</v>
      </c>
      <c r="AO280" t="b">
        <f t="shared" ca="1" si="152"/>
        <v>1</v>
      </c>
      <c r="AP280" t="b">
        <f t="shared" ca="1" si="142"/>
        <v>0</v>
      </c>
      <c r="AQ280" t="b">
        <f t="shared" ca="1" si="159"/>
        <v>0</v>
      </c>
      <c r="AR280" s="124" t="e">
        <f t="shared" ca="1" si="143"/>
        <v>#N/A</v>
      </c>
      <c r="AS280" s="124" t="e">
        <f t="shared" ca="1" si="144"/>
        <v>#N/A</v>
      </c>
      <c r="AT280" t="e">
        <f t="shared" ca="1" si="153"/>
        <v>#N/A</v>
      </c>
      <c r="AU280" t="e">
        <f t="shared" ca="1" si="153"/>
        <v>#N/A</v>
      </c>
    </row>
    <row r="281" spans="1:47" x14ac:dyDescent="0.25">
      <c r="A281">
        <v>249</v>
      </c>
      <c r="B281" s="74">
        <f ca="1">OFFSET(InputPriceData!B$15,CalculationsAndCharts!$A281+$A$11,0,1,1)</f>
        <v>41227</v>
      </c>
      <c r="C281" s="3">
        <f ca="1">OFFSET(InputPriceData!G$15,CalculationsAndCharts!$A281+$A$11,0,1,1)</f>
        <v>3427300</v>
      </c>
      <c r="D281" s="4">
        <f ca="1">OFFSET(InputPriceData!C$15,CalculationsAndCharts!$A281+$A$11,IF($C$7,7,0),1,1)</f>
        <v>46.93</v>
      </c>
      <c r="E281" s="4">
        <f ca="1">OFFSET(InputPriceData!D$15,CalculationsAndCharts!$A281+$A$11,IF($C$7,7,0),1,1)</f>
        <v>47.73</v>
      </c>
      <c r="F281" s="4">
        <f ca="1">OFFSET(InputPriceData!E$15,CalculationsAndCharts!$A281+$A$11,IF($C$7,7,0),1,1)</f>
        <v>46.81</v>
      </c>
      <c r="G281" s="4">
        <f ca="1">OFFSET(InputPriceData!F$15,CalculationsAndCharts!$A281+$A$11,IF($C$7,7,0),1,1)</f>
        <v>47.18</v>
      </c>
      <c r="H281" s="126" t="e">
        <f t="shared" si="123"/>
        <v>#N/A</v>
      </c>
      <c r="I281" s="41" t="e">
        <f t="shared" si="160"/>
        <v>#N/A</v>
      </c>
      <c r="J281" s="41" t="e">
        <f t="shared" si="160"/>
        <v>#N/A</v>
      </c>
      <c r="K281" s="215">
        <f t="shared" ca="1" si="124"/>
        <v>46.985859807648097</v>
      </c>
      <c r="L281" s="215">
        <f t="shared" ca="1" si="145"/>
        <v>46.985859807648097</v>
      </c>
      <c r="M281" s="121">
        <f t="shared" ca="1" si="125"/>
        <v>0.25991079102407205</v>
      </c>
      <c r="N281" s="121">
        <f t="shared" ca="1" si="146"/>
        <v>-0.22824746355795411</v>
      </c>
      <c r="O281" s="121">
        <f t="shared" ca="1" si="147"/>
        <v>0.4966791645199744</v>
      </c>
      <c r="P281" s="121">
        <f t="shared" ca="1" si="154"/>
        <v>-1.9047915944894172</v>
      </c>
      <c r="Q281" s="121">
        <f t="shared" ca="1" si="126"/>
        <v>0.69813222777821315</v>
      </c>
      <c r="R281" s="121">
        <f t="shared" ca="1" si="127"/>
        <v>0.84658437420082366</v>
      </c>
      <c r="S281" s="121"/>
      <c r="T281" s="124">
        <f t="shared" ca="1" si="128"/>
        <v>50.29</v>
      </c>
      <c r="U281" s="124">
        <f t="shared" ca="1" si="129"/>
        <v>46.6</v>
      </c>
      <c r="V281" s="121">
        <f t="shared" ca="1" si="130"/>
        <v>0.15718157181571779</v>
      </c>
      <c r="W281" s="121" t="e">
        <f t="shared" si="148"/>
        <v>#N/A</v>
      </c>
      <c r="X281" s="124">
        <f t="shared" si="149"/>
        <v>0.2</v>
      </c>
      <c r="Y281" s="124">
        <f t="shared" si="150"/>
        <v>0.8</v>
      </c>
      <c r="Z281" t="e">
        <f t="shared" ca="1" si="131"/>
        <v>#N/A</v>
      </c>
      <c r="AA281" t="e">
        <f t="shared" ca="1" si="132"/>
        <v>#N/A</v>
      </c>
      <c r="AB281" t="e">
        <f t="shared" ca="1" si="133"/>
        <v>#N/A</v>
      </c>
      <c r="AC281" t="e">
        <f t="shared" ca="1" si="134"/>
        <v>#N/A</v>
      </c>
      <c r="AD281" t="b">
        <f t="shared" ca="1" si="135"/>
        <v>0</v>
      </c>
      <c r="AE281" t="b">
        <f t="shared" ca="1" si="122"/>
        <v>0</v>
      </c>
      <c r="AF281" t="b">
        <f t="shared" ca="1" si="151"/>
        <v>0</v>
      </c>
      <c r="AG281" t="b">
        <f t="shared" ca="1" si="136"/>
        <v>0</v>
      </c>
      <c r="AH281" t="b">
        <f t="shared" ca="1" si="157"/>
        <v>0</v>
      </c>
      <c r="AI281" s="225" t="e">
        <f t="shared" ca="1" si="137"/>
        <v>#N/A</v>
      </c>
      <c r="AJ281" s="225" t="e">
        <f t="shared" ca="1" si="138"/>
        <v>#N/A</v>
      </c>
      <c r="AK281" s="225" t="e">
        <f t="shared" ca="1" si="139"/>
        <v>#N/A</v>
      </c>
      <c r="AL281" s="225" t="e">
        <f t="shared" ca="1" si="140"/>
        <v>#N/A</v>
      </c>
      <c r="AM281" t="b">
        <f t="shared" ca="1" si="141"/>
        <v>0</v>
      </c>
      <c r="AN281" t="b">
        <f t="shared" ca="1" si="158"/>
        <v>0</v>
      </c>
      <c r="AO281" t="b">
        <f t="shared" ca="1" si="152"/>
        <v>1</v>
      </c>
      <c r="AP281" t="b">
        <f t="shared" ca="1" si="142"/>
        <v>0</v>
      </c>
      <c r="AQ281" t="b">
        <f t="shared" ca="1" si="159"/>
        <v>0</v>
      </c>
      <c r="AR281" s="124" t="e">
        <f t="shared" ca="1" si="143"/>
        <v>#N/A</v>
      </c>
      <c r="AS281" s="124" t="e">
        <f t="shared" ca="1" si="144"/>
        <v>#N/A</v>
      </c>
      <c r="AT281" t="e">
        <f t="shared" ca="1" si="153"/>
        <v>#N/A</v>
      </c>
      <c r="AU281" t="e">
        <f t="shared" ca="1" si="153"/>
        <v>#N/A</v>
      </c>
    </row>
    <row r="282" spans="1:47" x14ac:dyDescent="0.25">
      <c r="A282">
        <v>250</v>
      </c>
      <c r="B282" s="74">
        <f ca="1">OFFSET(InputPriceData!B$15,CalculationsAndCharts!$A282+$A$11,0,1,1)</f>
        <v>41226</v>
      </c>
      <c r="C282" s="3">
        <f ca="1">OFFSET(InputPriceData!G$15,CalculationsAndCharts!$A282+$A$11,0,1,1)</f>
        <v>3472400</v>
      </c>
      <c r="D282" s="4">
        <f ca="1">OFFSET(InputPriceData!C$15,CalculationsAndCharts!$A282+$A$11,IF($C$7,7,0),1,1)</f>
        <v>46.73</v>
      </c>
      <c r="E282" s="4">
        <f ca="1">OFFSET(InputPriceData!D$15,CalculationsAndCharts!$A282+$A$11,IF($C$7,7,0),1,1)</f>
        <v>47.47</v>
      </c>
      <c r="F282" s="4">
        <f ca="1">OFFSET(InputPriceData!E$15,CalculationsAndCharts!$A282+$A$11,IF($C$7,7,0),1,1)</f>
        <v>46.45</v>
      </c>
      <c r="G282" s="4">
        <f ca="1">OFFSET(InputPriceData!F$15,CalculationsAndCharts!$A282+$A$11,IF($C$7,7,0),1,1)</f>
        <v>46.6</v>
      </c>
      <c r="H282" s="126" t="e">
        <f t="shared" si="123"/>
        <v>#N/A</v>
      </c>
      <c r="I282" s="41" t="e">
        <f t="shared" si="160"/>
        <v>#N/A</v>
      </c>
      <c r="J282" s="41" t="e">
        <f t="shared" si="160"/>
        <v>#N/A</v>
      </c>
      <c r="K282" s="215">
        <f t="shared" ca="1" si="124"/>
        <v>47.217520666426012</v>
      </c>
      <c r="L282" s="215">
        <f t="shared" ca="1" si="145"/>
        <v>47.217520666426012</v>
      </c>
      <c r="M282" s="121">
        <f t="shared" ca="1" si="125"/>
        <v>-0.44282915464086048</v>
      </c>
      <c r="N282" s="121">
        <f t="shared" ca="1" si="146"/>
        <v>-0.13027355144613714</v>
      </c>
      <c r="O282" s="121">
        <f t="shared" ca="1" si="147"/>
        <v>0.4966791645199744</v>
      </c>
      <c r="P282" s="121">
        <f t="shared" ca="1" si="154"/>
        <v>-1.9047915944894172</v>
      </c>
      <c r="Q282" s="121">
        <f t="shared" ca="1" si="126"/>
        <v>0.73892968981028528</v>
      </c>
      <c r="R282" s="121">
        <f t="shared" ca="1" si="127"/>
        <v>0.92440212958699131</v>
      </c>
      <c r="S282" s="121"/>
      <c r="T282" s="124">
        <f t="shared" ca="1" si="128"/>
        <v>50.29</v>
      </c>
      <c r="U282" s="124">
        <f t="shared" ca="1" si="129"/>
        <v>46.6</v>
      </c>
      <c r="V282" s="121">
        <f t="shared" ca="1" si="130"/>
        <v>0</v>
      </c>
      <c r="W282" s="121" t="e">
        <f t="shared" si="148"/>
        <v>#N/A</v>
      </c>
      <c r="X282" s="124">
        <f t="shared" si="149"/>
        <v>0.2</v>
      </c>
      <c r="Y282" s="124">
        <f t="shared" si="150"/>
        <v>0.8</v>
      </c>
      <c r="Z282" t="e">
        <f t="shared" ca="1" si="131"/>
        <v>#N/A</v>
      </c>
      <c r="AA282" t="e">
        <f t="shared" ca="1" si="132"/>
        <v>#N/A</v>
      </c>
      <c r="AB282" t="e">
        <f t="shared" ca="1" si="133"/>
        <v>#N/A</v>
      </c>
      <c r="AC282" t="e">
        <f t="shared" ca="1" si="134"/>
        <v>#N/A</v>
      </c>
      <c r="AD282" t="b">
        <f t="shared" ca="1" si="135"/>
        <v>0</v>
      </c>
      <c r="AE282" t="b">
        <f t="shared" ca="1" si="122"/>
        <v>0</v>
      </c>
      <c r="AF282" t="b">
        <f t="shared" ca="1" si="151"/>
        <v>0</v>
      </c>
      <c r="AG282" t="b">
        <f t="shared" ca="1" si="136"/>
        <v>0</v>
      </c>
      <c r="AH282" t="b">
        <f t="shared" ca="1" si="157"/>
        <v>0</v>
      </c>
      <c r="AI282" s="225" t="e">
        <f t="shared" ca="1" si="137"/>
        <v>#N/A</v>
      </c>
      <c r="AJ282" s="225" t="e">
        <f t="shared" ca="1" si="138"/>
        <v>#N/A</v>
      </c>
      <c r="AK282" s="225" t="e">
        <f t="shared" ca="1" si="139"/>
        <v>#N/A</v>
      </c>
      <c r="AL282" s="225" t="e">
        <f t="shared" ca="1" si="140"/>
        <v>#N/A</v>
      </c>
      <c r="AM282" t="b">
        <f t="shared" ca="1" si="141"/>
        <v>0</v>
      </c>
      <c r="AN282" t="b">
        <f t="shared" ca="1" si="158"/>
        <v>0</v>
      </c>
      <c r="AO282" t="b">
        <f t="shared" ca="1" si="152"/>
        <v>1</v>
      </c>
      <c r="AP282" t="b">
        <f t="shared" ca="1" si="142"/>
        <v>0</v>
      </c>
      <c r="AQ282" t="b">
        <f t="shared" ca="1" si="159"/>
        <v>0</v>
      </c>
      <c r="AR282" s="124" t="e">
        <f t="shared" ca="1" si="143"/>
        <v>#N/A</v>
      </c>
      <c r="AS282" s="124" t="e">
        <f t="shared" ca="1" si="144"/>
        <v>#N/A</v>
      </c>
      <c r="AT282" t="e">
        <f t="shared" ca="1" si="153"/>
        <v>#N/A</v>
      </c>
      <c r="AU282" t="e">
        <f t="shared" ca="1" si="153"/>
        <v>#N/A</v>
      </c>
    </row>
    <row r="283" spans="1:47" x14ac:dyDescent="0.25">
      <c r="A283">
        <v>251</v>
      </c>
      <c r="B283" s="74">
        <f ca="1">OFFSET(InputPriceData!B$15,CalculationsAndCharts!$A283+$A$11,0,1,1)</f>
        <v>41225</v>
      </c>
      <c r="C283" s="3">
        <f ca="1">OFFSET(InputPriceData!G$15,CalculationsAndCharts!$A283+$A$11,0,1,1)</f>
        <v>1644600</v>
      </c>
      <c r="D283" s="4">
        <f ca="1">OFFSET(InputPriceData!C$15,CalculationsAndCharts!$A283+$A$11,IF($C$7,7,0),1,1)</f>
        <v>46.83</v>
      </c>
      <c r="E283" s="4">
        <f ca="1">OFFSET(InputPriceData!D$15,CalculationsAndCharts!$A283+$A$11,IF($C$7,7,0),1,1)</f>
        <v>46.96</v>
      </c>
      <c r="F283" s="4">
        <f ca="1">OFFSET(InputPriceData!E$15,CalculationsAndCharts!$A283+$A$11,IF($C$7,7,0),1,1)</f>
        <v>46.46</v>
      </c>
      <c r="G283" s="4">
        <f ca="1">OFFSET(InputPriceData!F$15,CalculationsAndCharts!$A283+$A$11,IF($C$7,7,0),1,1)</f>
        <v>46.71</v>
      </c>
      <c r="H283" s="126" t="e">
        <f t="shared" si="123"/>
        <v>#N/A</v>
      </c>
      <c r="I283" s="41" t="e">
        <f t="shared" si="160"/>
        <v>#N/A</v>
      </c>
      <c r="J283" s="41" t="e">
        <f t="shared" si="160"/>
        <v>#N/A</v>
      </c>
      <c r="K283" s="215">
        <f t="shared" ca="1" si="124"/>
        <v>47.579191545455259</v>
      </c>
      <c r="L283" s="215">
        <f t="shared" ca="1" si="145"/>
        <v>47.579191545455259</v>
      </c>
      <c r="M283" s="121">
        <f t="shared" ca="1" si="125"/>
        <v>-0.52587288240632946</v>
      </c>
      <c r="N283" s="121">
        <f t="shared" ca="1" si="146"/>
        <v>0.13182270775489943</v>
      </c>
      <c r="O283" s="121">
        <f t="shared" ca="1" si="147"/>
        <v>0.4966791645199744</v>
      </c>
      <c r="P283" s="121">
        <f t="shared" ca="1" si="154"/>
        <v>-1.9047915944894172</v>
      </c>
      <c r="Q283" s="121">
        <f t="shared" ca="1" si="126"/>
        <v>0.84806958177763581</v>
      </c>
      <c r="R283" s="121">
        <f t="shared" ca="1" si="127"/>
        <v>0.98689850157152725</v>
      </c>
      <c r="S283" s="121"/>
      <c r="T283" s="124">
        <f t="shared" ca="1" si="128"/>
        <v>50.29</v>
      </c>
      <c r="U283" s="124">
        <f t="shared" ca="1" si="129"/>
        <v>46.71</v>
      </c>
      <c r="V283" s="121">
        <f t="shared" ca="1" si="130"/>
        <v>0</v>
      </c>
      <c r="W283" s="121" t="e">
        <f t="shared" si="148"/>
        <v>#N/A</v>
      </c>
      <c r="X283" s="124">
        <f t="shared" si="149"/>
        <v>0.2</v>
      </c>
      <c r="Y283" s="124">
        <f t="shared" si="150"/>
        <v>0.8</v>
      </c>
      <c r="Z283" t="e">
        <f t="shared" ca="1" si="131"/>
        <v>#N/A</v>
      </c>
      <c r="AA283" t="e">
        <f t="shared" ca="1" si="132"/>
        <v>#N/A</v>
      </c>
      <c r="AB283" t="e">
        <f t="shared" ca="1" si="133"/>
        <v>#N/A</v>
      </c>
      <c r="AC283" t="e">
        <f t="shared" ca="1" si="134"/>
        <v>#N/A</v>
      </c>
      <c r="AD283" t="b">
        <f t="shared" ca="1" si="135"/>
        <v>0</v>
      </c>
      <c r="AE283" t="b">
        <f t="shared" ca="1" si="122"/>
        <v>0</v>
      </c>
      <c r="AF283" t="b">
        <f t="shared" ca="1" si="151"/>
        <v>0</v>
      </c>
      <c r="AG283" t="b">
        <f t="shared" ca="1" si="136"/>
        <v>0</v>
      </c>
      <c r="AH283" t="b">
        <f t="shared" ca="1" si="157"/>
        <v>0</v>
      </c>
      <c r="AI283" s="225" t="e">
        <f t="shared" ca="1" si="137"/>
        <v>#N/A</v>
      </c>
      <c r="AJ283" s="225" t="e">
        <f t="shared" ca="1" si="138"/>
        <v>#N/A</v>
      </c>
      <c r="AK283" s="225" t="e">
        <f t="shared" ca="1" si="139"/>
        <v>#N/A</v>
      </c>
      <c r="AL283" s="225" t="e">
        <f t="shared" ca="1" si="140"/>
        <v>#N/A</v>
      </c>
      <c r="AM283" t="b">
        <f t="shared" ca="1" si="141"/>
        <v>0</v>
      </c>
      <c r="AN283" t="b">
        <f t="shared" ca="1" si="158"/>
        <v>0</v>
      </c>
      <c r="AO283" t="b">
        <f t="shared" ca="1" si="152"/>
        <v>1</v>
      </c>
      <c r="AP283" t="b">
        <f t="shared" ca="1" si="142"/>
        <v>0</v>
      </c>
      <c r="AQ283" t="b">
        <f t="shared" ca="1" si="159"/>
        <v>0</v>
      </c>
      <c r="AR283" s="124" t="e">
        <f t="shared" ca="1" si="143"/>
        <v>#N/A</v>
      </c>
      <c r="AS283" s="124" t="e">
        <f t="shared" ca="1" si="144"/>
        <v>#N/A</v>
      </c>
      <c r="AT283" t="e">
        <f t="shared" ca="1" si="153"/>
        <v>#N/A</v>
      </c>
      <c r="AU283" t="e">
        <f t="shared" ca="1" si="153"/>
        <v>#N/A</v>
      </c>
    </row>
    <row r="284" spans="1:47" x14ac:dyDescent="0.25">
      <c r="A284">
        <v>252</v>
      </c>
      <c r="B284" s="74">
        <f ca="1">OFFSET(InputPriceData!B$15,CalculationsAndCharts!$A284+$A$11,0,1,1)</f>
        <v>41222</v>
      </c>
      <c r="C284" s="3">
        <f ca="1">OFFSET(InputPriceData!G$15,CalculationsAndCharts!$A284+$A$11,0,1,1)</f>
        <v>4125300</v>
      </c>
      <c r="D284" s="4">
        <f ca="1">OFFSET(InputPriceData!C$15,CalculationsAndCharts!$A284+$A$11,IF($C$7,7,0),1,1)</f>
        <v>47.87</v>
      </c>
      <c r="E284" s="4">
        <f ca="1">OFFSET(InputPriceData!D$15,CalculationsAndCharts!$A284+$A$11,IF($C$7,7,0),1,1)</f>
        <v>48.06</v>
      </c>
      <c r="F284" s="4">
        <f ca="1">OFFSET(InputPriceData!E$15,CalculationsAndCharts!$A284+$A$11,IF($C$7,7,0),1,1)</f>
        <v>46.87</v>
      </c>
      <c r="G284" s="4">
        <f ca="1">OFFSET(InputPriceData!F$15,CalculationsAndCharts!$A284+$A$11,IF($C$7,7,0),1,1)</f>
        <v>46.99</v>
      </c>
      <c r="H284" s="126" t="e">
        <f t="shared" si="123"/>
        <v>#N/A</v>
      </c>
      <c r="I284" s="41" t="e">
        <f t="shared" si="160"/>
        <v>#N/A</v>
      </c>
      <c r="J284" s="41" t="e">
        <f t="shared" si="160"/>
        <v>#N/A</v>
      </c>
      <c r="K284" s="215">
        <f t="shared" ca="1" si="124"/>
        <v>47.889735356757733</v>
      </c>
      <c r="L284" s="215">
        <f t="shared" ca="1" si="145"/>
        <v>47.889735356757733</v>
      </c>
      <c r="M284" s="121">
        <f t="shared" ca="1" si="125"/>
        <v>-0.43395994333842142</v>
      </c>
      <c r="N284" s="121">
        <f t="shared" ca="1" si="146"/>
        <v>0.38983874279835784</v>
      </c>
      <c r="O284" s="121">
        <f t="shared" ca="1" si="147"/>
        <v>0.4966791645199744</v>
      </c>
      <c r="P284" s="121">
        <f t="shared" ca="1" si="154"/>
        <v>-1.9047915944894172</v>
      </c>
      <c r="Q284" s="121">
        <f t="shared" ca="1" si="126"/>
        <v>0.95551042155279542</v>
      </c>
      <c r="R284" s="121">
        <f t="shared" ca="1" si="127"/>
        <v>1.0198195836000437</v>
      </c>
      <c r="S284" s="121"/>
      <c r="T284" s="124">
        <f t="shared" ca="1" si="128"/>
        <v>50.29</v>
      </c>
      <c r="U284" s="124">
        <f t="shared" ca="1" si="129"/>
        <v>46.95</v>
      </c>
      <c r="V284" s="121">
        <f t="shared" ca="1" si="130"/>
        <v>1.1976047904191375E-2</v>
      </c>
      <c r="W284" s="121" t="e">
        <f t="shared" si="148"/>
        <v>#N/A</v>
      </c>
      <c r="X284" s="124">
        <f t="shared" si="149"/>
        <v>0.2</v>
      </c>
      <c r="Y284" s="124">
        <f t="shared" si="150"/>
        <v>0.8</v>
      </c>
      <c r="Z284" t="e">
        <f t="shared" ca="1" si="131"/>
        <v>#N/A</v>
      </c>
      <c r="AA284" t="e">
        <f t="shared" ca="1" si="132"/>
        <v>#N/A</v>
      </c>
      <c r="AB284" t="e">
        <f t="shared" ca="1" si="133"/>
        <v>#N/A</v>
      </c>
      <c r="AC284" t="e">
        <f t="shared" ca="1" si="134"/>
        <v>#N/A</v>
      </c>
      <c r="AD284" t="b">
        <f t="shared" ca="1" si="135"/>
        <v>0</v>
      </c>
      <c r="AE284" t="b">
        <f t="shared" ref="AE284:AE347" ca="1" si="161">AND(AD285,NOT(AF285))</f>
        <v>0</v>
      </c>
      <c r="AF284" t="b">
        <f t="shared" ca="1" si="151"/>
        <v>0</v>
      </c>
      <c r="AG284" t="b">
        <f t="shared" ca="1" si="136"/>
        <v>0</v>
      </c>
      <c r="AH284" t="b">
        <f t="shared" ca="1" si="157"/>
        <v>0</v>
      </c>
      <c r="AI284" s="225" t="e">
        <f t="shared" ca="1" si="137"/>
        <v>#N/A</v>
      </c>
      <c r="AJ284" s="225" t="e">
        <f t="shared" ca="1" si="138"/>
        <v>#N/A</v>
      </c>
      <c r="AK284" s="225" t="e">
        <f t="shared" ca="1" si="139"/>
        <v>#N/A</v>
      </c>
      <c r="AL284" s="225" t="e">
        <f t="shared" ca="1" si="140"/>
        <v>#N/A</v>
      </c>
      <c r="AM284" t="b">
        <f t="shared" ca="1" si="141"/>
        <v>0</v>
      </c>
      <c r="AN284" t="b">
        <f t="shared" ca="1" si="158"/>
        <v>0</v>
      </c>
      <c r="AO284" t="b">
        <f t="shared" ca="1" si="152"/>
        <v>1</v>
      </c>
      <c r="AP284" t="b">
        <f t="shared" ca="1" si="142"/>
        <v>0</v>
      </c>
      <c r="AQ284" t="b">
        <f t="shared" ca="1" si="159"/>
        <v>0</v>
      </c>
      <c r="AR284" s="124" t="e">
        <f t="shared" ca="1" si="143"/>
        <v>#N/A</v>
      </c>
      <c r="AS284" s="124" t="e">
        <f t="shared" ca="1" si="144"/>
        <v>#N/A</v>
      </c>
      <c r="AT284" t="e">
        <f t="shared" ca="1" si="153"/>
        <v>#N/A</v>
      </c>
      <c r="AU284" t="e">
        <f t="shared" ca="1" si="153"/>
        <v>#N/A</v>
      </c>
    </row>
    <row r="285" spans="1:47" x14ac:dyDescent="0.25">
      <c r="A285">
        <v>253</v>
      </c>
      <c r="B285" s="74">
        <f ca="1">OFFSET(InputPriceData!B$15,CalculationsAndCharts!$A285+$A$11,0,1,1)</f>
        <v>41221</v>
      </c>
      <c r="C285" s="3">
        <f ca="1">OFFSET(InputPriceData!G$15,CalculationsAndCharts!$A285+$A$11,0,1,1)</f>
        <v>2261800</v>
      </c>
      <c r="D285" s="4">
        <f ca="1">OFFSET(InputPriceData!C$15,CalculationsAndCharts!$A285+$A$11,IF($C$7,7,0),1,1)</f>
        <v>47.68</v>
      </c>
      <c r="E285" s="4">
        <f ca="1">OFFSET(InputPriceData!D$15,CalculationsAndCharts!$A285+$A$11,IF($C$7,7,0),1,1)</f>
        <v>48.18</v>
      </c>
      <c r="F285" s="4">
        <f ca="1">OFFSET(InputPriceData!E$15,CalculationsAndCharts!$A285+$A$11,IF($C$7,7,0),1,1)</f>
        <v>47.68</v>
      </c>
      <c r="G285" s="4">
        <f ca="1">OFFSET(InputPriceData!F$15,CalculationsAndCharts!$A285+$A$11,IF($C$7,7,0),1,1)</f>
        <v>48.12</v>
      </c>
      <c r="H285" s="126" t="e">
        <f t="shared" si="123"/>
        <v>#N/A</v>
      </c>
      <c r="I285" s="41" t="e">
        <f t="shared" si="160"/>
        <v>#N/A</v>
      </c>
      <c r="J285" s="41" t="e">
        <f t="shared" si="160"/>
        <v>#N/A</v>
      </c>
      <c r="K285" s="215">
        <f t="shared" ca="1" si="124"/>
        <v>48.004859731598174</v>
      </c>
      <c r="L285" s="215">
        <f t="shared" ca="1" si="145"/>
        <v>48.004859731598174</v>
      </c>
      <c r="M285" s="121">
        <f t="shared" ca="1" si="125"/>
        <v>0.61530968184520352</v>
      </c>
      <c r="N285" s="121">
        <f t="shared" ca="1" si="146"/>
        <v>0.48186587527868757</v>
      </c>
      <c r="O285" s="121">
        <f t="shared" ca="1" si="147"/>
        <v>0.4966791645199744</v>
      </c>
      <c r="P285" s="121">
        <f t="shared" ca="1" si="154"/>
        <v>-1.9047915944894172</v>
      </c>
      <c r="Q285" s="121">
        <f t="shared" ca="1" si="126"/>
        <v>0.9938315762597929</v>
      </c>
      <c r="R285" s="121">
        <f t="shared" ca="1" si="127"/>
        <v>1.0272197076741452</v>
      </c>
      <c r="S285" s="121"/>
      <c r="T285" s="124">
        <f t="shared" ca="1" si="128"/>
        <v>50.46</v>
      </c>
      <c r="U285" s="124">
        <f t="shared" ca="1" si="129"/>
        <v>46.95</v>
      </c>
      <c r="V285" s="121">
        <f t="shared" ca="1" si="130"/>
        <v>0.33333333333333198</v>
      </c>
      <c r="W285" s="121" t="e">
        <f t="shared" si="148"/>
        <v>#N/A</v>
      </c>
      <c r="X285" s="124">
        <f t="shared" si="149"/>
        <v>0.2</v>
      </c>
      <c r="Y285" s="124">
        <f t="shared" si="150"/>
        <v>0.8</v>
      </c>
      <c r="Z285" t="e">
        <f t="shared" ca="1" si="131"/>
        <v>#N/A</v>
      </c>
      <c r="AA285" t="e">
        <f t="shared" ca="1" si="132"/>
        <v>#N/A</v>
      </c>
      <c r="AB285" t="e">
        <f t="shared" ca="1" si="133"/>
        <v>#N/A</v>
      </c>
      <c r="AC285" t="e">
        <f t="shared" ca="1" si="134"/>
        <v>#N/A</v>
      </c>
      <c r="AD285" t="b">
        <f t="shared" ca="1" si="135"/>
        <v>0</v>
      </c>
      <c r="AE285" t="b">
        <f t="shared" ca="1" si="161"/>
        <v>0</v>
      </c>
      <c r="AF285" t="b">
        <f t="shared" ca="1" si="151"/>
        <v>0</v>
      </c>
      <c r="AG285" t="b">
        <f t="shared" ca="1" si="136"/>
        <v>0</v>
      </c>
      <c r="AH285" t="b">
        <f t="shared" ca="1" si="157"/>
        <v>0</v>
      </c>
      <c r="AI285" s="225" t="e">
        <f t="shared" ca="1" si="137"/>
        <v>#N/A</v>
      </c>
      <c r="AJ285" s="225" t="e">
        <f t="shared" ca="1" si="138"/>
        <v>#N/A</v>
      </c>
      <c r="AK285" s="225" t="e">
        <f t="shared" ca="1" si="139"/>
        <v>#N/A</v>
      </c>
      <c r="AL285" s="225" t="e">
        <f t="shared" ca="1" si="140"/>
        <v>#N/A</v>
      </c>
      <c r="AM285" t="b">
        <f t="shared" ca="1" si="141"/>
        <v>0</v>
      </c>
      <c r="AN285" t="b">
        <f t="shared" ca="1" si="158"/>
        <v>0</v>
      </c>
      <c r="AO285" t="b">
        <f t="shared" ca="1" si="152"/>
        <v>1</v>
      </c>
      <c r="AP285" t="b">
        <f t="shared" ca="1" si="142"/>
        <v>0</v>
      </c>
      <c r="AQ285" t="b">
        <f t="shared" ca="1" si="159"/>
        <v>0</v>
      </c>
      <c r="AR285" s="124" t="e">
        <f t="shared" ca="1" si="143"/>
        <v>#N/A</v>
      </c>
      <c r="AS285" s="124" t="e">
        <f t="shared" ca="1" si="144"/>
        <v>#N/A</v>
      </c>
      <c r="AT285" t="e">
        <f t="shared" ca="1" si="153"/>
        <v>#N/A</v>
      </c>
      <c r="AU285" t="e">
        <f t="shared" ca="1" si="153"/>
        <v>#N/A</v>
      </c>
    </row>
    <row r="286" spans="1:47" x14ac:dyDescent="0.25">
      <c r="A286">
        <v>254</v>
      </c>
      <c r="B286" s="74">
        <f ca="1">OFFSET(InputPriceData!B$15,CalculationsAndCharts!$A286+$A$11,0,1,1)</f>
        <v>41220</v>
      </c>
      <c r="C286" s="3">
        <f ca="1">OFFSET(InputPriceData!G$15,CalculationsAndCharts!$A286+$A$11,0,1,1)</f>
        <v>2211300</v>
      </c>
      <c r="D286" s="4">
        <f ca="1">OFFSET(InputPriceData!C$15,CalculationsAndCharts!$A286+$A$11,IF($C$7,7,0),1,1)</f>
        <v>48.01</v>
      </c>
      <c r="E286" s="4">
        <f ca="1">OFFSET(InputPriceData!D$15,CalculationsAndCharts!$A286+$A$11,IF($C$7,7,0),1,1)</f>
        <v>48.28</v>
      </c>
      <c r="F286" s="4">
        <f ca="1">OFFSET(InputPriceData!E$15,CalculationsAndCharts!$A286+$A$11,IF($C$7,7,0),1,1)</f>
        <v>47.4</v>
      </c>
      <c r="G286" s="4">
        <f ca="1">OFFSET(InputPriceData!F$15,CalculationsAndCharts!$A286+$A$11,IF($C$7,7,0),1,1)</f>
        <v>47.98</v>
      </c>
      <c r="H286" s="126" t="e">
        <f t="shared" si="123"/>
        <v>#N/A</v>
      </c>
      <c r="I286" s="41" t="e">
        <f t="shared" si="160"/>
        <v>#N/A</v>
      </c>
      <c r="J286" s="41" t="e">
        <f t="shared" si="160"/>
        <v>#N/A</v>
      </c>
      <c r="K286" s="215">
        <f t="shared" ca="1" si="124"/>
        <v>48.007896598825127</v>
      </c>
      <c r="L286" s="215">
        <f t="shared" ca="1" si="145"/>
        <v>48.007896598825127</v>
      </c>
      <c r="M286" s="121">
        <f t="shared" ca="1" si="125"/>
        <v>0.47613610005498852</v>
      </c>
      <c r="N286" s="121">
        <f t="shared" ca="1" si="146"/>
        <v>0.46485362902393301</v>
      </c>
      <c r="O286" s="121">
        <f t="shared" ca="1" si="147"/>
        <v>0.4966791645199744</v>
      </c>
      <c r="P286" s="121">
        <f t="shared" ca="1" si="154"/>
        <v>-1.9047915944894172</v>
      </c>
      <c r="Q286" s="121">
        <f t="shared" ca="1" si="126"/>
        <v>0.98674748156868275</v>
      </c>
      <c r="R286" s="121">
        <f t="shared" ca="1" si="127"/>
        <v>1.0128704316799455</v>
      </c>
      <c r="S286" s="121"/>
      <c r="T286" s="124">
        <f t="shared" ca="1" si="128"/>
        <v>50.46</v>
      </c>
      <c r="U286" s="124">
        <f t="shared" ca="1" si="129"/>
        <v>46.95</v>
      </c>
      <c r="V286" s="121">
        <f t="shared" ca="1" si="130"/>
        <v>0.29344729344729192</v>
      </c>
      <c r="W286" s="121" t="e">
        <f t="shared" si="148"/>
        <v>#N/A</v>
      </c>
      <c r="X286" s="124">
        <f t="shared" si="149"/>
        <v>0.2</v>
      </c>
      <c r="Y286" s="124">
        <f t="shared" si="150"/>
        <v>0.8</v>
      </c>
      <c r="Z286" t="e">
        <f t="shared" ca="1" si="131"/>
        <v>#N/A</v>
      </c>
      <c r="AA286" t="e">
        <f t="shared" ca="1" si="132"/>
        <v>#N/A</v>
      </c>
      <c r="AB286" t="e">
        <f t="shared" ca="1" si="133"/>
        <v>#N/A</v>
      </c>
      <c r="AC286" t="e">
        <f t="shared" ca="1" si="134"/>
        <v>#N/A</v>
      </c>
      <c r="AD286" t="b">
        <f t="shared" ca="1" si="135"/>
        <v>0</v>
      </c>
      <c r="AE286" t="b">
        <f t="shared" ca="1" si="161"/>
        <v>0</v>
      </c>
      <c r="AF286" t="b">
        <f t="shared" ca="1" si="151"/>
        <v>0</v>
      </c>
      <c r="AG286" t="b">
        <f t="shared" ca="1" si="136"/>
        <v>0</v>
      </c>
      <c r="AH286" t="b">
        <f t="shared" ca="1" si="157"/>
        <v>0</v>
      </c>
      <c r="AI286" s="225" t="e">
        <f t="shared" ca="1" si="137"/>
        <v>#N/A</v>
      </c>
      <c r="AJ286" s="225" t="e">
        <f t="shared" ca="1" si="138"/>
        <v>#N/A</v>
      </c>
      <c r="AK286" s="225" t="e">
        <f t="shared" ca="1" si="139"/>
        <v>#N/A</v>
      </c>
      <c r="AL286" s="225" t="e">
        <f t="shared" ca="1" si="140"/>
        <v>#N/A</v>
      </c>
      <c r="AM286" t="b">
        <f t="shared" ca="1" si="141"/>
        <v>0</v>
      </c>
      <c r="AN286" t="b">
        <f t="shared" ca="1" si="158"/>
        <v>0</v>
      </c>
      <c r="AO286" t="b">
        <f t="shared" ca="1" si="152"/>
        <v>1</v>
      </c>
      <c r="AP286" t="b">
        <f t="shared" ca="1" si="142"/>
        <v>0</v>
      </c>
      <c r="AQ286" t="b">
        <f t="shared" ca="1" si="159"/>
        <v>0</v>
      </c>
      <c r="AR286" s="124" t="e">
        <f t="shared" ca="1" si="143"/>
        <v>#N/A</v>
      </c>
      <c r="AS286" s="124" t="e">
        <f t="shared" ca="1" si="144"/>
        <v>#N/A</v>
      </c>
      <c r="AT286" t="e">
        <f t="shared" ca="1" si="153"/>
        <v>#N/A</v>
      </c>
      <c r="AU286" t="e">
        <f t="shared" ca="1" si="153"/>
        <v>#N/A</v>
      </c>
    </row>
    <row r="287" spans="1:47" x14ac:dyDescent="0.25">
      <c r="A287">
        <v>255</v>
      </c>
      <c r="B287" s="74">
        <f ca="1">OFFSET(InputPriceData!B$15,CalculationsAndCharts!$A287+$A$11,0,1,1)</f>
        <v>41219</v>
      </c>
      <c r="C287" s="3">
        <f ca="1">OFFSET(InputPriceData!G$15,CalculationsAndCharts!$A287+$A$11,0,1,1)</f>
        <v>2254500</v>
      </c>
      <c r="D287" s="4">
        <f ca="1">OFFSET(InputPriceData!C$15,CalculationsAndCharts!$A287+$A$11,IF($C$7,7,0),1,1)</f>
        <v>47.89</v>
      </c>
      <c r="E287" s="4">
        <f ca="1">OFFSET(InputPriceData!D$15,CalculationsAndCharts!$A287+$A$11,IF($C$7,7,0),1,1)</f>
        <v>48.31</v>
      </c>
      <c r="F287" s="4">
        <f ca="1">OFFSET(InputPriceData!E$15,CalculationsAndCharts!$A287+$A$11,IF($C$7,7,0),1,1)</f>
        <v>47.49</v>
      </c>
      <c r="G287" s="4">
        <f ca="1">OFFSET(InputPriceData!F$15,CalculationsAndCharts!$A287+$A$11,IF($C$7,7,0),1,1)</f>
        <v>48</v>
      </c>
      <c r="H287" s="126" t="e">
        <f t="shared" si="123"/>
        <v>#N/A</v>
      </c>
      <c r="I287" s="41" t="e">
        <f t="shared" si="160"/>
        <v>#N/A</v>
      </c>
      <c r="J287" s="41" t="e">
        <f t="shared" si="160"/>
        <v>#N/A</v>
      </c>
      <c r="K287" s="215">
        <f t="shared" ca="1" si="124"/>
        <v>48.041193087518423</v>
      </c>
      <c r="L287" s="215">
        <f t="shared" ca="1" si="145"/>
        <v>48.041193087518423</v>
      </c>
      <c r="M287" s="121">
        <f t="shared" ca="1" si="125"/>
        <v>0.48004469883199685</v>
      </c>
      <c r="N287" s="121">
        <f t="shared" ca="1" si="146"/>
        <v>0.47326267518073817</v>
      </c>
      <c r="O287" s="121">
        <f t="shared" ca="1" si="147"/>
        <v>0.4966791645199744</v>
      </c>
      <c r="P287" s="121">
        <f t="shared" ca="1" si="154"/>
        <v>-1.9047915944894172</v>
      </c>
      <c r="Q287" s="121">
        <f t="shared" ca="1" si="126"/>
        <v>0.99024910494896234</v>
      </c>
      <c r="R287" s="121">
        <f t="shared" ca="1" si="127"/>
        <v>0.96408491651247574</v>
      </c>
      <c r="S287" s="121"/>
      <c r="T287" s="124">
        <f t="shared" ca="1" si="128"/>
        <v>51.05</v>
      </c>
      <c r="U287" s="124">
        <f t="shared" ca="1" si="129"/>
        <v>46.95</v>
      </c>
      <c r="V287" s="121">
        <f t="shared" ca="1" si="130"/>
        <v>0.25609756097560943</v>
      </c>
      <c r="W287" s="121" t="e">
        <f t="shared" si="148"/>
        <v>#N/A</v>
      </c>
      <c r="X287" s="124">
        <f t="shared" si="149"/>
        <v>0.2</v>
      </c>
      <c r="Y287" s="124">
        <f t="shared" si="150"/>
        <v>0.8</v>
      </c>
      <c r="Z287" t="e">
        <f t="shared" ca="1" si="131"/>
        <v>#N/A</v>
      </c>
      <c r="AA287">
        <f t="shared" ca="1" si="132"/>
        <v>47.89</v>
      </c>
      <c r="AB287" t="e">
        <f t="shared" ca="1" si="133"/>
        <v>#N/A</v>
      </c>
      <c r="AC287" t="e">
        <f t="shared" ca="1" si="134"/>
        <v>#N/A</v>
      </c>
      <c r="AD287" t="b">
        <f t="shared" ca="1" si="135"/>
        <v>0</v>
      </c>
      <c r="AE287" t="b">
        <f t="shared" ca="1" si="161"/>
        <v>0</v>
      </c>
      <c r="AF287" t="b">
        <f t="shared" ca="1" si="151"/>
        <v>1</v>
      </c>
      <c r="AG287" t="b">
        <f t="shared" ca="1" si="136"/>
        <v>0</v>
      </c>
      <c r="AH287" t="b">
        <f t="shared" ca="1" si="157"/>
        <v>1</v>
      </c>
      <c r="AI287" s="225" t="e">
        <f t="shared" ca="1" si="137"/>
        <v>#N/A</v>
      </c>
      <c r="AJ287" s="225">
        <f t="shared" ca="1" si="138"/>
        <v>47.89</v>
      </c>
      <c r="AK287" s="225" t="e">
        <f t="shared" ca="1" si="139"/>
        <v>#N/A</v>
      </c>
      <c r="AL287" s="225">
        <f t="shared" ca="1" si="140"/>
        <v>47.89</v>
      </c>
      <c r="AM287" t="b">
        <f t="shared" ca="1" si="141"/>
        <v>0</v>
      </c>
      <c r="AN287" t="b">
        <f t="shared" ca="1" si="158"/>
        <v>1</v>
      </c>
      <c r="AO287" t="b">
        <f t="shared" ca="1" si="152"/>
        <v>1</v>
      </c>
      <c r="AP287" t="b">
        <f t="shared" ca="1" si="142"/>
        <v>0</v>
      </c>
      <c r="AQ287" t="b">
        <f t="shared" ca="1" si="159"/>
        <v>0</v>
      </c>
      <c r="AR287" s="124">
        <f t="shared" ca="1" si="143"/>
        <v>47.89</v>
      </c>
      <c r="AS287" s="124" t="e">
        <f t="shared" ca="1" si="144"/>
        <v>#N/A</v>
      </c>
      <c r="AT287">
        <f t="shared" ca="1" si="153"/>
        <v>47.89</v>
      </c>
      <c r="AU287" t="e">
        <f t="shared" ca="1" si="153"/>
        <v>#N/A</v>
      </c>
    </row>
    <row r="288" spans="1:47" x14ac:dyDescent="0.25">
      <c r="A288">
        <v>256</v>
      </c>
      <c r="B288" s="74">
        <f ca="1">OFFSET(InputPriceData!B$15,CalculationsAndCharts!$A288+$A$11,0,1,1)</f>
        <v>41218</v>
      </c>
      <c r="C288" s="3">
        <f ca="1">OFFSET(InputPriceData!G$15,CalculationsAndCharts!$A288+$A$11,0,1,1)</f>
        <v>1853400</v>
      </c>
      <c r="D288" s="4">
        <f ca="1">OFFSET(InputPriceData!C$15,CalculationsAndCharts!$A288+$A$11,IF($C$7,7,0),1,1)</f>
        <v>47.5</v>
      </c>
      <c r="E288" s="4">
        <f ca="1">OFFSET(InputPriceData!D$15,CalculationsAndCharts!$A288+$A$11,IF($C$7,7,0),1,1)</f>
        <v>47.86</v>
      </c>
      <c r="F288" s="4">
        <f ca="1">OFFSET(InputPriceData!E$15,CalculationsAndCharts!$A288+$A$11,IF($C$7,7,0),1,1)</f>
        <v>47.38</v>
      </c>
      <c r="G288" s="4">
        <f ca="1">OFFSET(InputPriceData!F$15,CalculationsAndCharts!$A288+$A$11,IF($C$7,7,0),1,1)</f>
        <v>47.73</v>
      </c>
      <c r="H288" s="126" t="e">
        <f t="shared" si="123"/>
        <v>#N/A</v>
      </c>
      <c r="I288" s="41" t="e">
        <f t="shared" si="160"/>
        <v>#N/A</v>
      </c>
      <c r="J288" s="41" t="e">
        <f t="shared" si="160"/>
        <v>#N/A</v>
      </c>
      <c r="K288" s="215">
        <f t="shared" ca="1" si="124"/>
        <v>48.090640949173952</v>
      </c>
      <c r="L288" s="215">
        <f t="shared" ca="1" si="145"/>
        <v>48.090640949173952</v>
      </c>
      <c r="M288" s="121">
        <f t="shared" ca="1" si="125"/>
        <v>0.16137711052177106</v>
      </c>
      <c r="N288" s="121">
        <f t="shared" ca="1" si="146"/>
        <v>0.4966791645199744</v>
      </c>
      <c r="O288" s="121">
        <f t="shared" ca="1" si="147"/>
        <v>0.4966791645199744</v>
      </c>
      <c r="P288" s="121">
        <f t="shared" ca="1" si="154"/>
        <v>-1.9047915944894172</v>
      </c>
      <c r="Q288" s="121">
        <f t="shared" ca="1" si="126"/>
        <v>1</v>
      </c>
      <c r="R288" s="121">
        <f t="shared" ca="1" si="127"/>
        <v>0.86049623490119109</v>
      </c>
      <c r="S288" s="121"/>
      <c r="T288" s="124">
        <f t="shared" ca="1" si="128"/>
        <v>51.69</v>
      </c>
      <c r="U288" s="124">
        <f t="shared" ca="1" si="129"/>
        <v>46.95</v>
      </c>
      <c r="V288" s="121">
        <f t="shared" ca="1" si="130"/>
        <v>0.16455696202531536</v>
      </c>
      <c r="W288" s="121" t="e">
        <f t="shared" si="148"/>
        <v>#N/A</v>
      </c>
      <c r="X288" s="124">
        <f t="shared" si="149"/>
        <v>0.2</v>
      </c>
      <c r="Y288" s="124">
        <f t="shared" si="150"/>
        <v>0.8</v>
      </c>
      <c r="Z288" t="e">
        <f t="shared" ca="1" si="131"/>
        <v>#N/A</v>
      </c>
      <c r="AA288" t="e">
        <f t="shared" ca="1" si="132"/>
        <v>#N/A</v>
      </c>
      <c r="AB288" t="e">
        <f t="shared" ca="1" si="133"/>
        <v>#N/A</v>
      </c>
      <c r="AC288">
        <f t="shared" ca="1" si="134"/>
        <v>0.86049623490119109</v>
      </c>
      <c r="AD288" t="b">
        <f t="shared" ca="1" si="135"/>
        <v>0</v>
      </c>
      <c r="AE288" t="b">
        <f t="shared" ca="1" si="161"/>
        <v>0</v>
      </c>
      <c r="AF288" t="b">
        <f t="shared" ca="1" si="151"/>
        <v>1</v>
      </c>
      <c r="AG288" t="b">
        <f t="shared" ca="1" si="136"/>
        <v>1</v>
      </c>
      <c r="AH288" t="b">
        <f t="shared" ca="1" si="157"/>
        <v>0</v>
      </c>
      <c r="AI288" s="225" t="e">
        <f t="shared" ca="1" si="137"/>
        <v>#N/A</v>
      </c>
      <c r="AJ288" s="225" t="e">
        <f t="shared" ca="1" si="138"/>
        <v>#N/A</v>
      </c>
      <c r="AK288" s="225" t="e">
        <f t="shared" ca="1" si="139"/>
        <v>#N/A</v>
      </c>
      <c r="AL288" s="225" t="e">
        <f t="shared" ca="1" si="140"/>
        <v>#N/A</v>
      </c>
      <c r="AM288" t="b">
        <f t="shared" ca="1" si="141"/>
        <v>1</v>
      </c>
      <c r="AN288" t="b">
        <f t="shared" ca="1" si="158"/>
        <v>0</v>
      </c>
      <c r="AO288" t="b">
        <f t="shared" ca="1" si="152"/>
        <v>0</v>
      </c>
      <c r="AP288" t="b">
        <f t="shared" ca="1" si="142"/>
        <v>0</v>
      </c>
      <c r="AQ288" t="b">
        <f t="shared" ca="1" si="159"/>
        <v>0</v>
      </c>
      <c r="AR288" s="124" t="e">
        <f t="shared" ca="1" si="143"/>
        <v>#N/A</v>
      </c>
      <c r="AS288" s="124" t="e">
        <f t="shared" ca="1" si="144"/>
        <v>#N/A</v>
      </c>
      <c r="AT288" t="e">
        <f t="shared" ca="1" si="153"/>
        <v>#N/A</v>
      </c>
      <c r="AU288" t="e">
        <f t="shared" ca="1" si="153"/>
        <v>#N/A</v>
      </c>
    </row>
    <row r="289" spans="1:47" x14ac:dyDescent="0.25">
      <c r="A289">
        <v>257</v>
      </c>
      <c r="B289" s="74">
        <f ca="1">OFFSET(InputPriceData!B$15,CalculationsAndCharts!$A289+$A$11,0,1,1)</f>
        <v>41215</v>
      </c>
      <c r="C289" s="3">
        <f ca="1">OFFSET(InputPriceData!G$15,CalculationsAndCharts!$A289+$A$11,0,1,1)</f>
        <v>1885100</v>
      </c>
      <c r="D289" s="4">
        <f ca="1">OFFSET(InputPriceData!C$15,CalculationsAndCharts!$A289+$A$11,IF($C$7,7,0),1,1)</f>
        <v>48.46</v>
      </c>
      <c r="E289" s="4">
        <f ca="1">OFFSET(InputPriceData!D$15,CalculationsAndCharts!$A289+$A$11,IF($C$7,7,0),1,1)</f>
        <v>48.65</v>
      </c>
      <c r="F289" s="4">
        <f ca="1">OFFSET(InputPriceData!E$15,CalculationsAndCharts!$A289+$A$11,IF($C$7,7,0),1,1)</f>
        <v>47.67</v>
      </c>
      <c r="G289" s="4">
        <f ca="1">OFFSET(InputPriceData!F$15,CalculationsAndCharts!$A289+$A$11,IF($C$7,7,0),1,1)</f>
        <v>47.77</v>
      </c>
      <c r="H289" s="126" t="e">
        <f t="shared" ref="H289:H352" si="162">IF($A289=$E$25,H$32,NA())</f>
        <v>#N/A</v>
      </c>
      <c r="I289" s="41" t="e">
        <f t="shared" si="160"/>
        <v>#N/A</v>
      </c>
      <c r="J289" s="41" t="e">
        <f t="shared" si="160"/>
        <v>#N/A</v>
      </c>
      <c r="K289" s="215">
        <f t="shared" ref="K289:K352" ca="1" si="163">$F$16*(G289+G290)/2+$F$17*K290+$F$18*K291</f>
        <v>48.071993074279696</v>
      </c>
      <c r="L289" s="215">
        <f t="shared" ca="1" si="145"/>
        <v>48.071993074279696</v>
      </c>
      <c r="M289" s="121">
        <f t="shared" ref="M289:M352" ca="1" si="164">$D$21*(G289 - 2*G290 + G291) + $D$20*M290 - $F$20*M291</f>
        <v>0.11712629939559094</v>
      </c>
      <c r="N289" s="121">
        <f t="shared" ca="1" si="146"/>
        <v>0.44531164032826298</v>
      </c>
      <c r="O289" s="121">
        <f t="shared" ca="1" si="147"/>
        <v>0.44531164032826298</v>
      </c>
      <c r="P289" s="121">
        <f t="shared" ca="1" si="154"/>
        <v>-1.9047915944894172</v>
      </c>
      <c r="Q289" s="121">
        <f t="shared" ref="Q289:Q352" ca="1" si="165">IFERROR(IF($A289&gt;$A$8,0,(N289-P289)/(O289-P289)),1)</f>
        <v>1</v>
      </c>
      <c r="R289" s="121">
        <f t="shared" ref="R289:R352" ca="1" si="166">IF($A289&gt;$A$8,0,$F$16*(Q289+Q290)/2+$F$17*R290+$F$18*R291)</f>
        <v>0.69149511303777866</v>
      </c>
      <c r="S289" s="121"/>
      <c r="T289" s="124">
        <f t="shared" ref="T289:T352" ca="1" si="167">MAX(OFFSET(G289,0,0,$A$22,1))</f>
        <v>52.07</v>
      </c>
      <c r="U289" s="124">
        <f t="shared" ref="U289:U352" ca="1" si="168">MIN(OFFSET(G289,0,0,$A$22,1))</f>
        <v>46.95</v>
      </c>
      <c r="V289" s="121">
        <f t="shared" ref="V289:V352" ca="1" si="169">IFERROR(IF($A289&gt;$A$8,0,(G289-U289)/(T289-U289)),1)</f>
        <v>0.16015625000000014</v>
      </c>
      <c r="W289" s="121" t="e">
        <f t="shared" si="148"/>
        <v>#N/A</v>
      </c>
      <c r="X289" s="124">
        <f t="shared" si="149"/>
        <v>0.2</v>
      </c>
      <c r="Y289" s="124">
        <f t="shared" si="150"/>
        <v>0.8</v>
      </c>
      <c r="Z289" t="e">
        <f t="shared" ref="Z289:Z352" ca="1" si="170">IF($S$7,AI289,NA())</f>
        <v>#N/A</v>
      </c>
      <c r="AA289" t="e">
        <f t="shared" ref="AA289:AA352" ca="1" si="171">IF($S$7,AJ289,NA())</f>
        <v>#N/A</v>
      </c>
      <c r="AB289" t="e">
        <f t="shared" ref="AB289:AB352" ca="1" si="172">IF($S$7,IF(AD289,R289,NA()),NA())</f>
        <v>#N/A</v>
      </c>
      <c r="AC289" t="e">
        <f t="shared" ref="AC289:AC352" ca="1" si="173">IF($S$7,IF(AG289,R289,NA()),NA())</f>
        <v>#N/A</v>
      </c>
      <c r="AD289" t="b">
        <f t="shared" ref="AD289:AD352" ca="1" si="174">IF(AND(R290&gt;$X$32,R289&lt;$X$32),TRUE,FALSE)</f>
        <v>0</v>
      </c>
      <c r="AE289" t="b">
        <f t="shared" ca="1" si="161"/>
        <v>0</v>
      </c>
      <c r="AF289" t="b">
        <f t="shared" ca="1" si="151"/>
        <v>1</v>
      </c>
      <c r="AG289" t="b">
        <f t="shared" ref="AG289:AG352" ca="1" si="175">IF(AND(AF289,R290&lt;$Y$32,R289&gt;$Y$32),TRUE,FALSE)</f>
        <v>0</v>
      </c>
      <c r="AH289" t="b">
        <f t="shared" ca="1" si="157"/>
        <v>0</v>
      </c>
      <c r="AI289" s="225" t="e">
        <f t="shared" ref="AI289:AI352" ca="1" si="176">IF(AE289,D289,NA())</f>
        <v>#N/A</v>
      </c>
      <c r="AJ289" s="225" t="e">
        <f t="shared" ref="AJ289:AJ352" ca="1" si="177">IF(AH289,D289,NA())</f>
        <v>#N/A</v>
      </c>
      <c r="AK289" s="225" t="e">
        <f t="shared" ref="AK289:AK352" ca="1" si="178">IF($S$7,AI289,NA())</f>
        <v>#N/A</v>
      </c>
      <c r="AL289" s="225" t="e">
        <f t="shared" ref="AL289:AL352" ca="1" si="179">IF($S$7,AJ289,NA())</f>
        <v>#N/A</v>
      </c>
      <c r="AM289" t="b">
        <f t="shared" ref="AM289:AM352" ca="1" si="180">IF(AND(R290&lt;$Y$32,R289&gt;$Y$32),TRUE,FALSE)</f>
        <v>0</v>
      </c>
      <c r="AN289" t="b">
        <f t="shared" ca="1" si="158"/>
        <v>0</v>
      </c>
      <c r="AO289" t="b">
        <f t="shared" ca="1" si="152"/>
        <v>0</v>
      </c>
      <c r="AP289" t="b">
        <f t="shared" ref="AP289:AP352" ca="1" si="181">IF(AND(AO290,R290&gt;$X$32,R289&lt;$X$32),TRUE,FALSE)</f>
        <v>0</v>
      </c>
      <c r="AQ289" t="b">
        <f t="shared" ca="1" si="159"/>
        <v>0</v>
      </c>
      <c r="AR289" s="124" t="e">
        <f t="shared" ref="AR289:AR352" ca="1" si="182">IF(AN289,D289,NA())</f>
        <v>#N/A</v>
      </c>
      <c r="AS289" s="124" t="e">
        <f t="shared" ref="AS289:AS352" ca="1" si="183">IF(AQ289,D289,NA())</f>
        <v>#N/A</v>
      </c>
      <c r="AT289" t="e">
        <f t="shared" ca="1" si="153"/>
        <v>#N/A</v>
      </c>
      <c r="AU289" t="e">
        <f t="shared" ca="1" si="153"/>
        <v>#N/A</v>
      </c>
    </row>
    <row r="290" spans="1:47" x14ac:dyDescent="0.25">
      <c r="A290">
        <v>258</v>
      </c>
      <c r="B290" s="74">
        <f ca="1">OFFSET(InputPriceData!B$15,CalculationsAndCharts!$A290+$A$11,0,1,1)</f>
        <v>41214</v>
      </c>
      <c r="C290" s="3">
        <f ca="1">OFFSET(InputPriceData!G$15,CalculationsAndCharts!$A290+$A$11,0,1,1)</f>
        <v>3580500</v>
      </c>
      <c r="D290" s="4">
        <f ca="1">OFFSET(InputPriceData!C$15,CalculationsAndCharts!$A290+$A$11,IF($C$7,7,0),1,1)</f>
        <v>48.4</v>
      </c>
      <c r="E290" s="4">
        <f ca="1">OFFSET(InputPriceData!D$15,CalculationsAndCharts!$A290+$A$11,IF($C$7,7,0),1,1)</f>
        <v>48.75</v>
      </c>
      <c r="F290" s="4">
        <f ca="1">OFFSET(InputPriceData!E$15,CalculationsAndCharts!$A290+$A$11,IF($C$7,7,0),1,1)</f>
        <v>48.03</v>
      </c>
      <c r="G290" s="4">
        <f ca="1">OFFSET(InputPriceData!F$15,CalculationsAndCharts!$A290+$A$11,IF($C$7,7,0),1,1)</f>
        <v>48.5</v>
      </c>
      <c r="H290" s="126" t="e">
        <f t="shared" si="162"/>
        <v>#N/A</v>
      </c>
      <c r="I290" s="41" t="e">
        <f t="shared" si="160"/>
        <v>#N/A</v>
      </c>
      <c r="J290" s="41" t="e">
        <f t="shared" si="160"/>
        <v>#N/A</v>
      </c>
      <c r="K290" s="215">
        <f t="shared" ca="1" si="163"/>
        <v>47.828480856680144</v>
      </c>
      <c r="L290" s="215">
        <f t="shared" ref="L290:L353" ca="1" si="184">IF($S$5,K290,NA())</f>
        <v>47.828480856680144</v>
      </c>
      <c r="M290" s="121">
        <f t="shared" ca="1" si="164"/>
        <v>0.82139124179519529</v>
      </c>
      <c r="N290" s="121">
        <f t="shared" ref="N290:N353" ca="1" si="185">$F$16*(M290+M291)/2+$F$17*N291+$F$18*N292</f>
        <v>0.13205306567658426</v>
      </c>
      <c r="O290" s="121">
        <f t="shared" ref="O290:O353" ca="1" si="186">MAX(OFFSET(N290,0,0,$A$22,1))</f>
        <v>0.13205306567658426</v>
      </c>
      <c r="P290" s="121">
        <f t="shared" ca="1" si="154"/>
        <v>-1.9047915944894172</v>
      </c>
      <c r="Q290" s="121">
        <f t="shared" ca="1" si="165"/>
        <v>1</v>
      </c>
      <c r="R290" s="121">
        <f t="shared" ca="1" si="166"/>
        <v>0.47046782551778171</v>
      </c>
      <c r="S290" s="121"/>
      <c r="T290" s="124">
        <f t="shared" ca="1" si="167"/>
        <v>52.07</v>
      </c>
      <c r="U290" s="124">
        <f t="shared" ca="1" si="168"/>
        <v>46.95</v>
      </c>
      <c r="V290" s="121">
        <f t="shared" ca="1" si="169"/>
        <v>0.30273437499999961</v>
      </c>
      <c r="W290" s="121" t="e">
        <f t="shared" ref="W290:W353" si="187">IF($S$18,V290,NA())</f>
        <v>#N/A</v>
      </c>
      <c r="X290" s="124">
        <f t="shared" ref="X290:X353" si="188">$X$32</f>
        <v>0.2</v>
      </c>
      <c r="Y290" s="124">
        <f t="shared" ref="Y290:Y353" si="189">$Y$32</f>
        <v>0.8</v>
      </c>
      <c r="Z290" t="e">
        <f t="shared" ca="1" si="170"/>
        <v>#N/A</v>
      </c>
      <c r="AA290" t="e">
        <f t="shared" ca="1" si="171"/>
        <v>#N/A</v>
      </c>
      <c r="AB290" t="e">
        <f t="shared" ca="1" si="172"/>
        <v>#N/A</v>
      </c>
      <c r="AC290" t="e">
        <f t="shared" ca="1" si="173"/>
        <v>#N/A</v>
      </c>
      <c r="AD290" t="b">
        <f t="shared" ca="1" si="174"/>
        <v>0</v>
      </c>
      <c r="AE290" t="b">
        <f t="shared" ca="1" si="161"/>
        <v>0</v>
      </c>
      <c r="AF290" t="b">
        <f t="shared" ref="AF290:AF353" ca="1" si="190">IF(AF291,IF(AH291,FALSE,AF291),IF(AE290,TRUE,AF291))</f>
        <v>1</v>
      </c>
      <c r="AG290" t="b">
        <f t="shared" ca="1" si="175"/>
        <v>0</v>
      </c>
      <c r="AH290" t="b">
        <f t="shared" ca="1" si="157"/>
        <v>0</v>
      </c>
      <c r="AI290" s="225" t="e">
        <f t="shared" ca="1" si="176"/>
        <v>#N/A</v>
      </c>
      <c r="AJ290" s="225" t="e">
        <f t="shared" ca="1" si="177"/>
        <v>#N/A</v>
      </c>
      <c r="AK290" s="225" t="e">
        <f t="shared" ca="1" si="178"/>
        <v>#N/A</v>
      </c>
      <c r="AL290" s="225" t="e">
        <f t="shared" ca="1" si="179"/>
        <v>#N/A</v>
      </c>
      <c r="AM290" t="b">
        <f t="shared" ca="1" si="180"/>
        <v>0</v>
      </c>
      <c r="AN290" t="b">
        <f t="shared" ca="1" si="158"/>
        <v>0</v>
      </c>
      <c r="AO290" t="b">
        <f t="shared" ref="AO290:AO353" ca="1" si="191">IF(AO291,IF(AP291,FALSE,AO291),IF(AN290,TRUE,AO291))</f>
        <v>0</v>
      </c>
      <c r="AP290" t="b">
        <f t="shared" ca="1" si="181"/>
        <v>0</v>
      </c>
      <c r="AQ290" t="b">
        <f t="shared" ca="1" si="159"/>
        <v>0</v>
      </c>
      <c r="AR290" s="124" t="e">
        <f t="shared" ca="1" si="182"/>
        <v>#N/A</v>
      </c>
      <c r="AS290" s="124" t="e">
        <f t="shared" ca="1" si="183"/>
        <v>#N/A</v>
      </c>
      <c r="AT290" t="e">
        <f t="shared" ref="AT290:AU353" ca="1" si="192">IF($S$5,AR290,NA())</f>
        <v>#N/A</v>
      </c>
      <c r="AU290" t="e">
        <f t="shared" ca="1" si="192"/>
        <v>#N/A</v>
      </c>
    </row>
    <row r="291" spans="1:47" x14ac:dyDescent="0.25">
      <c r="A291">
        <v>259</v>
      </c>
      <c r="B291" s="74">
        <f ca="1">OFFSET(InputPriceData!B$15,CalculationsAndCharts!$A291+$A$11,0,1,1)</f>
        <v>41213</v>
      </c>
      <c r="C291" s="3">
        <f ca="1">OFFSET(InputPriceData!G$15,CalculationsAndCharts!$A291+$A$11,0,1,1)</f>
        <v>4080400</v>
      </c>
      <c r="D291" s="4">
        <f ca="1">OFFSET(InputPriceData!C$15,CalculationsAndCharts!$A291+$A$11,IF($C$7,7,0),1,1)</f>
        <v>48.4</v>
      </c>
      <c r="E291" s="4">
        <f ca="1">OFFSET(InputPriceData!D$15,CalculationsAndCharts!$A291+$A$11,IF($C$7,7,0),1,1)</f>
        <v>49</v>
      </c>
      <c r="F291" s="4">
        <f ca="1">OFFSET(InputPriceData!E$15,CalculationsAndCharts!$A291+$A$11,IF($C$7,7,0),1,1)</f>
        <v>47.92</v>
      </c>
      <c r="G291" s="4">
        <f ca="1">OFFSET(InputPriceData!F$15,CalculationsAndCharts!$A291+$A$11,IF($C$7,7,0),1,1)</f>
        <v>48.62</v>
      </c>
      <c r="H291" s="126" t="e">
        <f t="shared" si="162"/>
        <v>#N/A</v>
      </c>
      <c r="I291" s="41" t="e">
        <f t="shared" si="160"/>
        <v>#N/A</v>
      </c>
      <c r="J291" s="41" t="e">
        <f t="shared" si="160"/>
        <v>#N/A</v>
      </c>
      <c r="K291" s="215">
        <f t="shared" ca="1" si="163"/>
        <v>47.425069783469539</v>
      </c>
      <c r="L291" s="215">
        <f t="shared" ca="1" si="184"/>
        <v>47.425069783469539</v>
      </c>
      <c r="M291" s="121">
        <f t="shared" ca="1" si="164"/>
        <v>0.99065795100176679</v>
      </c>
      <c r="N291" s="121">
        <f t="shared" ca="1" si="185"/>
        <v>-0.42204870055091803</v>
      </c>
      <c r="O291" s="121">
        <f t="shared" ca="1" si="186"/>
        <v>0.13937841442234677</v>
      </c>
      <c r="P291" s="121">
        <f t="shared" ca="1" si="154"/>
        <v>-1.9047915944894172</v>
      </c>
      <c r="Q291" s="121">
        <f t="shared" ca="1" si="165"/>
        <v>0.7253520438487665</v>
      </c>
      <c r="R291" s="121">
        <f t="shared" ca="1" si="166"/>
        <v>0.25898017387553363</v>
      </c>
      <c r="S291" s="121"/>
      <c r="T291" s="124">
        <f t="shared" ca="1" si="167"/>
        <v>52.07</v>
      </c>
      <c r="U291" s="124">
        <f t="shared" ca="1" si="168"/>
        <v>46.95</v>
      </c>
      <c r="V291" s="121">
        <f t="shared" ca="1" si="169"/>
        <v>0.32617187499999911</v>
      </c>
      <c r="W291" s="121" t="e">
        <f t="shared" si="187"/>
        <v>#N/A</v>
      </c>
      <c r="X291" s="124">
        <f t="shared" si="188"/>
        <v>0.2</v>
      </c>
      <c r="Y291" s="124">
        <f t="shared" si="189"/>
        <v>0.8</v>
      </c>
      <c r="Z291" t="e">
        <f t="shared" ca="1" si="170"/>
        <v>#N/A</v>
      </c>
      <c r="AA291" t="e">
        <f t="shared" ca="1" si="171"/>
        <v>#N/A</v>
      </c>
      <c r="AB291" t="e">
        <f t="shared" ca="1" si="172"/>
        <v>#N/A</v>
      </c>
      <c r="AC291" t="e">
        <f t="shared" ca="1" si="173"/>
        <v>#N/A</v>
      </c>
      <c r="AD291" t="b">
        <f t="shared" ca="1" si="174"/>
        <v>0</v>
      </c>
      <c r="AE291" t="b">
        <f t="shared" ca="1" si="161"/>
        <v>0</v>
      </c>
      <c r="AF291" t="b">
        <f t="shared" ca="1" si="190"/>
        <v>1</v>
      </c>
      <c r="AG291" t="b">
        <f t="shared" ca="1" si="175"/>
        <v>0</v>
      </c>
      <c r="AH291" t="b">
        <f t="shared" ca="1" si="157"/>
        <v>0</v>
      </c>
      <c r="AI291" s="225" t="e">
        <f t="shared" ca="1" si="176"/>
        <v>#N/A</v>
      </c>
      <c r="AJ291" s="225" t="e">
        <f t="shared" ca="1" si="177"/>
        <v>#N/A</v>
      </c>
      <c r="AK291" s="225" t="e">
        <f t="shared" ca="1" si="178"/>
        <v>#N/A</v>
      </c>
      <c r="AL291" s="225" t="e">
        <f t="shared" ca="1" si="179"/>
        <v>#N/A</v>
      </c>
      <c r="AM291" t="b">
        <f t="shared" ca="1" si="180"/>
        <v>0</v>
      </c>
      <c r="AN291" t="b">
        <f t="shared" ca="1" si="158"/>
        <v>0</v>
      </c>
      <c r="AO291" t="b">
        <f t="shared" ca="1" si="191"/>
        <v>0</v>
      </c>
      <c r="AP291" t="b">
        <f t="shared" ca="1" si="181"/>
        <v>0</v>
      </c>
      <c r="AQ291" t="b">
        <f t="shared" ca="1" si="159"/>
        <v>0</v>
      </c>
      <c r="AR291" s="124" t="e">
        <f t="shared" ca="1" si="182"/>
        <v>#N/A</v>
      </c>
      <c r="AS291" s="124" t="e">
        <f t="shared" ca="1" si="183"/>
        <v>#N/A</v>
      </c>
      <c r="AT291" t="e">
        <f t="shared" ca="1" si="192"/>
        <v>#N/A</v>
      </c>
      <c r="AU291" t="e">
        <f t="shared" ca="1" si="192"/>
        <v>#N/A</v>
      </c>
    </row>
    <row r="292" spans="1:47" x14ac:dyDescent="0.25">
      <c r="A292">
        <v>260</v>
      </c>
      <c r="B292" s="74">
        <f ca="1">OFFSET(InputPriceData!B$15,CalculationsAndCharts!$A292+$A$11,0,1,1)</f>
        <v>41208</v>
      </c>
      <c r="C292" s="3">
        <f ca="1">OFFSET(InputPriceData!G$15,CalculationsAndCharts!$A292+$A$11,0,1,1)</f>
        <v>2281600</v>
      </c>
      <c r="D292" s="4">
        <f ca="1">OFFSET(InputPriceData!C$15,CalculationsAndCharts!$A292+$A$11,IF($C$7,7,0),1,1)</f>
        <v>47.3</v>
      </c>
      <c r="E292" s="4">
        <f ca="1">OFFSET(InputPriceData!D$15,CalculationsAndCharts!$A292+$A$11,IF($C$7,7,0),1,1)</f>
        <v>47.96</v>
      </c>
      <c r="F292" s="4">
        <f ca="1">OFFSET(InputPriceData!E$15,CalculationsAndCharts!$A292+$A$11,IF($C$7,7,0),1,1)</f>
        <v>47.28</v>
      </c>
      <c r="G292" s="4">
        <f ca="1">OFFSET(InputPriceData!F$15,CalculationsAndCharts!$A292+$A$11,IF($C$7,7,0),1,1)</f>
        <v>47.63</v>
      </c>
      <c r="H292" s="126" t="e">
        <f t="shared" si="162"/>
        <v>#N/A</v>
      </c>
      <c r="I292" s="41" t="e">
        <f t="shared" si="160"/>
        <v>#N/A</v>
      </c>
      <c r="J292" s="41" t="e">
        <f t="shared" si="160"/>
        <v>#N/A</v>
      </c>
      <c r="K292" s="215">
        <f t="shared" ca="1" si="163"/>
        <v>47.142742077213384</v>
      </c>
      <c r="L292" s="215">
        <f t="shared" ca="1" si="184"/>
        <v>47.142742077213384</v>
      </c>
      <c r="M292" s="121">
        <f t="shared" ca="1" si="164"/>
        <v>-3.5354335741302756E-2</v>
      </c>
      <c r="N292" s="121">
        <f t="shared" ca="1" si="185"/>
        <v>-0.9518851026224604</v>
      </c>
      <c r="O292" s="121">
        <f t="shared" ca="1" si="186"/>
        <v>0.52284242819337456</v>
      </c>
      <c r="P292" s="121">
        <f t="shared" ca="1" si="154"/>
        <v>-1.9047915944894172</v>
      </c>
      <c r="Q292" s="121">
        <f t="shared" ca="1" si="165"/>
        <v>0.392524772252901</v>
      </c>
      <c r="R292" s="121">
        <f t="shared" ca="1" si="166"/>
        <v>0.11633116162107873</v>
      </c>
      <c r="S292" s="121"/>
      <c r="T292" s="124">
        <f t="shared" ca="1" si="167"/>
        <v>52.07</v>
      </c>
      <c r="U292" s="124">
        <f t="shared" ca="1" si="168"/>
        <v>46.95</v>
      </c>
      <c r="V292" s="121">
        <f t="shared" ca="1" si="169"/>
        <v>0.1328125</v>
      </c>
      <c r="W292" s="121" t="e">
        <f t="shared" si="187"/>
        <v>#N/A</v>
      </c>
      <c r="X292" s="124">
        <f t="shared" si="188"/>
        <v>0.2</v>
      </c>
      <c r="Y292" s="124">
        <f t="shared" si="189"/>
        <v>0.8</v>
      </c>
      <c r="Z292" t="e">
        <f t="shared" ca="1" si="170"/>
        <v>#N/A</v>
      </c>
      <c r="AA292" t="e">
        <f t="shared" ca="1" si="171"/>
        <v>#N/A</v>
      </c>
      <c r="AB292" t="e">
        <f t="shared" ca="1" si="172"/>
        <v>#N/A</v>
      </c>
      <c r="AC292" t="e">
        <f t="shared" ca="1" si="173"/>
        <v>#N/A</v>
      </c>
      <c r="AD292" t="b">
        <f t="shared" ca="1" si="174"/>
        <v>0</v>
      </c>
      <c r="AE292" t="b">
        <f t="shared" ca="1" si="161"/>
        <v>0</v>
      </c>
      <c r="AF292" t="b">
        <f t="shared" ca="1" si="190"/>
        <v>1</v>
      </c>
      <c r="AG292" t="b">
        <f t="shared" ca="1" si="175"/>
        <v>0</v>
      </c>
      <c r="AH292" t="b">
        <f t="shared" ca="1" si="157"/>
        <v>0</v>
      </c>
      <c r="AI292" s="225" t="e">
        <f t="shared" ca="1" si="176"/>
        <v>#N/A</v>
      </c>
      <c r="AJ292" s="225" t="e">
        <f t="shared" ca="1" si="177"/>
        <v>#N/A</v>
      </c>
      <c r="AK292" s="225" t="e">
        <f t="shared" ca="1" si="178"/>
        <v>#N/A</v>
      </c>
      <c r="AL292" s="225" t="e">
        <f t="shared" ca="1" si="179"/>
        <v>#N/A</v>
      </c>
      <c r="AM292" t="b">
        <f t="shared" ca="1" si="180"/>
        <v>0</v>
      </c>
      <c r="AN292" t="b">
        <f t="shared" ca="1" si="158"/>
        <v>0</v>
      </c>
      <c r="AO292" t="b">
        <f t="shared" ca="1" si="191"/>
        <v>0</v>
      </c>
      <c r="AP292" t="b">
        <f t="shared" ca="1" si="181"/>
        <v>0</v>
      </c>
      <c r="AQ292" t="b">
        <f t="shared" ca="1" si="159"/>
        <v>0</v>
      </c>
      <c r="AR292" s="124" t="e">
        <f t="shared" ca="1" si="182"/>
        <v>#N/A</v>
      </c>
      <c r="AS292" s="124" t="e">
        <f t="shared" ca="1" si="183"/>
        <v>#N/A</v>
      </c>
      <c r="AT292" t="e">
        <f t="shared" ca="1" si="192"/>
        <v>#N/A</v>
      </c>
      <c r="AU292" t="e">
        <f t="shared" ca="1" si="192"/>
        <v>#N/A</v>
      </c>
    </row>
    <row r="293" spans="1:47" x14ac:dyDescent="0.25">
      <c r="A293">
        <v>261</v>
      </c>
      <c r="B293" s="74">
        <f ca="1">OFFSET(InputPriceData!B$15,CalculationsAndCharts!$A293+$A$11,0,1,1)</f>
        <v>41207</v>
      </c>
      <c r="C293" s="3">
        <f ca="1">OFFSET(InputPriceData!G$15,CalculationsAndCharts!$A293+$A$11,0,1,1)</f>
        <v>2708200</v>
      </c>
      <c r="D293" s="4">
        <f ca="1">OFFSET(InputPriceData!C$15,CalculationsAndCharts!$A293+$A$11,IF($C$7,7,0),1,1)</f>
        <v>47.42</v>
      </c>
      <c r="E293" s="4">
        <f ca="1">OFFSET(InputPriceData!D$15,CalculationsAndCharts!$A293+$A$11,IF($C$7,7,0),1,1)</f>
        <v>47.65</v>
      </c>
      <c r="F293" s="4">
        <f ca="1">OFFSET(InputPriceData!E$15,CalculationsAndCharts!$A293+$A$11,IF($C$7,7,0),1,1)</f>
        <v>47.05</v>
      </c>
      <c r="G293" s="4">
        <f ca="1">OFFSET(InputPriceData!F$15,CalculationsAndCharts!$A293+$A$11,IF($C$7,7,0),1,1)</f>
        <v>47.3</v>
      </c>
      <c r="H293" s="126" t="e">
        <f t="shared" si="162"/>
        <v>#N/A</v>
      </c>
      <c r="I293" s="41" t="e">
        <f t="shared" ref="I293:J312" si="193">IF($A293=$E$25,I$32,NA())</f>
        <v>#N/A</v>
      </c>
      <c r="J293" s="41" t="e">
        <f t="shared" si="193"/>
        <v>#N/A</v>
      </c>
      <c r="K293" s="215">
        <f t="shared" ca="1" si="163"/>
        <v>47.060845689247955</v>
      </c>
      <c r="L293" s="215">
        <f t="shared" ca="1" si="184"/>
        <v>47.060845689247955</v>
      </c>
      <c r="M293" s="121">
        <f t="shared" ca="1" si="164"/>
        <v>-0.54433071093493446</v>
      </c>
      <c r="N293" s="121">
        <f t="shared" ca="1" si="185"/>
        <v>-1.3602777025012491</v>
      </c>
      <c r="O293" s="121">
        <f t="shared" ca="1" si="186"/>
        <v>1.0263852237396422</v>
      </c>
      <c r="P293" s="121">
        <f t="shared" ca="1" si="154"/>
        <v>-1.9047915944894172</v>
      </c>
      <c r="Q293" s="121">
        <f t="shared" ca="1" si="165"/>
        <v>0.18576630676178352</v>
      </c>
      <c r="R293" s="121">
        <f t="shared" ca="1" si="166"/>
        <v>4.1909008550907068E-2</v>
      </c>
      <c r="S293" s="121"/>
      <c r="T293" s="124">
        <f t="shared" ca="1" si="167"/>
        <v>52.07</v>
      </c>
      <c r="U293" s="124">
        <f t="shared" ca="1" si="168"/>
        <v>46.95</v>
      </c>
      <c r="V293" s="121">
        <f t="shared" ca="1" si="169"/>
        <v>6.8359374999998918E-2</v>
      </c>
      <c r="W293" s="121" t="e">
        <f t="shared" si="187"/>
        <v>#N/A</v>
      </c>
      <c r="X293" s="124">
        <f t="shared" si="188"/>
        <v>0.2</v>
      </c>
      <c r="Y293" s="124">
        <f t="shared" si="189"/>
        <v>0.8</v>
      </c>
      <c r="Z293" t="e">
        <f t="shared" ca="1" si="170"/>
        <v>#N/A</v>
      </c>
      <c r="AA293" t="e">
        <f t="shared" ca="1" si="171"/>
        <v>#N/A</v>
      </c>
      <c r="AB293" t="e">
        <f t="shared" ca="1" si="172"/>
        <v>#N/A</v>
      </c>
      <c r="AC293" t="e">
        <f t="shared" ca="1" si="173"/>
        <v>#N/A</v>
      </c>
      <c r="AD293" t="b">
        <f t="shared" ca="1" si="174"/>
        <v>0</v>
      </c>
      <c r="AE293" t="b">
        <f t="shared" ca="1" si="161"/>
        <v>0</v>
      </c>
      <c r="AF293" t="b">
        <f t="shared" ca="1" si="190"/>
        <v>1</v>
      </c>
      <c r="AG293" t="b">
        <f t="shared" ca="1" si="175"/>
        <v>0</v>
      </c>
      <c r="AH293" t="b">
        <f t="shared" ca="1" si="157"/>
        <v>0</v>
      </c>
      <c r="AI293" s="225" t="e">
        <f t="shared" ca="1" si="176"/>
        <v>#N/A</v>
      </c>
      <c r="AJ293" s="225" t="e">
        <f t="shared" ca="1" si="177"/>
        <v>#N/A</v>
      </c>
      <c r="AK293" s="225" t="e">
        <f t="shared" ca="1" si="178"/>
        <v>#N/A</v>
      </c>
      <c r="AL293" s="225" t="e">
        <f t="shared" ca="1" si="179"/>
        <v>#N/A</v>
      </c>
      <c r="AM293" t="b">
        <f t="shared" ca="1" si="180"/>
        <v>0</v>
      </c>
      <c r="AN293" t="b">
        <f t="shared" ca="1" si="158"/>
        <v>0</v>
      </c>
      <c r="AO293" t="b">
        <f t="shared" ca="1" si="191"/>
        <v>0</v>
      </c>
      <c r="AP293" t="b">
        <f t="shared" ca="1" si="181"/>
        <v>0</v>
      </c>
      <c r="AQ293" t="b">
        <f t="shared" ca="1" si="159"/>
        <v>0</v>
      </c>
      <c r="AR293" s="124" t="e">
        <f t="shared" ca="1" si="182"/>
        <v>#N/A</v>
      </c>
      <c r="AS293" s="124" t="e">
        <f t="shared" ca="1" si="183"/>
        <v>#N/A</v>
      </c>
      <c r="AT293" t="e">
        <f t="shared" ca="1" si="192"/>
        <v>#N/A</v>
      </c>
      <c r="AU293" t="e">
        <f t="shared" ca="1" si="192"/>
        <v>#N/A</v>
      </c>
    </row>
    <row r="294" spans="1:47" x14ac:dyDescent="0.25">
      <c r="A294">
        <v>262</v>
      </c>
      <c r="B294" s="74">
        <f ca="1">OFFSET(InputPriceData!B$15,CalculationsAndCharts!$A294+$A$11,0,1,1)</f>
        <v>41206</v>
      </c>
      <c r="C294" s="3">
        <f ca="1">OFFSET(InputPriceData!G$15,CalculationsAndCharts!$A294+$A$11,0,1,1)</f>
        <v>4638900</v>
      </c>
      <c r="D294" s="4">
        <f ca="1">OFFSET(InputPriceData!C$15,CalculationsAndCharts!$A294+$A$11,IF($C$7,7,0),1,1)</f>
        <v>47.36</v>
      </c>
      <c r="E294" s="4">
        <f ca="1">OFFSET(InputPriceData!D$15,CalculationsAndCharts!$A294+$A$11,IF($C$7,7,0),1,1)</f>
        <v>47.53</v>
      </c>
      <c r="F294" s="4">
        <f ca="1">OFFSET(InputPriceData!E$15,CalculationsAndCharts!$A294+$A$11,IF($C$7,7,0),1,1)</f>
        <v>46.85</v>
      </c>
      <c r="G294" s="4">
        <f ca="1">OFFSET(InputPriceData!F$15,CalculationsAndCharts!$A294+$A$11,IF($C$7,7,0),1,1)</f>
        <v>47.22</v>
      </c>
      <c r="H294" s="126" t="e">
        <f t="shared" si="162"/>
        <v>#N/A</v>
      </c>
      <c r="I294" s="41" t="e">
        <f t="shared" si="193"/>
        <v>#N/A</v>
      </c>
      <c r="J294" s="41" t="e">
        <f t="shared" si="193"/>
        <v>#N/A</v>
      </c>
      <c r="K294" s="215">
        <f t="shared" ca="1" si="163"/>
        <v>47.110467556205244</v>
      </c>
      <c r="L294" s="215">
        <f t="shared" ca="1" si="184"/>
        <v>47.110467556205244</v>
      </c>
      <c r="M294" s="121">
        <f t="shared" ca="1" si="164"/>
        <v>-0.87695937452819206</v>
      </c>
      <c r="N294" s="121">
        <f t="shared" ca="1" si="185"/>
        <v>-1.6944111136996169</v>
      </c>
      <c r="O294" s="121">
        <f t="shared" ca="1" si="186"/>
        <v>1.5129378784841701</v>
      </c>
      <c r="P294" s="121">
        <f t="shared" ca="1" si="154"/>
        <v>-1.9047915944894172</v>
      </c>
      <c r="Q294" s="121">
        <f t="shared" ca="1" si="165"/>
        <v>6.155562704814059E-2</v>
      </c>
      <c r="R294" s="121">
        <f t="shared" ca="1" si="166"/>
        <v>1.3127098847660647E-2</v>
      </c>
      <c r="S294" s="121"/>
      <c r="T294" s="124">
        <f t="shared" ca="1" si="167"/>
        <v>52.07</v>
      </c>
      <c r="U294" s="124">
        <f t="shared" ca="1" si="168"/>
        <v>46.95</v>
      </c>
      <c r="V294" s="121">
        <f t="shared" ca="1" si="169"/>
        <v>5.2734374999999251E-2</v>
      </c>
      <c r="W294" s="121" t="e">
        <f t="shared" si="187"/>
        <v>#N/A</v>
      </c>
      <c r="X294" s="124">
        <f t="shared" si="188"/>
        <v>0.2</v>
      </c>
      <c r="Y294" s="124">
        <f t="shared" si="189"/>
        <v>0.8</v>
      </c>
      <c r="Z294" t="e">
        <f t="shared" ca="1" si="170"/>
        <v>#N/A</v>
      </c>
      <c r="AA294" t="e">
        <f t="shared" ca="1" si="171"/>
        <v>#N/A</v>
      </c>
      <c r="AB294" t="e">
        <f t="shared" ca="1" si="172"/>
        <v>#N/A</v>
      </c>
      <c r="AC294" t="e">
        <f t="shared" ca="1" si="173"/>
        <v>#N/A</v>
      </c>
      <c r="AD294" t="b">
        <f t="shared" ca="1" si="174"/>
        <v>0</v>
      </c>
      <c r="AE294" t="b">
        <f t="shared" ca="1" si="161"/>
        <v>0</v>
      </c>
      <c r="AF294" t="b">
        <f t="shared" ca="1" si="190"/>
        <v>1</v>
      </c>
      <c r="AG294" t="b">
        <f t="shared" ca="1" si="175"/>
        <v>0</v>
      </c>
      <c r="AH294" t="b">
        <f t="shared" ca="1" si="157"/>
        <v>0</v>
      </c>
      <c r="AI294" s="225" t="e">
        <f t="shared" ca="1" si="176"/>
        <v>#N/A</v>
      </c>
      <c r="AJ294" s="225" t="e">
        <f t="shared" ca="1" si="177"/>
        <v>#N/A</v>
      </c>
      <c r="AK294" s="225" t="e">
        <f t="shared" ca="1" si="178"/>
        <v>#N/A</v>
      </c>
      <c r="AL294" s="225" t="e">
        <f t="shared" ca="1" si="179"/>
        <v>#N/A</v>
      </c>
      <c r="AM294" t="b">
        <f t="shared" ca="1" si="180"/>
        <v>0</v>
      </c>
      <c r="AN294" t="b">
        <f t="shared" ca="1" si="158"/>
        <v>0</v>
      </c>
      <c r="AO294" t="b">
        <f t="shared" ca="1" si="191"/>
        <v>0</v>
      </c>
      <c r="AP294" t="b">
        <f t="shared" ca="1" si="181"/>
        <v>0</v>
      </c>
      <c r="AQ294" t="b">
        <f t="shared" ca="1" si="159"/>
        <v>0</v>
      </c>
      <c r="AR294" s="124" t="e">
        <f t="shared" ca="1" si="182"/>
        <v>#N/A</v>
      </c>
      <c r="AS294" s="124" t="e">
        <f t="shared" ca="1" si="183"/>
        <v>#N/A</v>
      </c>
      <c r="AT294" t="e">
        <f t="shared" ca="1" si="192"/>
        <v>#N/A</v>
      </c>
      <c r="AU294" t="e">
        <f t="shared" ca="1" si="192"/>
        <v>#N/A</v>
      </c>
    </row>
    <row r="295" spans="1:47" x14ac:dyDescent="0.25">
      <c r="A295">
        <v>263</v>
      </c>
      <c r="B295" s="74">
        <f ca="1">OFFSET(InputPriceData!B$15,CalculationsAndCharts!$A295+$A$11,0,1,1)</f>
        <v>41205</v>
      </c>
      <c r="C295" s="3">
        <f ca="1">OFFSET(InputPriceData!G$15,CalculationsAndCharts!$A295+$A$11,0,1,1)</f>
        <v>3349200</v>
      </c>
      <c r="D295" s="4">
        <f ca="1">OFFSET(InputPriceData!C$15,CalculationsAndCharts!$A295+$A$11,IF($C$7,7,0),1,1)</f>
        <v>46.76</v>
      </c>
      <c r="E295" s="4">
        <f ca="1">OFFSET(InputPriceData!D$15,CalculationsAndCharts!$A295+$A$11,IF($C$7,7,0),1,1)</f>
        <v>47.38</v>
      </c>
      <c r="F295" s="4">
        <f ca="1">OFFSET(InputPriceData!E$15,CalculationsAndCharts!$A295+$A$11,IF($C$7,7,0),1,1)</f>
        <v>46.52</v>
      </c>
      <c r="G295" s="4">
        <f ca="1">OFFSET(InputPriceData!F$15,CalculationsAndCharts!$A295+$A$11,IF($C$7,7,0),1,1)</f>
        <v>47.11</v>
      </c>
      <c r="H295" s="126" t="e">
        <f t="shared" si="162"/>
        <v>#N/A</v>
      </c>
      <c r="I295" s="41" t="e">
        <f t="shared" si="193"/>
        <v>#N/A</v>
      </c>
      <c r="J295" s="41" t="e">
        <f t="shared" si="193"/>
        <v>#N/A</v>
      </c>
      <c r="K295" s="215">
        <f t="shared" ca="1" si="163"/>
        <v>47.32314588736844</v>
      </c>
      <c r="L295" s="215">
        <f t="shared" ca="1" si="184"/>
        <v>47.32314588736844</v>
      </c>
      <c r="M295" s="121">
        <f t="shared" ca="1" si="164"/>
        <v>-1.3020413414078922</v>
      </c>
      <c r="N295" s="121">
        <f t="shared" ca="1" si="185"/>
        <v>-1.9013364711978222</v>
      </c>
      <c r="O295" s="121">
        <f t="shared" ca="1" si="186"/>
        <v>1.7962279322941774</v>
      </c>
      <c r="P295" s="121">
        <f t="shared" ca="1" si="154"/>
        <v>-1.9047915944894172</v>
      </c>
      <c r="Q295" s="121">
        <f t="shared" ca="1" si="165"/>
        <v>9.3355986548863913E-4</v>
      </c>
      <c r="R295" s="121">
        <f t="shared" ca="1" si="166"/>
        <v>1.1177410456706938E-2</v>
      </c>
      <c r="S295" s="121"/>
      <c r="T295" s="124">
        <f t="shared" ca="1" si="167"/>
        <v>52.86</v>
      </c>
      <c r="U295" s="124">
        <f t="shared" ca="1" si="168"/>
        <v>46.95</v>
      </c>
      <c r="V295" s="121">
        <f t="shared" ca="1" si="169"/>
        <v>2.7072758037224479E-2</v>
      </c>
      <c r="W295" s="121" t="e">
        <f t="shared" si="187"/>
        <v>#N/A</v>
      </c>
      <c r="X295" s="124">
        <f t="shared" si="188"/>
        <v>0.2</v>
      </c>
      <c r="Y295" s="124">
        <f t="shared" si="189"/>
        <v>0.8</v>
      </c>
      <c r="Z295" t="e">
        <f t="shared" ca="1" si="170"/>
        <v>#N/A</v>
      </c>
      <c r="AA295" t="e">
        <f t="shared" ca="1" si="171"/>
        <v>#N/A</v>
      </c>
      <c r="AB295" t="e">
        <f t="shared" ca="1" si="172"/>
        <v>#N/A</v>
      </c>
      <c r="AC295" t="e">
        <f t="shared" ca="1" si="173"/>
        <v>#N/A</v>
      </c>
      <c r="AD295" t="b">
        <f t="shared" ca="1" si="174"/>
        <v>0</v>
      </c>
      <c r="AE295" t="b">
        <f t="shared" ca="1" si="161"/>
        <v>0</v>
      </c>
      <c r="AF295" t="b">
        <f t="shared" ca="1" si="190"/>
        <v>1</v>
      </c>
      <c r="AG295" t="b">
        <f t="shared" ca="1" si="175"/>
        <v>0</v>
      </c>
      <c r="AH295" t="b">
        <f t="shared" ca="1" si="157"/>
        <v>0</v>
      </c>
      <c r="AI295" s="225" t="e">
        <f t="shared" ca="1" si="176"/>
        <v>#N/A</v>
      </c>
      <c r="AJ295" s="225" t="e">
        <f t="shared" ca="1" si="177"/>
        <v>#N/A</v>
      </c>
      <c r="AK295" s="225" t="e">
        <f t="shared" ca="1" si="178"/>
        <v>#N/A</v>
      </c>
      <c r="AL295" s="225" t="e">
        <f t="shared" ca="1" si="179"/>
        <v>#N/A</v>
      </c>
      <c r="AM295" t="b">
        <f t="shared" ca="1" si="180"/>
        <v>0</v>
      </c>
      <c r="AN295" t="b">
        <f t="shared" ca="1" si="158"/>
        <v>0</v>
      </c>
      <c r="AO295" t="b">
        <f t="shared" ca="1" si="191"/>
        <v>0</v>
      </c>
      <c r="AP295" t="b">
        <f t="shared" ca="1" si="181"/>
        <v>0</v>
      </c>
      <c r="AQ295" t="b">
        <f t="shared" ca="1" si="159"/>
        <v>0</v>
      </c>
      <c r="AR295" s="124" t="e">
        <f t="shared" ca="1" si="182"/>
        <v>#N/A</v>
      </c>
      <c r="AS295" s="124" t="e">
        <f t="shared" ca="1" si="183"/>
        <v>#N/A</v>
      </c>
      <c r="AT295" t="e">
        <f t="shared" ca="1" si="192"/>
        <v>#N/A</v>
      </c>
      <c r="AU295" t="e">
        <f t="shared" ca="1" si="192"/>
        <v>#N/A</v>
      </c>
    </row>
    <row r="296" spans="1:47" x14ac:dyDescent="0.25">
      <c r="A296">
        <v>264</v>
      </c>
      <c r="B296" s="74">
        <f ca="1">OFFSET(InputPriceData!B$15,CalculationsAndCharts!$A296+$A$11,0,1,1)</f>
        <v>41204</v>
      </c>
      <c r="C296" s="3">
        <f ca="1">OFFSET(InputPriceData!G$15,CalculationsAndCharts!$A296+$A$11,0,1,1)</f>
        <v>2506600</v>
      </c>
      <c r="D296" s="4">
        <f ca="1">OFFSET(InputPriceData!C$15,CalculationsAndCharts!$A296+$A$11,IF($C$7,7,0),1,1)</f>
        <v>47.2</v>
      </c>
      <c r="E296" s="4">
        <f ca="1">OFFSET(InputPriceData!D$15,CalculationsAndCharts!$A296+$A$11,IF($C$7,7,0),1,1)</f>
        <v>47.66</v>
      </c>
      <c r="F296" s="4">
        <f ca="1">OFFSET(InputPriceData!E$15,CalculationsAndCharts!$A296+$A$11,IF($C$7,7,0),1,1)</f>
        <v>46.56</v>
      </c>
      <c r="G296" s="4">
        <f ca="1">OFFSET(InputPriceData!F$15,CalculationsAndCharts!$A296+$A$11,IF($C$7,7,0),1,1)</f>
        <v>46.95</v>
      </c>
      <c r="H296" s="126" t="e">
        <f t="shared" si="162"/>
        <v>#N/A</v>
      </c>
      <c r="I296" s="41" t="e">
        <f t="shared" si="193"/>
        <v>#N/A</v>
      </c>
      <c r="J296" s="41" t="e">
        <f t="shared" si="193"/>
        <v>#N/A</v>
      </c>
      <c r="K296" s="215">
        <f t="shared" ca="1" si="163"/>
        <v>47.742906744681008</v>
      </c>
      <c r="L296" s="215">
        <f t="shared" ca="1" si="184"/>
        <v>47.742906744681008</v>
      </c>
      <c r="M296" s="121">
        <f t="shared" ca="1" si="164"/>
        <v>-1.8563852871343189</v>
      </c>
      <c r="N296" s="121">
        <f t="shared" ca="1" si="185"/>
        <v>-1.9047915944894172</v>
      </c>
      <c r="O296" s="121">
        <f t="shared" ca="1" si="186"/>
        <v>1.8908217293906753</v>
      </c>
      <c r="P296" s="121">
        <f t="shared" ref="P296:P359" ca="1" si="194">MIN(OFFSET(N296,0,0,$A$22,1))</f>
        <v>-1.9047915944894172</v>
      </c>
      <c r="Q296" s="121">
        <f t="shared" ca="1" si="165"/>
        <v>0</v>
      </c>
      <c r="R296" s="121">
        <f t="shared" ca="1" si="166"/>
        <v>1.8787550214345174E-2</v>
      </c>
      <c r="S296" s="121"/>
      <c r="T296" s="124">
        <f t="shared" ca="1" si="167"/>
        <v>52.86</v>
      </c>
      <c r="U296" s="124">
        <f t="shared" ca="1" si="168"/>
        <v>46.95</v>
      </c>
      <c r="V296" s="121">
        <f t="shared" ca="1" si="169"/>
        <v>0</v>
      </c>
      <c r="W296" s="121" t="e">
        <f t="shared" si="187"/>
        <v>#N/A</v>
      </c>
      <c r="X296" s="124">
        <f t="shared" si="188"/>
        <v>0.2</v>
      </c>
      <c r="Y296" s="124">
        <f t="shared" si="189"/>
        <v>0.8</v>
      </c>
      <c r="Z296" t="e">
        <f t="shared" ca="1" si="170"/>
        <v>#N/A</v>
      </c>
      <c r="AA296" t="e">
        <f t="shared" ca="1" si="171"/>
        <v>#N/A</v>
      </c>
      <c r="AB296" t="e">
        <f t="shared" ca="1" si="172"/>
        <v>#N/A</v>
      </c>
      <c r="AC296" t="e">
        <f t="shared" ca="1" si="173"/>
        <v>#N/A</v>
      </c>
      <c r="AD296" t="b">
        <f t="shared" ca="1" si="174"/>
        <v>0</v>
      </c>
      <c r="AE296" t="b">
        <f t="shared" ca="1" si="161"/>
        <v>0</v>
      </c>
      <c r="AF296" t="b">
        <f t="shared" ca="1" si="190"/>
        <v>1</v>
      </c>
      <c r="AG296" t="b">
        <f t="shared" ca="1" si="175"/>
        <v>0</v>
      </c>
      <c r="AH296" t="b">
        <f t="shared" ca="1" si="157"/>
        <v>0</v>
      </c>
      <c r="AI296" s="225" t="e">
        <f t="shared" ca="1" si="176"/>
        <v>#N/A</v>
      </c>
      <c r="AJ296" s="225" t="e">
        <f t="shared" ca="1" si="177"/>
        <v>#N/A</v>
      </c>
      <c r="AK296" s="225" t="e">
        <f t="shared" ca="1" si="178"/>
        <v>#N/A</v>
      </c>
      <c r="AL296" s="225" t="e">
        <f t="shared" ca="1" si="179"/>
        <v>#N/A</v>
      </c>
      <c r="AM296" t="b">
        <f t="shared" ca="1" si="180"/>
        <v>0</v>
      </c>
      <c r="AN296" t="b">
        <f t="shared" ca="1" si="158"/>
        <v>0</v>
      </c>
      <c r="AO296" t="b">
        <f t="shared" ca="1" si="191"/>
        <v>0</v>
      </c>
      <c r="AP296" t="b">
        <f t="shared" ca="1" si="181"/>
        <v>0</v>
      </c>
      <c r="AQ296" t="b">
        <f t="shared" ca="1" si="159"/>
        <v>0</v>
      </c>
      <c r="AR296" s="124" t="e">
        <f t="shared" ca="1" si="182"/>
        <v>#N/A</v>
      </c>
      <c r="AS296" s="124" t="e">
        <f t="shared" ca="1" si="183"/>
        <v>#N/A</v>
      </c>
      <c r="AT296" t="e">
        <f t="shared" ca="1" si="192"/>
        <v>#N/A</v>
      </c>
      <c r="AU296" t="e">
        <f t="shared" ca="1" si="192"/>
        <v>#N/A</v>
      </c>
    </row>
    <row r="297" spans="1:47" x14ac:dyDescent="0.25">
      <c r="A297">
        <v>265</v>
      </c>
      <c r="B297" s="74">
        <f ca="1">OFFSET(InputPriceData!B$15,CalculationsAndCharts!$A297+$A$11,0,1,1)</f>
        <v>41201</v>
      </c>
      <c r="C297" s="3">
        <f ca="1">OFFSET(InputPriceData!G$15,CalculationsAndCharts!$A297+$A$11,0,1,1)</f>
        <v>4034100</v>
      </c>
      <c r="D297" s="4">
        <f ca="1">OFFSET(InputPriceData!C$15,CalculationsAndCharts!$A297+$A$11,IF($C$7,7,0),1,1)</f>
        <v>47.33</v>
      </c>
      <c r="E297" s="4">
        <f ca="1">OFFSET(InputPriceData!D$15,CalculationsAndCharts!$A297+$A$11,IF($C$7,7,0),1,1)</f>
        <v>48.4</v>
      </c>
      <c r="F297" s="4">
        <f ca="1">OFFSET(InputPriceData!E$15,CalculationsAndCharts!$A297+$A$11,IF($C$7,7,0),1,1)</f>
        <v>47.08</v>
      </c>
      <c r="G297" s="4">
        <f ca="1">OFFSET(InputPriceData!F$15,CalculationsAndCharts!$A297+$A$11,IF($C$7,7,0),1,1)</f>
        <v>47.17</v>
      </c>
      <c r="H297" s="126" t="e">
        <f t="shared" si="162"/>
        <v>#N/A</v>
      </c>
      <c r="I297" s="41" t="e">
        <f t="shared" si="193"/>
        <v>#N/A</v>
      </c>
      <c r="J297" s="41" t="e">
        <f t="shared" si="193"/>
        <v>#N/A</v>
      </c>
      <c r="K297" s="215">
        <f t="shared" ca="1" si="163"/>
        <v>48.324723655049908</v>
      </c>
      <c r="L297" s="215">
        <f t="shared" ca="1" si="184"/>
        <v>48.324723655049908</v>
      </c>
      <c r="M297" s="121">
        <f t="shared" ca="1" si="164"/>
        <v>-2.0883170322850533</v>
      </c>
      <c r="N297" s="121">
        <f t="shared" ca="1" si="185"/>
        <v>-1.7128126919079334</v>
      </c>
      <c r="O297" s="121">
        <f t="shared" ca="1" si="186"/>
        <v>1.8908217293906753</v>
      </c>
      <c r="P297" s="121">
        <f t="shared" ca="1" si="194"/>
        <v>-1.7128126919079334</v>
      </c>
      <c r="Q297" s="121">
        <f t="shared" ca="1" si="165"/>
        <v>0</v>
      </c>
      <c r="R297" s="121">
        <f t="shared" ca="1" si="166"/>
        <v>2.6014722145904032E-2</v>
      </c>
      <c r="S297" s="121"/>
      <c r="T297" s="124">
        <f t="shared" ca="1" si="167"/>
        <v>52.86</v>
      </c>
      <c r="U297" s="124">
        <f t="shared" ca="1" si="168"/>
        <v>47.17</v>
      </c>
      <c r="V297" s="121">
        <f t="shared" ca="1" si="169"/>
        <v>0</v>
      </c>
      <c r="W297" s="121" t="e">
        <f t="shared" si="187"/>
        <v>#N/A</v>
      </c>
      <c r="X297" s="124">
        <f t="shared" si="188"/>
        <v>0.2</v>
      </c>
      <c r="Y297" s="124">
        <f t="shared" si="189"/>
        <v>0.8</v>
      </c>
      <c r="Z297" t="e">
        <f t="shared" ca="1" si="170"/>
        <v>#N/A</v>
      </c>
      <c r="AA297" t="e">
        <f t="shared" ca="1" si="171"/>
        <v>#N/A</v>
      </c>
      <c r="AB297" t="e">
        <f t="shared" ca="1" si="172"/>
        <v>#N/A</v>
      </c>
      <c r="AC297" t="e">
        <f t="shared" ca="1" si="173"/>
        <v>#N/A</v>
      </c>
      <c r="AD297" t="b">
        <f t="shared" ca="1" si="174"/>
        <v>0</v>
      </c>
      <c r="AE297" t="b">
        <f t="shared" ca="1" si="161"/>
        <v>0</v>
      </c>
      <c r="AF297" t="b">
        <f t="shared" ca="1" si="190"/>
        <v>1</v>
      </c>
      <c r="AG297" t="b">
        <f t="shared" ca="1" si="175"/>
        <v>0</v>
      </c>
      <c r="AH297" t="b">
        <f t="shared" ca="1" si="157"/>
        <v>0</v>
      </c>
      <c r="AI297" s="225" t="e">
        <f t="shared" ca="1" si="176"/>
        <v>#N/A</v>
      </c>
      <c r="AJ297" s="225" t="e">
        <f t="shared" ca="1" si="177"/>
        <v>#N/A</v>
      </c>
      <c r="AK297" s="225" t="e">
        <f t="shared" ca="1" si="178"/>
        <v>#N/A</v>
      </c>
      <c r="AL297" s="225" t="e">
        <f t="shared" ca="1" si="179"/>
        <v>#N/A</v>
      </c>
      <c r="AM297" t="b">
        <f t="shared" ca="1" si="180"/>
        <v>0</v>
      </c>
      <c r="AN297" t="b">
        <f t="shared" ca="1" si="158"/>
        <v>0</v>
      </c>
      <c r="AO297" t="b">
        <f t="shared" ca="1" si="191"/>
        <v>0</v>
      </c>
      <c r="AP297" t="b">
        <f t="shared" ca="1" si="181"/>
        <v>0</v>
      </c>
      <c r="AQ297" t="b">
        <f t="shared" ca="1" si="159"/>
        <v>0</v>
      </c>
      <c r="AR297" s="124" t="e">
        <f t="shared" ca="1" si="182"/>
        <v>#N/A</v>
      </c>
      <c r="AS297" s="124" t="e">
        <f t="shared" ca="1" si="183"/>
        <v>#N/A</v>
      </c>
      <c r="AT297" t="e">
        <f t="shared" ca="1" si="192"/>
        <v>#N/A</v>
      </c>
      <c r="AU297" t="e">
        <f t="shared" ca="1" si="192"/>
        <v>#N/A</v>
      </c>
    </row>
    <row r="298" spans="1:47" x14ac:dyDescent="0.25">
      <c r="A298">
        <v>266</v>
      </c>
      <c r="B298" s="74">
        <f ca="1">OFFSET(InputPriceData!B$15,CalculationsAndCharts!$A298+$A$11,0,1,1)</f>
        <v>41200</v>
      </c>
      <c r="C298" s="3">
        <f ca="1">OFFSET(InputPriceData!G$15,CalculationsAndCharts!$A298+$A$11,0,1,1)</f>
        <v>10520600</v>
      </c>
      <c r="D298" s="4">
        <f ca="1">OFFSET(InputPriceData!C$15,CalculationsAndCharts!$A298+$A$11,IF($C$7,7,0),1,1)</f>
        <v>48.58</v>
      </c>
      <c r="E298" s="4">
        <f ca="1">OFFSET(InputPriceData!D$15,CalculationsAndCharts!$A298+$A$11,IF($C$7,7,0),1,1)</f>
        <v>48.9</v>
      </c>
      <c r="F298" s="4">
        <f ca="1">OFFSET(InputPriceData!E$15,CalculationsAndCharts!$A298+$A$11,IF($C$7,7,0),1,1)</f>
        <v>46.06</v>
      </c>
      <c r="G298" s="4">
        <f ca="1">OFFSET(InputPriceData!F$15,CalculationsAndCharts!$A298+$A$11,IF($C$7,7,0),1,1)</f>
        <v>47.29</v>
      </c>
      <c r="H298" s="126" t="e">
        <f t="shared" si="162"/>
        <v>#N/A</v>
      </c>
      <c r="I298" s="41" t="e">
        <f t="shared" si="193"/>
        <v>#N/A</v>
      </c>
      <c r="J298" s="41" t="e">
        <f t="shared" si="193"/>
        <v>#N/A</v>
      </c>
      <c r="K298" s="215">
        <f t="shared" ca="1" si="163"/>
        <v>48.960933924364213</v>
      </c>
      <c r="L298" s="215">
        <f t="shared" ca="1" si="184"/>
        <v>48.960933924364213</v>
      </c>
      <c r="M298" s="121">
        <f t="shared" ca="1" si="164"/>
        <v>-2.4577347298732755</v>
      </c>
      <c r="N298" s="121">
        <f t="shared" ca="1" si="185"/>
        <v>-1.4057819250509247</v>
      </c>
      <c r="O298" s="121">
        <f t="shared" ca="1" si="186"/>
        <v>1.8908217293906753</v>
      </c>
      <c r="P298" s="121">
        <f t="shared" ca="1" si="194"/>
        <v>-1.4191159430762372</v>
      </c>
      <c r="Q298" s="121">
        <f t="shared" ca="1" si="165"/>
        <v>4.0284800938183906E-3</v>
      </c>
      <c r="R298" s="121">
        <f t="shared" ca="1" si="166"/>
        <v>2.7575472368302788E-2</v>
      </c>
      <c r="S298" s="121"/>
      <c r="T298" s="124">
        <f t="shared" ca="1" si="167"/>
        <v>52.94</v>
      </c>
      <c r="U298" s="124">
        <f t="shared" ca="1" si="168"/>
        <v>47.29</v>
      </c>
      <c r="V298" s="121">
        <f t="shared" ca="1" si="169"/>
        <v>0</v>
      </c>
      <c r="W298" s="121" t="e">
        <f t="shared" si="187"/>
        <v>#N/A</v>
      </c>
      <c r="X298" s="124">
        <f t="shared" si="188"/>
        <v>0.2</v>
      </c>
      <c r="Y298" s="124">
        <f t="shared" si="189"/>
        <v>0.8</v>
      </c>
      <c r="Z298" t="e">
        <f t="shared" ca="1" si="170"/>
        <v>#N/A</v>
      </c>
      <c r="AA298" t="e">
        <f t="shared" ca="1" si="171"/>
        <v>#N/A</v>
      </c>
      <c r="AB298" t="e">
        <f t="shared" ca="1" si="172"/>
        <v>#N/A</v>
      </c>
      <c r="AC298" t="e">
        <f t="shared" ca="1" si="173"/>
        <v>#N/A</v>
      </c>
      <c r="AD298" t="b">
        <f t="shared" ca="1" si="174"/>
        <v>0</v>
      </c>
      <c r="AE298" t="b">
        <f t="shared" ca="1" si="161"/>
        <v>0</v>
      </c>
      <c r="AF298" t="b">
        <f t="shared" ca="1" si="190"/>
        <v>1</v>
      </c>
      <c r="AG298" t="b">
        <f t="shared" ca="1" si="175"/>
        <v>0</v>
      </c>
      <c r="AH298" t="b">
        <f t="shared" ca="1" si="157"/>
        <v>0</v>
      </c>
      <c r="AI298" s="225" t="e">
        <f t="shared" ca="1" si="176"/>
        <v>#N/A</v>
      </c>
      <c r="AJ298" s="225" t="e">
        <f t="shared" ca="1" si="177"/>
        <v>#N/A</v>
      </c>
      <c r="AK298" s="225" t="e">
        <f t="shared" ca="1" si="178"/>
        <v>#N/A</v>
      </c>
      <c r="AL298" s="225" t="e">
        <f t="shared" ca="1" si="179"/>
        <v>#N/A</v>
      </c>
      <c r="AM298" t="b">
        <f t="shared" ca="1" si="180"/>
        <v>0</v>
      </c>
      <c r="AN298" t="b">
        <f t="shared" ca="1" si="158"/>
        <v>0</v>
      </c>
      <c r="AO298" t="b">
        <f t="shared" ca="1" si="191"/>
        <v>0</v>
      </c>
      <c r="AP298" t="b">
        <f t="shared" ca="1" si="181"/>
        <v>0</v>
      </c>
      <c r="AQ298" t="b">
        <f t="shared" ca="1" si="159"/>
        <v>0</v>
      </c>
      <c r="AR298" s="124" t="e">
        <f t="shared" ca="1" si="182"/>
        <v>#N/A</v>
      </c>
      <c r="AS298" s="124" t="e">
        <f t="shared" ca="1" si="183"/>
        <v>#N/A</v>
      </c>
      <c r="AT298" t="e">
        <f t="shared" ca="1" si="192"/>
        <v>#N/A</v>
      </c>
      <c r="AU298" t="e">
        <f t="shared" ca="1" si="192"/>
        <v>#N/A</v>
      </c>
    </row>
    <row r="299" spans="1:47" x14ac:dyDescent="0.25">
      <c r="A299">
        <v>267</v>
      </c>
      <c r="B299" s="74">
        <f ca="1">OFFSET(InputPriceData!B$15,CalculationsAndCharts!$A299+$A$11,0,1,1)</f>
        <v>41199</v>
      </c>
      <c r="C299" s="3">
        <f ca="1">OFFSET(InputPriceData!G$15,CalculationsAndCharts!$A299+$A$11,0,1,1)</f>
        <v>16966500</v>
      </c>
      <c r="D299" s="4">
        <f ca="1">OFFSET(InputPriceData!C$15,CalculationsAndCharts!$A299+$A$11,IF($C$7,7,0),1,1)</f>
        <v>50.34</v>
      </c>
      <c r="E299" s="4">
        <f ca="1">OFFSET(InputPriceData!D$15,CalculationsAndCharts!$A299+$A$11,IF($C$7,7,0),1,1)</f>
        <v>50.82</v>
      </c>
      <c r="F299" s="4">
        <f ca="1">OFFSET(InputPriceData!E$15,CalculationsAndCharts!$A299+$A$11,IF($C$7,7,0),1,1)</f>
        <v>45.58</v>
      </c>
      <c r="G299" s="4">
        <f ca="1">OFFSET(InputPriceData!F$15,CalculationsAndCharts!$A299+$A$11,IF($C$7,7,0),1,1)</f>
        <v>48.24</v>
      </c>
      <c r="H299" s="126" t="e">
        <f t="shared" si="162"/>
        <v>#N/A</v>
      </c>
      <c r="I299" s="41" t="e">
        <f t="shared" si="193"/>
        <v>#N/A</v>
      </c>
      <c r="J299" s="41" t="e">
        <f t="shared" si="193"/>
        <v>#N/A</v>
      </c>
      <c r="K299" s="215">
        <f t="shared" ca="1" si="163"/>
        <v>49.442460389633055</v>
      </c>
      <c r="L299" s="215">
        <f t="shared" ca="1" si="184"/>
        <v>49.442460389633055</v>
      </c>
      <c r="M299" s="121">
        <f t="shared" ca="1" si="164"/>
        <v>-1.9666496450649551</v>
      </c>
      <c r="N299" s="121">
        <f t="shared" ca="1" si="185"/>
        <v>-1.193037885296377</v>
      </c>
      <c r="O299" s="121">
        <f t="shared" ca="1" si="186"/>
        <v>1.8908217293906753</v>
      </c>
      <c r="P299" s="121">
        <f t="shared" ca="1" si="194"/>
        <v>-1.4191159430762372</v>
      </c>
      <c r="Q299" s="121">
        <f t="shared" ca="1" si="165"/>
        <v>6.8302814176970039E-2</v>
      </c>
      <c r="R299" s="121">
        <f t="shared" ca="1" si="166"/>
        <v>1.563834069149049E-2</v>
      </c>
      <c r="S299" s="121"/>
      <c r="T299" s="124">
        <f t="shared" ca="1" si="167"/>
        <v>52.94</v>
      </c>
      <c r="U299" s="124">
        <f t="shared" ca="1" si="168"/>
        <v>48.24</v>
      </c>
      <c r="V299" s="121">
        <f t="shared" ca="1" si="169"/>
        <v>0</v>
      </c>
      <c r="W299" s="121" t="e">
        <f t="shared" si="187"/>
        <v>#N/A</v>
      </c>
      <c r="X299" s="124">
        <f t="shared" si="188"/>
        <v>0.2</v>
      </c>
      <c r="Y299" s="124">
        <f t="shared" si="189"/>
        <v>0.8</v>
      </c>
      <c r="Z299" t="e">
        <f t="shared" ca="1" si="170"/>
        <v>#N/A</v>
      </c>
      <c r="AA299" t="e">
        <f t="shared" ca="1" si="171"/>
        <v>#N/A</v>
      </c>
      <c r="AB299" t="e">
        <f t="shared" ca="1" si="172"/>
        <v>#N/A</v>
      </c>
      <c r="AC299" t="e">
        <f t="shared" ca="1" si="173"/>
        <v>#N/A</v>
      </c>
      <c r="AD299" t="b">
        <f t="shared" ca="1" si="174"/>
        <v>0</v>
      </c>
      <c r="AE299" t="b">
        <f t="shared" ca="1" si="161"/>
        <v>0</v>
      </c>
      <c r="AF299" t="b">
        <f t="shared" ca="1" si="190"/>
        <v>1</v>
      </c>
      <c r="AG299" t="b">
        <f t="shared" ca="1" si="175"/>
        <v>0</v>
      </c>
      <c r="AH299" t="b">
        <f t="shared" ca="1" si="157"/>
        <v>0</v>
      </c>
      <c r="AI299" s="225" t="e">
        <f t="shared" ca="1" si="176"/>
        <v>#N/A</v>
      </c>
      <c r="AJ299" s="225" t="e">
        <f t="shared" ca="1" si="177"/>
        <v>#N/A</v>
      </c>
      <c r="AK299" s="225" t="e">
        <f t="shared" ca="1" si="178"/>
        <v>#N/A</v>
      </c>
      <c r="AL299" s="225" t="e">
        <f t="shared" ca="1" si="179"/>
        <v>#N/A</v>
      </c>
      <c r="AM299" t="b">
        <f t="shared" ca="1" si="180"/>
        <v>0</v>
      </c>
      <c r="AN299" t="b">
        <f t="shared" ca="1" si="158"/>
        <v>0</v>
      </c>
      <c r="AO299" t="b">
        <f t="shared" ca="1" si="191"/>
        <v>0</v>
      </c>
      <c r="AP299" t="b">
        <f t="shared" ca="1" si="181"/>
        <v>0</v>
      </c>
      <c r="AQ299" t="b">
        <f t="shared" ca="1" si="159"/>
        <v>0</v>
      </c>
      <c r="AR299" s="124" t="e">
        <f t="shared" ca="1" si="182"/>
        <v>#N/A</v>
      </c>
      <c r="AS299" s="124" t="e">
        <f t="shared" ca="1" si="183"/>
        <v>#N/A</v>
      </c>
      <c r="AT299" t="e">
        <f t="shared" ca="1" si="192"/>
        <v>#N/A</v>
      </c>
      <c r="AU299" t="e">
        <f t="shared" ca="1" si="192"/>
        <v>#N/A</v>
      </c>
    </row>
    <row r="300" spans="1:47" x14ac:dyDescent="0.25">
      <c r="A300">
        <v>268</v>
      </c>
      <c r="B300" s="74">
        <f ca="1">OFFSET(InputPriceData!B$15,CalculationsAndCharts!$A300+$A$11,0,1,1)</f>
        <v>41198</v>
      </c>
      <c r="C300" s="3">
        <f ca="1">OFFSET(InputPriceData!G$15,CalculationsAndCharts!$A300+$A$11,0,1,1)</f>
        <v>3814700</v>
      </c>
      <c r="D300" s="4">
        <f ca="1">OFFSET(InputPriceData!C$15,CalculationsAndCharts!$A300+$A$11,IF($C$7,7,0),1,1)</f>
        <v>49.41</v>
      </c>
      <c r="E300" s="4">
        <f ca="1">OFFSET(InputPriceData!D$15,CalculationsAndCharts!$A300+$A$11,IF($C$7,7,0),1,1)</f>
        <v>50.42</v>
      </c>
      <c r="F300" s="4">
        <f ca="1">OFFSET(InputPriceData!E$15,CalculationsAndCharts!$A300+$A$11,IF($C$7,7,0),1,1)</f>
        <v>49.24</v>
      </c>
      <c r="G300" s="4">
        <f ca="1">OFFSET(InputPriceData!F$15,CalculationsAndCharts!$A300+$A$11,IF($C$7,7,0),1,1)</f>
        <v>50.29</v>
      </c>
      <c r="H300" s="126" t="e">
        <f t="shared" si="162"/>
        <v>#N/A</v>
      </c>
      <c r="I300" s="41" t="e">
        <f t="shared" si="193"/>
        <v>#N/A</v>
      </c>
      <c r="J300" s="41" t="e">
        <f t="shared" si="193"/>
        <v>#N/A</v>
      </c>
      <c r="K300" s="215">
        <f t="shared" ca="1" si="163"/>
        <v>49.580808939198192</v>
      </c>
      <c r="L300" s="215">
        <f t="shared" ca="1" si="184"/>
        <v>49.580808939198192</v>
      </c>
      <c r="M300" s="121">
        <f t="shared" ca="1" si="164"/>
        <v>-0.1475971636149469</v>
      </c>
      <c r="N300" s="121">
        <f t="shared" ca="1" si="185"/>
        <v>-1.3030310376792915</v>
      </c>
      <c r="O300" s="121">
        <f t="shared" ca="1" si="186"/>
        <v>1.8908217293906753</v>
      </c>
      <c r="P300" s="121">
        <f t="shared" ca="1" si="194"/>
        <v>-1.4191159430762372</v>
      </c>
      <c r="Q300" s="121">
        <f t="shared" ca="1" si="165"/>
        <v>3.50716287991088E-2</v>
      </c>
      <c r="R300" s="121">
        <f t="shared" ca="1" si="166"/>
        <v>-7.5118195303852057E-4</v>
      </c>
      <c r="S300" s="121"/>
      <c r="T300" s="124">
        <f t="shared" ca="1" si="167"/>
        <v>52.94</v>
      </c>
      <c r="U300" s="124">
        <f t="shared" ca="1" si="168"/>
        <v>49.25</v>
      </c>
      <c r="V300" s="121">
        <f t="shared" ca="1" si="169"/>
        <v>0.28184281842818421</v>
      </c>
      <c r="W300" s="121" t="e">
        <f t="shared" si="187"/>
        <v>#N/A</v>
      </c>
      <c r="X300" s="124">
        <f t="shared" si="188"/>
        <v>0.2</v>
      </c>
      <c r="Y300" s="124">
        <f t="shared" si="189"/>
        <v>0.8</v>
      </c>
      <c r="Z300" t="e">
        <f t="shared" ca="1" si="170"/>
        <v>#N/A</v>
      </c>
      <c r="AA300" t="e">
        <f t="shared" ca="1" si="171"/>
        <v>#N/A</v>
      </c>
      <c r="AB300" t="e">
        <f t="shared" ca="1" si="172"/>
        <v>#N/A</v>
      </c>
      <c r="AC300" t="e">
        <f t="shared" ca="1" si="173"/>
        <v>#N/A</v>
      </c>
      <c r="AD300" t="b">
        <f t="shared" ca="1" si="174"/>
        <v>0</v>
      </c>
      <c r="AE300" t="b">
        <f t="shared" ca="1" si="161"/>
        <v>0</v>
      </c>
      <c r="AF300" t="b">
        <f t="shared" ca="1" si="190"/>
        <v>1</v>
      </c>
      <c r="AG300" t="b">
        <f t="shared" ca="1" si="175"/>
        <v>0</v>
      </c>
      <c r="AH300" t="b">
        <f t="shared" ca="1" si="157"/>
        <v>0</v>
      </c>
      <c r="AI300" s="225" t="e">
        <f t="shared" ca="1" si="176"/>
        <v>#N/A</v>
      </c>
      <c r="AJ300" s="225" t="e">
        <f t="shared" ca="1" si="177"/>
        <v>#N/A</v>
      </c>
      <c r="AK300" s="225" t="e">
        <f t="shared" ca="1" si="178"/>
        <v>#N/A</v>
      </c>
      <c r="AL300" s="225" t="e">
        <f t="shared" ca="1" si="179"/>
        <v>#N/A</v>
      </c>
      <c r="AM300" t="b">
        <f t="shared" ca="1" si="180"/>
        <v>0</v>
      </c>
      <c r="AN300" t="b">
        <f t="shared" ca="1" si="158"/>
        <v>0</v>
      </c>
      <c r="AO300" t="b">
        <f t="shared" ca="1" si="191"/>
        <v>0</v>
      </c>
      <c r="AP300" t="b">
        <f t="shared" ca="1" si="181"/>
        <v>0</v>
      </c>
      <c r="AQ300" t="b">
        <f t="shared" ca="1" si="159"/>
        <v>0</v>
      </c>
      <c r="AR300" s="124" t="e">
        <f t="shared" ca="1" si="182"/>
        <v>#N/A</v>
      </c>
      <c r="AS300" s="124" t="e">
        <f t="shared" ca="1" si="183"/>
        <v>#N/A</v>
      </c>
      <c r="AT300" t="e">
        <f t="shared" ca="1" si="192"/>
        <v>#N/A</v>
      </c>
      <c r="AU300" t="e">
        <f t="shared" ca="1" si="192"/>
        <v>#N/A</v>
      </c>
    </row>
    <row r="301" spans="1:47" x14ac:dyDescent="0.25">
      <c r="A301">
        <v>269</v>
      </c>
      <c r="B301" s="74">
        <f ca="1">OFFSET(InputPriceData!B$15,CalculationsAndCharts!$A301+$A$11,0,1,1)</f>
        <v>41197</v>
      </c>
      <c r="C301" s="3">
        <f ca="1">OFFSET(InputPriceData!G$15,CalculationsAndCharts!$A301+$A$11,0,1,1)</f>
        <v>4158400</v>
      </c>
      <c r="D301" s="4">
        <f ca="1">OFFSET(InputPriceData!C$15,CalculationsAndCharts!$A301+$A$11,IF($C$7,7,0),1,1)</f>
        <v>49.56</v>
      </c>
      <c r="E301" s="4">
        <f ca="1">OFFSET(InputPriceData!D$15,CalculationsAndCharts!$A301+$A$11,IF($C$7,7,0),1,1)</f>
        <v>49.72</v>
      </c>
      <c r="F301" s="4">
        <f ca="1">OFFSET(InputPriceData!E$15,CalculationsAndCharts!$A301+$A$11,IF($C$7,7,0),1,1)</f>
        <v>49.05</v>
      </c>
      <c r="G301" s="4">
        <f ca="1">OFFSET(InputPriceData!F$15,CalculationsAndCharts!$A301+$A$11,IF($C$7,7,0),1,1)</f>
        <v>49.33</v>
      </c>
      <c r="H301" s="126" t="e">
        <f t="shared" si="162"/>
        <v>#N/A</v>
      </c>
      <c r="I301" s="41" t="e">
        <f t="shared" si="193"/>
        <v>#N/A</v>
      </c>
      <c r="J301" s="41" t="e">
        <f t="shared" si="193"/>
        <v>#N/A</v>
      </c>
      <c r="K301" s="215">
        <f t="shared" ca="1" si="163"/>
        <v>49.722814137150564</v>
      </c>
      <c r="L301" s="215">
        <f t="shared" ca="1" si="184"/>
        <v>49.722814137150564</v>
      </c>
      <c r="M301" s="121">
        <f t="shared" ca="1" si="164"/>
        <v>-1.2661004760784025</v>
      </c>
      <c r="N301" s="121">
        <f t="shared" ca="1" si="185"/>
        <v>-1.4191159430762372</v>
      </c>
      <c r="O301" s="121">
        <f t="shared" ca="1" si="186"/>
        <v>1.8908217293906753</v>
      </c>
      <c r="P301" s="121">
        <f t="shared" ca="1" si="194"/>
        <v>-1.4191159430762372</v>
      </c>
      <c r="Q301" s="121">
        <f t="shared" ca="1" si="165"/>
        <v>0</v>
      </c>
      <c r="R301" s="121">
        <f t="shared" ca="1" si="166"/>
        <v>-8.3260589462774565E-3</v>
      </c>
      <c r="S301" s="121"/>
      <c r="T301" s="124">
        <f t="shared" ca="1" si="167"/>
        <v>52.94</v>
      </c>
      <c r="U301" s="124">
        <f t="shared" ca="1" si="168"/>
        <v>49.25</v>
      </c>
      <c r="V301" s="121">
        <f t="shared" ca="1" si="169"/>
        <v>2.1680216802167574E-2</v>
      </c>
      <c r="W301" s="121" t="e">
        <f t="shared" si="187"/>
        <v>#N/A</v>
      </c>
      <c r="X301" s="124">
        <f t="shared" si="188"/>
        <v>0.2</v>
      </c>
      <c r="Y301" s="124">
        <f t="shared" si="189"/>
        <v>0.8</v>
      </c>
      <c r="Z301" t="e">
        <f t="shared" ca="1" si="170"/>
        <v>#N/A</v>
      </c>
      <c r="AA301" t="e">
        <f t="shared" ca="1" si="171"/>
        <v>#N/A</v>
      </c>
      <c r="AB301" t="e">
        <f t="shared" ca="1" si="172"/>
        <v>#N/A</v>
      </c>
      <c r="AC301" t="e">
        <f t="shared" ca="1" si="173"/>
        <v>#N/A</v>
      </c>
      <c r="AD301" t="b">
        <f t="shared" ca="1" si="174"/>
        <v>0</v>
      </c>
      <c r="AE301" t="b">
        <f t="shared" ca="1" si="161"/>
        <v>0</v>
      </c>
      <c r="AF301" t="b">
        <f t="shared" ca="1" si="190"/>
        <v>1</v>
      </c>
      <c r="AG301" t="b">
        <f t="shared" ca="1" si="175"/>
        <v>0</v>
      </c>
      <c r="AH301" t="b">
        <f t="shared" ca="1" si="157"/>
        <v>0</v>
      </c>
      <c r="AI301" s="225" t="e">
        <f t="shared" ca="1" si="176"/>
        <v>#N/A</v>
      </c>
      <c r="AJ301" s="225" t="e">
        <f t="shared" ca="1" si="177"/>
        <v>#N/A</v>
      </c>
      <c r="AK301" s="225" t="e">
        <f t="shared" ca="1" si="178"/>
        <v>#N/A</v>
      </c>
      <c r="AL301" s="225" t="e">
        <f t="shared" ca="1" si="179"/>
        <v>#N/A</v>
      </c>
      <c r="AM301" t="b">
        <f t="shared" ca="1" si="180"/>
        <v>0</v>
      </c>
      <c r="AN301" t="b">
        <f t="shared" ca="1" si="158"/>
        <v>0</v>
      </c>
      <c r="AO301" t="b">
        <f t="shared" ca="1" si="191"/>
        <v>0</v>
      </c>
      <c r="AP301" t="b">
        <f t="shared" ca="1" si="181"/>
        <v>0</v>
      </c>
      <c r="AQ301" t="b">
        <f t="shared" ca="1" si="159"/>
        <v>0</v>
      </c>
      <c r="AR301" s="124" t="e">
        <f t="shared" ca="1" si="182"/>
        <v>#N/A</v>
      </c>
      <c r="AS301" s="124" t="e">
        <f t="shared" ca="1" si="183"/>
        <v>#N/A</v>
      </c>
      <c r="AT301" t="e">
        <f t="shared" ca="1" si="192"/>
        <v>#N/A</v>
      </c>
      <c r="AU301" t="e">
        <f t="shared" ca="1" si="192"/>
        <v>#N/A</v>
      </c>
    </row>
    <row r="302" spans="1:47" x14ac:dyDescent="0.25">
      <c r="A302">
        <v>270</v>
      </c>
      <c r="B302" s="74">
        <f ca="1">OFFSET(InputPriceData!B$15,CalculationsAndCharts!$A302+$A$11,0,1,1)</f>
        <v>41194</v>
      </c>
      <c r="C302" s="3">
        <f ca="1">OFFSET(InputPriceData!G$15,CalculationsAndCharts!$A302+$A$11,0,1,1)</f>
        <v>5537000</v>
      </c>
      <c r="D302" s="4">
        <f ca="1">OFFSET(InputPriceData!C$15,CalculationsAndCharts!$A302+$A$11,IF($C$7,7,0),1,1)</f>
        <v>49.44</v>
      </c>
      <c r="E302" s="4">
        <f ca="1">OFFSET(InputPriceData!D$15,CalculationsAndCharts!$A302+$A$11,IF($C$7,7,0),1,1)</f>
        <v>49.81</v>
      </c>
      <c r="F302" s="4">
        <f ca="1">OFFSET(InputPriceData!E$15,CalculationsAndCharts!$A302+$A$11,IF($C$7,7,0),1,1)</f>
        <v>48.9</v>
      </c>
      <c r="G302" s="4">
        <f ca="1">OFFSET(InputPriceData!F$15,CalculationsAndCharts!$A302+$A$11,IF($C$7,7,0),1,1)</f>
        <v>49.25</v>
      </c>
      <c r="H302" s="126" t="e">
        <f t="shared" si="162"/>
        <v>#N/A</v>
      </c>
      <c r="I302" s="41" t="e">
        <f t="shared" si="193"/>
        <v>#N/A</v>
      </c>
      <c r="J302" s="41" t="e">
        <f t="shared" si="193"/>
        <v>#N/A</v>
      </c>
      <c r="K302" s="215">
        <f t="shared" ca="1" si="163"/>
        <v>50.121735907668423</v>
      </c>
      <c r="L302" s="215">
        <f t="shared" ca="1" si="184"/>
        <v>50.121735907668423</v>
      </c>
      <c r="M302" s="121">
        <f t="shared" ca="1" si="164"/>
        <v>-1.6329147539241309</v>
      </c>
      <c r="N302" s="121">
        <f t="shared" ca="1" si="185"/>
        <v>-1.2629876839481118</v>
      </c>
      <c r="O302" s="121">
        <f t="shared" ca="1" si="186"/>
        <v>1.8908217293906753</v>
      </c>
      <c r="P302" s="121">
        <f t="shared" ca="1" si="194"/>
        <v>-1.2629876839481118</v>
      </c>
      <c r="Q302" s="121">
        <f t="shared" ca="1" si="165"/>
        <v>0</v>
      </c>
      <c r="R302" s="121">
        <f t="shared" ca="1" si="166"/>
        <v>-1.0826269521922264E-2</v>
      </c>
      <c r="S302" s="121"/>
      <c r="T302" s="124">
        <f t="shared" ca="1" si="167"/>
        <v>52.94</v>
      </c>
      <c r="U302" s="124">
        <f t="shared" ca="1" si="168"/>
        <v>49.25</v>
      </c>
      <c r="V302" s="121">
        <f t="shared" ca="1" si="169"/>
        <v>0</v>
      </c>
      <c r="W302" s="121" t="e">
        <f t="shared" si="187"/>
        <v>#N/A</v>
      </c>
      <c r="X302" s="124">
        <f t="shared" si="188"/>
        <v>0.2</v>
      </c>
      <c r="Y302" s="124">
        <f t="shared" si="189"/>
        <v>0.8</v>
      </c>
      <c r="Z302" t="e">
        <f t="shared" ca="1" si="170"/>
        <v>#N/A</v>
      </c>
      <c r="AA302" t="e">
        <f t="shared" ca="1" si="171"/>
        <v>#N/A</v>
      </c>
      <c r="AB302" t="e">
        <f t="shared" ca="1" si="172"/>
        <v>#N/A</v>
      </c>
      <c r="AC302" t="e">
        <f t="shared" ca="1" si="173"/>
        <v>#N/A</v>
      </c>
      <c r="AD302" t="b">
        <f t="shared" ca="1" si="174"/>
        <v>0</v>
      </c>
      <c r="AE302" t="b">
        <f t="shared" ca="1" si="161"/>
        <v>0</v>
      </c>
      <c r="AF302" t="b">
        <f t="shared" ca="1" si="190"/>
        <v>1</v>
      </c>
      <c r="AG302" t="b">
        <f t="shared" ca="1" si="175"/>
        <v>0</v>
      </c>
      <c r="AH302" t="b">
        <f t="shared" ca="1" si="157"/>
        <v>0</v>
      </c>
      <c r="AI302" s="225" t="e">
        <f t="shared" ca="1" si="176"/>
        <v>#N/A</v>
      </c>
      <c r="AJ302" s="225" t="e">
        <f t="shared" ca="1" si="177"/>
        <v>#N/A</v>
      </c>
      <c r="AK302" s="225" t="e">
        <f t="shared" ca="1" si="178"/>
        <v>#N/A</v>
      </c>
      <c r="AL302" s="225" t="e">
        <f t="shared" ca="1" si="179"/>
        <v>#N/A</v>
      </c>
      <c r="AM302" t="b">
        <f t="shared" ca="1" si="180"/>
        <v>0</v>
      </c>
      <c r="AN302" t="b">
        <f t="shared" ca="1" si="158"/>
        <v>0</v>
      </c>
      <c r="AO302" t="b">
        <f t="shared" ca="1" si="191"/>
        <v>0</v>
      </c>
      <c r="AP302" t="b">
        <f t="shared" ca="1" si="181"/>
        <v>0</v>
      </c>
      <c r="AQ302" t="b">
        <f t="shared" ca="1" si="159"/>
        <v>0</v>
      </c>
      <c r="AR302" s="124" t="e">
        <f t="shared" ca="1" si="182"/>
        <v>#N/A</v>
      </c>
      <c r="AS302" s="124" t="e">
        <f t="shared" ca="1" si="183"/>
        <v>#N/A</v>
      </c>
      <c r="AT302" t="e">
        <f t="shared" ca="1" si="192"/>
        <v>#N/A</v>
      </c>
      <c r="AU302" t="e">
        <f t="shared" ca="1" si="192"/>
        <v>#N/A</v>
      </c>
    </row>
    <row r="303" spans="1:47" x14ac:dyDescent="0.25">
      <c r="A303">
        <v>271</v>
      </c>
      <c r="B303" s="74">
        <f ca="1">OFFSET(InputPriceData!B$15,CalculationsAndCharts!$A303+$A$11,0,1,1)</f>
        <v>41193</v>
      </c>
      <c r="C303" s="3">
        <f ca="1">OFFSET(InputPriceData!G$15,CalculationsAndCharts!$A303+$A$11,0,1,1)</f>
        <v>9612000</v>
      </c>
      <c r="D303" s="4">
        <f ca="1">OFFSET(InputPriceData!C$15,CalculationsAndCharts!$A303+$A$11,IF($C$7,7,0),1,1)</f>
        <v>50.76</v>
      </c>
      <c r="E303" s="4">
        <f ca="1">OFFSET(InputPriceData!D$15,CalculationsAndCharts!$A303+$A$11,IF($C$7,7,0),1,1)</f>
        <v>51.17</v>
      </c>
      <c r="F303" s="4">
        <f ca="1">OFFSET(InputPriceData!E$15,CalculationsAndCharts!$A303+$A$11,IF($C$7,7,0),1,1)</f>
        <v>49.02</v>
      </c>
      <c r="G303" s="4">
        <f ca="1">OFFSET(InputPriceData!F$15,CalculationsAndCharts!$A303+$A$11,IF($C$7,7,0),1,1)</f>
        <v>49.57</v>
      </c>
      <c r="H303" s="126" t="e">
        <f t="shared" si="162"/>
        <v>#N/A</v>
      </c>
      <c r="I303" s="41" t="e">
        <f t="shared" si="193"/>
        <v>#N/A</v>
      </c>
      <c r="J303" s="41" t="e">
        <f t="shared" si="193"/>
        <v>#N/A</v>
      </c>
      <c r="K303" s="215">
        <f t="shared" ca="1" si="163"/>
        <v>50.579751702197512</v>
      </c>
      <c r="L303" s="215">
        <f t="shared" ca="1" si="184"/>
        <v>50.579751702197512</v>
      </c>
      <c r="M303" s="121">
        <f t="shared" ca="1" si="164"/>
        <v>-1.6192448191432438</v>
      </c>
      <c r="N303" s="121">
        <f t="shared" ca="1" si="185"/>
        <v>-0.99818216344646438</v>
      </c>
      <c r="O303" s="121">
        <f t="shared" ca="1" si="186"/>
        <v>1.8908217293906753</v>
      </c>
      <c r="P303" s="121">
        <f t="shared" ca="1" si="194"/>
        <v>-0.99818216344646438</v>
      </c>
      <c r="Q303" s="121">
        <f t="shared" ca="1" si="165"/>
        <v>0</v>
      </c>
      <c r="R303" s="121">
        <f t="shared" ca="1" si="166"/>
        <v>-1.0242021281607746E-2</v>
      </c>
      <c r="S303" s="121"/>
      <c r="T303" s="124">
        <f t="shared" ca="1" si="167"/>
        <v>52.94</v>
      </c>
      <c r="U303" s="124">
        <f t="shared" ca="1" si="168"/>
        <v>49.57</v>
      </c>
      <c r="V303" s="121">
        <f t="shared" ca="1" si="169"/>
        <v>0</v>
      </c>
      <c r="W303" s="121" t="e">
        <f t="shared" si="187"/>
        <v>#N/A</v>
      </c>
      <c r="X303" s="124">
        <f t="shared" si="188"/>
        <v>0.2</v>
      </c>
      <c r="Y303" s="124">
        <f t="shared" si="189"/>
        <v>0.8</v>
      </c>
      <c r="Z303" t="e">
        <f t="shared" ca="1" si="170"/>
        <v>#N/A</v>
      </c>
      <c r="AA303" t="e">
        <f t="shared" ca="1" si="171"/>
        <v>#N/A</v>
      </c>
      <c r="AB303" t="e">
        <f t="shared" ca="1" si="172"/>
        <v>#N/A</v>
      </c>
      <c r="AC303" t="e">
        <f t="shared" ca="1" si="173"/>
        <v>#N/A</v>
      </c>
      <c r="AD303" t="b">
        <f t="shared" ca="1" si="174"/>
        <v>0</v>
      </c>
      <c r="AE303" t="b">
        <f t="shared" ca="1" si="161"/>
        <v>0</v>
      </c>
      <c r="AF303" t="b">
        <f t="shared" ca="1" si="190"/>
        <v>1</v>
      </c>
      <c r="AG303" t="b">
        <f t="shared" ca="1" si="175"/>
        <v>0</v>
      </c>
      <c r="AH303" t="b">
        <f t="shared" ca="1" si="157"/>
        <v>0</v>
      </c>
      <c r="AI303" s="225" t="e">
        <f t="shared" ca="1" si="176"/>
        <v>#N/A</v>
      </c>
      <c r="AJ303" s="225" t="e">
        <f t="shared" ca="1" si="177"/>
        <v>#N/A</v>
      </c>
      <c r="AK303" s="225" t="e">
        <f t="shared" ca="1" si="178"/>
        <v>#N/A</v>
      </c>
      <c r="AL303" s="225" t="e">
        <f t="shared" ca="1" si="179"/>
        <v>#N/A</v>
      </c>
      <c r="AM303" t="b">
        <f t="shared" ca="1" si="180"/>
        <v>0</v>
      </c>
      <c r="AN303" t="b">
        <f t="shared" ca="1" si="158"/>
        <v>0</v>
      </c>
      <c r="AO303" t="b">
        <f t="shared" ca="1" si="191"/>
        <v>0</v>
      </c>
      <c r="AP303" t="b">
        <f t="shared" ca="1" si="181"/>
        <v>0</v>
      </c>
      <c r="AQ303" t="b">
        <f t="shared" ca="1" si="159"/>
        <v>0</v>
      </c>
      <c r="AR303" s="124" t="e">
        <f t="shared" ca="1" si="182"/>
        <v>#N/A</v>
      </c>
      <c r="AS303" s="124" t="e">
        <f t="shared" ca="1" si="183"/>
        <v>#N/A</v>
      </c>
      <c r="AT303" t="e">
        <f t="shared" ca="1" si="192"/>
        <v>#N/A</v>
      </c>
      <c r="AU303" t="e">
        <f t="shared" ca="1" si="192"/>
        <v>#N/A</v>
      </c>
    </row>
    <row r="304" spans="1:47" x14ac:dyDescent="0.25">
      <c r="A304">
        <v>272</v>
      </c>
      <c r="B304" s="74">
        <f ca="1">OFFSET(InputPriceData!B$15,CalculationsAndCharts!$A304+$A$11,0,1,1)</f>
        <v>41192</v>
      </c>
      <c r="C304" s="3">
        <f ca="1">OFFSET(InputPriceData!G$15,CalculationsAndCharts!$A304+$A$11,0,1,1)</f>
        <v>2586000</v>
      </c>
      <c r="D304" s="4">
        <f ca="1">OFFSET(InputPriceData!C$15,CalculationsAndCharts!$A304+$A$11,IF($C$7,7,0),1,1)</f>
        <v>50.55</v>
      </c>
      <c r="E304" s="4">
        <f ca="1">OFFSET(InputPriceData!D$15,CalculationsAndCharts!$A304+$A$11,IF($C$7,7,0),1,1)</f>
        <v>51.15</v>
      </c>
      <c r="F304" s="4">
        <f ca="1">OFFSET(InputPriceData!E$15,CalculationsAndCharts!$A304+$A$11,IF($C$7,7,0),1,1)</f>
        <v>50.28</v>
      </c>
      <c r="G304" s="4">
        <f ca="1">OFFSET(InputPriceData!F$15,CalculationsAndCharts!$A304+$A$11,IF($C$7,7,0),1,1)</f>
        <v>50.46</v>
      </c>
      <c r="H304" s="126" t="e">
        <f t="shared" si="162"/>
        <v>#N/A</v>
      </c>
      <c r="I304" s="41" t="e">
        <f t="shared" si="193"/>
        <v>#N/A</v>
      </c>
      <c r="J304" s="41" t="e">
        <f t="shared" si="193"/>
        <v>#N/A</v>
      </c>
      <c r="K304" s="215">
        <f t="shared" ca="1" si="163"/>
        <v>50.973410801239368</v>
      </c>
      <c r="L304" s="215">
        <f t="shared" ca="1" si="184"/>
        <v>50.973410801239368</v>
      </c>
      <c r="M304" s="121">
        <f t="shared" ca="1" si="164"/>
        <v>-0.96082543271411691</v>
      </c>
      <c r="N304" s="121">
        <f t="shared" ca="1" si="185"/>
        <v>-0.74079455482333578</v>
      </c>
      <c r="O304" s="121">
        <f t="shared" ca="1" si="186"/>
        <v>1.8908217293906753</v>
      </c>
      <c r="P304" s="121">
        <f t="shared" ca="1" si="194"/>
        <v>-0.74079455482333578</v>
      </c>
      <c r="Q304" s="121">
        <f t="shared" ca="1" si="165"/>
        <v>0</v>
      </c>
      <c r="R304" s="121">
        <f t="shared" ca="1" si="166"/>
        <v>-2.5179913921142341E-3</v>
      </c>
      <c r="S304" s="121"/>
      <c r="T304" s="124">
        <f t="shared" ca="1" si="167"/>
        <v>52.94</v>
      </c>
      <c r="U304" s="124">
        <f t="shared" ca="1" si="168"/>
        <v>50.11</v>
      </c>
      <c r="V304" s="121">
        <f t="shared" ca="1" si="169"/>
        <v>0.12367491166077796</v>
      </c>
      <c r="W304" s="121" t="e">
        <f t="shared" si="187"/>
        <v>#N/A</v>
      </c>
      <c r="X304" s="124">
        <f t="shared" si="188"/>
        <v>0.2</v>
      </c>
      <c r="Y304" s="124">
        <f t="shared" si="189"/>
        <v>0.8</v>
      </c>
      <c r="Z304" t="e">
        <f t="shared" ca="1" si="170"/>
        <v>#N/A</v>
      </c>
      <c r="AA304" t="e">
        <f t="shared" ca="1" si="171"/>
        <v>#N/A</v>
      </c>
      <c r="AB304" t="e">
        <f t="shared" ca="1" si="172"/>
        <v>#N/A</v>
      </c>
      <c r="AC304" t="e">
        <f t="shared" ca="1" si="173"/>
        <v>#N/A</v>
      </c>
      <c r="AD304" t="b">
        <f t="shared" ca="1" si="174"/>
        <v>0</v>
      </c>
      <c r="AE304" t="b">
        <f t="shared" ca="1" si="161"/>
        <v>0</v>
      </c>
      <c r="AF304" t="b">
        <f t="shared" ca="1" si="190"/>
        <v>1</v>
      </c>
      <c r="AG304" t="b">
        <f t="shared" ca="1" si="175"/>
        <v>0</v>
      </c>
      <c r="AH304" t="b">
        <f t="shared" ca="1" si="157"/>
        <v>0</v>
      </c>
      <c r="AI304" s="225" t="e">
        <f t="shared" ca="1" si="176"/>
        <v>#N/A</v>
      </c>
      <c r="AJ304" s="225" t="e">
        <f t="shared" ca="1" si="177"/>
        <v>#N/A</v>
      </c>
      <c r="AK304" s="225" t="e">
        <f t="shared" ca="1" si="178"/>
        <v>#N/A</v>
      </c>
      <c r="AL304" s="225" t="e">
        <f t="shared" ca="1" si="179"/>
        <v>#N/A</v>
      </c>
      <c r="AM304" t="b">
        <f t="shared" ca="1" si="180"/>
        <v>0</v>
      </c>
      <c r="AN304" t="b">
        <f t="shared" ca="1" si="158"/>
        <v>0</v>
      </c>
      <c r="AO304" t="b">
        <f t="shared" ca="1" si="191"/>
        <v>0</v>
      </c>
      <c r="AP304" t="b">
        <f t="shared" ca="1" si="181"/>
        <v>0</v>
      </c>
      <c r="AQ304" t="b">
        <f t="shared" ca="1" si="159"/>
        <v>0</v>
      </c>
      <c r="AR304" s="124" t="e">
        <f t="shared" ca="1" si="182"/>
        <v>#N/A</v>
      </c>
      <c r="AS304" s="124" t="e">
        <f t="shared" ca="1" si="183"/>
        <v>#N/A</v>
      </c>
      <c r="AT304" t="e">
        <f t="shared" ca="1" si="192"/>
        <v>#N/A</v>
      </c>
      <c r="AU304" t="e">
        <f t="shared" ca="1" si="192"/>
        <v>#N/A</v>
      </c>
    </row>
    <row r="305" spans="1:47" x14ac:dyDescent="0.25">
      <c r="A305">
        <v>273</v>
      </c>
      <c r="B305" s="74">
        <f ca="1">OFFSET(InputPriceData!B$15,CalculationsAndCharts!$A305+$A$11,0,1,1)</f>
        <v>41191</v>
      </c>
      <c r="C305" s="3">
        <f ca="1">OFFSET(InputPriceData!G$15,CalculationsAndCharts!$A305+$A$11,0,1,1)</f>
        <v>3202700</v>
      </c>
      <c r="D305" s="4">
        <f ca="1">OFFSET(InputPriceData!C$15,CalculationsAndCharts!$A305+$A$11,IF($C$7,7,0),1,1)</f>
        <v>51.05</v>
      </c>
      <c r="E305" s="4">
        <f ca="1">OFFSET(InputPriceData!D$15,CalculationsAndCharts!$A305+$A$11,IF($C$7,7,0),1,1)</f>
        <v>51.18</v>
      </c>
      <c r="F305" s="4">
        <f ca="1">OFFSET(InputPriceData!E$15,CalculationsAndCharts!$A305+$A$11,IF($C$7,7,0),1,1)</f>
        <v>50.19</v>
      </c>
      <c r="G305" s="4">
        <f ca="1">OFFSET(InputPriceData!F$15,CalculationsAndCharts!$A305+$A$11,IF($C$7,7,0),1,1)</f>
        <v>50.21</v>
      </c>
      <c r="H305" s="126" t="e">
        <f t="shared" si="162"/>
        <v>#N/A</v>
      </c>
      <c r="I305" s="41" t="e">
        <f t="shared" si="193"/>
        <v>#N/A</v>
      </c>
      <c r="J305" s="41" t="e">
        <f t="shared" si="193"/>
        <v>#N/A</v>
      </c>
      <c r="K305" s="215">
        <f t="shared" ca="1" si="163"/>
        <v>51.340668296861786</v>
      </c>
      <c r="L305" s="215">
        <f t="shared" ca="1" si="184"/>
        <v>51.340668296861786</v>
      </c>
      <c r="M305" s="121">
        <f t="shared" ca="1" si="164"/>
        <v>-1.4126513016813298</v>
      </c>
      <c r="N305" s="121">
        <f t="shared" ca="1" si="185"/>
        <v>-0.45303235233573513</v>
      </c>
      <c r="O305" s="121">
        <f t="shared" ca="1" si="186"/>
        <v>1.8908217293906753</v>
      </c>
      <c r="P305" s="121">
        <f t="shared" ca="1" si="194"/>
        <v>-0.45303235233573513</v>
      </c>
      <c r="Q305" s="121">
        <f t="shared" ca="1" si="165"/>
        <v>0</v>
      </c>
      <c r="R305" s="121">
        <f t="shared" ca="1" si="166"/>
        <v>1.7811450416293104E-2</v>
      </c>
      <c r="S305" s="121"/>
      <c r="T305" s="124">
        <f t="shared" ca="1" si="167"/>
        <v>52.94</v>
      </c>
      <c r="U305" s="124">
        <f t="shared" ca="1" si="168"/>
        <v>49.72</v>
      </c>
      <c r="V305" s="121">
        <f t="shared" ca="1" si="169"/>
        <v>0.15217391304347894</v>
      </c>
      <c r="W305" s="121" t="e">
        <f t="shared" si="187"/>
        <v>#N/A</v>
      </c>
      <c r="X305" s="124">
        <f t="shared" si="188"/>
        <v>0.2</v>
      </c>
      <c r="Y305" s="124">
        <f t="shared" si="189"/>
        <v>0.8</v>
      </c>
      <c r="Z305" t="e">
        <f t="shared" ca="1" si="170"/>
        <v>#N/A</v>
      </c>
      <c r="AA305" t="e">
        <f t="shared" ca="1" si="171"/>
        <v>#N/A</v>
      </c>
      <c r="AB305" t="e">
        <f t="shared" ca="1" si="172"/>
        <v>#N/A</v>
      </c>
      <c r="AC305" t="e">
        <f t="shared" ca="1" si="173"/>
        <v>#N/A</v>
      </c>
      <c r="AD305" t="b">
        <f t="shared" ca="1" si="174"/>
        <v>0</v>
      </c>
      <c r="AE305" t="b">
        <f t="shared" ca="1" si="161"/>
        <v>0</v>
      </c>
      <c r="AF305" t="b">
        <f t="shared" ca="1" si="190"/>
        <v>1</v>
      </c>
      <c r="AG305" t="b">
        <f t="shared" ca="1" si="175"/>
        <v>0</v>
      </c>
      <c r="AH305" t="b">
        <f t="shared" ca="1" si="157"/>
        <v>0</v>
      </c>
      <c r="AI305" s="225" t="e">
        <f t="shared" ca="1" si="176"/>
        <v>#N/A</v>
      </c>
      <c r="AJ305" s="225" t="e">
        <f t="shared" ca="1" si="177"/>
        <v>#N/A</v>
      </c>
      <c r="AK305" s="225" t="e">
        <f t="shared" ca="1" si="178"/>
        <v>#N/A</v>
      </c>
      <c r="AL305" s="225" t="e">
        <f t="shared" ca="1" si="179"/>
        <v>#N/A</v>
      </c>
      <c r="AM305" t="b">
        <f t="shared" ca="1" si="180"/>
        <v>0</v>
      </c>
      <c r="AN305" t="b">
        <f t="shared" ca="1" si="158"/>
        <v>0</v>
      </c>
      <c r="AO305" t="b">
        <f t="shared" ca="1" si="191"/>
        <v>0</v>
      </c>
      <c r="AP305" t="b">
        <f t="shared" ca="1" si="181"/>
        <v>0</v>
      </c>
      <c r="AQ305" t="b">
        <f t="shared" ca="1" si="159"/>
        <v>0</v>
      </c>
      <c r="AR305" s="124" t="e">
        <f t="shared" ca="1" si="182"/>
        <v>#N/A</v>
      </c>
      <c r="AS305" s="124" t="e">
        <f t="shared" ca="1" si="183"/>
        <v>#N/A</v>
      </c>
      <c r="AT305" t="e">
        <f t="shared" ca="1" si="192"/>
        <v>#N/A</v>
      </c>
      <c r="AU305" t="e">
        <f t="shared" ca="1" si="192"/>
        <v>#N/A</v>
      </c>
    </row>
    <row r="306" spans="1:47" x14ac:dyDescent="0.25">
      <c r="A306">
        <v>274</v>
      </c>
      <c r="B306" s="74">
        <f ca="1">OFFSET(InputPriceData!B$15,CalculationsAndCharts!$A306+$A$11,0,1,1)</f>
        <v>41190</v>
      </c>
      <c r="C306" s="3">
        <f ca="1">OFFSET(InputPriceData!G$15,CalculationsAndCharts!$A306+$A$11,0,1,1)</f>
        <v>2919000</v>
      </c>
      <c r="D306" s="4">
        <f ca="1">OFFSET(InputPriceData!C$15,CalculationsAndCharts!$A306+$A$11,IF($C$7,7,0),1,1)</f>
        <v>51.78</v>
      </c>
      <c r="E306" s="4">
        <f ca="1">OFFSET(InputPriceData!D$15,CalculationsAndCharts!$A306+$A$11,IF($C$7,7,0),1,1)</f>
        <v>51.8</v>
      </c>
      <c r="F306" s="4">
        <f ca="1">OFFSET(InputPriceData!E$15,CalculationsAndCharts!$A306+$A$11,IF($C$7,7,0),1,1)</f>
        <v>51.04</v>
      </c>
      <c r="G306" s="4">
        <f ca="1">OFFSET(InputPriceData!F$15,CalculationsAndCharts!$A306+$A$11,IF($C$7,7,0),1,1)</f>
        <v>51.05</v>
      </c>
      <c r="H306" s="126" t="e">
        <f t="shared" si="162"/>
        <v>#N/A</v>
      </c>
      <c r="I306" s="41" t="e">
        <f t="shared" si="193"/>
        <v>#N/A</v>
      </c>
      <c r="J306" s="41" t="e">
        <f t="shared" si="193"/>
        <v>#N/A</v>
      </c>
      <c r="K306" s="215">
        <f t="shared" ca="1" si="163"/>
        <v>51.614649612679287</v>
      </c>
      <c r="L306" s="215">
        <f t="shared" ca="1" si="184"/>
        <v>51.614649612679287</v>
      </c>
      <c r="M306" s="121">
        <f t="shared" ca="1" si="164"/>
        <v>-0.74475065408522201</v>
      </c>
      <c r="N306" s="121">
        <f t="shared" ca="1" si="185"/>
        <v>-0.20494982374282897</v>
      </c>
      <c r="O306" s="121">
        <f t="shared" ca="1" si="186"/>
        <v>1.8908217293906753</v>
      </c>
      <c r="P306" s="121">
        <f t="shared" ca="1" si="194"/>
        <v>-0.27051291925928334</v>
      </c>
      <c r="Q306" s="121">
        <f t="shared" ca="1" si="165"/>
        <v>3.0334541463723469E-2</v>
      </c>
      <c r="R306" s="121">
        <f t="shared" ca="1" si="166"/>
        <v>5.6277007102030263E-2</v>
      </c>
      <c r="S306" s="121"/>
      <c r="T306" s="124">
        <f t="shared" ca="1" si="167"/>
        <v>52.94</v>
      </c>
      <c r="U306" s="124">
        <f t="shared" ca="1" si="168"/>
        <v>48.83</v>
      </c>
      <c r="V306" s="121">
        <f t="shared" ca="1" si="169"/>
        <v>0.54014598540145964</v>
      </c>
      <c r="W306" s="121" t="e">
        <f t="shared" si="187"/>
        <v>#N/A</v>
      </c>
      <c r="X306" s="124">
        <f t="shared" si="188"/>
        <v>0.2</v>
      </c>
      <c r="Y306" s="124">
        <f t="shared" si="189"/>
        <v>0.8</v>
      </c>
      <c r="Z306">
        <f t="shared" ca="1" si="170"/>
        <v>51.78</v>
      </c>
      <c r="AA306" t="e">
        <f t="shared" ca="1" si="171"/>
        <v>#N/A</v>
      </c>
      <c r="AB306" t="e">
        <f t="shared" ca="1" si="172"/>
        <v>#N/A</v>
      </c>
      <c r="AC306" t="e">
        <f t="shared" ca="1" si="173"/>
        <v>#N/A</v>
      </c>
      <c r="AD306" t="b">
        <f t="shared" ca="1" si="174"/>
        <v>0</v>
      </c>
      <c r="AE306" t="b">
        <f t="shared" ca="1" si="161"/>
        <v>1</v>
      </c>
      <c r="AF306" t="b">
        <f t="shared" ca="1" si="190"/>
        <v>1</v>
      </c>
      <c r="AG306" t="b">
        <f t="shared" ca="1" si="175"/>
        <v>0</v>
      </c>
      <c r="AH306" t="b">
        <f t="shared" ca="1" si="157"/>
        <v>0</v>
      </c>
      <c r="AI306" s="225">
        <f t="shared" ca="1" si="176"/>
        <v>51.78</v>
      </c>
      <c r="AJ306" s="225" t="e">
        <f t="shared" ca="1" si="177"/>
        <v>#N/A</v>
      </c>
      <c r="AK306" s="225">
        <f t="shared" ca="1" si="178"/>
        <v>51.78</v>
      </c>
      <c r="AL306" s="225" t="e">
        <f t="shared" ca="1" si="179"/>
        <v>#N/A</v>
      </c>
      <c r="AM306" t="b">
        <f t="shared" ca="1" si="180"/>
        <v>0</v>
      </c>
      <c r="AN306" t="b">
        <f t="shared" ca="1" si="158"/>
        <v>0</v>
      </c>
      <c r="AO306" t="b">
        <f t="shared" ca="1" si="191"/>
        <v>0</v>
      </c>
      <c r="AP306" t="b">
        <f t="shared" ca="1" si="181"/>
        <v>0</v>
      </c>
      <c r="AQ306" t="b">
        <f t="shared" ca="1" si="159"/>
        <v>1</v>
      </c>
      <c r="AR306" s="124" t="e">
        <f t="shared" ca="1" si="182"/>
        <v>#N/A</v>
      </c>
      <c r="AS306" s="124">
        <f t="shared" ca="1" si="183"/>
        <v>51.78</v>
      </c>
      <c r="AT306" t="e">
        <f t="shared" ca="1" si="192"/>
        <v>#N/A</v>
      </c>
      <c r="AU306">
        <f t="shared" ca="1" si="192"/>
        <v>51.78</v>
      </c>
    </row>
    <row r="307" spans="1:47" x14ac:dyDescent="0.25">
      <c r="A307">
        <v>275</v>
      </c>
      <c r="B307" s="74">
        <f ca="1">OFFSET(InputPriceData!B$15,CalculationsAndCharts!$A307+$A$11,0,1,1)</f>
        <v>41187</v>
      </c>
      <c r="C307" s="3">
        <f ca="1">OFFSET(InputPriceData!G$15,CalculationsAndCharts!$A307+$A$11,0,1,1)</f>
        <v>3202900</v>
      </c>
      <c r="D307" s="4">
        <f ca="1">OFFSET(InputPriceData!C$15,CalculationsAndCharts!$A307+$A$11,IF($C$7,7,0),1,1)</f>
        <v>52.29</v>
      </c>
      <c r="E307" s="4">
        <f ca="1">OFFSET(InputPriceData!D$15,CalculationsAndCharts!$A307+$A$11,IF($C$7,7,0),1,1)</f>
        <v>52.46</v>
      </c>
      <c r="F307" s="4">
        <f ca="1">OFFSET(InputPriceData!E$15,CalculationsAndCharts!$A307+$A$11,IF($C$7,7,0),1,1)</f>
        <v>51.53</v>
      </c>
      <c r="G307" s="4">
        <f ca="1">OFFSET(InputPriceData!F$15,CalculationsAndCharts!$A307+$A$11,IF($C$7,7,0),1,1)</f>
        <v>51.69</v>
      </c>
      <c r="H307" s="126" t="e">
        <f t="shared" si="162"/>
        <v>#N/A</v>
      </c>
      <c r="I307" s="41" t="e">
        <f t="shared" si="193"/>
        <v>#N/A</v>
      </c>
      <c r="J307" s="41" t="e">
        <f t="shared" si="193"/>
        <v>#N/A</v>
      </c>
      <c r="K307" s="215">
        <f t="shared" ca="1" si="163"/>
        <v>51.674781123249595</v>
      </c>
      <c r="L307" s="215">
        <f t="shared" ca="1" si="184"/>
        <v>51.674781123249595</v>
      </c>
      <c r="M307" s="121">
        <f t="shared" ca="1" si="164"/>
        <v>-0.1537035614593906</v>
      </c>
      <c r="N307" s="121">
        <f t="shared" ca="1" si="185"/>
        <v>-0.13953376700879933</v>
      </c>
      <c r="O307" s="121">
        <f t="shared" ca="1" si="186"/>
        <v>1.8908217293906753</v>
      </c>
      <c r="P307" s="121">
        <f t="shared" ca="1" si="194"/>
        <v>-0.27051291925928334</v>
      </c>
      <c r="Q307" s="121">
        <f t="shared" ca="1" si="165"/>
        <v>6.0601051453229575E-2</v>
      </c>
      <c r="R307" s="121">
        <f t="shared" ca="1" si="166"/>
        <v>0.12449848967579599</v>
      </c>
      <c r="S307" s="121"/>
      <c r="T307" s="124">
        <f t="shared" ca="1" si="167"/>
        <v>52.94</v>
      </c>
      <c r="U307" s="124">
        <f t="shared" ca="1" si="168"/>
        <v>48.83</v>
      </c>
      <c r="V307" s="121">
        <f t="shared" ca="1" si="169"/>
        <v>0.6958637469586374</v>
      </c>
      <c r="W307" s="121" t="e">
        <f t="shared" si="187"/>
        <v>#N/A</v>
      </c>
      <c r="X307" s="124">
        <f t="shared" si="188"/>
        <v>0.2</v>
      </c>
      <c r="Y307" s="124">
        <f t="shared" si="189"/>
        <v>0.8</v>
      </c>
      <c r="Z307" t="e">
        <f t="shared" ca="1" si="170"/>
        <v>#N/A</v>
      </c>
      <c r="AA307" t="e">
        <f t="shared" ca="1" si="171"/>
        <v>#N/A</v>
      </c>
      <c r="AB307">
        <f t="shared" ca="1" si="172"/>
        <v>0.12449848967579599</v>
      </c>
      <c r="AC307" t="e">
        <f t="shared" ca="1" si="173"/>
        <v>#N/A</v>
      </c>
      <c r="AD307" t="b">
        <f t="shared" ca="1" si="174"/>
        <v>1</v>
      </c>
      <c r="AE307" t="b">
        <f t="shared" ca="1" si="161"/>
        <v>0</v>
      </c>
      <c r="AF307" t="b">
        <f t="shared" ca="1" si="190"/>
        <v>0</v>
      </c>
      <c r="AG307" t="b">
        <f t="shared" ca="1" si="175"/>
        <v>0</v>
      </c>
      <c r="AH307" t="b">
        <f t="shared" ca="1" si="157"/>
        <v>0</v>
      </c>
      <c r="AI307" s="225" t="e">
        <f t="shared" ca="1" si="176"/>
        <v>#N/A</v>
      </c>
      <c r="AJ307" s="225" t="e">
        <f t="shared" ca="1" si="177"/>
        <v>#N/A</v>
      </c>
      <c r="AK307" s="225" t="e">
        <f t="shared" ca="1" si="178"/>
        <v>#N/A</v>
      </c>
      <c r="AL307" s="225" t="e">
        <f t="shared" ca="1" si="179"/>
        <v>#N/A</v>
      </c>
      <c r="AM307" t="b">
        <f t="shared" ca="1" si="180"/>
        <v>0</v>
      </c>
      <c r="AN307" t="b">
        <f t="shared" ca="1" si="158"/>
        <v>0</v>
      </c>
      <c r="AO307" t="b">
        <f t="shared" ca="1" si="191"/>
        <v>1</v>
      </c>
      <c r="AP307" t="b">
        <f t="shared" ca="1" si="181"/>
        <v>1</v>
      </c>
      <c r="AQ307" t="b">
        <f t="shared" ca="1" si="159"/>
        <v>0</v>
      </c>
      <c r="AR307" s="124" t="e">
        <f t="shared" ca="1" si="182"/>
        <v>#N/A</v>
      </c>
      <c r="AS307" s="124" t="e">
        <f t="shared" ca="1" si="183"/>
        <v>#N/A</v>
      </c>
      <c r="AT307" t="e">
        <f t="shared" ca="1" si="192"/>
        <v>#N/A</v>
      </c>
      <c r="AU307" t="e">
        <f t="shared" ca="1" si="192"/>
        <v>#N/A</v>
      </c>
    </row>
    <row r="308" spans="1:47" x14ac:dyDescent="0.25">
      <c r="A308">
        <v>276</v>
      </c>
      <c r="B308" s="74">
        <f ca="1">OFFSET(InputPriceData!B$15,CalculationsAndCharts!$A308+$A$11,0,1,1)</f>
        <v>41186</v>
      </c>
      <c r="C308" s="3">
        <f ca="1">OFFSET(InputPriceData!G$15,CalculationsAndCharts!$A308+$A$11,0,1,1)</f>
        <v>6312800</v>
      </c>
      <c r="D308" s="4">
        <f ca="1">OFFSET(InputPriceData!C$15,CalculationsAndCharts!$A308+$A$11,IF($C$7,7,0),1,1)</f>
        <v>51.75</v>
      </c>
      <c r="E308" s="4">
        <f ca="1">OFFSET(InputPriceData!D$15,CalculationsAndCharts!$A308+$A$11,IF($C$7,7,0),1,1)</f>
        <v>52.32</v>
      </c>
      <c r="F308" s="4">
        <f ca="1">OFFSET(InputPriceData!E$15,CalculationsAndCharts!$A308+$A$11,IF($C$7,7,0),1,1)</f>
        <v>51.61</v>
      </c>
      <c r="G308" s="4">
        <f ca="1">OFFSET(InputPriceData!F$15,CalculationsAndCharts!$A308+$A$11,IF($C$7,7,0),1,1)</f>
        <v>52.07</v>
      </c>
      <c r="H308" s="126" t="e">
        <f t="shared" si="162"/>
        <v>#N/A</v>
      </c>
      <c r="I308" s="41" t="e">
        <f t="shared" si="193"/>
        <v>#N/A</v>
      </c>
      <c r="J308" s="41" t="e">
        <f t="shared" si="193"/>
        <v>#N/A</v>
      </c>
      <c r="K308" s="215">
        <f t="shared" ca="1" si="163"/>
        <v>51.633401423542438</v>
      </c>
      <c r="L308" s="215">
        <f t="shared" ca="1" si="184"/>
        <v>51.633401423542438</v>
      </c>
      <c r="M308" s="121">
        <f t="shared" ca="1" si="164"/>
        <v>0.27329725622811984</v>
      </c>
      <c r="N308" s="121">
        <f t="shared" ca="1" si="185"/>
        <v>-0.17108820903108463</v>
      </c>
      <c r="O308" s="121">
        <f t="shared" ca="1" si="186"/>
        <v>1.8908217293906753</v>
      </c>
      <c r="P308" s="121">
        <f t="shared" ca="1" si="194"/>
        <v>-0.27051291925928334</v>
      </c>
      <c r="Q308" s="121">
        <f t="shared" ca="1" si="165"/>
        <v>4.6001534417774076E-2</v>
      </c>
      <c r="R308" s="121">
        <f t="shared" ca="1" si="166"/>
        <v>0.24172795710391226</v>
      </c>
      <c r="S308" s="121"/>
      <c r="T308" s="124">
        <f t="shared" ca="1" si="167"/>
        <v>52.94</v>
      </c>
      <c r="U308" s="124">
        <f t="shared" ca="1" si="168"/>
        <v>48.83</v>
      </c>
      <c r="V308" s="121">
        <f t="shared" ca="1" si="169"/>
        <v>0.78832116788321227</v>
      </c>
      <c r="W308" s="121" t="e">
        <f t="shared" si="187"/>
        <v>#N/A</v>
      </c>
      <c r="X308" s="124">
        <f t="shared" si="188"/>
        <v>0.2</v>
      </c>
      <c r="Y308" s="124">
        <f t="shared" si="189"/>
        <v>0.8</v>
      </c>
      <c r="Z308" t="e">
        <f t="shared" ca="1" si="170"/>
        <v>#N/A</v>
      </c>
      <c r="AA308" t="e">
        <f t="shared" ca="1" si="171"/>
        <v>#N/A</v>
      </c>
      <c r="AB308" t="e">
        <f t="shared" ca="1" si="172"/>
        <v>#N/A</v>
      </c>
      <c r="AC308" t="e">
        <f t="shared" ca="1" si="173"/>
        <v>#N/A</v>
      </c>
      <c r="AD308" t="b">
        <f t="shared" ca="1" si="174"/>
        <v>0</v>
      </c>
      <c r="AE308" t="b">
        <f t="shared" ca="1" si="161"/>
        <v>0</v>
      </c>
      <c r="AF308" t="b">
        <f t="shared" ca="1" si="190"/>
        <v>0</v>
      </c>
      <c r="AG308" t="b">
        <f t="shared" ca="1" si="175"/>
        <v>0</v>
      </c>
      <c r="AH308" t="b">
        <f t="shared" ca="1" si="157"/>
        <v>0</v>
      </c>
      <c r="AI308" s="225" t="e">
        <f t="shared" ca="1" si="176"/>
        <v>#N/A</v>
      </c>
      <c r="AJ308" s="225" t="e">
        <f t="shared" ca="1" si="177"/>
        <v>#N/A</v>
      </c>
      <c r="AK308" s="225" t="e">
        <f t="shared" ca="1" si="178"/>
        <v>#N/A</v>
      </c>
      <c r="AL308" s="225" t="e">
        <f t="shared" ca="1" si="179"/>
        <v>#N/A</v>
      </c>
      <c r="AM308" t="b">
        <f t="shared" ca="1" si="180"/>
        <v>0</v>
      </c>
      <c r="AN308" t="b">
        <f t="shared" ca="1" si="158"/>
        <v>0</v>
      </c>
      <c r="AO308" t="b">
        <f t="shared" ca="1" si="191"/>
        <v>1</v>
      </c>
      <c r="AP308" t="b">
        <f t="shared" ca="1" si="181"/>
        <v>0</v>
      </c>
      <c r="AQ308" t="b">
        <f t="shared" ca="1" si="159"/>
        <v>0</v>
      </c>
      <c r="AR308" s="124" t="e">
        <f t="shared" ca="1" si="182"/>
        <v>#N/A</v>
      </c>
      <c r="AS308" s="124" t="e">
        <f t="shared" ca="1" si="183"/>
        <v>#N/A</v>
      </c>
      <c r="AT308" t="e">
        <f t="shared" ca="1" si="192"/>
        <v>#N/A</v>
      </c>
      <c r="AU308" t="e">
        <f t="shared" ca="1" si="192"/>
        <v>#N/A</v>
      </c>
    </row>
    <row r="309" spans="1:47" x14ac:dyDescent="0.25">
      <c r="A309">
        <v>277</v>
      </c>
      <c r="B309" s="74">
        <f ca="1">OFFSET(InputPriceData!B$15,CalculationsAndCharts!$A309+$A$11,0,1,1)</f>
        <v>41185</v>
      </c>
      <c r="C309" s="3">
        <f ca="1">OFFSET(InputPriceData!G$15,CalculationsAndCharts!$A309+$A$11,0,1,1)</f>
        <v>3202100</v>
      </c>
      <c r="D309" s="4">
        <f ca="1">OFFSET(InputPriceData!C$15,CalculationsAndCharts!$A309+$A$11,IF($C$7,7,0),1,1)</f>
        <v>51.8</v>
      </c>
      <c r="E309" s="4">
        <f ca="1">OFFSET(InputPriceData!D$15,CalculationsAndCharts!$A309+$A$11,IF($C$7,7,0),1,1)</f>
        <v>51.85</v>
      </c>
      <c r="F309" s="4">
        <f ca="1">OFFSET(InputPriceData!E$15,CalculationsAndCharts!$A309+$A$11,IF($C$7,7,0),1,1)</f>
        <v>51.46</v>
      </c>
      <c r="G309" s="4">
        <f ca="1">OFFSET(InputPriceData!F$15,CalculationsAndCharts!$A309+$A$11,IF($C$7,7,0),1,1)</f>
        <v>51.55</v>
      </c>
      <c r="H309" s="126" t="e">
        <f t="shared" si="162"/>
        <v>#N/A</v>
      </c>
      <c r="I309" s="41" t="e">
        <f t="shared" si="193"/>
        <v>#N/A</v>
      </c>
      <c r="J309" s="41" t="e">
        <f t="shared" si="193"/>
        <v>#N/A</v>
      </c>
      <c r="K309" s="215">
        <f t="shared" ca="1" si="163"/>
        <v>51.684564246955603</v>
      </c>
      <c r="L309" s="215">
        <f t="shared" ca="1" si="184"/>
        <v>51.684564246955603</v>
      </c>
      <c r="M309" s="121">
        <f t="shared" ca="1" si="164"/>
        <v>-0.20484111367936653</v>
      </c>
      <c r="N309" s="121">
        <f t="shared" ca="1" si="185"/>
        <v>-0.10570786292389829</v>
      </c>
      <c r="O309" s="121">
        <f t="shared" ca="1" si="186"/>
        <v>1.8908217293906753</v>
      </c>
      <c r="P309" s="121">
        <f t="shared" ca="1" si="194"/>
        <v>-0.27051291925928334</v>
      </c>
      <c r="Q309" s="121">
        <f t="shared" ca="1" si="165"/>
        <v>7.6251521918795764E-2</v>
      </c>
      <c r="R309" s="121">
        <f t="shared" ca="1" si="166"/>
        <v>0.41078386142149442</v>
      </c>
      <c r="S309" s="121"/>
      <c r="T309" s="124">
        <f t="shared" ca="1" si="167"/>
        <v>52.94</v>
      </c>
      <c r="U309" s="124">
        <f t="shared" ca="1" si="168"/>
        <v>48.83</v>
      </c>
      <c r="V309" s="121">
        <f t="shared" ca="1" si="169"/>
        <v>0.66180048661800472</v>
      </c>
      <c r="W309" s="121" t="e">
        <f t="shared" si="187"/>
        <v>#N/A</v>
      </c>
      <c r="X309" s="124">
        <f t="shared" si="188"/>
        <v>0.2</v>
      </c>
      <c r="Y309" s="124">
        <f t="shared" si="189"/>
        <v>0.8</v>
      </c>
      <c r="Z309" t="e">
        <f t="shared" ca="1" si="170"/>
        <v>#N/A</v>
      </c>
      <c r="AA309" t="e">
        <f t="shared" ca="1" si="171"/>
        <v>#N/A</v>
      </c>
      <c r="AB309" t="e">
        <f t="shared" ca="1" si="172"/>
        <v>#N/A</v>
      </c>
      <c r="AC309" t="e">
        <f t="shared" ca="1" si="173"/>
        <v>#N/A</v>
      </c>
      <c r="AD309" t="b">
        <f t="shared" ca="1" si="174"/>
        <v>0</v>
      </c>
      <c r="AE309" t="b">
        <f t="shared" ca="1" si="161"/>
        <v>0</v>
      </c>
      <c r="AF309" t="b">
        <f t="shared" ca="1" si="190"/>
        <v>0</v>
      </c>
      <c r="AG309" t="b">
        <f t="shared" ca="1" si="175"/>
        <v>0</v>
      </c>
      <c r="AH309" t="b">
        <f t="shared" ca="1" si="157"/>
        <v>0</v>
      </c>
      <c r="AI309" s="225" t="e">
        <f t="shared" ca="1" si="176"/>
        <v>#N/A</v>
      </c>
      <c r="AJ309" s="225" t="e">
        <f t="shared" ca="1" si="177"/>
        <v>#N/A</v>
      </c>
      <c r="AK309" s="225" t="e">
        <f t="shared" ca="1" si="178"/>
        <v>#N/A</v>
      </c>
      <c r="AL309" s="225" t="e">
        <f t="shared" ca="1" si="179"/>
        <v>#N/A</v>
      </c>
      <c r="AM309" t="b">
        <f t="shared" ca="1" si="180"/>
        <v>0</v>
      </c>
      <c r="AN309" t="b">
        <f t="shared" ca="1" si="158"/>
        <v>0</v>
      </c>
      <c r="AO309" t="b">
        <f t="shared" ca="1" si="191"/>
        <v>1</v>
      </c>
      <c r="AP309" t="b">
        <f t="shared" ca="1" si="181"/>
        <v>0</v>
      </c>
      <c r="AQ309" t="b">
        <f t="shared" ca="1" si="159"/>
        <v>0</v>
      </c>
      <c r="AR309" s="124" t="e">
        <f t="shared" ca="1" si="182"/>
        <v>#N/A</v>
      </c>
      <c r="AS309" s="124" t="e">
        <f t="shared" ca="1" si="183"/>
        <v>#N/A</v>
      </c>
      <c r="AT309" t="e">
        <f t="shared" ca="1" si="192"/>
        <v>#N/A</v>
      </c>
      <c r="AU309" t="e">
        <f t="shared" ca="1" si="192"/>
        <v>#N/A</v>
      </c>
    </row>
    <row r="310" spans="1:47" x14ac:dyDescent="0.25">
      <c r="A310">
        <v>278</v>
      </c>
      <c r="B310" s="74">
        <f ca="1">OFFSET(InputPriceData!B$15,CalculationsAndCharts!$A310+$A$11,0,1,1)</f>
        <v>41184</v>
      </c>
      <c r="C310" s="3">
        <f ca="1">OFFSET(InputPriceData!G$15,CalculationsAndCharts!$A310+$A$11,0,1,1)</f>
        <v>5244400</v>
      </c>
      <c r="D310" s="4">
        <f ca="1">OFFSET(InputPriceData!C$15,CalculationsAndCharts!$A310+$A$11,IF($C$7,7,0),1,1)</f>
        <v>51.75</v>
      </c>
      <c r="E310" s="4">
        <f ca="1">OFFSET(InputPriceData!D$15,CalculationsAndCharts!$A310+$A$11,IF($C$7,7,0),1,1)</f>
        <v>51.75</v>
      </c>
      <c r="F310" s="4">
        <f ca="1">OFFSET(InputPriceData!E$15,CalculationsAndCharts!$A310+$A$11,IF($C$7,7,0),1,1)</f>
        <v>51.2</v>
      </c>
      <c r="G310" s="4">
        <f ca="1">OFFSET(InputPriceData!F$15,CalculationsAndCharts!$A310+$A$11,IF($C$7,7,0),1,1)</f>
        <v>51.55</v>
      </c>
      <c r="H310" s="126" t="e">
        <f t="shared" si="162"/>
        <v>#N/A</v>
      </c>
      <c r="I310" s="41" t="e">
        <f t="shared" si="193"/>
        <v>#N/A</v>
      </c>
      <c r="J310" s="41" t="e">
        <f t="shared" si="193"/>
        <v>#N/A</v>
      </c>
      <c r="K310" s="215">
        <f t="shared" ca="1" si="163"/>
        <v>51.886158683663496</v>
      </c>
      <c r="L310" s="215">
        <f t="shared" ca="1" si="184"/>
        <v>51.886158683663496</v>
      </c>
      <c r="M310" s="121">
        <f t="shared" ca="1" si="164"/>
        <v>-0.20669716417134254</v>
      </c>
      <c r="N310" s="121">
        <f t="shared" ca="1" si="185"/>
        <v>0.13937841442234677</v>
      </c>
      <c r="O310" s="121">
        <f t="shared" ca="1" si="186"/>
        <v>1.8908217293906753</v>
      </c>
      <c r="P310" s="121">
        <f t="shared" ca="1" si="194"/>
        <v>-0.27051291925928334</v>
      </c>
      <c r="Q310" s="121">
        <f t="shared" ca="1" si="165"/>
        <v>0.18964732459994654</v>
      </c>
      <c r="R310" s="121">
        <f t="shared" ca="1" si="166"/>
        <v>0.60661677703147321</v>
      </c>
      <c r="S310" s="121"/>
      <c r="T310" s="124">
        <f t="shared" ca="1" si="167"/>
        <v>52.94</v>
      </c>
      <c r="U310" s="124">
        <f t="shared" ca="1" si="168"/>
        <v>48.83</v>
      </c>
      <c r="V310" s="121">
        <f t="shared" ca="1" si="169"/>
        <v>0.66180048661800472</v>
      </c>
      <c r="W310" s="121" t="e">
        <f t="shared" si="187"/>
        <v>#N/A</v>
      </c>
      <c r="X310" s="124">
        <f t="shared" si="188"/>
        <v>0.2</v>
      </c>
      <c r="Y310" s="124">
        <f t="shared" si="189"/>
        <v>0.8</v>
      </c>
      <c r="Z310" t="e">
        <f t="shared" ca="1" si="170"/>
        <v>#N/A</v>
      </c>
      <c r="AA310" t="e">
        <f t="shared" ca="1" si="171"/>
        <v>#N/A</v>
      </c>
      <c r="AB310" t="e">
        <f t="shared" ca="1" si="172"/>
        <v>#N/A</v>
      </c>
      <c r="AC310" t="e">
        <f t="shared" ca="1" si="173"/>
        <v>#N/A</v>
      </c>
      <c r="AD310" t="b">
        <f t="shared" ca="1" si="174"/>
        <v>0</v>
      </c>
      <c r="AE310" t="b">
        <f t="shared" ca="1" si="161"/>
        <v>0</v>
      </c>
      <c r="AF310" t="b">
        <f t="shared" ca="1" si="190"/>
        <v>0</v>
      </c>
      <c r="AG310" t="b">
        <f t="shared" ca="1" si="175"/>
        <v>0</v>
      </c>
      <c r="AH310" t="b">
        <f t="shared" ca="1" si="157"/>
        <v>0</v>
      </c>
      <c r="AI310" s="225" t="e">
        <f t="shared" ca="1" si="176"/>
        <v>#N/A</v>
      </c>
      <c r="AJ310" s="225" t="e">
        <f t="shared" ca="1" si="177"/>
        <v>#N/A</v>
      </c>
      <c r="AK310" s="225" t="e">
        <f t="shared" ca="1" si="178"/>
        <v>#N/A</v>
      </c>
      <c r="AL310" s="225" t="e">
        <f t="shared" ca="1" si="179"/>
        <v>#N/A</v>
      </c>
      <c r="AM310" t="b">
        <f t="shared" ca="1" si="180"/>
        <v>0</v>
      </c>
      <c r="AN310" t="b">
        <f t="shared" ca="1" si="158"/>
        <v>0</v>
      </c>
      <c r="AO310" t="b">
        <f t="shared" ca="1" si="191"/>
        <v>1</v>
      </c>
      <c r="AP310" t="b">
        <f t="shared" ca="1" si="181"/>
        <v>0</v>
      </c>
      <c r="AQ310" t="b">
        <f t="shared" ca="1" si="159"/>
        <v>0</v>
      </c>
      <c r="AR310" s="124" t="e">
        <f t="shared" ca="1" si="182"/>
        <v>#N/A</v>
      </c>
      <c r="AS310" s="124" t="e">
        <f t="shared" ca="1" si="183"/>
        <v>#N/A</v>
      </c>
      <c r="AT310" t="e">
        <f t="shared" ca="1" si="192"/>
        <v>#N/A</v>
      </c>
      <c r="AU310" t="e">
        <f t="shared" ca="1" si="192"/>
        <v>#N/A</v>
      </c>
    </row>
    <row r="311" spans="1:47" x14ac:dyDescent="0.25">
      <c r="A311">
        <v>279</v>
      </c>
      <c r="B311" s="74">
        <f ca="1">OFFSET(InputPriceData!B$15,CalculationsAndCharts!$A311+$A$11,0,1,1)</f>
        <v>41183</v>
      </c>
      <c r="C311" s="3">
        <f ca="1">OFFSET(InputPriceData!G$15,CalculationsAndCharts!$A311+$A$11,0,1,1)</f>
        <v>5812800</v>
      </c>
      <c r="D311" s="4">
        <f ca="1">OFFSET(InputPriceData!C$15,CalculationsAndCharts!$A311+$A$11,IF($C$7,7,0),1,1)</f>
        <v>52</v>
      </c>
      <c r="E311" s="4">
        <f ca="1">OFFSET(InputPriceData!D$15,CalculationsAndCharts!$A311+$A$11,IF($C$7,7,0),1,1)</f>
        <v>52.15</v>
      </c>
      <c r="F311" s="4">
        <f ca="1">OFFSET(InputPriceData!E$15,CalculationsAndCharts!$A311+$A$11,IF($C$7,7,0),1,1)</f>
        <v>51.49</v>
      </c>
      <c r="G311" s="4">
        <f ca="1">OFFSET(InputPriceData!F$15,CalculationsAndCharts!$A311+$A$11,IF($C$7,7,0),1,1)</f>
        <v>51.61</v>
      </c>
      <c r="H311" s="126" t="e">
        <f t="shared" si="162"/>
        <v>#N/A</v>
      </c>
      <c r="I311" s="41" t="e">
        <f t="shared" si="193"/>
        <v>#N/A</v>
      </c>
      <c r="J311" s="41" t="e">
        <f t="shared" si="193"/>
        <v>#N/A</v>
      </c>
      <c r="K311" s="215">
        <f t="shared" ca="1" si="163"/>
        <v>52.169411604073602</v>
      </c>
      <c r="L311" s="215">
        <f t="shared" ca="1" si="184"/>
        <v>52.169411604073602</v>
      </c>
      <c r="M311" s="121">
        <f t="shared" ca="1" si="164"/>
        <v>-0.14101402372497829</v>
      </c>
      <c r="N311" s="121">
        <f t="shared" ca="1" si="185"/>
        <v>0.52284242819337456</v>
      </c>
      <c r="O311" s="121">
        <f t="shared" ca="1" si="186"/>
        <v>1.8908217293906753</v>
      </c>
      <c r="P311" s="121">
        <f t="shared" ca="1" si="194"/>
        <v>-0.27051291925928334</v>
      </c>
      <c r="Q311" s="121">
        <f t="shared" ca="1" si="165"/>
        <v>0.36706733404205311</v>
      </c>
      <c r="R311" s="121">
        <f t="shared" ca="1" si="166"/>
        <v>0.79123080154409819</v>
      </c>
      <c r="S311" s="121"/>
      <c r="T311" s="124">
        <f t="shared" ca="1" si="167"/>
        <v>52.94</v>
      </c>
      <c r="U311" s="124">
        <f t="shared" ca="1" si="168"/>
        <v>48.83</v>
      </c>
      <c r="V311" s="121">
        <f t="shared" ca="1" si="169"/>
        <v>0.67639902676399066</v>
      </c>
      <c r="W311" s="121" t="e">
        <f t="shared" si="187"/>
        <v>#N/A</v>
      </c>
      <c r="X311" s="124">
        <f t="shared" si="188"/>
        <v>0.2</v>
      </c>
      <c r="Y311" s="124">
        <f t="shared" si="189"/>
        <v>0.8</v>
      </c>
      <c r="Z311" t="e">
        <f t="shared" ca="1" si="170"/>
        <v>#N/A</v>
      </c>
      <c r="AA311" t="e">
        <f t="shared" ca="1" si="171"/>
        <v>#N/A</v>
      </c>
      <c r="AB311" t="e">
        <f t="shared" ca="1" si="172"/>
        <v>#N/A</v>
      </c>
      <c r="AC311" t="e">
        <f t="shared" ca="1" si="173"/>
        <v>#N/A</v>
      </c>
      <c r="AD311" t="b">
        <f t="shared" ca="1" si="174"/>
        <v>0</v>
      </c>
      <c r="AE311" t="b">
        <f t="shared" ca="1" si="161"/>
        <v>0</v>
      </c>
      <c r="AF311" t="b">
        <f t="shared" ca="1" si="190"/>
        <v>0</v>
      </c>
      <c r="AG311" t="b">
        <f t="shared" ca="1" si="175"/>
        <v>0</v>
      </c>
      <c r="AH311" t="b">
        <f t="shared" ca="1" si="157"/>
        <v>0</v>
      </c>
      <c r="AI311" s="225" t="e">
        <f t="shared" ca="1" si="176"/>
        <v>#N/A</v>
      </c>
      <c r="AJ311" s="225" t="e">
        <f t="shared" ca="1" si="177"/>
        <v>#N/A</v>
      </c>
      <c r="AK311" s="225" t="e">
        <f t="shared" ca="1" si="178"/>
        <v>#N/A</v>
      </c>
      <c r="AL311" s="225" t="e">
        <f t="shared" ca="1" si="179"/>
        <v>#N/A</v>
      </c>
      <c r="AM311" t="b">
        <f t="shared" ca="1" si="180"/>
        <v>0</v>
      </c>
      <c r="AN311" t="b">
        <f t="shared" ca="1" si="158"/>
        <v>0</v>
      </c>
      <c r="AO311" t="b">
        <f t="shared" ca="1" si="191"/>
        <v>1</v>
      </c>
      <c r="AP311" t="b">
        <f t="shared" ca="1" si="181"/>
        <v>0</v>
      </c>
      <c r="AQ311" t="b">
        <f t="shared" ca="1" si="159"/>
        <v>0</v>
      </c>
      <c r="AR311" s="124" t="e">
        <f t="shared" ca="1" si="182"/>
        <v>#N/A</v>
      </c>
      <c r="AS311" s="124" t="e">
        <f t="shared" ca="1" si="183"/>
        <v>#N/A</v>
      </c>
      <c r="AT311" t="e">
        <f t="shared" ca="1" si="192"/>
        <v>#N/A</v>
      </c>
      <c r="AU311" t="e">
        <f t="shared" ca="1" si="192"/>
        <v>#N/A</v>
      </c>
    </row>
    <row r="312" spans="1:47" x14ac:dyDescent="0.25">
      <c r="A312">
        <v>280</v>
      </c>
      <c r="B312" s="74">
        <f ca="1">OFFSET(InputPriceData!B$15,CalculationsAndCharts!$A312+$A$11,0,1,1)</f>
        <v>41180</v>
      </c>
      <c r="C312" s="3">
        <f ca="1">OFFSET(InputPriceData!G$15,CalculationsAndCharts!$A312+$A$11,0,1,1)</f>
        <v>26313000</v>
      </c>
      <c r="D312" s="4">
        <f ca="1">OFFSET(InputPriceData!C$15,CalculationsAndCharts!$A312+$A$11,IF($C$7,7,0),1,1)</f>
        <v>51.83</v>
      </c>
      <c r="E312" s="4">
        <f ca="1">OFFSET(InputPriceData!D$15,CalculationsAndCharts!$A312+$A$11,IF($C$7,7,0),1,1)</f>
        <v>51.99</v>
      </c>
      <c r="F312" s="4">
        <f ca="1">OFFSET(InputPriceData!E$15,CalculationsAndCharts!$A312+$A$11,IF($C$7,7,0),1,1)</f>
        <v>51.5</v>
      </c>
      <c r="G312" s="4">
        <f ca="1">OFFSET(InputPriceData!F$15,CalculationsAndCharts!$A312+$A$11,IF($C$7,7,0),1,1)</f>
        <v>51.54</v>
      </c>
      <c r="H312" s="126" t="e">
        <f t="shared" si="162"/>
        <v>#N/A</v>
      </c>
      <c r="I312" s="41" t="e">
        <f t="shared" si="193"/>
        <v>#N/A</v>
      </c>
      <c r="J312" s="41" t="e">
        <f t="shared" si="193"/>
        <v>#N/A</v>
      </c>
      <c r="K312" s="215">
        <f t="shared" ca="1" si="163"/>
        <v>52.495337568784947</v>
      </c>
      <c r="L312" s="215">
        <f t="shared" ca="1" si="184"/>
        <v>52.495337568784947</v>
      </c>
      <c r="M312" s="121">
        <f t="shared" ca="1" si="164"/>
        <v>-0.20355550085661067</v>
      </c>
      <c r="N312" s="121">
        <f t="shared" ca="1" si="185"/>
        <v>1.0263852237396422</v>
      </c>
      <c r="O312" s="121">
        <f t="shared" ca="1" si="186"/>
        <v>1.8908217293906753</v>
      </c>
      <c r="P312" s="121">
        <f t="shared" ca="1" si="194"/>
        <v>-0.51230226405532864</v>
      </c>
      <c r="Q312" s="121">
        <f t="shared" ca="1" si="165"/>
        <v>0.64028634893222536</v>
      </c>
      <c r="R312" s="121">
        <f t="shared" ca="1" si="166"/>
        <v>0.92443822654026664</v>
      </c>
      <c r="S312" s="121"/>
      <c r="T312" s="124">
        <f t="shared" ca="1" si="167"/>
        <v>52.94</v>
      </c>
      <c r="U312" s="124">
        <f t="shared" ca="1" si="168"/>
        <v>48.83</v>
      </c>
      <c r="V312" s="121">
        <f t="shared" ca="1" si="169"/>
        <v>0.65936739659367427</v>
      </c>
      <c r="W312" s="121" t="e">
        <f t="shared" si="187"/>
        <v>#N/A</v>
      </c>
      <c r="X312" s="124">
        <f t="shared" si="188"/>
        <v>0.2</v>
      </c>
      <c r="Y312" s="124">
        <f t="shared" si="189"/>
        <v>0.8</v>
      </c>
      <c r="Z312" t="e">
        <f t="shared" ca="1" si="170"/>
        <v>#N/A</v>
      </c>
      <c r="AA312" t="e">
        <f t="shared" ca="1" si="171"/>
        <v>#N/A</v>
      </c>
      <c r="AB312" t="e">
        <f t="shared" ca="1" si="172"/>
        <v>#N/A</v>
      </c>
      <c r="AC312" t="e">
        <f t="shared" ca="1" si="173"/>
        <v>#N/A</v>
      </c>
      <c r="AD312" t="b">
        <f t="shared" ca="1" si="174"/>
        <v>0</v>
      </c>
      <c r="AE312" t="b">
        <f t="shared" ca="1" si="161"/>
        <v>0</v>
      </c>
      <c r="AF312" t="b">
        <f t="shared" ca="1" si="190"/>
        <v>0</v>
      </c>
      <c r="AG312" t="b">
        <f t="shared" ca="1" si="175"/>
        <v>0</v>
      </c>
      <c r="AH312" t="b">
        <f t="shared" ca="1" si="157"/>
        <v>0</v>
      </c>
      <c r="AI312" s="225" t="e">
        <f t="shared" ca="1" si="176"/>
        <v>#N/A</v>
      </c>
      <c r="AJ312" s="225" t="e">
        <f t="shared" ca="1" si="177"/>
        <v>#N/A</v>
      </c>
      <c r="AK312" s="225" t="e">
        <f t="shared" ca="1" si="178"/>
        <v>#N/A</v>
      </c>
      <c r="AL312" s="225" t="e">
        <f t="shared" ca="1" si="179"/>
        <v>#N/A</v>
      </c>
      <c r="AM312" t="b">
        <f t="shared" ca="1" si="180"/>
        <v>0</v>
      </c>
      <c r="AN312" t="b">
        <f t="shared" ca="1" si="158"/>
        <v>0</v>
      </c>
      <c r="AO312" t="b">
        <f t="shared" ca="1" si="191"/>
        <v>1</v>
      </c>
      <c r="AP312" t="b">
        <f t="shared" ca="1" si="181"/>
        <v>0</v>
      </c>
      <c r="AQ312" t="b">
        <f t="shared" ca="1" si="159"/>
        <v>0</v>
      </c>
      <c r="AR312" s="124" t="e">
        <f t="shared" ca="1" si="182"/>
        <v>#N/A</v>
      </c>
      <c r="AS312" s="124" t="e">
        <f t="shared" ca="1" si="183"/>
        <v>#N/A</v>
      </c>
      <c r="AT312" t="e">
        <f t="shared" ca="1" si="192"/>
        <v>#N/A</v>
      </c>
      <c r="AU312" t="e">
        <f t="shared" ca="1" si="192"/>
        <v>#N/A</v>
      </c>
    </row>
    <row r="313" spans="1:47" x14ac:dyDescent="0.25">
      <c r="A313">
        <v>281</v>
      </c>
      <c r="B313" s="74">
        <f ca="1">OFFSET(InputPriceData!B$15,CalculationsAndCharts!$A313+$A$11,0,1,1)</f>
        <v>41179</v>
      </c>
      <c r="C313" s="3">
        <f ca="1">OFFSET(InputPriceData!G$15,CalculationsAndCharts!$A313+$A$11,0,1,1)</f>
        <v>7688600</v>
      </c>
      <c r="D313" s="4">
        <f ca="1">OFFSET(InputPriceData!C$15,CalculationsAndCharts!$A313+$A$11,IF($C$7,7,0),1,1)</f>
        <v>51.01</v>
      </c>
      <c r="E313" s="4">
        <f ca="1">OFFSET(InputPriceData!D$15,CalculationsAndCharts!$A313+$A$11,IF($C$7,7,0),1,1)</f>
        <v>52.49</v>
      </c>
      <c r="F313" s="4">
        <f ca="1">OFFSET(InputPriceData!E$15,CalculationsAndCharts!$A313+$A$11,IF($C$7,7,0),1,1)</f>
        <v>51.01</v>
      </c>
      <c r="G313" s="4">
        <f ca="1">OFFSET(InputPriceData!F$15,CalculationsAndCharts!$A313+$A$11,IF($C$7,7,0),1,1)</f>
        <v>52</v>
      </c>
      <c r="H313" s="126" t="e">
        <f t="shared" si="162"/>
        <v>#N/A</v>
      </c>
      <c r="I313" s="41" t="e">
        <f t="shared" ref="I313:J332" si="195">IF($A313=$E$25,I$32,NA())</f>
        <v>#N/A</v>
      </c>
      <c r="J313" s="41" t="e">
        <f t="shared" si="195"/>
        <v>#N/A</v>
      </c>
      <c r="K313" s="215">
        <f t="shared" ca="1" si="163"/>
        <v>52.721345375206688</v>
      </c>
      <c r="L313" s="215">
        <f t="shared" ca="1" si="184"/>
        <v>52.721345375206688</v>
      </c>
      <c r="M313" s="121">
        <f t="shared" ca="1" si="164"/>
        <v>0.30580335917301404</v>
      </c>
      <c r="N313" s="121">
        <f t="shared" ca="1" si="185"/>
        <v>1.5129378784841701</v>
      </c>
      <c r="O313" s="121">
        <f t="shared" ca="1" si="186"/>
        <v>1.8908217293906753</v>
      </c>
      <c r="P313" s="121">
        <f t="shared" ca="1" si="194"/>
        <v>-1.1163354208754002</v>
      </c>
      <c r="Q313" s="121">
        <f t="shared" ca="1" si="165"/>
        <v>0.87433850908886834</v>
      </c>
      <c r="R313" s="121">
        <f t="shared" ca="1" si="166"/>
        <v>0.98934988254703349</v>
      </c>
      <c r="S313" s="121"/>
      <c r="T313" s="124">
        <f t="shared" ca="1" si="167"/>
        <v>52.94</v>
      </c>
      <c r="U313" s="124">
        <f t="shared" ca="1" si="168"/>
        <v>48.83</v>
      </c>
      <c r="V313" s="121">
        <f t="shared" ca="1" si="169"/>
        <v>0.77128953771289588</v>
      </c>
      <c r="W313" s="121" t="e">
        <f t="shared" si="187"/>
        <v>#N/A</v>
      </c>
      <c r="X313" s="124">
        <f t="shared" si="188"/>
        <v>0.2</v>
      </c>
      <c r="Y313" s="124">
        <f t="shared" si="189"/>
        <v>0.8</v>
      </c>
      <c r="Z313" t="e">
        <f t="shared" ca="1" si="170"/>
        <v>#N/A</v>
      </c>
      <c r="AA313" t="e">
        <f t="shared" ca="1" si="171"/>
        <v>#N/A</v>
      </c>
      <c r="AB313" t="e">
        <f t="shared" ca="1" si="172"/>
        <v>#N/A</v>
      </c>
      <c r="AC313" t="e">
        <f t="shared" ca="1" si="173"/>
        <v>#N/A</v>
      </c>
      <c r="AD313" t="b">
        <f t="shared" ca="1" si="174"/>
        <v>0</v>
      </c>
      <c r="AE313" t="b">
        <f t="shared" ca="1" si="161"/>
        <v>0</v>
      </c>
      <c r="AF313" t="b">
        <f t="shared" ca="1" si="190"/>
        <v>0</v>
      </c>
      <c r="AG313" t="b">
        <f t="shared" ca="1" si="175"/>
        <v>0</v>
      </c>
      <c r="AH313" t="b">
        <f t="shared" ca="1" si="157"/>
        <v>0</v>
      </c>
      <c r="AI313" s="225" t="e">
        <f t="shared" ca="1" si="176"/>
        <v>#N/A</v>
      </c>
      <c r="AJ313" s="225" t="e">
        <f t="shared" ca="1" si="177"/>
        <v>#N/A</v>
      </c>
      <c r="AK313" s="225" t="e">
        <f t="shared" ca="1" si="178"/>
        <v>#N/A</v>
      </c>
      <c r="AL313" s="225" t="e">
        <f t="shared" ca="1" si="179"/>
        <v>#N/A</v>
      </c>
      <c r="AM313" t="b">
        <f t="shared" ca="1" si="180"/>
        <v>0</v>
      </c>
      <c r="AN313" t="b">
        <f t="shared" ca="1" si="158"/>
        <v>0</v>
      </c>
      <c r="AO313" t="b">
        <f t="shared" ca="1" si="191"/>
        <v>1</v>
      </c>
      <c r="AP313" t="b">
        <f t="shared" ca="1" si="181"/>
        <v>0</v>
      </c>
      <c r="AQ313" t="b">
        <f t="shared" ca="1" si="159"/>
        <v>0</v>
      </c>
      <c r="AR313" s="124" t="e">
        <f t="shared" ca="1" si="182"/>
        <v>#N/A</v>
      </c>
      <c r="AS313" s="124" t="e">
        <f t="shared" ca="1" si="183"/>
        <v>#N/A</v>
      </c>
      <c r="AT313" t="e">
        <f t="shared" ca="1" si="192"/>
        <v>#N/A</v>
      </c>
      <c r="AU313" t="e">
        <f t="shared" ca="1" si="192"/>
        <v>#N/A</v>
      </c>
    </row>
    <row r="314" spans="1:47" x14ac:dyDescent="0.25">
      <c r="A314">
        <v>282</v>
      </c>
      <c r="B314" s="74">
        <f ca="1">OFFSET(InputPriceData!B$15,CalculationsAndCharts!$A314+$A$11,0,1,1)</f>
        <v>41178</v>
      </c>
      <c r="C314" s="3">
        <f ca="1">OFFSET(InputPriceData!G$15,CalculationsAndCharts!$A314+$A$11,0,1,1)</f>
        <v>3029400</v>
      </c>
      <c r="D314" s="4">
        <f ca="1">OFFSET(InputPriceData!C$15,CalculationsAndCharts!$A314+$A$11,IF($C$7,7,0),1,1)</f>
        <v>52.5</v>
      </c>
      <c r="E314" s="4">
        <f ca="1">OFFSET(InputPriceData!D$15,CalculationsAndCharts!$A314+$A$11,IF($C$7,7,0),1,1)</f>
        <v>53.36</v>
      </c>
      <c r="F314" s="4">
        <f ca="1">OFFSET(InputPriceData!E$15,CalculationsAndCharts!$A314+$A$11,IF($C$7,7,0),1,1)</f>
        <v>52.46</v>
      </c>
      <c r="G314" s="4">
        <f ca="1">OFFSET(InputPriceData!F$15,CalculationsAndCharts!$A314+$A$11,IF($C$7,7,0),1,1)</f>
        <v>52.86</v>
      </c>
      <c r="H314" s="126" t="e">
        <f t="shared" si="162"/>
        <v>#N/A</v>
      </c>
      <c r="I314" s="41" t="e">
        <f t="shared" si="195"/>
        <v>#N/A</v>
      </c>
      <c r="J314" s="41" t="e">
        <f t="shared" si="195"/>
        <v>#N/A</v>
      </c>
      <c r="K314" s="215">
        <f t="shared" ca="1" si="163"/>
        <v>52.685334408156649</v>
      </c>
      <c r="L314" s="215">
        <f t="shared" ca="1" si="184"/>
        <v>52.685334408156649</v>
      </c>
      <c r="M314" s="121">
        <f t="shared" ca="1" si="164"/>
        <v>1.3557949492157835</v>
      </c>
      <c r="N314" s="121">
        <f t="shared" ca="1" si="185"/>
        <v>1.7962279322941774</v>
      </c>
      <c r="O314" s="121">
        <f t="shared" ca="1" si="186"/>
        <v>1.8908217293906753</v>
      </c>
      <c r="P314" s="121">
        <f t="shared" ca="1" si="194"/>
        <v>-1.331313444906538</v>
      </c>
      <c r="Q314" s="121">
        <f t="shared" ca="1" si="165"/>
        <v>0.9706425112605247</v>
      </c>
      <c r="R314" s="121">
        <f t="shared" ca="1" si="166"/>
        <v>1.004362941580988</v>
      </c>
      <c r="S314" s="121"/>
      <c r="T314" s="124">
        <f t="shared" ca="1" si="167"/>
        <v>52.94</v>
      </c>
      <c r="U314" s="124">
        <f t="shared" ca="1" si="168"/>
        <v>48.54</v>
      </c>
      <c r="V314" s="121">
        <f t="shared" ca="1" si="169"/>
        <v>0.98181818181818215</v>
      </c>
      <c r="W314" s="121" t="e">
        <f t="shared" si="187"/>
        <v>#N/A</v>
      </c>
      <c r="X314" s="124">
        <f t="shared" si="188"/>
        <v>0.2</v>
      </c>
      <c r="Y314" s="124">
        <f t="shared" si="189"/>
        <v>0.8</v>
      </c>
      <c r="Z314" t="e">
        <f t="shared" ca="1" si="170"/>
        <v>#N/A</v>
      </c>
      <c r="AA314" t="e">
        <f t="shared" ca="1" si="171"/>
        <v>#N/A</v>
      </c>
      <c r="AB314" t="e">
        <f t="shared" ca="1" si="172"/>
        <v>#N/A</v>
      </c>
      <c r="AC314" t="e">
        <f t="shared" ca="1" si="173"/>
        <v>#N/A</v>
      </c>
      <c r="AD314" t="b">
        <f t="shared" ca="1" si="174"/>
        <v>0</v>
      </c>
      <c r="AE314" t="b">
        <f t="shared" ca="1" si="161"/>
        <v>0</v>
      </c>
      <c r="AF314" t="b">
        <f t="shared" ca="1" si="190"/>
        <v>0</v>
      </c>
      <c r="AG314" t="b">
        <f t="shared" ca="1" si="175"/>
        <v>0</v>
      </c>
      <c r="AH314" t="b">
        <f t="shared" ca="1" si="157"/>
        <v>0</v>
      </c>
      <c r="AI314" s="225" t="e">
        <f t="shared" ca="1" si="176"/>
        <v>#N/A</v>
      </c>
      <c r="AJ314" s="225" t="e">
        <f t="shared" ca="1" si="177"/>
        <v>#N/A</v>
      </c>
      <c r="AK314" s="225" t="e">
        <f t="shared" ca="1" si="178"/>
        <v>#N/A</v>
      </c>
      <c r="AL314" s="225" t="e">
        <f t="shared" ca="1" si="179"/>
        <v>#N/A</v>
      </c>
      <c r="AM314" t="b">
        <f t="shared" ca="1" si="180"/>
        <v>0</v>
      </c>
      <c r="AN314" t="b">
        <f t="shared" ca="1" si="158"/>
        <v>0</v>
      </c>
      <c r="AO314" t="b">
        <f t="shared" ca="1" si="191"/>
        <v>1</v>
      </c>
      <c r="AP314" t="b">
        <f t="shared" ca="1" si="181"/>
        <v>0</v>
      </c>
      <c r="AQ314" t="b">
        <f t="shared" ca="1" si="159"/>
        <v>0</v>
      </c>
      <c r="AR314" s="124" t="e">
        <f t="shared" ca="1" si="182"/>
        <v>#N/A</v>
      </c>
      <c r="AS314" s="124" t="e">
        <f t="shared" ca="1" si="183"/>
        <v>#N/A</v>
      </c>
      <c r="AT314" t="e">
        <f t="shared" ca="1" si="192"/>
        <v>#N/A</v>
      </c>
      <c r="AU314" t="e">
        <f t="shared" ca="1" si="192"/>
        <v>#N/A</v>
      </c>
    </row>
    <row r="315" spans="1:47" x14ac:dyDescent="0.25">
      <c r="A315">
        <v>283</v>
      </c>
      <c r="B315" s="74">
        <f ca="1">OFFSET(InputPriceData!B$15,CalculationsAndCharts!$A315+$A$11,0,1,1)</f>
        <v>41177</v>
      </c>
      <c r="C315" s="3">
        <f ca="1">OFFSET(InputPriceData!G$15,CalculationsAndCharts!$A315+$A$11,0,1,1)</f>
        <v>2423000</v>
      </c>
      <c r="D315" s="4">
        <f ca="1">OFFSET(InputPriceData!C$15,CalculationsAndCharts!$A315+$A$11,IF($C$7,7,0),1,1)</f>
        <v>52.52</v>
      </c>
      <c r="E315" s="4">
        <f ca="1">OFFSET(InputPriceData!D$15,CalculationsAndCharts!$A315+$A$11,IF($C$7,7,0),1,1)</f>
        <v>52.9</v>
      </c>
      <c r="F315" s="4">
        <f ca="1">OFFSET(InputPriceData!E$15,CalculationsAndCharts!$A315+$A$11,IF($C$7,7,0),1,1)</f>
        <v>52.43</v>
      </c>
      <c r="G315" s="4">
        <f ca="1">OFFSET(InputPriceData!F$15,CalculationsAndCharts!$A315+$A$11,IF($C$7,7,0),1,1)</f>
        <v>52.7</v>
      </c>
      <c r="H315" s="126" t="e">
        <f t="shared" si="162"/>
        <v>#N/A</v>
      </c>
      <c r="I315" s="41" t="e">
        <f t="shared" si="195"/>
        <v>#N/A</v>
      </c>
      <c r="J315" s="41" t="e">
        <f t="shared" si="195"/>
        <v>#N/A</v>
      </c>
      <c r="K315" s="215">
        <f t="shared" ca="1" si="163"/>
        <v>52.440632199268293</v>
      </c>
      <c r="L315" s="215">
        <f t="shared" ca="1" si="184"/>
        <v>52.440632199268293</v>
      </c>
      <c r="M315" s="121">
        <f t="shared" ca="1" si="164"/>
        <v>1.4853740924362686</v>
      </c>
      <c r="N315" s="121">
        <f t="shared" ca="1" si="185"/>
        <v>1.8908217293906753</v>
      </c>
      <c r="O315" s="121">
        <f t="shared" ca="1" si="186"/>
        <v>1.8908217293906753</v>
      </c>
      <c r="P315" s="121">
        <f t="shared" ca="1" si="194"/>
        <v>-1.331313444906538</v>
      </c>
      <c r="Q315" s="121">
        <f t="shared" ca="1" si="165"/>
        <v>1</v>
      </c>
      <c r="R315" s="121">
        <f t="shared" ca="1" si="166"/>
        <v>0.9904757880997398</v>
      </c>
      <c r="S315" s="121"/>
      <c r="T315" s="124">
        <f t="shared" ca="1" si="167"/>
        <v>52.94</v>
      </c>
      <c r="U315" s="124">
        <f t="shared" ca="1" si="168"/>
        <v>48.54</v>
      </c>
      <c r="V315" s="121">
        <f t="shared" ca="1" si="169"/>
        <v>0.94545454545454655</v>
      </c>
      <c r="W315" s="121" t="e">
        <f t="shared" si="187"/>
        <v>#N/A</v>
      </c>
      <c r="X315" s="124">
        <f t="shared" si="188"/>
        <v>0.2</v>
      </c>
      <c r="Y315" s="124">
        <f t="shared" si="189"/>
        <v>0.8</v>
      </c>
      <c r="Z315" t="e">
        <f t="shared" ca="1" si="170"/>
        <v>#N/A</v>
      </c>
      <c r="AA315" t="e">
        <f t="shared" ca="1" si="171"/>
        <v>#N/A</v>
      </c>
      <c r="AB315" t="e">
        <f t="shared" ca="1" si="172"/>
        <v>#N/A</v>
      </c>
      <c r="AC315" t="e">
        <f t="shared" ca="1" si="173"/>
        <v>#N/A</v>
      </c>
      <c r="AD315" t="b">
        <f t="shared" ca="1" si="174"/>
        <v>0</v>
      </c>
      <c r="AE315" t="b">
        <f t="shared" ca="1" si="161"/>
        <v>0</v>
      </c>
      <c r="AF315" t="b">
        <f t="shared" ca="1" si="190"/>
        <v>0</v>
      </c>
      <c r="AG315" t="b">
        <f t="shared" ca="1" si="175"/>
        <v>0</v>
      </c>
      <c r="AH315" t="b">
        <f t="shared" ca="1" si="157"/>
        <v>0</v>
      </c>
      <c r="AI315" s="225" t="e">
        <f t="shared" ca="1" si="176"/>
        <v>#N/A</v>
      </c>
      <c r="AJ315" s="225" t="e">
        <f t="shared" ca="1" si="177"/>
        <v>#N/A</v>
      </c>
      <c r="AK315" s="225" t="e">
        <f t="shared" ca="1" si="178"/>
        <v>#N/A</v>
      </c>
      <c r="AL315" s="225" t="e">
        <f t="shared" ca="1" si="179"/>
        <v>#N/A</v>
      </c>
      <c r="AM315" t="b">
        <f t="shared" ca="1" si="180"/>
        <v>0</v>
      </c>
      <c r="AN315" t="b">
        <f t="shared" ca="1" si="158"/>
        <v>0</v>
      </c>
      <c r="AO315" t="b">
        <f t="shared" ca="1" si="191"/>
        <v>1</v>
      </c>
      <c r="AP315" t="b">
        <f t="shared" ca="1" si="181"/>
        <v>0</v>
      </c>
      <c r="AQ315" t="b">
        <f t="shared" ca="1" si="159"/>
        <v>0</v>
      </c>
      <c r="AR315" s="124" t="e">
        <f t="shared" ca="1" si="182"/>
        <v>#N/A</v>
      </c>
      <c r="AS315" s="124" t="e">
        <f t="shared" ca="1" si="183"/>
        <v>#N/A</v>
      </c>
      <c r="AT315" t="e">
        <f t="shared" ca="1" si="192"/>
        <v>#N/A</v>
      </c>
      <c r="AU315" t="e">
        <f t="shared" ca="1" si="192"/>
        <v>#N/A</v>
      </c>
    </row>
    <row r="316" spans="1:47" x14ac:dyDescent="0.25">
      <c r="A316">
        <v>284</v>
      </c>
      <c r="B316" s="74">
        <f ca="1">OFFSET(InputPriceData!B$15,CalculationsAndCharts!$A316+$A$11,0,1,1)</f>
        <v>41176</v>
      </c>
      <c r="C316" s="3">
        <f ca="1">OFFSET(InputPriceData!G$15,CalculationsAndCharts!$A316+$A$11,0,1,1)</f>
        <v>2403500</v>
      </c>
      <c r="D316" s="4">
        <f ca="1">OFFSET(InputPriceData!C$15,CalculationsAndCharts!$A316+$A$11,IF($C$7,7,0),1,1)</f>
        <v>52.4</v>
      </c>
      <c r="E316" s="4">
        <f ca="1">OFFSET(InputPriceData!D$15,CalculationsAndCharts!$A316+$A$11,IF($C$7,7,0),1,1)</f>
        <v>52.72</v>
      </c>
      <c r="F316" s="4">
        <f ca="1">OFFSET(InputPriceData!E$15,CalculationsAndCharts!$A316+$A$11,IF($C$7,7,0),1,1)</f>
        <v>52.35</v>
      </c>
      <c r="G316" s="4">
        <f ca="1">OFFSET(InputPriceData!F$15,CalculationsAndCharts!$A316+$A$11,IF($C$7,7,0),1,1)</f>
        <v>52.51</v>
      </c>
      <c r="H316" s="126" t="e">
        <f t="shared" si="162"/>
        <v>#N/A</v>
      </c>
      <c r="I316" s="41" t="e">
        <f t="shared" si="195"/>
        <v>#N/A</v>
      </c>
      <c r="J316" s="41" t="e">
        <f t="shared" si="195"/>
        <v>#N/A</v>
      </c>
      <c r="K316" s="215">
        <f t="shared" ca="1" si="163"/>
        <v>52.054544795699258</v>
      </c>
      <c r="L316" s="215">
        <f t="shared" ca="1" si="184"/>
        <v>52.054544795699258</v>
      </c>
      <c r="M316" s="121">
        <f t="shared" ca="1" si="164"/>
        <v>1.5943504836249449</v>
      </c>
      <c r="N316" s="121">
        <f t="shared" ca="1" si="185"/>
        <v>1.8314003628077906</v>
      </c>
      <c r="O316" s="121">
        <f t="shared" ca="1" si="186"/>
        <v>1.8314003628077906</v>
      </c>
      <c r="P316" s="121">
        <f t="shared" ca="1" si="194"/>
        <v>-1.331313444906538</v>
      </c>
      <c r="Q316" s="121">
        <f t="shared" ca="1" si="165"/>
        <v>1</v>
      </c>
      <c r="R316" s="121">
        <f t="shared" ca="1" si="166"/>
        <v>0.95353903275995111</v>
      </c>
      <c r="S316" s="121"/>
      <c r="T316" s="124">
        <f t="shared" ca="1" si="167"/>
        <v>52.94</v>
      </c>
      <c r="U316" s="124">
        <f t="shared" ca="1" si="168"/>
        <v>48.54</v>
      </c>
      <c r="V316" s="121">
        <f t="shared" ca="1" si="169"/>
        <v>0.90227272727272734</v>
      </c>
      <c r="W316" s="121" t="e">
        <f t="shared" si="187"/>
        <v>#N/A</v>
      </c>
      <c r="X316" s="124">
        <f t="shared" si="188"/>
        <v>0.2</v>
      </c>
      <c r="Y316" s="124">
        <f t="shared" si="189"/>
        <v>0.8</v>
      </c>
      <c r="Z316" t="e">
        <f t="shared" ca="1" si="170"/>
        <v>#N/A</v>
      </c>
      <c r="AA316" t="e">
        <f t="shared" ca="1" si="171"/>
        <v>#N/A</v>
      </c>
      <c r="AB316" t="e">
        <f t="shared" ca="1" si="172"/>
        <v>#N/A</v>
      </c>
      <c r="AC316" t="e">
        <f t="shared" ca="1" si="173"/>
        <v>#N/A</v>
      </c>
      <c r="AD316" t="b">
        <f t="shared" ca="1" si="174"/>
        <v>0</v>
      </c>
      <c r="AE316" t="b">
        <f t="shared" ca="1" si="161"/>
        <v>0</v>
      </c>
      <c r="AF316" t="b">
        <f t="shared" ca="1" si="190"/>
        <v>0</v>
      </c>
      <c r="AG316" t="b">
        <f t="shared" ca="1" si="175"/>
        <v>0</v>
      </c>
      <c r="AH316" t="b">
        <f t="shared" ca="1" si="157"/>
        <v>0</v>
      </c>
      <c r="AI316" s="225" t="e">
        <f t="shared" ca="1" si="176"/>
        <v>#N/A</v>
      </c>
      <c r="AJ316" s="225" t="e">
        <f t="shared" ca="1" si="177"/>
        <v>#N/A</v>
      </c>
      <c r="AK316" s="225" t="e">
        <f t="shared" ca="1" si="178"/>
        <v>#N/A</v>
      </c>
      <c r="AL316" s="225" t="e">
        <f t="shared" ca="1" si="179"/>
        <v>#N/A</v>
      </c>
      <c r="AM316" t="b">
        <f t="shared" ca="1" si="180"/>
        <v>0</v>
      </c>
      <c r="AN316" t="b">
        <f t="shared" ca="1" si="158"/>
        <v>0</v>
      </c>
      <c r="AO316" t="b">
        <f t="shared" ca="1" si="191"/>
        <v>1</v>
      </c>
      <c r="AP316" t="b">
        <f t="shared" ca="1" si="181"/>
        <v>0</v>
      </c>
      <c r="AQ316" t="b">
        <f t="shared" ca="1" si="159"/>
        <v>0</v>
      </c>
      <c r="AR316" s="124" t="e">
        <f t="shared" ca="1" si="182"/>
        <v>#N/A</v>
      </c>
      <c r="AS316" s="124" t="e">
        <f t="shared" ca="1" si="183"/>
        <v>#N/A</v>
      </c>
      <c r="AT316" t="e">
        <f t="shared" ca="1" si="192"/>
        <v>#N/A</v>
      </c>
      <c r="AU316" t="e">
        <f t="shared" ca="1" si="192"/>
        <v>#N/A</v>
      </c>
    </row>
    <row r="317" spans="1:47" x14ac:dyDescent="0.25">
      <c r="A317">
        <v>285</v>
      </c>
      <c r="B317" s="74">
        <f ca="1">OFFSET(InputPriceData!B$15,CalculationsAndCharts!$A317+$A$11,0,1,1)</f>
        <v>41173</v>
      </c>
      <c r="C317" s="3">
        <f ca="1">OFFSET(InputPriceData!G$15,CalculationsAndCharts!$A317+$A$11,0,1,1)</f>
        <v>3464100</v>
      </c>
      <c r="D317" s="4">
        <f ca="1">OFFSET(InputPriceData!C$15,CalculationsAndCharts!$A317+$A$11,IF($C$7,7,0),1,1)</f>
        <v>52.77</v>
      </c>
      <c r="E317" s="4">
        <f ca="1">OFFSET(InputPriceData!D$15,CalculationsAndCharts!$A317+$A$11,IF($C$7,7,0),1,1)</f>
        <v>52.94</v>
      </c>
      <c r="F317" s="4">
        <f ca="1">OFFSET(InputPriceData!E$15,CalculationsAndCharts!$A317+$A$11,IF($C$7,7,0),1,1)</f>
        <v>52.55</v>
      </c>
      <c r="G317" s="4">
        <f ca="1">OFFSET(InputPriceData!F$15,CalculationsAndCharts!$A317+$A$11,IF($C$7,7,0),1,1)</f>
        <v>52.94</v>
      </c>
      <c r="H317" s="126" t="e">
        <f t="shared" si="162"/>
        <v>#N/A</v>
      </c>
      <c r="I317" s="41" t="e">
        <f t="shared" si="195"/>
        <v>#N/A</v>
      </c>
      <c r="J317" s="41" t="e">
        <f t="shared" si="195"/>
        <v>#N/A</v>
      </c>
      <c r="K317" s="215">
        <f t="shared" ca="1" si="163"/>
        <v>51.454617468078979</v>
      </c>
      <c r="L317" s="215">
        <f t="shared" ca="1" si="184"/>
        <v>51.454617468078979</v>
      </c>
      <c r="M317" s="121">
        <f t="shared" ca="1" si="164"/>
        <v>2.3921539524998456</v>
      </c>
      <c r="N317" s="121">
        <f t="shared" ca="1" si="185"/>
        <v>1.5074977591661476</v>
      </c>
      <c r="O317" s="121">
        <f t="shared" ca="1" si="186"/>
        <v>1.5074977591661476</v>
      </c>
      <c r="P317" s="121">
        <f t="shared" ca="1" si="194"/>
        <v>-1.331313444906538</v>
      </c>
      <c r="Q317" s="121">
        <f t="shared" ca="1" si="165"/>
        <v>1</v>
      </c>
      <c r="R317" s="121">
        <f t="shared" ca="1" si="166"/>
        <v>0.89232803593182641</v>
      </c>
      <c r="S317" s="121"/>
      <c r="T317" s="124">
        <f t="shared" ca="1" si="167"/>
        <v>52.94</v>
      </c>
      <c r="U317" s="124">
        <f t="shared" ca="1" si="168"/>
        <v>48.54</v>
      </c>
      <c r="V317" s="121">
        <f t="shared" ca="1" si="169"/>
        <v>1</v>
      </c>
      <c r="W317" s="121" t="e">
        <f t="shared" si="187"/>
        <v>#N/A</v>
      </c>
      <c r="X317" s="124">
        <f t="shared" si="188"/>
        <v>0.2</v>
      </c>
      <c r="Y317" s="124">
        <f t="shared" si="189"/>
        <v>0.8</v>
      </c>
      <c r="Z317" t="e">
        <f t="shared" ca="1" si="170"/>
        <v>#N/A</v>
      </c>
      <c r="AA317" t="e">
        <f t="shared" ca="1" si="171"/>
        <v>#N/A</v>
      </c>
      <c r="AB317" t="e">
        <f t="shared" ca="1" si="172"/>
        <v>#N/A</v>
      </c>
      <c r="AC317" t="e">
        <f t="shared" ca="1" si="173"/>
        <v>#N/A</v>
      </c>
      <c r="AD317" t="b">
        <f t="shared" ca="1" si="174"/>
        <v>0</v>
      </c>
      <c r="AE317" t="b">
        <f t="shared" ca="1" si="161"/>
        <v>0</v>
      </c>
      <c r="AF317" t="b">
        <f t="shared" ca="1" si="190"/>
        <v>0</v>
      </c>
      <c r="AG317" t="b">
        <f t="shared" ca="1" si="175"/>
        <v>0</v>
      </c>
      <c r="AH317" t="b">
        <f t="shared" ca="1" si="157"/>
        <v>0</v>
      </c>
      <c r="AI317" s="225" t="e">
        <f t="shared" ca="1" si="176"/>
        <v>#N/A</v>
      </c>
      <c r="AJ317" s="225" t="e">
        <f t="shared" ca="1" si="177"/>
        <v>#N/A</v>
      </c>
      <c r="AK317" s="225" t="e">
        <f t="shared" ca="1" si="178"/>
        <v>#N/A</v>
      </c>
      <c r="AL317" s="225" t="e">
        <f t="shared" ca="1" si="179"/>
        <v>#N/A</v>
      </c>
      <c r="AM317" t="b">
        <f t="shared" ca="1" si="180"/>
        <v>0</v>
      </c>
      <c r="AN317" t="b">
        <f t="shared" ca="1" si="158"/>
        <v>0</v>
      </c>
      <c r="AO317" t="b">
        <f t="shared" ca="1" si="191"/>
        <v>1</v>
      </c>
      <c r="AP317" t="b">
        <f t="shared" ca="1" si="181"/>
        <v>0</v>
      </c>
      <c r="AQ317" t="b">
        <f t="shared" ca="1" si="159"/>
        <v>0</v>
      </c>
      <c r="AR317" s="124" t="e">
        <f t="shared" ca="1" si="182"/>
        <v>#N/A</v>
      </c>
      <c r="AS317" s="124" t="e">
        <f t="shared" ca="1" si="183"/>
        <v>#N/A</v>
      </c>
      <c r="AT317" t="e">
        <f t="shared" ca="1" si="192"/>
        <v>#N/A</v>
      </c>
      <c r="AU317" t="e">
        <f t="shared" ca="1" si="192"/>
        <v>#N/A</v>
      </c>
    </row>
    <row r="318" spans="1:47" x14ac:dyDescent="0.25">
      <c r="A318">
        <v>286</v>
      </c>
      <c r="B318" s="74">
        <f ca="1">OFFSET(InputPriceData!B$15,CalculationsAndCharts!$A318+$A$11,0,1,1)</f>
        <v>41172</v>
      </c>
      <c r="C318" s="3">
        <f ca="1">OFFSET(InputPriceData!G$15,CalculationsAndCharts!$A318+$A$11,0,1,1)</f>
        <v>5283600</v>
      </c>
      <c r="D318" s="4">
        <f ca="1">OFFSET(InputPriceData!C$15,CalculationsAndCharts!$A318+$A$11,IF($C$7,7,0),1,1)</f>
        <v>51.32</v>
      </c>
      <c r="E318" s="4">
        <f ca="1">OFFSET(InputPriceData!D$15,CalculationsAndCharts!$A318+$A$11,IF($C$7,7,0),1,1)</f>
        <v>52.79</v>
      </c>
      <c r="F318" s="4">
        <f ca="1">OFFSET(InputPriceData!E$15,CalculationsAndCharts!$A318+$A$11,IF($C$7,7,0),1,1)</f>
        <v>51.16</v>
      </c>
      <c r="G318" s="4">
        <f ca="1">OFFSET(InputPriceData!F$15,CalculationsAndCharts!$A318+$A$11,IF($C$7,7,0),1,1)</f>
        <v>52.45</v>
      </c>
      <c r="H318" s="126" t="e">
        <f t="shared" si="162"/>
        <v>#N/A</v>
      </c>
      <c r="I318" s="41" t="e">
        <f t="shared" si="195"/>
        <v>#N/A</v>
      </c>
      <c r="J318" s="41" t="e">
        <f t="shared" si="195"/>
        <v>#N/A</v>
      </c>
      <c r="K318" s="215">
        <f t="shared" ca="1" si="163"/>
        <v>50.777857452364927</v>
      </c>
      <c r="L318" s="215">
        <f t="shared" ca="1" si="184"/>
        <v>50.777857452364927</v>
      </c>
      <c r="M318" s="121">
        <f t="shared" ca="1" si="164"/>
        <v>2.3183609994931715</v>
      </c>
      <c r="N318" s="121">
        <f t="shared" ca="1" si="185"/>
        <v>1.0189421526860332</v>
      </c>
      <c r="O318" s="121">
        <f t="shared" ca="1" si="186"/>
        <v>1.0189421526860332</v>
      </c>
      <c r="P318" s="121">
        <f t="shared" ca="1" si="194"/>
        <v>-1.331313444906538</v>
      </c>
      <c r="Q318" s="121">
        <f t="shared" ca="1" si="165"/>
        <v>1</v>
      </c>
      <c r="R318" s="121">
        <f t="shared" ca="1" si="166"/>
        <v>0.80977090209418989</v>
      </c>
      <c r="S318" s="121"/>
      <c r="T318" s="124">
        <f t="shared" ca="1" si="167"/>
        <v>52.45</v>
      </c>
      <c r="U318" s="124">
        <f t="shared" ca="1" si="168"/>
        <v>48.54</v>
      </c>
      <c r="V318" s="121">
        <f t="shared" ca="1" si="169"/>
        <v>1</v>
      </c>
      <c r="W318" s="121" t="e">
        <f t="shared" si="187"/>
        <v>#N/A</v>
      </c>
      <c r="X318" s="124">
        <f t="shared" si="188"/>
        <v>0.2</v>
      </c>
      <c r="Y318" s="124">
        <f t="shared" si="189"/>
        <v>0.8</v>
      </c>
      <c r="Z318" t="e">
        <f t="shared" ca="1" si="170"/>
        <v>#N/A</v>
      </c>
      <c r="AA318" t="e">
        <f t="shared" ca="1" si="171"/>
        <v>#N/A</v>
      </c>
      <c r="AB318" t="e">
        <f t="shared" ca="1" si="172"/>
        <v>#N/A</v>
      </c>
      <c r="AC318" t="e">
        <f t="shared" ca="1" si="173"/>
        <v>#N/A</v>
      </c>
      <c r="AD318" t="b">
        <f t="shared" ca="1" si="174"/>
        <v>0</v>
      </c>
      <c r="AE318" t="b">
        <f t="shared" ca="1" si="161"/>
        <v>0</v>
      </c>
      <c r="AF318" t="b">
        <f t="shared" ca="1" si="190"/>
        <v>0</v>
      </c>
      <c r="AG318" t="b">
        <f t="shared" ca="1" si="175"/>
        <v>0</v>
      </c>
      <c r="AH318" t="b">
        <f t="shared" ca="1" si="157"/>
        <v>0</v>
      </c>
      <c r="AI318" s="225" t="e">
        <f t="shared" ca="1" si="176"/>
        <v>#N/A</v>
      </c>
      <c r="AJ318" s="225" t="e">
        <f t="shared" ca="1" si="177"/>
        <v>#N/A</v>
      </c>
      <c r="AK318" s="225" t="e">
        <f t="shared" ca="1" si="178"/>
        <v>#N/A</v>
      </c>
      <c r="AL318" s="225" t="e">
        <f t="shared" ca="1" si="179"/>
        <v>#N/A</v>
      </c>
      <c r="AM318" t="b">
        <f t="shared" ca="1" si="180"/>
        <v>1</v>
      </c>
      <c r="AN318" t="b">
        <f t="shared" ca="1" si="158"/>
        <v>0</v>
      </c>
      <c r="AO318" t="b">
        <f t="shared" ca="1" si="191"/>
        <v>1</v>
      </c>
      <c r="AP318" t="b">
        <f t="shared" ca="1" si="181"/>
        <v>0</v>
      </c>
      <c r="AQ318" t="b">
        <f t="shared" ca="1" si="159"/>
        <v>0</v>
      </c>
      <c r="AR318" s="124" t="e">
        <f t="shared" ca="1" si="182"/>
        <v>#N/A</v>
      </c>
      <c r="AS318" s="124" t="e">
        <f t="shared" ca="1" si="183"/>
        <v>#N/A</v>
      </c>
      <c r="AT318" t="e">
        <f t="shared" ca="1" si="192"/>
        <v>#N/A</v>
      </c>
      <c r="AU318" t="e">
        <f t="shared" ca="1" si="192"/>
        <v>#N/A</v>
      </c>
    </row>
    <row r="319" spans="1:47" x14ac:dyDescent="0.25">
      <c r="A319">
        <v>287</v>
      </c>
      <c r="B319" s="74">
        <f ca="1">OFFSET(InputPriceData!B$15,CalculationsAndCharts!$A319+$A$11,0,1,1)</f>
        <v>41171</v>
      </c>
      <c r="C319" s="3">
        <f ca="1">OFFSET(InputPriceData!G$15,CalculationsAndCharts!$A319+$A$11,0,1,1)</f>
        <v>2603000</v>
      </c>
      <c r="D319" s="4">
        <f ca="1">OFFSET(InputPriceData!C$15,CalculationsAndCharts!$A319+$A$11,IF($C$7,7,0),1,1)</f>
        <v>50.24</v>
      </c>
      <c r="E319" s="4">
        <f ca="1">OFFSET(InputPriceData!D$15,CalculationsAndCharts!$A319+$A$11,IF($C$7,7,0),1,1)</f>
        <v>51.44</v>
      </c>
      <c r="F319" s="4">
        <f ca="1">OFFSET(InputPriceData!E$15,CalculationsAndCharts!$A319+$A$11,IF($C$7,7,0),1,1)</f>
        <v>50.24</v>
      </c>
      <c r="G319" s="4">
        <f ca="1">OFFSET(InputPriceData!F$15,CalculationsAndCharts!$A319+$A$11,IF($C$7,7,0),1,1)</f>
        <v>51.18</v>
      </c>
      <c r="H319" s="126" t="e">
        <f t="shared" si="162"/>
        <v>#N/A</v>
      </c>
      <c r="I319" s="41" t="e">
        <f t="shared" si="195"/>
        <v>#N/A</v>
      </c>
      <c r="J319" s="41" t="e">
        <f t="shared" si="195"/>
        <v>#N/A</v>
      </c>
      <c r="K319" s="215">
        <f t="shared" ca="1" si="163"/>
        <v>50.31234427999911</v>
      </c>
      <c r="L319" s="215">
        <f t="shared" ca="1" si="184"/>
        <v>50.31234427999911</v>
      </c>
      <c r="M319" s="121">
        <f t="shared" ca="1" si="164"/>
        <v>1.3500939384725466</v>
      </c>
      <c r="N319" s="121">
        <f t="shared" ca="1" si="185"/>
        <v>0.65354322213604066</v>
      </c>
      <c r="O319" s="121">
        <f t="shared" ca="1" si="186"/>
        <v>0.89779988761131657</v>
      </c>
      <c r="P319" s="121">
        <f t="shared" ca="1" si="194"/>
        <v>-1.331313444906538</v>
      </c>
      <c r="Q319" s="121">
        <f t="shared" ca="1" si="165"/>
        <v>0.89042429475787122</v>
      </c>
      <c r="R319" s="121">
        <f t="shared" ca="1" si="166"/>
        <v>0.72612447468825991</v>
      </c>
      <c r="S319" s="121"/>
      <c r="T319" s="124">
        <f t="shared" ca="1" si="167"/>
        <v>51.18</v>
      </c>
      <c r="U319" s="124">
        <f t="shared" ca="1" si="168"/>
        <v>48.54</v>
      </c>
      <c r="V319" s="121">
        <f t="shared" ca="1" si="169"/>
        <v>1</v>
      </c>
      <c r="W319" s="121" t="e">
        <f t="shared" si="187"/>
        <v>#N/A</v>
      </c>
      <c r="X319" s="124">
        <f t="shared" si="188"/>
        <v>0.2</v>
      </c>
      <c r="Y319" s="124">
        <f t="shared" si="189"/>
        <v>0.8</v>
      </c>
      <c r="Z319" t="e">
        <f t="shared" ca="1" si="170"/>
        <v>#N/A</v>
      </c>
      <c r="AA319" t="e">
        <f t="shared" ca="1" si="171"/>
        <v>#N/A</v>
      </c>
      <c r="AB319" t="e">
        <f t="shared" ca="1" si="172"/>
        <v>#N/A</v>
      </c>
      <c r="AC319" t="e">
        <f t="shared" ca="1" si="173"/>
        <v>#N/A</v>
      </c>
      <c r="AD319" t="b">
        <f t="shared" ca="1" si="174"/>
        <v>0</v>
      </c>
      <c r="AE319" t="b">
        <f t="shared" ca="1" si="161"/>
        <v>0</v>
      </c>
      <c r="AF319" t="b">
        <f t="shared" ca="1" si="190"/>
        <v>0</v>
      </c>
      <c r="AG319" t="b">
        <f t="shared" ca="1" si="175"/>
        <v>0</v>
      </c>
      <c r="AH319" t="b">
        <f t="shared" ca="1" si="157"/>
        <v>0</v>
      </c>
      <c r="AI319" s="225" t="e">
        <f t="shared" ca="1" si="176"/>
        <v>#N/A</v>
      </c>
      <c r="AJ319" s="225" t="e">
        <f t="shared" ca="1" si="177"/>
        <v>#N/A</v>
      </c>
      <c r="AK319" s="225" t="e">
        <f t="shared" ca="1" si="178"/>
        <v>#N/A</v>
      </c>
      <c r="AL319" s="225" t="e">
        <f t="shared" ca="1" si="179"/>
        <v>#N/A</v>
      </c>
      <c r="AM319" t="b">
        <f t="shared" ca="1" si="180"/>
        <v>0</v>
      </c>
      <c r="AN319" t="b">
        <f t="shared" ca="1" si="158"/>
        <v>0</v>
      </c>
      <c r="AO319" t="b">
        <f t="shared" ca="1" si="191"/>
        <v>1</v>
      </c>
      <c r="AP319" t="b">
        <f t="shared" ca="1" si="181"/>
        <v>0</v>
      </c>
      <c r="AQ319" t="b">
        <f t="shared" ca="1" si="159"/>
        <v>0</v>
      </c>
      <c r="AR319" s="124" t="e">
        <f t="shared" ca="1" si="182"/>
        <v>#N/A</v>
      </c>
      <c r="AS319" s="124" t="e">
        <f t="shared" ca="1" si="183"/>
        <v>#N/A</v>
      </c>
      <c r="AT319" t="e">
        <f t="shared" ca="1" si="192"/>
        <v>#N/A</v>
      </c>
      <c r="AU319" t="e">
        <f t="shared" ca="1" si="192"/>
        <v>#N/A</v>
      </c>
    </row>
    <row r="320" spans="1:47" x14ac:dyDescent="0.25">
      <c r="A320">
        <v>288</v>
      </c>
      <c r="B320" s="74">
        <f ca="1">OFFSET(InputPriceData!B$15,CalculationsAndCharts!$A320+$A$11,0,1,1)</f>
        <v>41170</v>
      </c>
      <c r="C320" s="3">
        <f ca="1">OFFSET(InputPriceData!G$15,CalculationsAndCharts!$A320+$A$11,0,1,1)</f>
        <v>2030800</v>
      </c>
      <c r="D320" s="4">
        <f ca="1">OFFSET(InputPriceData!C$15,CalculationsAndCharts!$A320+$A$11,IF($C$7,7,0),1,1)</f>
        <v>50.04</v>
      </c>
      <c r="E320" s="4">
        <f ca="1">OFFSET(InputPriceData!D$15,CalculationsAndCharts!$A320+$A$11,IF($C$7,7,0),1,1)</f>
        <v>50.26</v>
      </c>
      <c r="F320" s="4">
        <f ca="1">OFFSET(InputPriceData!E$15,CalculationsAndCharts!$A320+$A$11,IF($C$7,7,0),1,1)</f>
        <v>49.93</v>
      </c>
      <c r="G320" s="4">
        <f ca="1">OFFSET(InputPriceData!F$15,CalculationsAndCharts!$A320+$A$11,IF($C$7,7,0),1,1)</f>
        <v>50.25</v>
      </c>
      <c r="H320" s="126" t="e">
        <f t="shared" si="162"/>
        <v>#N/A</v>
      </c>
      <c r="I320" s="41" t="e">
        <f t="shared" si="195"/>
        <v>#N/A</v>
      </c>
      <c r="J320" s="41" t="e">
        <f t="shared" si="195"/>
        <v>#N/A</v>
      </c>
      <c r="K320" s="215">
        <f t="shared" ca="1" si="163"/>
        <v>50.10534467459911</v>
      </c>
      <c r="L320" s="215">
        <f t="shared" ca="1" si="184"/>
        <v>50.10534467459911</v>
      </c>
      <c r="M320" s="121">
        <f t="shared" ca="1" si="164"/>
        <v>0.54572824333044567</v>
      </c>
      <c r="N320" s="121">
        <f t="shared" ca="1" si="185"/>
        <v>0.49179552049011505</v>
      </c>
      <c r="O320" s="121">
        <f t="shared" ca="1" si="186"/>
        <v>0.89779988761131657</v>
      </c>
      <c r="P320" s="121">
        <f t="shared" ca="1" si="194"/>
        <v>-1.331313444906538</v>
      </c>
      <c r="Q320" s="121">
        <f t="shared" ca="1" si="165"/>
        <v>0.81786284205540749</v>
      </c>
      <c r="R320" s="121">
        <f t="shared" ca="1" si="166"/>
        <v>0.65759082229143406</v>
      </c>
      <c r="S320" s="121"/>
      <c r="T320" s="124">
        <f t="shared" ca="1" si="167"/>
        <v>51.07</v>
      </c>
      <c r="U320" s="124">
        <f t="shared" ca="1" si="168"/>
        <v>48.54</v>
      </c>
      <c r="V320" s="121">
        <f t="shared" ca="1" si="169"/>
        <v>0.67588932806324109</v>
      </c>
      <c r="W320" s="121" t="e">
        <f t="shared" si="187"/>
        <v>#N/A</v>
      </c>
      <c r="X320" s="124">
        <f t="shared" si="188"/>
        <v>0.2</v>
      </c>
      <c r="Y320" s="124">
        <f t="shared" si="189"/>
        <v>0.8</v>
      </c>
      <c r="Z320" t="e">
        <f t="shared" ca="1" si="170"/>
        <v>#N/A</v>
      </c>
      <c r="AA320" t="e">
        <f t="shared" ca="1" si="171"/>
        <v>#N/A</v>
      </c>
      <c r="AB320" t="e">
        <f t="shared" ca="1" si="172"/>
        <v>#N/A</v>
      </c>
      <c r="AC320" t="e">
        <f t="shared" ca="1" si="173"/>
        <v>#N/A</v>
      </c>
      <c r="AD320" t="b">
        <f t="shared" ca="1" si="174"/>
        <v>0</v>
      </c>
      <c r="AE320" t="b">
        <f t="shared" ca="1" si="161"/>
        <v>0</v>
      </c>
      <c r="AF320" t="b">
        <f t="shared" ca="1" si="190"/>
        <v>0</v>
      </c>
      <c r="AG320" t="b">
        <f t="shared" ca="1" si="175"/>
        <v>0</v>
      </c>
      <c r="AH320" t="b">
        <f t="shared" ca="1" si="157"/>
        <v>0</v>
      </c>
      <c r="AI320" s="225" t="e">
        <f t="shared" ca="1" si="176"/>
        <v>#N/A</v>
      </c>
      <c r="AJ320" s="225" t="e">
        <f t="shared" ca="1" si="177"/>
        <v>#N/A</v>
      </c>
      <c r="AK320" s="225" t="e">
        <f t="shared" ca="1" si="178"/>
        <v>#N/A</v>
      </c>
      <c r="AL320" s="225" t="e">
        <f t="shared" ca="1" si="179"/>
        <v>#N/A</v>
      </c>
      <c r="AM320" t="b">
        <f t="shared" ca="1" si="180"/>
        <v>0</v>
      </c>
      <c r="AN320" t="b">
        <f t="shared" ca="1" si="158"/>
        <v>0</v>
      </c>
      <c r="AO320" t="b">
        <f t="shared" ca="1" si="191"/>
        <v>1</v>
      </c>
      <c r="AP320" t="b">
        <f t="shared" ca="1" si="181"/>
        <v>0</v>
      </c>
      <c r="AQ320" t="b">
        <f t="shared" ca="1" si="159"/>
        <v>0</v>
      </c>
      <c r="AR320" s="124" t="e">
        <f t="shared" ca="1" si="182"/>
        <v>#N/A</v>
      </c>
      <c r="AS320" s="124" t="e">
        <f t="shared" ca="1" si="183"/>
        <v>#N/A</v>
      </c>
      <c r="AT320" t="e">
        <f t="shared" ca="1" si="192"/>
        <v>#N/A</v>
      </c>
      <c r="AU320" t="e">
        <f t="shared" ca="1" si="192"/>
        <v>#N/A</v>
      </c>
    </row>
    <row r="321" spans="1:47" x14ac:dyDescent="0.25">
      <c r="A321">
        <v>289</v>
      </c>
      <c r="B321" s="74">
        <f ca="1">OFFSET(InputPriceData!B$15,CalculationsAndCharts!$A321+$A$11,0,1,1)</f>
        <v>41169</v>
      </c>
      <c r="C321" s="3">
        <f ca="1">OFFSET(InputPriceData!G$15,CalculationsAndCharts!$A321+$A$11,0,1,1)</f>
        <v>2001800</v>
      </c>
      <c r="D321" s="4">
        <f ca="1">OFFSET(InputPriceData!C$15,CalculationsAndCharts!$A321+$A$11,IF($C$7,7,0),1,1)</f>
        <v>49.97</v>
      </c>
      <c r="E321" s="4">
        <f ca="1">OFFSET(InputPriceData!D$15,CalculationsAndCharts!$A321+$A$11,IF($C$7,7,0),1,1)</f>
        <v>50.26</v>
      </c>
      <c r="F321" s="4">
        <f ca="1">OFFSET(InputPriceData!E$15,CalculationsAndCharts!$A321+$A$11,IF($C$7,7,0),1,1)</f>
        <v>49.78</v>
      </c>
      <c r="G321" s="4">
        <f ca="1">OFFSET(InputPriceData!F$15,CalculationsAndCharts!$A321+$A$11,IF($C$7,7,0),1,1)</f>
        <v>50.11</v>
      </c>
      <c r="H321" s="126" t="e">
        <f t="shared" si="162"/>
        <v>#N/A</v>
      </c>
      <c r="I321" s="41" t="e">
        <f t="shared" si="195"/>
        <v>#N/A</v>
      </c>
      <c r="J321" s="41" t="e">
        <f t="shared" si="195"/>
        <v>#N/A</v>
      </c>
      <c r="K321" s="215">
        <f t="shared" ca="1" si="163"/>
        <v>49.977275421781776</v>
      </c>
      <c r="L321" s="215">
        <f t="shared" ca="1" si="184"/>
        <v>49.977275421781776</v>
      </c>
      <c r="M321" s="121">
        <f t="shared" ca="1" si="164"/>
        <v>0.44098729313642504</v>
      </c>
      <c r="N321" s="121">
        <f t="shared" ca="1" si="185"/>
        <v>0.37925179578783796</v>
      </c>
      <c r="O321" s="121">
        <f t="shared" ca="1" si="186"/>
        <v>0.89779988761131657</v>
      </c>
      <c r="P321" s="121">
        <f t="shared" ca="1" si="194"/>
        <v>-1.331313444906538</v>
      </c>
      <c r="Q321" s="121">
        <f t="shared" ca="1" si="165"/>
        <v>0.76737472955771069</v>
      </c>
      <c r="R321" s="121">
        <f t="shared" ca="1" si="166"/>
        <v>0.61193215017036895</v>
      </c>
      <c r="S321" s="121"/>
      <c r="T321" s="124">
        <f t="shared" ca="1" si="167"/>
        <v>51.07</v>
      </c>
      <c r="U321" s="124">
        <f t="shared" ca="1" si="168"/>
        <v>48.54</v>
      </c>
      <c r="V321" s="121">
        <f t="shared" ca="1" si="169"/>
        <v>0.62055335968379433</v>
      </c>
      <c r="W321" s="121" t="e">
        <f t="shared" si="187"/>
        <v>#N/A</v>
      </c>
      <c r="X321" s="124">
        <f t="shared" si="188"/>
        <v>0.2</v>
      </c>
      <c r="Y321" s="124">
        <f t="shared" si="189"/>
        <v>0.8</v>
      </c>
      <c r="Z321" t="e">
        <f t="shared" ca="1" si="170"/>
        <v>#N/A</v>
      </c>
      <c r="AA321" t="e">
        <f t="shared" ca="1" si="171"/>
        <v>#N/A</v>
      </c>
      <c r="AB321" t="e">
        <f t="shared" ca="1" si="172"/>
        <v>#N/A</v>
      </c>
      <c r="AC321" t="e">
        <f t="shared" ca="1" si="173"/>
        <v>#N/A</v>
      </c>
      <c r="AD321" t="b">
        <f t="shared" ca="1" si="174"/>
        <v>0</v>
      </c>
      <c r="AE321" t="b">
        <f t="shared" ca="1" si="161"/>
        <v>0</v>
      </c>
      <c r="AF321" t="b">
        <f t="shared" ca="1" si="190"/>
        <v>0</v>
      </c>
      <c r="AG321" t="b">
        <f t="shared" ca="1" si="175"/>
        <v>0</v>
      </c>
      <c r="AH321" t="b">
        <f t="shared" ca="1" si="157"/>
        <v>0</v>
      </c>
      <c r="AI321" s="225" t="e">
        <f t="shared" ca="1" si="176"/>
        <v>#N/A</v>
      </c>
      <c r="AJ321" s="225" t="e">
        <f t="shared" ca="1" si="177"/>
        <v>#N/A</v>
      </c>
      <c r="AK321" s="225" t="e">
        <f t="shared" ca="1" si="178"/>
        <v>#N/A</v>
      </c>
      <c r="AL321" s="225" t="e">
        <f t="shared" ca="1" si="179"/>
        <v>#N/A</v>
      </c>
      <c r="AM321" t="b">
        <f t="shared" ca="1" si="180"/>
        <v>0</v>
      </c>
      <c r="AN321" t="b">
        <f t="shared" ca="1" si="158"/>
        <v>0</v>
      </c>
      <c r="AO321" t="b">
        <f t="shared" ca="1" si="191"/>
        <v>1</v>
      </c>
      <c r="AP321" t="b">
        <f t="shared" ca="1" si="181"/>
        <v>0</v>
      </c>
      <c r="AQ321" t="b">
        <f t="shared" ca="1" si="159"/>
        <v>0</v>
      </c>
      <c r="AR321" s="124" t="e">
        <f t="shared" ca="1" si="182"/>
        <v>#N/A</v>
      </c>
      <c r="AS321" s="124" t="e">
        <f t="shared" ca="1" si="183"/>
        <v>#N/A</v>
      </c>
      <c r="AT321" t="e">
        <f t="shared" ca="1" si="192"/>
        <v>#N/A</v>
      </c>
      <c r="AU321" t="e">
        <f t="shared" ca="1" si="192"/>
        <v>#N/A</v>
      </c>
    </row>
    <row r="322" spans="1:47" x14ac:dyDescent="0.25">
      <c r="A322">
        <v>290</v>
      </c>
      <c r="B322" s="74">
        <f ca="1">OFFSET(InputPriceData!B$15,CalculationsAndCharts!$A322+$A$11,0,1,1)</f>
        <v>41166</v>
      </c>
      <c r="C322" s="3">
        <f ca="1">OFFSET(InputPriceData!G$15,CalculationsAndCharts!$A322+$A$11,0,1,1)</f>
        <v>2710700</v>
      </c>
      <c r="D322" s="4">
        <f ca="1">OFFSET(InputPriceData!C$15,CalculationsAndCharts!$A322+$A$11,IF($C$7,7,0),1,1)</f>
        <v>50.92</v>
      </c>
      <c r="E322" s="4">
        <f ca="1">OFFSET(InputPriceData!D$15,CalculationsAndCharts!$A322+$A$11,IF($C$7,7,0),1,1)</f>
        <v>51.02</v>
      </c>
      <c r="F322" s="4">
        <f ca="1">OFFSET(InputPriceData!E$15,CalculationsAndCharts!$A322+$A$11,IF($C$7,7,0),1,1)</f>
        <v>50.05</v>
      </c>
      <c r="G322" s="4">
        <f ca="1">OFFSET(InputPriceData!F$15,CalculationsAndCharts!$A322+$A$11,IF($C$7,7,0),1,1)</f>
        <v>50.16</v>
      </c>
      <c r="H322" s="126" t="e">
        <f t="shared" si="162"/>
        <v>#N/A</v>
      </c>
      <c r="I322" s="41" t="e">
        <f t="shared" si="195"/>
        <v>#N/A</v>
      </c>
      <c r="J322" s="41" t="e">
        <f t="shared" si="195"/>
        <v>#N/A</v>
      </c>
      <c r="K322" s="215">
        <f t="shared" ca="1" si="163"/>
        <v>49.790664090382066</v>
      </c>
      <c r="L322" s="215">
        <f t="shared" ca="1" si="184"/>
        <v>49.790664090382066</v>
      </c>
      <c r="M322" s="121">
        <f t="shared" ca="1" si="164"/>
        <v>0.51965611237100229</v>
      </c>
      <c r="N322" s="121">
        <f t="shared" ca="1" si="185"/>
        <v>0.17584731524250441</v>
      </c>
      <c r="O322" s="121">
        <f t="shared" ca="1" si="186"/>
        <v>0.89779988761131657</v>
      </c>
      <c r="P322" s="121">
        <f t="shared" ca="1" si="194"/>
        <v>-1.331313444906538</v>
      </c>
      <c r="Q322" s="121">
        <f t="shared" ca="1" si="165"/>
        <v>0.6761256765920719</v>
      </c>
      <c r="R322" s="121">
        <f t="shared" ca="1" si="166"/>
        <v>0.61212537203940398</v>
      </c>
      <c r="S322" s="121"/>
      <c r="T322" s="124">
        <f t="shared" ca="1" si="167"/>
        <v>51.35</v>
      </c>
      <c r="U322" s="124">
        <f t="shared" ca="1" si="168"/>
        <v>48.54</v>
      </c>
      <c r="V322" s="121">
        <f t="shared" ca="1" si="169"/>
        <v>0.57651245551601282</v>
      </c>
      <c r="W322" s="121" t="e">
        <f t="shared" si="187"/>
        <v>#N/A</v>
      </c>
      <c r="X322" s="124">
        <f t="shared" si="188"/>
        <v>0.2</v>
      </c>
      <c r="Y322" s="124">
        <f t="shared" si="189"/>
        <v>0.8</v>
      </c>
      <c r="Z322" t="e">
        <f t="shared" ca="1" si="170"/>
        <v>#N/A</v>
      </c>
      <c r="AA322" t="e">
        <f t="shared" ca="1" si="171"/>
        <v>#N/A</v>
      </c>
      <c r="AB322" t="e">
        <f t="shared" ca="1" si="172"/>
        <v>#N/A</v>
      </c>
      <c r="AC322" t="e">
        <f t="shared" ca="1" si="173"/>
        <v>#N/A</v>
      </c>
      <c r="AD322" t="b">
        <f t="shared" ca="1" si="174"/>
        <v>0</v>
      </c>
      <c r="AE322" t="b">
        <f t="shared" ca="1" si="161"/>
        <v>0</v>
      </c>
      <c r="AF322" t="b">
        <f t="shared" ca="1" si="190"/>
        <v>0</v>
      </c>
      <c r="AG322" t="b">
        <f t="shared" ca="1" si="175"/>
        <v>0</v>
      </c>
      <c r="AH322" t="b">
        <f t="shared" ca="1" si="157"/>
        <v>0</v>
      </c>
      <c r="AI322" s="225" t="e">
        <f t="shared" ca="1" si="176"/>
        <v>#N/A</v>
      </c>
      <c r="AJ322" s="225" t="e">
        <f t="shared" ca="1" si="177"/>
        <v>#N/A</v>
      </c>
      <c r="AK322" s="225" t="e">
        <f t="shared" ca="1" si="178"/>
        <v>#N/A</v>
      </c>
      <c r="AL322" s="225" t="e">
        <f t="shared" ca="1" si="179"/>
        <v>#N/A</v>
      </c>
      <c r="AM322" t="b">
        <f t="shared" ca="1" si="180"/>
        <v>0</v>
      </c>
      <c r="AN322" t="b">
        <f t="shared" ca="1" si="158"/>
        <v>0</v>
      </c>
      <c r="AO322" t="b">
        <f t="shared" ca="1" si="191"/>
        <v>1</v>
      </c>
      <c r="AP322" t="b">
        <f t="shared" ca="1" si="181"/>
        <v>0</v>
      </c>
      <c r="AQ322" t="b">
        <f t="shared" ca="1" si="159"/>
        <v>0</v>
      </c>
      <c r="AR322" s="124" t="e">
        <f t="shared" ca="1" si="182"/>
        <v>#N/A</v>
      </c>
      <c r="AS322" s="124" t="e">
        <f t="shared" ca="1" si="183"/>
        <v>#N/A</v>
      </c>
      <c r="AT322" t="e">
        <f t="shared" ca="1" si="192"/>
        <v>#N/A</v>
      </c>
      <c r="AU322" t="e">
        <f t="shared" ca="1" si="192"/>
        <v>#N/A</v>
      </c>
    </row>
    <row r="323" spans="1:47" x14ac:dyDescent="0.25">
      <c r="A323">
        <v>291</v>
      </c>
      <c r="B323" s="74">
        <f ca="1">OFFSET(InputPriceData!B$15,CalculationsAndCharts!$A323+$A$11,0,1,1)</f>
        <v>41165</v>
      </c>
      <c r="C323" s="3">
        <f ca="1">OFFSET(InputPriceData!G$15,CalculationsAndCharts!$A323+$A$11,0,1,1)</f>
        <v>2842000</v>
      </c>
      <c r="D323" s="4">
        <f ca="1">OFFSET(InputPriceData!C$15,CalculationsAndCharts!$A323+$A$11,IF($C$7,7,0),1,1)</f>
        <v>49.62</v>
      </c>
      <c r="E323" s="4">
        <f ca="1">OFFSET(InputPriceData!D$15,CalculationsAndCharts!$A323+$A$11,IF($C$7,7,0),1,1)</f>
        <v>50.81</v>
      </c>
      <c r="F323" s="4">
        <f ca="1">OFFSET(InputPriceData!E$15,CalculationsAndCharts!$A323+$A$11,IF($C$7,7,0),1,1)</f>
        <v>49.59</v>
      </c>
      <c r="G323" s="4">
        <f ca="1">OFFSET(InputPriceData!F$15,CalculationsAndCharts!$A323+$A$11,IF($C$7,7,0),1,1)</f>
        <v>50.74</v>
      </c>
      <c r="H323" s="126" t="e">
        <f t="shared" si="162"/>
        <v>#N/A</v>
      </c>
      <c r="I323" s="41" t="e">
        <f t="shared" si="195"/>
        <v>#N/A</v>
      </c>
      <c r="J323" s="41" t="e">
        <f t="shared" si="195"/>
        <v>#N/A</v>
      </c>
      <c r="K323" s="215">
        <f t="shared" ca="1" si="163"/>
        <v>49.54887289270799</v>
      </c>
      <c r="L323" s="215">
        <f t="shared" ca="1" si="184"/>
        <v>49.54887289270799</v>
      </c>
      <c r="M323" s="121">
        <f t="shared" ca="1" si="164"/>
        <v>1.1921624737238212</v>
      </c>
      <c r="N323" s="121">
        <f t="shared" ca="1" si="185"/>
        <v>-0.13130675925310414</v>
      </c>
      <c r="O323" s="121">
        <f t="shared" ca="1" si="186"/>
        <v>0.89779988761131657</v>
      </c>
      <c r="P323" s="121">
        <f t="shared" ca="1" si="194"/>
        <v>-1.331313444906538</v>
      </c>
      <c r="Q323" s="121">
        <f t="shared" ca="1" si="165"/>
        <v>0.53833363613593754</v>
      </c>
      <c r="R323" s="121">
        <f t="shared" ca="1" si="166"/>
        <v>0.68006454376790049</v>
      </c>
      <c r="S323" s="121"/>
      <c r="T323" s="124">
        <f t="shared" ca="1" si="167"/>
        <v>51.35</v>
      </c>
      <c r="U323" s="124">
        <f t="shared" ca="1" si="168"/>
        <v>48.54</v>
      </c>
      <c r="V323" s="121">
        <f t="shared" ca="1" si="169"/>
        <v>0.78291814946619254</v>
      </c>
      <c r="W323" s="121" t="e">
        <f t="shared" si="187"/>
        <v>#N/A</v>
      </c>
      <c r="X323" s="124">
        <f t="shared" si="188"/>
        <v>0.2</v>
      </c>
      <c r="Y323" s="124">
        <f t="shared" si="189"/>
        <v>0.8</v>
      </c>
      <c r="Z323" t="e">
        <f t="shared" ca="1" si="170"/>
        <v>#N/A</v>
      </c>
      <c r="AA323" t="e">
        <f t="shared" ca="1" si="171"/>
        <v>#N/A</v>
      </c>
      <c r="AB323" t="e">
        <f t="shared" ca="1" si="172"/>
        <v>#N/A</v>
      </c>
      <c r="AC323" t="e">
        <f t="shared" ca="1" si="173"/>
        <v>#N/A</v>
      </c>
      <c r="AD323" t="b">
        <f t="shared" ca="1" si="174"/>
        <v>0</v>
      </c>
      <c r="AE323" t="b">
        <f t="shared" ca="1" si="161"/>
        <v>0</v>
      </c>
      <c r="AF323" t="b">
        <f t="shared" ca="1" si="190"/>
        <v>0</v>
      </c>
      <c r="AG323" t="b">
        <f t="shared" ca="1" si="175"/>
        <v>0</v>
      </c>
      <c r="AH323" t="b">
        <f t="shared" ca="1" si="157"/>
        <v>0</v>
      </c>
      <c r="AI323" s="225" t="e">
        <f t="shared" ca="1" si="176"/>
        <v>#N/A</v>
      </c>
      <c r="AJ323" s="225" t="e">
        <f t="shared" ca="1" si="177"/>
        <v>#N/A</v>
      </c>
      <c r="AK323" s="225" t="e">
        <f t="shared" ca="1" si="178"/>
        <v>#N/A</v>
      </c>
      <c r="AL323" s="225" t="e">
        <f t="shared" ca="1" si="179"/>
        <v>#N/A</v>
      </c>
      <c r="AM323" t="b">
        <f t="shared" ca="1" si="180"/>
        <v>0</v>
      </c>
      <c r="AN323" t="b">
        <f t="shared" ca="1" si="158"/>
        <v>0</v>
      </c>
      <c r="AO323" t="b">
        <f t="shared" ca="1" si="191"/>
        <v>1</v>
      </c>
      <c r="AP323" t="b">
        <f t="shared" ca="1" si="181"/>
        <v>0</v>
      </c>
      <c r="AQ323" t="b">
        <f t="shared" ca="1" si="159"/>
        <v>0</v>
      </c>
      <c r="AR323" s="124" t="e">
        <f t="shared" ca="1" si="182"/>
        <v>#N/A</v>
      </c>
      <c r="AS323" s="124" t="e">
        <f t="shared" ca="1" si="183"/>
        <v>#N/A</v>
      </c>
      <c r="AT323" t="e">
        <f t="shared" ca="1" si="192"/>
        <v>#N/A</v>
      </c>
      <c r="AU323" t="e">
        <f t="shared" ca="1" si="192"/>
        <v>#N/A</v>
      </c>
    </row>
    <row r="324" spans="1:47" x14ac:dyDescent="0.25">
      <c r="A324">
        <v>292</v>
      </c>
      <c r="B324" s="74">
        <f ca="1">OFFSET(InputPriceData!B$15,CalculationsAndCharts!$A324+$A$11,0,1,1)</f>
        <v>41164</v>
      </c>
      <c r="C324" s="3">
        <f ca="1">OFFSET(InputPriceData!G$15,CalculationsAndCharts!$A324+$A$11,0,1,1)</f>
        <v>3496500</v>
      </c>
      <c r="D324" s="4">
        <f ca="1">OFFSET(InputPriceData!C$15,CalculationsAndCharts!$A324+$A$11,IF($C$7,7,0),1,1)</f>
        <v>49.41</v>
      </c>
      <c r="E324" s="4">
        <f ca="1">OFFSET(InputPriceData!D$15,CalculationsAndCharts!$A324+$A$11,IF($C$7,7,0),1,1)</f>
        <v>50.1</v>
      </c>
      <c r="F324" s="4">
        <f ca="1">OFFSET(InputPriceData!E$15,CalculationsAndCharts!$A324+$A$11,IF($C$7,7,0),1,1)</f>
        <v>49.08</v>
      </c>
      <c r="G324" s="4">
        <f ca="1">OFFSET(InputPriceData!F$15,CalculationsAndCharts!$A324+$A$11,IF($C$7,7,0),1,1)</f>
        <v>49.72</v>
      </c>
      <c r="H324" s="126" t="e">
        <f t="shared" si="162"/>
        <v>#N/A</v>
      </c>
      <c r="I324" s="41" t="e">
        <f t="shared" si="195"/>
        <v>#N/A</v>
      </c>
      <c r="J324" s="41" t="e">
        <f t="shared" si="195"/>
        <v>#N/A</v>
      </c>
      <c r="K324" s="215">
        <f t="shared" ca="1" si="163"/>
        <v>49.515601912428352</v>
      </c>
      <c r="L324" s="215">
        <f t="shared" ca="1" si="184"/>
        <v>49.515601912428352</v>
      </c>
      <c r="M324" s="121">
        <f t="shared" ca="1" si="164"/>
        <v>0.23123480414709119</v>
      </c>
      <c r="N324" s="121">
        <f t="shared" ca="1" si="185"/>
        <v>-0.27051291925928334</v>
      </c>
      <c r="O324" s="121">
        <f t="shared" ca="1" si="186"/>
        <v>0.89779988761131657</v>
      </c>
      <c r="P324" s="121">
        <f t="shared" ca="1" si="194"/>
        <v>-1.331313444906538</v>
      </c>
      <c r="Q324" s="121">
        <f t="shared" ca="1" si="165"/>
        <v>0.47588451882302757</v>
      </c>
      <c r="R324" s="121">
        <f t="shared" ca="1" si="166"/>
        <v>0.80042087103437165</v>
      </c>
      <c r="S324" s="121"/>
      <c r="T324" s="124">
        <f t="shared" ca="1" si="167"/>
        <v>51.76</v>
      </c>
      <c r="U324" s="124">
        <f t="shared" ca="1" si="168"/>
        <v>48.54</v>
      </c>
      <c r="V324" s="121">
        <f t="shared" ca="1" si="169"/>
        <v>0.36645962732919257</v>
      </c>
      <c r="W324" s="121" t="e">
        <f t="shared" si="187"/>
        <v>#N/A</v>
      </c>
      <c r="X324" s="124">
        <f t="shared" si="188"/>
        <v>0.2</v>
      </c>
      <c r="Y324" s="124">
        <f t="shared" si="189"/>
        <v>0.8</v>
      </c>
      <c r="Z324" t="e">
        <f t="shared" ca="1" si="170"/>
        <v>#N/A</v>
      </c>
      <c r="AA324" t="e">
        <f t="shared" ca="1" si="171"/>
        <v>#N/A</v>
      </c>
      <c r="AB324" t="e">
        <f t="shared" ca="1" si="172"/>
        <v>#N/A</v>
      </c>
      <c r="AC324" t="e">
        <f t="shared" ca="1" si="173"/>
        <v>#N/A</v>
      </c>
      <c r="AD324" t="b">
        <f t="shared" ca="1" si="174"/>
        <v>0</v>
      </c>
      <c r="AE324" t="b">
        <f t="shared" ca="1" si="161"/>
        <v>0</v>
      </c>
      <c r="AF324" t="b">
        <f t="shared" ca="1" si="190"/>
        <v>0</v>
      </c>
      <c r="AG324" t="b">
        <f t="shared" ca="1" si="175"/>
        <v>0</v>
      </c>
      <c r="AH324" t="b">
        <f t="shared" ca="1" si="157"/>
        <v>0</v>
      </c>
      <c r="AI324" s="225" t="e">
        <f t="shared" ca="1" si="176"/>
        <v>#N/A</v>
      </c>
      <c r="AJ324" s="225" t="e">
        <f t="shared" ca="1" si="177"/>
        <v>#N/A</v>
      </c>
      <c r="AK324" s="225" t="e">
        <f t="shared" ca="1" si="178"/>
        <v>#N/A</v>
      </c>
      <c r="AL324" s="225" t="e">
        <f t="shared" ca="1" si="179"/>
        <v>#N/A</v>
      </c>
      <c r="AM324" t="b">
        <f t="shared" ca="1" si="180"/>
        <v>0</v>
      </c>
      <c r="AN324" t="b">
        <f t="shared" ca="1" si="158"/>
        <v>0</v>
      </c>
      <c r="AO324" t="b">
        <f t="shared" ca="1" si="191"/>
        <v>1</v>
      </c>
      <c r="AP324" t="b">
        <f t="shared" ca="1" si="181"/>
        <v>0</v>
      </c>
      <c r="AQ324" t="b">
        <f t="shared" ca="1" si="159"/>
        <v>0</v>
      </c>
      <c r="AR324" s="124" t="e">
        <f t="shared" ca="1" si="182"/>
        <v>#N/A</v>
      </c>
      <c r="AS324" s="124" t="e">
        <f t="shared" ca="1" si="183"/>
        <v>#N/A</v>
      </c>
      <c r="AT324" t="e">
        <f t="shared" ca="1" si="192"/>
        <v>#N/A</v>
      </c>
      <c r="AU324" t="e">
        <f t="shared" ca="1" si="192"/>
        <v>#N/A</v>
      </c>
    </row>
    <row r="325" spans="1:47" x14ac:dyDescent="0.25">
      <c r="A325">
        <v>293</v>
      </c>
      <c r="B325" s="74">
        <f ca="1">OFFSET(InputPriceData!B$15,CalculationsAndCharts!$A325+$A$11,0,1,1)</f>
        <v>41163</v>
      </c>
      <c r="C325" s="3">
        <f ca="1">OFFSET(InputPriceData!G$15,CalculationsAndCharts!$A325+$A$11,0,1,1)</f>
        <v>2344100</v>
      </c>
      <c r="D325" s="4">
        <f ca="1">OFFSET(InputPriceData!C$15,CalculationsAndCharts!$A325+$A$11,IF($C$7,7,0),1,1)</f>
        <v>48.81</v>
      </c>
      <c r="E325" s="4">
        <f ca="1">OFFSET(InputPriceData!D$15,CalculationsAndCharts!$A325+$A$11,IF($C$7,7,0),1,1)</f>
        <v>49.25</v>
      </c>
      <c r="F325" s="4">
        <f ca="1">OFFSET(InputPriceData!E$15,CalculationsAndCharts!$A325+$A$11,IF($C$7,7,0),1,1)</f>
        <v>48.51</v>
      </c>
      <c r="G325" s="4">
        <f ca="1">OFFSET(InputPriceData!F$15,CalculationsAndCharts!$A325+$A$11,IF($C$7,7,0),1,1)</f>
        <v>48.83</v>
      </c>
      <c r="H325" s="126" t="e">
        <f t="shared" si="162"/>
        <v>#N/A</v>
      </c>
      <c r="I325" s="41" t="e">
        <f t="shared" si="195"/>
        <v>#N/A</v>
      </c>
      <c r="J325" s="41" t="e">
        <f t="shared" si="195"/>
        <v>#N/A</v>
      </c>
      <c r="K325" s="215">
        <f t="shared" ca="1" si="163"/>
        <v>49.874390317509061</v>
      </c>
      <c r="L325" s="215">
        <f t="shared" ca="1" si="184"/>
        <v>49.874390317509061</v>
      </c>
      <c r="M325" s="121">
        <f t="shared" ca="1" si="164"/>
        <v>-0.78463380195099863</v>
      </c>
      <c r="N325" s="121">
        <f t="shared" ca="1" si="185"/>
        <v>-4.4610133690868303E-3</v>
      </c>
      <c r="O325" s="121">
        <f t="shared" ca="1" si="186"/>
        <v>0.89779988761131657</v>
      </c>
      <c r="P325" s="121">
        <f t="shared" ca="1" si="194"/>
        <v>-1.331313444906538</v>
      </c>
      <c r="Q325" s="121">
        <f t="shared" ca="1" si="165"/>
        <v>0.59523776210998169</v>
      </c>
      <c r="R325" s="121">
        <f t="shared" ca="1" si="166"/>
        <v>0.91252692705053517</v>
      </c>
      <c r="S325" s="121"/>
      <c r="T325" s="124">
        <f t="shared" ca="1" si="167"/>
        <v>52.31</v>
      </c>
      <c r="U325" s="124">
        <f t="shared" ca="1" si="168"/>
        <v>48.54</v>
      </c>
      <c r="V325" s="121">
        <f t="shared" ca="1" si="169"/>
        <v>7.6923076923076636E-2</v>
      </c>
      <c r="W325" s="121" t="e">
        <f t="shared" si="187"/>
        <v>#N/A</v>
      </c>
      <c r="X325" s="124">
        <f t="shared" si="188"/>
        <v>0.2</v>
      </c>
      <c r="Y325" s="124">
        <f t="shared" si="189"/>
        <v>0.8</v>
      </c>
      <c r="Z325" t="e">
        <f t="shared" ca="1" si="170"/>
        <v>#N/A</v>
      </c>
      <c r="AA325" t="e">
        <f t="shared" ca="1" si="171"/>
        <v>#N/A</v>
      </c>
      <c r="AB325" t="e">
        <f t="shared" ca="1" si="172"/>
        <v>#N/A</v>
      </c>
      <c r="AC325" t="e">
        <f t="shared" ca="1" si="173"/>
        <v>#N/A</v>
      </c>
      <c r="AD325" t="b">
        <f t="shared" ca="1" si="174"/>
        <v>0</v>
      </c>
      <c r="AE325" t="b">
        <f t="shared" ca="1" si="161"/>
        <v>0</v>
      </c>
      <c r="AF325" t="b">
        <f t="shared" ca="1" si="190"/>
        <v>0</v>
      </c>
      <c r="AG325" t="b">
        <f t="shared" ca="1" si="175"/>
        <v>0</v>
      </c>
      <c r="AH325" t="b">
        <f t="shared" ca="1" si="157"/>
        <v>0</v>
      </c>
      <c r="AI325" s="225" t="e">
        <f t="shared" ca="1" si="176"/>
        <v>#N/A</v>
      </c>
      <c r="AJ325" s="225" t="e">
        <f t="shared" ca="1" si="177"/>
        <v>#N/A</v>
      </c>
      <c r="AK325" s="225" t="e">
        <f t="shared" ca="1" si="178"/>
        <v>#N/A</v>
      </c>
      <c r="AL325" s="225" t="e">
        <f t="shared" ca="1" si="179"/>
        <v>#N/A</v>
      </c>
      <c r="AM325" t="b">
        <f t="shared" ca="1" si="180"/>
        <v>0</v>
      </c>
      <c r="AN325" t="b">
        <f t="shared" ca="1" si="158"/>
        <v>0</v>
      </c>
      <c r="AO325" t="b">
        <f t="shared" ca="1" si="191"/>
        <v>1</v>
      </c>
      <c r="AP325" t="b">
        <f t="shared" ca="1" si="181"/>
        <v>0</v>
      </c>
      <c r="AQ325" t="b">
        <f t="shared" ca="1" si="159"/>
        <v>0</v>
      </c>
      <c r="AR325" s="124" t="e">
        <f t="shared" ca="1" si="182"/>
        <v>#N/A</v>
      </c>
      <c r="AS325" s="124" t="e">
        <f t="shared" ca="1" si="183"/>
        <v>#N/A</v>
      </c>
      <c r="AT325" t="e">
        <f t="shared" ca="1" si="192"/>
        <v>#N/A</v>
      </c>
      <c r="AU325" t="e">
        <f t="shared" ca="1" si="192"/>
        <v>#N/A</v>
      </c>
    </row>
    <row r="326" spans="1:47" x14ac:dyDescent="0.25">
      <c r="A326">
        <v>294</v>
      </c>
      <c r="B326" s="74">
        <f ca="1">OFFSET(InputPriceData!B$15,CalculationsAndCharts!$A326+$A$11,0,1,1)</f>
        <v>41162</v>
      </c>
      <c r="C326" s="3">
        <f ca="1">OFFSET(InputPriceData!G$15,CalculationsAndCharts!$A326+$A$11,0,1,1)</f>
        <v>2609500</v>
      </c>
      <c r="D326" s="4">
        <f ca="1">OFFSET(InputPriceData!C$15,CalculationsAndCharts!$A326+$A$11,IF($C$7,7,0),1,1)</f>
        <v>49.53</v>
      </c>
      <c r="E326" s="4">
        <f ca="1">OFFSET(InputPriceData!D$15,CalculationsAndCharts!$A326+$A$11,IF($C$7,7,0),1,1)</f>
        <v>49.94</v>
      </c>
      <c r="F326" s="4">
        <f ca="1">OFFSET(InputPriceData!E$15,CalculationsAndCharts!$A326+$A$11,IF($C$7,7,0),1,1)</f>
        <v>48.92</v>
      </c>
      <c r="G326" s="4">
        <f ca="1">OFFSET(InputPriceData!F$15,CalculationsAndCharts!$A326+$A$11,IF($C$7,7,0),1,1)</f>
        <v>48.97</v>
      </c>
      <c r="H326" s="126" t="e">
        <f t="shared" si="162"/>
        <v>#N/A</v>
      </c>
      <c r="I326" s="41" t="e">
        <f t="shared" si="195"/>
        <v>#N/A</v>
      </c>
      <c r="J326" s="41" t="e">
        <f t="shared" si="195"/>
        <v>#N/A</v>
      </c>
      <c r="K326" s="215">
        <f t="shared" ca="1" si="163"/>
        <v>50.377827093039798</v>
      </c>
      <c r="L326" s="215">
        <f t="shared" ca="1" si="184"/>
        <v>50.377827093039798</v>
      </c>
      <c r="M326" s="121">
        <f t="shared" ca="1" si="164"/>
        <v>-0.86753235098127146</v>
      </c>
      <c r="N326" s="121">
        <f t="shared" ca="1" si="185"/>
        <v>0.47484993191392871</v>
      </c>
      <c r="O326" s="121">
        <f t="shared" ca="1" si="186"/>
        <v>0.89779988761131657</v>
      </c>
      <c r="P326" s="121">
        <f t="shared" ca="1" si="194"/>
        <v>-1.331313444906538</v>
      </c>
      <c r="Q326" s="121">
        <f t="shared" ca="1" si="165"/>
        <v>0.81026090081312629</v>
      </c>
      <c r="R326" s="121">
        <f t="shared" ca="1" si="166"/>
        <v>0.95308833987376951</v>
      </c>
      <c r="S326" s="121"/>
      <c r="T326" s="124">
        <f t="shared" ca="1" si="167"/>
        <v>52.54</v>
      </c>
      <c r="U326" s="124">
        <f t="shared" ca="1" si="168"/>
        <v>48.54</v>
      </c>
      <c r="V326" s="121">
        <f t="shared" ca="1" si="169"/>
        <v>0.10749999999999993</v>
      </c>
      <c r="W326" s="121" t="e">
        <f t="shared" si="187"/>
        <v>#N/A</v>
      </c>
      <c r="X326" s="124">
        <f t="shared" si="188"/>
        <v>0.2</v>
      </c>
      <c r="Y326" s="124">
        <f t="shared" si="189"/>
        <v>0.8</v>
      </c>
      <c r="Z326" t="e">
        <f t="shared" ca="1" si="170"/>
        <v>#N/A</v>
      </c>
      <c r="AA326" t="e">
        <f t="shared" ca="1" si="171"/>
        <v>#N/A</v>
      </c>
      <c r="AB326" t="e">
        <f t="shared" ca="1" si="172"/>
        <v>#N/A</v>
      </c>
      <c r="AC326" t="e">
        <f t="shared" ca="1" si="173"/>
        <v>#N/A</v>
      </c>
      <c r="AD326" t="b">
        <f t="shared" ca="1" si="174"/>
        <v>0</v>
      </c>
      <c r="AE326" t="b">
        <f t="shared" ca="1" si="161"/>
        <v>0</v>
      </c>
      <c r="AF326" t="b">
        <f t="shared" ca="1" si="190"/>
        <v>0</v>
      </c>
      <c r="AG326" t="b">
        <f t="shared" ca="1" si="175"/>
        <v>0</v>
      </c>
      <c r="AH326" t="b">
        <f t="shared" ref="AH326:AH389" ca="1" si="196">AND(AG327,AF327)</f>
        <v>0</v>
      </c>
      <c r="AI326" s="225" t="e">
        <f t="shared" ca="1" si="176"/>
        <v>#N/A</v>
      </c>
      <c r="AJ326" s="225" t="e">
        <f t="shared" ca="1" si="177"/>
        <v>#N/A</v>
      </c>
      <c r="AK326" s="225" t="e">
        <f t="shared" ca="1" si="178"/>
        <v>#N/A</v>
      </c>
      <c r="AL326" s="225" t="e">
        <f t="shared" ca="1" si="179"/>
        <v>#N/A</v>
      </c>
      <c r="AM326" t="b">
        <f t="shared" ca="1" si="180"/>
        <v>0</v>
      </c>
      <c r="AN326" t="b">
        <f t="shared" ref="AN326:AN389" ca="1" si="197">AND(AM327,NOT(AO327))</f>
        <v>0</v>
      </c>
      <c r="AO326" t="b">
        <f t="shared" ca="1" si="191"/>
        <v>1</v>
      </c>
      <c r="AP326" t="b">
        <f t="shared" ca="1" si="181"/>
        <v>0</v>
      </c>
      <c r="AQ326" t="b">
        <f t="shared" ca="1" si="159"/>
        <v>0</v>
      </c>
      <c r="AR326" s="124" t="e">
        <f t="shared" ca="1" si="182"/>
        <v>#N/A</v>
      </c>
      <c r="AS326" s="124" t="e">
        <f t="shared" ca="1" si="183"/>
        <v>#N/A</v>
      </c>
      <c r="AT326" t="e">
        <f t="shared" ca="1" si="192"/>
        <v>#N/A</v>
      </c>
      <c r="AU326" t="e">
        <f t="shared" ca="1" si="192"/>
        <v>#N/A</v>
      </c>
    </row>
    <row r="327" spans="1:47" x14ac:dyDescent="0.25">
      <c r="A327">
        <v>295</v>
      </c>
      <c r="B327" s="74">
        <f ca="1">OFFSET(InputPriceData!B$15,CalculationsAndCharts!$A327+$A$11,0,1,1)</f>
        <v>41159</v>
      </c>
      <c r="C327" s="3">
        <f ca="1">OFFSET(InputPriceData!G$15,CalculationsAndCharts!$A327+$A$11,0,1,1)</f>
        <v>3055200</v>
      </c>
      <c r="D327" s="4">
        <f ca="1">OFFSET(InputPriceData!C$15,CalculationsAndCharts!$A327+$A$11,IF($C$7,7,0),1,1)</f>
        <v>50.57</v>
      </c>
      <c r="E327" s="4">
        <f ca="1">OFFSET(InputPriceData!D$15,CalculationsAndCharts!$A327+$A$11,IF($C$7,7,0),1,1)</f>
        <v>50.67</v>
      </c>
      <c r="F327" s="4">
        <f ca="1">OFFSET(InputPriceData!E$15,CalculationsAndCharts!$A327+$A$11,IF($C$7,7,0),1,1)</f>
        <v>49.8</v>
      </c>
      <c r="G327" s="4">
        <f ca="1">OFFSET(InputPriceData!F$15,CalculationsAndCharts!$A327+$A$11,IF($C$7,7,0),1,1)</f>
        <v>49.85</v>
      </c>
      <c r="H327" s="126" t="e">
        <f t="shared" si="162"/>
        <v>#N/A</v>
      </c>
      <c r="I327" s="41" t="e">
        <f t="shared" si="195"/>
        <v>#N/A</v>
      </c>
      <c r="J327" s="41" t="e">
        <f t="shared" si="195"/>
        <v>#N/A</v>
      </c>
      <c r="K327" s="215">
        <f t="shared" ca="1" si="163"/>
        <v>50.692312744892973</v>
      </c>
      <c r="L327" s="215">
        <f t="shared" ca="1" si="184"/>
        <v>50.692312744892973</v>
      </c>
      <c r="M327" s="121">
        <f t="shared" ca="1" si="164"/>
        <v>-0.14552688493826904</v>
      </c>
      <c r="N327" s="121">
        <f t="shared" ca="1" si="185"/>
        <v>0.83954826606194088</v>
      </c>
      <c r="O327" s="121">
        <f t="shared" ca="1" si="186"/>
        <v>0.89779988761131657</v>
      </c>
      <c r="P327" s="121">
        <f t="shared" ca="1" si="194"/>
        <v>-1.331313444906538</v>
      </c>
      <c r="Q327" s="121">
        <f t="shared" ca="1" si="165"/>
        <v>0.97386780622608438</v>
      </c>
      <c r="R327" s="121">
        <f t="shared" ca="1" si="166"/>
        <v>0.89763390908356067</v>
      </c>
      <c r="S327" s="121"/>
      <c r="T327" s="124">
        <f t="shared" ca="1" si="167"/>
        <v>52.54</v>
      </c>
      <c r="U327" s="124">
        <f t="shared" ca="1" si="168"/>
        <v>48.54</v>
      </c>
      <c r="V327" s="121">
        <f t="shared" ca="1" si="169"/>
        <v>0.32750000000000057</v>
      </c>
      <c r="W327" s="121" t="e">
        <f t="shared" si="187"/>
        <v>#N/A</v>
      </c>
      <c r="X327" s="124">
        <f t="shared" si="188"/>
        <v>0.2</v>
      </c>
      <c r="Y327" s="124">
        <f t="shared" si="189"/>
        <v>0.8</v>
      </c>
      <c r="Z327" t="e">
        <f t="shared" ca="1" si="170"/>
        <v>#N/A</v>
      </c>
      <c r="AA327" t="e">
        <f t="shared" ca="1" si="171"/>
        <v>#N/A</v>
      </c>
      <c r="AB327" t="e">
        <f t="shared" ca="1" si="172"/>
        <v>#N/A</v>
      </c>
      <c r="AC327" t="e">
        <f t="shared" ca="1" si="173"/>
        <v>#N/A</v>
      </c>
      <c r="AD327" t="b">
        <f t="shared" ca="1" si="174"/>
        <v>0</v>
      </c>
      <c r="AE327" t="b">
        <f t="shared" ca="1" si="161"/>
        <v>0</v>
      </c>
      <c r="AF327" t="b">
        <f t="shared" ca="1" si="190"/>
        <v>0</v>
      </c>
      <c r="AG327" t="b">
        <f t="shared" ca="1" si="175"/>
        <v>0</v>
      </c>
      <c r="AH327" t="b">
        <f t="shared" ca="1" si="196"/>
        <v>0</v>
      </c>
      <c r="AI327" s="225" t="e">
        <f t="shared" ca="1" si="176"/>
        <v>#N/A</v>
      </c>
      <c r="AJ327" s="225" t="e">
        <f t="shared" ca="1" si="177"/>
        <v>#N/A</v>
      </c>
      <c r="AK327" s="225" t="e">
        <f t="shared" ca="1" si="178"/>
        <v>#N/A</v>
      </c>
      <c r="AL327" s="225" t="e">
        <f t="shared" ca="1" si="179"/>
        <v>#N/A</v>
      </c>
      <c r="AM327" t="b">
        <f t="shared" ca="1" si="180"/>
        <v>1</v>
      </c>
      <c r="AN327" t="b">
        <f t="shared" ca="1" si="197"/>
        <v>0</v>
      </c>
      <c r="AO327" t="b">
        <f t="shared" ca="1" si="191"/>
        <v>1</v>
      </c>
      <c r="AP327" t="b">
        <f t="shared" ca="1" si="181"/>
        <v>0</v>
      </c>
      <c r="AQ327" t="b">
        <f t="shared" ref="AQ327:AQ390" ca="1" si="198">AND(AP328,AO328)</f>
        <v>0</v>
      </c>
      <c r="AR327" s="124" t="e">
        <f t="shared" ca="1" si="182"/>
        <v>#N/A</v>
      </c>
      <c r="AS327" s="124" t="e">
        <f t="shared" ca="1" si="183"/>
        <v>#N/A</v>
      </c>
      <c r="AT327" t="e">
        <f t="shared" ca="1" si="192"/>
        <v>#N/A</v>
      </c>
      <c r="AU327" t="e">
        <f t="shared" ca="1" si="192"/>
        <v>#N/A</v>
      </c>
    </row>
    <row r="328" spans="1:47" x14ac:dyDescent="0.25">
      <c r="A328">
        <v>296</v>
      </c>
      <c r="B328" s="74">
        <f ca="1">OFFSET(InputPriceData!B$15,CalculationsAndCharts!$A328+$A$11,0,1,1)</f>
        <v>41158</v>
      </c>
      <c r="C328" s="3">
        <f ca="1">OFFSET(InputPriceData!G$15,CalculationsAndCharts!$A328+$A$11,0,1,1)</f>
        <v>4509200</v>
      </c>
      <c r="D328" s="4">
        <f ca="1">OFFSET(InputPriceData!C$15,CalculationsAndCharts!$A328+$A$11,IF($C$7,7,0),1,1)</f>
        <v>51.59</v>
      </c>
      <c r="E328" s="4">
        <f ca="1">OFFSET(InputPriceData!D$15,CalculationsAndCharts!$A328+$A$11,IF($C$7,7,0),1,1)</f>
        <v>51.63</v>
      </c>
      <c r="F328" s="4">
        <f ca="1">OFFSET(InputPriceData!E$15,CalculationsAndCharts!$A328+$A$11,IF($C$7,7,0),1,1)</f>
        <v>50.22</v>
      </c>
      <c r="G328" s="4">
        <f ca="1">OFFSET(InputPriceData!F$15,CalculationsAndCharts!$A328+$A$11,IF($C$7,7,0),1,1)</f>
        <v>50.64</v>
      </c>
      <c r="H328" s="126" t="e">
        <f t="shared" si="162"/>
        <v>#N/A</v>
      </c>
      <c r="I328" s="41" t="e">
        <f t="shared" si="195"/>
        <v>#N/A</v>
      </c>
      <c r="J328" s="41" t="e">
        <f t="shared" si="195"/>
        <v>#N/A</v>
      </c>
      <c r="K328" s="215">
        <f t="shared" ca="1" si="163"/>
        <v>50.667725082218006</v>
      </c>
      <c r="L328" s="215">
        <f t="shared" ca="1" si="184"/>
        <v>50.667725082218006</v>
      </c>
      <c r="M328" s="121">
        <f t="shared" ca="1" si="164"/>
        <v>0.62593390894540046</v>
      </c>
      <c r="N328" s="121">
        <f t="shared" ca="1" si="185"/>
        <v>0.89779988761131657</v>
      </c>
      <c r="O328" s="121">
        <f t="shared" ca="1" si="186"/>
        <v>0.89779988761131657</v>
      </c>
      <c r="P328" s="121">
        <f t="shared" ca="1" si="194"/>
        <v>-1.331313444906538</v>
      </c>
      <c r="Q328" s="121">
        <f t="shared" ca="1" si="165"/>
        <v>1</v>
      </c>
      <c r="R328" s="121">
        <f t="shared" ca="1" si="166"/>
        <v>0.75937763112847079</v>
      </c>
      <c r="S328" s="121"/>
      <c r="T328" s="124">
        <f t="shared" ca="1" si="167"/>
        <v>52.54</v>
      </c>
      <c r="U328" s="124">
        <f t="shared" ca="1" si="168"/>
        <v>48.54</v>
      </c>
      <c r="V328" s="121">
        <f t="shared" ca="1" si="169"/>
        <v>0.52500000000000036</v>
      </c>
      <c r="W328" s="121" t="e">
        <f t="shared" si="187"/>
        <v>#N/A</v>
      </c>
      <c r="X328" s="124">
        <f t="shared" si="188"/>
        <v>0.2</v>
      </c>
      <c r="Y328" s="124">
        <f t="shared" si="189"/>
        <v>0.8</v>
      </c>
      <c r="Z328" t="e">
        <f t="shared" ca="1" si="170"/>
        <v>#N/A</v>
      </c>
      <c r="AA328" t="e">
        <f t="shared" ca="1" si="171"/>
        <v>#N/A</v>
      </c>
      <c r="AB328" t="e">
        <f t="shared" ca="1" si="172"/>
        <v>#N/A</v>
      </c>
      <c r="AC328" t="e">
        <f t="shared" ca="1" si="173"/>
        <v>#N/A</v>
      </c>
      <c r="AD328" t="b">
        <f t="shared" ca="1" si="174"/>
        <v>0</v>
      </c>
      <c r="AE328" t="b">
        <f t="shared" ca="1" si="161"/>
        <v>0</v>
      </c>
      <c r="AF328" t="b">
        <f t="shared" ca="1" si="190"/>
        <v>0</v>
      </c>
      <c r="AG328" t="b">
        <f t="shared" ca="1" si="175"/>
        <v>0</v>
      </c>
      <c r="AH328" t="b">
        <f t="shared" ca="1" si="196"/>
        <v>0</v>
      </c>
      <c r="AI328" s="225" t="e">
        <f t="shared" ca="1" si="176"/>
        <v>#N/A</v>
      </c>
      <c r="AJ328" s="225" t="e">
        <f t="shared" ca="1" si="177"/>
        <v>#N/A</v>
      </c>
      <c r="AK328" s="225" t="e">
        <f t="shared" ca="1" si="178"/>
        <v>#N/A</v>
      </c>
      <c r="AL328" s="225" t="e">
        <f t="shared" ca="1" si="179"/>
        <v>#N/A</v>
      </c>
      <c r="AM328" t="b">
        <f t="shared" ca="1" si="180"/>
        <v>0</v>
      </c>
      <c r="AN328" t="b">
        <f t="shared" ca="1" si="197"/>
        <v>0</v>
      </c>
      <c r="AO328" t="b">
        <f t="shared" ca="1" si="191"/>
        <v>1</v>
      </c>
      <c r="AP328" t="b">
        <f t="shared" ca="1" si="181"/>
        <v>0</v>
      </c>
      <c r="AQ328" t="b">
        <f t="shared" ca="1" si="198"/>
        <v>0</v>
      </c>
      <c r="AR328" s="124" t="e">
        <f t="shared" ca="1" si="182"/>
        <v>#N/A</v>
      </c>
      <c r="AS328" s="124" t="e">
        <f t="shared" ca="1" si="183"/>
        <v>#N/A</v>
      </c>
      <c r="AT328" t="e">
        <f t="shared" ca="1" si="192"/>
        <v>#N/A</v>
      </c>
      <c r="AU328" t="e">
        <f t="shared" ca="1" si="192"/>
        <v>#N/A</v>
      </c>
    </row>
    <row r="329" spans="1:47" x14ac:dyDescent="0.25">
      <c r="A329">
        <v>297</v>
      </c>
      <c r="B329" s="74">
        <f ca="1">OFFSET(InputPriceData!B$15,CalculationsAndCharts!$A329+$A$11,0,1,1)</f>
        <v>41157</v>
      </c>
      <c r="C329" s="3">
        <f ca="1">OFFSET(InputPriceData!G$15,CalculationsAndCharts!$A329+$A$11,0,1,1)</f>
        <v>5587800</v>
      </c>
      <c r="D329" s="4">
        <f ca="1">OFFSET(InputPriceData!C$15,CalculationsAndCharts!$A329+$A$11,IF($C$7,7,0),1,1)</f>
        <v>51.92</v>
      </c>
      <c r="E329" s="4">
        <f ca="1">OFFSET(InputPriceData!D$15,CalculationsAndCharts!$A329+$A$11,IF($C$7,7,0),1,1)</f>
        <v>52</v>
      </c>
      <c r="F329" s="4">
        <f ca="1">OFFSET(InputPriceData!E$15,CalculationsAndCharts!$A329+$A$11,IF($C$7,7,0),1,1)</f>
        <v>50.76</v>
      </c>
      <c r="G329" s="4">
        <f ca="1">OFFSET(InputPriceData!F$15,CalculationsAndCharts!$A329+$A$11,IF($C$7,7,0),1,1)</f>
        <v>51.06</v>
      </c>
      <c r="H329" s="126" t="e">
        <f t="shared" si="162"/>
        <v>#N/A</v>
      </c>
      <c r="I329" s="41" t="e">
        <f t="shared" si="195"/>
        <v>#N/A</v>
      </c>
      <c r="J329" s="41" t="e">
        <f t="shared" si="195"/>
        <v>#N/A</v>
      </c>
      <c r="K329" s="215">
        <f t="shared" ca="1" si="163"/>
        <v>50.347775001210309</v>
      </c>
      <c r="L329" s="215">
        <f t="shared" ca="1" si="184"/>
        <v>50.347775001210309</v>
      </c>
      <c r="M329" s="121">
        <f t="shared" ca="1" si="164"/>
        <v>1.1417959128251174</v>
      </c>
      <c r="N329" s="121">
        <f t="shared" ca="1" si="185"/>
        <v>0.63470687932540359</v>
      </c>
      <c r="O329" s="121">
        <f t="shared" ca="1" si="186"/>
        <v>0.63470687932540359</v>
      </c>
      <c r="P329" s="121">
        <f t="shared" ca="1" si="194"/>
        <v>-1.331313444906538</v>
      </c>
      <c r="Q329" s="121">
        <f t="shared" ca="1" si="165"/>
        <v>1</v>
      </c>
      <c r="R329" s="121">
        <f t="shared" ca="1" si="166"/>
        <v>0.56328104319002104</v>
      </c>
      <c r="S329" s="121"/>
      <c r="T329" s="124">
        <f t="shared" ca="1" si="167"/>
        <v>52.54</v>
      </c>
      <c r="U329" s="124">
        <f t="shared" ca="1" si="168"/>
        <v>48.54</v>
      </c>
      <c r="V329" s="121">
        <f t="shared" ca="1" si="169"/>
        <v>0.63000000000000078</v>
      </c>
      <c r="W329" s="121" t="e">
        <f t="shared" si="187"/>
        <v>#N/A</v>
      </c>
      <c r="X329" s="124">
        <f t="shared" si="188"/>
        <v>0.2</v>
      </c>
      <c r="Y329" s="124">
        <f t="shared" si="189"/>
        <v>0.8</v>
      </c>
      <c r="Z329" t="e">
        <f t="shared" ca="1" si="170"/>
        <v>#N/A</v>
      </c>
      <c r="AA329" t="e">
        <f t="shared" ca="1" si="171"/>
        <v>#N/A</v>
      </c>
      <c r="AB329" t="e">
        <f t="shared" ca="1" si="172"/>
        <v>#N/A</v>
      </c>
      <c r="AC329" t="e">
        <f t="shared" ca="1" si="173"/>
        <v>#N/A</v>
      </c>
      <c r="AD329" t="b">
        <f t="shared" ca="1" si="174"/>
        <v>0</v>
      </c>
      <c r="AE329" t="b">
        <f t="shared" ca="1" si="161"/>
        <v>0</v>
      </c>
      <c r="AF329" t="b">
        <f t="shared" ca="1" si="190"/>
        <v>0</v>
      </c>
      <c r="AG329" t="b">
        <f t="shared" ca="1" si="175"/>
        <v>0</v>
      </c>
      <c r="AH329" t="b">
        <f t="shared" ca="1" si="196"/>
        <v>0</v>
      </c>
      <c r="AI329" s="225" t="e">
        <f t="shared" ca="1" si="176"/>
        <v>#N/A</v>
      </c>
      <c r="AJ329" s="225" t="e">
        <f t="shared" ca="1" si="177"/>
        <v>#N/A</v>
      </c>
      <c r="AK329" s="225" t="e">
        <f t="shared" ca="1" si="178"/>
        <v>#N/A</v>
      </c>
      <c r="AL329" s="225" t="e">
        <f t="shared" ca="1" si="179"/>
        <v>#N/A</v>
      </c>
      <c r="AM329" t="b">
        <f t="shared" ca="1" si="180"/>
        <v>0</v>
      </c>
      <c r="AN329" t="b">
        <f t="shared" ca="1" si="197"/>
        <v>0</v>
      </c>
      <c r="AO329" t="b">
        <f t="shared" ca="1" si="191"/>
        <v>1</v>
      </c>
      <c r="AP329" t="b">
        <f t="shared" ca="1" si="181"/>
        <v>0</v>
      </c>
      <c r="AQ329" t="b">
        <f t="shared" ca="1" si="198"/>
        <v>0</v>
      </c>
      <c r="AR329" s="124" t="e">
        <f t="shared" ca="1" si="182"/>
        <v>#N/A</v>
      </c>
      <c r="AS329" s="124" t="e">
        <f t="shared" ca="1" si="183"/>
        <v>#N/A</v>
      </c>
      <c r="AT329" t="e">
        <f t="shared" ca="1" si="192"/>
        <v>#N/A</v>
      </c>
      <c r="AU329" t="e">
        <f t="shared" ca="1" si="192"/>
        <v>#N/A</v>
      </c>
    </row>
    <row r="330" spans="1:47" x14ac:dyDescent="0.25">
      <c r="A330">
        <v>298</v>
      </c>
      <c r="B330" s="74">
        <f ca="1">OFFSET(InputPriceData!B$15,CalculationsAndCharts!$A330+$A$11,0,1,1)</f>
        <v>41156</v>
      </c>
      <c r="C330" s="3">
        <f ca="1">OFFSET(InputPriceData!G$15,CalculationsAndCharts!$A330+$A$11,0,1,1)</f>
        <v>3946200</v>
      </c>
      <c r="D330" s="4">
        <f ca="1">OFFSET(InputPriceData!C$15,CalculationsAndCharts!$A330+$A$11,IF($C$7,7,0),1,1)</f>
        <v>51.32</v>
      </c>
      <c r="E330" s="4">
        <f ca="1">OFFSET(InputPriceData!D$15,CalculationsAndCharts!$A330+$A$11,IF($C$7,7,0),1,1)</f>
        <v>51.33</v>
      </c>
      <c r="F330" s="4">
        <f ca="1">OFFSET(InputPriceData!E$15,CalculationsAndCharts!$A330+$A$11,IF($C$7,7,0),1,1)</f>
        <v>49.89</v>
      </c>
      <c r="G330" s="4">
        <f ca="1">OFFSET(InputPriceData!F$15,CalculationsAndCharts!$A330+$A$11,IF($C$7,7,0),1,1)</f>
        <v>50.66</v>
      </c>
      <c r="H330" s="126" t="e">
        <f t="shared" si="162"/>
        <v>#N/A</v>
      </c>
      <c r="I330" s="41" t="e">
        <f t="shared" si="195"/>
        <v>#N/A</v>
      </c>
      <c r="J330" s="41" t="e">
        <f t="shared" si="195"/>
        <v>#N/A</v>
      </c>
      <c r="K330" s="215">
        <f t="shared" ca="1" si="163"/>
        <v>49.878966223765623</v>
      </c>
      <c r="L330" s="215">
        <f t="shared" ca="1" si="184"/>
        <v>49.878966223765623</v>
      </c>
      <c r="M330" s="121">
        <f t="shared" ca="1" si="164"/>
        <v>0.85038238183477999</v>
      </c>
      <c r="N330" s="121">
        <f t="shared" ca="1" si="185"/>
        <v>0.14838498371011499</v>
      </c>
      <c r="O330" s="121">
        <f t="shared" ca="1" si="186"/>
        <v>0.19860587329495616</v>
      </c>
      <c r="P330" s="121">
        <f t="shared" ca="1" si="194"/>
        <v>-1.331313444906538</v>
      </c>
      <c r="Q330" s="121">
        <f t="shared" ca="1" si="165"/>
        <v>0.96717415814849728</v>
      </c>
      <c r="R330" s="121">
        <f t="shared" ca="1" si="166"/>
        <v>0.3552857877502385</v>
      </c>
      <c r="S330" s="121"/>
      <c r="T330" s="124">
        <f t="shared" ca="1" si="167"/>
        <v>52.72</v>
      </c>
      <c r="U330" s="124">
        <f t="shared" ca="1" si="168"/>
        <v>48.54</v>
      </c>
      <c r="V330" s="121">
        <f t="shared" ca="1" si="169"/>
        <v>0.50717703349282239</v>
      </c>
      <c r="W330" s="121" t="e">
        <f t="shared" si="187"/>
        <v>#N/A</v>
      </c>
      <c r="X330" s="124">
        <f t="shared" si="188"/>
        <v>0.2</v>
      </c>
      <c r="Y330" s="124">
        <f t="shared" si="189"/>
        <v>0.8</v>
      </c>
      <c r="Z330" t="e">
        <f t="shared" ca="1" si="170"/>
        <v>#N/A</v>
      </c>
      <c r="AA330" t="e">
        <f t="shared" ca="1" si="171"/>
        <v>#N/A</v>
      </c>
      <c r="AB330" t="e">
        <f t="shared" ca="1" si="172"/>
        <v>#N/A</v>
      </c>
      <c r="AC330" t="e">
        <f t="shared" ca="1" si="173"/>
        <v>#N/A</v>
      </c>
      <c r="AD330" t="b">
        <f t="shared" ca="1" si="174"/>
        <v>0</v>
      </c>
      <c r="AE330" t="b">
        <f t="shared" ca="1" si="161"/>
        <v>0</v>
      </c>
      <c r="AF330" t="b">
        <f t="shared" ca="1" si="190"/>
        <v>0</v>
      </c>
      <c r="AG330" t="b">
        <f t="shared" ca="1" si="175"/>
        <v>0</v>
      </c>
      <c r="AH330" t="b">
        <f t="shared" ca="1" si="196"/>
        <v>0</v>
      </c>
      <c r="AI330" s="225" t="e">
        <f t="shared" ca="1" si="176"/>
        <v>#N/A</v>
      </c>
      <c r="AJ330" s="225" t="e">
        <f t="shared" ca="1" si="177"/>
        <v>#N/A</v>
      </c>
      <c r="AK330" s="225" t="e">
        <f t="shared" ca="1" si="178"/>
        <v>#N/A</v>
      </c>
      <c r="AL330" s="225" t="e">
        <f t="shared" ca="1" si="179"/>
        <v>#N/A</v>
      </c>
      <c r="AM330" t="b">
        <f t="shared" ca="1" si="180"/>
        <v>0</v>
      </c>
      <c r="AN330" t="b">
        <f t="shared" ca="1" si="197"/>
        <v>0</v>
      </c>
      <c r="AO330" t="b">
        <f t="shared" ca="1" si="191"/>
        <v>1</v>
      </c>
      <c r="AP330" t="b">
        <f t="shared" ca="1" si="181"/>
        <v>0</v>
      </c>
      <c r="AQ330" t="b">
        <f t="shared" ca="1" si="198"/>
        <v>0</v>
      </c>
      <c r="AR330" s="124" t="e">
        <f t="shared" ca="1" si="182"/>
        <v>#N/A</v>
      </c>
      <c r="AS330" s="124" t="e">
        <f t="shared" ca="1" si="183"/>
        <v>#N/A</v>
      </c>
      <c r="AT330" t="e">
        <f t="shared" ca="1" si="192"/>
        <v>#N/A</v>
      </c>
      <c r="AU330" t="e">
        <f t="shared" ca="1" si="192"/>
        <v>#N/A</v>
      </c>
    </row>
    <row r="331" spans="1:47" x14ac:dyDescent="0.25">
      <c r="A331">
        <v>299</v>
      </c>
      <c r="B331" s="74">
        <f ca="1">OFFSET(InputPriceData!B$15,CalculationsAndCharts!$A331+$A$11,0,1,1)</f>
        <v>41152</v>
      </c>
      <c r="C331" s="3">
        <f ca="1">OFFSET(InputPriceData!G$15,CalculationsAndCharts!$A331+$A$11,0,1,1)</f>
        <v>4392300</v>
      </c>
      <c r="D331" s="4">
        <f ca="1">OFFSET(InputPriceData!C$15,CalculationsAndCharts!$A331+$A$11,IF($C$7,7,0),1,1)</f>
        <v>50.3</v>
      </c>
      <c r="E331" s="4">
        <f ca="1">OFFSET(InputPriceData!D$15,CalculationsAndCharts!$A331+$A$11,IF($C$7,7,0),1,1)</f>
        <v>51.42</v>
      </c>
      <c r="F331" s="4">
        <f ca="1">OFFSET(InputPriceData!E$15,CalculationsAndCharts!$A331+$A$11,IF($C$7,7,0),1,1)</f>
        <v>50.29</v>
      </c>
      <c r="G331" s="4">
        <f ca="1">OFFSET(InputPriceData!F$15,CalculationsAndCharts!$A331+$A$11,IF($C$7,7,0),1,1)</f>
        <v>51.07</v>
      </c>
      <c r="H331" s="126" t="e">
        <f t="shared" si="162"/>
        <v>#N/A</v>
      </c>
      <c r="I331" s="41" t="e">
        <f t="shared" si="195"/>
        <v>#N/A</v>
      </c>
      <c r="J331" s="41" t="e">
        <f t="shared" si="195"/>
        <v>#N/A</v>
      </c>
      <c r="K331" s="215">
        <f t="shared" ca="1" si="163"/>
        <v>49.342917943650519</v>
      </c>
      <c r="L331" s="215">
        <f t="shared" ca="1" si="184"/>
        <v>49.342917943650519</v>
      </c>
      <c r="M331" s="121">
        <f t="shared" ca="1" si="164"/>
        <v>1.3821716757372045</v>
      </c>
      <c r="N331" s="121">
        <f t="shared" ca="1" si="185"/>
        <v>-0.51230226405532864</v>
      </c>
      <c r="O331" s="121">
        <f t="shared" ca="1" si="186"/>
        <v>0.19860587329495616</v>
      </c>
      <c r="P331" s="121">
        <f t="shared" ca="1" si="194"/>
        <v>-1.331313444906538</v>
      </c>
      <c r="Q331" s="121">
        <f t="shared" ca="1" si="165"/>
        <v>0.53532965503958929</v>
      </c>
      <c r="R331" s="121">
        <f t="shared" ca="1" si="166"/>
        <v>0.23627156603632257</v>
      </c>
      <c r="S331" s="121"/>
      <c r="T331" s="124">
        <f t="shared" ca="1" si="167"/>
        <v>52.72</v>
      </c>
      <c r="U331" s="124">
        <f t="shared" ca="1" si="168"/>
        <v>48.54</v>
      </c>
      <c r="V331" s="121">
        <f t="shared" ca="1" si="169"/>
        <v>0.60526315789473717</v>
      </c>
      <c r="W331" s="121" t="e">
        <f t="shared" si="187"/>
        <v>#N/A</v>
      </c>
      <c r="X331" s="124">
        <f t="shared" si="188"/>
        <v>0.2</v>
      </c>
      <c r="Y331" s="124">
        <f t="shared" si="189"/>
        <v>0.8</v>
      </c>
      <c r="Z331" t="e">
        <f t="shared" ca="1" si="170"/>
        <v>#N/A</v>
      </c>
      <c r="AA331" t="e">
        <f t="shared" ca="1" si="171"/>
        <v>#N/A</v>
      </c>
      <c r="AB331" t="e">
        <f t="shared" ca="1" si="172"/>
        <v>#N/A</v>
      </c>
      <c r="AC331" t="e">
        <f t="shared" ca="1" si="173"/>
        <v>#N/A</v>
      </c>
      <c r="AD331" t="b">
        <f t="shared" ca="1" si="174"/>
        <v>0</v>
      </c>
      <c r="AE331" t="b">
        <f t="shared" ca="1" si="161"/>
        <v>0</v>
      </c>
      <c r="AF331" t="b">
        <f t="shared" ca="1" si="190"/>
        <v>0</v>
      </c>
      <c r="AG331" t="b">
        <f t="shared" ca="1" si="175"/>
        <v>0</v>
      </c>
      <c r="AH331" t="b">
        <f t="shared" ca="1" si="196"/>
        <v>0</v>
      </c>
      <c r="AI331" s="225" t="e">
        <f t="shared" ca="1" si="176"/>
        <v>#N/A</v>
      </c>
      <c r="AJ331" s="225" t="e">
        <f t="shared" ca="1" si="177"/>
        <v>#N/A</v>
      </c>
      <c r="AK331" s="225" t="e">
        <f t="shared" ca="1" si="178"/>
        <v>#N/A</v>
      </c>
      <c r="AL331" s="225" t="e">
        <f t="shared" ca="1" si="179"/>
        <v>#N/A</v>
      </c>
      <c r="AM331" t="b">
        <f t="shared" ca="1" si="180"/>
        <v>0</v>
      </c>
      <c r="AN331" t="b">
        <f t="shared" ca="1" si="197"/>
        <v>0</v>
      </c>
      <c r="AO331" t="b">
        <f t="shared" ca="1" si="191"/>
        <v>1</v>
      </c>
      <c r="AP331" t="b">
        <f t="shared" ca="1" si="181"/>
        <v>0</v>
      </c>
      <c r="AQ331" t="b">
        <f t="shared" ca="1" si="198"/>
        <v>0</v>
      </c>
      <c r="AR331" s="124" t="e">
        <f t="shared" ca="1" si="182"/>
        <v>#N/A</v>
      </c>
      <c r="AS331" s="124" t="e">
        <f t="shared" ca="1" si="183"/>
        <v>#N/A</v>
      </c>
      <c r="AT331" t="e">
        <f t="shared" ca="1" si="192"/>
        <v>#N/A</v>
      </c>
      <c r="AU331" t="e">
        <f t="shared" ca="1" si="192"/>
        <v>#N/A</v>
      </c>
    </row>
    <row r="332" spans="1:47" x14ac:dyDescent="0.25">
      <c r="A332">
        <v>300</v>
      </c>
      <c r="B332" s="74">
        <f ca="1">OFFSET(InputPriceData!B$15,CalculationsAndCharts!$A332+$A$11,0,1,1)</f>
        <v>41151</v>
      </c>
      <c r="C332" s="3">
        <f ca="1">OFFSET(InputPriceData!G$15,CalculationsAndCharts!$A332+$A$11,0,1,1)</f>
        <v>8407500</v>
      </c>
      <c r="D332" s="4">
        <f ca="1">OFFSET(InputPriceData!C$15,CalculationsAndCharts!$A332+$A$11,IF($C$7,7,0),1,1)</f>
        <v>48.33</v>
      </c>
      <c r="E332" s="4">
        <f ca="1">OFFSET(InputPriceData!D$15,CalculationsAndCharts!$A332+$A$11,IF($C$7,7,0),1,1)</f>
        <v>50.53</v>
      </c>
      <c r="F332" s="4">
        <f ca="1">OFFSET(InputPriceData!E$15,CalculationsAndCharts!$A332+$A$11,IF($C$7,7,0),1,1)</f>
        <v>48.22</v>
      </c>
      <c r="G332" s="4">
        <f ca="1">OFFSET(InputPriceData!F$15,CalculationsAndCharts!$A332+$A$11,IF($C$7,7,0),1,1)</f>
        <v>50.07</v>
      </c>
      <c r="H332" s="126" t="e">
        <f t="shared" si="162"/>
        <v>#N/A</v>
      </c>
      <c r="I332" s="41" t="e">
        <f t="shared" si="195"/>
        <v>#N/A</v>
      </c>
      <c r="J332" s="41" t="e">
        <f t="shared" si="195"/>
        <v>#N/A</v>
      </c>
      <c r="K332" s="215">
        <f t="shared" ca="1" si="163"/>
        <v>48.976379739890838</v>
      </c>
      <c r="L332" s="215">
        <f t="shared" ca="1" si="184"/>
        <v>48.976379739890838</v>
      </c>
      <c r="M332" s="121">
        <f t="shared" ca="1" si="164"/>
        <v>0.45897700330867552</v>
      </c>
      <c r="N332" s="121">
        <f t="shared" ca="1" si="185"/>
        <v>-1.1163354208754002</v>
      </c>
      <c r="O332" s="121">
        <f t="shared" ca="1" si="186"/>
        <v>0.19860587329495616</v>
      </c>
      <c r="P332" s="121">
        <f t="shared" ca="1" si="194"/>
        <v>-1.331313444906538</v>
      </c>
      <c r="Q332" s="121">
        <f t="shared" ca="1" si="165"/>
        <v>0.1405159222931158</v>
      </c>
      <c r="R332" s="121">
        <f t="shared" ca="1" si="166"/>
        <v>0.26385611017909932</v>
      </c>
      <c r="S332" s="121"/>
      <c r="T332" s="124">
        <f t="shared" ca="1" si="167"/>
        <v>52.72</v>
      </c>
      <c r="U332" s="124">
        <f t="shared" ca="1" si="168"/>
        <v>48.54</v>
      </c>
      <c r="V332" s="121">
        <f t="shared" ca="1" si="169"/>
        <v>0.36602870813397159</v>
      </c>
      <c r="W332" s="121" t="e">
        <f t="shared" si="187"/>
        <v>#N/A</v>
      </c>
      <c r="X332" s="124">
        <f t="shared" si="188"/>
        <v>0.2</v>
      </c>
      <c r="Y332" s="124">
        <f t="shared" si="189"/>
        <v>0.8</v>
      </c>
      <c r="Z332" t="e">
        <f t="shared" ca="1" si="170"/>
        <v>#N/A</v>
      </c>
      <c r="AA332" t="e">
        <f t="shared" ca="1" si="171"/>
        <v>#N/A</v>
      </c>
      <c r="AB332" t="e">
        <f t="shared" ca="1" si="172"/>
        <v>#N/A</v>
      </c>
      <c r="AC332" t="e">
        <f t="shared" ca="1" si="173"/>
        <v>#N/A</v>
      </c>
      <c r="AD332" t="b">
        <f t="shared" ca="1" si="174"/>
        <v>0</v>
      </c>
      <c r="AE332" t="b">
        <f t="shared" ca="1" si="161"/>
        <v>0</v>
      </c>
      <c r="AF332" t="b">
        <f t="shared" ca="1" si="190"/>
        <v>0</v>
      </c>
      <c r="AG332" t="b">
        <f t="shared" ca="1" si="175"/>
        <v>0</v>
      </c>
      <c r="AH332" t="b">
        <f t="shared" ca="1" si="196"/>
        <v>0</v>
      </c>
      <c r="AI332" s="225" t="e">
        <f t="shared" ca="1" si="176"/>
        <v>#N/A</v>
      </c>
      <c r="AJ332" s="225" t="e">
        <f t="shared" ca="1" si="177"/>
        <v>#N/A</v>
      </c>
      <c r="AK332" s="225" t="e">
        <f t="shared" ca="1" si="178"/>
        <v>#N/A</v>
      </c>
      <c r="AL332" s="225" t="e">
        <f t="shared" ca="1" si="179"/>
        <v>#N/A</v>
      </c>
      <c r="AM332" t="b">
        <f t="shared" ca="1" si="180"/>
        <v>0</v>
      </c>
      <c r="AN332" t="b">
        <f t="shared" ca="1" si="197"/>
        <v>0</v>
      </c>
      <c r="AO332" t="b">
        <f t="shared" ca="1" si="191"/>
        <v>1</v>
      </c>
      <c r="AP332" t="b">
        <f t="shared" ca="1" si="181"/>
        <v>0</v>
      </c>
      <c r="AQ332" t="b">
        <f t="shared" ca="1" si="198"/>
        <v>0</v>
      </c>
      <c r="AR332" s="124" t="e">
        <f t="shared" ca="1" si="182"/>
        <v>#N/A</v>
      </c>
      <c r="AS332" s="124" t="e">
        <f t="shared" ca="1" si="183"/>
        <v>#N/A</v>
      </c>
      <c r="AT332" t="e">
        <f t="shared" ca="1" si="192"/>
        <v>#N/A</v>
      </c>
      <c r="AU332" t="e">
        <f t="shared" ca="1" si="192"/>
        <v>#N/A</v>
      </c>
    </row>
    <row r="333" spans="1:47" x14ac:dyDescent="0.25">
      <c r="A333">
        <v>301</v>
      </c>
      <c r="B333" s="74">
        <f ca="1">OFFSET(InputPriceData!B$15,CalculationsAndCharts!$A333+$A$11,0,1,1)</f>
        <v>41150</v>
      </c>
      <c r="C333" s="3">
        <f ca="1">OFFSET(InputPriceData!G$15,CalculationsAndCharts!$A333+$A$11,0,1,1)</f>
        <v>2483600</v>
      </c>
      <c r="D333" s="4">
        <f ca="1">OFFSET(InputPriceData!C$15,CalculationsAndCharts!$A333+$A$11,IF($C$7,7,0),1,1)</f>
        <v>48.75</v>
      </c>
      <c r="E333" s="4">
        <f ca="1">OFFSET(InputPriceData!D$15,CalculationsAndCharts!$A333+$A$11,IF($C$7,7,0),1,1)</f>
        <v>48.91</v>
      </c>
      <c r="F333" s="4">
        <f ca="1">OFFSET(InputPriceData!E$15,CalculationsAndCharts!$A333+$A$11,IF($C$7,7,0),1,1)</f>
        <v>48.37</v>
      </c>
      <c r="G333" s="4">
        <f ca="1">OFFSET(InputPriceData!F$15,CalculationsAndCharts!$A333+$A$11,IF($C$7,7,0),1,1)</f>
        <v>48.54</v>
      </c>
      <c r="H333" s="126" t="e">
        <f t="shared" si="162"/>
        <v>#N/A</v>
      </c>
      <c r="I333" s="41" t="e">
        <f t="shared" ref="I333:J352" si="199">IF($A333=$E$25,I$32,NA())</f>
        <v>#N/A</v>
      </c>
      <c r="J333" s="41" t="e">
        <f t="shared" si="199"/>
        <v>#N/A</v>
      </c>
      <c r="K333" s="215">
        <f t="shared" ca="1" si="163"/>
        <v>49.066006494557186</v>
      </c>
      <c r="L333" s="215">
        <f t="shared" ca="1" si="184"/>
        <v>49.066006494557186</v>
      </c>
      <c r="M333" s="121">
        <f t="shared" ca="1" si="164"/>
        <v>-1.239269864629863</v>
      </c>
      <c r="N333" s="121">
        <f t="shared" ca="1" si="185"/>
        <v>-1.331313444906538</v>
      </c>
      <c r="O333" s="121">
        <f t="shared" ca="1" si="186"/>
        <v>0.19860587329495616</v>
      </c>
      <c r="P333" s="121">
        <f t="shared" ca="1" si="194"/>
        <v>-1.4917024057050154</v>
      </c>
      <c r="Q333" s="121">
        <f t="shared" ca="1" si="165"/>
        <v>9.48874017781937E-2</v>
      </c>
      <c r="R333" s="121">
        <f t="shared" ca="1" si="166"/>
        <v>0.3765083213053193</v>
      </c>
      <c r="S333" s="121"/>
      <c r="T333" s="124">
        <f t="shared" ca="1" si="167"/>
        <v>52.72</v>
      </c>
      <c r="U333" s="124">
        <f t="shared" ca="1" si="168"/>
        <v>48.54</v>
      </c>
      <c r="V333" s="121">
        <f t="shared" ca="1" si="169"/>
        <v>0</v>
      </c>
      <c r="W333" s="121" t="e">
        <f t="shared" si="187"/>
        <v>#N/A</v>
      </c>
      <c r="X333" s="124">
        <f t="shared" si="188"/>
        <v>0.2</v>
      </c>
      <c r="Y333" s="124">
        <f t="shared" si="189"/>
        <v>0.8</v>
      </c>
      <c r="Z333" t="e">
        <f t="shared" ca="1" si="170"/>
        <v>#N/A</v>
      </c>
      <c r="AA333" t="e">
        <f t="shared" ca="1" si="171"/>
        <v>#N/A</v>
      </c>
      <c r="AB333" t="e">
        <f t="shared" ca="1" si="172"/>
        <v>#N/A</v>
      </c>
      <c r="AC333" t="e">
        <f t="shared" ca="1" si="173"/>
        <v>#N/A</v>
      </c>
      <c r="AD333" t="b">
        <f t="shared" ca="1" si="174"/>
        <v>0</v>
      </c>
      <c r="AE333" t="b">
        <f t="shared" ca="1" si="161"/>
        <v>0</v>
      </c>
      <c r="AF333" t="b">
        <f t="shared" ca="1" si="190"/>
        <v>0</v>
      </c>
      <c r="AG333" t="b">
        <f t="shared" ca="1" si="175"/>
        <v>0</v>
      </c>
      <c r="AH333" t="b">
        <f t="shared" ca="1" si="196"/>
        <v>0</v>
      </c>
      <c r="AI333" s="225" t="e">
        <f t="shared" ca="1" si="176"/>
        <v>#N/A</v>
      </c>
      <c r="AJ333" s="225" t="e">
        <f t="shared" ca="1" si="177"/>
        <v>#N/A</v>
      </c>
      <c r="AK333" s="225" t="e">
        <f t="shared" ca="1" si="178"/>
        <v>#N/A</v>
      </c>
      <c r="AL333" s="225" t="e">
        <f t="shared" ca="1" si="179"/>
        <v>#N/A</v>
      </c>
      <c r="AM333" t="b">
        <f t="shared" ca="1" si="180"/>
        <v>0</v>
      </c>
      <c r="AN333" t="b">
        <f t="shared" ca="1" si="197"/>
        <v>0</v>
      </c>
      <c r="AO333" t="b">
        <f t="shared" ca="1" si="191"/>
        <v>1</v>
      </c>
      <c r="AP333" t="b">
        <f t="shared" ca="1" si="181"/>
        <v>0</v>
      </c>
      <c r="AQ333" t="b">
        <f t="shared" ca="1" si="198"/>
        <v>0</v>
      </c>
      <c r="AR333" s="124" t="e">
        <f t="shared" ca="1" si="182"/>
        <v>#N/A</v>
      </c>
      <c r="AS333" s="124" t="e">
        <f t="shared" ca="1" si="183"/>
        <v>#N/A</v>
      </c>
      <c r="AT333" t="e">
        <f t="shared" ca="1" si="192"/>
        <v>#N/A</v>
      </c>
      <c r="AU333" t="e">
        <f t="shared" ca="1" si="192"/>
        <v>#N/A</v>
      </c>
    </row>
    <row r="334" spans="1:47" x14ac:dyDescent="0.25">
      <c r="A334">
        <v>302</v>
      </c>
      <c r="B334" s="74">
        <f ca="1">OFFSET(InputPriceData!B$15,CalculationsAndCharts!$A334+$A$11,0,1,1)</f>
        <v>41149</v>
      </c>
      <c r="C334" s="3">
        <f ca="1">OFFSET(InputPriceData!G$15,CalculationsAndCharts!$A334+$A$11,0,1,1)</f>
        <v>2428600</v>
      </c>
      <c r="D334" s="4">
        <f ca="1">OFFSET(InputPriceData!C$15,CalculationsAndCharts!$A334+$A$11,IF($C$7,7,0),1,1)</f>
        <v>48.78</v>
      </c>
      <c r="E334" s="4">
        <f ca="1">OFFSET(InputPriceData!D$15,CalculationsAndCharts!$A334+$A$11,IF($C$7,7,0),1,1)</f>
        <v>48.93</v>
      </c>
      <c r="F334" s="4">
        <f ca="1">OFFSET(InputPriceData!E$15,CalculationsAndCharts!$A334+$A$11,IF($C$7,7,0),1,1)</f>
        <v>48.61</v>
      </c>
      <c r="G334" s="4">
        <f ca="1">OFFSET(InputPriceData!F$15,CalculationsAndCharts!$A334+$A$11,IF($C$7,7,0),1,1)</f>
        <v>48.82</v>
      </c>
      <c r="H334" s="126" t="e">
        <f t="shared" si="162"/>
        <v>#N/A</v>
      </c>
      <c r="I334" s="41" t="e">
        <f t="shared" si="199"/>
        <v>#N/A</v>
      </c>
      <c r="J334" s="41" t="e">
        <f t="shared" si="199"/>
        <v>#N/A</v>
      </c>
      <c r="K334" s="215">
        <f t="shared" ca="1" si="163"/>
        <v>49.431009670892045</v>
      </c>
      <c r="L334" s="215">
        <f t="shared" ca="1" si="184"/>
        <v>49.431009670892045</v>
      </c>
      <c r="M334" s="121">
        <f t="shared" ca="1" si="164"/>
        <v>-1.2816405187177584</v>
      </c>
      <c r="N334" s="121">
        <f t="shared" ca="1" si="185"/>
        <v>-1.274749695549144</v>
      </c>
      <c r="O334" s="121">
        <f t="shared" ca="1" si="186"/>
        <v>0.19860587329495616</v>
      </c>
      <c r="P334" s="121">
        <f t="shared" ca="1" si="194"/>
        <v>-1.8280651999785933</v>
      </c>
      <c r="Q334" s="121">
        <f t="shared" ca="1" si="165"/>
        <v>0.27301692500881009</v>
      </c>
      <c r="R334" s="121">
        <f t="shared" ca="1" si="166"/>
        <v>0.49111949930660231</v>
      </c>
      <c r="S334" s="121"/>
      <c r="T334" s="124">
        <f t="shared" ca="1" si="167"/>
        <v>52.72</v>
      </c>
      <c r="U334" s="124">
        <f t="shared" ca="1" si="168"/>
        <v>48.82</v>
      </c>
      <c r="V334" s="121">
        <f t="shared" ca="1" si="169"/>
        <v>0</v>
      </c>
      <c r="W334" s="121" t="e">
        <f t="shared" si="187"/>
        <v>#N/A</v>
      </c>
      <c r="X334" s="124">
        <f t="shared" si="188"/>
        <v>0.2</v>
      </c>
      <c r="Y334" s="124">
        <f t="shared" si="189"/>
        <v>0.8</v>
      </c>
      <c r="Z334" t="e">
        <f t="shared" ca="1" si="170"/>
        <v>#N/A</v>
      </c>
      <c r="AA334" t="e">
        <f t="shared" ca="1" si="171"/>
        <v>#N/A</v>
      </c>
      <c r="AB334" t="e">
        <f t="shared" ca="1" si="172"/>
        <v>#N/A</v>
      </c>
      <c r="AC334" t="e">
        <f t="shared" ca="1" si="173"/>
        <v>#N/A</v>
      </c>
      <c r="AD334" t="b">
        <f t="shared" ca="1" si="174"/>
        <v>0</v>
      </c>
      <c r="AE334" t="b">
        <f t="shared" ca="1" si="161"/>
        <v>0</v>
      </c>
      <c r="AF334" t="b">
        <f t="shared" ca="1" si="190"/>
        <v>0</v>
      </c>
      <c r="AG334" t="b">
        <f t="shared" ca="1" si="175"/>
        <v>0</v>
      </c>
      <c r="AH334" t="b">
        <f t="shared" ca="1" si="196"/>
        <v>0</v>
      </c>
      <c r="AI334" s="225" t="e">
        <f t="shared" ca="1" si="176"/>
        <v>#N/A</v>
      </c>
      <c r="AJ334" s="225" t="e">
        <f t="shared" ca="1" si="177"/>
        <v>#N/A</v>
      </c>
      <c r="AK334" s="225" t="e">
        <f t="shared" ca="1" si="178"/>
        <v>#N/A</v>
      </c>
      <c r="AL334" s="225" t="e">
        <f t="shared" ca="1" si="179"/>
        <v>#N/A</v>
      </c>
      <c r="AM334" t="b">
        <f t="shared" ca="1" si="180"/>
        <v>0</v>
      </c>
      <c r="AN334" t="b">
        <f t="shared" ca="1" si="197"/>
        <v>0</v>
      </c>
      <c r="AO334" t="b">
        <f t="shared" ca="1" si="191"/>
        <v>1</v>
      </c>
      <c r="AP334" t="b">
        <f t="shared" ca="1" si="181"/>
        <v>0</v>
      </c>
      <c r="AQ334" t="b">
        <f t="shared" ca="1" si="198"/>
        <v>0</v>
      </c>
      <c r="AR334" s="124" t="e">
        <f t="shared" ca="1" si="182"/>
        <v>#N/A</v>
      </c>
      <c r="AS334" s="124" t="e">
        <f t="shared" ca="1" si="183"/>
        <v>#N/A</v>
      </c>
      <c r="AT334" t="e">
        <f t="shared" ca="1" si="192"/>
        <v>#N/A</v>
      </c>
      <c r="AU334" t="e">
        <f t="shared" ca="1" si="192"/>
        <v>#N/A</v>
      </c>
    </row>
    <row r="335" spans="1:47" x14ac:dyDescent="0.25">
      <c r="A335">
        <v>303</v>
      </c>
      <c r="B335" s="74">
        <f ca="1">OFFSET(InputPriceData!B$15,CalculationsAndCharts!$A335+$A$11,0,1,1)</f>
        <v>41148</v>
      </c>
      <c r="C335" s="3">
        <f ca="1">OFFSET(InputPriceData!G$15,CalculationsAndCharts!$A335+$A$11,0,1,1)</f>
        <v>4675100</v>
      </c>
      <c r="D335" s="4">
        <f ca="1">OFFSET(InputPriceData!C$15,CalculationsAndCharts!$A335+$A$11,IF($C$7,7,0),1,1)</f>
        <v>49.41</v>
      </c>
      <c r="E335" s="4">
        <f ca="1">OFFSET(InputPriceData!D$15,CalculationsAndCharts!$A335+$A$11,IF($C$7,7,0),1,1)</f>
        <v>49.72</v>
      </c>
      <c r="F335" s="4">
        <f ca="1">OFFSET(InputPriceData!E$15,CalculationsAndCharts!$A335+$A$11,IF($C$7,7,0),1,1)</f>
        <v>48.57</v>
      </c>
      <c r="G335" s="4">
        <f ca="1">OFFSET(InputPriceData!F$15,CalculationsAndCharts!$A335+$A$11,IF($C$7,7,0),1,1)</f>
        <v>48.85</v>
      </c>
      <c r="H335" s="126" t="e">
        <f t="shared" si="162"/>
        <v>#N/A</v>
      </c>
      <c r="I335" s="41" t="e">
        <f t="shared" si="199"/>
        <v>#N/A</v>
      </c>
      <c r="J335" s="41" t="e">
        <f t="shared" si="199"/>
        <v>#N/A</v>
      </c>
      <c r="K335" s="215">
        <f t="shared" ca="1" si="163"/>
        <v>49.856241442492973</v>
      </c>
      <c r="L335" s="215">
        <f t="shared" ca="1" si="184"/>
        <v>49.856241442492973</v>
      </c>
      <c r="M335" s="121">
        <f t="shared" ca="1" si="164"/>
        <v>-1.5954204333164439</v>
      </c>
      <c r="N335" s="121">
        <f t="shared" ca="1" si="185"/>
        <v>-1.1284264577360115</v>
      </c>
      <c r="O335" s="121">
        <f t="shared" ca="1" si="186"/>
        <v>0.19860587329495616</v>
      </c>
      <c r="P335" s="121">
        <f t="shared" ca="1" si="194"/>
        <v>-2.0829613376264637</v>
      </c>
      <c r="Q335" s="121">
        <f t="shared" ca="1" si="165"/>
        <v>0.41836807406824522</v>
      </c>
      <c r="R335" s="121">
        <f t="shared" ca="1" si="166"/>
        <v>0.58072966423173611</v>
      </c>
      <c r="S335" s="121"/>
      <c r="T335" s="124">
        <f t="shared" ca="1" si="167"/>
        <v>52.72</v>
      </c>
      <c r="U335" s="124">
        <f t="shared" ca="1" si="168"/>
        <v>48.85</v>
      </c>
      <c r="V335" s="121">
        <f t="shared" ca="1" si="169"/>
        <v>0</v>
      </c>
      <c r="W335" s="121" t="e">
        <f t="shared" si="187"/>
        <v>#N/A</v>
      </c>
      <c r="X335" s="124">
        <f t="shared" si="188"/>
        <v>0.2</v>
      </c>
      <c r="Y335" s="124">
        <f t="shared" si="189"/>
        <v>0.8</v>
      </c>
      <c r="Z335" t="e">
        <f t="shared" ca="1" si="170"/>
        <v>#N/A</v>
      </c>
      <c r="AA335" t="e">
        <f t="shared" ca="1" si="171"/>
        <v>#N/A</v>
      </c>
      <c r="AB335" t="e">
        <f t="shared" ca="1" si="172"/>
        <v>#N/A</v>
      </c>
      <c r="AC335" t="e">
        <f t="shared" ca="1" si="173"/>
        <v>#N/A</v>
      </c>
      <c r="AD335" t="b">
        <f t="shared" ca="1" si="174"/>
        <v>0</v>
      </c>
      <c r="AE335" t="b">
        <f t="shared" ca="1" si="161"/>
        <v>0</v>
      </c>
      <c r="AF335" t="b">
        <f t="shared" ca="1" si="190"/>
        <v>0</v>
      </c>
      <c r="AG335" t="b">
        <f t="shared" ca="1" si="175"/>
        <v>0</v>
      </c>
      <c r="AH335" t="b">
        <f t="shared" ca="1" si="196"/>
        <v>0</v>
      </c>
      <c r="AI335" s="225" t="e">
        <f t="shared" ca="1" si="176"/>
        <v>#N/A</v>
      </c>
      <c r="AJ335" s="225" t="e">
        <f t="shared" ca="1" si="177"/>
        <v>#N/A</v>
      </c>
      <c r="AK335" s="225" t="e">
        <f t="shared" ca="1" si="178"/>
        <v>#N/A</v>
      </c>
      <c r="AL335" s="225" t="e">
        <f t="shared" ca="1" si="179"/>
        <v>#N/A</v>
      </c>
      <c r="AM335" t="b">
        <f t="shared" ca="1" si="180"/>
        <v>0</v>
      </c>
      <c r="AN335" t="b">
        <f t="shared" ca="1" si="197"/>
        <v>0</v>
      </c>
      <c r="AO335" t="b">
        <f t="shared" ca="1" si="191"/>
        <v>1</v>
      </c>
      <c r="AP335" t="b">
        <f t="shared" ca="1" si="181"/>
        <v>0</v>
      </c>
      <c r="AQ335" t="b">
        <f t="shared" ca="1" si="198"/>
        <v>0</v>
      </c>
      <c r="AR335" s="124" t="e">
        <f t="shared" ca="1" si="182"/>
        <v>#N/A</v>
      </c>
      <c r="AS335" s="124" t="e">
        <f t="shared" ca="1" si="183"/>
        <v>#N/A</v>
      </c>
      <c r="AT335" t="e">
        <f t="shared" ca="1" si="192"/>
        <v>#N/A</v>
      </c>
      <c r="AU335" t="e">
        <f t="shared" ca="1" si="192"/>
        <v>#N/A</v>
      </c>
    </row>
    <row r="336" spans="1:47" x14ac:dyDescent="0.25">
      <c r="A336">
        <v>304</v>
      </c>
      <c r="B336" s="74">
        <f ca="1">OFFSET(InputPriceData!B$15,CalculationsAndCharts!$A336+$A$11,0,1,1)</f>
        <v>41145</v>
      </c>
      <c r="C336" s="3">
        <f ca="1">OFFSET(InputPriceData!G$15,CalculationsAndCharts!$A336+$A$11,0,1,1)</f>
        <v>2419700</v>
      </c>
      <c r="D336" s="4">
        <f ca="1">OFFSET(InputPriceData!C$15,CalculationsAndCharts!$A336+$A$11,IF($C$7,7,0),1,1)</f>
        <v>49.46</v>
      </c>
      <c r="E336" s="4">
        <f ca="1">OFFSET(InputPriceData!D$15,CalculationsAndCharts!$A336+$A$11,IF($C$7,7,0),1,1)</f>
        <v>50.21</v>
      </c>
      <c r="F336" s="4">
        <f ca="1">OFFSET(InputPriceData!E$15,CalculationsAndCharts!$A336+$A$11,IF($C$7,7,0),1,1)</f>
        <v>49.46</v>
      </c>
      <c r="G336" s="4">
        <f ca="1">OFFSET(InputPriceData!F$15,CalculationsAndCharts!$A336+$A$11,IF($C$7,7,0),1,1)</f>
        <v>49.66</v>
      </c>
      <c r="H336" s="126" t="e">
        <f t="shared" si="162"/>
        <v>#N/A</v>
      </c>
      <c r="I336" s="41" t="e">
        <f t="shared" si="199"/>
        <v>#N/A</v>
      </c>
      <c r="J336" s="41" t="e">
        <f t="shared" si="199"/>
        <v>#N/A</v>
      </c>
      <c r="K336" s="215">
        <f t="shared" ca="1" si="163"/>
        <v>50.261593204953115</v>
      </c>
      <c r="L336" s="215">
        <f t="shared" ca="1" si="184"/>
        <v>50.261593204953115</v>
      </c>
      <c r="M336" s="121">
        <f t="shared" ca="1" si="164"/>
        <v>-1.1004721134621804</v>
      </c>
      <c r="N336" s="121">
        <f t="shared" ca="1" si="185"/>
        <v>-0.96352096432161316</v>
      </c>
      <c r="O336" s="121">
        <f t="shared" ca="1" si="186"/>
        <v>0.19860587329495616</v>
      </c>
      <c r="P336" s="121">
        <f t="shared" ca="1" si="194"/>
        <v>-2.2589223337780311</v>
      </c>
      <c r="Q336" s="121">
        <f t="shared" ca="1" si="165"/>
        <v>0.52711556503324619</v>
      </c>
      <c r="R336" s="121">
        <f t="shared" ca="1" si="166"/>
        <v>0.65394694864761771</v>
      </c>
      <c r="S336" s="121"/>
      <c r="T336" s="124">
        <f t="shared" ca="1" si="167"/>
        <v>52.72</v>
      </c>
      <c r="U336" s="124">
        <f t="shared" ca="1" si="168"/>
        <v>49.66</v>
      </c>
      <c r="V336" s="121">
        <f t="shared" ca="1" si="169"/>
        <v>0</v>
      </c>
      <c r="W336" s="121" t="e">
        <f t="shared" si="187"/>
        <v>#N/A</v>
      </c>
      <c r="X336" s="124">
        <f t="shared" si="188"/>
        <v>0.2</v>
      </c>
      <c r="Y336" s="124">
        <f t="shared" si="189"/>
        <v>0.8</v>
      </c>
      <c r="Z336" t="e">
        <f t="shared" ca="1" si="170"/>
        <v>#N/A</v>
      </c>
      <c r="AA336" t="e">
        <f t="shared" ca="1" si="171"/>
        <v>#N/A</v>
      </c>
      <c r="AB336" t="e">
        <f t="shared" ca="1" si="172"/>
        <v>#N/A</v>
      </c>
      <c r="AC336" t="e">
        <f t="shared" ca="1" si="173"/>
        <v>#N/A</v>
      </c>
      <c r="AD336" t="b">
        <f t="shared" ca="1" si="174"/>
        <v>0</v>
      </c>
      <c r="AE336" t="b">
        <f t="shared" ca="1" si="161"/>
        <v>0</v>
      </c>
      <c r="AF336" t="b">
        <f t="shared" ca="1" si="190"/>
        <v>0</v>
      </c>
      <c r="AG336" t="b">
        <f t="shared" ca="1" si="175"/>
        <v>0</v>
      </c>
      <c r="AH336" t="b">
        <f t="shared" ca="1" si="196"/>
        <v>0</v>
      </c>
      <c r="AI336" s="225" t="e">
        <f t="shared" ca="1" si="176"/>
        <v>#N/A</v>
      </c>
      <c r="AJ336" s="225" t="e">
        <f t="shared" ca="1" si="177"/>
        <v>#N/A</v>
      </c>
      <c r="AK336" s="225" t="e">
        <f t="shared" ca="1" si="178"/>
        <v>#N/A</v>
      </c>
      <c r="AL336" s="225" t="e">
        <f t="shared" ca="1" si="179"/>
        <v>#N/A</v>
      </c>
      <c r="AM336" t="b">
        <f t="shared" ca="1" si="180"/>
        <v>0</v>
      </c>
      <c r="AN336" t="b">
        <f t="shared" ca="1" si="197"/>
        <v>0</v>
      </c>
      <c r="AO336" t="b">
        <f t="shared" ca="1" si="191"/>
        <v>1</v>
      </c>
      <c r="AP336" t="b">
        <f t="shared" ca="1" si="181"/>
        <v>0</v>
      </c>
      <c r="AQ336" t="b">
        <f t="shared" ca="1" si="198"/>
        <v>0</v>
      </c>
      <c r="AR336" s="124" t="e">
        <f t="shared" ca="1" si="182"/>
        <v>#N/A</v>
      </c>
      <c r="AS336" s="124" t="e">
        <f t="shared" ca="1" si="183"/>
        <v>#N/A</v>
      </c>
      <c r="AT336" t="e">
        <f t="shared" ca="1" si="192"/>
        <v>#N/A</v>
      </c>
      <c r="AU336" t="e">
        <f t="shared" ca="1" si="192"/>
        <v>#N/A</v>
      </c>
    </row>
    <row r="337" spans="1:47" x14ac:dyDescent="0.25">
      <c r="A337">
        <v>305</v>
      </c>
      <c r="B337" s="74">
        <f ca="1">OFFSET(InputPriceData!B$15,CalculationsAndCharts!$A337+$A$11,0,1,1)</f>
        <v>41144</v>
      </c>
      <c r="C337" s="3">
        <f ca="1">OFFSET(InputPriceData!G$15,CalculationsAndCharts!$A337+$A$11,0,1,1)</f>
        <v>4561100</v>
      </c>
      <c r="D337" s="4">
        <f ca="1">OFFSET(InputPriceData!C$15,CalculationsAndCharts!$A337+$A$11,IF($C$7,7,0),1,1)</f>
        <v>49.77</v>
      </c>
      <c r="E337" s="4">
        <f ca="1">OFFSET(InputPriceData!D$15,CalculationsAndCharts!$A337+$A$11,IF($C$7,7,0),1,1)</f>
        <v>50.03</v>
      </c>
      <c r="F337" s="4">
        <f ca="1">OFFSET(InputPriceData!E$15,CalculationsAndCharts!$A337+$A$11,IF($C$7,7,0),1,1)</f>
        <v>48.19</v>
      </c>
      <c r="G337" s="4">
        <f ca="1">OFFSET(InputPriceData!F$15,CalculationsAndCharts!$A337+$A$11,IF($C$7,7,0),1,1)</f>
        <v>49.71</v>
      </c>
      <c r="H337" s="126" t="e">
        <f t="shared" si="162"/>
        <v>#N/A</v>
      </c>
      <c r="I337" s="41" t="e">
        <f t="shared" si="199"/>
        <v>#N/A</v>
      </c>
      <c r="J337" s="41" t="e">
        <f t="shared" si="199"/>
        <v>#N/A</v>
      </c>
      <c r="K337" s="215">
        <f t="shared" ca="1" si="163"/>
        <v>50.627625311448703</v>
      </c>
      <c r="L337" s="215">
        <f t="shared" ca="1" si="184"/>
        <v>50.627625311448703</v>
      </c>
      <c r="M337" s="121">
        <f t="shared" ca="1" si="164"/>
        <v>-1.3299454601022118</v>
      </c>
      <c r="N337" s="121">
        <f t="shared" ca="1" si="185"/>
        <v>-0.79917729841388141</v>
      </c>
      <c r="O337" s="121">
        <f t="shared" ca="1" si="186"/>
        <v>0.19860587329495616</v>
      </c>
      <c r="P337" s="121">
        <f t="shared" ca="1" si="194"/>
        <v>-2.3405720107305616</v>
      </c>
      <c r="Q337" s="121">
        <f t="shared" ca="1" si="165"/>
        <v>0.60704479273150047</v>
      </c>
      <c r="R337" s="121">
        <f t="shared" ca="1" si="166"/>
        <v>0.72043891281587791</v>
      </c>
      <c r="S337" s="121"/>
      <c r="T337" s="124">
        <f t="shared" ca="1" si="167"/>
        <v>52.72</v>
      </c>
      <c r="U337" s="124">
        <f t="shared" ca="1" si="168"/>
        <v>49.71</v>
      </c>
      <c r="V337" s="121">
        <f t="shared" ca="1" si="169"/>
        <v>0</v>
      </c>
      <c r="W337" s="121" t="e">
        <f t="shared" si="187"/>
        <v>#N/A</v>
      </c>
      <c r="X337" s="124">
        <f t="shared" si="188"/>
        <v>0.2</v>
      </c>
      <c r="Y337" s="124">
        <f t="shared" si="189"/>
        <v>0.8</v>
      </c>
      <c r="Z337" t="e">
        <f t="shared" ca="1" si="170"/>
        <v>#N/A</v>
      </c>
      <c r="AA337" t="e">
        <f t="shared" ca="1" si="171"/>
        <v>#N/A</v>
      </c>
      <c r="AB337" t="e">
        <f t="shared" ca="1" si="172"/>
        <v>#N/A</v>
      </c>
      <c r="AC337" t="e">
        <f t="shared" ca="1" si="173"/>
        <v>#N/A</v>
      </c>
      <c r="AD337" t="b">
        <f t="shared" ca="1" si="174"/>
        <v>0</v>
      </c>
      <c r="AE337" t="b">
        <f t="shared" ca="1" si="161"/>
        <v>0</v>
      </c>
      <c r="AF337" t="b">
        <f t="shared" ca="1" si="190"/>
        <v>0</v>
      </c>
      <c r="AG337" t="b">
        <f t="shared" ca="1" si="175"/>
        <v>0</v>
      </c>
      <c r="AH337" t="b">
        <f t="shared" ca="1" si="196"/>
        <v>0</v>
      </c>
      <c r="AI337" s="225" t="e">
        <f t="shared" ca="1" si="176"/>
        <v>#N/A</v>
      </c>
      <c r="AJ337" s="225" t="e">
        <f t="shared" ca="1" si="177"/>
        <v>#N/A</v>
      </c>
      <c r="AK337" s="225" t="e">
        <f t="shared" ca="1" si="178"/>
        <v>#N/A</v>
      </c>
      <c r="AL337" s="225" t="e">
        <f t="shared" ca="1" si="179"/>
        <v>#N/A</v>
      </c>
      <c r="AM337" t="b">
        <f t="shared" ca="1" si="180"/>
        <v>0</v>
      </c>
      <c r="AN337" t="b">
        <f t="shared" ca="1" si="197"/>
        <v>0</v>
      </c>
      <c r="AO337" t="b">
        <f t="shared" ca="1" si="191"/>
        <v>1</v>
      </c>
      <c r="AP337" t="b">
        <f t="shared" ca="1" si="181"/>
        <v>0</v>
      </c>
      <c r="AQ337" t="b">
        <f t="shared" ca="1" si="198"/>
        <v>0</v>
      </c>
      <c r="AR337" s="124" t="e">
        <f t="shared" ca="1" si="182"/>
        <v>#N/A</v>
      </c>
      <c r="AS337" s="124" t="e">
        <f t="shared" ca="1" si="183"/>
        <v>#N/A</v>
      </c>
      <c r="AT337" t="e">
        <f t="shared" ca="1" si="192"/>
        <v>#N/A</v>
      </c>
      <c r="AU337" t="e">
        <f t="shared" ca="1" si="192"/>
        <v>#N/A</v>
      </c>
    </row>
    <row r="338" spans="1:47" x14ac:dyDescent="0.25">
      <c r="A338">
        <v>306</v>
      </c>
      <c r="B338" s="74">
        <f ca="1">OFFSET(InputPriceData!B$15,CalculationsAndCharts!$A338+$A$11,0,1,1)</f>
        <v>41143</v>
      </c>
      <c r="C338" s="3">
        <f ca="1">OFFSET(InputPriceData!G$15,CalculationsAndCharts!$A338+$A$11,0,1,1)</f>
        <v>1859000</v>
      </c>
      <c r="D338" s="4">
        <f ca="1">OFFSET(InputPriceData!C$15,CalculationsAndCharts!$A338+$A$11,IF($C$7,7,0),1,1)</f>
        <v>50.64</v>
      </c>
      <c r="E338" s="4">
        <f ca="1">OFFSET(InputPriceData!D$15,CalculationsAndCharts!$A338+$A$11,IF($C$7,7,0),1,1)</f>
        <v>50.67</v>
      </c>
      <c r="F338" s="4">
        <f ca="1">OFFSET(InputPriceData!E$15,CalculationsAndCharts!$A338+$A$11,IF($C$7,7,0),1,1)</f>
        <v>50.18</v>
      </c>
      <c r="G338" s="4">
        <f ca="1">OFFSET(InputPriceData!F$15,CalculationsAndCharts!$A338+$A$11,IF($C$7,7,0),1,1)</f>
        <v>50.54</v>
      </c>
      <c r="H338" s="126" t="e">
        <f t="shared" si="162"/>
        <v>#N/A</v>
      </c>
      <c r="I338" s="41" t="e">
        <f t="shared" si="199"/>
        <v>#N/A</v>
      </c>
      <c r="J338" s="41" t="e">
        <f t="shared" si="199"/>
        <v>#N/A</v>
      </c>
      <c r="K338" s="215">
        <f t="shared" ca="1" si="163"/>
        <v>50.937427547315195</v>
      </c>
      <c r="L338" s="215">
        <f t="shared" ca="1" si="184"/>
        <v>50.937427547315195</v>
      </c>
      <c r="M338" s="121">
        <f t="shared" ca="1" si="164"/>
        <v>-0.73602517545187618</v>
      </c>
      <c r="N338" s="121">
        <f t="shared" ca="1" si="185"/>
        <v>-0.65565187343670706</v>
      </c>
      <c r="O338" s="121">
        <f t="shared" ca="1" si="186"/>
        <v>0.19860587329495616</v>
      </c>
      <c r="P338" s="121">
        <f t="shared" ca="1" si="194"/>
        <v>-2.3502056655743528</v>
      </c>
      <c r="Q338" s="121">
        <f t="shared" ca="1" si="165"/>
        <v>0.66484075668041553</v>
      </c>
      <c r="R338" s="121">
        <f t="shared" ca="1" si="166"/>
        <v>0.78771761396632956</v>
      </c>
      <c r="S338" s="121"/>
      <c r="T338" s="124">
        <f t="shared" ca="1" si="167"/>
        <v>52.72</v>
      </c>
      <c r="U338" s="124">
        <f t="shared" ca="1" si="168"/>
        <v>50.54</v>
      </c>
      <c r="V338" s="121">
        <f t="shared" ca="1" si="169"/>
        <v>0</v>
      </c>
      <c r="W338" s="121" t="e">
        <f t="shared" si="187"/>
        <v>#N/A</v>
      </c>
      <c r="X338" s="124">
        <f t="shared" si="188"/>
        <v>0.2</v>
      </c>
      <c r="Y338" s="124">
        <f t="shared" si="189"/>
        <v>0.8</v>
      </c>
      <c r="Z338" t="e">
        <f t="shared" ca="1" si="170"/>
        <v>#N/A</v>
      </c>
      <c r="AA338" t="e">
        <f t="shared" ca="1" si="171"/>
        <v>#N/A</v>
      </c>
      <c r="AB338" t="e">
        <f t="shared" ca="1" si="172"/>
        <v>#N/A</v>
      </c>
      <c r="AC338" t="e">
        <f t="shared" ca="1" si="173"/>
        <v>#N/A</v>
      </c>
      <c r="AD338" t="b">
        <f t="shared" ca="1" si="174"/>
        <v>0</v>
      </c>
      <c r="AE338" t="b">
        <f t="shared" ca="1" si="161"/>
        <v>0</v>
      </c>
      <c r="AF338" t="b">
        <f t="shared" ca="1" si="190"/>
        <v>0</v>
      </c>
      <c r="AG338" t="b">
        <f t="shared" ca="1" si="175"/>
        <v>0</v>
      </c>
      <c r="AH338" t="b">
        <f t="shared" ca="1" si="196"/>
        <v>0</v>
      </c>
      <c r="AI338" s="225" t="e">
        <f t="shared" ca="1" si="176"/>
        <v>#N/A</v>
      </c>
      <c r="AJ338" s="225" t="e">
        <f t="shared" ca="1" si="177"/>
        <v>#N/A</v>
      </c>
      <c r="AK338" s="225" t="e">
        <f t="shared" ca="1" si="178"/>
        <v>#N/A</v>
      </c>
      <c r="AL338" s="225" t="e">
        <f t="shared" ca="1" si="179"/>
        <v>#N/A</v>
      </c>
      <c r="AM338" t="b">
        <f t="shared" ca="1" si="180"/>
        <v>0</v>
      </c>
      <c r="AN338" t="b">
        <f t="shared" ca="1" si="197"/>
        <v>0</v>
      </c>
      <c r="AO338" t="b">
        <f t="shared" ca="1" si="191"/>
        <v>1</v>
      </c>
      <c r="AP338" t="b">
        <f t="shared" ca="1" si="181"/>
        <v>0</v>
      </c>
      <c r="AQ338" t="b">
        <f t="shared" ca="1" si="198"/>
        <v>0</v>
      </c>
      <c r="AR338" s="124" t="e">
        <f t="shared" ca="1" si="182"/>
        <v>#N/A</v>
      </c>
      <c r="AS338" s="124" t="e">
        <f t="shared" ca="1" si="183"/>
        <v>#N/A</v>
      </c>
      <c r="AT338" t="e">
        <f t="shared" ca="1" si="192"/>
        <v>#N/A</v>
      </c>
      <c r="AU338" t="e">
        <f t="shared" ca="1" si="192"/>
        <v>#N/A</v>
      </c>
    </row>
    <row r="339" spans="1:47" x14ac:dyDescent="0.25">
      <c r="A339">
        <v>307</v>
      </c>
      <c r="B339" s="74">
        <f ca="1">OFFSET(InputPriceData!B$15,CalculationsAndCharts!$A339+$A$11,0,1,1)</f>
        <v>41142</v>
      </c>
      <c r="C339" s="3">
        <f ca="1">OFFSET(InputPriceData!G$15,CalculationsAndCharts!$A339+$A$11,0,1,1)</f>
        <v>2172700</v>
      </c>
      <c r="D339" s="4">
        <f ca="1">OFFSET(InputPriceData!C$15,CalculationsAndCharts!$A339+$A$11,IF($C$7,7,0),1,1)</f>
        <v>50.84</v>
      </c>
      <c r="E339" s="4">
        <f ca="1">OFFSET(InputPriceData!D$15,CalculationsAndCharts!$A339+$A$11,IF($C$7,7,0),1,1)</f>
        <v>51.15</v>
      </c>
      <c r="F339" s="4">
        <f ca="1">OFFSET(InputPriceData!E$15,CalculationsAndCharts!$A339+$A$11,IF($C$7,7,0),1,1)</f>
        <v>50.55</v>
      </c>
      <c r="G339" s="4">
        <f ca="1">OFFSET(InputPriceData!F$15,CalculationsAndCharts!$A339+$A$11,IF($C$7,7,0),1,1)</f>
        <v>50.77</v>
      </c>
      <c r="H339" s="126" t="e">
        <f t="shared" si="162"/>
        <v>#N/A</v>
      </c>
      <c r="I339" s="41" t="e">
        <f t="shared" si="199"/>
        <v>#N/A</v>
      </c>
      <c r="J339" s="41" t="e">
        <f t="shared" si="199"/>
        <v>#N/A</v>
      </c>
      <c r="K339" s="215">
        <f t="shared" ca="1" si="163"/>
        <v>51.190647114194377</v>
      </c>
      <c r="L339" s="215">
        <f t="shared" ca="1" si="184"/>
        <v>51.190647114194377</v>
      </c>
      <c r="M339" s="121">
        <f t="shared" ca="1" si="164"/>
        <v>-0.67389326723277876</v>
      </c>
      <c r="N339" s="121">
        <f t="shared" ca="1" si="185"/>
        <v>-0.53892563794233317</v>
      </c>
      <c r="O339" s="121">
        <f t="shared" ca="1" si="186"/>
        <v>0.19860587329495616</v>
      </c>
      <c r="P339" s="121">
        <f t="shared" ca="1" si="194"/>
        <v>-2.3502056655743528</v>
      </c>
      <c r="Q339" s="121">
        <f t="shared" ca="1" si="165"/>
        <v>0.71063709497938432</v>
      </c>
      <c r="R339" s="121">
        <f t="shared" ca="1" si="166"/>
        <v>0.85788395777427029</v>
      </c>
      <c r="S339" s="121"/>
      <c r="T339" s="124">
        <f t="shared" ca="1" si="167"/>
        <v>52.72</v>
      </c>
      <c r="U339" s="124">
        <f t="shared" ca="1" si="168"/>
        <v>50.77</v>
      </c>
      <c r="V339" s="121">
        <f t="shared" ca="1" si="169"/>
        <v>0</v>
      </c>
      <c r="W339" s="121" t="e">
        <f t="shared" si="187"/>
        <v>#N/A</v>
      </c>
      <c r="X339" s="124">
        <f t="shared" si="188"/>
        <v>0.2</v>
      </c>
      <c r="Y339" s="124">
        <f t="shared" si="189"/>
        <v>0.8</v>
      </c>
      <c r="Z339" t="e">
        <f t="shared" ca="1" si="170"/>
        <v>#N/A</v>
      </c>
      <c r="AA339" t="e">
        <f t="shared" ca="1" si="171"/>
        <v>#N/A</v>
      </c>
      <c r="AB339" t="e">
        <f t="shared" ca="1" si="172"/>
        <v>#N/A</v>
      </c>
      <c r="AC339" t="e">
        <f t="shared" ca="1" si="173"/>
        <v>#N/A</v>
      </c>
      <c r="AD339" t="b">
        <f t="shared" ca="1" si="174"/>
        <v>0</v>
      </c>
      <c r="AE339" t="b">
        <f t="shared" ca="1" si="161"/>
        <v>0</v>
      </c>
      <c r="AF339" t="b">
        <f t="shared" ca="1" si="190"/>
        <v>0</v>
      </c>
      <c r="AG339" t="b">
        <f t="shared" ca="1" si="175"/>
        <v>0</v>
      </c>
      <c r="AH339" t="b">
        <f t="shared" ca="1" si="196"/>
        <v>0</v>
      </c>
      <c r="AI339" s="225" t="e">
        <f t="shared" ca="1" si="176"/>
        <v>#N/A</v>
      </c>
      <c r="AJ339" s="225" t="e">
        <f t="shared" ca="1" si="177"/>
        <v>#N/A</v>
      </c>
      <c r="AK339" s="225" t="e">
        <f t="shared" ca="1" si="178"/>
        <v>#N/A</v>
      </c>
      <c r="AL339" s="225" t="e">
        <f t="shared" ca="1" si="179"/>
        <v>#N/A</v>
      </c>
      <c r="AM339" t="b">
        <f t="shared" ca="1" si="180"/>
        <v>0</v>
      </c>
      <c r="AN339" t="b">
        <f t="shared" ca="1" si="197"/>
        <v>0</v>
      </c>
      <c r="AO339" t="b">
        <f t="shared" ca="1" si="191"/>
        <v>1</v>
      </c>
      <c r="AP339" t="b">
        <f t="shared" ca="1" si="181"/>
        <v>0</v>
      </c>
      <c r="AQ339" t="b">
        <f t="shared" ca="1" si="198"/>
        <v>0</v>
      </c>
      <c r="AR339" s="124" t="e">
        <f t="shared" ca="1" si="182"/>
        <v>#N/A</v>
      </c>
      <c r="AS339" s="124" t="e">
        <f t="shared" ca="1" si="183"/>
        <v>#N/A</v>
      </c>
      <c r="AT339" t="e">
        <f t="shared" ca="1" si="192"/>
        <v>#N/A</v>
      </c>
      <c r="AU339" t="e">
        <f t="shared" ca="1" si="192"/>
        <v>#N/A</v>
      </c>
    </row>
    <row r="340" spans="1:47" x14ac:dyDescent="0.25">
      <c r="A340">
        <v>308</v>
      </c>
      <c r="B340" s="74">
        <f ca="1">OFFSET(InputPriceData!B$15,CalculationsAndCharts!$A340+$A$11,0,1,1)</f>
        <v>41141</v>
      </c>
      <c r="C340" s="3">
        <f ca="1">OFFSET(InputPriceData!G$15,CalculationsAndCharts!$A340+$A$11,0,1,1)</f>
        <v>1737600</v>
      </c>
      <c r="D340" s="4">
        <f ca="1">OFFSET(InputPriceData!C$15,CalculationsAndCharts!$A340+$A$11,IF($C$7,7,0),1,1)</f>
        <v>51.59</v>
      </c>
      <c r="E340" s="4">
        <f ca="1">OFFSET(InputPriceData!D$15,CalculationsAndCharts!$A340+$A$11,IF($C$7,7,0),1,1)</f>
        <v>51.59</v>
      </c>
      <c r="F340" s="4">
        <f ca="1">OFFSET(InputPriceData!E$15,CalculationsAndCharts!$A340+$A$11,IF($C$7,7,0),1,1)</f>
        <v>50.65</v>
      </c>
      <c r="G340" s="4">
        <f ca="1">OFFSET(InputPriceData!F$15,CalculationsAndCharts!$A340+$A$11,IF($C$7,7,0),1,1)</f>
        <v>50.79</v>
      </c>
      <c r="H340" s="126" t="e">
        <f t="shared" si="162"/>
        <v>#N/A</v>
      </c>
      <c r="I340" s="41" t="e">
        <f t="shared" si="199"/>
        <v>#N/A</v>
      </c>
      <c r="J340" s="41" t="e">
        <f t="shared" si="199"/>
        <v>#N/A</v>
      </c>
      <c r="K340" s="215">
        <f t="shared" ca="1" si="163"/>
        <v>51.476641589127311</v>
      </c>
      <c r="L340" s="215">
        <f t="shared" ca="1" si="184"/>
        <v>51.476641589127311</v>
      </c>
      <c r="M340" s="121">
        <f t="shared" ca="1" si="164"/>
        <v>-0.82364136709548086</v>
      </c>
      <c r="N340" s="121">
        <f t="shared" ca="1" si="185"/>
        <v>-0.35731127919793076</v>
      </c>
      <c r="O340" s="121">
        <f t="shared" ca="1" si="186"/>
        <v>0.19860587329495616</v>
      </c>
      <c r="P340" s="121">
        <f t="shared" ca="1" si="194"/>
        <v>-2.3502056655743528</v>
      </c>
      <c r="Q340" s="121">
        <f t="shared" ca="1" si="165"/>
        <v>0.78189162124575917</v>
      </c>
      <c r="R340" s="121">
        <f t="shared" ca="1" si="166"/>
        <v>0.92376507030565436</v>
      </c>
      <c r="S340" s="121"/>
      <c r="T340" s="124">
        <f t="shared" ca="1" si="167"/>
        <v>52.72</v>
      </c>
      <c r="U340" s="124">
        <f t="shared" ca="1" si="168"/>
        <v>50.79</v>
      </c>
      <c r="V340" s="121">
        <f t="shared" ca="1" si="169"/>
        <v>0</v>
      </c>
      <c r="W340" s="121" t="e">
        <f t="shared" si="187"/>
        <v>#N/A</v>
      </c>
      <c r="X340" s="124">
        <f t="shared" si="188"/>
        <v>0.2</v>
      </c>
      <c r="Y340" s="124">
        <f t="shared" si="189"/>
        <v>0.8</v>
      </c>
      <c r="Z340" t="e">
        <f t="shared" ca="1" si="170"/>
        <v>#N/A</v>
      </c>
      <c r="AA340" t="e">
        <f t="shared" ca="1" si="171"/>
        <v>#N/A</v>
      </c>
      <c r="AB340" t="e">
        <f t="shared" ca="1" si="172"/>
        <v>#N/A</v>
      </c>
      <c r="AC340" t="e">
        <f t="shared" ca="1" si="173"/>
        <v>#N/A</v>
      </c>
      <c r="AD340" t="b">
        <f t="shared" ca="1" si="174"/>
        <v>0</v>
      </c>
      <c r="AE340" t="b">
        <f t="shared" ca="1" si="161"/>
        <v>0</v>
      </c>
      <c r="AF340" t="b">
        <f t="shared" ca="1" si="190"/>
        <v>0</v>
      </c>
      <c r="AG340" t="b">
        <f t="shared" ca="1" si="175"/>
        <v>0</v>
      </c>
      <c r="AH340" t="b">
        <f t="shared" ca="1" si="196"/>
        <v>0</v>
      </c>
      <c r="AI340" s="225" t="e">
        <f t="shared" ca="1" si="176"/>
        <v>#N/A</v>
      </c>
      <c r="AJ340" s="225" t="e">
        <f t="shared" ca="1" si="177"/>
        <v>#N/A</v>
      </c>
      <c r="AK340" s="225" t="e">
        <f t="shared" ca="1" si="178"/>
        <v>#N/A</v>
      </c>
      <c r="AL340" s="225" t="e">
        <f t="shared" ca="1" si="179"/>
        <v>#N/A</v>
      </c>
      <c r="AM340" t="b">
        <f t="shared" ca="1" si="180"/>
        <v>0</v>
      </c>
      <c r="AN340" t="b">
        <f t="shared" ca="1" si="197"/>
        <v>0</v>
      </c>
      <c r="AO340" t="b">
        <f t="shared" ca="1" si="191"/>
        <v>1</v>
      </c>
      <c r="AP340" t="b">
        <f t="shared" ca="1" si="181"/>
        <v>0</v>
      </c>
      <c r="AQ340" t="b">
        <f t="shared" ca="1" si="198"/>
        <v>0</v>
      </c>
      <c r="AR340" s="124" t="e">
        <f t="shared" ca="1" si="182"/>
        <v>#N/A</v>
      </c>
      <c r="AS340" s="124" t="e">
        <f t="shared" ca="1" si="183"/>
        <v>#N/A</v>
      </c>
      <c r="AT340" t="e">
        <f t="shared" ca="1" si="192"/>
        <v>#N/A</v>
      </c>
      <c r="AU340" t="e">
        <f t="shared" ca="1" si="192"/>
        <v>#N/A</v>
      </c>
    </row>
    <row r="341" spans="1:47" x14ac:dyDescent="0.25">
      <c r="A341">
        <v>309</v>
      </c>
      <c r="B341" s="74">
        <f ca="1">OFFSET(InputPriceData!B$15,CalculationsAndCharts!$A341+$A$11,0,1,1)</f>
        <v>41138</v>
      </c>
      <c r="C341" s="3">
        <f ca="1">OFFSET(InputPriceData!G$15,CalculationsAndCharts!$A341+$A$11,0,1,1)</f>
        <v>1999600</v>
      </c>
      <c r="D341" s="4">
        <f ca="1">OFFSET(InputPriceData!C$15,CalculationsAndCharts!$A341+$A$11,IF($C$7,7,0),1,1)</f>
        <v>51.11</v>
      </c>
      <c r="E341" s="4">
        <f ca="1">OFFSET(InputPriceData!D$15,CalculationsAndCharts!$A341+$A$11,IF($C$7,7,0),1,1)</f>
        <v>51.76</v>
      </c>
      <c r="F341" s="4">
        <f ca="1">OFFSET(InputPriceData!E$15,CalculationsAndCharts!$A341+$A$11,IF($C$7,7,0),1,1)</f>
        <v>51.04</v>
      </c>
      <c r="G341" s="4">
        <f ca="1">OFFSET(InputPriceData!F$15,CalculationsAndCharts!$A341+$A$11,IF($C$7,7,0),1,1)</f>
        <v>51.35</v>
      </c>
      <c r="H341" s="126" t="e">
        <f t="shared" si="162"/>
        <v>#N/A</v>
      </c>
      <c r="I341" s="41" t="e">
        <f t="shared" si="199"/>
        <v>#N/A</v>
      </c>
      <c r="J341" s="41" t="e">
        <f t="shared" si="199"/>
        <v>#N/A</v>
      </c>
      <c r="K341" s="215">
        <f t="shared" ca="1" si="163"/>
        <v>51.743237740005071</v>
      </c>
      <c r="L341" s="215">
        <f t="shared" ca="1" si="184"/>
        <v>51.743237740005071</v>
      </c>
      <c r="M341" s="121">
        <f t="shared" ca="1" si="164"/>
        <v>-0.40240642054895015</v>
      </c>
      <c r="N341" s="121">
        <f t="shared" ca="1" si="185"/>
        <v>-0.15666982920772976</v>
      </c>
      <c r="O341" s="121">
        <f t="shared" ca="1" si="186"/>
        <v>0.19860587329495616</v>
      </c>
      <c r="P341" s="121">
        <f t="shared" ca="1" si="194"/>
        <v>-2.3502056655743528</v>
      </c>
      <c r="Q341" s="121">
        <f t="shared" ca="1" si="165"/>
        <v>0.86061123112292104</v>
      </c>
      <c r="R341" s="121">
        <f t="shared" ca="1" si="166"/>
        <v>0.97470023206764056</v>
      </c>
      <c r="S341" s="121"/>
      <c r="T341" s="124">
        <f t="shared" ca="1" si="167"/>
        <v>52.72</v>
      </c>
      <c r="U341" s="124">
        <f t="shared" ca="1" si="168"/>
        <v>50.95</v>
      </c>
      <c r="V341" s="121">
        <f t="shared" ca="1" si="169"/>
        <v>0.22598870056497145</v>
      </c>
      <c r="W341" s="121" t="e">
        <f t="shared" si="187"/>
        <v>#N/A</v>
      </c>
      <c r="X341" s="124">
        <f t="shared" si="188"/>
        <v>0.2</v>
      </c>
      <c r="Y341" s="124">
        <f t="shared" si="189"/>
        <v>0.8</v>
      </c>
      <c r="Z341" t="e">
        <f t="shared" ca="1" si="170"/>
        <v>#N/A</v>
      </c>
      <c r="AA341" t="e">
        <f t="shared" ca="1" si="171"/>
        <v>#N/A</v>
      </c>
      <c r="AB341" t="e">
        <f t="shared" ca="1" si="172"/>
        <v>#N/A</v>
      </c>
      <c r="AC341" t="e">
        <f t="shared" ca="1" si="173"/>
        <v>#N/A</v>
      </c>
      <c r="AD341" t="b">
        <f t="shared" ca="1" si="174"/>
        <v>0</v>
      </c>
      <c r="AE341" t="b">
        <f t="shared" ca="1" si="161"/>
        <v>0</v>
      </c>
      <c r="AF341" t="b">
        <f t="shared" ca="1" si="190"/>
        <v>0</v>
      </c>
      <c r="AG341" t="b">
        <f t="shared" ca="1" si="175"/>
        <v>0</v>
      </c>
      <c r="AH341" t="b">
        <f t="shared" ca="1" si="196"/>
        <v>0</v>
      </c>
      <c r="AI341" s="225" t="e">
        <f t="shared" ca="1" si="176"/>
        <v>#N/A</v>
      </c>
      <c r="AJ341" s="225" t="e">
        <f t="shared" ca="1" si="177"/>
        <v>#N/A</v>
      </c>
      <c r="AK341" s="225" t="e">
        <f t="shared" ca="1" si="178"/>
        <v>#N/A</v>
      </c>
      <c r="AL341" s="225" t="e">
        <f t="shared" ca="1" si="179"/>
        <v>#N/A</v>
      </c>
      <c r="AM341" t="b">
        <f t="shared" ca="1" si="180"/>
        <v>0</v>
      </c>
      <c r="AN341" t="b">
        <f t="shared" ca="1" si="197"/>
        <v>0</v>
      </c>
      <c r="AO341" t="b">
        <f t="shared" ca="1" si="191"/>
        <v>1</v>
      </c>
      <c r="AP341" t="b">
        <f t="shared" ca="1" si="181"/>
        <v>0</v>
      </c>
      <c r="AQ341" t="b">
        <f t="shared" ca="1" si="198"/>
        <v>0</v>
      </c>
      <c r="AR341" s="124" t="e">
        <f t="shared" ca="1" si="182"/>
        <v>#N/A</v>
      </c>
      <c r="AS341" s="124" t="e">
        <f t="shared" ca="1" si="183"/>
        <v>#N/A</v>
      </c>
      <c r="AT341" t="e">
        <f t="shared" ca="1" si="192"/>
        <v>#N/A</v>
      </c>
      <c r="AU341" t="e">
        <f t="shared" ca="1" si="192"/>
        <v>#N/A</v>
      </c>
    </row>
    <row r="342" spans="1:47" x14ac:dyDescent="0.25">
      <c r="A342">
        <v>310</v>
      </c>
      <c r="B342" s="74">
        <f ca="1">OFFSET(InputPriceData!B$15,CalculationsAndCharts!$A342+$A$11,0,1,1)</f>
        <v>41137</v>
      </c>
      <c r="C342" s="3">
        <f ca="1">OFFSET(InputPriceData!G$15,CalculationsAndCharts!$A342+$A$11,0,1,1)</f>
        <v>3888900</v>
      </c>
      <c r="D342" s="4">
        <f ca="1">OFFSET(InputPriceData!C$15,CalculationsAndCharts!$A342+$A$11,IF($C$7,7,0),1,1)</f>
        <v>50.75</v>
      </c>
      <c r="E342" s="4">
        <f ca="1">OFFSET(InputPriceData!D$15,CalculationsAndCharts!$A342+$A$11,IF($C$7,7,0),1,1)</f>
        <v>51.55</v>
      </c>
      <c r="F342" s="4">
        <f ca="1">OFFSET(InputPriceData!E$15,CalculationsAndCharts!$A342+$A$11,IF($C$7,7,0),1,1)</f>
        <v>50.3</v>
      </c>
      <c r="G342" s="4">
        <f ca="1">OFFSET(InputPriceData!F$15,CalculationsAndCharts!$A342+$A$11,IF($C$7,7,0),1,1)</f>
        <v>51.22</v>
      </c>
      <c r="H342" s="126" t="e">
        <f t="shared" si="162"/>
        <v>#N/A</v>
      </c>
      <c r="I342" s="41" t="e">
        <f t="shared" si="199"/>
        <v>#N/A</v>
      </c>
      <c r="J342" s="41" t="e">
        <f t="shared" si="199"/>
        <v>#N/A</v>
      </c>
      <c r="K342" s="215">
        <f t="shared" ca="1" si="163"/>
        <v>51.977074077679788</v>
      </c>
      <c r="L342" s="215">
        <f t="shared" ca="1" si="184"/>
        <v>51.977074077679788</v>
      </c>
      <c r="M342" s="121">
        <f t="shared" ca="1" si="164"/>
        <v>-0.6502249291483122</v>
      </c>
      <c r="N342" s="121">
        <f t="shared" ca="1" si="185"/>
        <v>5.0290954124504003E-2</v>
      </c>
      <c r="O342" s="121">
        <f t="shared" ca="1" si="186"/>
        <v>0.19860587329495616</v>
      </c>
      <c r="P342" s="121">
        <f t="shared" ca="1" si="194"/>
        <v>-2.3502056655743528</v>
      </c>
      <c r="Q342" s="121">
        <f t="shared" ca="1" si="165"/>
        <v>0.94181016646046456</v>
      </c>
      <c r="R342" s="121">
        <f t="shared" ca="1" si="166"/>
        <v>1.0040996556347079</v>
      </c>
      <c r="S342" s="121"/>
      <c r="T342" s="124">
        <f t="shared" ca="1" si="167"/>
        <v>52.72</v>
      </c>
      <c r="U342" s="124">
        <f t="shared" ca="1" si="168"/>
        <v>50.95</v>
      </c>
      <c r="V342" s="121">
        <f t="shared" ca="1" si="169"/>
        <v>0.15254237288135403</v>
      </c>
      <c r="W342" s="121" t="e">
        <f t="shared" si="187"/>
        <v>#N/A</v>
      </c>
      <c r="X342" s="124">
        <f t="shared" si="188"/>
        <v>0.2</v>
      </c>
      <c r="Y342" s="124">
        <f t="shared" si="189"/>
        <v>0.8</v>
      </c>
      <c r="Z342" t="e">
        <f t="shared" ca="1" si="170"/>
        <v>#N/A</v>
      </c>
      <c r="AA342" t="e">
        <f t="shared" ca="1" si="171"/>
        <v>#N/A</v>
      </c>
      <c r="AB342" t="e">
        <f t="shared" ca="1" si="172"/>
        <v>#N/A</v>
      </c>
      <c r="AC342" t="e">
        <f t="shared" ca="1" si="173"/>
        <v>#N/A</v>
      </c>
      <c r="AD342" t="b">
        <f t="shared" ca="1" si="174"/>
        <v>0</v>
      </c>
      <c r="AE342" t="b">
        <f t="shared" ca="1" si="161"/>
        <v>0</v>
      </c>
      <c r="AF342" t="b">
        <f t="shared" ca="1" si="190"/>
        <v>0</v>
      </c>
      <c r="AG342" t="b">
        <f t="shared" ca="1" si="175"/>
        <v>0</v>
      </c>
      <c r="AH342" t="b">
        <f t="shared" ca="1" si="196"/>
        <v>0</v>
      </c>
      <c r="AI342" s="225" t="e">
        <f t="shared" ca="1" si="176"/>
        <v>#N/A</v>
      </c>
      <c r="AJ342" s="225" t="e">
        <f t="shared" ca="1" si="177"/>
        <v>#N/A</v>
      </c>
      <c r="AK342" s="225" t="e">
        <f t="shared" ca="1" si="178"/>
        <v>#N/A</v>
      </c>
      <c r="AL342" s="225" t="e">
        <f t="shared" ca="1" si="179"/>
        <v>#N/A</v>
      </c>
      <c r="AM342" t="b">
        <f t="shared" ca="1" si="180"/>
        <v>0</v>
      </c>
      <c r="AN342" t="b">
        <f t="shared" ca="1" si="197"/>
        <v>0</v>
      </c>
      <c r="AO342" t="b">
        <f t="shared" ca="1" si="191"/>
        <v>1</v>
      </c>
      <c r="AP342" t="b">
        <f t="shared" ca="1" si="181"/>
        <v>0</v>
      </c>
      <c r="AQ342" t="b">
        <f t="shared" ca="1" si="198"/>
        <v>0</v>
      </c>
      <c r="AR342" s="124" t="e">
        <f t="shared" ca="1" si="182"/>
        <v>#N/A</v>
      </c>
      <c r="AS342" s="124" t="e">
        <f t="shared" ca="1" si="183"/>
        <v>#N/A</v>
      </c>
      <c r="AT342" t="e">
        <f t="shared" ca="1" si="192"/>
        <v>#N/A</v>
      </c>
      <c r="AU342" t="e">
        <f t="shared" ca="1" si="192"/>
        <v>#N/A</v>
      </c>
    </row>
    <row r="343" spans="1:47" x14ac:dyDescent="0.25">
      <c r="A343">
        <v>311</v>
      </c>
      <c r="B343" s="74">
        <f ca="1">OFFSET(InputPriceData!B$15,CalculationsAndCharts!$A343+$A$11,0,1,1)</f>
        <v>41136</v>
      </c>
      <c r="C343" s="3">
        <f ca="1">OFFSET(InputPriceData!G$15,CalculationsAndCharts!$A343+$A$11,0,1,1)</f>
        <v>1335800</v>
      </c>
      <c r="D343" s="4">
        <f ca="1">OFFSET(InputPriceData!C$15,CalculationsAndCharts!$A343+$A$11,IF($C$7,7,0),1,1)</f>
        <v>52.41</v>
      </c>
      <c r="E343" s="4">
        <f ca="1">OFFSET(InputPriceData!D$15,CalculationsAndCharts!$A343+$A$11,IF($C$7,7,0),1,1)</f>
        <v>52.65</v>
      </c>
      <c r="F343" s="4">
        <f ca="1">OFFSET(InputPriceData!E$15,CalculationsAndCharts!$A343+$A$11,IF($C$7,7,0),1,1)</f>
        <v>51.69</v>
      </c>
      <c r="G343" s="4">
        <f ca="1">OFFSET(InputPriceData!F$15,CalculationsAndCharts!$A343+$A$11,IF($C$7,7,0),1,1)</f>
        <v>51.76</v>
      </c>
      <c r="H343" s="126" t="e">
        <f t="shared" si="162"/>
        <v>#N/A</v>
      </c>
      <c r="I343" s="41" t="e">
        <f t="shared" si="199"/>
        <v>#N/A</v>
      </c>
      <c r="J343" s="41" t="e">
        <f t="shared" si="199"/>
        <v>#N/A</v>
      </c>
      <c r="K343" s="215">
        <f t="shared" ca="1" si="163"/>
        <v>52.119667283944395</v>
      </c>
      <c r="L343" s="215">
        <f t="shared" ca="1" si="184"/>
        <v>52.119667283944395</v>
      </c>
      <c r="M343" s="121">
        <f t="shared" ca="1" si="164"/>
        <v>-0.2057369356525498</v>
      </c>
      <c r="N343" s="121">
        <f t="shared" ca="1" si="185"/>
        <v>0.19860587329495616</v>
      </c>
      <c r="O343" s="121">
        <f t="shared" ca="1" si="186"/>
        <v>0.19860587329495616</v>
      </c>
      <c r="P343" s="121">
        <f t="shared" ca="1" si="194"/>
        <v>-2.3502056655743528</v>
      </c>
      <c r="Q343" s="121">
        <f t="shared" ca="1" si="165"/>
        <v>1</v>
      </c>
      <c r="R343" s="121">
        <f t="shared" ca="1" si="166"/>
        <v>1.0122558439707821</v>
      </c>
      <c r="S343" s="121"/>
      <c r="T343" s="124">
        <f t="shared" ca="1" si="167"/>
        <v>52.72</v>
      </c>
      <c r="U343" s="124">
        <f t="shared" ca="1" si="168"/>
        <v>50.95</v>
      </c>
      <c r="V343" s="121">
        <f t="shared" ca="1" si="169"/>
        <v>0.45762711864406608</v>
      </c>
      <c r="W343" s="121" t="e">
        <f t="shared" si="187"/>
        <v>#N/A</v>
      </c>
      <c r="X343" s="124">
        <f t="shared" si="188"/>
        <v>0.2</v>
      </c>
      <c r="Y343" s="124">
        <f t="shared" si="189"/>
        <v>0.8</v>
      </c>
      <c r="Z343" t="e">
        <f t="shared" ca="1" si="170"/>
        <v>#N/A</v>
      </c>
      <c r="AA343" t="e">
        <f t="shared" ca="1" si="171"/>
        <v>#N/A</v>
      </c>
      <c r="AB343" t="e">
        <f t="shared" ca="1" si="172"/>
        <v>#N/A</v>
      </c>
      <c r="AC343" t="e">
        <f t="shared" ca="1" si="173"/>
        <v>#N/A</v>
      </c>
      <c r="AD343" t="b">
        <f t="shared" ca="1" si="174"/>
        <v>0</v>
      </c>
      <c r="AE343" t="b">
        <f t="shared" ca="1" si="161"/>
        <v>0</v>
      </c>
      <c r="AF343" t="b">
        <f t="shared" ca="1" si="190"/>
        <v>0</v>
      </c>
      <c r="AG343" t="b">
        <f t="shared" ca="1" si="175"/>
        <v>0</v>
      </c>
      <c r="AH343" t="b">
        <f t="shared" ca="1" si="196"/>
        <v>0</v>
      </c>
      <c r="AI343" s="225" t="e">
        <f t="shared" ca="1" si="176"/>
        <v>#N/A</v>
      </c>
      <c r="AJ343" s="225" t="e">
        <f t="shared" ca="1" si="177"/>
        <v>#N/A</v>
      </c>
      <c r="AK343" s="225" t="e">
        <f t="shared" ca="1" si="178"/>
        <v>#N/A</v>
      </c>
      <c r="AL343" s="225" t="e">
        <f t="shared" ca="1" si="179"/>
        <v>#N/A</v>
      </c>
      <c r="AM343" t="b">
        <f t="shared" ca="1" si="180"/>
        <v>0</v>
      </c>
      <c r="AN343" t="b">
        <f t="shared" ca="1" si="197"/>
        <v>0</v>
      </c>
      <c r="AO343" t="b">
        <f t="shared" ca="1" si="191"/>
        <v>1</v>
      </c>
      <c r="AP343" t="b">
        <f t="shared" ca="1" si="181"/>
        <v>0</v>
      </c>
      <c r="AQ343" t="b">
        <f t="shared" ca="1" si="198"/>
        <v>0</v>
      </c>
      <c r="AR343" s="124" t="e">
        <f t="shared" ca="1" si="182"/>
        <v>#N/A</v>
      </c>
      <c r="AS343" s="124" t="e">
        <f t="shared" ca="1" si="183"/>
        <v>#N/A</v>
      </c>
      <c r="AT343" t="e">
        <f t="shared" ca="1" si="192"/>
        <v>#N/A</v>
      </c>
      <c r="AU343" t="e">
        <f t="shared" ca="1" si="192"/>
        <v>#N/A</v>
      </c>
    </row>
    <row r="344" spans="1:47" x14ac:dyDescent="0.25">
      <c r="A344">
        <v>312</v>
      </c>
      <c r="B344" s="74">
        <f ca="1">OFFSET(InputPriceData!B$15,CalculationsAndCharts!$A344+$A$11,0,1,1)</f>
        <v>41135</v>
      </c>
      <c r="C344" s="3">
        <f ca="1">OFFSET(InputPriceData!G$15,CalculationsAndCharts!$A344+$A$11,0,1,1)</f>
        <v>1113800</v>
      </c>
      <c r="D344" s="4">
        <f ca="1">OFFSET(InputPriceData!C$15,CalculationsAndCharts!$A344+$A$11,IF($C$7,7,0),1,1)</f>
        <v>52.62</v>
      </c>
      <c r="E344" s="4">
        <f ca="1">OFFSET(InputPriceData!D$15,CalculationsAndCharts!$A344+$A$11,IF($C$7,7,0),1,1)</f>
        <v>52.9</v>
      </c>
      <c r="F344" s="4">
        <f ca="1">OFFSET(InputPriceData!E$15,CalculationsAndCharts!$A344+$A$11,IF($C$7,7,0),1,1)</f>
        <v>52.18</v>
      </c>
      <c r="G344" s="4">
        <f ca="1">OFFSET(InputPriceData!F$15,CalculationsAndCharts!$A344+$A$11,IF($C$7,7,0),1,1)</f>
        <v>52.31</v>
      </c>
      <c r="H344" s="126" t="e">
        <f t="shared" si="162"/>
        <v>#N/A</v>
      </c>
      <c r="I344" s="41" t="e">
        <f t="shared" si="199"/>
        <v>#N/A</v>
      </c>
      <c r="J344" s="41" t="e">
        <f t="shared" si="199"/>
        <v>#N/A</v>
      </c>
      <c r="K344" s="215">
        <f t="shared" ca="1" si="163"/>
        <v>52.07882631962687</v>
      </c>
      <c r="L344" s="215">
        <f t="shared" ca="1" si="184"/>
        <v>52.07882631962687</v>
      </c>
      <c r="M344" s="121">
        <f t="shared" ca="1" si="164"/>
        <v>0.34220494295971038</v>
      </c>
      <c r="N344" s="121">
        <f t="shared" ca="1" si="185"/>
        <v>0.17357222830923802</v>
      </c>
      <c r="O344" s="121">
        <f t="shared" ca="1" si="186"/>
        <v>0.17357222830923802</v>
      </c>
      <c r="P344" s="121">
        <f t="shared" ca="1" si="194"/>
        <v>-2.3502056655743528</v>
      </c>
      <c r="Q344" s="121">
        <f t="shared" ca="1" si="165"/>
        <v>1</v>
      </c>
      <c r="R344" s="121">
        <f t="shared" ca="1" si="166"/>
        <v>1.0066366725920077</v>
      </c>
      <c r="S344" s="121"/>
      <c r="T344" s="124">
        <f t="shared" ca="1" si="167"/>
        <v>53.74</v>
      </c>
      <c r="U344" s="124">
        <f t="shared" ca="1" si="168"/>
        <v>50.95</v>
      </c>
      <c r="V344" s="121">
        <f t="shared" ca="1" si="169"/>
        <v>0.48745519713261642</v>
      </c>
      <c r="W344" s="121" t="e">
        <f t="shared" si="187"/>
        <v>#N/A</v>
      </c>
      <c r="X344" s="124">
        <f t="shared" si="188"/>
        <v>0.2</v>
      </c>
      <c r="Y344" s="124">
        <f t="shared" si="189"/>
        <v>0.8</v>
      </c>
      <c r="Z344" t="e">
        <f t="shared" ca="1" si="170"/>
        <v>#N/A</v>
      </c>
      <c r="AA344" t="e">
        <f t="shared" ca="1" si="171"/>
        <v>#N/A</v>
      </c>
      <c r="AB344" t="e">
        <f t="shared" ca="1" si="172"/>
        <v>#N/A</v>
      </c>
      <c r="AC344" t="e">
        <f t="shared" ca="1" si="173"/>
        <v>#N/A</v>
      </c>
      <c r="AD344" t="b">
        <f t="shared" ca="1" si="174"/>
        <v>0</v>
      </c>
      <c r="AE344" t="b">
        <f t="shared" ca="1" si="161"/>
        <v>0</v>
      </c>
      <c r="AF344" t="b">
        <f t="shared" ca="1" si="190"/>
        <v>0</v>
      </c>
      <c r="AG344" t="b">
        <f t="shared" ca="1" si="175"/>
        <v>0</v>
      </c>
      <c r="AH344" t="b">
        <f t="shared" ca="1" si="196"/>
        <v>0</v>
      </c>
      <c r="AI344" s="225" t="e">
        <f t="shared" ca="1" si="176"/>
        <v>#N/A</v>
      </c>
      <c r="AJ344" s="225" t="e">
        <f t="shared" ca="1" si="177"/>
        <v>#N/A</v>
      </c>
      <c r="AK344" s="225" t="e">
        <f t="shared" ca="1" si="178"/>
        <v>#N/A</v>
      </c>
      <c r="AL344" s="225" t="e">
        <f t="shared" ca="1" si="179"/>
        <v>#N/A</v>
      </c>
      <c r="AM344" t="b">
        <f t="shared" ca="1" si="180"/>
        <v>0</v>
      </c>
      <c r="AN344" t="b">
        <f t="shared" ca="1" si="197"/>
        <v>0</v>
      </c>
      <c r="AO344" t="b">
        <f t="shared" ca="1" si="191"/>
        <v>1</v>
      </c>
      <c r="AP344" t="b">
        <f t="shared" ca="1" si="181"/>
        <v>0</v>
      </c>
      <c r="AQ344" t="b">
        <f t="shared" ca="1" si="198"/>
        <v>0</v>
      </c>
      <c r="AR344" s="124" t="e">
        <f t="shared" ca="1" si="182"/>
        <v>#N/A</v>
      </c>
      <c r="AS344" s="124" t="e">
        <f t="shared" ca="1" si="183"/>
        <v>#N/A</v>
      </c>
      <c r="AT344" t="e">
        <f t="shared" ca="1" si="192"/>
        <v>#N/A</v>
      </c>
      <c r="AU344" t="e">
        <f t="shared" ca="1" si="192"/>
        <v>#N/A</v>
      </c>
    </row>
    <row r="345" spans="1:47" x14ac:dyDescent="0.25">
      <c r="A345">
        <v>313</v>
      </c>
      <c r="B345" s="74">
        <f ca="1">OFFSET(InputPriceData!B$15,CalculationsAndCharts!$A345+$A$11,0,1,1)</f>
        <v>41134</v>
      </c>
      <c r="C345" s="3">
        <f ca="1">OFFSET(InputPriceData!G$15,CalculationsAndCharts!$A345+$A$11,0,1,1)</f>
        <v>2458400</v>
      </c>
      <c r="D345" s="4">
        <f ca="1">OFFSET(InputPriceData!C$15,CalculationsAndCharts!$A345+$A$11,IF($C$7,7,0),1,1)</f>
        <v>51.79</v>
      </c>
      <c r="E345" s="4">
        <f ca="1">OFFSET(InputPriceData!D$15,CalculationsAndCharts!$A345+$A$11,IF($C$7,7,0),1,1)</f>
        <v>52.59</v>
      </c>
      <c r="F345" s="4">
        <f ca="1">OFFSET(InputPriceData!E$15,CalculationsAndCharts!$A345+$A$11,IF($C$7,7,0),1,1)</f>
        <v>51.52</v>
      </c>
      <c r="G345" s="4">
        <f ca="1">OFFSET(InputPriceData!F$15,CalculationsAndCharts!$A345+$A$11,IF($C$7,7,0),1,1)</f>
        <v>52.54</v>
      </c>
      <c r="H345" s="126" t="e">
        <f t="shared" si="162"/>
        <v>#N/A</v>
      </c>
      <c r="I345" s="41" t="e">
        <f t="shared" si="199"/>
        <v>#N/A</v>
      </c>
      <c r="J345" s="41" t="e">
        <f t="shared" si="199"/>
        <v>#N/A</v>
      </c>
      <c r="K345" s="215">
        <f t="shared" ca="1" si="163"/>
        <v>51.952554917208005</v>
      </c>
      <c r="L345" s="215">
        <f t="shared" ca="1" si="184"/>
        <v>51.952554917208005</v>
      </c>
      <c r="M345" s="121">
        <f t="shared" ca="1" si="164"/>
        <v>0.64667777944273608</v>
      </c>
      <c r="N345" s="121">
        <f t="shared" ca="1" si="185"/>
        <v>4.7875818683254731E-2</v>
      </c>
      <c r="O345" s="121">
        <f t="shared" ca="1" si="186"/>
        <v>0.10233430406793748</v>
      </c>
      <c r="P345" s="121">
        <f t="shared" ca="1" si="194"/>
        <v>-2.3502056655743528</v>
      </c>
      <c r="Q345" s="121">
        <f t="shared" ca="1" si="165"/>
        <v>0.97779506713090369</v>
      </c>
      <c r="R345" s="121">
        <f t="shared" ca="1" si="166"/>
        <v>0.98888998118314519</v>
      </c>
      <c r="S345" s="121"/>
      <c r="T345" s="124">
        <f t="shared" ca="1" si="167"/>
        <v>55.06</v>
      </c>
      <c r="U345" s="124">
        <f t="shared" ca="1" si="168"/>
        <v>50.95</v>
      </c>
      <c r="V345" s="121">
        <f t="shared" ca="1" si="169"/>
        <v>0.38686131386861228</v>
      </c>
      <c r="W345" s="121" t="e">
        <f t="shared" si="187"/>
        <v>#N/A</v>
      </c>
      <c r="X345" s="124">
        <f t="shared" si="188"/>
        <v>0.2</v>
      </c>
      <c r="Y345" s="124">
        <f t="shared" si="189"/>
        <v>0.8</v>
      </c>
      <c r="Z345" t="e">
        <f t="shared" ca="1" si="170"/>
        <v>#N/A</v>
      </c>
      <c r="AA345" t="e">
        <f t="shared" ca="1" si="171"/>
        <v>#N/A</v>
      </c>
      <c r="AB345" t="e">
        <f t="shared" ca="1" si="172"/>
        <v>#N/A</v>
      </c>
      <c r="AC345" t="e">
        <f t="shared" ca="1" si="173"/>
        <v>#N/A</v>
      </c>
      <c r="AD345" t="b">
        <f t="shared" ca="1" si="174"/>
        <v>0</v>
      </c>
      <c r="AE345" t="b">
        <f t="shared" ca="1" si="161"/>
        <v>0</v>
      </c>
      <c r="AF345" t="b">
        <f t="shared" ca="1" si="190"/>
        <v>0</v>
      </c>
      <c r="AG345" t="b">
        <f t="shared" ca="1" si="175"/>
        <v>0</v>
      </c>
      <c r="AH345" t="b">
        <f t="shared" ca="1" si="196"/>
        <v>0</v>
      </c>
      <c r="AI345" s="225" t="e">
        <f t="shared" ca="1" si="176"/>
        <v>#N/A</v>
      </c>
      <c r="AJ345" s="225" t="e">
        <f t="shared" ca="1" si="177"/>
        <v>#N/A</v>
      </c>
      <c r="AK345" s="225" t="e">
        <f t="shared" ca="1" si="178"/>
        <v>#N/A</v>
      </c>
      <c r="AL345" s="225" t="e">
        <f t="shared" ca="1" si="179"/>
        <v>#N/A</v>
      </c>
      <c r="AM345" t="b">
        <f t="shared" ca="1" si="180"/>
        <v>0</v>
      </c>
      <c r="AN345" t="b">
        <f t="shared" ca="1" si="197"/>
        <v>0</v>
      </c>
      <c r="AO345" t="b">
        <f t="shared" ca="1" si="191"/>
        <v>1</v>
      </c>
      <c r="AP345" t="b">
        <f t="shared" ca="1" si="181"/>
        <v>0</v>
      </c>
      <c r="AQ345" t="b">
        <f t="shared" ca="1" si="198"/>
        <v>0</v>
      </c>
      <c r="AR345" s="124" t="e">
        <f t="shared" ca="1" si="182"/>
        <v>#N/A</v>
      </c>
      <c r="AS345" s="124" t="e">
        <f t="shared" ca="1" si="183"/>
        <v>#N/A</v>
      </c>
      <c r="AT345" t="e">
        <f t="shared" ca="1" si="192"/>
        <v>#N/A</v>
      </c>
      <c r="AU345" t="e">
        <f t="shared" ca="1" si="192"/>
        <v>#N/A</v>
      </c>
    </row>
    <row r="346" spans="1:47" x14ac:dyDescent="0.25">
      <c r="A346">
        <v>314</v>
      </c>
      <c r="B346" s="74">
        <f ca="1">OFFSET(InputPriceData!B$15,CalculationsAndCharts!$A346+$A$11,0,1,1)</f>
        <v>41131</v>
      </c>
      <c r="C346" s="3">
        <f ca="1">OFFSET(InputPriceData!G$15,CalculationsAndCharts!$A346+$A$11,0,1,1)</f>
        <v>1971900</v>
      </c>
      <c r="D346" s="4">
        <f ca="1">OFFSET(InputPriceData!C$15,CalculationsAndCharts!$A346+$A$11,IF($C$7,7,0),1,1)</f>
        <v>51.16</v>
      </c>
      <c r="E346" s="4">
        <f ca="1">OFFSET(InputPriceData!D$15,CalculationsAndCharts!$A346+$A$11,IF($C$7,7,0),1,1)</f>
        <v>51.96</v>
      </c>
      <c r="F346" s="4">
        <f ca="1">OFFSET(InputPriceData!E$15,CalculationsAndCharts!$A346+$A$11,IF($C$7,7,0),1,1)</f>
        <v>51.1</v>
      </c>
      <c r="G346" s="4">
        <f ca="1">OFFSET(InputPriceData!F$15,CalculationsAndCharts!$A346+$A$11,IF($C$7,7,0),1,1)</f>
        <v>51.77</v>
      </c>
      <c r="H346" s="126" t="e">
        <f t="shared" si="162"/>
        <v>#N/A</v>
      </c>
      <c r="I346" s="41" t="e">
        <f t="shared" si="199"/>
        <v>#N/A</v>
      </c>
      <c r="J346" s="41" t="e">
        <f t="shared" si="199"/>
        <v>#N/A</v>
      </c>
      <c r="K346" s="215">
        <f t="shared" ca="1" si="163"/>
        <v>51.936316175637302</v>
      </c>
      <c r="L346" s="215">
        <f t="shared" ca="1" si="184"/>
        <v>51.936316175637302</v>
      </c>
      <c r="M346" s="121">
        <f t="shared" ca="1" si="164"/>
        <v>-9.2408828743713034E-2</v>
      </c>
      <c r="N346" s="121">
        <f t="shared" ca="1" si="185"/>
        <v>1.71073312094134E-2</v>
      </c>
      <c r="O346" s="121">
        <f t="shared" ca="1" si="186"/>
        <v>0.10233430406793748</v>
      </c>
      <c r="P346" s="121">
        <f t="shared" ca="1" si="194"/>
        <v>-2.3502056655743528</v>
      </c>
      <c r="Q346" s="121">
        <f t="shared" ca="1" si="165"/>
        <v>0.96524950707696133</v>
      </c>
      <c r="R346" s="121">
        <f t="shared" ca="1" si="166"/>
        <v>0.94574642722199531</v>
      </c>
      <c r="S346" s="121"/>
      <c r="T346" s="124">
        <f t="shared" ca="1" si="167"/>
        <v>55.06</v>
      </c>
      <c r="U346" s="124">
        <f t="shared" ca="1" si="168"/>
        <v>50.95</v>
      </c>
      <c r="V346" s="121">
        <f t="shared" ca="1" si="169"/>
        <v>0.19951338199513391</v>
      </c>
      <c r="W346" s="121" t="e">
        <f t="shared" si="187"/>
        <v>#N/A</v>
      </c>
      <c r="X346" s="124">
        <f t="shared" si="188"/>
        <v>0.2</v>
      </c>
      <c r="Y346" s="124">
        <f t="shared" si="189"/>
        <v>0.8</v>
      </c>
      <c r="Z346" t="e">
        <f t="shared" ca="1" si="170"/>
        <v>#N/A</v>
      </c>
      <c r="AA346">
        <f t="shared" ca="1" si="171"/>
        <v>51.16</v>
      </c>
      <c r="AB346" t="e">
        <f t="shared" ca="1" si="172"/>
        <v>#N/A</v>
      </c>
      <c r="AC346" t="e">
        <f t="shared" ca="1" si="173"/>
        <v>#N/A</v>
      </c>
      <c r="AD346" t="b">
        <f t="shared" ca="1" si="174"/>
        <v>0</v>
      </c>
      <c r="AE346" t="b">
        <f t="shared" ca="1" si="161"/>
        <v>0</v>
      </c>
      <c r="AF346" t="b">
        <f t="shared" ca="1" si="190"/>
        <v>1</v>
      </c>
      <c r="AG346" t="b">
        <f t="shared" ca="1" si="175"/>
        <v>0</v>
      </c>
      <c r="AH346" t="b">
        <f t="shared" ca="1" si="196"/>
        <v>1</v>
      </c>
      <c r="AI346" s="225" t="e">
        <f t="shared" ca="1" si="176"/>
        <v>#N/A</v>
      </c>
      <c r="AJ346" s="225">
        <f t="shared" ca="1" si="177"/>
        <v>51.16</v>
      </c>
      <c r="AK346" s="225" t="e">
        <f t="shared" ca="1" si="178"/>
        <v>#N/A</v>
      </c>
      <c r="AL346" s="225">
        <f t="shared" ca="1" si="179"/>
        <v>51.16</v>
      </c>
      <c r="AM346" t="b">
        <f t="shared" ca="1" si="180"/>
        <v>0</v>
      </c>
      <c r="AN346" t="b">
        <f t="shared" ca="1" si="197"/>
        <v>1</v>
      </c>
      <c r="AO346" t="b">
        <f t="shared" ca="1" si="191"/>
        <v>1</v>
      </c>
      <c r="AP346" t="b">
        <f t="shared" ca="1" si="181"/>
        <v>0</v>
      </c>
      <c r="AQ346" t="b">
        <f t="shared" ca="1" si="198"/>
        <v>0</v>
      </c>
      <c r="AR346" s="124">
        <f t="shared" ca="1" si="182"/>
        <v>51.16</v>
      </c>
      <c r="AS346" s="124" t="e">
        <f t="shared" ca="1" si="183"/>
        <v>#N/A</v>
      </c>
      <c r="AT346">
        <f t="shared" ca="1" si="192"/>
        <v>51.16</v>
      </c>
      <c r="AU346" t="e">
        <f t="shared" ca="1" si="192"/>
        <v>#N/A</v>
      </c>
    </row>
    <row r="347" spans="1:47" x14ac:dyDescent="0.25">
      <c r="A347">
        <v>315</v>
      </c>
      <c r="B347" s="74">
        <f ca="1">OFFSET(InputPriceData!B$15,CalculationsAndCharts!$A347+$A$11,0,1,1)</f>
        <v>41130</v>
      </c>
      <c r="C347" s="3">
        <f ca="1">OFFSET(InputPriceData!G$15,CalculationsAndCharts!$A347+$A$11,0,1,1)</f>
        <v>1426300</v>
      </c>
      <c r="D347" s="4">
        <f ca="1">OFFSET(InputPriceData!C$15,CalculationsAndCharts!$A347+$A$11,IF($C$7,7,0),1,1)</f>
        <v>52.15</v>
      </c>
      <c r="E347" s="4">
        <f ca="1">OFFSET(InputPriceData!D$15,CalculationsAndCharts!$A347+$A$11,IF($C$7,7,0),1,1)</f>
        <v>52.46</v>
      </c>
      <c r="F347" s="4">
        <f ca="1">OFFSET(InputPriceData!E$15,CalculationsAndCharts!$A347+$A$11,IF($C$7,7,0),1,1)</f>
        <v>51.29</v>
      </c>
      <c r="G347" s="4">
        <f ca="1">OFFSET(InputPriceData!F$15,CalculationsAndCharts!$A347+$A$11,IF($C$7,7,0),1,1)</f>
        <v>51.35</v>
      </c>
      <c r="H347" s="126" t="e">
        <f t="shared" si="162"/>
        <v>#N/A</v>
      </c>
      <c r="I347" s="41" t="e">
        <f t="shared" si="199"/>
        <v>#N/A</v>
      </c>
      <c r="J347" s="41" t="e">
        <f t="shared" si="199"/>
        <v>#N/A</v>
      </c>
      <c r="K347" s="215">
        <f t="shared" ca="1" si="163"/>
        <v>52.031424828317029</v>
      </c>
      <c r="L347" s="215">
        <f t="shared" ca="1" si="184"/>
        <v>52.031424828317029</v>
      </c>
      <c r="M347" s="121">
        <f t="shared" ca="1" si="164"/>
        <v>-0.5963242563566008</v>
      </c>
      <c r="N347" s="121">
        <f t="shared" ca="1" si="185"/>
        <v>0.10233430406793748</v>
      </c>
      <c r="O347" s="121">
        <f t="shared" ca="1" si="186"/>
        <v>0.10233430406793748</v>
      </c>
      <c r="P347" s="121">
        <f t="shared" ca="1" si="194"/>
        <v>-2.3502056655743528</v>
      </c>
      <c r="Q347" s="121">
        <f t="shared" ca="1" si="165"/>
        <v>1</v>
      </c>
      <c r="R347" s="121">
        <f t="shared" ca="1" si="166"/>
        <v>0.85671380927364671</v>
      </c>
      <c r="S347" s="121"/>
      <c r="T347" s="124">
        <f t="shared" ca="1" si="167"/>
        <v>55.06</v>
      </c>
      <c r="U347" s="124">
        <f t="shared" ca="1" si="168"/>
        <v>50.95</v>
      </c>
      <c r="V347" s="121">
        <f t="shared" ca="1" si="169"/>
        <v>9.7323600973235683E-2</v>
      </c>
      <c r="W347" s="121" t="e">
        <f t="shared" si="187"/>
        <v>#N/A</v>
      </c>
      <c r="X347" s="124">
        <f t="shared" si="188"/>
        <v>0.2</v>
      </c>
      <c r="Y347" s="124">
        <f t="shared" si="189"/>
        <v>0.8</v>
      </c>
      <c r="Z347" t="e">
        <f t="shared" ca="1" si="170"/>
        <v>#N/A</v>
      </c>
      <c r="AA347" t="e">
        <f t="shared" ca="1" si="171"/>
        <v>#N/A</v>
      </c>
      <c r="AB347" t="e">
        <f t="shared" ca="1" si="172"/>
        <v>#N/A</v>
      </c>
      <c r="AC347">
        <f t="shared" ca="1" si="173"/>
        <v>0.85671380927364671</v>
      </c>
      <c r="AD347" t="b">
        <f t="shared" ca="1" si="174"/>
        <v>0</v>
      </c>
      <c r="AE347" t="b">
        <f t="shared" ca="1" si="161"/>
        <v>0</v>
      </c>
      <c r="AF347" t="b">
        <f t="shared" ca="1" si="190"/>
        <v>1</v>
      </c>
      <c r="AG347" t="b">
        <f t="shared" ca="1" si="175"/>
        <v>1</v>
      </c>
      <c r="AH347" t="b">
        <f t="shared" ca="1" si="196"/>
        <v>0</v>
      </c>
      <c r="AI347" s="225" t="e">
        <f t="shared" ca="1" si="176"/>
        <v>#N/A</v>
      </c>
      <c r="AJ347" s="225" t="e">
        <f t="shared" ca="1" si="177"/>
        <v>#N/A</v>
      </c>
      <c r="AK347" s="225" t="e">
        <f t="shared" ca="1" si="178"/>
        <v>#N/A</v>
      </c>
      <c r="AL347" s="225" t="e">
        <f t="shared" ca="1" si="179"/>
        <v>#N/A</v>
      </c>
      <c r="AM347" t="b">
        <f t="shared" ca="1" si="180"/>
        <v>1</v>
      </c>
      <c r="AN347" t="b">
        <f t="shared" ca="1" si="197"/>
        <v>0</v>
      </c>
      <c r="AO347" t="b">
        <f t="shared" ca="1" si="191"/>
        <v>0</v>
      </c>
      <c r="AP347" t="b">
        <f t="shared" ca="1" si="181"/>
        <v>0</v>
      </c>
      <c r="AQ347" t="b">
        <f t="shared" ca="1" si="198"/>
        <v>0</v>
      </c>
      <c r="AR347" s="124" t="e">
        <f t="shared" ca="1" si="182"/>
        <v>#N/A</v>
      </c>
      <c r="AS347" s="124" t="e">
        <f t="shared" ca="1" si="183"/>
        <v>#N/A</v>
      </c>
      <c r="AT347" t="e">
        <f t="shared" ca="1" si="192"/>
        <v>#N/A</v>
      </c>
      <c r="AU347" t="e">
        <f t="shared" ca="1" si="192"/>
        <v>#N/A</v>
      </c>
    </row>
    <row r="348" spans="1:47" x14ac:dyDescent="0.25">
      <c r="A348">
        <v>316</v>
      </c>
      <c r="B348" s="74">
        <f ca="1">OFFSET(InputPriceData!B$15,CalculationsAndCharts!$A348+$A$11,0,1,1)</f>
        <v>41129</v>
      </c>
      <c r="C348" s="3">
        <f ca="1">OFFSET(InputPriceData!G$15,CalculationsAndCharts!$A348+$A$11,0,1,1)</f>
        <v>1810100</v>
      </c>
      <c r="D348" s="4">
        <f ca="1">OFFSET(InputPriceData!C$15,CalculationsAndCharts!$A348+$A$11,IF($C$7,7,0),1,1)</f>
        <v>52.54</v>
      </c>
      <c r="E348" s="4">
        <f ca="1">OFFSET(InputPriceData!D$15,CalculationsAndCharts!$A348+$A$11,IF($C$7,7,0),1,1)</f>
        <v>52.63</v>
      </c>
      <c r="F348" s="4">
        <f ca="1">OFFSET(InputPriceData!E$15,CalculationsAndCharts!$A348+$A$11,IF($C$7,7,0),1,1)</f>
        <v>51.96</v>
      </c>
      <c r="G348" s="4">
        <f ca="1">OFFSET(InputPriceData!F$15,CalculationsAndCharts!$A348+$A$11,IF($C$7,7,0),1,1)</f>
        <v>52.1</v>
      </c>
      <c r="H348" s="126" t="e">
        <f t="shared" si="162"/>
        <v>#N/A</v>
      </c>
      <c r="I348" s="41" t="e">
        <f t="shared" si="199"/>
        <v>#N/A</v>
      </c>
      <c r="J348" s="41" t="e">
        <f t="shared" si="199"/>
        <v>#N/A</v>
      </c>
      <c r="K348" s="215">
        <f t="shared" ca="1" si="163"/>
        <v>51.972524320542618</v>
      </c>
      <c r="L348" s="215">
        <f t="shared" ca="1" si="184"/>
        <v>51.972524320542618</v>
      </c>
      <c r="M348" s="121">
        <f t="shared" ca="1" si="164"/>
        <v>8.9138133641710082E-2</v>
      </c>
      <c r="N348" s="121">
        <f t="shared" ca="1" si="185"/>
        <v>3.4624645213171545E-2</v>
      </c>
      <c r="O348" s="121">
        <f t="shared" ca="1" si="186"/>
        <v>3.4624645213171545E-2</v>
      </c>
      <c r="P348" s="121">
        <f t="shared" ca="1" si="194"/>
        <v>-2.3502056655743528</v>
      </c>
      <c r="Q348" s="121">
        <f t="shared" ca="1" si="165"/>
        <v>1</v>
      </c>
      <c r="R348" s="121">
        <f t="shared" ca="1" si="166"/>
        <v>0.71773822603424853</v>
      </c>
      <c r="S348" s="121"/>
      <c r="T348" s="124">
        <f t="shared" ca="1" si="167"/>
        <v>55.06</v>
      </c>
      <c r="U348" s="124">
        <f t="shared" ca="1" si="168"/>
        <v>50.95</v>
      </c>
      <c r="V348" s="121">
        <f t="shared" ca="1" si="169"/>
        <v>0.27980535279805324</v>
      </c>
      <c r="W348" s="121" t="e">
        <f t="shared" si="187"/>
        <v>#N/A</v>
      </c>
      <c r="X348" s="124">
        <f t="shared" si="188"/>
        <v>0.2</v>
      </c>
      <c r="Y348" s="124">
        <f t="shared" si="189"/>
        <v>0.8</v>
      </c>
      <c r="Z348" t="e">
        <f t="shared" ca="1" si="170"/>
        <v>#N/A</v>
      </c>
      <c r="AA348" t="e">
        <f t="shared" ca="1" si="171"/>
        <v>#N/A</v>
      </c>
      <c r="AB348" t="e">
        <f t="shared" ca="1" si="172"/>
        <v>#N/A</v>
      </c>
      <c r="AC348" t="e">
        <f t="shared" ca="1" si="173"/>
        <v>#N/A</v>
      </c>
      <c r="AD348" t="b">
        <f t="shared" ca="1" si="174"/>
        <v>0</v>
      </c>
      <c r="AE348" t="b">
        <f t="shared" ref="AE348:AE411" ca="1" si="200">AND(AD349,NOT(AF349))</f>
        <v>0</v>
      </c>
      <c r="AF348" t="b">
        <f t="shared" ca="1" si="190"/>
        <v>1</v>
      </c>
      <c r="AG348" t="b">
        <f t="shared" ca="1" si="175"/>
        <v>0</v>
      </c>
      <c r="AH348" t="b">
        <f t="shared" ca="1" si="196"/>
        <v>0</v>
      </c>
      <c r="AI348" s="225" t="e">
        <f t="shared" ca="1" si="176"/>
        <v>#N/A</v>
      </c>
      <c r="AJ348" s="225" t="e">
        <f t="shared" ca="1" si="177"/>
        <v>#N/A</v>
      </c>
      <c r="AK348" s="225" t="e">
        <f t="shared" ca="1" si="178"/>
        <v>#N/A</v>
      </c>
      <c r="AL348" s="225" t="e">
        <f t="shared" ca="1" si="179"/>
        <v>#N/A</v>
      </c>
      <c r="AM348" t="b">
        <f t="shared" ca="1" si="180"/>
        <v>0</v>
      </c>
      <c r="AN348" t="b">
        <f t="shared" ca="1" si="197"/>
        <v>0</v>
      </c>
      <c r="AO348" t="b">
        <f t="shared" ca="1" si="191"/>
        <v>0</v>
      </c>
      <c r="AP348" t="b">
        <f t="shared" ca="1" si="181"/>
        <v>0</v>
      </c>
      <c r="AQ348" t="b">
        <f t="shared" ca="1" si="198"/>
        <v>0</v>
      </c>
      <c r="AR348" s="124" t="e">
        <f t="shared" ca="1" si="182"/>
        <v>#N/A</v>
      </c>
      <c r="AS348" s="124" t="e">
        <f t="shared" ca="1" si="183"/>
        <v>#N/A</v>
      </c>
      <c r="AT348" t="e">
        <f t="shared" ca="1" si="192"/>
        <v>#N/A</v>
      </c>
      <c r="AU348" t="e">
        <f t="shared" ca="1" si="192"/>
        <v>#N/A</v>
      </c>
    </row>
    <row r="349" spans="1:47" x14ac:dyDescent="0.25">
      <c r="A349">
        <v>317</v>
      </c>
      <c r="B349" s="74">
        <f ca="1">OFFSET(InputPriceData!B$15,CalculationsAndCharts!$A349+$A$11,0,1,1)</f>
        <v>41128</v>
      </c>
      <c r="C349" s="3">
        <f ca="1">OFFSET(InputPriceData!G$15,CalculationsAndCharts!$A349+$A$11,0,1,1)</f>
        <v>2164800</v>
      </c>
      <c r="D349" s="4">
        <f ca="1">OFFSET(InputPriceData!C$15,CalculationsAndCharts!$A349+$A$11,IF($C$7,7,0),1,1)</f>
        <v>51.7</v>
      </c>
      <c r="E349" s="4">
        <f ca="1">OFFSET(InputPriceData!D$15,CalculationsAndCharts!$A349+$A$11,IF($C$7,7,0),1,1)</f>
        <v>52.97</v>
      </c>
      <c r="F349" s="4">
        <f ca="1">OFFSET(InputPriceData!E$15,CalculationsAndCharts!$A349+$A$11,IF($C$7,7,0),1,1)</f>
        <v>51.61</v>
      </c>
      <c r="G349" s="4">
        <f ca="1">OFFSET(InputPriceData!F$15,CalculationsAndCharts!$A349+$A$11,IF($C$7,7,0),1,1)</f>
        <v>52.72</v>
      </c>
      <c r="H349" s="126" t="e">
        <f t="shared" si="162"/>
        <v>#N/A</v>
      </c>
      <c r="I349" s="41" t="e">
        <f t="shared" si="199"/>
        <v>#N/A</v>
      </c>
      <c r="J349" s="41" t="e">
        <f t="shared" si="199"/>
        <v>#N/A</v>
      </c>
      <c r="K349" s="215">
        <f t="shared" ca="1" si="163"/>
        <v>51.676976679568007</v>
      </c>
      <c r="L349" s="215">
        <f t="shared" ca="1" si="184"/>
        <v>51.676976679568007</v>
      </c>
      <c r="M349" s="121">
        <f t="shared" ca="1" si="164"/>
        <v>0.77042234356538519</v>
      </c>
      <c r="N349" s="121">
        <f t="shared" ca="1" si="185"/>
        <v>-0.30738605265825503</v>
      </c>
      <c r="O349" s="121">
        <f t="shared" ca="1" si="186"/>
        <v>-2.3919322369354457E-2</v>
      </c>
      <c r="P349" s="121">
        <f t="shared" ca="1" si="194"/>
        <v>-2.3502056655743528</v>
      </c>
      <c r="Q349" s="121">
        <f t="shared" ca="1" si="165"/>
        <v>0.87814624320995704</v>
      </c>
      <c r="R349" s="121">
        <f t="shared" ca="1" si="166"/>
        <v>0.55356165529488011</v>
      </c>
      <c r="S349" s="121"/>
      <c r="T349" s="124">
        <f t="shared" ca="1" si="167"/>
        <v>55.06</v>
      </c>
      <c r="U349" s="124">
        <f t="shared" ca="1" si="168"/>
        <v>50.95</v>
      </c>
      <c r="V349" s="121">
        <f t="shared" ca="1" si="169"/>
        <v>0.43065693430656843</v>
      </c>
      <c r="W349" s="121" t="e">
        <f t="shared" si="187"/>
        <v>#N/A</v>
      </c>
      <c r="X349" s="124">
        <f t="shared" si="188"/>
        <v>0.2</v>
      </c>
      <c r="Y349" s="124">
        <f t="shared" si="189"/>
        <v>0.8</v>
      </c>
      <c r="Z349" t="e">
        <f t="shared" ca="1" si="170"/>
        <v>#N/A</v>
      </c>
      <c r="AA349" t="e">
        <f t="shared" ca="1" si="171"/>
        <v>#N/A</v>
      </c>
      <c r="AB349" t="e">
        <f t="shared" ca="1" si="172"/>
        <v>#N/A</v>
      </c>
      <c r="AC349" t="e">
        <f t="shared" ca="1" si="173"/>
        <v>#N/A</v>
      </c>
      <c r="AD349" t="b">
        <f t="shared" ca="1" si="174"/>
        <v>0</v>
      </c>
      <c r="AE349" t="b">
        <f t="shared" ca="1" si="200"/>
        <v>0</v>
      </c>
      <c r="AF349" t="b">
        <f t="shared" ca="1" si="190"/>
        <v>1</v>
      </c>
      <c r="AG349" t="b">
        <f t="shared" ca="1" si="175"/>
        <v>0</v>
      </c>
      <c r="AH349" t="b">
        <f t="shared" ca="1" si="196"/>
        <v>0</v>
      </c>
      <c r="AI349" s="225" t="e">
        <f t="shared" ca="1" si="176"/>
        <v>#N/A</v>
      </c>
      <c r="AJ349" s="225" t="e">
        <f t="shared" ca="1" si="177"/>
        <v>#N/A</v>
      </c>
      <c r="AK349" s="225" t="e">
        <f t="shared" ca="1" si="178"/>
        <v>#N/A</v>
      </c>
      <c r="AL349" s="225" t="e">
        <f t="shared" ca="1" si="179"/>
        <v>#N/A</v>
      </c>
      <c r="AM349" t="b">
        <f t="shared" ca="1" si="180"/>
        <v>0</v>
      </c>
      <c r="AN349" t="b">
        <f t="shared" ca="1" si="197"/>
        <v>0</v>
      </c>
      <c r="AO349" t="b">
        <f t="shared" ca="1" si="191"/>
        <v>0</v>
      </c>
      <c r="AP349" t="b">
        <f t="shared" ca="1" si="181"/>
        <v>0</v>
      </c>
      <c r="AQ349" t="b">
        <f t="shared" ca="1" si="198"/>
        <v>0</v>
      </c>
      <c r="AR349" s="124" t="e">
        <f t="shared" ca="1" si="182"/>
        <v>#N/A</v>
      </c>
      <c r="AS349" s="124" t="e">
        <f t="shared" ca="1" si="183"/>
        <v>#N/A</v>
      </c>
      <c r="AT349" t="e">
        <f t="shared" ca="1" si="192"/>
        <v>#N/A</v>
      </c>
      <c r="AU349" t="e">
        <f t="shared" ca="1" si="192"/>
        <v>#N/A</v>
      </c>
    </row>
    <row r="350" spans="1:47" x14ac:dyDescent="0.25">
      <c r="A350">
        <v>318</v>
      </c>
      <c r="B350" s="74">
        <f ca="1">OFFSET(InputPriceData!B$15,CalculationsAndCharts!$A350+$A$11,0,1,1)</f>
        <v>41127</v>
      </c>
      <c r="C350" s="3">
        <f ca="1">OFFSET(InputPriceData!G$15,CalculationsAndCharts!$A350+$A$11,0,1,1)</f>
        <v>1208000</v>
      </c>
      <c r="D350" s="4">
        <f ca="1">OFFSET(InputPriceData!C$15,CalculationsAndCharts!$A350+$A$11,IF($C$7,7,0),1,1)</f>
        <v>51.96</v>
      </c>
      <c r="E350" s="4">
        <f ca="1">OFFSET(InputPriceData!D$15,CalculationsAndCharts!$A350+$A$11,IF($C$7,7,0),1,1)</f>
        <v>52.46</v>
      </c>
      <c r="F350" s="4">
        <f ca="1">OFFSET(InputPriceData!E$15,CalculationsAndCharts!$A350+$A$11,IF($C$7,7,0),1,1)</f>
        <v>51.49</v>
      </c>
      <c r="G350" s="4">
        <f ca="1">OFFSET(InputPriceData!F$15,CalculationsAndCharts!$A350+$A$11,IF($C$7,7,0),1,1)</f>
        <v>51.54</v>
      </c>
      <c r="H350" s="126" t="e">
        <f t="shared" si="162"/>
        <v>#N/A</v>
      </c>
      <c r="I350" s="41" t="e">
        <f t="shared" si="199"/>
        <v>#N/A</v>
      </c>
      <c r="J350" s="41" t="e">
        <f t="shared" si="199"/>
        <v>#N/A</v>
      </c>
      <c r="K350" s="215">
        <f t="shared" ca="1" si="163"/>
        <v>51.409544950725035</v>
      </c>
      <c r="L350" s="215">
        <f t="shared" ca="1" si="184"/>
        <v>51.409544950725035</v>
      </c>
      <c r="M350" s="121">
        <f t="shared" ca="1" si="164"/>
        <v>-0.39585610889145606</v>
      </c>
      <c r="N350" s="121">
        <f t="shared" ca="1" si="185"/>
        <v>-0.68523534835407962</v>
      </c>
      <c r="O350" s="121">
        <f t="shared" ca="1" si="186"/>
        <v>-2.3919322369354457E-2</v>
      </c>
      <c r="P350" s="121">
        <f t="shared" ca="1" si="194"/>
        <v>-2.3502056655743528</v>
      </c>
      <c r="Q350" s="121">
        <f t="shared" ca="1" si="165"/>
        <v>0.71572028184904823</v>
      </c>
      <c r="R350" s="121">
        <f t="shared" ca="1" si="166"/>
        <v>0.39165872988115036</v>
      </c>
      <c r="S350" s="121"/>
      <c r="T350" s="124">
        <f t="shared" ca="1" si="167"/>
        <v>55.6</v>
      </c>
      <c r="U350" s="124">
        <f t="shared" ca="1" si="168"/>
        <v>50.95</v>
      </c>
      <c r="V350" s="121">
        <f t="shared" ca="1" si="169"/>
        <v>0.12688172043010676</v>
      </c>
      <c r="W350" s="121" t="e">
        <f t="shared" si="187"/>
        <v>#N/A</v>
      </c>
      <c r="X350" s="124">
        <f t="shared" si="188"/>
        <v>0.2</v>
      </c>
      <c r="Y350" s="124">
        <f t="shared" si="189"/>
        <v>0.8</v>
      </c>
      <c r="Z350" t="e">
        <f t="shared" ca="1" si="170"/>
        <v>#N/A</v>
      </c>
      <c r="AA350" t="e">
        <f t="shared" ca="1" si="171"/>
        <v>#N/A</v>
      </c>
      <c r="AB350" t="e">
        <f t="shared" ca="1" si="172"/>
        <v>#N/A</v>
      </c>
      <c r="AC350" t="e">
        <f t="shared" ca="1" si="173"/>
        <v>#N/A</v>
      </c>
      <c r="AD350" t="b">
        <f t="shared" ca="1" si="174"/>
        <v>0</v>
      </c>
      <c r="AE350" t="b">
        <f t="shared" ca="1" si="200"/>
        <v>0</v>
      </c>
      <c r="AF350" t="b">
        <f t="shared" ca="1" si="190"/>
        <v>1</v>
      </c>
      <c r="AG350" t="b">
        <f t="shared" ca="1" si="175"/>
        <v>0</v>
      </c>
      <c r="AH350" t="b">
        <f t="shared" ca="1" si="196"/>
        <v>0</v>
      </c>
      <c r="AI350" s="225" t="e">
        <f t="shared" ca="1" si="176"/>
        <v>#N/A</v>
      </c>
      <c r="AJ350" s="225" t="e">
        <f t="shared" ca="1" si="177"/>
        <v>#N/A</v>
      </c>
      <c r="AK350" s="225" t="e">
        <f t="shared" ca="1" si="178"/>
        <v>#N/A</v>
      </c>
      <c r="AL350" s="225" t="e">
        <f t="shared" ca="1" si="179"/>
        <v>#N/A</v>
      </c>
      <c r="AM350" t="b">
        <f t="shared" ca="1" si="180"/>
        <v>0</v>
      </c>
      <c r="AN350" t="b">
        <f t="shared" ca="1" si="197"/>
        <v>0</v>
      </c>
      <c r="AO350" t="b">
        <f t="shared" ca="1" si="191"/>
        <v>0</v>
      </c>
      <c r="AP350" t="b">
        <f t="shared" ca="1" si="181"/>
        <v>0</v>
      </c>
      <c r="AQ350" t="b">
        <f t="shared" ca="1" si="198"/>
        <v>0</v>
      </c>
      <c r="AR350" s="124" t="e">
        <f t="shared" ca="1" si="182"/>
        <v>#N/A</v>
      </c>
      <c r="AS350" s="124" t="e">
        <f t="shared" ca="1" si="183"/>
        <v>#N/A</v>
      </c>
      <c r="AT350" t="e">
        <f t="shared" ca="1" si="192"/>
        <v>#N/A</v>
      </c>
      <c r="AU350" t="e">
        <f t="shared" ca="1" si="192"/>
        <v>#N/A</v>
      </c>
    </row>
    <row r="351" spans="1:47" x14ac:dyDescent="0.25">
      <c r="A351">
        <v>319</v>
      </c>
      <c r="B351" s="74">
        <f ca="1">OFFSET(InputPriceData!B$15,CalculationsAndCharts!$A351+$A$11,0,1,1)</f>
        <v>41124</v>
      </c>
      <c r="C351" s="3">
        <f ca="1">OFFSET(InputPriceData!G$15,CalculationsAndCharts!$A351+$A$11,0,1,1)</f>
        <v>2083000</v>
      </c>
      <c r="D351" s="4">
        <f ca="1">OFFSET(InputPriceData!C$15,CalculationsAndCharts!$A351+$A$11,IF($C$7,7,0),1,1)</f>
        <v>52.25</v>
      </c>
      <c r="E351" s="4">
        <f ca="1">OFFSET(InputPriceData!D$15,CalculationsAndCharts!$A351+$A$11,IF($C$7,7,0),1,1)</f>
        <v>52.25</v>
      </c>
      <c r="F351" s="4">
        <f ca="1">OFFSET(InputPriceData!E$15,CalculationsAndCharts!$A351+$A$11,IF($C$7,7,0),1,1)</f>
        <v>51.65</v>
      </c>
      <c r="G351" s="4">
        <f ca="1">OFFSET(InputPriceData!F$15,CalculationsAndCharts!$A351+$A$11,IF($C$7,7,0),1,1)</f>
        <v>51.9</v>
      </c>
      <c r="H351" s="126" t="e">
        <f t="shared" si="162"/>
        <v>#N/A</v>
      </c>
      <c r="I351" s="41" t="e">
        <f t="shared" si="199"/>
        <v>#N/A</v>
      </c>
      <c r="J351" s="41" t="e">
        <f t="shared" si="199"/>
        <v>#N/A</v>
      </c>
      <c r="K351" s="215">
        <f t="shared" ca="1" si="163"/>
        <v>51.202737270473214</v>
      </c>
      <c r="L351" s="215">
        <f t="shared" ca="1" si="184"/>
        <v>51.202737270473214</v>
      </c>
      <c r="M351" s="121">
        <f t="shared" ca="1" si="164"/>
        <v>-0.10273350152896521</v>
      </c>
      <c r="N351" s="121">
        <f t="shared" ca="1" si="185"/>
        <v>-1.0669169215468519</v>
      </c>
      <c r="O351" s="121">
        <f t="shared" ca="1" si="186"/>
        <v>-2.3919322369354457E-2</v>
      </c>
      <c r="P351" s="121">
        <f t="shared" ca="1" si="194"/>
        <v>-2.3502056655743528</v>
      </c>
      <c r="Q351" s="121">
        <f t="shared" ca="1" si="165"/>
        <v>0.55164694053074892</v>
      </c>
      <c r="R351" s="121">
        <f t="shared" ca="1" si="166"/>
        <v>0.24744712447833325</v>
      </c>
      <c r="S351" s="121"/>
      <c r="T351" s="124">
        <f t="shared" ca="1" si="167"/>
        <v>55.6</v>
      </c>
      <c r="U351" s="124">
        <f t="shared" ca="1" si="168"/>
        <v>50.95</v>
      </c>
      <c r="V351" s="121">
        <f t="shared" ca="1" si="169"/>
        <v>0.20430107526881636</v>
      </c>
      <c r="W351" s="121" t="e">
        <f t="shared" si="187"/>
        <v>#N/A</v>
      </c>
      <c r="X351" s="124">
        <f t="shared" si="188"/>
        <v>0.2</v>
      </c>
      <c r="Y351" s="124">
        <f t="shared" si="189"/>
        <v>0.8</v>
      </c>
      <c r="Z351" t="e">
        <f t="shared" ca="1" si="170"/>
        <v>#N/A</v>
      </c>
      <c r="AA351" t="e">
        <f t="shared" ca="1" si="171"/>
        <v>#N/A</v>
      </c>
      <c r="AB351" t="e">
        <f t="shared" ca="1" si="172"/>
        <v>#N/A</v>
      </c>
      <c r="AC351" t="e">
        <f t="shared" ca="1" si="173"/>
        <v>#N/A</v>
      </c>
      <c r="AD351" t="b">
        <f t="shared" ca="1" si="174"/>
        <v>0</v>
      </c>
      <c r="AE351" t="b">
        <f t="shared" ca="1" si="200"/>
        <v>0</v>
      </c>
      <c r="AF351" t="b">
        <f t="shared" ca="1" si="190"/>
        <v>1</v>
      </c>
      <c r="AG351" t="b">
        <f t="shared" ca="1" si="175"/>
        <v>0</v>
      </c>
      <c r="AH351" t="b">
        <f t="shared" ca="1" si="196"/>
        <v>0</v>
      </c>
      <c r="AI351" s="225" t="e">
        <f t="shared" ca="1" si="176"/>
        <v>#N/A</v>
      </c>
      <c r="AJ351" s="225" t="e">
        <f t="shared" ca="1" si="177"/>
        <v>#N/A</v>
      </c>
      <c r="AK351" s="225" t="e">
        <f t="shared" ca="1" si="178"/>
        <v>#N/A</v>
      </c>
      <c r="AL351" s="225" t="e">
        <f t="shared" ca="1" si="179"/>
        <v>#N/A</v>
      </c>
      <c r="AM351" t="b">
        <f t="shared" ca="1" si="180"/>
        <v>0</v>
      </c>
      <c r="AN351" t="b">
        <f t="shared" ca="1" si="197"/>
        <v>0</v>
      </c>
      <c r="AO351" t="b">
        <f t="shared" ca="1" si="191"/>
        <v>0</v>
      </c>
      <c r="AP351" t="b">
        <f t="shared" ca="1" si="181"/>
        <v>0</v>
      </c>
      <c r="AQ351" t="b">
        <f t="shared" ca="1" si="198"/>
        <v>0</v>
      </c>
      <c r="AR351" s="124" t="e">
        <f t="shared" ca="1" si="182"/>
        <v>#N/A</v>
      </c>
      <c r="AS351" s="124" t="e">
        <f t="shared" ca="1" si="183"/>
        <v>#N/A</v>
      </c>
      <c r="AT351" t="e">
        <f t="shared" ca="1" si="192"/>
        <v>#N/A</v>
      </c>
      <c r="AU351" t="e">
        <f t="shared" ca="1" si="192"/>
        <v>#N/A</v>
      </c>
    </row>
    <row r="352" spans="1:47" x14ac:dyDescent="0.25">
      <c r="A352">
        <v>320</v>
      </c>
      <c r="B352" s="74">
        <f ca="1">OFFSET(InputPriceData!B$15,CalculationsAndCharts!$A352+$A$11,0,1,1)</f>
        <v>41123</v>
      </c>
      <c r="C352" s="3">
        <f ca="1">OFFSET(InputPriceData!G$15,CalculationsAndCharts!$A352+$A$11,0,1,1)</f>
        <v>2333900</v>
      </c>
      <c r="D352" s="4">
        <f ca="1">OFFSET(InputPriceData!C$15,CalculationsAndCharts!$A352+$A$11,IF($C$7,7,0),1,1)</f>
        <v>50.92</v>
      </c>
      <c r="E352" s="4">
        <f ca="1">OFFSET(InputPriceData!D$15,CalculationsAndCharts!$A352+$A$11,IF($C$7,7,0),1,1)</f>
        <v>51.57</v>
      </c>
      <c r="F352" s="4">
        <f ca="1">OFFSET(InputPriceData!E$15,CalculationsAndCharts!$A352+$A$11,IF($C$7,7,0),1,1)</f>
        <v>50.88</v>
      </c>
      <c r="G352" s="4">
        <f ca="1">OFFSET(InputPriceData!F$15,CalculationsAndCharts!$A352+$A$11,IF($C$7,7,0),1,1)</f>
        <v>51.47</v>
      </c>
      <c r="H352" s="126" t="e">
        <f t="shared" si="162"/>
        <v>#N/A</v>
      </c>
      <c r="I352" s="41" t="e">
        <f t="shared" si="199"/>
        <v>#N/A</v>
      </c>
      <c r="J352" s="41" t="e">
        <f t="shared" si="199"/>
        <v>#N/A</v>
      </c>
      <c r="K352" s="215">
        <f t="shared" ca="1" si="163"/>
        <v>51.018270970467213</v>
      </c>
      <c r="L352" s="215">
        <f t="shared" ca="1" si="184"/>
        <v>51.018270970467213</v>
      </c>
      <c r="M352" s="121">
        <f t="shared" ca="1" si="164"/>
        <v>-0.6175267764047816</v>
      </c>
      <c r="N352" s="121">
        <f t="shared" ca="1" si="185"/>
        <v>-1.4917024057050154</v>
      </c>
      <c r="O352" s="121">
        <f t="shared" ca="1" si="186"/>
        <v>-2.3919322369354457E-2</v>
      </c>
      <c r="P352" s="121">
        <f t="shared" ca="1" si="194"/>
        <v>-2.3502056655743528</v>
      </c>
      <c r="Q352" s="121">
        <f t="shared" ca="1" si="165"/>
        <v>0.36904453416794353</v>
      </c>
      <c r="R352" s="121">
        <f t="shared" ca="1" si="166"/>
        <v>0.13453199348144795</v>
      </c>
      <c r="S352" s="121"/>
      <c r="T352" s="124">
        <f t="shared" ca="1" si="167"/>
        <v>55.6</v>
      </c>
      <c r="U352" s="124">
        <f t="shared" ca="1" si="168"/>
        <v>50.95</v>
      </c>
      <c r="V352" s="121">
        <f t="shared" ca="1" si="169"/>
        <v>0.1118279569892465</v>
      </c>
      <c r="W352" s="121" t="e">
        <f t="shared" si="187"/>
        <v>#N/A</v>
      </c>
      <c r="X352" s="124">
        <f t="shared" si="188"/>
        <v>0.2</v>
      </c>
      <c r="Y352" s="124">
        <f t="shared" si="189"/>
        <v>0.8</v>
      </c>
      <c r="Z352" t="e">
        <f t="shared" ca="1" si="170"/>
        <v>#N/A</v>
      </c>
      <c r="AA352" t="e">
        <f t="shared" ca="1" si="171"/>
        <v>#N/A</v>
      </c>
      <c r="AB352" t="e">
        <f t="shared" ca="1" si="172"/>
        <v>#N/A</v>
      </c>
      <c r="AC352" t="e">
        <f t="shared" ca="1" si="173"/>
        <v>#N/A</v>
      </c>
      <c r="AD352" t="b">
        <f t="shared" ca="1" si="174"/>
        <v>0</v>
      </c>
      <c r="AE352" t="b">
        <f t="shared" ca="1" si="200"/>
        <v>0</v>
      </c>
      <c r="AF352" t="b">
        <f t="shared" ca="1" si="190"/>
        <v>1</v>
      </c>
      <c r="AG352" t="b">
        <f t="shared" ca="1" si="175"/>
        <v>0</v>
      </c>
      <c r="AH352" t="b">
        <f t="shared" ca="1" si="196"/>
        <v>0</v>
      </c>
      <c r="AI352" s="225" t="e">
        <f t="shared" ca="1" si="176"/>
        <v>#N/A</v>
      </c>
      <c r="AJ352" s="225" t="e">
        <f t="shared" ca="1" si="177"/>
        <v>#N/A</v>
      </c>
      <c r="AK352" s="225" t="e">
        <f t="shared" ca="1" si="178"/>
        <v>#N/A</v>
      </c>
      <c r="AL352" s="225" t="e">
        <f t="shared" ca="1" si="179"/>
        <v>#N/A</v>
      </c>
      <c r="AM352" t="b">
        <f t="shared" ca="1" si="180"/>
        <v>0</v>
      </c>
      <c r="AN352" t="b">
        <f t="shared" ca="1" si="197"/>
        <v>0</v>
      </c>
      <c r="AO352" t="b">
        <f t="shared" ca="1" si="191"/>
        <v>0</v>
      </c>
      <c r="AP352" t="b">
        <f t="shared" ca="1" si="181"/>
        <v>0</v>
      </c>
      <c r="AQ352" t="b">
        <f t="shared" ca="1" si="198"/>
        <v>0</v>
      </c>
      <c r="AR352" s="124" t="e">
        <f t="shared" ca="1" si="182"/>
        <v>#N/A</v>
      </c>
      <c r="AS352" s="124" t="e">
        <f t="shared" ca="1" si="183"/>
        <v>#N/A</v>
      </c>
      <c r="AT352" t="e">
        <f t="shared" ca="1" si="192"/>
        <v>#N/A</v>
      </c>
      <c r="AU352" t="e">
        <f t="shared" ca="1" si="192"/>
        <v>#N/A</v>
      </c>
    </row>
    <row r="353" spans="1:47" x14ac:dyDescent="0.25">
      <c r="A353">
        <v>321</v>
      </c>
      <c r="B353" s="74">
        <f ca="1">OFFSET(InputPriceData!B$15,CalculationsAndCharts!$A353+$A$11,0,1,1)</f>
        <v>41122</v>
      </c>
      <c r="C353" s="3">
        <f ca="1">OFFSET(InputPriceData!G$15,CalculationsAndCharts!$A353+$A$11,0,1,1)</f>
        <v>2632600</v>
      </c>
      <c r="D353" s="4">
        <f ca="1">OFFSET(InputPriceData!C$15,CalculationsAndCharts!$A353+$A$11,IF($C$7,7,0),1,1)</f>
        <v>51.38</v>
      </c>
      <c r="E353" s="4">
        <f ca="1">OFFSET(InputPriceData!D$15,CalculationsAndCharts!$A353+$A$11,IF($C$7,7,0),1,1)</f>
        <v>51.5</v>
      </c>
      <c r="F353" s="4">
        <f ca="1">OFFSET(InputPriceData!E$15,CalculationsAndCharts!$A353+$A$11,IF($C$7,7,0),1,1)</f>
        <v>50.91</v>
      </c>
      <c r="G353" s="4">
        <f ca="1">OFFSET(InputPriceData!F$15,CalculationsAndCharts!$A353+$A$11,IF($C$7,7,0),1,1)</f>
        <v>51.06</v>
      </c>
      <c r="H353" s="126" t="e">
        <f t="shared" ref="H353:H416" si="201">IF($A353=$E$25,H$32,NA())</f>
        <v>#N/A</v>
      </c>
      <c r="I353" s="41" t="e">
        <f t="shared" ref="I353:J372" si="202">IF($A353=$E$25,I$32,NA())</f>
        <v>#N/A</v>
      </c>
      <c r="J353" s="41" t="e">
        <f t="shared" si="202"/>
        <v>#N/A</v>
      </c>
      <c r="K353" s="215">
        <f t="shared" ref="K353:K416" ca="1" si="203">$F$16*(G353+G354)/2+$F$17*K354+$F$18*K355</f>
        <v>50.980114213673914</v>
      </c>
      <c r="L353" s="215">
        <f t="shared" ca="1" si="184"/>
        <v>50.980114213673914</v>
      </c>
      <c r="M353" s="121">
        <f t="shared" ref="M353:M416" ca="1" si="204">$D$21*(G353 - 2*G354 + G355) + $D$20*M354 - $F$20*M355</f>
        <v>-1.2093439771171475</v>
      </c>
      <c r="N353" s="121">
        <f t="shared" ca="1" si="185"/>
        <v>-1.8280651999785933</v>
      </c>
      <c r="O353" s="121">
        <f t="shared" ca="1" si="186"/>
        <v>0.16183104723194436</v>
      </c>
      <c r="P353" s="121">
        <f t="shared" ca="1" si="194"/>
        <v>-2.3502056655743528</v>
      </c>
      <c r="Q353" s="121">
        <f t="shared" ref="Q353:Q416" ca="1" si="205">IFERROR(IF($A353&gt;$A$8,0,(N353-P353)/(O353-P353)),1)</f>
        <v>0.20785542780242866</v>
      </c>
      <c r="R353" s="121">
        <f t="shared" ref="R353:R416" ca="1" si="206">IF($A353&gt;$A$8,0,$F$16*(Q353+Q354)/2+$F$17*R354+$F$18*R355)</f>
        <v>6.0521556553964649E-2</v>
      </c>
      <c r="S353" s="121"/>
      <c r="T353" s="124">
        <f t="shared" ref="T353:T416" ca="1" si="207">MAX(OFFSET(G353,0,0,$A$22,1))</f>
        <v>55.6</v>
      </c>
      <c r="U353" s="124">
        <f t="shared" ref="U353:U416" ca="1" si="208">MIN(OFFSET(G353,0,0,$A$22,1))</f>
        <v>50.95</v>
      </c>
      <c r="V353" s="121">
        <f t="shared" ref="V353:V416" ca="1" si="209">IFERROR(IF($A353&gt;$A$8,0,(G353-U353)/(T353-U353)),1)</f>
        <v>2.3655913978494508E-2</v>
      </c>
      <c r="W353" s="121" t="e">
        <f t="shared" si="187"/>
        <v>#N/A</v>
      </c>
      <c r="X353" s="124">
        <f t="shared" si="188"/>
        <v>0.2</v>
      </c>
      <c r="Y353" s="124">
        <f t="shared" si="189"/>
        <v>0.8</v>
      </c>
      <c r="Z353" t="e">
        <f t="shared" ref="Z353:Z416" ca="1" si="210">IF($S$7,AI353,NA())</f>
        <v>#N/A</v>
      </c>
      <c r="AA353" t="e">
        <f t="shared" ref="AA353:AA416" ca="1" si="211">IF($S$7,AJ353,NA())</f>
        <v>#N/A</v>
      </c>
      <c r="AB353" t="e">
        <f t="shared" ref="AB353:AB416" ca="1" si="212">IF($S$7,IF(AD353,R353,NA()),NA())</f>
        <v>#N/A</v>
      </c>
      <c r="AC353" t="e">
        <f t="shared" ref="AC353:AC416" ca="1" si="213">IF($S$7,IF(AG353,R353,NA()),NA())</f>
        <v>#N/A</v>
      </c>
      <c r="AD353" t="b">
        <f t="shared" ref="AD353:AD416" ca="1" si="214">IF(AND(R354&gt;$X$32,R353&lt;$X$32),TRUE,FALSE)</f>
        <v>0</v>
      </c>
      <c r="AE353" t="b">
        <f t="shared" ca="1" si="200"/>
        <v>0</v>
      </c>
      <c r="AF353" t="b">
        <f t="shared" ca="1" si="190"/>
        <v>1</v>
      </c>
      <c r="AG353" t="b">
        <f t="shared" ref="AG353:AG416" ca="1" si="215">IF(AND(AF353,R354&lt;$Y$32,R353&gt;$Y$32),TRUE,FALSE)</f>
        <v>0</v>
      </c>
      <c r="AH353" t="b">
        <f t="shared" ca="1" si="196"/>
        <v>0</v>
      </c>
      <c r="AI353" s="225" t="e">
        <f t="shared" ref="AI353:AI416" ca="1" si="216">IF(AE353,D353,NA())</f>
        <v>#N/A</v>
      </c>
      <c r="AJ353" s="225" t="e">
        <f t="shared" ref="AJ353:AJ416" ca="1" si="217">IF(AH353,D353,NA())</f>
        <v>#N/A</v>
      </c>
      <c r="AK353" s="225" t="e">
        <f t="shared" ref="AK353:AK416" ca="1" si="218">IF($S$7,AI353,NA())</f>
        <v>#N/A</v>
      </c>
      <c r="AL353" s="225" t="e">
        <f t="shared" ref="AL353:AL416" ca="1" si="219">IF($S$7,AJ353,NA())</f>
        <v>#N/A</v>
      </c>
      <c r="AM353" t="b">
        <f t="shared" ref="AM353:AM416" ca="1" si="220">IF(AND(R354&lt;$Y$32,R353&gt;$Y$32),TRUE,FALSE)</f>
        <v>0</v>
      </c>
      <c r="AN353" t="b">
        <f t="shared" ca="1" si="197"/>
        <v>0</v>
      </c>
      <c r="AO353" t="b">
        <f t="shared" ca="1" si="191"/>
        <v>0</v>
      </c>
      <c r="AP353" t="b">
        <f t="shared" ref="AP353:AP416" ca="1" si="221">IF(AND(AO354,R354&gt;$X$32,R353&lt;$X$32),TRUE,FALSE)</f>
        <v>0</v>
      </c>
      <c r="AQ353" t="b">
        <f t="shared" ca="1" si="198"/>
        <v>0</v>
      </c>
      <c r="AR353" s="124" t="e">
        <f t="shared" ref="AR353:AR416" ca="1" si="222">IF(AN353,D353,NA())</f>
        <v>#N/A</v>
      </c>
      <c r="AS353" s="124" t="e">
        <f t="shared" ref="AS353:AS416" ca="1" si="223">IF(AQ353,D353,NA())</f>
        <v>#N/A</v>
      </c>
      <c r="AT353" t="e">
        <f t="shared" ca="1" si="192"/>
        <v>#N/A</v>
      </c>
      <c r="AU353" t="e">
        <f t="shared" ca="1" si="192"/>
        <v>#N/A</v>
      </c>
    </row>
    <row r="354" spans="1:47" x14ac:dyDescent="0.25">
      <c r="A354">
        <v>322</v>
      </c>
      <c r="B354" s="74">
        <f ca="1">OFFSET(InputPriceData!B$15,CalculationsAndCharts!$A354+$A$11,0,1,1)</f>
        <v>41121</v>
      </c>
      <c r="C354" s="3">
        <f ca="1">OFFSET(InputPriceData!G$15,CalculationsAndCharts!$A354+$A$11,0,1,1)</f>
        <v>2716100</v>
      </c>
      <c r="D354" s="4">
        <f ca="1">OFFSET(InputPriceData!C$15,CalculationsAndCharts!$A354+$A$11,IF($C$7,7,0),1,1)</f>
        <v>51</v>
      </c>
      <c r="E354" s="4">
        <f ca="1">OFFSET(InputPriceData!D$15,CalculationsAndCharts!$A354+$A$11,IF($C$7,7,0),1,1)</f>
        <v>51.26</v>
      </c>
      <c r="F354" s="4">
        <f ca="1">OFFSET(InputPriceData!E$15,CalculationsAndCharts!$A354+$A$11,IF($C$7,7,0),1,1)</f>
        <v>50.32</v>
      </c>
      <c r="G354" s="4">
        <f ca="1">OFFSET(InputPriceData!F$15,CalculationsAndCharts!$A354+$A$11,IF($C$7,7,0),1,1)</f>
        <v>51.01</v>
      </c>
      <c r="H354" s="126" t="e">
        <f t="shared" si="201"/>
        <v>#N/A</v>
      </c>
      <c r="I354" s="41" t="e">
        <f t="shared" si="202"/>
        <v>#N/A</v>
      </c>
      <c r="J354" s="41" t="e">
        <f t="shared" si="202"/>
        <v>#N/A</v>
      </c>
      <c r="K354" s="215">
        <f t="shared" ca="1" si="203"/>
        <v>51.06267723648066</v>
      </c>
      <c r="L354" s="215">
        <f t="shared" ref="L354:L417" ca="1" si="224">IF($S$5,K354,NA())</f>
        <v>51.06267723648066</v>
      </c>
      <c r="M354" s="121">
        <f t="shared" ca="1" si="204"/>
        <v>-1.5144713527812836</v>
      </c>
      <c r="N354" s="121">
        <f t="shared" ref="N354:N417" ca="1" si="225">$F$16*(M354+M355)/2+$F$17*N355+$F$18*N356</f>
        <v>-2.0829613376264637</v>
      </c>
      <c r="O354" s="121">
        <f t="shared" ref="O354:O417" ca="1" si="226">MAX(OFFSET(N354,0,0,$A$22,1))</f>
        <v>0.48070196533419457</v>
      </c>
      <c r="P354" s="121">
        <f t="shared" ca="1" si="194"/>
        <v>-2.3502056655743528</v>
      </c>
      <c r="Q354" s="121">
        <f t="shared" ca="1" si="205"/>
        <v>9.4402348218659504E-2</v>
      </c>
      <c r="R354" s="121">
        <f t="shared" ca="1" si="206"/>
        <v>2.0857356018899684E-2</v>
      </c>
      <c r="S354" s="121"/>
      <c r="T354" s="124">
        <f t="shared" ca="1" si="207"/>
        <v>55.6</v>
      </c>
      <c r="U354" s="124">
        <f t="shared" ca="1" si="208"/>
        <v>50.95</v>
      </c>
      <c r="V354" s="121">
        <f t="shared" ca="1" si="209"/>
        <v>1.2903225806450577E-2</v>
      </c>
      <c r="W354" s="121" t="e">
        <f t="shared" ref="W354:W417" si="227">IF($S$18,V354,NA())</f>
        <v>#N/A</v>
      </c>
      <c r="X354" s="124">
        <f t="shared" ref="X354:X417" si="228">$X$32</f>
        <v>0.2</v>
      </c>
      <c r="Y354" s="124">
        <f t="shared" ref="Y354:Y417" si="229">$Y$32</f>
        <v>0.8</v>
      </c>
      <c r="Z354" t="e">
        <f t="shared" ca="1" si="210"/>
        <v>#N/A</v>
      </c>
      <c r="AA354" t="e">
        <f t="shared" ca="1" si="211"/>
        <v>#N/A</v>
      </c>
      <c r="AB354" t="e">
        <f t="shared" ca="1" si="212"/>
        <v>#N/A</v>
      </c>
      <c r="AC354" t="e">
        <f t="shared" ca="1" si="213"/>
        <v>#N/A</v>
      </c>
      <c r="AD354" t="b">
        <f t="shared" ca="1" si="214"/>
        <v>0</v>
      </c>
      <c r="AE354" t="b">
        <f t="shared" ca="1" si="200"/>
        <v>0</v>
      </c>
      <c r="AF354" t="b">
        <f t="shared" ref="AF354:AF417" ca="1" si="230">IF(AF355,IF(AH355,FALSE,AF355),IF(AE354,TRUE,AF355))</f>
        <v>1</v>
      </c>
      <c r="AG354" t="b">
        <f t="shared" ca="1" si="215"/>
        <v>0</v>
      </c>
      <c r="AH354" t="b">
        <f t="shared" ca="1" si="196"/>
        <v>0</v>
      </c>
      <c r="AI354" s="225" t="e">
        <f t="shared" ca="1" si="216"/>
        <v>#N/A</v>
      </c>
      <c r="AJ354" s="225" t="e">
        <f t="shared" ca="1" si="217"/>
        <v>#N/A</v>
      </c>
      <c r="AK354" s="225" t="e">
        <f t="shared" ca="1" si="218"/>
        <v>#N/A</v>
      </c>
      <c r="AL354" s="225" t="e">
        <f t="shared" ca="1" si="219"/>
        <v>#N/A</v>
      </c>
      <c r="AM354" t="b">
        <f t="shared" ca="1" si="220"/>
        <v>0</v>
      </c>
      <c r="AN354" t="b">
        <f t="shared" ca="1" si="197"/>
        <v>0</v>
      </c>
      <c r="AO354" t="b">
        <f t="shared" ref="AO354:AO417" ca="1" si="231">IF(AO355,IF(AP355,FALSE,AO355),IF(AN354,TRUE,AO355))</f>
        <v>0</v>
      </c>
      <c r="AP354" t="b">
        <f t="shared" ca="1" si="221"/>
        <v>0</v>
      </c>
      <c r="AQ354" t="b">
        <f t="shared" ca="1" si="198"/>
        <v>0</v>
      </c>
      <c r="AR354" s="124" t="e">
        <f t="shared" ca="1" si="222"/>
        <v>#N/A</v>
      </c>
      <c r="AS354" s="124" t="e">
        <f t="shared" ca="1" si="223"/>
        <v>#N/A</v>
      </c>
      <c r="AT354" t="e">
        <f t="shared" ref="AT354:AU417" ca="1" si="232">IF($S$5,AR354,NA())</f>
        <v>#N/A</v>
      </c>
      <c r="AU354" t="e">
        <f t="shared" ca="1" si="232"/>
        <v>#N/A</v>
      </c>
    </row>
    <row r="355" spans="1:47" x14ac:dyDescent="0.25">
      <c r="A355">
        <v>323</v>
      </c>
      <c r="B355" s="74">
        <f ca="1">OFFSET(InputPriceData!B$15,CalculationsAndCharts!$A355+$A$11,0,1,1)</f>
        <v>41120</v>
      </c>
      <c r="C355" s="3">
        <f ca="1">OFFSET(InputPriceData!G$15,CalculationsAndCharts!$A355+$A$11,0,1,1)</f>
        <v>3375900</v>
      </c>
      <c r="D355" s="4">
        <f ca="1">OFFSET(InputPriceData!C$15,CalculationsAndCharts!$A355+$A$11,IF($C$7,7,0),1,1)</f>
        <v>51.47</v>
      </c>
      <c r="E355" s="4">
        <f ca="1">OFFSET(InputPriceData!D$15,CalculationsAndCharts!$A355+$A$11,IF($C$7,7,0),1,1)</f>
        <v>51.64</v>
      </c>
      <c r="F355" s="4">
        <f ca="1">OFFSET(InputPriceData!E$15,CalculationsAndCharts!$A355+$A$11,IF($C$7,7,0),1,1)</f>
        <v>50.37</v>
      </c>
      <c r="G355" s="4">
        <f ca="1">OFFSET(InputPriceData!F$15,CalculationsAndCharts!$A355+$A$11,IF($C$7,7,0),1,1)</f>
        <v>50.95</v>
      </c>
      <c r="H355" s="126" t="e">
        <f t="shared" si="201"/>
        <v>#N/A</v>
      </c>
      <c r="I355" s="41" t="e">
        <f t="shared" si="202"/>
        <v>#N/A</v>
      </c>
      <c r="J355" s="41" t="e">
        <f t="shared" si="202"/>
        <v>#N/A</v>
      </c>
      <c r="K355" s="215">
        <f t="shared" ca="1" si="203"/>
        <v>51.24638168437049</v>
      </c>
      <c r="L355" s="215">
        <f t="shared" ca="1" si="224"/>
        <v>51.24638168437049</v>
      </c>
      <c r="M355" s="121">
        <f t="shared" ca="1" si="204"/>
        <v>-1.8784502903368721</v>
      </c>
      <c r="N355" s="121">
        <f t="shared" ca="1" si="225"/>
        <v>-2.2589223337780311</v>
      </c>
      <c r="O355" s="121">
        <f t="shared" ca="1" si="226"/>
        <v>0.72539396366213882</v>
      </c>
      <c r="P355" s="121">
        <f t="shared" ca="1" si="194"/>
        <v>-2.3502056655743528</v>
      </c>
      <c r="Q355" s="121">
        <f t="shared" ca="1" si="205"/>
        <v>2.9679848745131552E-2</v>
      </c>
      <c r="R355" s="121">
        <f t="shared" ca="1" si="206"/>
        <v>4.5968283173223514E-3</v>
      </c>
      <c r="S355" s="121"/>
      <c r="T355" s="124">
        <f t="shared" ca="1" si="207"/>
        <v>55.6</v>
      </c>
      <c r="U355" s="124">
        <f t="shared" ca="1" si="208"/>
        <v>50.95</v>
      </c>
      <c r="V355" s="121">
        <f t="shared" ca="1" si="209"/>
        <v>0</v>
      </c>
      <c r="W355" s="121" t="e">
        <f t="shared" si="227"/>
        <v>#N/A</v>
      </c>
      <c r="X355" s="124">
        <f t="shared" si="228"/>
        <v>0.2</v>
      </c>
      <c r="Y355" s="124">
        <f t="shared" si="229"/>
        <v>0.8</v>
      </c>
      <c r="Z355" t="e">
        <f t="shared" ca="1" si="210"/>
        <v>#N/A</v>
      </c>
      <c r="AA355" t="e">
        <f t="shared" ca="1" si="211"/>
        <v>#N/A</v>
      </c>
      <c r="AB355" t="e">
        <f t="shared" ca="1" si="212"/>
        <v>#N/A</v>
      </c>
      <c r="AC355" t="e">
        <f t="shared" ca="1" si="213"/>
        <v>#N/A</v>
      </c>
      <c r="AD355" t="b">
        <f t="shared" ca="1" si="214"/>
        <v>0</v>
      </c>
      <c r="AE355" t="b">
        <f t="shared" ca="1" si="200"/>
        <v>0</v>
      </c>
      <c r="AF355" t="b">
        <f t="shared" ca="1" si="230"/>
        <v>1</v>
      </c>
      <c r="AG355" t="b">
        <f t="shared" ca="1" si="215"/>
        <v>0</v>
      </c>
      <c r="AH355" t="b">
        <f t="shared" ca="1" si="196"/>
        <v>0</v>
      </c>
      <c r="AI355" s="225" t="e">
        <f t="shared" ca="1" si="216"/>
        <v>#N/A</v>
      </c>
      <c r="AJ355" s="225" t="e">
        <f t="shared" ca="1" si="217"/>
        <v>#N/A</v>
      </c>
      <c r="AK355" s="225" t="e">
        <f t="shared" ca="1" si="218"/>
        <v>#N/A</v>
      </c>
      <c r="AL355" s="225" t="e">
        <f t="shared" ca="1" si="219"/>
        <v>#N/A</v>
      </c>
      <c r="AM355" t="b">
        <f t="shared" ca="1" si="220"/>
        <v>0</v>
      </c>
      <c r="AN355" t="b">
        <f t="shared" ca="1" si="197"/>
        <v>0</v>
      </c>
      <c r="AO355" t="b">
        <f t="shared" ca="1" si="231"/>
        <v>0</v>
      </c>
      <c r="AP355" t="b">
        <f t="shared" ca="1" si="221"/>
        <v>0</v>
      </c>
      <c r="AQ355" t="b">
        <f t="shared" ca="1" si="198"/>
        <v>0</v>
      </c>
      <c r="AR355" s="124" t="e">
        <f t="shared" ca="1" si="222"/>
        <v>#N/A</v>
      </c>
      <c r="AS355" s="124" t="e">
        <f t="shared" ca="1" si="223"/>
        <v>#N/A</v>
      </c>
      <c r="AT355" t="e">
        <f t="shared" ca="1" si="232"/>
        <v>#N/A</v>
      </c>
      <c r="AU355" t="e">
        <f t="shared" ca="1" si="232"/>
        <v>#N/A</v>
      </c>
    </row>
    <row r="356" spans="1:47" x14ac:dyDescent="0.25">
      <c r="A356">
        <v>324</v>
      </c>
      <c r="B356" s="74">
        <f ca="1">OFFSET(InputPriceData!B$15,CalculationsAndCharts!$A356+$A$11,0,1,1)</f>
        <v>41117</v>
      </c>
      <c r="C356" s="3">
        <f ca="1">OFFSET(InputPriceData!G$15,CalculationsAndCharts!$A356+$A$11,0,1,1)</f>
        <v>3411400</v>
      </c>
      <c r="D356" s="4">
        <f ca="1">OFFSET(InputPriceData!C$15,CalculationsAndCharts!$A356+$A$11,IF($C$7,7,0),1,1)</f>
        <v>51.45</v>
      </c>
      <c r="E356" s="4">
        <f ca="1">OFFSET(InputPriceData!D$15,CalculationsAndCharts!$A356+$A$11,IF($C$7,7,0),1,1)</f>
        <v>51.58</v>
      </c>
      <c r="F356" s="4">
        <f ca="1">OFFSET(InputPriceData!E$15,CalculationsAndCharts!$A356+$A$11,IF($C$7,7,0),1,1)</f>
        <v>50.77</v>
      </c>
      <c r="G356" s="4">
        <f ca="1">OFFSET(InputPriceData!F$15,CalculationsAndCharts!$A356+$A$11,IF($C$7,7,0),1,1)</f>
        <v>50.99</v>
      </c>
      <c r="H356" s="126" t="e">
        <f t="shared" si="201"/>
        <v>#N/A</v>
      </c>
      <c r="I356" s="41" t="e">
        <f t="shared" si="202"/>
        <v>#N/A</v>
      </c>
      <c r="J356" s="41" t="e">
        <f t="shared" si="202"/>
        <v>#N/A</v>
      </c>
      <c r="K356" s="215">
        <f t="shared" ca="1" si="203"/>
        <v>51.529082750094766</v>
      </c>
      <c r="L356" s="215">
        <f t="shared" ca="1" si="224"/>
        <v>51.529082750094766</v>
      </c>
      <c r="M356" s="121">
        <f t="shared" ca="1" si="204"/>
        <v>-2.1888921078203918</v>
      </c>
      <c r="N356" s="121">
        <f t="shared" ca="1" si="225"/>
        <v>-2.3405720107305616</v>
      </c>
      <c r="O356" s="121">
        <f t="shared" ca="1" si="226"/>
        <v>0.88656130824454826</v>
      </c>
      <c r="P356" s="121">
        <f t="shared" ca="1" si="194"/>
        <v>-2.3502056655743528</v>
      </c>
      <c r="Q356" s="121">
        <f t="shared" ca="1" si="205"/>
        <v>2.9763201743327606E-3</v>
      </c>
      <c r="R356" s="121">
        <f t="shared" ca="1" si="206"/>
        <v>4.1647798448485454E-4</v>
      </c>
      <c r="S356" s="121"/>
      <c r="T356" s="124">
        <f t="shared" ca="1" si="207"/>
        <v>55.6</v>
      </c>
      <c r="U356" s="124">
        <f t="shared" ca="1" si="208"/>
        <v>50.99</v>
      </c>
      <c r="V356" s="121">
        <f t="shared" ca="1" si="209"/>
        <v>0</v>
      </c>
      <c r="W356" s="121" t="e">
        <f t="shared" si="227"/>
        <v>#N/A</v>
      </c>
      <c r="X356" s="124">
        <f t="shared" si="228"/>
        <v>0.2</v>
      </c>
      <c r="Y356" s="124">
        <f t="shared" si="229"/>
        <v>0.8</v>
      </c>
      <c r="Z356" t="e">
        <f t="shared" ca="1" si="210"/>
        <v>#N/A</v>
      </c>
      <c r="AA356" t="e">
        <f t="shared" ca="1" si="211"/>
        <v>#N/A</v>
      </c>
      <c r="AB356" t="e">
        <f t="shared" ca="1" si="212"/>
        <v>#N/A</v>
      </c>
      <c r="AC356" t="e">
        <f t="shared" ca="1" si="213"/>
        <v>#N/A</v>
      </c>
      <c r="AD356" t="b">
        <f t="shared" ca="1" si="214"/>
        <v>0</v>
      </c>
      <c r="AE356" t="b">
        <f t="shared" ca="1" si="200"/>
        <v>0</v>
      </c>
      <c r="AF356" t="b">
        <f t="shared" ca="1" si="230"/>
        <v>1</v>
      </c>
      <c r="AG356" t="b">
        <f t="shared" ca="1" si="215"/>
        <v>0</v>
      </c>
      <c r="AH356" t="b">
        <f t="shared" ca="1" si="196"/>
        <v>0</v>
      </c>
      <c r="AI356" s="225" t="e">
        <f t="shared" ca="1" si="216"/>
        <v>#N/A</v>
      </c>
      <c r="AJ356" s="225" t="e">
        <f t="shared" ca="1" si="217"/>
        <v>#N/A</v>
      </c>
      <c r="AK356" s="225" t="e">
        <f t="shared" ca="1" si="218"/>
        <v>#N/A</v>
      </c>
      <c r="AL356" s="225" t="e">
        <f t="shared" ca="1" si="219"/>
        <v>#N/A</v>
      </c>
      <c r="AM356" t="b">
        <f t="shared" ca="1" si="220"/>
        <v>0</v>
      </c>
      <c r="AN356" t="b">
        <f t="shared" ca="1" si="197"/>
        <v>0</v>
      </c>
      <c r="AO356" t="b">
        <f t="shared" ca="1" si="231"/>
        <v>0</v>
      </c>
      <c r="AP356" t="b">
        <f t="shared" ca="1" si="221"/>
        <v>0</v>
      </c>
      <c r="AQ356" t="b">
        <f t="shared" ca="1" si="198"/>
        <v>0</v>
      </c>
      <c r="AR356" s="124" t="e">
        <f t="shared" ca="1" si="222"/>
        <v>#N/A</v>
      </c>
      <c r="AS356" s="124" t="e">
        <f t="shared" ca="1" si="223"/>
        <v>#N/A</v>
      </c>
      <c r="AT356" t="e">
        <f t="shared" ca="1" si="232"/>
        <v>#N/A</v>
      </c>
      <c r="AU356" t="e">
        <f t="shared" ca="1" si="232"/>
        <v>#N/A</v>
      </c>
    </row>
    <row r="357" spans="1:47" x14ac:dyDescent="0.25">
      <c r="A357">
        <v>325</v>
      </c>
      <c r="B357" s="74">
        <f ca="1">OFFSET(InputPriceData!B$15,CalculationsAndCharts!$A357+$A$11,0,1,1)</f>
        <v>41116</v>
      </c>
      <c r="C357" s="3">
        <f ca="1">OFFSET(InputPriceData!G$15,CalculationsAndCharts!$A357+$A$11,0,1,1)</f>
        <v>4110600</v>
      </c>
      <c r="D357" s="4">
        <f ca="1">OFFSET(InputPriceData!C$15,CalculationsAndCharts!$A357+$A$11,IF($C$7,7,0),1,1)</f>
        <v>51.57</v>
      </c>
      <c r="E357" s="4">
        <f ca="1">OFFSET(InputPriceData!D$15,CalculationsAndCharts!$A357+$A$11,IF($C$7,7,0),1,1)</f>
        <v>51.97</v>
      </c>
      <c r="F357" s="4">
        <f ca="1">OFFSET(InputPriceData!E$15,CalculationsAndCharts!$A357+$A$11,IF($C$7,7,0),1,1)</f>
        <v>50.58</v>
      </c>
      <c r="G357" s="4">
        <f ca="1">OFFSET(InputPriceData!F$15,CalculationsAndCharts!$A357+$A$11,IF($C$7,7,0),1,1)</f>
        <v>51.28</v>
      </c>
      <c r="H357" s="126" t="e">
        <f t="shared" si="201"/>
        <v>#N/A</v>
      </c>
      <c r="I357" s="41" t="e">
        <f t="shared" si="202"/>
        <v>#N/A</v>
      </c>
      <c r="J357" s="41" t="e">
        <f t="shared" si="202"/>
        <v>#N/A</v>
      </c>
      <c r="K357" s="215">
        <f t="shared" ca="1" si="203"/>
        <v>51.872333079115684</v>
      </c>
      <c r="L357" s="215">
        <f t="shared" ca="1" si="224"/>
        <v>51.872333079115684</v>
      </c>
      <c r="M357" s="121">
        <f t="shared" ca="1" si="204"/>
        <v>-2.2670465969686644</v>
      </c>
      <c r="N357" s="121">
        <f t="shared" ca="1" si="225"/>
        <v>-2.3502056655743528</v>
      </c>
      <c r="O357" s="121">
        <f t="shared" ca="1" si="226"/>
        <v>1.1074396108030595</v>
      </c>
      <c r="P357" s="121">
        <f t="shared" ca="1" si="194"/>
        <v>-2.3502056655743528</v>
      </c>
      <c r="Q357" s="121">
        <f t="shared" ca="1" si="205"/>
        <v>0</v>
      </c>
      <c r="R357" s="121">
        <f t="shared" ca="1" si="206"/>
        <v>4.5545774092159051E-5</v>
      </c>
      <c r="S357" s="121"/>
      <c r="T357" s="124">
        <f t="shared" ca="1" si="207"/>
        <v>55.6</v>
      </c>
      <c r="U357" s="124">
        <f t="shared" ca="1" si="208"/>
        <v>51.28</v>
      </c>
      <c r="V357" s="121">
        <f t="shared" ca="1" si="209"/>
        <v>0</v>
      </c>
      <c r="W357" s="121" t="e">
        <f t="shared" si="227"/>
        <v>#N/A</v>
      </c>
      <c r="X357" s="124">
        <f t="shared" si="228"/>
        <v>0.2</v>
      </c>
      <c r="Y357" s="124">
        <f t="shared" si="229"/>
        <v>0.8</v>
      </c>
      <c r="Z357" t="e">
        <f t="shared" ca="1" si="210"/>
        <v>#N/A</v>
      </c>
      <c r="AA357" t="e">
        <f t="shared" ca="1" si="211"/>
        <v>#N/A</v>
      </c>
      <c r="AB357" t="e">
        <f t="shared" ca="1" si="212"/>
        <v>#N/A</v>
      </c>
      <c r="AC357" t="e">
        <f t="shared" ca="1" si="213"/>
        <v>#N/A</v>
      </c>
      <c r="AD357" t="b">
        <f t="shared" ca="1" si="214"/>
        <v>0</v>
      </c>
      <c r="AE357" t="b">
        <f t="shared" ca="1" si="200"/>
        <v>0</v>
      </c>
      <c r="AF357" t="b">
        <f t="shared" ca="1" si="230"/>
        <v>1</v>
      </c>
      <c r="AG357" t="b">
        <f t="shared" ca="1" si="215"/>
        <v>0</v>
      </c>
      <c r="AH357" t="b">
        <f t="shared" ca="1" si="196"/>
        <v>0</v>
      </c>
      <c r="AI357" s="225" t="e">
        <f t="shared" ca="1" si="216"/>
        <v>#N/A</v>
      </c>
      <c r="AJ357" s="225" t="e">
        <f t="shared" ca="1" si="217"/>
        <v>#N/A</v>
      </c>
      <c r="AK357" s="225" t="e">
        <f t="shared" ca="1" si="218"/>
        <v>#N/A</v>
      </c>
      <c r="AL357" s="225" t="e">
        <f t="shared" ca="1" si="219"/>
        <v>#N/A</v>
      </c>
      <c r="AM357" t="b">
        <f t="shared" ca="1" si="220"/>
        <v>0</v>
      </c>
      <c r="AN357" t="b">
        <f t="shared" ca="1" si="197"/>
        <v>0</v>
      </c>
      <c r="AO357" t="b">
        <f t="shared" ca="1" si="231"/>
        <v>0</v>
      </c>
      <c r="AP357" t="b">
        <f t="shared" ca="1" si="221"/>
        <v>0</v>
      </c>
      <c r="AQ357" t="b">
        <f t="shared" ca="1" si="198"/>
        <v>0</v>
      </c>
      <c r="AR357" s="124" t="e">
        <f t="shared" ca="1" si="222"/>
        <v>#N/A</v>
      </c>
      <c r="AS357" s="124" t="e">
        <f t="shared" ca="1" si="223"/>
        <v>#N/A</v>
      </c>
      <c r="AT357" t="e">
        <f t="shared" ca="1" si="232"/>
        <v>#N/A</v>
      </c>
      <c r="AU357" t="e">
        <f t="shared" ca="1" si="232"/>
        <v>#N/A</v>
      </c>
    </row>
    <row r="358" spans="1:47" x14ac:dyDescent="0.25">
      <c r="A358">
        <v>326</v>
      </c>
      <c r="B358" s="74">
        <f ca="1">OFFSET(InputPriceData!B$15,CalculationsAndCharts!$A358+$A$11,0,1,1)</f>
        <v>41115</v>
      </c>
      <c r="C358" s="3">
        <f ca="1">OFFSET(InputPriceData!G$15,CalculationsAndCharts!$A358+$A$11,0,1,1)</f>
        <v>5258600</v>
      </c>
      <c r="D358" s="4">
        <f ca="1">OFFSET(InputPriceData!C$15,CalculationsAndCharts!$A358+$A$11,IF($C$7,7,0),1,1)</f>
        <v>50.98</v>
      </c>
      <c r="E358" s="4">
        <f ca="1">OFFSET(InputPriceData!D$15,CalculationsAndCharts!$A358+$A$11,IF($C$7,7,0),1,1)</f>
        <v>51.43</v>
      </c>
      <c r="F358" s="4">
        <f ca="1">OFFSET(InputPriceData!E$15,CalculationsAndCharts!$A358+$A$11,IF($C$7,7,0),1,1)</f>
        <v>49.42</v>
      </c>
      <c r="G358" s="4">
        <f ca="1">OFFSET(InputPriceData!F$15,CalculationsAndCharts!$A358+$A$11,IF($C$7,7,0),1,1)</f>
        <v>51.29</v>
      </c>
      <c r="H358" s="126" t="e">
        <f t="shared" si="201"/>
        <v>#N/A</v>
      </c>
      <c r="I358" s="41" t="e">
        <f t="shared" si="202"/>
        <v>#N/A</v>
      </c>
      <c r="J358" s="41" t="e">
        <f t="shared" si="202"/>
        <v>#N/A</v>
      </c>
      <c r="K358" s="215">
        <f t="shared" ca="1" si="203"/>
        <v>52.25309368614279</v>
      </c>
      <c r="L358" s="215">
        <f t="shared" ca="1" si="224"/>
        <v>52.25309368614279</v>
      </c>
      <c r="M358" s="121">
        <f t="shared" ca="1" si="204"/>
        <v>-2.6475891258137416</v>
      </c>
      <c r="N358" s="121">
        <f t="shared" ca="1" si="225"/>
        <v>-2.2983971242912502</v>
      </c>
      <c r="O358" s="121">
        <f t="shared" ca="1" si="226"/>
        <v>1.218226979998821</v>
      </c>
      <c r="P358" s="121">
        <f t="shared" ca="1" si="194"/>
        <v>-2.2983971242912502</v>
      </c>
      <c r="Q358" s="121">
        <f t="shared" ca="1" si="205"/>
        <v>0</v>
      </c>
      <c r="R358" s="121">
        <f t="shared" ca="1" si="206"/>
        <v>3.1551527163725301E-5</v>
      </c>
      <c r="S358" s="121"/>
      <c r="T358" s="124">
        <f t="shared" ca="1" si="207"/>
        <v>55.6</v>
      </c>
      <c r="U358" s="124">
        <f t="shared" ca="1" si="208"/>
        <v>51.29</v>
      </c>
      <c r="V358" s="121">
        <f t="shared" ca="1" si="209"/>
        <v>0</v>
      </c>
      <c r="W358" s="121" t="e">
        <f t="shared" si="227"/>
        <v>#N/A</v>
      </c>
      <c r="X358" s="124">
        <f t="shared" si="228"/>
        <v>0.2</v>
      </c>
      <c r="Y358" s="124">
        <f t="shared" si="229"/>
        <v>0.8</v>
      </c>
      <c r="Z358" t="e">
        <f t="shared" ca="1" si="210"/>
        <v>#N/A</v>
      </c>
      <c r="AA358" t="e">
        <f t="shared" ca="1" si="211"/>
        <v>#N/A</v>
      </c>
      <c r="AB358" t="e">
        <f t="shared" ca="1" si="212"/>
        <v>#N/A</v>
      </c>
      <c r="AC358" t="e">
        <f t="shared" ca="1" si="213"/>
        <v>#N/A</v>
      </c>
      <c r="AD358" t="b">
        <f t="shared" ca="1" si="214"/>
        <v>0</v>
      </c>
      <c r="AE358" t="b">
        <f t="shared" ca="1" si="200"/>
        <v>0</v>
      </c>
      <c r="AF358" t="b">
        <f t="shared" ca="1" si="230"/>
        <v>1</v>
      </c>
      <c r="AG358" t="b">
        <f t="shared" ca="1" si="215"/>
        <v>0</v>
      </c>
      <c r="AH358" t="b">
        <f t="shared" ca="1" si="196"/>
        <v>0</v>
      </c>
      <c r="AI358" s="225" t="e">
        <f t="shared" ca="1" si="216"/>
        <v>#N/A</v>
      </c>
      <c r="AJ358" s="225" t="e">
        <f t="shared" ca="1" si="217"/>
        <v>#N/A</v>
      </c>
      <c r="AK358" s="225" t="e">
        <f t="shared" ca="1" si="218"/>
        <v>#N/A</v>
      </c>
      <c r="AL358" s="225" t="e">
        <f t="shared" ca="1" si="219"/>
        <v>#N/A</v>
      </c>
      <c r="AM358" t="b">
        <f t="shared" ca="1" si="220"/>
        <v>0</v>
      </c>
      <c r="AN358" t="b">
        <f t="shared" ca="1" si="197"/>
        <v>0</v>
      </c>
      <c r="AO358" t="b">
        <f t="shared" ca="1" si="231"/>
        <v>0</v>
      </c>
      <c r="AP358" t="b">
        <f t="shared" ca="1" si="221"/>
        <v>0</v>
      </c>
      <c r="AQ358" t="b">
        <f t="shared" ca="1" si="198"/>
        <v>0</v>
      </c>
      <c r="AR358" s="124" t="e">
        <f t="shared" ca="1" si="222"/>
        <v>#N/A</v>
      </c>
      <c r="AS358" s="124" t="e">
        <f t="shared" ca="1" si="223"/>
        <v>#N/A</v>
      </c>
      <c r="AT358" t="e">
        <f t="shared" ca="1" si="232"/>
        <v>#N/A</v>
      </c>
      <c r="AU358" t="e">
        <f t="shared" ca="1" si="232"/>
        <v>#N/A</v>
      </c>
    </row>
    <row r="359" spans="1:47" x14ac:dyDescent="0.25">
      <c r="A359">
        <v>327</v>
      </c>
      <c r="B359" s="74">
        <f ca="1">OFFSET(InputPriceData!B$15,CalculationsAndCharts!$A359+$A$11,0,1,1)</f>
        <v>41114</v>
      </c>
      <c r="C359" s="3">
        <f ca="1">OFFSET(InputPriceData!G$15,CalculationsAndCharts!$A359+$A$11,0,1,1)</f>
        <v>3725700</v>
      </c>
      <c r="D359" s="4">
        <f ca="1">OFFSET(InputPriceData!C$15,CalculationsAndCharts!$A359+$A$11,IF($C$7,7,0),1,1)</f>
        <v>52.61</v>
      </c>
      <c r="E359" s="4">
        <f ca="1">OFFSET(InputPriceData!D$15,CalculationsAndCharts!$A359+$A$11,IF($C$7,7,0),1,1)</f>
        <v>52.94</v>
      </c>
      <c r="F359" s="4">
        <f ca="1">OFFSET(InputPriceData!E$15,CalculationsAndCharts!$A359+$A$11,IF($C$7,7,0),1,1)</f>
        <v>52.09</v>
      </c>
      <c r="G359" s="4">
        <f ca="1">OFFSET(InputPriceData!F$15,CalculationsAndCharts!$A359+$A$11,IF($C$7,7,0),1,1)</f>
        <v>52.48</v>
      </c>
      <c r="H359" s="126" t="e">
        <f t="shared" si="201"/>
        <v>#N/A</v>
      </c>
      <c r="I359" s="41" t="e">
        <f t="shared" si="202"/>
        <v>#N/A</v>
      </c>
      <c r="J359" s="41" t="e">
        <f t="shared" si="202"/>
        <v>#N/A</v>
      </c>
      <c r="K359" s="215">
        <f t="shared" ca="1" si="203"/>
        <v>52.583031189646121</v>
      </c>
      <c r="L359" s="215">
        <f t="shared" ca="1" si="224"/>
        <v>52.583031189646121</v>
      </c>
      <c r="M359" s="121">
        <f t="shared" ca="1" si="204"/>
        <v>-1.7832908049682481</v>
      </c>
      <c r="N359" s="121">
        <f t="shared" ca="1" si="225"/>
        <v>-2.2702419591493683</v>
      </c>
      <c r="O359" s="121">
        <f t="shared" ca="1" si="226"/>
        <v>1.218226979998821</v>
      </c>
      <c r="P359" s="121">
        <f t="shared" ca="1" si="194"/>
        <v>-2.2702419591493683</v>
      </c>
      <c r="Q359" s="121">
        <f t="shared" ca="1" si="205"/>
        <v>0</v>
      </c>
      <c r="R359" s="121">
        <f t="shared" ca="1" si="206"/>
        <v>-2.1891827169378739E-5</v>
      </c>
      <c r="S359" s="121"/>
      <c r="T359" s="124">
        <f t="shared" ca="1" si="207"/>
        <v>55.6</v>
      </c>
      <c r="U359" s="124">
        <f t="shared" ca="1" si="208"/>
        <v>52.29</v>
      </c>
      <c r="V359" s="121">
        <f t="shared" ca="1" si="209"/>
        <v>5.7401812688821024E-2</v>
      </c>
      <c r="W359" s="121" t="e">
        <f t="shared" si="227"/>
        <v>#N/A</v>
      </c>
      <c r="X359" s="124">
        <f t="shared" si="228"/>
        <v>0.2</v>
      </c>
      <c r="Y359" s="124">
        <f t="shared" si="229"/>
        <v>0.8</v>
      </c>
      <c r="Z359" t="e">
        <f t="shared" ca="1" si="210"/>
        <v>#N/A</v>
      </c>
      <c r="AA359" t="e">
        <f t="shared" ca="1" si="211"/>
        <v>#N/A</v>
      </c>
      <c r="AB359" t="e">
        <f t="shared" ca="1" si="212"/>
        <v>#N/A</v>
      </c>
      <c r="AC359" t="e">
        <f t="shared" ca="1" si="213"/>
        <v>#N/A</v>
      </c>
      <c r="AD359" t="b">
        <f t="shared" ca="1" si="214"/>
        <v>0</v>
      </c>
      <c r="AE359" t="b">
        <f t="shared" ca="1" si="200"/>
        <v>0</v>
      </c>
      <c r="AF359" t="b">
        <f t="shared" ca="1" si="230"/>
        <v>1</v>
      </c>
      <c r="AG359" t="b">
        <f t="shared" ca="1" si="215"/>
        <v>0</v>
      </c>
      <c r="AH359" t="b">
        <f t="shared" ca="1" si="196"/>
        <v>0</v>
      </c>
      <c r="AI359" s="225" t="e">
        <f t="shared" ca="1" si="216"/>
        <v>#N/A</v>
      </c>
      <c r="AJ359" s="225" t="e">
        <f t="shared" ca="1" si="217"/>
        <v>#N/A</v>
      </c>
      <c r="AK359" s="225" t="e">
        <f t="shared" ca="1" si="218"/>
        <v>#N/A</v>
      </c>
      <c r="AL359" s="225" t="e">
        <f t="shared" ca="1" si="219"/>
        <v>#N/A</v>
      </c>
      <c r="AM359" t="b">
        <f t="shared" ca="1" si="220"/>
        <v>0</v>
      </c>
      <c r="AN359" t="b">
        <f t="shared" ca="1" si="197"/>
        <v>0</v>
      </c>
      <c r="AO359" t="b">
        <f t="shared" ca="1" si="231"/>
        <v>0</v>
      </c>
      <c r="AP359" t="b">
        <f t="shared" ca="1" si="221"/>
        <v>0</v>
      </c>
      <c r="AQ359" t="b">
        <f t="shared" ca="1" si="198"/>
        <v>0</v>
      </c>
      <c r="AR359" s="124" t="e">
        <f t="shared" ca="1" si="222"/>
        <v>#N/A</v>
      </c>
      <c r="AS359" s="124" t="e">
        <f t="shared" ca="1" si="223"/>
        <v>#N/A</v>
      </c>
      <c r="AT359" t="e">
        <f t="shared" ca="1" si="232"/>
        <v>#N/A</v>
      </c>
      <c r="AU359" t="e">
        <f t="shared" ca="1" si="232"/>
        <v>#N/A</v>
      </c>
    </row>
    <row r="360" spans="1:47" x14ac:dyDescent="0.25">
      <c r="A360">
        <v>328</v>
      </c>
      <c r="B360" s="74">
        <f ca="1">OFFSET(InputPriceData!B$15,CalculationsAndCharts!$A360+$A$11,0,1,1)</f>
        <v>41113</v>
      </c>
      <c r="C360" s="3">
        <f ca="1">OFFSET(InputPriceData!G$15,CalculationsAndCharts!$A360+$A$11,0,1,1)</f>
        <v>2947700</v>
      </c>
      <c r="D360" s="4">
        <f ca="1">OFFSET(InputPriceData!C$15,CalculationsAndCharts!$A360+$A$11,IF($C$7,7,0),1,1)</f>
        <v>51.65</v>
      </c>
      <c r="E360" s="4">
        <f ca="1">OFFSET(InputPriceData!D$15,CalculationsAndCharts!$A360+$A$11,IF($C$7,7,0),1,1)</f>
        <v>52.52</v>
      </c>
      <c r="F360" s="4">
        <f ca="1">OFFSET(InputPriceData!E$15,CalculationsAndCharts!$A360+$A$11,IF($C$7,7,0),1,1)</f>
        <v>50.86</v>
      </c>
      <c r="G360" s="4">
        <f ca="1">OFFSET(InputPriceData!F$15,CalculationsAndCharts!$A360+$A$11,IF($C$7,7,0),1,1)</f>
        <v>52.32</v>
      </c>
      <c r="H360" s="126" t="e">
        <f t="shared" si="201"/>
        <v>#N/A</v>
      </c>
      <c r="I360" s="41" t="e">
        <f t="shared" si="202"/>
        <v>#N/A</v>
      </c>
      <c r="J360" s="41" t="e">
        <f t="shared" si="202"/>
        <v>#N/A</v>
      </c>
      <c r="K360" s="215">
        <f t="shared" ca="1" si="203"/>
        <v>52.955612448575813</v>
      </c>
      <c r="L360" s="215">
        <f t="shared" ca="1" si="224"/>
        <v>52.955612448575813</v>
      </c>
      <c r="M360" s="121">
        <f t="shared" ca="1" si="204"/>
        <v>-2.2104428966552443</v>
      </c>
      <c r="N360" s="121">
        <f t="shared" ca="1" si="225"/>
        <v>-2.1680589632124154</v>
      </c>
      <c r="O360" s="121">
        <f t="shared" ca="1" si="226"/>
        <v>1.218226979998821</v>
      </c>
      <c r="P360" s="121">
        <f t="shared" ref="P360:P423" ca="1" si="233">MIN(OFFSET(N360,0,0,$A$22,1))</f>
        <v>-2.1680589632124154</v>
      </c>
      <c r="Q360" s="121">
        <f t="shared" ca="1" si="205"/>
        <v>0</v>
      </c>
      <c r="R360" s="121">
        <f t="shared" ca="1" si="206"/>
        <v>-1.383571950072137E-4</v>
      </c>
      <c r="S360" s="121"/>
      <c r="T360" s="124">
        <f t="shared" ca="1" si="207"/>
        <v>55.6</v>
      </c>
      <c r="U360" s="124">
        <f t="shared" ca="1" si="208"/>
        <v>52.29</v>
      </c>
      <c r="V360" s="121">
        <f t="shared" ca="1" si="209"/>
        <v>9.0634441087616667E-3</v>
      </c>
      <c r="W360" s="121" t="e">
        <f t="shared" si="227"/>
        <v>#N/A</v>
      </c>
      <c r="X360" s="124">
        <f t="shared" si="228"/>
        <v>0.2</v>
      </c>
      <c r="Y360" s="124">
        <f t="shared" si="229"/>
        <v>0.8</v>
      </c>
      <c r="Z360" t="e">
        <f t="shared" ca="1" si="210"/>
        <v>#N/A</v>
      </c>
      <c r="AA360" t="e">
        <f t="shared" ca="1" si="211"/>
        <v>#N/A</v>
      </c>
      <c r="AB360" t="e">
        <f t="shared" ca="1" si="212"/>
        <v>#N/A</v>
      </c>
      <c r="AC360" t="e">
        <f t="shared" ca="1" si="213"/>
        <v>#N/A</v>
      </c>
      <c r="AD360" t="b">
        <f t="shared" ca="1" si="214"/>
        <v>0</v>
      </c>
      <c r="AE360" t="b">
        <f t="shared" ca="1" si="200"/>
        <v>0</v>
      </c>
      <c r="AF360" t="b">
        <f t="shared" ca="1" si="230"/>
        <v>1</v>
      </c>
      <c r="AG360" t="b">
        <f t="shared" ca="1" si="215"/>
        <v>0</v>
      </c>
      <c r="AH360" t="b">
        <f t="shared" ca="1" si="196"/>
        <v>0</v>
      </c>
      <c r="AI360" s="225" t="e">
        <f t="shared" ca="1" si="216"/>
        <v>#N/A</v>
      </c>
      <c r="AJ360" s="225" t="e">
        <f t="shared" ca="1" si="217"/>
        <v>#N/A</v>
      </c>
      <c r="AK360" s="225" t="e">
        <f t="shared" ca="1" si="218"/>
        <v>#N/A</v>
      </c>
      <c r="AL360" s="225" t="e">
        <f t="shared" ca="1" si="219"/>
        <v>#N/A</v>
      </c>
      <c r="AM360" t="b">
        <f t="shared" ca="1" si="220"/>
        <v>0</v>
      </c>
      <c r="AN360" t="b">
        <f t="shared" ca="1" si="197"/>
        <v>0</v>
      </c>
      <c r="AO360" t="b">
        <f t="shared" ca="1" si="231"/>
        <v>0</v>
      </c>
      <c r="AP360" t="b">
        <f t="shared" ca="1" si="221"/>
        <v>0</v>
      </c>
      <c r="AQ360" t="b">
        <f t="shared" ca="1" si="198"/>
        <v>0</v>
      </c>
      <c r="AR360" s="124" t="e">
        <f t="shared" ca="1" si="222"/>
        <v>#N/A</v>
      </c>
      <c r="AS360" s="124" t="e">
        <f t="shared" ca="1" si="223"/>
        <v>#N/A</v>
      </c>
      <c r="AT360" t="e">
        <f t="shared" ca="1" si="232"/>
        <v>#N/A</v>
      </c>
      <c r="AU360" t="e">
        <f t="shared" ca="1" si="232"/>
        <v>#N/A</v>
      </c>
    </row>
    <row r="361" spans="1:47" x14ac:dyDescent="0.25">
      <c r="A361">
        <v>329</v>
      </c>
      <c r="B361" s="74">
        <f ca="1">OFFSET(InputPriceData!B$15,CalculationsAndCharts!$A361+$A$11,0,1,1)</f>
        <v>41110</v>
      </c>
      <c r="C361" s="3">
        <f ca="1">OFFSET(InputPriceData!G$15,CalculationsAndCharts!$A361+$A$11,0,1,1)</f>
        <v>3240000</v>
      </c>
      <c r="D361" s="4">
        <f ca="1">OFFSET(InputPriceData!C$15,CalculationsAndCharts!$A361+$A$11,IF($C$7,7,0),1,1)</f>
        <v>52.25</v>
      </c>
      <c r="E361" s="4">
        <f ca="1">OFFSET(InputPriceData!D$15,CalculationsAndCharts!$A361+$A$11,IF($C$7,7,0),1,1)</f>
        <v>53.02</v>
      </c>
      <c r="F361" s="4">
        <f ca="1">OFFSET(InputPriceData!E$15,CalculationsAndCharts!$A361+$A$11,IF($C$7,7,0),1,1)</f>
        <v>51.41</v>
      </c>
      <c r="G361" s="4">
        <f ca="1">OFFSET(InputPriceData!F$15,CalculationsAndCharts!$A361+$A$11,IF($C$7,7,0),1,1)</f>
        <v>52.34</v>
      </c>
      <c r="H361" s="126" t="e">
        <f t="shared" si="201"/>
        <v>#N/A</v>
      </c>
      <c r="I361" s="41" t="e">
        <f t="shared" si="202"/>
        <v>#N/A</v>
      </c>
      <c r="J361" s="41" t="e">
        <f t="shared" si="202"/>
        <v>#N/A</v>
      </c>
      <c r="K361" s="215">
        <f t="shared" ca="1" si="203"/>
        <v>53.519527713065997</v>
      </c>
      <c r="L361" s="215">
        <f t="shared" ca="1" si="224"/>
        <v>53.519527713065997</v>
      </c>
      <c r="M361" s="121">
        <f t="shared" ca="1" si="204"/>
        <v>-2.5058348995810684</v>
      </c>
      <c r="N361" s="121">
        <f t="shared" ca="1" si="225"/>
        <v>-1.8142561734073588</v>
      </c>
      <c r="O361" s="121">
        <f t="shared" ca="1" si="226"/>
        <v>1.218226979998821</v>
      </c>
      <c r="P361" s="121">
        <f t="shared" ca="1" si="233"/>
        <v>-1.8142561734073588</v>
      </c>
      <c r="Q361" s="121">
        <f t="shared" ca="1" si="205"/>
        <v>0</v>
      </c>
      <c r="R361" s="121">
        <f t="shared" ca="1" si="206"/>
        <v>-3.3637092697074843E-4</v>
      </c>
      <c r="S361" s="121"/>
      <c r="T361" s="124">
        <f t="shared" ca="1" si="207"/>
        <v>55.6</v>
      </c>
      <c r="U361" s="124">
        <f t="shared" ca="1" si="208"/>
        <v>52.29</v>
      </c>
      <c r="V361" s="121">
        <f t="shared" ca="1" si="209"/>
        <v>1.510574018127016E-2</v>
      </c>
      <c r="W361" s="121" t="e">
        <f t="shared" si="227"/>
        <v>#N/A</v>
      </c>
      <c r="X361" s="124">
        <f t="shared" si="228"/>
        <v>0.2</v>
      </c>
      <c r="Y361" s="124">
        <f t="shared" si="229"/>
        <v>0.8</v>
      </c>
      <c r="Z361" t="e">
        <f t="shared" ca="1" si="210"/>
        <v>#N/A</v>
      </c>
      <c r="AA361" t="e">
        <f t="shared" ca="1" si="211"/>
        <v>#N/A</v>
      </c>
      <c r="AB361" t="e">
        <f t="shared" ca="1" si="212"/>
        <v>#N/A</v>
      </c>
      <c r="AC361" t="e">
        <f t="shared" ca="1" si="213"/>
        <v>#N/A</v>
      </c>
      <c r="AD361" t="b">
        <f t="shared" ca="1" si="214"/>
        <v>0</v>
      </c>
      <c r="AE361" t="b">
        <f t="shared" ca="1" si="200"/>
        <v>0</v>
      </c>
      <c r="AF361" t="b">
        <f t="shared" ca="1" si="230"/>
        <v>1</v>
      </c>
      <c r="AG361" t="b">
        <f t="shared" ca="1" si="215"/>
        <v>0</v>
      </c>
      <c r="AH361" t="b">
        <f t="shared" ca="1" si="196"/>
        <v>0</v>
      </c>
      <c r="AI361" s="225" t="e">
        <f t="shared" ca="1" si="216"/>
        <v>#N/A</v>
      </c>
      <c r="AJ361" s="225" t="e">
        <f t="shared" ca="1" si="217"/>
        <v>#N/A</v>
      </c>
      <c r="AK361" s="225" t="e">
        <f t="shared" ca="1" si="218"/>
        <v>#N/A</v>
      </c>
      <c r="AL361" s="225" t="e">
        <f t="shared" ca="1" si="219"/>
        <v>#N/A</v>
      </c>
      <c r="AM361" t="b">
        <f t="shared" ca="1" si="220"/>
        <v>0</v>
      </c>
      <c r="AN361" t="b">
        <f t="shared" ca="1" si="197"/>
        <v>0</v>
      </c>
      <c r="AO361" t="b">
        <f t="shared" ca="1" si="231"/>
        <v>0</v>
      </c>
      <c r="AP361" t="b">
        <f t="shared" ca="1" si="221"/>
        <v>0</v>
      </c>
      <c r="AQ361" t="b">
        <f t="shared" ca="1" si="198"/>
        <v>0</v>
      </c>
      <c r="AR361" s="124" t="e">
        <f t="shared" ca="1" si="222"/>
        <v>#N/A</v>
      </c>
      <c r="AS361" s="124" t="e">
        <f t="shared" ca="1" si="223"/>
        <v>#N/A</v>
      </c>
      <c r="AT361" t="e">
        <f t="shared" ca="1" si="232"/>
        <v>#N/A</v>
      </c>
      <c r="AU361" t="e">
        <f t="shared" ca="1" si="232"/>
        <v>#N/A</v>
      </c>
    </row>
    <row r="362" spans="1:47" x14ac:dyDescent="0.25">
      <c r="A362">
        <v>330</v>
      </c>
      <c r="B362" s="74">
        <f ca="1">OFFSET(InputPriceData!B$15,CalculationsAndCharts!$A362+$A$11,0,1,1)</f>
        <v>41109</v>
      </c>
      <c r="C362" s="3">
        <f ca="1">OFFSET(InputPriceData!G$15,CalculationsAndCharts!$A362+$A$11,0,1,1)</f>
        <v>5059500</v>
      </c>
      <c r="D362" s="4">
        <f ca="1">OFFSET(InputPriceData!C$15,CalculationsAndCharts!$A362+$A$11,IF($C$7,7,0),1,1)</f>
        <v>53.87</v>
      </c>
      <c r="E362" s="4">
        <f ca="1">OFFSET(InputPriceData!D$15,CalculationsAndCharts!$A362+$A$11,IF($C$7,7,0),1,1)</f>
        <v>54.24</v>
      </c>
      <c r="F362" s="4">
        <f ca="1">OFFSET(InputPriceData!E$15,CalculationsAndCharts!$A362+$A$11,IF($C$7,7,0),1,1)</f>
        <v>52.24</v>
      </c>
      <c r="G362" s="4">
        <f ca="1">OFFSET(InputPriceData!F$15,CalculationsAndCharts!$A362+$A$11,IF($C$7,7,0),1,1)</f>
        <v>52.29</v>
      </c>
      <c r="H362" s="126" t="e">
        <f t="shared" si="201"/>
        <v>#N/A</v>
      </c>
      <c r="I362" s="41" t="e">
        <f t="shared" si="202"/>
        <v>#N/A</v>
      </c>
      <c r="J362" s="41" t="e">
        <f t="shared" si="202"/>
        <v>#N/A</v>
      </c>
      <c r="K362" s="215">
        <f t="shared" ca="1" si="203"/>
        <v>54.158492912368189</v>
      </c>
      <c r="L362" s="215">
        <f t="shared" ca="1" si="224"/>
        <v>54.158492912368189</v>
      </c>
      <c r="M362" s="121">
        <f t="shared" ca="1" si="204"/>
        <v>-2.9147151620443279</v>
      </c>
      <c r="N362" s="121">
        <f t="shared" ca="1" si="225"/>
        <v>-1.2887785690279983</v>
      </c>
      <c r="O362" s="121">
        <f t="shared" ca="1" si="226"/>
        <v>1.2794631921091955</v>
      </c>
      <c r="P362" s="121">
        <f t="shared" ca="1" si="233"/>
        <v>-1.2887785690279983</v>
      </c>
      <c r="Q362" s="121">
        <f t="shared" ca="1" si="205"/>
        <v>0</v>
      </c>
      <c r="R362" s="121">
        <f t="shared" ca="1" si="206"/>
        <v>-6.1078731783100772E-4</v>
      </c>
      <c r="S362" s="121"/>
      <c r="T362" s="124">
        <f t="shared" ca="1" si="207"/>
        <v>55.6</v>
      </c>
      <c r="U362" s="124">
        <f t="shared" ca="1" si="208"/>
        <v>52.29</v>
      </c>
      <c r="V362" s="121">
        <f t="shared" ca="1" si="209"/>
        <v>0</v>
      </c>
      <c r="W362" s="121" t="e">
        <f t="shared" si="227"/>
        <v>#N/A</v>
      </c>
      <c r="X362" s="124">
        <f t="shared" si="228"/>
        <v>0.2</v>
      </c>
      <c r="Y362" s="124">
        <f t="shared" si="229"/>
        <v>0.8</v>
      </c>
      <c r="Z362" t="e">
        <f t="shared" ca="1" si="210"/>
        <v>#N/A</v>
      </c>
      <c r="AA362" t="e">
        <f t="shared" ca="1" si="211"/>
        <v>#N/A</v>
      </c>
      <c r="AB362" t="e">
        <f t="shared" ca="1" si="212"/>
        <v>#N/A</v>
      </c>
      <c r="AC362" t="e">
        <f t="shared" ca="1" si="213"/>
        <v>#N/A</v>
      </c>
      <c r="AD362" t="b">
        <f t="shared" ca="1" si="214"/>
        <v>0</v>
      </c>
      <c r="AE362" t="b">
        <f t="shared" ca="1" si="200"/>
        <v>0</v>
      </c>
      <c r="AF362" t="b">
        <f t="shared" ca="1" si="230"/>
        <v>1</v>
      </c>
      <c r="AG362" t="b">
        <f t="shared" ca="1" si="215"/>
        <v>0</v>
      </c>
      <c r="AH362" t="b">
        <f t="shared" ca="1" si="196"/>
        <v>0</v>
      </c>
      <c r="AI362" s="225" t="e">
        <f t="shared" ca="1" si="216"/>
        <v>#N/A</v>
      </c>
      <c r="AJ362" s="225" t="e">
        <f t="shared" ca="1" si="217"/>
        <v>#N/A</v>
      </c>
      <c r="AK362" s="225" t="e">
        <f t="shared" ca="1" si="218"/>
        <v>#N/A</v>
      </c>
      <c r="AL362" s="225" t="e">
        <f t="shared" ca="1" si="219"/>
        <v>#N/A</v>
      </c>
      <c r="AM362" t="b">
        <f t="shared" ca="1" si="220"/>
        <v>0</v>
      </c>
      <c r="AN362" t="b">
        <f t="shared" ca="1" si="197"/>
        <v>0</v>
      </c>
      <c r="AO362" t="b">
        <f t="shared" ca="1" si="231"/>
        <v>0</v>
      </c>
      <c r="AP362" t="b">
        <f t="shared" ca="1" si="221"/>
        <v>0</v>
      </c>
      <c r="AQ362" t="b">
        <f t="shared" ca="1" si="198"/>
        <v>0</v>
      </c>
      <c r="AR362" s="124" t="e">
        <f t="shared" ca="1" si="222"/>
        <v>#N/A</v>
      </c>
      <c r="AS362" s="124" t="e">
        <f t="shared" ca="1" si="223"/>
        <v>#N/A</v>
      </c>
      <c r="AT362" t="e">
        <f t="shared" ca="1" si="232"/>
        <v>#N/A</v>
      </c>
      <c r="AU362" t="e">
        <f t="shared" ca="1" si="232"/>
        <v>#N/A</v>
      </c>
    </row>
    <row r="363" spans="1:47" x14ac:dyDescent="0.25">
      <c r="A363">
        <v>331</v>
      </c>
      <c r="B363" s="74">
        <f ca="1">OFFSET(InputPriceData!B$15,CalculationsAndCharts!$A363+$A$11,0,1,1)</f>
        <v>41108</v>
      </c>
      <c r="C363" s="3">
        <f ca="1">OFFSET(InputPriceData!G$15,CalculationsAndCharts!$A363+$A$11,0,1,1)</f>
        <v>4311500</v>
      </c>
      <c r="D363" s="4">
        <f ca="1">OFFSET(InputPriceData!C$15,CalculationsAndCharts!$A363+$A$11,IF($C$7,7,0),1,1)</f>
        <v>55</v>
      </c>
      <c r="E363" s="4">
        <f ca="1">OFFSET(InputPriceData!D$15,CalculationsAndCharts!$A363+$A$11,IF($C$7,7,0),1,1)</f>
        <v>55.33</v>
      </c>
      <c r="F363" s="4">
        <f ca="1">OFFSET(InputPriceData!E$15,CalculationsAndCharts!$A363+$A$11,IF($C$7,7,0),1,1)</f>
        <v>53.3</v>
      </c>
      <c r="G363" s="4">
        <f ca="1">OFFSET(InputPriceData!F$15,CalculationsAndCharts!$A363+$A$11,IF($C$7,7,0),1,1)</f>
        <v>53.74</v>
      </c>
      <c r="H363" s="126" t="e">
        <f t="shared" si="201"/>
        <v>#N/A</v>
      </c>
      <c r="I363" s="41" t="e">
        <f t="shared" si="202"/>
        <v>#N/A</v>
      </c>
      <c r="J363" s="41" t="e">
        <f t="shared" si="202"/>
        <v>#N/A</v>
      </c>
      <c r="K363" s="215">
        <f t="shared" ca="1" si="203"/>
        <v>54.577442311206099</v>
      </c>
      <c r="L363" s="215">
        <f t="shared" ca="1" si="224"/>
        <v>54.577442311206099</v>
      </c>
      <c r="M363" s="121">
        <f t="shared" ca="1" si="204"/>
        <v>-1.7301771919311806</v>
      </c>
      <c r="N363" s="121">
        <f t="shared" ca="1" si="225"/>
        <v>-0.88603512750605695</v>
      </c>
      <c r="O363" s="121">
        <f t="shared" ca="1" si="226"/>
        <v>1.3525026449926867</v>
      </c>
      <c r="P363" s="121">
        <f t="shared" ca="1" si="233"/>
        <v>-0.88603512750605695</v>
      </c>
      <c r="Q363" s="121">
        <f t="shared" ca="1" si="205"/>
        <v>0</v>
      </c>
      <c r="R363" s="121">
        <f t="shared" ca="1" si="206"/>
        <v>-9.020728585068037E-4</v>
      </c>
      <c r="S363" s="121"/>
      <c r="T363" s="124">
        <f t="shared" ca="1" si="207"/>
        <v>55.6</v>
      </c>
      <c r="U363" s="124">
        <f t="shared" ca="1" si="208"/>
        <v>52.38</v>
      </c>
      <c r="V363" s="121">
        <f t="shared" ca="1" si="209"/>
        <v>0.42236024844720493</v>
      </c>
      <c r="W363" s="121" t="e">
        <f t="shared" si="227"/>
        <v>#N/A</v>
      </c>
      <c r="X363" s="124">
        <f t="shared" si="228"/>
        <v>0.2</v>
      </c>
      <c r="Y363" s="124">
        <f t="shared" si="229"/>
        <v>0.8</v>
      </c>
      <c r="Z363" t="e">
        <f t="shared" ca="1" si="210"/>
        <v>#N/A</v>
      </c>
      <c r="AA363" t="e">
        <f t="shared" ca="1" si="211"/>
        <v>#N/A</v>
      </c>
      <c r="AB363" t="e">
        <f t="shared" ca="1" si="212"/>
        <v>#N/A</v>
      </c>
      <c r="AC363" t="e">
        <f t="shared" ca="1" si="213"/>
        <v>#N/A</v>
      </c>
      <c r="AD363" t="b">
        <f t="shared" ca="1" si="214"/>
        <v>0</v>
      </c>
      <c r="AE363" t="b">
        <f t="shared" ca="1" si="200"/>
        <v>0</v>
      </c>
      <c r="AF363" t="b">
        <f t="shared" ca="1" si="230"/>
        <v>1</v>
      </c>
      <c r="AG363" t="b">
        <f t="shared" ca="1" si="215"/>
        <v>0</v>
      </c>
      <c r="AH363" t="b">
        <f t="shared" ca="1" si="196"/>
        <v>0</v>
      </c>
      <c r="AI363" s="225" t="e">
        <f t="shared" ca="1" si="216"/>
        <v>#N/A</v>
      </c>
      <c r="AJ363" s="225" t="e">
        <f t="shared" ca="1" si="217"/>
        <v>#N/A</v>
      </c>
      <c r="AK363" s="225" t="e">
        <f t="shared" ca="1" si="218"/>
        <v>#N/A</v>
      </c>
      <c r="AL363" s="225" t="e">
        <f t="shared" ca="1" si="219"/>
        <v>#N/A</v>
      </c>
      <c r="AM363" t="b">
        <f t="shared" ca="1" si="220"/>
        <v>0</v>
      </c>
      <c r="AN363" t="b">
        <f t="shared" ca="1" si="197"/>
        <v>0</v>
      </c>
      <c r="AO363" t="b">
        <f t="shared" ca="1" si="231"/>
        <v>0</v>
      </c>
      <c r="AP363" t="b">
        <f t="shared" ca="1" si="221"/>
        <v>0</v>
      </c>
      <c r="AQ363" t="b">
        <f t="shared" ca="1" si="198"/>
        <v>0</v>
      </c>
      <c r="AR363" s="124" t="e">
        <f t="shared" ca="1" si="222"/>
        <v>#N/A</v>
      </c>
      <c r="AS363" s="124" t="e">
        <f t="shared" ca="1" si="223"/>
        <v>#N/A</v>
      </c>
      <c r="AT363" t="e">
        <f t="shared" ca="1" si="232"/>
        <v>#N/A</v>
      </c>
      <c r="AU363" t="e">
        <f t="shared" ca="1" si="232"/>
        <v>#N/A</v>
      </c>
    </row>
    <row r="364" spans="1:47" x14ac:dyDescent="0.25">
      <c r="A364">
        <v>332</v>
      </c>
      <c r="B364" s="74">
        <f ca="1">OFFSET(InputPriceData!B$15,CalculationsAndCharts!$A364+$A$11,0,1,1)</f>
        <v>41107</v>
      </c>
      <c r="C364" s="3">
        <f ca="1">OFFSET(InputPriceData!G$15,CalculationsAndCharts!$A364+$A$11,0,1,1)</f>
        <v>1378800</v>
      </c>
      <c r="D364" s="4">
        <f ca="1">OFFSET(InputPriceData!C$15,CalculationsAndCharts!$A364+$A$11,IF($C$7,7,0),1,1)</f>
        <v>54.81</v>
      </c>
      <c r="E364" s="4">
        <f ca="1">OFFSET(InputPriceData!D$15,CalculationsAndCharts!$A364+$A$11,IF($C$7,7,0),1,1)</f>
        <v>55.23</v>
      </c>
      <c r="F364" s="4">
        <f ca="1">OFFSET(InputPriceData!E$15,CalculationsAndCharts!$A364+$A$11,IF($C$7,7,0),1,1)</f>
        <v>54.42</v>
      </c>
      <c r="G364" s="4">
        <f ca="1">OFFSET(InputPriceData!F$15,CalculationsAndCharts!$A364+$A$11,IF($C$7,7,0),1,1)</f>
        <v>55.06</v>
      </c>
      <c r="H364" s="126" t="e">
        <f t="shared" si="201"/>
        <v>#N/A</v>
      </c>
      <c r="I364" s="41" t="e">
        <f t="shared" si="202"/>
        <v>#N/A</v>
      </c>
      <c r="J364" s="41" t="e">
        <f t="shared" si="202"/>
        <v>#N/A</v>
      </c>
      <c r="K364" s="215">
        <f t="shared" ca="1" si="203"/>
        <v>54.634433568707365</v>
      </c>
      <c r="L364" s="215">
        <f t="shared" ca="1" si="224"/>
        <v>54.634433568707365</v>
      </c>
      <c r="M364" s="121">
        <f t="shared" ca="1" si="204"/>
        <v>-0.4310252518806521</v>
      </c>
      <c r="N364" s="121">
        <f t="shared" ca="1" si="225"/>
        <v>-0.79087918818683223</v>
      </c>
      <c r="O364" s="121">
        <f t="shared" ca="1" si="226"/>
        <v>1.3525026449926867</v>
      </c>
      <c r="P364" s="121">
        <f t="shared" ca="1" si="233"/>
        <v>-0.79087918818683223</v>
      </c>
      <c r="Q364" s="121">
        <f t="shared" ca="1" si="205"/>
        <v>0</v>
      </c>
      <c r="R364" s="121">
        <f t="shared" ca="1" si="206"/>
        <v>-1.0550992378251661E-3</v>
      </c>
      <c r="S364" s="121"/>
      <c r="T364" s="124">
        <f t="shared" ca="1" si="207"/>
        <v>55.6</v>
      </c>
      <c r="U364" s="124">
        <f t="shared" ca="1" si="208"/>
        <v>52.2</v>
      </c>
      <c r="V364" s="121">
        <f t="shared" ca="1" si="209"/>
        <v>0.84117647058823553</v>
      </c>
      <c r="W364" s="121" t="e">
        <f t="shared" si="227"/>
        <v>#N/A</v>
      </c>
      <c r="X364" s="124">
        <f t="shared" si="228"/>
        <v>0.2</v>
      </c>
      <c r="Y364" s="124">
        <f t="shared" si="229"/>
        <v>0.8</v>
      </c>
      <c r="Z364" t="e">
        <f t="shared" ca="1" si="210"/>
        <v>#N/A</v>
      </c>
      <c r="AA364" t="e">
        <f t="shared" ca="1" si="211"/>
        <v>#N/A</v>
      </c>
      <c r="AB364" t="e">
        <f t="shared" ca="1" si="212"/>
        <v>#N/A</v>
      </c>
      <c r="AC364" t="e">
        <f t="shared" ca="1" si="213"/>
        <v>#N/A</v>
      </c>
      <c r="AD364" t="b">
        <f t="shared" ca="1" si="214"/>
        <v>0</v>
      </c>
      <c r="AE364" t="b">
        <f t="shared" ca="1" si="200"/>
        <v>0</v>
      </c>
      <c r="AF364" t="b">
        <f t="shared" ca="1" si="230"/>
        <v>1</v>
      </c>
      <c r="AG364" t="b">
        <f t="shared" ca="1" si="215"/>
        <v>0</v>
      </c>
      <c r="AH364" t="b">
        <f t="shared" ca="1" si="196"/>
        <v>0</v>
      </c>
      <c r="AI364" s="225" t="e">
        <f t="shared" ca="1" si="216"/>
        <v>#N/A</v>
      </c>
      <c r="AJ364" s="225" t="e">
        <f t="shared" ca="1" si="217"/>
        <v>#N/A</v>
      </c>
      <c r="AK364" s="225" t="e">
        <f t="shared" ca="1" si="218"/>
        <v>#N/A</v>
      </c>
      <c r="AL364" s="225" t="e">
        <f t="shared" ca="1" si="219"/>
        <v>#N/A</v>
      </c>
      <c r="AM364" t="b">
        <f t="shared" ca="1" si="220"/>
        <v>0</v>
      </c>
      <c r="AN364" t="b">
        <f t="shared" ca="1" si="197"/>
        <v>0</v>
      </c>
      <c r="AO364" t="b">
        <f t="shared" ca="1" si="231"/>
        <v>0</v>
      </c>
      <c r="AP364" t="b">
        <f t="shared" ca="1" si="221"/>
        <v>0</v>
      </c>
      <c r="AQ364" t="b">
        <f t="shared" ca="1" si="198"/>
        <v>0</v>
      </c>
      <c r="AR364" s="124" t="e">
        <f t="shared" ca="1" si="222"/>
        <v>#N/A</v>
      </c>
      <c r="AS364" s="124" t="e">
        <f t="shared" ca="1" si="223"/>
        <v>#N/A</v>
      </c>
      <c r="AT364" t="e">
        <f t="shared" ca="1" si="232"/>
        <v>#N/A</v>
      </c>
      <c r="AU364" t="e">
        <f t="shared" ca="1" si="232"/>
        <v>#N/A</v>
      </c>
    </row>
    <row r="365" spans="1:47" x14ac:dyDescent="0.25">
      <c r="A365">
        <v>333</v>
      </c>
      <c r="B365" s="74">
        <f ca="1">OFFSET(InputPriceData!B$15,CalculationsAndCharts!$A365+$A$11,0,1,1)</f>
        <v>41106</v>
      </c>
      <c r="C365" s="3">
        <f ca="1">OFFSET(InputPriceData!G$15,CalculationsAndCharts!$A365+$A$11,0,1,1)</f>
        <v>2001000</v>
      </c>
      <c r="D365" s="4">
        <f ca="1">OFFSET(InputPriceData!C$15,CalculationsAndCharts!$A365+$A$11,IF($C$7,7,0),1,1)</f>
        <v>54.5</v>
      </c>
      <c r="E365" s="4">
        <f ca="1">OFFSET(InputPriceData!D$15,CalculationsAndCharts!$A365+$A$11,IF($C$7,7,0),1,1)</f>
        <v>54.92</v>
      </c>
      <c r="F365" s="4">
        <f ca="1">OFFSET(InputPriceData!E$15,CalculationsAndCharts!$A365+$A$11,IF($C$7,7,0),1,1)</f>
        <v>54.03</v>
      </c>
      <c r="G365" s="4">
        <f ca="1">OFFSET(InputPriceData!F$15,CalculationsAndCharts!$A365+$A$11,IF($C$7,7,0),1,1)</f>
        <v>54.61</v>
      </c>
      <c r="H365" s="126" t="e">
        <f t="shared" si="201"/>
        <v>#N/A</v>
      </c>
      <c r="I365" s="41" t="e">
        <f t="shared" si="202"/>
        <v>#N/A</v>
      </c>
      <c r="J365" s="41" t="e">
        <f t="shared" si="202"/>
        <v>#N/A</v>
      </c>
      <c r="K365" s="215">
        <f t="shared" ca="1" si="203"/>
        <v>54.628714757078342</v>
      </c>
      <c r="L365" s="215">
        <f t="shared" ca="1" si="224"/>
        <v>54.628714757078342</v>
      </c>
      <c r="M365" s="121">
        <f t="shared" ca="1" si="204"/>
        <v>-0.80929462801061858</v>
      </c>
      <c r="N365" s="121">
        <f t="shared" ca="1" si="225"/>
        <v>-0.737834445352468</v>
      </c>
      <c r="O365" s="121">
        <f t="shared" ca="1" si="226"/>
        <v>1.3525026449926867</v>
      </c>
      <c r="P365" s="121">
        <f t="shared" ca="1" si="233"/>
        <v>-0.737834445352468</v>
      </c>
      <c r="Q365" s="121">
        <f t="shared" ca="1" si="205"/>
        <v>0</v>
      </c>
      <c r="R365" s="121">
        <f t="shared" ca="1" si="206"/>
        <v>-7.7778971167489011E-4</v>
      </c>
      <c r="S365" s="121"/>
      <c r="T365" s="124">
        <f t="shared" ca="1" si="207"/>
        <v>55.6</v>
      </c>
      <c r="U365" s="124">
        <f t="shared" ca="1" si="208"/>
        <v>51.63</v>
      </c>
      <c r="V365" s="121">
        <f t="shared" ca="1" si="209"/>
        <v>0.75062972292191377</v>
      </c>
      <c r="W365" s="121" t="e">
        <f t="shared" si="227"/>
        <v>#N/A</v>
      </c>
      <c r="X365" s="124">
        <f t="shared" si="228"/>
        <v>0.2</v>
      </c>
      <c r="Y365" s="124">
        <f t="shared" si="229"/>
        <v>0.8</v>
      </c>
      <c r="Z365" t="e">
        <f t="shared" ca="1" si="210"/>
        <v>#N/A</v>
      </c>
      <c r="AA365" t="e">
        <f t="shared" ca="1" si="211"/>
        <v>#N/A</v>
      </c>
      <c r="AB365" t="e">
        <f t="shared" ca="1" si="212"/>
        <v>#N/A</v>
      </c>
      <c r="AC365" t="e">
        <f t="shared" ca="1" si="213"/>
        <v>#N/A</v>
      </c>
      <c r="AD365" t="b">
        <f t="shared" ca="1" si="214"/>
        <v>0</v>
      </c>
      <c r="AE365" t="b">
        <f t="shared" ca="1" si="200"/>
        <v>0</v>
      </c>
      <c r="AF365" t="b">
        <f t="shared" ca="1" si="230"/>
        <v>1</v>
      </c>
      <c r="AG365" t="b">
        <f t="shared" ca="1" si="215"/>
        <v>0</v>
      </c>
      <c r="AH365" t="b">
        <f t="shared" ca="1" si="196"/>
        <v>0</v>
      </c>
      <c r="AI365" s="225" t="e">
        <f t="shared" ca="1" si="216"/>
        <v>#N/A</v>
      </c>
      <c r="AJ365" s="225" t="e">
        <f t="shared" ca="1" si="217"/>
        <v>#N/A</v>
      </c>
      <c r="AK365" s="225" t="e">
        <f t="shared" ca="1" si="218"/>
        <v>#N/A</v>
      </c>
      <c r="AL365" s="225" t="e">
        <f t="shared" ca="1" si="219"/>
        <v>#N/A</v>
      </c>
      <c r="AM365" t="b">
        <f t="shared" ca="1" si="220"/>
        <v>0</v>
      </c>
      <c r="AN365" t="b">
        <f t="shared" ca="1" si="197"/>
        <v>0</v>
      </c>
      <c r="AO365" t="b">
        <f t="shared" ca="1" si="231"/>
        <v>0</v>
      </c>
      <c r="AP365" t="b">
        <f t="shared" ca="1" si="221"/>
        <v>0</v>
      </c>
      <c r="AQ365" t="b">
        <f t="shared" ca="1" si="198"/>
        <v>0</v>
      </c>
      <c r="AR365" s="124" t="e">
        <f t="shared" ca="1" si="222"/>
        <v>#N/A</v>
      </c>
      <c r="AS365" s="124" t="e">
        <f t="shared" ca="1" si="223"/>
        <v>#N/A</v>
      </c>
      <c r="AT365" t="e">
        <f t="shared" ca="1" si="232"/>
        <v>#N/A</v>
      </c>
      <c r="AU365" t="e">
        <f t="shared" ca="1" si="232"/>
        <v>#N/A</v>
      </c>
    </row>
    <row r="366" spans="1:47" x14ac:dyDescent="0.25">
      <c r="A366">
        <v>334</v>
      </c>
      <c r="B366" s="74">
        <f ca="1">OFFSET(InputPriceData!B$15,CalculationsAndCharts!$A366+$A$11,0,1,1)</f>
        <v>41103</v>
      </c>
      <c r="C366" s="3">
        <f ca="1">OFFSET(InputPriceData!G$15,CalculationsAndCharts!$A366+$A$11,0,1,1)</f>
        <v>1551500</v>
      </c>
      <c r="D366" s="4">
        <f ca="1">OFFSET(InputPriceData!C$15,CalculationsAndCharts!$A366+$A$11,IF($C$7,7,0),1,1)</f>
        <v>54.5</v>
      </c>
      <c r="E366" s="4">
        <f ca="1">OFFSET(InputPriceData!D$15,CalculationsAndCharts!$A366+$A$11,IF($C$7,7,0),1,1)</f>
        <v>54.64</v>
      </c>
      <c r="F366" s="4">
        <f ca="1">OFFSET(InputPriceData!E$15,CalculationsAndCharts!$A366+$A$11,IF($C$7,7,0),1,1)</f>
        <v>54.06</v>
      </c>
      <c r="G366" s="4">
        <f ca="1">OFFSET(InputPriceData!F$15,CalculationsAndCharts!$A366+$A$11,IF($C$7,7,0),1,1)</f>
        <v>54.53</v>
      </c>
      <c r="H366" s="126" t="e">
        <f t="shared" si="201"/>
        <v>#N/A</v>
      </c>
      <c r="I366" s="41" t="e">
        <f t="shared" si="202"/>
        <v>#N/A</v>
      </c>
      <c r="J366" s="41" t="e">
        <f t="shared" si="202"/>
        <v>#N/A</v>
      </c>
      <c r="K366" s="215">
        <f t="shared" ca="1" si="203"/>
        <v>54.741770117991251</v>
      </c>
      <c r="L366" s="215">
        <f t="shared" ca="1" si="224"/>
        <v>54.741770117991251</v>
      </c>
      <c r="M366" s="121">
        <f t="shared" ca="1" si="204"/>
        <v>-0.85016344974239055</v>
      </c>
      <c r="N366" s="121">
        <f t="shared" ca="1" si="225"/>
        <v>-0.5364411419788514</v>
      </c>
      <c r="O366" s="121">
        <f t="shared" ca="1" si="226"/>
        <v>1.3525026449926867</v>
      </c>
      <c r="P366" s="121">
        <f t="shared" ca="1" si="233"/>
        <v>-0.5364411419788514</v>
      </c>
      <c r="Q366" s="121">
        <f t="shared" ca="1" si="205"/>
        <v>0</v>
      </c>
      <c r="R366" s="121">
        <f t="shared" ca="1" si="206"/>
        <v>3.7513965421113711E-4</v>
      </c>
      <c r="S366" s="121"/>
      <c r="T366" s="124">
        <f t="shared" ca="1" si="207"/>
        <v>55.6</v>
      </c>
      <c r="U366" s="124">
        <f t="shared" ca="1" si="208"/>
        <v>51.63</v>
      </c>
      <c r="V366" s="121">
        <f t="shared" ca="1" si="209"/>
        <v>0.7304785894206548</v>
      </c>
      <c r="W366" s="121" t="e">
        <f t="shared" si="227"/>
        <v>#N/A</v>
      </c>
      <c r="X366" s="124">
        <f t="shared" si="228"/>
        <v>0.2</v>
      </c>
      <c r="Y366" s="124">
        <f t="shared" si="229"/>
        <v>0.8</v>
      </c>
      <c r="Z366" t="e">
        <f t="shared" ca="1" si="210"/>
        <v>#N/A</v>
      </c>
      <c r="AA366" t="e">
        <f t="shared" ca="1" si="211"/>
        <v>#N/A</v>
      </c>
      <c r="AB366" t="e">
        <f t="shared" ca="1" si="212"/>
        <v>#N/A</v>
      </c>
      <c r="AC366" t="e">
        <f t="shared" ca="1" si="213"/>
        <v>#N/A</v>
      </c>
      <c r="AD366" t="b">
        <f t="shared" ca="1" si="214"/>
        <v>0</v>
      </c>
      <c r="AE366" t="b">
        <f t="shared" ca="1" si="200"/>
        <v>0</v>
      </c>
      <c r="AF366" t="b">
        <f t="shared" ca="1" si="230"/>
        <v>1</v>
      </c>
      <c r="AG366" t="b">
        <f t="shared" ca="1" si="215"/>
        <v>0</v>
      </c>
      <c r="AH366" t="b">
        <f t="shared" ca="1" si="196"/>
        <v>0</v>
      </c>
      <c r="AI366" s="225" t="e">
        <f t="shared" ca="1" si="216"/>
        <v>#N/A</v>
      </c>
      <c r="AJ366" s="225" t="e">
        <f t="shared" ca="1" si="217"/>
        <v>#N/A</v>
      </c>
      <c r="AK366" s="225" t="e">
        <f t="shared" ca="1" si="218"/>
        <v>#N/A</v>
      </c>
      <c r="AL366" s="225" t="e">
        <f t="shared" ca="1" si="219"/>
        <v>#N/A</v>
      </c>
      <c r="AM366" t="b">
        <f t="shared" ca="1" si="220"/>
        <v>0</v>
      </c>
      <c r="AN366" t="b">
        <f t="shared" ca="1" si="197"/>
        <v>0</v>
      </c>
      <c r="AO366" t="b">
        <f t="shared" ca="1" si="231"/>
        <v>0</v>
      </c>
      <c r="AP366" t="b">
        <f t="shared" ca="1" si="221"/>
        <v>0</v>
      </c>
      <c r="AQ366" t="b">
        <f t="shared" ca="1" si="198"/>
        <v>0</v>
      </c>
      <c r="AR366" s="124" t="e">
        <f t="shared" ca="1" si="222"/>
        <v>#N/A</v>
      </c>
      <c r="AS366" s="124" t="e">
        <f t="shared" ca="1" si="223"/>
        <v>#N/A</v>
      </c>
      <c r="AT366" t="e">
        <f t="shared" ca="1" si="232"/>
        <v>#N/A</v>
      </c>
      <c r="AU366" t="e">
        <f t="shared" ca="1" si="232"/>
        <v>#N/A</v>
      </c>
    </row>
    <row r="367" spans="1:47" x14ac:dyDescent="0.25">
      <c r="A367">
        <v>335</v>
      </c>
      <c r="B367" s="74">
        <f ca="1">OFFSET(InputPriceData!B$15,CalculationsAndCharts!$A367+$A$11,0,1,1)</f>
        <v>41102</v>
      </c>
      <c r="C367" s="3">
        <f ca="1">OFFSET(InputPriceData!G$15,CalculationsAndCharts!$A367+$A$11,0,1,1)</f>
        <v>3073200</v>
      </c>
      <c r="D367" s="4">
        <f ca="1">OFFSET(InputPriceData!C$15,CalculationsAndCharts!$A367+$A$11,IF($C$7,7,0),1,1)</f>
        <v>54.75</v>
      </c>
      <c r="E367" s="4">
        <f ca="1">OFFSET(InputPriceData!D$15,CalculationsAndCharts!$A367+$A$11,IF($C$7,7,0),1,1)</f>
        <v>54.96</v>
      </c>
      <c r="F367" s="4">
        <f ca="1">OFFSET(InputPriceData!E$15,CalculationsAndCharts!$A367+$A$11,IF($C$7,7,0),1,1)</f>
        <v>53.95</v>
      </c>
      <c r="G367" s="4">
        <f ca="1">OFFSET(InputPriceData!F$15,CalculationsAndCharts!$A367+$A$11,IF($C$7,7,0),1,1)</f>
        <v>54</v>
      </c>
      <c r="H367" s="126" t="e">
        <f t="shared" si="201"/>
        <v>#N/A</v>
      </c>
      <c r="I367" s="41" t="e">
        <f t="shared" si="202"/>
        <v>#N/A</v>
      </c>
      <c r="J367" s="41" t="e">
        <f t="shared" si="202"/>
        <v>#N/A</v>
      </c>
      <c r="K367" s="215">
        <f t="shared" ca="1" si="203"/>
        <v>54.910928749380794</v>
      </c>
      <c r="L367" s="215">
        <f t="shared" ca="1" si="224"/>
        <v>54.910928749380794</v>
      </c>
      <c r="M367" s="121">
        <f t="shared" ca="1" si="204"/>
        <v>-1.3860978706753739</v>
      </c>
      <c r="N367" s="121">
        <f t="shared" ca="1" si="225"/>
        <v>-0.22729211318933915</v>
      </c>
      <c r="O367" s="121">
        <f t="shared" ca="1" si="226"/>
        <v>1.3525026449926867</v>
      </c>
      <c r="P367" s="121">
        <f t="shared" ca="1" si="233"/>
        <v>-0.22729211318933915</v>
      </c>
      <c r="Q367" s="121">
        <f t="shared" ca="1" si="205"/>
        <v>0</v>
      </c>
      <c r="R367" s="121">
        <f t="shared" ca="1" si="206"/>
        <v>2.9474180578682764E-3</v>
      </c>
      <c r="S367" s="121"/>
      <c r="T367" s="124">
        <f t="shared" ca="1" si="207"/>
        <v>55.6</v>
      </c>
      <c r="U367" s="124">
        <f t="shared" ca="1" si="208"/>
        <v>50.55</v>
      </c>
      <c r="V367" s="121">
        <f t="shared" ca="1" si="209"/>
        <v>0.68316831683168311</v>
      </c>
      <c r="W367" s="121" t="e">
        <f t="shared" si="227"/>
        <v>#N/A</v>
      </c>
      <c r="X367" s="124">
        <f t="shared" si="228"/>
        <v>0.2</v>
      </c>
      <c r="Y367" s="124">
        <f t="shared" si="229"/>
        <v>0.8</v>
      </c>
      <c r="Z367" t="e">
        <f t="shared" ca="1" si="210"/>
        <v>#N/A</v>
      </c>
      <c r="AA367" t="e">
        <f t="shared" ca="1" si="211"/>
        <v>#N/A</v>
      </c>
      <c r="AB367" t="e">
        <f t="shared" ca="1" si="212"/>
        <v>#N/A</v>
      </c>
      <c r="AC367" t="e">
        <f t="shared" ca="1" si="213"/>
        <v>#N/A</v>
      </c>
      <c r="AD367" t="b">
        <f t="shared" ca="1" si="214"/>
        <v>0</v>
      </c>
      <c r="AE367" t="b">
        <f t="shared" ca="1" si="200"/>
        <v>0</v>
      </c>
      <c r="AF367" t="b">
        <f t="shared" ca="1" si="230"/>
        <v>1</v>
      </c>
      <c r="AG367" t="b">
        <f t="shared" ca="1" si="215"/>
        <v>0</v>
      </c>
      <c r="AH367" t="b">
        <f t="shared" ca="1" si="196"/>
        <v>0</v>
      </c>
      <c r="AI367" s="225" t="e">
        <f t="shared" ca="1" si="216"/>
        <v>#N/A</v>
      </c>
      <c r="AJ367" s="225" t="e">
        <f t="shared" ca="1" si="217"/>
        <v>#N/A</v>
      </c>
      <c r="AK367" s="225" t="e">
        <f t="shared" ca="1" si="218"/>
        <v>#N/A</v>
      </c>
      <c r="AL367" s="225" t="e">
        <f t="shared" ca="1" si="219"/>
        <v>#N/A</v>
      </c>
      <c r="AM367" t="b">
        <f t="shared" ca="1" si="220"/>
        <v>0</v>
      </c>
      <c r="AN367" t="b">
        <f t="shared" ca="1" si="197"/>
        <v>0</v>
      </c>
      <c r="AO367" t="b">
        <f t="shared" ca="1" si="231"/>
        <v>0</v>
      </c>
      <c r="AP367" t="b">
        <f t="shared" ca="1" si="221"/>
        <v>0</v>
      </c>
      <c r="AQ367" t="b">
        <f t="shared" ca="1" si="198"/>
        <v>0</v>
      </c>
      <c r="AR367" s="124" t="e">
        <f t="shared" ca="1" si="222"/>
        <v>#N/A</v>
      </c>
      <c r="AS367" s="124" t="e">
        <f t="shared" ca="1" si="223"/>
        <v>#N/A</v>
      </c>
      <c r="AT367" t="e">
        <f t="shared" ca="1" si="232"/>
        <v>#N/A</v>
      </c>
      <c r="AU367" t="e">
        <f t="shared" ca="1" si="232"/>
        <v>#N/A</v>
      </c>
    </row>
    <row r="368" spans="1:47" x14ac:dyDescent="0.25">
      <c r="A368">
        <v>336</v>
      </c>
      <c r="B368" s="74">
        <f ca="1">OFFSET(InputPriceData!B$15,CalculationsAndCharts!$A368+$A$11,0,1,1)</f>
        <v>41101</v>
      </c>
      <c r="C368" s="3">
        <f ca="1">OFFSET(InputPriceData!G$15,CalculationsAndCharts!$A368+$A$11,0,1,1)</f>
        <v>1896100</v>
      </c>
      <c r="D368" s="4">
        <f ca="1">OFFSET(InputPriceData!C$15,CalculationsAndCharts!$A368+$A$11,IF($C$7,7,0),1,1)</f>
        <v>55.51</v>
      </c>
      <c r="E368" s="4">
        <f ca="1">OFFSET(InputPriceData!D$15,CalculationsAndCharts!$A368+$A$11,IF($C$7,7,0),1,1)</f>
        <v>55.56</v>
      </c>
      <c r="F368" s="4">
        <f ca="1">OFFSET(InputPriceData!E$15,CalculationsAndCharts!$A368+$A$11,IF($C$7,7,0),1,1)</f>
        <v>54.44</v>
      </c>
      <c r="G368" s="4">
        <f ca="1">OFFSET(InputPriceData!F$15,CalculationsAndCharts!$A368+$A$11,IF($C$7,7,0),1,1)</f>
        <v>54.92</v>
      </c>
      <c r="H368" s="126" t="e">
        <f t="shared" si="201"/>
        <v>#N/A</v>
      </c>
      <c r="I368" s="41" t="e">
        <f t="shared" si="202"/>
        <v>#N/A</v>
      </c>
      <c r="J368" s="41" t="e">
        <f t="shared" si="202"/>
        <v>#N/A</v>
      </c>
      <c r="K368" s="215">
        <f t="shared" ca="1" si="203"/>
        <v>54.924669073185939</v>
      </c>
      <c r="L368" s="215">
        <f t="shared" ca="1" si="224"/>
        <v>54.924669073185939</v>
      </c>
      <c r="M368" s="121">
        <f t="shared" ca="1" si="204"/>
        <v>-0.42387678894086933</v>
      </c>
      <c r="N368" s="121">
        <f t="shared" ca="1" si="225"/>
        <v>-2.3919322369354457E-2</v>
      </c>
      <c r="O368" s="121">
        <f t="shared" ca="1" si="226"/>
        <v>1.3525026449926867</v>
      </c>
      <c r="P368" s="121">
        <f t="shared" ca="1" si="233"/>
        <v>-0.12821872306536622</v>
      </c>
      <c r="Q368" s="121">
        <f t="shared" ca="1" si="205"/>
        <v>7.0438235677519195E-2</v>
      </c>
      <c r="R368" s="121">
        <f t="shared" ca="1" si="206"/>
        <v>7.3874863783039216E-3</v>
      </c>
      <c r="S368" s="121"/>
      <c r="T368" s="124">
        <f t="shared" ca="1" si="207"/>
        <v>55.6</v>
      </c>
      <c r="U368" s="124">
        <f t="shared" ca="1" si="208"/>
        <v>50.18</v>
      </c>
      <c r="V368" s="121">
        <f t="shared" ca="1" si="209"/>
        <v>0.87453874538745402</v>
      </c>
      <c r="W368" s="121" t="e">
        <f t="shared" si="227"/>
        <v>#N/A</v>
      </c>
      <c r="X368" s="124">
        <f t="shared" si="228"/>
        <v>0.2</v>
      </c>
      <c r="Y368" s="124">
        <f t="shared" si="229"/>
        <v>0.8</v>
      </c>
      <c r="Z368" t="e">
        <f t="shared" ca="1" si="210"/>
        <v>#N/A</v>
      </c>
      <c r="AA368" t="e">
        <f t="shared" ca="1" si="211"/>
        <v>#N/A</v>
      </c>
      <c r="AB368" t="e">
        <f t="shared" ca="1" si="212"/>
        <v>#N/A</v>
      </c>
      <c r="AC368" t="e">
        <f t="shared" ca="1" si="213"/>
        <v>#N/A</v>
      </c>
      <c r="AD368" t="b">
        <f t="shared" ca="1" si="214"/>
        <v>0</v>
      </c>
      <c r="AE368" t="b">
        <f t="shared" ca="1" si="200"/>
        <v>0</v>
      </c>
      <c r="AF368" t="b">
        <f t="shared" ca="1" si="230"/>
        <v>1</v>
      </c>
      <c r="AG368" t="b">
        <f t="shared" ca="1" si="215"/>
        <v>0</v>
      </c>
      <c r="AH368" t="b">
        <f t="shared" ca="1" si="196"/>
        <v>0</v>
      </c>
      <c r="AI368" s="225" t="e">
        <f t="shared" ca="1" si="216"/>
        <v>#N/A</v>
      </c>
      <c r="AJ368" s="225" t="e">
        <f t="shared" ca="1" si="217"/>
        <v>#N/A</v>
      </c>
      <c r="AK368" s="225" t="e">
        <f t="shared" ca="1" si="218"/>
        <v>#N/A</v>
      </c>
      <c r="AL368" s="225" t="e">
        <f t="shared" ca="1" si="219"/>
        <v>#N/A</v>
      </c>
      <c r="AM368" t="b">
        <f t="shared" ca="1" si="220"/>
        <v>0</v>
      </c>
      <c r="AN368" t="b">
        <f t="shared" ca="1" si="197"/>
        <v>0</v>
      </c>
      <c r="AO368" t="b">
        <f t="shared" ca="1" si="231"/>
        <v>0</v>
      </c>
      <c r="AP368" t="b">
        <f t="shared" ca="1" si="221"/>
        <v>0</v>
      </c>
      <c r="AQ368" t="b">
        <f t="shared" ca="1" si="198"/>
        <v>0</v>
      </c>
      <c r="AR368" s="124" t="e">
        <f t="shared" ca="1" si="222"/>
        <v>#N/A</v>
      </c>
      <c r="AS368" s="124" t="e">
        <f t="shared" ca="1" si="223"/>
        <v>#N/A</v>
      </c>
      <c r="AT368" t="e">
        <f t="shared" ca="1" si="232"/>
        <v>#N/A</v>
      </c>
      <c r="AU368" t="e">
        <f t="shared" ca="1" si="232"/>
        <v>#N/A</v>
      </c>
    </row>
    <row r="369" spans="1:47" x14ac:dyDescent="0.25">
      <c r="A369">
        <v>337</v>
      </c>
      <c r="B369" s="74">
        <f ca="1">OFFSET(InputPriceData!B$15,CalculationsAndCharts!$A369+$A$11,0,1,1)</f>
        <v>41100</v>
      </c>
      <c r="C369" s="3">
        <f ca="1">OFFSET(InputPriceData!G$15,CalculationsAndCharts!$A369+$A$11,0,1,1)</f>
        <v>3324300</v>
      </c>
      <c r="D369" s="4">
        <f ca="1">OFFSET(InputPriceData!C$15,CalculationsAndCharts!$A369+$A$11,IF($C$7,7,0),1,1)</f>
        <v>55.04</v>
      </c>
      <c r="E369" s="4">
        <f ca="1">OFFSET(InputPriceData!D$15,CalculationsAndCharts!$A369+$A$11,IF($C$7,7,0),1,1)</f>
        <v>56.04</v>
      </c>
      <c r="F369" s="4">
        <f ca="1">OFFSET(InputPriceData!E$15,CalculationsAndCharts!$A369+$A$11,IF($C$7,7,0),1,1)</f>
        <v>54.88</v>
      </c>
      <c r="G369" s="4">
        <f ca="1">OFFSET(InputPriceData!F$15,CalculationsAndCharts!$A369+$A$11,IF($C$7,7,0),1,1)</f>
        <v>55.6</v>
      </c>
      <c r="H369" s="126" t="e">
        <f t="shared" si="201"/>
        <v>#N/A</v>
      </c>
      <c r="I369" s="41" t="e">
        <f t="shared" si="202"/>
        <v>#N/A</v>
      </c>
      <c r="J369" s="41" t="e">
        <f t="shared" si="202"/>
        <v>#N/A</v>
      </c>
      <c r="K369" s="215">
        <f t="shared" ca="1" si="203"/>
        <v>54.672092547165192</v>
      </c>
      <c r="L369" s="215">
        <f t="shared" ca="1" si="224"/>
        <v>54.672092547165192</v>
      </c>
      <c r="M369" s="121">
        <f t="shared" ca="1" si="204"/>
        <v>0.47442396066173803</v>
      </c>
      <c r="N369" s="121">
        <f t="shared" ca="1" si="225"/>
        <v>-7.1710951868716247E-2</v>
      </c>
      <c r="O369" s="121">
        <f t="shared" ca="1" si="226"/>
        <v>1.3525026449926867</v>
      </c>
      <c r="P369" s="121">
        <f t="shared" ca="1" si="233"/>
        <v>-0.12821872306536622</v>
      </c>
      <c r="Q369" s="121">
        <f t="shared" ca="1" si="205"/>
        <v>3.8162325752588544E-2</v>
      </c>
      <c r="R369" s="121">
        <f t="shared" ca="1" si="206"/>
        <v>3.5311968514324971E-2</v>
      </c>
      <c r="S369" s="121"/>
      <c r="T369" s="124">
        <f t="shared" ca="1" si="207"/>
        <v>55.6</v>
      </c>
      <c r="U369" s="124">
        <f t="shared" ca="1" si="208"/>
        <v>50.18</v>
      </c>
      <c r="V369" s="121">
        <f t="shared" ca="1" si="209"/>
        <v>1</v>
      </c>
      <c r="W369" s="121" t="e">
        <f t="shared" si="227"/>
        <v>#N/A</v>
      </c>
      <c r="X369" s="124">
        <f t="shared" si="228"/>
        <v>0.2</v>
      </c>
      <c r="Y369" s="124">
        <f t="shared" si="229"/>
        <v>0.8</v>
      </c>
      <c r="Z369">
        <f t="shared" ca="1" si="210"/>
        <v>55.04</v>
      </c>
      <c r="AA369" t="e">
        <f t="shared" ca="1" si="211"/>
        <v>#N/A</v>
      </c>
      <c r="AB369" t="e">
        <f t="shared" ca="1" si="212"/>
        <v>#N/A</v>
      </c>
      <c r="AC369" t="e">
        <f t="shared" ca="1" si="213"/>
        <v>#N/A</v>
      </c>
      <c r="AD369" t="b">
        <f t="shared" ca="1" si="214"/>
        <v>0</v>
      </c>
      <c r="AE369" t="b">
        <f t="shared" ca="1" si="200"/>
        <v>1</v>
      </c>
      <c r="AF369" t="b">
        <f t="shared" ca="1" si="230"/>
        <v>1</v>
      </c>
      <c r="AG369" t="b">
        <f t="shared" ca="1" si="215"/>
        <v>0</v>
      </c>
      <c r="AH369" t="b">
        <f t="shared" ca="1" si="196"/>
        <v>0</v>
      </c>
      <c r="AI369" s="225">
        <f t="shared" ca="1" si="216"/>
        <v>55.04</v>
      </c>
      <c r="AJ369" s="225" t="e">
        <f t="shared" ca="1" si="217"/>
        <v>#N/A</v>
      </c>
      <c r="AK369" s="225">
        <f t="shared" ca="1" si="218"/>
        <v>55.04</v>
      </c>
      <c r="AL369" s="225" t="e">
        <f t="shared" ca="1" si="219"/>
        <v>#N/A</v>
      </c>
      <c r="AM369" t="b">
        <f t="shared" ca="1" si="220"/>
        <v>0</v>
      </c>
      <c r="AN369" t="b">
        <f t="shared" ca="1" si="197"/>
        <v>0</v>
      </c>
      <c r="AO369" t="b">
        <f t="shared" ca="1" si="231"/>
        <v>0</v>
      </c>
      <c r="AP369" t="b">
        <f t="shared" ca="1" si="221"/>
        <v>0</v>
      </c>
      <c r="AQ369" t="b">
        <f t="shared" ca="1" si="198"/>
        <v>1</v>
      </c>
      <c r="AR369" s="124" t="e">
        <f t="shared" ca="1" si="222"/>
        <v>#N/A</v>
      </c>
      <c r="AS369" s="124">
        <f t="shared" ca="1" si="223"/>
        <v>55.04</v>
      </c>
      <c r="AT369" t="e">
        <f t="shared" ca="1" si="232"/>
        <v>#N/A</v>
      </c>
      <c r="AU369">
        <f t="shared" ca="1" si="232"/>
        <v>55.04</v>
      </c>
    </row>
    <row r="370" spans="1:47" x14ac:dyDescent="0.25">
      <c r="A370">
        <v>338</v>
      </c>
      <c r="B370" s="74">
        <f ca="1">OFFSET(InputPriceData!B$15,CalculationsAndCharts!$A370+$A$11,0,1,1)</f>
        <v>41099</v>
      </c>
      <c r="C370" s="3">
        <f ca="1">OFFSET(InputPriceData!G$15,CalculationsAndCharts!$A370+$A$11,0,1,1)</f>
        <v>1496300</v>
      </c>
      <c r="D370" s="4">
        <f ca="1">OFFSET(InputPriceData!C$15,CalculationsAndCharts!$A370+$A$11,IF($C$7,7,0),1,1)</f>
        <v>54.48</v>
      </c>
      <c r="E370" s="4">
        <f ca="1">OFFSET(InputPriceData!D$15,CalculationsAndCharts!$A370+$A$11,IF($C$7,7,0),1,1)</f>
        <v>55.07</v>
      </c>
      <c r="F370" s="4">
        <f ca="1">OFFSET(InputPriceData!E$15,CalculationsAndCharts!$A370+$A$11,IF($C$7,7,0),1,1)</f>
        <v>54.4</v>
      </c>
      <c r="G370" s="4">
        <f ca="1">OFFSET(InputPriceData!F$15,CalculationsAndCharts!$A370+$A$11,IF($C$7,7,0),1,1)</f>
        <v>54.86</v>
      </c>
      <c r="H370" s="126" t="e">
        <f t="shared" si="201"/>
        <v>#N/A</v>
      </c>
      <c r="I370" s="41" t="e">
        <f t="shared" si="202"/>
        <v>#N/A</v>
      </c>
      <c r="J370" s="41" t="e">
        <f t="shared" si="202"/>
        <v>#N/A</v>
      </c>
      <c r="K370" s="215">
        <f t="shared" ca="1" si="203"/>
        <v>54.419825519925226</v>
      </c>
      <c r="L370" s="215">
        <f t="shared" ca="1" si="224"/>
        <v>54.419825519925226</v>
      </c>
      <c r="M370" s="121">
        <f t="shared" ca="1" si="204"/>
        <v>-1.0054403561998299E-2</v>
      </c>
      <c r="N370" s="121">
        <f t="shared" ca="1" si="225"/>
        <v>-0.12821872306536622</v>
      </c>
      <c r="O370" s="121">
        <f t="shared" ca="1" si="226"/>
        <v>1.3525026449926867</v>
      </c>
      <c r="P370" s="121">
        <f t="shared" ca="1" si="233"/>
        <v>-0.12821872306536622</v>
      </c>
      <c r="Q370" s="121">
        <f t="shared" ca="1" si="205"/>
        <v>0</v>
      </c>
      <c r="R370" s="121">
        <f t="shared" ca="1" si="206"/>
        <v>0.11489231040038692</v>
      </c>
      <c r="S370" s="121"/>
      <c r="T370" s="124">
        <f t="shared" ca="1" si="207"/>
        <v>54.95</v>
      </c>
      <c r="U370" s="124">
        <f t="shared" ca="1" si="208"/>
        <v>50.18</v>
      </c>
      <c r="V370" s="121">
        <f t="shared" ca="1" si="209"/>
        <v>0.98113207547169745</v>
      </c>
      <c r="W370" s="121" t="e">
        <f t="shared" si="227"/>
        <v>#N/A</v>
      </c>
      <c r="X370" s="124">
        <f t="shared" si="228"/>
        <v>0.2</v>
      </c>
      <c r="Y370" s="124">
        <f t="shared" si="229"/>
        <v>0.8</v>
      </c>
      <c r="Z370" t="e">
        <f t="shared" ca="1" si="210"/>
        <v>#N/A</v>
      </c>
      <c r="AA370" t="e">
        <f t="shared" ca="1" si="211"/>
        <v>#N/A</v>
      </c>
      <c r="AB370">
        <f t="shared" ca="1" si="212"/>
        <v>0.11489231040038692</v>
      </c>
      <c r="AC370" t="e">
        <f t="shared" ca="1" si="213"/>
        <v>#N/A</v>
      </c>
      <c r="AD370" t="b">
        <f t="shared" ca="1" si="214"/>
        <v>1</v>
      </c>
      <c r="AE370" t="b">
        <f t="shared" ca="1" si="200"/>
        <v>0</v>
      </c>
      <c r="AF370" t="b">
        <f t="shared" ca="1" si="230"/>
        <v>0</v>
      </c>
      <c r="AG370" t="b">
        <f t="shared" ca="1" si="215"/>
        <v>0</v>
      </c>
      <c r="AH370" t="b">
        <f t="shared" ca="1" si="196"/>
        <v>0</v>
      </c>
      <c r="AI370" s="225" t="e">
        <f t="shared" ca="1" si="216"/>
        <v>#N/A</v>
      </c>
      <c r="AJ370" s="225" t="e">
        <f t="shared" ca="1" si="217"/>
        <v>#N/A</v>
      </c>
      <c r="AK370" s="225" t="e">
        <f t="shared" ca="1" si="218"/>
        <v>#N/A</v>
      </c>
      <c r="AL370" s="225" t="e">
        <f t="shared" ca="1" si="219"/>
        <v>#N/A</v>
      </c>
      <c r="AM370" t="b">
        <f t="shared" ca="1" si="220"/>
        <v>0</v>
      </c>
      <c r="AN370" t="b">
        <f t="shared" ca="1" si="197"/>
        <v>0</v>
      </c>
      <c r="AO370" t="b">
        <f t="shared" ca="1" si="231"/>
        <v>1</v>
      </c>
      <c r="AP370" t="b">
        <f t="shared" ca="1" si="221"/>
        <v>1</v>
      </c>
      <c r="AQ370" t="b">
        <f t="shared" ca="1" si="198"/>
        <v>0</v>
      </c>
      <c r="AR370" s="124" t="e">
        <f t="shared" ca="1" si="222"/>
        <v>#N/A</v>
      </c>
      <c r="AS370" s="124" t="e">
        <f t="shared" ca="1" si="223"/>
        <v>#N/A</v>
      </c>
      <c r="AT370" t="e">
        <f t="shared" ca="1" si="232"/>
        <v>#N/A</v>
      </c>
      <c r="AU370" t="e">
        <f t="shared" ca="1" si="232"/>
        <v>#N/A</v>
      </c>
    </row>
    <row r="371" spans="1:47" x14ac:dyDescent="0.25">
      <c r="A371">
        <v>339</v>
      </c>
      <c r="B371" s="74">
        <f ca="1">OFFSET(InputPriceData!B$15,CalculationsAndCharts!$A371+$A$11,0,1,1)</f>
        <v>41096</v>
      </c>
      <c r="C371" s="3">
        <f ca="1">OFFSET(InputPriceData!G$15,CalculationsAndCharts!$A371+$A$11,0,1,1)</f>
        <v>1917000</v>
      </c>
      <c r="D371" s="4">
        <f ca="1">OFFSET(InputPriceData!C$15,CalculationsAndCharts!$A371+$A$11,IF($C$7,7,0),1,1)</f>
        <v>53.99</v>
      </c>
      <c r="E371" s="4">
        <f ca="1">OFFSET(InputPriceData!D$15,CalculationsAndCharts!$A371+$A$11,IF($C$7,7,0),1,1)</f>
        <v>55.05</v>
      </c>
      <c r="F371" s="4">
        <f ca="1">OFFSET(InputPriceData!E$15,CalculationsAndCharts!$A371+$A$11,IF($C$7,7,0),1,1)</f>
        <v>53.9</v>
      </c>
      <c r="G371" s="4">
        <f ca="1">OFFSET(InputPriceData!F$15,CalculationsAndCharts!$A371+$A$11,IF($C$7,7,0),1,1)</f>
        <v>54.59</v>
      </c>
      <c r="H371" s="126" t="e">
        <f t="shared" si="201"/>
        <v>#N/A</v>
      </c>
      <c r="I371" s="41" t="e">
        <f t="shared" si="202"/>
        <v>#N/A</v>
      </c>
      <c r="J371" s="41" t="e">
        <f t="shared" si="202"/>
        <v>#N/A</v>
      </c>
      <c r="K371" s="215">
        <f t="shared" ca="1" si="203"/>
        <v>54.305106815869635</v>
      </c>
      <c r="L371" s="215">
        <f t="shared" ca="1" si="224"/>
        <v>54.305106815869635</v>
      </c>
      <c r="M371" s="121">
        <f t="shared" ca="1" si="204"/>
        <v>-7.6351765509081404E-2</v>
      </c>
      <c r="N371" s="121">
        <f t="shared" ca="1" si="225"/>
        <v>-4.3795299287454348E-2</v>
      </c>
      <c r="O371" s="121">
        <f t="shared" ca="1" si="226"/>
        <v>1.3525026449926867</v>
      </c>
      <c r="P371" s="121">
        <f t="shared" ca="1" si="233"/>
        <v>-4.3795299287454348E-2</v>
      </c>
      <c r="Q371" s="121">
        <f t="shared" ca="1" si="205"/>
        <v>0</v>
      </c>
      <c r="R371" s="121">
        <f t="shared" ca="1" si="206"/>
        <v>0.24941135186860888</v>
      </c>
      <c r="S371" s="121"/>
      <c r="T371" s="124">
        <f t="shared" ca="1" si="207"/>
        <v>54.95</v>
      </c>
      <c r="U371" s="124">
        <f t="shared" ca="1" si="208"/>
        <v>50.18</v>
      </c>
      <c r="V371" s="121">
        <f t="shared" ca="1" si="209"/>
        <v>0.92452830188679258</v>
      </c>
      <c r="W371" s="121" t="e">
        <f t="shared" si="227"/>
        <v>#N/A</v>
      </c>
      <c r="X371" s="124">
        <f t="shared" si="228"/>
        <v>0.2</v>
      </c>
      <c r="Y371" s="124">
        <f t="shared" si="229"/>
        <v>0.8</v>
      </c>
      <c r="Z371" t="e">
        <f t="shared" ca="1" si="210"/>
        <v>#N/A</v>
      </c>
      <c r="AA371" t="e">
        <f t="shared" ca="1" si="211"/>
        <v>#N/A</v>
      </c>
      <c r="AB371" t="e">
        <f t="shared" ca="1" si="212"/>
        <v>#N/A</v>
      </c>
      <c r="AC371" t="e">
        <f t="shared" ca="1" si="213"/>
        <v>#N/A</v>
      </c>
      <c r="AD371" t="b">
        <f t="shared" ca="1" si="214"/>
        <v>0</v>
      </c>
      <c r="AE371" t="b">
        <f t="shared" ca="1" si="200"/>
        <v>0</v>
      </c>
      <c r="AF371" t="b">
        <f t="shared" ca="1" si="230"/>
        <v>0</v>
      </c>
      <c r="AG371" t="b">
        <f t="shared" ca="1" si="215"/>
        <v>0</v>
      </c>
      <c r="AH371" t="b">
        <f t="shared" ca="1" si="196"/>
        <v>0</v>
      </c>
      <c r="AI371" s="225" t="e">
        <f t="shared" ca="1" si="216"/>
        <v>#N/A</v>
      </c>
      <c r="AJ371" s="225" t="e">
        <f t="shared" ca="1" si="217"/>
        <v>#N/A</v>
      </c>
      <c r="AK371" s="225" t="e">
        <f t="shared" ca="1" si="218"/>
        <v>#N/A</v>
      </c>
      <c r="AL371" s="225" t="e">
        <f t="shared" ca="1" si="219"/>
        <v>#N/A</v>
      </c>
      <c r="AM371" t="b">
        <f t="shared" ca="1" si="220"/>
        <v>0</v>
      </c>
      <c r="AN371" t="b">
        <f t="shared" ca="1" si="197"/>
        <v>0</v>
      </c>
      <c r="AO371" t="b">
        <f t="shared" ca="1" si="231"/>
        <v>1</v>
      </c>
      <c r="AP371" t="b">
        <f t="shared" ca="1" si="221"/>
        <v>0</v>
      </c>
      <c r="AQ371" t="b">
        <f t="shared" ca="1" si="198"/>
        <v>0</v>
      </c>
      <c r="AR371" s="124" t="e">
        <f t="shared" ca="1" si="222"/>
        <v>#N/A</v>
      </c>
      <c r="AS371" s="124" t="e">
        <f t="shared" ca="1" si="223"/>
        <v>#N/A</v>
      </c>
      <c r="AT371" t="e">
        <f t="shared" ca="1" si="232"/>
        <v>#N/A</v>
      </c>
      <c r="AU371" t="e">
        <f t="shared" ca="1" si="232"/>
        <v>#N/A</v>
      </c>
    </row>
    <row r="372" spans="1:47" x14ac:dyDescent="0.25">
      <c r="A372">
        <v>340</v>
      </c>
      <c r="B372" s="74">
        <f ca="1">OFFSET(InputPriceData!B$15,CalculationsAndCharts!$A372+$A$11,0,1,1)</f>
        <v>41095</v>
      </c>
      <c r="C372" s="3">
        <f ca="1">OFFSET(InputPriceData!G$15,CalculationsAndCharts!$A372+$A$11,0,1,1)</f>
        <v>4047600</v>
      </c>
      <c r="D372" s="4">
        <f ca="1">OFFSET(InputPriceData!C$15,CalculationsAndCharts!$A372+$A$11,IF($C$7,7,0),1,1)</f>
        <v>53.75</v>
      </c>
      <c r="E372" s="4">
        <f ca="1">OFFSET(InputPriceData!D$15,CalculationsAndCharts!$A372+$A$11,IF($C$7,7,0),1,1)</f>
        <v>54.57</v>
      </c>
      <c r="F372" s="4">
        <f ca="1">OFFSET(InputPriceData!E$15,CalculationsAndCharts!$A372+$A$11,IF($C$7,7,0),1,1)</f>
        <v>53.02</v>
      </c>
      <c r="G372" s="4">
        <f ca="1">OFFSET(InputPriceData!F$15,CalculationsAndCharts!$A372+$A$11,IF($C$7,7,0),1,1)</f>
        <v>54.29</v>
      </c>
      <c r="H372" s="126" t="e">
        <f t="shared" si="201"/>
        <v>#N/A</v>
      </c>
      <c r="I372" s="41" t="e">
        <f t="shared" si="202"/>
        <v>#N/A</v>
      </c>
      <c r="J372" s="41" t="e">
        <f t="shared" si="202"/>
        <v>#N/A</v>
      </c>
      <c r="K372" s="215">
        <f t="shared" ca="1" si="203"/>
        <v>54.284613146011061</v>
      </c>
      <c r="L372" s="215">
        <f t="shared" ca="1" si="224"/>
        <v>54.284613146011061</v>
      </c>
      <c r="M372" s="121">
        <f t="shared" ca="1" si="204"/>
        <v>-0.18841443851178619</v>
      </c>
      <c r="N372" s="121">
        <f t="shared" ca="1" si="225"/>
        <v>0.16183104723194436</v>
      </c>
      <c r="O372" s="121">
        <f t="shared" ca="1" si="226"/>
        <v>1.3525026449926867</v>
      </c>
      <c r="P372" s="121">
        <f t="shared" ca="1" si="233"/>
        <v>0.16183104723194436</v>
      </c>
      <c r="Q372" s="121">
        <f t="shared" ca="1" si="205"/>
        <v>0</v>
      </c>
      <c r="R372" s="121">
        <f t="shared" ca="1" si="206"/>
        <v>0.42297059058571013</v>
      </c>
      <c r="S372" s="121"/>
      <c r="T372" s="124">
        <f t="shared" ca="1" si="207"/>
        <v>54.95</v>
      </c>
      <c r="U372" s="124">
        <f t="shared" ca="1" si="208"/>
        <v>48.98</v>
      </c>
      <c r="V372" s="121">
        <f t="shared" ca="1" si="209"/>
        <v>0.88944723618090404</v>
      </c>
      <c r="W372" s="121" t="e">
        <f t="shared" si="227"/>
        <v>#N/A</v>
      </c>
      <c r="X372" s="124">
        <f t="shared" si="228"/>
        <v>0.2</v>
      </c>
      <c r="Y372" s="124">
        <f t="shared" si="229"/>
        <v>0.8</v>
      </c>
      <c r="Z372" t="e">
        <f t="shared" ca="1" si="210"/>
        <v>#N/A</v>
      </c>
      <c r="AA372" t="e">
        <f t="shared" ca="1" si="211"/>
        <v>#N/A</v>
      </c>
      <c r="AB372" t="e">
        <f t="shared" ca="1" si="212"/>
        <v>#N/A</v>
      </c>
      <c r="AC372" t="e">
        <f t="shared" ca="1" si="213"/>
        <v>#N/A</v>
      </c>
      <c r="AD372" t="b">
        <f t="shared" ca="1" si="214"/>
        <v>0</v>
      </c>
      <c r="AE372" t="b">
        <f t="shared" ca="1" si="200"/>
        <v>0</v>
      </c>
      <c r="AF372" t="b">
        <f t="shared" ca="1" si="230"/>
        <v>0</v>
      </c>
      <c r="AG372" t="b">
        <f t="shared" ca="1" si="215"/>
        <v>0</v>
      </c>
      <c r="AH372" t="b">
        <f t="shared" ca="1" si="196"/>
        <v>0</v>
      </c>
      <c r="AI372" s="225" t="e">
        <f t="shared" ca="1" si="216"/>
        <v>#N/A</v>
      </c>
      <c r="AJ372" s="225" t="e">
        <f t="shared" ca="1" si="217"/>
        <v>#N/A</v>
      </c>
      <c r="AK372" s="225" t="e">
        <f t="shared" ca="1" si="218"/>
        <v>#N/A</v>
      </c>
      <c r="AL372" s="225" t="e">
        <f t="shared" ca="1" si="219"/>
        <v>#N/A</v>
      </c>
      <c r="AM372" t="b">
        <f t="shared" ca="1" si="220"/>
        <v>0</v>
      </c>
      <c r="AN372" t="b">
        <f t="shared" ca="1" si="197"/>
        <v>0</v>
      </c>
      <c r="AO372" t="b">
        <f t="shared" ca="1" si="231"/>
        <v>1</v>
      </c>
      <c r="AP372" t="b">
        <f t="shared" ca="1" si="221"/>
        <v>0</v>
      </c>
      <c r="AQ372" t="b">
        <f t="shared" ca="1" si="198"/>
        <v>0</v>
      </c>
      <c r="AR372" s="124" t="e">
        <f t="shared" ca="1" si="222"/>
        <v>#N/A</v>
      </c>
      <c r="AS372" s="124" t="e">
        <f t="shared" ca="1" si="223"/>
        <v>#N/A</v>
      </c>
      <c r="AT372" t="e">
        <f t="shared" ca="1" si="232"/>
        <v>#N/A</v>
      </c>
      <c r="AU372" t="e">
        <f t="shared" ca="1" si="232"/>
        <v>#N/A</v>
      </c>
    </row>
    <row r="373" spans="1:47" x14ac:dyDescent="0.25">
      <c r="A373">
        <v>341</v>
      </c>
      <c r="B373" s="74">
        <f ca="1">OFFSET(InputPriceData!B$15,CalculationsAndCharts!$A373+$A$11,0,1,1)</f>
        <v>41093</v>
      </c>
      <c r="C373" s="3">
        <f ca="1">OFFSET(InputPriceData!G$15,CalculationsAndCharts!$A373+$A$11,0,1,1)</f>
        <v>2343200</v>
      </c>
      <c r="D373" s="4">
        <f ca="1">OFFSET(InputPriceData!C$15,CalculationsAndCharts!$A373+$A$11,IF($C$7,7,0),1,1)</f>
        <v>54.73</v>
      </c>
      <c r="E373" s="4">
        <f ca="1">OFFSET(InputPriceData!D$15,CalculationsAndCharts!$A373+$A$11,IF($C$7,7,0),1,1)</f>
        <v>54.83</v>
      </c>
      <c r="F373" s="4">
        <f ca="1">OFFSET(InputPriceData!E$15,CalculationsAndCharts!$A373+$A$11,IF($C$7,7,0),1,1)</f>
        <v>53.23</v>
      </c>
      <c r="G373" s="4">
        <f ca="1">OFFSET(InputPriceData!F$15,CalculationsAndCharts!$A373+$A$11,IF($C$7,7,0),1,1)</f>
        <v>53.76</v>
      </c>
      <c r="H373" s="126" t="e">
        <f t="shared" si="201"/>
        <v>#N/A</v>
      </c>
      <c r="I373" s="41" t="e">
        <f t="shared" ref="I373:J392" si="234">IF($A373=$E$25,I$32,NA())</f>
        <v>#N/A</v>
      </c>
      <c r="J373" s="41" t="e">
        <f t="shared" si="234"/>
        <v>#N/A</v>
      </c>
      <c r="K373" s="215">
        <f t="shared" ca="1" si="203"/>
        <v>54.330420058751429</v>
      </c>
      <c r="L373" s="215">
        <f t="shared" ca="1" si="224"/>
        <v>54.330420058751429</v>
      </c>
      <c r="M373" s="121">
        <f t="shared" ca="1" si="204"/>
        <v>-0.57439896249513089</v>
      </c>
      <c r="N373" s="121">
        <f t="shared" ca="1" si="225"/>
        <v>0.48070196533419457</v>
      </c>
      <c r="O373" s="121">
        <f t="shared" ca="1" si="226"/>
        <v>1.3525026449926867</v>
      </c>
      <c r="P373" s="121">
        <f t="shared" ca="1" si="233"/>
        <v>0.17636046753334164</v>
      </c>
      <c r="Q373" s="121">
        <f t="shared" ca="1" si="205"/>
        <v>0.25876250646693005</v>
      </c>
      <c r="R373" s="121">
        <f t="shared" ca="1" si="206"/>
        <v>0.58463146638456742</v>
      </c>
      <c r="S373" s="121"/>
      <c r="T373" s="124">
        <f t="shared" ca="1" si="207"/>
        <v>54.95</v>
      </c>
      <c r="U373" s="124">
        <f t="shared" ca="1" si="208"/>
        <v>48.7</v>
      </c>
      <c r="V373" s="121">
        <f t="shared" ca="1" si="209"/>
        <v>0.80959999999999921</v>
      </c>
      <c r="W373" s="121" t="e">
        <f t="shared" si="227"/>
        <v>#N/A</v>
      </c>
      <c r="X373" s="124">
        <f t="shared" si="228"/>
        <v>0.2</v>
      </c>
      <c r="Y373" s="124">
        <f t="shared" si="229"/>
        <v>0.8</v>
      </c>
      <c r="Z373" t="e">
        <f t="shared" ca="1" si="210"/>
        <v>#N/A</v>
      </c>
      <c r="AA373" t="e">
        <f t="shared" ca="1" si="211"/>
        <v>#N/A</v>
      </c>
      <c r="AB373" t="e">
        <f t="shared" ca="1" si="212"/>
        <v>#N/A</v>
      </c>
      <c r="AC373" t="e">
        <f t="shared" ca="1" si="213"/>
        <v>#N/A</v>
      </c>
      <c r="AD373" t="b">
        <f t="shared" ca="1" si="214"/>
        <v>0</v>
      </c>
      <c r="AE373" t="b">
        <f t="shared" ca="1" si="200"/>
        <v>0</v>
      </c>
      <c r="AF373" t="b">
        <f t="shared" ca="1" si="230"/>
        <v>0</v>
      </c>
      <c r="AG373" t="b">
        <f t="shared" ca="1" si="215"/>
        <v>0</v>
      </c>
      <c r="AH373" t="b">
        <f t="shared" ca="1" si="196"/>
        <v>0</v>
      </c>
      <c r="AI373" s="225" t="e">
        <f t="shared" ca="1" si="216"/>
        <v>#N/A</v>
      </c>
      <c r="AJ373" s="225" t="e">
        <f t="shared" ca="1" si="217"/>
        <v>#N/A</v>
      </c>
      <c r="AK373" s="225" t="e">
        <f t="shared" ca="1" si="218"/>
        <v>#N/A</v>
      </c>
      <c r="AL373" s="225" t="e">
        <f t="shared" ca="1" si="219"/>
        <v>#N/A</v>
      </c>
      <c r="AM373" t="b">
        <f t="shared" ca="1" si="220"/>
        <v>0</v>
      </c>
      <c r="AN373" t="b">
        <f t="shared" ca="1" si="197"/>
        <v>0</v>
      </c>
      <c r="AO373" t="b">
        <f t="shared" ca="1" si="231"/>
        <v>1</v>
      </c>
      <c r="AP373" t="b">
        <f t="shared" ca="1" si="221"/>
        <v>0</v>
      </c>
      <c r="AQ373" t="b">
        <f t="shared" ca="1" si="198"/>
        <v>0</v>
      </c>
      <c r="AR373" s="124" t="e">
        <f t="shared" ca="1" si="222"/>
        <v>#N/A</v>
      </c>
      <c r="AS373" s="124" t="e">
        <f t="shared" ca="1" si="223"/>
        <v>#N/A</v>
      </c>
      <c r="AT373" t="e">
        <f t="shared" ca="1" si="232"/>
        <v>#N/A</v>
      </c>
      <c r="AU373" t="e">
        <f t="shared" ca="1" si="232"/>
        <v>#N/A</v>
      </c>
    </row>
    <row r="374" spans="1:47" x14ac:dyDescent="0.25">
      <c r="A374">
        <v>342</v>
      </c>
      <c r="B374" s="74">
        <f ca="1">OFFSET(InputPriceData!B$15,CalculationsAndCharts!$A374+$A$11,0,1,1)</f>
        <v>41092</v>
      </c>
      <c r="C374" s="3">
        <f ca="1">OFFSET(InputPriceData!G$15,CalculationsAndCharts!$A374+$A$11,0,1,1)</f>
        <v>2317200</v>
      </c>
      <c r="D374" s="4">
        <f ca="1">OFFSET(InputPriceData!C$15,CalculationsAndCharts!$A374+$A$11,IF($C$7,7,0),1,1)</f>
        <v>54.61</v>
      </c>
      <c r="E374" s="4">
        <f ca="1">OFFSET(InputPriceData!D$15,CalculationsAndCharts!$A374+$A$11,IF($C$7,7,0),1,1)</f>
        <v>55.02</v>
      </c>
      <c r="F374" s="4">
        <f ca="1">OFFSET(InputPriceData!E$15,CalculationsAndCharts!$A374+$A$11,IF($C$7,7,0),1,1)</f>
        <v>54.28</v>
      </c>
      <c r="G374" s="4">
        <f ca="1">OFFSET(InputPriceData!F$15,CalculationsAndCharts!$A374+$A$11,IF($C$7,7,0),1,1)</f>
        <v>54.73</v>
      </c>
      <c r="H374" s="126" t="e">
        <f t="shared" si="201"/>
        <v>#N/A</v>
      </c>
      <c r="I374" s="41" t="e">
        <f t="shared" si="234"/>
        <v>#N/A</v>
      </c>
      <c r="J374" s="41" t="e">
        <f t="shared" si="234"/>
        <v>#N/A</v>
      </c>
      <c r="K374" s="215">
        <f t="shared" ca="1" si="203"/>
        <v>54.253819185070554</v>
      </c>
      <c r="L374" s="215">
        <f t="shared" ca="1" si="224"/>
        <v>54.253819185070554</v>
      </c>
      <c r="M374" s="121">
        <f t="shared" ca="1" si="204"/>
        <v>0.61562789863685285</v>
      </c>
      <c r="N374" s="121">
        <f t="shared" ca="1" si="225"/>
        <v>0.72539396366213882</v>
      </c>
      <c r="O374" s="121">
        <f t="shared" ca="1" si="226"/>
        <v>1.3525026449926867</v>
      </c>
      <c r="P374" s="121">
        <f t="shared" ca="1" si="233"/>
        <v>0.17636046753334164</v>
      </c>
      <c r="Q374" s="121">
        <f t="shared" ca="1" si="205"/>
        <v>0.4668087809883642</v>
      </c>
      <c r="R374" s="121">
        <f t="shared" ca="1" si="206"/>
        <v>0.69749667841793661</v>
      </c>
      <c r="S374" s="121"/>
      <c r="T374" s="124">
        <f t="shared" ca="1" si="207"/>
        <v>54.95</v>
      </c>
      <c r="U374" s="124">
        <f t="shared" ca="1" si="208"/>
        <v>46.76</v>
      </c>
      <c r="V374" s="121">
        <f t="shared" ca="1" si="209"/>
        <v>0.97313797313797246</v>
      </c>
      <c r="W374" s="121" t="e">
        <f t="shared" si="227"/>
        <v>#N/A</v>
      </c>
      <c r="X374" s="124">
        <f t="shared" si="228"/>
        <v>0.2</v>
      </c>
      <c r="Y374" s="124">
        <f t="shared" si="229"/>
        <v>0.8</v>
      </c>
      <c r="Z374" t="e">
        <f t="shared" ca="1" si="210"/>
        <v>#N/A</v>
      </c>
      <c r="AA374" t="e">
        <f t="shared" ca="1" si="211"/>
        <v>#N/A</v>
      </c>
      <c r="AB374" t="e">
        <f t="shared" ca="1" si="212"/>
        <v>#N/A</v>
      </c>
      <c r="AC374" t="e">
        <f t="shared" ca="1" si="213"/>
        <v>#N/A</v>
      </c>
      <c r="AD374" t="b">
        <f t="shared" ca="1" si="214"/>
        <v>0</v>
      </c>
      <c r="AE374" t="b">
        <f t="shared" ca="1" si="200"/>
        <v>0</v>
      </c>
      <c r="AF374" t="b">
        <f t="shared" ca="1" si="230"/>
        <v>0</v>
      </c>
      <c r="AG374" t="b">
        <f t="shared" ca="1" si="215"/>
        <v>0</v>
      </c>
      <c r="AH374" t="b">
        <f t="shared" ca="1" si="196"/>
        <v>0</v>
      </c>
      <c r="AI374" s="225" t="e">
        <f t="shared" ca="1" si="216"/>
        <v>#N/A</v>
      </c>
      <c r="AJ374" s="225" t="e">
        <f t="shared" ca="1" si="217"/>
        <v>#N/A</v>
      </c>
      <c r="AK374" s="225" t="e">
        <f t="shared" ca="1" si="218"/>
        <v>#N/A</v>
      </c>
      <c r="AL374" s="225" t="e">
        <f t="shared" ca="1" si="219"/>
        <v>#N/A</v>
      </c>
      <c r="AM374" t="b">
        <f t="shared" ca="1" si="220"/>
        <v>0</v>
      </c>
      <c r="AN374" t="b">
        <f t="shared" ca="1" si="197"/>
        <v>0</v>
      </c>
      <c r="AO374" t="b">
        <f t="shared" ca="1" si="231"/>
        <v>1</v>
      </c>
      <c r="AP374" t="b">
        <f t="shared" ca="1" si="221"/>
        <v>0</v>
      </c>
      <c r="AQ374" t="b">
        <f t="shared" ca="1" si="198"/>
        <v>0</v>
      </c>
      <c r="AR374" s="124" t="e">
        <f t="shared" ca="1" si="222"/>
        <v>#N/A</v>
      </c>
      <c r="AS374" s="124" t="e">
        <f t="shared" ca="1" si="223"/>
        <v>#N/A</v>
      </c>
      <c r="AT374" t="e">
        <f t="shared" ca="1" si="232"/>
        <v>#N/A</v>
      </c>
      <c r="AU374" t="e">
        <f t="shared" ca="1" si="232"/>
        <v>#N/A</v>
      </c>
    </row>
    <row r="375" spans="1:47" x14ac:dyDescent="0.25">
      <c r="A375">
        <v>343</v>
      </c>
      <c r="B375" s="74">
        <f ca="1">OFFSET(InputPriceData!B$15,CalculationsAndCharts!$A375+$A$11,0,1,1)</f>
        <v>41089</v>
      </c>
      <c r="C375" s="3">
        <f ca="1">OFFSET(InputPriceData!G$15,CalculationsAndCharts!$A375+$A$11,0,1,1)</f>
        <v>3181100</v>
      </c>
      <c r="D375" s="4">
        <f ca="1">OFFSET(InputPriceData!C$15,CalculationsAndCharts!$A375+$A$11,IF($C$7,7,0),1,1)</f>
        <v>54.34</v>
      </c>
      <c r="E375" s="4">
        <f ca="1">OFFSET(InputPriceData!D$15,CalculationsAndCharts!$A375+$A$11,IF($C$7,7,0),1,1)</f>
        <v>54.69</v>
      </c>
      <c r="F375" s="4">
        <f ca="1">OFFSET(InputPriceData!E$15,CalculationsAndCharts!$A375+$A$11,IF($C$7,7,0),1,1)</f>
        <v>53.72</v>
      </c>
      <c r="G375" s="4">
        <f ca="1">OFFSET(InputPriceData!F$15,CalculationsAndCharts!$A375+$A$11,IF($C$7,7,0),1,1)</f>
        <v>54.39</v>
      </c>
      <c r="H375" s="126" t="e">
        <f t="shared" si="201"/>
        <v>#N/A</v>
      </c>
      <c r="I375" s="41" t="e">
        <f t="shared" si="234"/>
        <v>#N/A</v>
      </c>
      <c r="J375" s="41" t="e">
        <f t="shared" si="234"/>
        <v>#N/A</v>
      </c>
      <c r="K375" s="215">
        <f t="shared" ca="1" si="203"/>
        <v>54.062148752950499</v>
      </c>
      <c r="L375" s="215">
        <f t="shared" ca="1" si="224"/>
        <v>54.062148752950499</v>
      </c>
      <c r="M375" s="121">
        <f t="shared" ca="1" si="204"/>
        <v>0.60189482316379406</v>
      </c>
      <c r="N375" s="121">
        <f t="shared" ca="1" si="225"/>
        <v>0.88656130824454826</v>
      </c>
      <c r="O375" s="121">
        <f t="shared" ca="1" si="226"/>
        <v>1.3525026449926867</v>
      </c>
      <c r="P375" s="121">
        <f t="shared" ca="1" si="233"/>
        <v>0.17636046753334164</v>
      </c>
      <c r="Q375" s="121">
        <f t="shared" ca="1" si="205"/>
        <v>0.60383927583088115</v>
      </c>
      <c r="R375" s="121">
        <f t="shared" ca="1" si="206"/>
        <v>0.76590984439029608</v>
      </c>
      <c r="S375" s="121"/>
      <c r="T375" s="124">
        <f t="shared" ca="1" si="207"/>
        <v>54.95</v>
      </c>
      <c r="U375" s="124">
        <f t="shared" ca="1" si="208"/>
        <v>46.76</v>
      </c>
      <c r="V375" s="121">
        <f t="shared" ca="1" si="209"/>
        <v>0.93162393162393142</v>
      </c>
      <c r="W375" s="121" t="e">
        <f t="shared" si="227"/>
        <v>#N/A</v>
      </c>
      <c r="X375" s="124">
        <f t="shared" si="228"/>
        <v>0.2</v>
      </c>
      <c r="Y375" s="124">
        <f t="shared" si="229"/>
        <v>0.8</v>
      </c>
      <c r="Z375" t="e">
        <f t="shared" ca="1" si="210"/>
        <v>#N/A</v>
      </c>
      <c r="AA375" t="e">
        <f t="shared" ca="1" si="211"/>
        <v>#N/A</v>
      </c>
      <c r="AB375" t="e">
        <f t="shared" ca="1" si="212"/>
        <v>#N/A</v>
      </c>
      <c r="AC375" t="e">
        <f t="shared" ca="1" si="213"/>
        <v>#N/A</v>
      </c>
      <c r="AD375" t="b">
        <f t="shared" ca="1" si="214"/>
        <v>0</v>
      </c>
      <c r="AE375" t="b">
        <f t="shared" ca="1" si="200"/>
        <v>0</v>
      </c>
      <c r="AF375" t="b">
        <f t="shared" ca="1" si="230"/>
        <v>0</v>
      </c>
      <c r="AG375" t="b">
        <f t="shared" ca="1" si="215"/>
        <v>0</v>
      </c>
      <c r="AH375" t="b">
        <f t="shared" ca="1" si="196"/>
        <v>0</v>
      </c>
      <c r="AI375" s="225" t="e">
        <f t="shared" ca="1" si="216"/>
        <v>#N/A</v>
      </c>
      <c r="AJ375" s="225" t="e">
        <f t="shared" ca="1" si="217"/>
        <v>#N/A</v>
      </c>
      <c r="AK375" s="225" t="e">
        <f t="shared" ca="1" si="218"/>
        <v>#N/A</v>
      </c>
      <c r="AL375" s="225" t="e">
        <f t="shared" ca="1" si="219"/>
        <v>#N/A</v>
      </c>
      <c r="AM375" t="b">
        <f t="shared" ca="1" si="220"/>
        <v>0</v>
      </c>
      <c r="AN375" t="b">
        <f t="shared" ca="1" si="197"/>
        <v>0</v>
      </c>
      <c r="AO375" t="b">
        <f t="shared" ca="1" si="231"/>
        <v>1</v>
      </c>
      <c r="AP375" t="b">
        <f t="shared" ca="1" si="221"/>
        <v>0</v>
      </c>
      <c r="AQ375" t="b">
        <f t="shared" ca="1" si="198"/>
        <v>0</v>
      </c>
      <c r="AR375" s="124" t="e">
        <f t="shared" ca="1" si="222"/>
        <v>#N/A</v>
      </c>
      <c r="AS375" s="124" t="e">
        <f t="shared" ca="1" si="223"/>
        <v>#N/A</v>
      </c>
      <c r="AT375" t="e">
        <f t="shared" ca="1" si="232"/>
        <v>#N/A</v>
      </c>
      <c r="AU375" t="e">
        <f t="shared" ca="1" si="232"/>
        <v>#N/A</v>
      </c>
    </row>
    <row r="376" spans="1:47" x14ac:dyDescent="0.25">
      <c r="A376">
        <v>344</v>
      </c>
      <c r="B376" s="74">
        <f ca="1">OFFSET(InputPriceData!B$15,CalculationsAndCharts!$A376+$A$11,0,1,1)</f>
        <v>41088</v>
      </c>
      <c r="C376" s="3">
        <f ca="1">OFFSET(InputPriceData!G$15,CalculationsAndCharts!$A376+$A$11,0,1,1)</f>
        <v>3299100</v>
      </c>
      <c r="D376" s="4">
        <f ca="1">OFFSET(InputPriceData!C$15,CalculationsAndCharts!$A376+$A$11,IF($C$7,7,0),1,1)</f>
        <v>52.75</v>
      </c>
      <c r="E376" s="4">
        <f ca="1">OFFSET(InputPriceData!D$15,CalculationsAndCharts!$A376+$A$11,IF($C$7,7,0),1,1)</f>
        <v>53.75</v>
      </c>
      <c r="F376" s="4">
        <f ca="1">OFFSET(InputPriceData!E$15,CalculationsAndCharts!$A376+$A$11,IF($C$7,7,0),1,1)</f>
        <v>52.61</v>
      </c>
      <c r="G376" s="4">
        <f ca="1">OFFSET(InputPriceData!F$15,CalculationsAndCharts!$A376+$A$11,IF($C$7,7,0),1,1)</f>
        <v>53.73</v>
      </c>
      <c r="H376" s="126" t="e">
        <f t="shared" si="201"/>
        <v>#N/A</v>
      </c>
      <c r="I376" s="41" t="e">
        <f t="shared" si="234"/>
        <v>#N/A</v>
      </c>
      <c r="J376" s="41" t="e">
        <f t="shared" si="234"/>
        <v>#N/A</v>
      </c>
      <c r="K376" s="215">
        <f t="shared" ca="1" si="203"/>
        <v>53.902539281595338</v>
      </c>
      <c r="L376" s="215">
        <f t="shared" ca="1" si="224"/>
        <v>53.902539281595338</v>
      </c>
      <c r="M376" s="121">
        <f t="shared" ca="1" si="204"/>
        <v>0.22785981073666517</v>
      </c>
      <c r="N376" s="121">
        <f t="shared" ca="1" si="225"/>
        <v>1.1074396108030595</v>
      </c>
      <c r="O376" s="121">
        <f t="shared" ca="1" si="226"/>
        <v>1.3525026449926867</v>
      </c>
      <c r="P376" s="121">
        <f t="shared" ca="1" si="233"/>
        <v>0.17636046753334164</v>
      </c>
      <c r="Q376" s="121">
        <f t="shared" ca="1" si="205"/>
        <v>0.7916382569333561</v>
      </c>
      <c r="R376" s="121">
        <f t="shared" ca="1" si="206"/>
        <v>0.79032967774225005</v>
      </c>
      <c r="S376" s="121"/>
      <c r="T376" s="124">
        <f t="shared" ca="1" si="207"/>
        <v>54.95</v>
      </c>
      <c r="U376" s="124">
        <f t="shared" ca="1" si="208"/>
        <v>46.76</v>
      </c>
      <c r="V376" s="121">
        <f t="shared" ca="1" si="209"/>
        <v>0.85103785103785035</v>
      </c>
      <c r="W376" s="121" t="e">
        <f t="shared" si="227"/>
        <v>#N/A</v>
      </c>
      <c r="X376" s="124">
        <f t="shared" si="228"/>
        <v>0.2</v>
      </c>
      <c r="Y376" s="124">
        <f t="shared" si="229"/>
        <v>0.8</v>
      </c>
      <c r="Z376" t="e">
        <f t="shared" ca="1" si="210"/>
        <v>#N/A</v>
      </c>
      <c r="AA376" t="e">
        <f t="shared" ca="1" si="211"/>
        <v>#N/A</v>
      </c>
      <c r="AB376" t="e">
        <f t="shared" ca="1" si="212"/>
        <v>#N/A</v>
      </c>
      <c r="AC376" t="e">
        <f t="shared" ca="1" si="213"/>
        <v>#N/A</v>
      </c>
      <c r="AD376" t="b">
        <f t="shared" ca="1" si="214"/>
        <v>0</v>
      </c>
      <c r="AE376" t="b">
        <f t="shared" ca="1" si="200"/>
        <v>0</v>
      </c>
      <c r="AF376" t="b">
        <f t="shared" ca="1" si="230"/>
        <v>0</v>
      </c>
      <c r="AG376" t="b">
        <f t="shared" ca="1" si="215"/>
        <v>0</v>
      </c>
      <c r="AH376" t="b">
        <f t="shared" ca="1" si="196"/>
        <v>0</v>
      </c>
      <c r="AI376" s="225" t="e">
        <f t="shared" ca="1" si="216"/>
        <v>#N/A</v>
      </c>
      <c r="AJ376" s="225" t="e">
        <f t="shared" ca="1" si="217"/>
        <v>#N/A</v>
      </c>
      <c r="AK376" s="225" t="e">
        <f t="shared" ca="1" si="218"/>
        <v>#N/A</v>
      </c>
      <c r="AL376" s="225" t="e">
        <f t="shared" ca="1" si="219"/>
        <v>#N/A</v>
      </c>
      <c r="AM376" t="b">
        <f t="shared" ca="1" si="220"/>
        <v>0</v>
      </c>
      <c r="AN376" t="b">
        <f t="shared" ca="1" si="197"/>
        <v>0</v>
      </c>
      <c r="AO376" t="b">
        <f t="shared" ca="1" si="231"/>
        <v>1</v>
      </c>
      <c r="AP376" t="b">
        <f t="shared" ca="1" si="221"/>
        <v>0</v>
      </c>
      <c r="AQ376" t="b">
        <f t="shared" ca="1" si="198"/>
        <v>0</v>
      </c>
      <c r="AR376" s="124" t="e">
        <f t="shared" ca="1" si="222"/>
        <v>#N/A</v>
      </c>
      <c r="AS376" s="124" t="e">
        <f t="shared" ca="1" si="223"/>
        <v>#N/A</v>
      </c>
      <c r="AT376" t="e">
        <f t="shared" ca="1" si="232"/>
        <v>#N/A</v>
      </c>
      <c r="AU376" t="e">
        <f t="shared" ca="1" si="232"/>
        <v>#N/A</v>
      </c>
    </row>
    <row r="377" spans="1:47" x14ac:dyDescent="0.25">
      <c r="A377">
        <v>345</v>
      </c>
      <c r="B377" s="74">
        <f ca="1">OFFSET(InputPriceData!B$15,CalculationsAndCharts!$A377+$A$11,0,1,1)</f>
        <v>41087</v>
      </c>
      <c r="C377" s="3">
        <f ca="1">OFFSET(InputPriceData!G$15,CalculationsAndCharts!$A377+$A$11,0,1,1)</f>
        <v>4864500</v>
      </c>
      <c r="D377" s="4">
        <f ca="1">OFFSET(InputPriceData!C$15,CalculationsAndCharts!$A377+$A$11,IF($C$7,7,0),1,1)</f>
        <v>55.23</v>
      </c>
      <c r="E377" s="4">
        <f ca="1">OFFSET(InputPriceData!D$15,CalculationsAndCharts!$A377+$A$11,IF($C$7,7,0),1,1)</f>
        <v>55.3</v>
      </c>
      <c r="F377" s="4">
        <f ca="1">OFFSET(InputPriceData!E$15,CalculationsAndCharts!$A377+$A$11,IF($C$7,7,0),1,1)</f>
        <v>53.28</v>
      </c>
      <c r="G377" s="4">
        <f ca="1">OFFSET(InputPriceData!F$15,CalculationsAndCharts!$A377+$A$11,IF($C$7,7,0),1,1)</f>
        <v>54.02</v>
      </c>
      <c r="H377" s="126" t="e">
        <f t="shared" si="201"/>
        <v>#N/A</v>
      </c>
      <c r="I377" s="41" t="e">
        <f t="shared" si="234"/>
        <v>#N/A</v>
      </c>
      <c r="J377" s="41" t="e">
        <f t="shared" si="234"/>
        <v>#N/A</v>
      </c>
      <c r="K377" s="215">
        <f t="shared" ca="1" si="203"/>
        <v>53.611385058451219</v>
      </c>
      <c r="L377" s="215">
        <f t="shared" ca="1" si="224"/>
        <v>53.611385058451219</v>
      </c>
      <c r="M377" s="121">
        <f t="shared" ca="1" si="204"/>
        <v>0.81999770620054291</v>
      </c>
      <c r="N377" s="121">
        <f t="shared" ca="1" si="225"/>
        <v>1.218226979998821</v>
      </c>
      <c r="O377" s="121">
        <f t="shared" ca="1" si="226"/>
        <v>1.3525026449926867</v>
      </c>
      <c r="P377" s="121">
        <f t="shared" ca="1" si="233"/>
        <v>0.17636046753334164</v>
      </c>
      <c r="Q377" s="121">
        <f t="shared" ca="1" si="205"/>
        <v>0.88583381536072237</v>
      </c>
      <c r="R377" s="121">
        <f t="shared" ca="1" si="206"/>
        <v>0.7927168055613476</v>
      </c>
      <c r="S377" s="121"/>
      <c r="T377" s="124">
        <f t="shared" ca="1" si="207"/>
        <v>54.95</v>
      </c>
      <c r="U377" s="124">
        <f t="shared" ca="1" si="208"/>
        <v>46.76</v>
      </c>
      <c r="V377" s="121">
        <f t="shared" ca="1" si="209"/>
        <v>0.88644688644688652</v>
      </c>
      <c r="W377" s="121" t="e">
        <f t="shared" si="227"/>
        <v>#N/A</v>
      </c>
      <c r="X377" s="124">
        <f t="shared" si="228"/>
        <v>0.2</v>
      </c>
      <c r="Y377" s="124">
        <f t="shared" si="229"/>
        <v>0.8</v>
      </c>
      <c r="Z377" t="e">
        <f t="shared" ca="1" si="210"/>
        <v>#N/A</v>
      </c>
      <c r="AA377" t="e">
        <f t="shared" ca="1" si="211"/>
        <v>#N/A</v>
      </c>
      <c r="AB377" t="e">
        <f t="shared" ca="1" si="212"/>
        <v>#N/A</v>
      </c>
      <c r="AC377" t="e">
        <f t="shared" ca="1" si="213"/>
        <v>#N/A</v>
      </c>
      <c r="AD377" t="b">
        <f t="shared" ca="1" si="214"/>
        <v>0</v>
      </c>
      <c r="AE377" t="b">
        <f t="shared" ca="1" si="200"/>
        <v>0</v>
      </c>
      <c r="AF377" t="b">
        <f t="shared" ca="1" si="230"/>
        <v>0</v>
      </c>
      <c r="AG377" t="b">
        <f t="shared" ca="1" si="215"/>
        <v>0</v>
      </c>
      <c r="AH377" t="b">
        <f t="shared" ca="1" si="196"/>
        <v>0</v>
      </c>
      <c r="AI377" s="225" t="e">
        <f t="shared" ca="1" si="216"/>
        <v>#N/A</v>
      </c>
      <c r="AJ377" s="225" t="e">
        <f t="shared" ca="1" si="217"/>
        <v>#N/A</v>
      </c>
      <c r="AK377" s="225" t="e">
        <f t="shared" ca="1" si="218"/>
        <v>#N/A</v>
      </c>
      <c r="AL377" s="225" t="e">
        <f t="shared" ca="1" si="219"/>
        <v>#N/A</v>
      </c>
      <c r="AM377" t="b">
        <f t="shared" ca="1" si="220"/>
        <v>0</v>
      </c>
      <c r="AN377" t="b">
        <f t="shared" ca="1" si="197"/>
        <v>0</v>
      </c>
      <c r="AO377" t="b">
        <f t="shared" ca="1" si="231"/>
        <v>1</v>
      </c>
      <c r="AP377" t="b">
        <f t="shared" ca="1" si="221"/>
        <v>0</v>
      </c>
      <c r="AQ377" t="b">
        <f t="shared" ca="1" si="198"/>
        <v>0</v>
      </c>
      <c r="AR377" s="124" t="e">
        <f t="shared" ca="1" si="222"/>
        <v>#N/A</v>
      </c>
      <c r="AS377" s="124" t="e">
        <f t="shared" ca="1" si="223"/>
        <v>#N/A</v>
      </c>
      <c r="AT377" t="e">
        <f t="shared" ca="1" si="232"/>
        <v>#N/A</v>
      </c>
      <c r="AU377" t="e">
        <f t="shared" ca="1" si="232"/>
        <v>#N/A</v>
      </c>
    </row>
    <row r="378" spans="1:47" x14ac:dyDescent="0.25">
      <c r="A378">
        <v>346</v>
      </c>
      <c r="B378" s="74">
        <f ca="1">OFFSET(InputPriceData!B$15,CalculationsAndCharts!$A378+$A$11,0,1,1)</f>
        <v>41086</v>
      </c>
      <c r="C378" s="3">
        <f ca="1">OFFSET(InputPriceData!G$15,CalculationsAndCharts!$A378+$A$11,0,1,1)</f>
        <v>4639000</v>
      </c>
      <c r="D378" s="4">
        <f ca="1">OFFSET(InputPriceData!C$15,CalculationsAndCharts!$A378+$A$11,IF($C$7,7,0),1,1)</f>
        <v>53.92</v>
      </c>
      <c r="E378" s="4">
        <f ca="1">OFFSET(InputPriceData!D$15,CalculationsAndCharts!$A378+$A$11,IF($C$7,7,0),1,1)</f>
        <v>55.18</v>
      </c>
      <c r="F378" s="4">
        <f ca="1">OFFSET(InputPriceData!E$15,CalculationsAndCharts!$A378+$A$11,IF($C$7,7,0),1,1)</f>
        <v>53.25</v>
      </c>
      <c r="G378" s="4">
        <f ca="1">OFFSET(InputPriceData!F$15,CalculationsAndCharts!$A378+$A$11,IF($C$7,7,0),1,1)</f>
        <v>54.95</v>
      </c>
      <c r="H378" s="126" t="e">
        <f t="shared" si="201"/>
        <v>#N/A</v>
      </c>
      <c r="I378" s="41" t="e">
        <f t="shared" si="234"/>
        <v>#N/A</v>
      </c>
      <c r="J378" s="41" t="e">
        <f t="shared" si="234"/>
        <v>#N/A</v>
      </c>
      <c r="K378" s="215">
        <f t="shared" ca="1" si="203"/>
        <v>53.065734478033363</v>
      </c>
      <c r="L378" s="215">
        <f t="shared" ca="1" si="224"/>
        <v>53.065734478033363</v>
      </c>
      <c r="M378" s="121">
        <f t="shared" ca="1" si="204"/>
        <v>2.2286491415796994</v>
      </c>
      <c r="N378" s="121">
        <f t="shared" ca="1" si="225"/>
        <v>1.0602777094166653</v>
      </c>
      <c r="O378" s="121">
        <f t="shared" ca="1" si="226"/>
        <v>1.3525026449926867</v>
      </c>
      <c r="P378" s="121">
        <f t="shared" ca="1" si="233"/>
        <v>0.17636046753334164</v>
      </c>
      <c r="Q378" s="121">
        <f t="shared" ca="1" si="205"/>
        <v>0.75153944720588639</v>
      </c>
      <c r="R378" s="121">
        <f t="shared" ca="1" si="206"/>
        <v>0.82684358339258768</v>
      </c>
      <c r="S378" s="121"/>
      <c r="T378" s="124">
        <f t="shared" ca="1" si="207"/>
        <v>54.95</v>
      </c>
      <c r="U378" s="124">
        <f t="shared" ca="1" si="208"/>
        <v>46.76</v>
      </c>
      <c r="V378" s="121">
        <f t="shared" ca="1" si="209"/>
        <v>1</v>
      </c>
      <c r="W378" s="121" t="e">
        <f t="shared" si="227"/>
        <v>#N/A</v>
      </c>
      <c r="X378" s="124">
        <f t="shared" si="228"/>
        <v>0.2</v>
      </c>
      <c r="Y378" s="124">
        <f t="shared" si="229"/>
        <v>0.8</v>
      </c>
      <c r="Z378" t="e">
        <f t="shared" ca="1" si="210"/>
        <v>#N/A</v>
      </c>
      <c r="AA378" t="e">
        <f t="shared" ca="1" si="211"/>
        <v>#N/A</v>
      </c>
      <c r="AB378" t="e">
        <f t="shared" ca="1" si="212"/>
        <v>#N/A</v>
      </c>
      <c r="AC378" t="e">
        <f t="shared" ca="1" si="213"/>
        <v>#N/A</v>
      </c>
      <c r="AD378" t="b">
        <f t="shared" ca="1" si="214"/>
        <v>0</v>
      </c>
      <c r="AE378" t="b">
        <f t="shared" ca="1" si="200"/>
        <v>0</v>
      </c>
      <c r="AF378" t="b">
        <f t="shared" ca="1" si="230"/>
        <v>0</v>
      </c>
      <c r="AG378" t="b">
        <f t="shared" ca="1" si="215"/>
        <v>0</v>
      </c>
      <c r="AH378" t="b">
        <f t="shared" ca="1" si="196"/>
        <v>0</v>
      </c>
      <c r="AI378" s="225" t="e">
        <f t="shared" ca="1" si="216"/>
        <v>#N/A</v>
      </c>
      <c r="AJ378" s="225" t="e">
        <f t="shared" ca="1" si="217"/>
        <v>#N/A</v>
      </c>
      <c r="AK378" s="225" t="e">
        <f t="shared" ca="1" si="218"/>
        <v>#N/A</v>
      </c>
      <c r="AL378" s="225" t="e">
        <f t="shared" ca="1" si="219"/>
        <v>#N/A</v>
      </c>
      <c r="AM378" t="b">
        <f t="shared" ca="1" si="220"/>
        <v>0</v>
      </c>
      <c r="AN378" t="b">
        <f t="shared" ca="1" si="197"/>
        <v>0</v>
      </c>
      <c r="AO378" t="b">
        <f t="shared" ca="1" si="231"/>
        <v>1</v>
      </c>
      <c r="AP378" t="b">
        <f t="shared" ca="1" si="221"/>
        <v>0</v>
      </c>
      <c r="AQ378" t="b">
        <f t="shared" ca="1" si="198"/>
        <v>0</v>
      </c>
      <c r="AR378" s="124" t="e">
        <f t="shared" ca="1" si="222"/>
        <v>#N/A</v>
      </c>
      <c r="AS378" s="124" t="e">
        <f t="shared" ca="1" si="223"/>
        <v>#N/A</v>
      </c>
      <c r="AT378" t="e">
        <f t="shared" ca="1" si="232"/>
        <v>#N/A</v>
      </c>
      <c r="AU378" t="e">
        <f t="shared" ca="1" si="232"/>
        <v>#N/A</v>
      </c>
    </row>
    <row r="379" spans="1:47" x14ac:dyDescent="0.25">
      <c r="A379">
        <v>347</v>
      </c>
      <c r="B379" s="74">
        <f ca="1">OFFSET(InputPriceData!B$15,CalculationsAndCharts!$A379+$A$11,0,1,1)</f>
        <v>41085</v>
      </c>
      <c r="C379" s="3">
        <f ca="1">OFFSET(InputPriceData!G$15,CalculationsAndCharts!$A379+$A$11,0,1,1)</f>
        <v>3847300</v>
      </c>
      <c r="D379" s="4">
        <f ca="1">OFFSET(InputPriceData!C$15,CalculationsAndCharts!$A379+$A$11,IF($C$7,7,0),1,1)</f>
        <v>52.5</v>
      </c>
      <c r="E379" s="4">
        <f ca="1">OFFSET(InputPriceData!D$15,CalculationsAndCharts!$A379+$A$11,IF($C$7,7,0),1,1)</f>
        <v>53.45</v>
      </c>
      <c r="F379" s="4">
        <f ca="1">OFFSET(InputPriceData!E$15,CalculationsAndCharts!$A379+$A$11,IF($C$7,7,0),1,1)</f>
        <v>52.29</v>
      </c>
      <c r="G379" s="4">
        <f ca="1">OFFSET(InputPriceData!F$15,CalculationsAndCharts!$A379+$A$11,IF($C$7,7,0),1,1)</f>
        <v>53.19</v>
      </c>
      <c r="H379" s="126" t="e">
        <f t="shared" si="201"/>
        <v>#N/A</v>
      </c>
      <c r="I379" s="41" t="e">
        <f t="shared" si="234"/>
        <v>#N/A</v>
      </c>
      <c r="J379" s="41" t="e">
        <f t="shared" si="234"/>
        <v>#N/A</v>
      </c>
      <c r="K379" s="215">
        <f t="shared" ca="1" si="203"/>
        <v>52.612570668961546</v>
      </c>
      <c r="L379" s="215">
        <f t="shared" ca="1" si="224"/>
        <v>52.612570668961546</v>
      </c>
      <c r="M379" s="121">
        <f t="shared" ca="1" si="204"/>
        <v>0.94558835402035635</v>
      </c>
      <c r="N379" s="121">
        <f t="shared" ca="1" si="225"/>
        <v>0.96184991756311156</v>
      </c>
      <c r="O379" s="121">
        <f t="shared" ca="1" si="226"/>
        <v>1.3525026449926867</v>
      </c>
      <c r="P379" s="121">
        <f t="shared" ca="1" si="233"/>
        <v>0.17636046753334164</v>
      </c>
      <c r="Q379" s="121">
        <f t="shared" ca="1" si="205"/>
        <v>0.66785246297905287</v>
      </c>
      <c r="R379" s="121">
        <f t="shared" ca="1" si="206"/>
        <v>0.904797054901748</v>
      </c>
      <c r="S379" s="121"/>
      <c r="T379" s="124">
        <f t="shared" ca="1" si="207"/>
        <v>53.19</v>
      </c>
      <c r="U379" s="124">
        <f t="shared" ca="1" si="208"/>
        <v>46.76</v>
      </c>
      <c r="V379" s="121">
        <f t="shared" ca="1" si="209"/>
        <v>1</v>
      </c>
      <c r="W379" s="121" t="e">
        <f t="shared" si="227"/>
        <v>#N/A</v>
      </c>
      <c r="X379" s="124">
        <f t="shared" si="228"/>
        <v>0.2</v>
      </c>
      <c r="Y379" s="124">
        <f t="shared" si="229"/>
        <v>0.8</v>
      </c>
      <c r="Z379" t="e">
        <f t="shared" ca="1" si="210"/>
        <v>#N/A</v>
      </c>
      <c r="AA379" t="e">
        <f t="shared" ca="1" si="211"/>
        <v>#N/A</v>
      </c>
      <c r="AB379" t="e">
        <f t="shared" ca="1" si="212"/>
        <v>#N/A</v>
      </c>
      <c r="AC379" t="e">
        <f t="shared" ca="1" si="213"/>
        <v>#N/A</v>
      </c>
      <c r="AD379" t="b">
        <f t="shared" ca="1" si="214"/>
        <v>0</v>
      </c>
      <c r="AE379" t="b">
        <f t="shared" ca="1" si="200"/>
        <v>0</v>
      </c>
      <c r="AF379" t="b">
        <f t="shared" ca="1" si="230"/>
        <v>0</v>
      </c>
      <c r="AG379" t="b">
        <f t="shared" ca="1" si="215"/>
        <v>0</v>
      </c>
      <c r="AH379" t="b">
        <f t="shared" ca="1" si="196"/>
        <v>0</v>
      </c>
      <c r="AI379" s="225" t="e">
        <f t="shared" ca="1" si="216"/>
        <v>#N/A</v>
      </c>
      <c r="AJ379" s="225" t="e">
        <f t="shared" ca="1" si="217"/>
        <v>#N/A</v>
      </c>
      <c r="AK379" s="225" t="e">
        <f t="shared" ca="1" si="218"/>
        <v>#N/A</v>
      </c>
      <c r="AL379" s="225" t="e">
        <f t="shared" ca="1" si="219"/>
        <v>#N/A</v>
      </c>
      <c r="AM379" t="b">
        <f t="shared" ca="1" si="220"/>
        <v>0</v>
      </c>
      <c r="AN379" t="b">
        <f t="shared" ca="1" si="197"/>
        <v>0</v>
      </c>
      <c r="AO379" t="b">
        <f t="shared" ca="1" si="231"/>
        <v>1</v>
      </c>
      <c r="AP379" t="b">
        <f t="shared" ca="1" si="221"/>
        <v>0</v>
      </c>
      <c r="AQ379" t="b">
        <f t="shared" ca="1" si="198"/>
        <v>0</v>
      </c>
      <c r="AR379" s="124" t="e">
        <f t="shared" ca="1" si="222"/>
        <v>#N/A</v>
      </c>
      <c r="AS379" s="124" t="e">
        <f t="shared" ca="1" si="223"/>
        <v>#N/A</v>
      </c>
      <c r="AT379" t="e">
        <f t="shared" ca="1" si="232"/>
        <v>#N/A</v>
      </c>
      <c r="AU379" t="e">
        <f t="shared" ca="1" si="232"/>
        <v>#N/A</v>
      </c>
    </row>
    <row r="380" spans="1:47" x14ac:dyDescent="0.25">
      <c r="A380">
        <v>348</v>
      </c>
      <c r="B380" s="74">
        <f ca="1">OFFSET(InputPriceData!B$15,CalculationsAndCharts!$A380+$A$11,0,1,1)</f>
        <v>41082</v>
      </c>
      <c r="C380" s="3">
        <f ca="1">OFFSET(InputPriceData!G$15,CalculationsAndCharts!$A380+$A$11,0,1,1)</f>
        <v>8631500</v>
      </c>
      <c r="D380" s="4">
        <f ca="1">OFFSET(InputPriceData!C$15,CalculationsAndCharts!$A380+$A$11,IF($C$7,7,0),1,1)</f>
        <v>52.45</v>
      </c>
      <c r="E380" s="4">
        <f ca="1">OFFSET(InputPriceData!D$15,CalculationsAndCharts!$A380+$A$11,IF($C$7,7,0),1,1)</f>
        <v>52.83</v>
      </c>
      <c r="F380" s="4">
        <f ca="1">OFFSET(InputPriceData!E$15,CalculationsAndCharts!$A380+$A$11,IF($C$7,7,0),1,1)</f>
        <v>52.17</v>
      </c>
      <c r="G380" s="4">
        <f ca="1">OFFSET(InputPriceData!F$15,CalculationsAndCharts!$A380+$A$11,IF($C$7,7,0),1,1)</f>
        <v>52.6</v>
      </c>
      <c r="H380" s="126" t="e">
        <f t="shared" si="201"/>
        <v>#N/A</v>
      </c>
      <c r="I380" s="41" t="e">
        <f t="shared" si="234"/>
        <v>#N/A</v>
      </c>
      <c r="J380" s="41" t="e">
        <f t="shared" si="234"/>
        <v>#N/A</v>
      </c>
      <c r="K380" s="215">
        <f t="shared" ca="1" si="203"/>
        <v>52.407761634044149</v>
      </c>
      <c r="L380" s="215">
        <f t="shared" ca="1" si="224"/>
        <v>52.407761634044149</v>
      </c>
      <c r="M380" s="121">
        <f t="shared" ca="1" si="204"/>
        <v>0.6786935306969315</v>
      </c>
      <c r="N380" s="121">
        <f t="shared" ca="1" si="225"/>
        <v>1.1073648648855388</v>
      </c>
      <c r="O380" s="121">
        <f t="shared" ca="1" si="226"/>
        <v>1.3525026449926867</v>
      </c>
      <c r="P380" s="121">
        <f t="shared" ca="1" si="233"/>
        <v>-7.9175266644495812E-2</v>
      </c>
      <c r="Q380" s="121">
        <f t="shared" ca="1" si="205"/>
        <v>0.82877588728960494</v>
      </c>
      <c r="R380" s="121">
        <f t="shared" ca="1" si="206"/>
        <v>0.97425191562723323</v>
      </c>
      <c r="S380" s="121"/>
      <c r="T380" s="124">
        <f t="shared" ca="1" si="207"/>
        <v>52.6</v>
      </c>
      <c r="U380" s="124">
        <f t="shared" ca="1" si="208"/>
        <v>46.76</v>
      </c>
      <c r="V380" s="121">
        <f t="shared" ca="1" si="209"/>
        <v>1</v>
      </c>
      <c r="W380" s="121" t="e">
        <f t="shared" si="227"/>
        <v>#N/A</v>
      </c>
      <c r="X380" s="124">
        <f t="shared" si="228"/>
        <v>0.2</v>
      </c>
      <c r="Y380" s="124">
        <f t="shared" si="229"/>
        <v>0.8</v>
      </c>
      <c r="Z380" t="e">
        <f t="shared" ca="1" si="210"/>
        <v>#N/A</v>
      </c>
      <c r="AA380" t="e">
        <f t="shared" ca="1" si="211"/>
        <v>#N/A</v>
      </c>
      <c r="AB380" t="e">
        <f t="shared" ca="1" si="212"/>
        <v>#N/A</v>
      </c>
      <c r="AC380" t="e">
        <f t="shared" ca="1" si="213"/>
        <v>#N/A</v>
      </c>
      <c r="AD380" t="b">
        <f t="shared" ca="1" si="214"/>
        <v>0</v>
      </c>
      <c r="AE380" t="b">
        <f t="shared" ca="1" si="200"/>
        <v>0</v>
      </c>
      <c r="AF380" t="b">
        <f t="shared" ca="1" si="230"/>
        <v>0</v>
      </c>
      <c r="AG380" t="b">
        <f t="shared" ca="1" si="215"/>
        <v>0</v>
      </c>
      <c r="AH380" t="b">
        <f t="shared" ca="1" si="196"/>
        <v>0</v>
      </c>
      <c r="AI380" s="225" t="e">
        <f t="shared" ca="1" si="216"/>
        <v>#N/A</v>
      </c>
      <c r="AJ380" s="225" t="e">
        <f t="shared" ca="1" si="217"/>
        <v>#N/A</v>
      </c>
      <c r="AK380" s="225" t="e">
        <f t="shared" ca="1" si="218"/>
        <v>#N/A</v>
      </c>
      <c r="AL380" s="225" t="e">
        <f t="shared" ca="1" si="219"/>
        <v>#N/A</v>
      </c>
      <c r="AM380" t="b">
        <f t="shared" ca="1" si="220"/>
        <v>0</v>
      </c>
      <c r="AN380" t="b">
        <f t="shared" ca="1" si="197"/>
        <v>0</v>
      </c>
      <c r="AO380" t="b">
        <f t="shared" ca="1" si="231"/>
        <v>1</v>
      </c>
      <c r="AP380" t="b">
        <f t="shared" ca="1" si="221"/>
        <v>0</v>
      </c>
      <c r="AQ380" t="b">
        <f t="shared" ca="1" si="198"/>
        <v>0</v>
      </c>
      <c r="AR380" s="124" t="e">
        <f t="shared" ca="1" si="222"/>
        <v>#N/A</v>
      </c>
      <c r="AS380" s="124" t="e">
        <f t="shared" ca="1" si="223"/>
        <v>#N/A</v>
      </c>
      <c r="AT380" t="e">
        <f t="shared" ca="1" si="232"/>
        <v>#N/A</v>
      </c>
      <c r="AU380" t="e">
        <f t="shared" ca="1" si="232"/>
        <v>#N/A</v>
      </c>
    </row>
    <row r="381" spans="1:47" x14ac:dyDescent="0.25">
      <c r="A381">
        <v>349</v>
      </c>
      <c r="B381" s="74">
        <f ca="1">OFFSET(InputPriceData!B$15,CalculationsAndCharts!$A381+$A$11,0,1,1)</f>
        <v>41081</v>
      </c>
      <c r="C381" s="3">
        <f ca="1">OFFSET(InputPriceData!G$15,CalculationsAndCharts!$A381+$A$11,0,1,1)</f>
        <v>3868900</v>
      </c>
      <c r="D381" s="4">
        <f ca="1">OFFSET(InputPriceData!C$15,CalculationsAndCharts!$A381+$A$11,IF($C$7,7,0),1,1)</f>
        <v>52.82</v>
      </c>
      <c r="E381" s="4">
        <f ca="1">OFFSET(InputPriceData!D$15,CalculationsAndCharts!$A381+$A$11,IF($C$7,7,0),1,1)</f>
        <v>53.06</v>
      </c>
      <c r="F381" s="4">
        <f ca="1">OFFSET(InputPriceData!E$15,CalculationsAndCharts!$A381+$A$11,IF($C$7,7,0),1,1)</f>
        <v>52.14</v>
      </c>
      <c r="G381" s="4">
        <f ca="1">OFFSET(InputPriceData!F$15,CalculationsAndCharts!$A381+$A$11,IF($C$7,7,0),1,1)</f>
        <v>52.38</v>
      </c>
      <c r="H381" s="126" t="e">
        <f t="shared" si="201"/>
        <v>#N/A</v>
      </c>
      <c r="I381" s="41" t="e">
        <f t="shared" si="234"/>
        <v>#N/A</v>
      </c>
      <c r="J381" s="41" t="e">
        <f t="shared" si="234"/>
        <v>#N/A</v>
      </c>
      <c r="K381" s="215">
        <f t="shared" ca="1" si="203"/>
        <v>52.209676007353593</v>
      </c>
      <c r="L381" s="215">
        <f t="shared" ca="1" si="224"/>
        <v>52.209676007353593</v>
      </c>
      <c r="M381" s="121">
        <f t="shared" ca="1" si="204"/>
        <v>0.75784852420501014</v>
      </c>
      <c r="N381" s="121">
        <f t="shared" ca="1" si="225"/>
        <v>1.2794631921091955</v>
      </c>
      <c r="O381" s="121">
        <f t="shared" ca="1" si="226"/>
        <v>1.3525026449926867</v>
      </c>
      <c r="P381" s="121">
        <f t="shared" ca="1" si="233"/>
        <v>-0.52939201378494816</v>
      </c>
      <c r="Q381" s="121">
        <f t="shared" ca="1" si="205"/>
        <v>0.9611883414712844</v>
      </c>
      <c r="R381" s="121">
        <f t="shared" ca="1" si="206"/>
        <v>1.0040651520451327</v>
      </c>
      <c r="S381" s="121"/>
      <c r="T381" s="124">
        <f t="shared" ca="1" si="207"/>
        <v>52.6</v>
      </c>
      <c r="U381" s="124">
        <f t="shared" ca="1" si="208"/>
        <v>46.76</v>
      </c>
      <c r="V381" s="121">
        <f t="shared" ca="1" si="209"/>
        <v>0.96232876712328785</v>
      </c>
      <c r="W381" s="121" t="e">
        <f t="shared" si="227"/>
        <v>#N/A</v>
      </c>
      <c r="X381" s="124">
        <f t="shared" si="228"/>
        <v>0.2</v>
      </c>
      <c r="Y381" s="124">
        <f t="shared" si="229"/>
        <v>0.8</v>
      </c>
      <c r="Z381" t="e">
        <f t="shared" ca="1" si="210"/>
        <v>#N/A</v>
      </c>
      <c r="AA381" t="e">
        <f t="shared" ca="1" si="211"/>
        <v>#N/A</v>
      </c>
      <c r="AB381" t="e">
        <f t="shared" ca="1" si="212"/>
        <v>#N/A</v>
      </c>
      <c r="AC381" t="e">
        <f t="shared" ca="1" si="213"/>
        <v>#N/A</v>
      </c>
      <c r="AD381" t="b">
        <f t="shared" ca="1" si="214"/>
        <v>0</v>
      </c>
      <c r="AE381" t="b">
        <f t="shared" ca="1" si="200"/>
        <v>0</v>
      </c>
      <c r="AF381" t="b">
        <f t="shared" ca="1" si="230"/>
        <v>0</v>
      </c>
      <c r="AG381" t="b">
        <f t="shared" ca="1" si="215"/>
        <v>0</v>
      </c>
      <c r="AH381" t="b">
        <f t="shared" ca="1" si="196"/>
        <v>0</v>
      </c>
      <c r="AI381" s="225" t="e">
        <f t="shared" ca="1" si="216"/>
        <v>#N/A</v>
      </c>
      <c r="AJ381" s="225" t="e">
        <f t="shared" ca="1" si="217"/>
        <v>#N/A</v>
      </c>
      <c r="AK381" s="225" t="e">
        <f t="shared" ca="1" si="218"/>
        <v>#N/A</v>
      </c>
      <c r="AL381" s="225" t="e">
        <f t="shared" ca="1" si="219"/>
        <v>#N/A</v>
      </c>
      <c r="AM381" t="b">
        <f t="shared" ca="1" si="220"/>
        <v>0</v>
      </c>
      <c r="AN381" t="b">
        <f t="shared" ca="1" si="197"/>
        <v>0</v>
      </c>
      <c r="AO381" t="b">
        <f t="shared" ca="1" si="231"/>
        <v>1</v>
      </c>
      <c r="AP381" t="b">
        <f t="shared" ca="1" si="221"/>
        <v>0</v>
      </c>
      <c r="AQ381" t="b">
        <f t="shared" ca="1" si="198"/>
        <v>0</v>
      </c>
      <c r="AR381" s="124" t="e">
        <f t="shared" ca="1" si="222"/>
        <v>#N/A</v>
      </c>
      <c r="AS381" s="124" t="e">
        <f t="shared" ca="1" si="223"/>
        <v>#N/A</v>
      </c>
      <c r="AT381" t="e">
        <f t="shared" ca="1" si="232"/>
        <v>#N/A</v>
      </c>
      <c r="AU381" t="e">
        <f t="shared" ca="1" si="232"/>
        <v>#N/A</v>
      </c>
    </row>
    <row r="382" spans="1:47" x14ac:dyDescent="0.25">
      <c r="A382">
        <v>350</v>
      </c>
      <c r="B382" s="74">
        <f ca="1">OFFSET(InputPriceData!B$15,CalculationsAndCharts!$A382+$A$11,0,1,1)</f>
        <v>41080</v>
      </c>
      <c r="C382" s="3">
        <f ca="1">OFFSET(InputPriceData!G$15,CalculationsAndCharts!$A382+$A$11,0,1,1)</f>
        <v>3232000</v>
      </c>
      <c r="D382" s="4">
        <f ca="1">OFFSET(InputPriceData!C$15,CalculationsAndCharts!$A382+$A$11,IF($C$7,7,0),1,1)</f>
        <v>52.33</v>
      </c>
      <c r="E382" s="4">
        <f ca="1">OFFSET(InputPriceData!D$15,CalculationsAndCharts!$A382+$A$11,IF($C$7,7,0),1,1)</f>
        <v>52.62</v>
      </c>
      <c r="F382" s="4">
        <f ca="1">OFFSET(InputPriceData!E$15,CalculationsAndCharts!$A382+$A$11,IF($C$7,7,0),1,1)</f>
        <v>52.02</v>
      </c>
      <c r="G382" s="4">
        <f ca="1">OFFSET(InputPriceData!F$15,CalculationsAndCharts!$A382+$A$11,IF($C$7,7,0),1,1)</f>
        <v>52.6</v>
      </c>
      <c r="H382" s="126" t="e">
        <f t="shared" si="201"/>
        <v>#N/A</v>
      </c>
      <c r="I382" s="41" t="e">
        <f t="shared" si="234"/>
        <v>#N/A</v>
      </c>
      <c r="J382" s="41" t="e">
        <f t="shared" si="234"/>
        <v>#N/A</v>
      </c>
      <c r="K382" s="215">
        <f t="shared" ca="1" si="203"/>
        <v>51.900590330675371</v>
      </c>
      <c r="L382" s="215">
        <f t="shared" ca="1" si="224"/>
        <v>51.900590330675371</v>
      </c>
      <c r="M382" s="121">
        <f t="shared" ca="1" si="204"/>
        <v>1.3297418976759348</v>
      </c>
      <c r="N382" s="121">
        <f t="shared" ca="1" si="225"/>
        <v>1.3525026449926867</v>
      </c>
      <c r="O382" s="121">
        <f t="shared" ca="1" si="226"/>
        <v>1.3525026449926867</v>
      </c>
      <c r="P382" s="121">
        <f t="shared" ca="1" si="233"/>
        <v>-0.9139297225541354</v>
      </c>
      <c r="Q382" s="121">
        <f t="shared" ca="1" si="205"/>
        <v>1</v>
      </c>
      <c r="R382" s="121">
        <f t="shared" ca="1" si="206"/>
        <v>1.0094152680017952</v>
      </c>
      <c r="S382" s="121"/>
      <c r="T382" s="124">
        <f t="shared" ca="1" si="207"/>
        <v>52.6</v>
      </c>
      <c r="U382" s="124">
        <f t="shared" ca="1" si="208"/>
        <v>46.76</v>
      </c>
      <c r="V382" s="121">
        <f t="shared" ca="1" si="209"/>
        <v>1</v>
      </c>
      <c r="W382" s="121" t="e">
        <f t="shared" si="227"/>
        <v>#N/A</v>
      </c>
      <c r="X382" s="124">
        <f t="shared" si="228"/>
        <v>0.2</v>
      </c>
      <c r="Y382" s="124">
        <f t="shared" si="229"/>
        <v>0.8</v>
      </c>
      <c r="Z382" t="e">
        <f t="shared" ca="1" si="210"/>
        <v>#N/A</v>
      </c>
      <c r="AA382" t="e">
        <f t="shared" ca="1" si="211"/>
        <v>#N/A</v>
      </c>
      <c r="AB382" t="e">
        <f t="shared" ca="1" si="212"/>
        <v>#N/A</v>
      </c>
      <c r="AC382" t="e">
        <f t="shared" ca="1" si="213"/>
        <v>#N/A</v>
      </c>
      <c r="AD382" t="b">
        <f t="shared" ca="1" si="214"/>
        <v>0</v>
      </c>
      <c r="AE382" t="b">
        <f t="shared" ca="1" si="200"/>
        <v>0</v>
      </c>
      <c r="AF382" t="b">
        <f t="shared" ca="1" si="230"/>
        <v>0</v>
      </c>
      <c r="AG382" t="b">
        <f t="shared" ca="1" si="215"/>
        <v>0</v>
      </c>
      <c r="AH382" t="b">
        <f t="shared" ca="1" si="196"/>
        <v>0</v>
      </c>
      <c r="AI382" s="225" t="e">
        <f t="shared" ca="1" si="216"/>
        <v>#N/A</v>
      </c>
      <c r="AJ382" s="225" t="e">
        <f t="shared" ca="1" si="217"/>
        <v>#N/A</v>
      </c>
      <c r="AK382" s="225" t="e">
        <f t="shared" ca="1" si="218"/>
        <v>#N/A</v>
      </c>
      <c r="AL382" s="225" t="e">
        <f t="shared" ca="1" si="219"/>
        <v>#N/A</v>
      </c>
      <c r="AM382" t="b">
        <f t="shared" ca="1" si="220"/>
        <v>0</v>
      </c>
      <c r="AN382" t="b">
        <f t="shared" ca="1" si="197"/>
        <v>0</v>
      </c>
      <c r="AO382" t="b">
        <f t="shared" ca="1" si="231"/>
        <v>1</v>
      </c>
      <c r="AP382" t="b">
        <f t="shared" ca="1" si="221"/>
        <v>0</v>
      </c>
      <c r="AQ382" t="b">
        <f t="shared" ca="1" si="198"/>
        <v>0</v>
      </c>
      <c r="AR382" s="124" t="e">
        <f t="shared" ca="1" si="222"/>
        <v>#N/A</v>
      </c>
      <c r="AS382" s="124" t="e">
        <f t="shared" ca="1" si="223"/>
        <v>#N/A</v>
      </c>
      <c r="AT382" t="e">
        <f t="shared" ca="1" si="232"/>
        <v>#N/A</v>
      </c>
      <c r="AU382" t="e">
        <f t="shared" ca="1" si="232"/>
        <v>#N/A</v>
      </c>
    </row>
    <row r="383" spans="1:47" x14ac:dyDescent="0.25">
      <c r="A383">
        <v>351</v>
      </c>
      <c r="B383" s="74">
        <f ca="1">OFFSET(InputPriceData!B$15,CalculationsAndCharts!$A383+$A$11,0,1,1)</f>
        <v>41079</v>
      </c>
      <c r="C383" s="3">
        <f ca="1">OFFSET(InputPriceData!G$15,CalculationsAndCharts!$A383+$A$11,0,1,1)</f>
        <v>3117000</v>
      </c>
      <c r="D383" s="4">
        <f ca="1">OFFSET(InputPriceData!C$15,CalculationsAndCharts!$A383+$A$11,IF($C$7,7,0),1,1)</f>
        <v>51.67</v>
      </c>
      <c r="E383" s="4">
        <f ca="1">OFFSET(InputPriceData!D$15,CalculationsAndCharts!$A383+$A$11,IF($C$7,7,0),1,1)</f>
        <v>52.31</v>
      </c>
      <c r="F383" s="4">
        <f ca="1">OFFSET(InputPriceData!E$15,CalculationsAndCharts!$A383+$A$11,IF($C$7,7,0),1,1)</f>
        <v>51.55</v>
      </c>
      <c r="G383" s="4">
        <f ca="1">OFFSET(InputPriceData!F$15,CalculationsAndCharts!$A383+$A$11,IF($C$7,7,0),1,1)</f>
        <v>52.2</v>
      </c>
      <c r="H383" s="126" t="e">
        <f t="shared" si="201"/>
        <v>#N/A</v>
      </c>
      <c r="I383" s="41" t="e">
        <f t="shared" si="234"/>
        <v>#N/A</v>
      </c>
      <c r="J383" s="41" t="e">
        <f t="shared" si="234"/>
        <v>#N/A</v>
      </c>
      <c r="K383" s="215">
        <f t="shared" ca="1" si="203"/>
        <v>51.511855017715348</v>
      </c>
      <c r="L383" s="215">
        <f t="shared" ca="1" si="224"/>
        <v>51.511855017715348</v>
      </c>
      <c r="M383" s="121">
        <f t="shared" ca="1" si="204"/>
        <v>1.3238913479447418</v>
      </c>
      <c r="N383" s="121">
        <f t="shared" ca="1" si="225"/>
        <v>1.3400900377165652</v>
      </c>
      <c r="O383" s="121">
        <f t="shared" ca="1" si="226"/>
        <v>1.3400900377165652</v>
      </c>
      <c r="P383" s="121">
        <f t="shared" ca="1" si="233"/>
        <v>-1.0447737896883469</v>
      </c>
      <c r="Q383" s="121">
        <f t="shared" ca="1" si="205"/>
        <v>1</v>
      </c>
      <c r="R383" s="121">
        <f t="shared" ca="1" si="206"/>
        <v>1.004685057446375</v>
      </c>
      <c r="S383" s="121"/>
      <c r="T383" s="124">
        <f t="shared" ca="1" si="207"/>
        <v>52.2</v>
      </c>
      <c r="U383" s="124">
        <f t="shared" ca="1" si="208"/>
        <v>45.9</v>
      </c>
      <c r="V383" s="121">
        <f t="shared" ca="1" si="209"/>
        <v>1</v>
      </c>
      <c r="W383" s="121" t="e">
        <f t="shared" si="227"/>
        <v>#N/A</v>
      </c>
      <c r="X383" s="124">
        <f t="shared" si="228"/>
        <v>0.2</v>
      </c>
      <c r="Y383" s="124">
        <f t="shared" si="229"/>
        <v>0.8</v>
      </c>
      <c r="Z383" t="e">
        <f t="shared" ca="1" si="210"/>
        <v>#N/A</v>
      </c>
      <c r="AA383" t="e">
        <f t="shared" ca="1" si="211"/>
        <v>#N/A</v>
      </c>
      <c r="AB383" t="e">
        <f t="shared" ca="1" si="212"/>
        <v>#N/A</v>
      </c>
      <c r="AC383" t="e">
        <f t="shared" ca="1" si="213"/>
        <v>#N/A</v>
      </c>
      <c r="AD383" t="b">
        <f t="shared" ca="1" si="214"/>
        <v>0</v>
      </c>
      <c r="AE383" t="b">
        <f t="shared" ca="1" si="200"/>
        <v>0</v>
      </c>
      <c r="AF383" t="b">
        <f t="shared" ca="1" si="230"/>
        <v>0</v>
      </c>
      <c r="AG383" t="b">
        <f t="shared" ca="1" si="215"/>
        <v>0</v>
      </c>
      <c r="AH383" t="b">
        <f t="shared" ca="1" si="196"/>
        <v>0</v>
      </c>
      <c r="AI383" s="225" t="e">
        <f t="shared" ca="1" si="216"/>
        <v>#N/A</v>
      </c>
      <c r="AJ383" s="225" t="e">
        <f t="shared" ca="1" si="217"/>
        <v>#N/A</v>
      </c>
      <c r="AK383" s="225" t="e">
        <f t="shared" ca="1" si="218"/>
        <v>#N/A</v>
      </c>
      <c r="AL383" s="225" t="e">
        <f t="shared" ca="1" si="219"/>
        <v>#N/A</v>
      </c>
      <c r="AM383" t="b">
        <f t="shared" ca="1" si="220"/>
        <v>0</v>
      </c>
      <c r="AN383" t="b">
        <f t="shared" ca="1" si="197"/>
        <v>0</v>
      </c>
      <c r="AO383" t="b">
        <f t="shared" ca="1" si="231"/>
        <v>1</v>
      </c>
      <c r="AP383" t="b">
        <f t="shared" ca="1" si="221"/>
        <v>0</v>
      </c>
      <c r="AQ383" t="b">
        <f t="shared" ca="1" si="198"/>
        <v>0</v>
      </c>
      <c r="AR383" s="124" t="e">
        <f t="shared" ca="1" si="222"/>
        <v>#N/A</v>
      </c>
      <c r="AS383" s="124" t="e">
        <f t="shared" ca="1" si="223"/>
        <v>#N/A</v>
      </c>
      <c r="AT383" t="e">
        <f t="shared" ca="1" si="232"/>
        <v>#N/A</v>
      </c>
      <c r="AU383" t="e">
        <f t="shared" ca="1" si="232"/>
        <v>#N/A</v>
      </c>
    </row>
    <row r="384" spans="1:47" x14ac:dyDescent="0.25">
      <c r="A384">
        <v>352</v>
      </c>
      <c r="B384" s="74">
        <f ca="1">OFFSET(InputPriceData!B$15,CalculationsAndCharts!$A384+$A$11,0,1,1)</f>
        <v>41078</v>
      </c>
      <c r="C384" s="3">
        <f ca="1">OFFSET(InputPriceData!G$15,CalculationsAndCharts!$A384+$A$11,0,1,1)</f>
        <v>3943300</v>
      </c>
      <c r="D384" s="4">
        <f ca="1">OFFSET(InputPriceData!C$15,CalculationsAndCharts!$A384+$A$11,IF($C$7,7,0),1,1)</f>
        <v>52.03</v>
      </c>
      <c r="E384" s="4">
        <f ca="1">OFFSET(InputPriceData!D$15,CalculationsAndCharts!$A384+$A$11,IF($C$7,7,0),1,1)</f>
        <v>52.25</v>
      </c>
      <c r="F384" s="4">
        <f ca="1">OFFSET(InputPriceData!E$15,CalculationsAndCharts!$A384+$A$11,IF($C$7,7,0),1,1)</f>
        <v>51.54</v>
      </c>
      <c r="G384" s="4">
        <f ca="1">OFFSET(InputPriceData!F$15,CalculationsAndCharts!$A384+$A$11,IF($C$7,7,0),1,1)</f>
        <v>51.63</v>
      </c>
      <c r="H384" s="126" t="e">
        <f t="shared" si="201"/>
        <v>#N/A</v>
      </c>
      <c r="I384" s="41" t="e">
        <f t="shared" si="234"/>
        <v>#N/A</v>
      </c>
      <c r="J384" s="41" t="e">
        <f t="shared" si="234"/>
        <v>#N/A</v>
      </c>
      <c r="K384" s="215">
        <f t="shared" ca="1" si="203"/>
        <v>51.113323310044976</v>
      </c>
      <c r="L384" s="215">
        <f t="shared" ca="1" si="224"/>
        <v>51.113323310044976</v>
      </c>
      <c r="M384" s="121">
        <f t="shared" ca="1" si="204"/>
        <v>1.117455560359002</v>
      </c>
      <c r="N384" s="121">
        <f t="shared" ca="1" si="225"/>
        <v>1.3017415782447506</v>
      </c>
      <c r="O384" s="121">
        <f t="shared" ca="1" si="226"/>
        <v>1.3017415782447506</v>
      </c>
      <c r="P384" s="121">
        <f t="shared" ca="1" si="233"/>
        <v>-1.0447737896883469</v>
      </c>
      <c r="Q384" s="121">
        <f t="shared" ca="1" si="205"/>
        <v>1</v>
      </c>
      <c r="R384" s="121">
        <f t="shared" ca="1" si="206"/>
        <v>0.99030086557418473</v>
      </c>
      <c r="S384" s="121"/>
      <c r="T384" s="124">
        <f t="shared" ca="1" si="207"/>
        <v>52.19</v>
      </c>
      <c r="U384" s="124">
        <f t="shared" ca="1" si="208"/>
        <v>45.9</v>
      </c>
      <c r="V384" s="121">
        <f t="shared" ca="1" si="209"/>
        <v>0.91096979332273531</v>
      </c>
      <c r="W384" s="121" t="e">
        <f t="shared" si="227"/>
        <v>#N/A</v>
      </c>
      <c r="X384" s="124">
        <f t="shared" si="228"/>
        <v>0.2</v>
      </c>
      <c r="Y384" s="124">
        <f t="shared" si="229"/>
        <v>0.8</v>
      </c>
      <c r="Z384" t="e">
        <f t="shared" ca="1" si="210"/>
        <v>#N/A</v>
      </c>
      <c r="AA384" t="e">
        <f t="shared" ca="1" si="211"/>
        <v>#N/A</v>
      </c>
      <c r="AB384" t="e">
        <f t="shared" ca="1" si="212"/>
        <v>#N/A</v>
      </c>
      <c r="AC384" t="e">
        <f t="shared" ca="1" si="213"/>
        <v>#N/A</v>
      </c>
      <c r="AD384" t="b">
        <f t="shared" ca="1" si="214"/>
        <v>0</v>
      </c>
      <c r="AE384" t="b">
        <f t="shared" ca="1" si="200"/>
        <v>0</v>
      </c>
      <c r="AF384" t="b">
        <f t="shared" ca="1" si="230"/>
        <v>0</v>
      </c>
      <c r="AG384" t="b">
        <f t="shared" ca="1" si="215"/>
        <v>0</v>
      </c>
      <c r="AH384" t="b">
        <f t="shared" ca="1" si="196"/>
        <v>0</v>
      </c>
      <c r="AI384" s="225" t="e">
        <f t="shared" ca="1" si="216"/>
        <v>#N/A</v>
      </c>
      <c r="AJ384" s="225" t="e">
        <f t="shared" ca="1" si="217"/>
        <v>#N/A</v>
      </c>
      <c r="AK384" s="225" t="e">
        <f t="shared" ca="1" si="218"/>
        <v>#N/A</v>
      </c>
      <c r="AL384" s="225" t="e">
        <f t="shared" ca="1" si="219"/>
        <v>#N/A</v>
      </c>
      <c r="AM384" t="b">
        <f t="shared" ca="1" si="220"/>
        <v>0</v>
      </c>
      <c r="AN384" t="b">
        <f t="shared" ca="1" si="197"/>
        <v>0</v>
      </c>
      <c r="AO384" t="b">
        <f t="shared" ca="1" si="231"/>
        <v>1</v>
      </c>
      <c r="AP384" t="b">
        <f t="shared" ca="1" si="221"/>
        <v>0</v>
      </c>
      <c r="AQ384" t="b">
        <f t="shared" ca="1" si="198"/>
        <v>0</v>
      </c>
      <c r="AR384" s="124" t="e">
        <f t="shared" ca="1" si="222"/>
        <v>#N/A</v>
      </c>
      <c r="AS384" s="124" t="e">
        <f t="shared" ca="1" si="223"/>
        <v>#N/A</v>
      </c>
      <c r="AT384" t="e">
        <f t="shared" ca="1" si="232"/>
        <v>#N/A</v>
      </c>
      <c r="AU384" t="e">
        <f t="shared" ca="1" si="232"/>
        <v>#N/A</v>
      </c>
    </row>
    <row r="385" spans="1:47" x14ac:dyDescent="0.25">
      <c r="A385">
        <v>353</v>
      </c>
      <c r="B385" s="74">
        <f ca="1">OFFSET(InputPriceData!B$15,CalculationsAndCharts!$A385+$A$11,0,1,1)</f>
        <v>41075</v>
      </c>
      <c r="C385" s="3">
        <f ca="1">OFFSET(InputPriceData!G$15,CalculationsAndCharts!$A385+$A$11,0,1,1)</f>
        <v>7469500</v>
      </c>
      <c r="D385" s="4">
        <f ca="1">OFFSET(InputPriceData!C$15,CalculationsAndCharts!$A385+$A$11,IF($C$7,7,0),1,1)</f>
        <v>50.75</v>
      </c>
      <c r="E385" s="4">
        <f ca="1">OFFSET(InputPriceData!D$15,CalculationsAndCharts!$A385+$A$11,IF($C$7,7,0),1,1)</f>
        <v>52.19</v>
      </c>
      <c r="F385" s="4">
        <f ca="1">OFFSET(InputPriceData!E$15,CalculationsAndCharts!$A385+$A$11,IF($C$7,7,0),1,1)</f>
        <v>50.53</v>
      </c>
      <c r="G385" s="4">
        <f ca="1">OFFSET(InputPriceData!F$15,CalculationsAndCharts!$A385+$A$11,IF($C$7,7,0),1,1)</f>
        <v>52.19</v>
      </c>
      <c r="H385" s="126" t="e">
        <f t="shared" si="201"/>
        <v>#N/A</v>
      </c>
      <c r="I385" s="41" t="e">
        <f t="shared" si="234"/>
        <v>#N/A</v>
      </c>
      <c r="J385" s="41" t="e">
        <f t="shared" si="234"/>
        <v>#N/A</v>
      </c>
      <c r="K385" s="215">
        <f t="shared" ca="1" si="203"/>
        <v>50.637755730152207</v>
      </c>
      <c r="L385" s="215">
        <f t="shared" ca="1" si="224"/>
        <v>50.637755730152207</v>
      </c>
      <c r="M385" s="121">
        <f t="shared" ca="1" si="204"/>
        <v>2.1008388754409304</v>
      </c>
      <c r="N385" s="121">
        <f t="shared" ca="1" si="225"/>
        <v>1.1586095629797744</v>
      </c>
      <c r="O385" s="121">
        <f t="shared" ca="1" si="226"/>
        <v>1.1586095629797744</v>
      </c>
      <c r="P385" s="121">
        <f t="shared" ca="1" si="233"/>
        <v>-1.0447737896883469</v>
      </c>
      <c r="Q385" s="121">
        <f t="shared" ca="1" si="205"/>
        <v>1</v>
      </c>
      <c r="R385" s="121">
        <f t="shared" ca="1" si="206"/>
        <v>0.96129743721788419</v>
      </c>
      <c r="S385" s="121"/>
      <c r="T385" s="124">
        <f t="shared" ca="1" si="207"/>
        <v>52.19</v>
      </c>
      <c r="U385" s="124">
        <f t="shared" ca="1" si="208"/>
        <v>45.65</v>
      </c>
      <c r="V385" s="121">
        <f t="shared" ca="1" si="209"/>
        <v>1</v>
      </c>
      <c r="W385" s="121" t="e">
        <f t="shared" si="227"/>
        <v>#N/A</v>
      </c>
      <c r="X385" s="124">
        <f t="shared" si="228"/>
        <v>0.2</v>
      </c>
      <c r="Y385" s="124">
        <f t="shared" si="229"/>
        <v>0.8</v>
      </c>
      <c r="Z385" t="e">
        <f t="shared" ca="1" si="210"/>
        <v>#N/A</v>
      </c>
      <c r="AA385" t="e">
        <f t="shared" ca="1" si="211"/>
        <v>#N/A</v>
      </c>
      <c r="AB385" t="e">
        <f t="shared" ca="1" si="212"/>
        <v>#N/A</v>
      </c>
      <c r="AC385" t="e">
        <f t="shared" ca="1" si="213"/>
        <v>#N/A</v>
      </c>
      <c r="AD385" t="b">
        <f t="shared" ca="1" si="214"/>
        <v>0</v>
      </c>
      <c r="AE385" t="b">
        <f t="shared" ca="1" si="200"/>
        <v>0</v>
      </c>
      <c r="AF385" t="b">
        <f t="shared" ca="1" si="230"/>
        <v>0</v>
      </c>
      <c r="AG385" t="b">
        <f t="shared" ca="1" si="215"/>
        <v>0</v>
      </c>
      <c r="AH385" t="b">
        <f t="shared" ca="1" si="196"/>
        <v>0</v>
      </c>
      <c r="AI385" s="225" t="e">
        <f t="shared" ca="1" si="216"/>
        <v>#N/A</v>
      </c>
      <c r="AJ385" s="225" t="e">
        <f t="shared" ca="1" si="217"/>
        <v>#N/A</v>
      </c>
      <c r="AK385" s="225" t="e">
        <f t="shared" ca="1" si="218"/>
        <v>#N/A</v>
      </c>
      <c r="AL385" s="225" t="e">
        <f t="shared" ca="1" si="219"/>
        <v>#N/A</v>
      </c>
      <c r="AM385" t="b">
        <f t="shared" ca="1" si="220"/>
        <v>0</v>
      </c>
      <c r="AN385" t="b">
        <f t="shared" ca="1" si="197"/>
        <v>0</v>
      </c>
      <c r="AO385" t="b">
        <f t="shared" ca="1" si="231"/>
        <v>1</v>
      </c>
      <c r="AP385" t="b">
        <f t="shared" ca="1" si="221"/>
        <v>0</v>
      </c>
      <c r="AQ385" t="b">
        <f t="shared" ca="1" si="198"/>
        <v>0</v>
      </c>
      <c r="AR385" s="124" t="e">
        <f t="shared" ca="1" si="222"/>
        <v>#N/A</v>
      </c>
      <c r="AS385" s="124" t="e">
        <f t="shared" ca="1" si="223"/>
        <v>#N/A</v>
      </c>
      <c r="AT385" t="e">
        <f t="shared" ca="1" si="232"/>
        <v>#N/A</v>
      </c>
      <c r="AU385" t="e">
        <f t="shared" ca="1" si="232"/>
        <v>#N/A</v>
      </c>
    </row>
    <row r="386" spans="1:47" x14ac:dyDescent="0.25">
      <c r="A386">
        <v>354</v>
      </c>
      <c r="B386" s="74">
        <f ca="1">OFFSET(InputPriceData!B$15,CalculationsAndCharts!$A386+$A$11,0,1,1)</f>
        <v>41074</v>
      </c>
      <c r="C386" s="3">
        <f ca="1">OFFSET(InputPriceData!G$15,CalculationsAndCharts!$A386+$A$11,0,1,1)</f>
        <v>4621500</v>
      </c>
      <c r="D386" s="4">
        <f ca="1">OFFSET(InputPriceData!C$15,CalculationsAndCharts!$A386+$A$11,IF($C$7,7,0),1,1)</f>
        <v>50.5</v>
      </c>
      <c r="E386" s="4">
        <f ca="1">OFFSET(InputPriceData!D$15,CalculationsAndCharts!$A386+$A$11,IF($C$7,7,0),1,1)</f>
        <v>50.85</v>
      </c>
      <c r="F386" s="4">
        <f ca="1">OFFSET(InputPriceData!E$15,CalculationsAndCharts!$A386+$A$11,IF($C$7,7,0),1,1)</f>
        <v>50.15</v>
      </c>
      <c r="G386" s="4">
        <f ca="1">OFFSET(InputPriceData!F$15,CalculationsAndCharts!$A386+$A$11,IF($C$7,7,0),1,1)</f>
        <v>50.55</v>
      </c>
      <c r="H386" s="126" t="e">
        <f t="shared" si="201"/>
        <v>#N/A</v>
      </c>
      <c r="I386" s="41" t="e">
        <f t="shared" si="234"/>
        <v>#N/A</v>
      </c>
      <c r="J386" s="41" t="e">
        <f t="shared" si="234"/>
        <v>#N/A</v>
      </c>
      <c r="K386" s="215">
        <f t="shared" ca="1" si="203"/>
        <v>50.264502093144628</v>
      </c>
      <c r="L386" s="215">
        <f t="shared" ca="1" si="224"/>
        <v>50.264502093144628</v>
      </c>
      <c r="M386" s="121">
        <f t="shared" ca="1" si="204"/>
        <v>0.8458488017395015</v>
      </c>
      <c r="N386" s="121">
        <f t="shared" ca="1" si="225"/>
        <v>1.0878938928834763</v>
      </c>
      <c r="O386" s="121">
        <f t="shared" ca="1" si="226"/>
        <v>1.1531881272664337</v>
      </c>
      <c r="P386" s="121">
        <f t="shared" ca="1" si="233"/>
        <v>-1.0447737896883469</v>
      </c>
      <c r="Q386" s="121">
        <f t="shared" ca="1" si="205"/>
        <v>0.97029328220871947</v>
      </c>
      <c r="R386" s="121">
        <f t="shared" ca="1" si="206"/>
        <v>0.91460007302421809</v>
      </c>
      <c r="S386" s="121"/>
      <c r="T386" s="124">
        <f t="shared" ca="1" si="207"/>
        <v>50.55</v>
      </c>
      <c r="U386" s="124">
        <f t="shared" ca="1" si="208"/>
        <v>45.65</v>
      </c>
      <c r="V386" s="121">
        <f t="shared" ca="1" si="209"/>
        <v>1</v>
      </c>
      <c r="W386" s="121" t="e">
        <f t="shared" si="227"/>
        <v>#N/A</v>
      </c>
      <c r="X386" s="124">
        <f t="shared" si="228"/>
        <v>0.2</v>
      </c>
      <c r="Y386" s="124">
        <f t="shared" si="229"/>
        <v>0.8</v>
      </c>
      <c r="Z386" t="e">
        <f t="shared" ca="1" si="210"/>
        <v>#N/A</v>
      </c>
      <c r="AA386" t="e">
        <f t="shared" ca="1" si="211"/>
        <v>#N/A</v>
      </c>
      <c r="AB386" t="e">
        <f t="shared" ca="1" si="212"/>
        <v>#N/A</v>
      </c>
      <c r="AC386" t="e">
        <f t="shared" ca="1" si="213"/>
        <v>#N/A</v>
      </c>
      <c r="AD386" t="b">
        <f t="shared" ca="1" si="214"/>
        <v>0</v>
      </c>
      <c r="AE386" t="b">
        <f t="shared" ca="1" si="200"/>
        <v>0</v>
      </c>
      <c r="AF386" t="b">
        <f t="shared" ca="1" si="230"/>
        <v>0</v>
      </c>
      <c r="AG386" t="b">
        <f t="shared" ca="1" si="215"/>
        <v>0</v>
      </c>
      <c r="AH386" t="b">
        <f t="shared" ca="1" si="196"/>
        <v>0</v>
      </c>
      <c r="AI386" s="225" t="e">
        <f t="shared" ca="1" si="216"/>
        <v>#N/A</v>
      </c>
      <c r="AJ386" s="225" t="e">
        <f t="shared" ca="1" si="217"/>
        <v>#N/A</v>
      </c>
      <c r="AK386" s="225" t="e">
        <f t="shared" ca="1" si="218"/>
        <v>#N/A</v>
      </c>
      <c r="AL386" s="225" t="e">
        <f t="shared" ca="1" si="219"/>
        <v>#N/A</v>
      </c>
      <c r="AM386" t="b">
        <f t="shared" ca="1" si="220"/>
        <v>0</v>
      </c>
      <c r="AN386" t="b">
        <f t="shared" ca="1" si="197"/>
        <v>0</v>
      </c>
      <c r="AO386" t="b">
        <f t="shared" ca="1" si="231"/>
        <v>1</v>
      </c>
      <c r="AP386" t="b">
        <f t="shared" ca="1" si="221"/>
        <v>0</v>
      </c>
      <c r="AQ386" t="b">
        <f t="shared" ca="1" si="198"/>
        <v>0</v>
      </c>
      <c r="AR386" s="124" t="e">
        <f t="shared" ca="1" si="222"/>
        <v>#N/A</v>
      </c>
      <c r="AS386" s="124" t="e">
        <f t="shared" ca="1" si="223"/>
        <v>#N/A</v>
      </c>
      <c r="AT386" t="e">
        <f t="shared" ca="1" si="232"/>
        <v>#N/A</v>
      </c>
      <c r="AU386" t="e">
        <f t="shared" ca="1" si="232"/>
        <v>#N/A</v>
      </c>
    </row>
    <row r="387" spans="1:47" x14ac:dyDescent="0.25">
      <c r="A387">
        <v>355</v>
      </c>
      <c r="B387" s="74">
        <f ca="1">OFFSET(InputPriceData!B$15,CalculationsAndCharts!$A387+$A$11,0,1,1)</f>
        <v>41073</v>
      </c>
      <c r="C387" s="3">
        <f ca="1">OFFSET(InputPriceData!G$15,CalculationsAndCharts!$A387+$A$11,0,1,1)</f>
        <v>4276100</v>
      </c>
      <c r="D387" s="4">
        <f ca="1">OFFSET(InputPriceData!C$15,CalculationsAndCharts!$A387+$A$11,IF($C$7,7,0),1,1)</f>
        <v>50.42</v>
      </c>
      <c r="E387" s="4">
        <f ca="1">OFFSET(InputPriceData!D$15,CalculationsAndCharts!$A387+$A$11,IF($C$7,7,0),1,1)</f>
        <v>50.7</v>
      </c>
      <c r="F387" s="4">
        <f ca="1">OFFSET(InputPriceData!E$15,CalculationsAndCharts!$A387+$A$11,IF($C$7,7,0),1,1)</f>
        <v>50.01</v>
      </c>
      <c r="G387" s="4">
        <f ca="1">OFFSET(InputPriceData!F$15,CalculationsAndCharts!$A387+$A$11,IF($C$7,7,0),1,1)</f>
        <v>50.18</v>
      </c>
      <c r="H387" s="126" t="e">
        <f t="shared" si="201"/>
        <v>#N/A</v>
      </c>
      <c r="I387" s="41" t="e">
        <f t="shared" si="234"/>
        <v>#N/A</v>
      </c>
      <c r="J387" s="41" t="e">
        <f t="shared" si="234"/>
        <v>#N/A</v>
      </c>
      <c r="K387" s="215">
        <f t="shared" ca="1" si="203"/>
        <v>50.037382977401535</v>
      </c>
      <c r="L387" s="215">
        <f t="shared" ca="1" si="224"/>
        <v>50.037382977401535</v>
      </c>
      <c r="M387" s="121">
        <f t="shared" ca="1" si="204"/>
        <v>0.72362844186401842</v>
      </c>
      <c r="N387" s="121">
        <f t="shared" ca="1" si="225"/>
        <v>1.1531881272664337</v>
      </c>
      <c r="O387" s="121">
        <f t="shared" ca="1" si="226"/>
        <v>1.1531881272664337</v>
      </c>
      <c r="P387" s="121">
        <f t="shared" ca="1" si="233"/>
        <v>-1.0447737896883469</v>
      </c>
      <c r="Q387" s="121">
        <f t="shared" ca="1" si="205"/>
        <v>1</v>
      </c>
      <c r="R387" s="121">
        <f t="shared" ca="1" si="206"/>
        <v>0.84448139348594609</v>
      </c>
      <c r="S387" s="121"/>
      <c r="T387" s="124">
        <f t="shared" ca="1" si="207"/>
        <v>50.33</v>
      </c>
      <c r="U387" s="124">
        <f t="shared" ca="1" si="208"/>
        <v>45.65</v>
      </c>
      <c r="V387" s="121">
        <f t="shared" ca="1" si="209"/>
        <v>0.96794871794871828</v>
      </c>
      <c r="W387" s="121" t="e">
        <f t="shared" si="227"/>
        <v>#N/A</v>
      </c>
      <c r="X387" s="124">
        <f t="shared" si="228"/>
        <v>0.2</v>
      </c>
      <c r="Y387" s="124">
        <f t="shared" si="229"/>
        <v>0.8</v>
      </c>
      <c r="Z387" t="e">
        <f t="shared" ca="1" si="210"/>
        <v>#N/A</v>
      </c>
      <c r="AA387" t="e">
        <f t="shared" ca="1" si="211"/>
        <v>#N/A</v>
      </c>
      <c r="AB387" t="e">
        <f t="shared" ca="1" si="212"/>
        <v>#N/A</v>
      </c>
      <c r="AC387" t="e">
        <f t="shared" ca="1" si="213"/>
        <v>#N/A</v>
      </c>
      <c r="AD387" t="b">
        <f t="shared" ca="1" si="214"/>
        <v>0</v>
      </c>
      <c r="AE387" t="b">
        <f t="shared" ca="1" si="200"/>
        <v>0</v>
      </c>
      <c r="AF387" t="b">
        <f t="shared" ca="1" si="230"/>
        <v>0</v>
      </c>
      <c r="AG387" t="b">
        <f t="shared" ca="1" si="215"/>
        <v>0</v>
      </c>
      <c r="AH387" t="b">
        <f t="shared" ca="1" si="196"/>
        <v>0</v>
      </c>
      <c r="AI387" s="225" t="e">
        <f t="shared" ca="1" si="216"/>
        <v>#N/A</v>
      </c>
      <c r="AJ387" s="225" t="e">
        <f t="shared" ca="1" si="217"/>
        <v>#N/A</v>
      </c>
      <c r="AK387" s="225" t="e">
        <f t="shared" ca="1" si="218"/>
        <v>#N/A</v>
      </c>
      <c r="AL387" s="225" t="e">
        <f t="shared" ca="1" si="219"/>
        <v>#N/A</v>
      </c>
      <c r="AM387" t="b">
        <f t="shared" ca="1" si="220"/>
        <v>1</v>
      </c>
      <c r="AN387" t="b">
        <f t="shared" ca="1" si="197"/>
        <v>0</v>
      </c>
      <c r="AO387" t="b">
        <f t="shared" ca="1" si="231"/>
        <v>1</v>
      </c>
      <c r="AP387" t="b">
        <f t="shared" ca="1" si="221"/>
        <v>0</v>
      </c>
      <c r="AQ387" t="b">
        <f t="shared" ca="1" si="198"/>
        <v>0</v>
      </c>
      <c r="AR387" s="124" t="e">
        <f t="shared" ca="1" si="222"/>
        <v>#N/A</v>
      </c>
      <c r="AS387" s="124" t="e">
        <f t="shared" ca="1" si="223"/>
        <v>#N/A</v>
      </c>
      <c r="AT387" t="e">
        <f t="shared" ca="1" si="232"/>
        <v>#N/A</v>
      </c>
      <c r="AU387" t="e">
        <f t="shared" ca="1" si="232"/>
        <v>#N/A</v>
      </c>
    </row>
    <row r="388" spans="1:47" x14ac:dyDescent="0.25">
      <c r="A388">
        <v>356</v>
      </c>
      <c r="B388" s="74">
        <f ca="1">OFFSET(InputPriceData!B$15,CalculationsAndCharts!$A388+$A$11,0,1,1)</f>
        <v>41072</v>
      </c>
      <c r="C388" s="3">
        <f ca="1">OFFSET(InputPriceData!G$15,CalculationsAndCharts!$A388+$A$11,0,1,1)</f>
        <v>3631500</v>
      </c>
      <c r="D388" s="4">
        <f ca="1">OFFSET(InputPriceData!C$15,CalculationsAndCharts!$A388+$A$11,IF($C$7,7,0),1,1)</f>
        <v>50.37</v>
      </c>
      <c r="E388" s="4">
        <f ca="1">OFFSET(InputPriceData!D$15,CalculationsAndCharts!$A388+$A$11,IF($C$7,7,0),1,1)</f>
        <v>50.5</v>
      </c>
      <c r="F388" s="4">
        <f ca="1">OFFSET(InputPriceData!E$15,CalculationsAndCharts!$A388+$A$11,IF($C$7,7,0),1,1)</f>
        <v>49.63</v>
      </c>
      <c r="G388" s="4">
        <f ca="1">OFFSET(InputPriceData!F$15,CalculationsAndCharts!$A388+$A$11,IF($C$7,7,0),1,1)</f>
        <v>50.33</v>
      </c>
      <c r="H388" s="126" t="e">
        <f t="shared" si="201"/>
        <v>#N/A</v>
      </c>
      <c r="I388" s="41" t="e">
        <f t="shared" si="234"/>
        <v>#N/A</v>
      </c>
      <c r="J388" s="41" t="e">
        <f t="shared" si="234"/>
        <v>#N/A</v>
      </c>
      <c r="K388" s="215">
        <f t="shared" ca="1" si="203"/>
        <v>49.6868139131075</v>
      </c>
      <c r="L388" s="215">
        <f t="shared" ca="1" si="224"/>
        <v>49.6868139131075</v>
      </c>
      <c r="M388" s="121">
        <f t="shared" ca="1" si="204"/>
        <v>1.1414167911799842</v>
      </c>
      <c r="N388" s="121">
        <f t="shared" ca="1" si="225"/>
        <v>1.0851755933479674</v>
      </c>
      <c r="O388" s="121">
        <f t="shared" ca="1" si="226"/>
        <v>1.0851755933479674</v>
      </c>
      <c r="P388" s="121">
        <f t="shared" ca="1" si="233"/>
        <v>-1.0447737896883469</v>
      </c>
      <c r="Q388" s="121">
        <f t="shared" ca="1" si="205"/>
        <v>1</v>
      </c>
      <c r="R388" s="121">
        <f t="shared" ca="1" si="206"/>
        <v>0.76057262538742743</v>
      </c>
      <c r="S388" s="121"/>
      <c r="T388" s="124">
        <f t="shared" ca="1" si="207"/>
        <v>50.33</v>
      </c>
      <c r="U388" s="124">
        <f t="shared" ca="1" si="208"/>
        <v>45.65</v>
      </c>
      <c r="V388" s="121">
        <f t="shared" ca="1" si="209"/>
        <v>1</v>
      </c>
      <c r="W388" s="121" t="e">
        <f t="shared" si="227"/>
        <v>#N/A</v>
      </c>
      <c r="X388" s="124">
        <f t="shared" si="228"/>
        <v>0.2</v>
      </c>
      <c r="Y388" s="124">
        <f t="shared" si="229"/>
        <v>0.8</v>
      </c>
      <c r="Z388" t="e">
        <f t="shared" ca="1" si="210"/>
        <v>#N/A</v>
      </c>
      <c r="AA388" t="e">
        <f t="shared" ca="1" si="211"/>
        <v>#N/A</v>
      </c>
      <c r="AB388" t="e">
        <f t="shared" ca="1" si="212"/>
        <v>#N/A</v>
      </c>
      <c r="AC388" t="e">
        <f t="shared" ca="1" si="213"/>
        <v>#N/A</v>
      </c>
      <c r="AD388" t="b">
        <f t="shared" ca="1" si="214"/>
        <v>0</v>
      </c>
      <c r="AE388" t="b">
        <f t="shared" ca="1" si="200"/>
        <v>0</v>
      </c>
      <c r="AF388" t="b">
        <f t="shared" ca="1" si="230"/>
        <v>0</v>
      </c>
      <c r="AG388" t="b">
        <f t="shared" ca="1" si="215"/>
        <v>0</v>
      </c>
      <c r="AH388" t="b">
        <f t="shared" ca="1" si="196"/>
        <v>0</v>
      </c>
      <c r="AI388" s="225" t="e">
        <f t="shared" ca="1" si="216"/>
        <v>#N/A</v>
      </c>
      <c r="AJ388" s="225" t="e">
        <f t="shared" ca="1" si="217"/>
        <v>#N/A</v>
      </c>
      <c r="AK388" s="225" t="e">
        <f t="shared" ca="1" si="218"/>
        <v>#N/A</v>
      </c>
      <c r="AL388" s="225" t="e">
        <f t="shared" ca="1" si="219"/>
        <v>#N/A</v>
      </c>
      <c r="AM388" t="b">
        <f t="shared" ca="1" si="220"/>
        <v>0</v>
      </c>
      <c r="AN388" t="b">
        <f t="shared" ca="1" si="197"/>
        <v>0</v>
      </c>
      <c r="AO388" t="b">
        <f t="shared" ca="1" si="231"/>
        <v>1</v>
      </c>
      <c r="AP388" t="b">
        <f t="shared" ca="1" si="221"/>
        <v>0</v>
      </c>
      <c r="AQ388" t="b">
        <f t="shared" ca="1" si="198"/>
        <v>0</v>
      </c>
      <c r="AR388" s="124" t="e">
        <f t="shared" ca="1" si="222"/>
        <v>#N/A</v>
      </c>
      <c r="AS388" s="124" t="e">
        <f t="shared" ca="1" si="223"/>
        <v>#N/A</v>
      </c>
      <c r="AT388" t="e">
        <f t="shared" ca="1" si="232"/>
        <v>#N/A</v>
      </c>
      <c r="AU388" t="e">
        <f t="shared" ca="1" si="232"/>
        <v>#N/A</v>
      </c>
    </row>
    <row r="389" spans="1:47" x14ac:dyDescent="0.25">
      <c r="A389">
        <v>357</v>
      </c>
      <c r="B389" s="74">
        <f ca="1">OFFSET(InputPriceData!B$15,CalculationsAndCharts!$A389+$A$11,0,1,1)</f>
        <v>41071</v>
      </c>
      <c r="C389" s="3">
        <f ca="1">OFFSET(InputPriceData!G$15,CalculationsAndCharts!$A389+$A$11,0,1,1)</f>
        <v>3886200</v>
      </c>
      <c r="D389" s="4">
        <f ca="1">OFFSET(InputPriceData!C$15,CalculationsAndCharts!$A389+$A$11,IF($C$7,7,0),1,1)</f>
        <v>50.75</v>
      </c>
      <c r="E389" s="4">
        <f ca="1">OFFSET(InputPriceData!D$15,CalculationsAndCharts!$A389+$A$11,IF($C$7,7,0),1,1)</f>
        <v>50.75</v>
      </c>
      <c r="F389" s="4">
        <f ca="1">OFFSET(InputPriceData!E$15,CalculationsAndCharts!$A389+$A$11,IF($C$7,7,0),1,1)</f>
        <v>49.95</v>
      </c>
      <c r="G389" s="4">
        <f ca="1">OFFSET(InputPriceData!F$15,CalculationsAndCharts!$A389+$A$11,IF($C$7,7,0),1,1)</f>
        <v>50.18</v>
      </c>
      <c r="H389" s="126" t="e">
        <f t="shared" si="201"/>
        <v>#N/A</v>
      </c>
      <c r="I389" s="41" t="e">
        <f t="shared" si="234"/>
        <v>#N/A</v>
      </c>
      <c r="J389" s="41" t="e">
        <f t="shared" si="234"/>
        <v>#N/A</v>
      </c>
      <c r="K389" s="215">
        <f t="shared" ca="1" si="203"/>
        <v>49.184156265468438</v>
      </c>
      <c r="L389" s="215">
        <f t="shared" ca="1" si="224"/>
        <v>49.184156265468438</v>
      </c>
      <c r="M389" s="121">
        <f t="shared" ca="1" si="204"/>
        <v>1.3036832386997408</v>
      </c>
      <c r="N389" s="121">
        <f t="shared" ca="1" si="225"/>
        <v>0.82586278362672927</v>
      </c>
      <c r="O389" s="121">
        <f t="shared" ca="1" si="226"/>
        <v>1.0396145926275069</v>
      </c>
      <c r="P389" s="121">
        <f t="shared" ca="1" si="233"/>
        <v>-1.0447737896883469</v>
      </c>
      <c r="Q389" s="121">
        <f t="shared" ca="1" si="205"/>
        <v>0.89745106487146631</v>
      </c>
      <c r="R389" s="121">
        <f t="shared" ca="1" si="206"/>
        <v>0.7039193487487696</v>
      </c>
      <c r="S389" s="121"/>
      <c r="T389" s="124">
        <f t="shared" ca="1" si="207"/>
        <v>50.29</v>
      </c>
      <c r="U389" s="124">
        <f t="shared" ca="1" si="208"/>
        <v>45.65</v>
      </c>
      <c r="V389" s="121">
        <f t="shared" ca="1" si="209"/>
        <v>0.97629310344827602</v>
      </c>
      <c r="W389" s="121" t="e">
        <f t="shared" si="227"/>
        <v>#N/A</v>
      </c>
      <c r="X389" s="124">
        <f t="shared" si="228"/>
        <v>0.2</v>
      </c>
      <c r="Y389" s="124">
        <f t="shared" si="229"/>
        <v>0.8</v>
      </c>
      <c r="Z389" t="e">
        <f t="shared" ca="1" si="210"/>
        <v>#N/A</v>
      </c>
      <c r="AA389" t="e">
        <f t="shared" ca="1" si="211"/>
        <v>#N/A</v>
      </c>
      <c r="AB389" t="e">
        <f t="shared" ca="1" si="212"/>
        <v>#N/A</v>
      </c>
      <c r="AC389" t="e">
        <f t="shared" ca="1" si="213"/>
        <v>#N/A</v>
      </c>
      <c r="AD389" t="b">
        <f t="shared" ca="1" si="214"/>
        <v>0</v>
      </c>
      <c r="AE389" t="b">
        <f t="shared" ca="1" si="200"/>
        <v>0</v>
      </c>
      <c r="AF389" t="b">
        <f t="shared" ca="1" si="230"/>
        <v>0</v>
      </c>
      <c r="AG389" t="b">
        <f t="shared" ca="1" si="215"/>
        <v>0</v>
      </c>
      <c r="AH389" t="b">
        <f t="shared" ca="1" si="196"/>
        <v>0</v>
      </c>
      <c r="AI389" s="225" t="e">
        <f t="shared" ca="1" si="216"/>
        <v>#N/A</v>
      </c>
      <c r="AJ389" s="225" t="e">
        <f t="shared" ca="1" si="217"/>
        <v>#N/A</v>
      </c>
      <c r="AK389" s="225" t="e">
        <f t="shared" ca="1" si="218"/>
        <v>#N/A</v>
      </c>
      <c r="AL389" s="225" t="e">
        <f t="shared" ca="1" si="219"/>
        <v>#N/A</v>
      </c>
      <c r="AM389" t="b">
        <f t="shared" ca="1" si="220"/>
        <v>0</v>
      </c>
      <c r="AN389" t="b">
        <f t="shared" ca="1" si="197"/>
        <v>0</v>
      </c>
      <c r="AO389" t="b">
        <f t="shared" ca="1" si="231"/>
        <v>1</v>
      </c>
      <c r="AP389" t="b">
        <f t="shared" ca="1" si="221"/>
        <v>0</v>
      </c>
      <c r="AQ389" t="b">
        <f t="shared" ca="1" si="198"/>
        <v>0</v>
      </c>
      <c r="AR389" s="124" t="e">
        <f t="shared" ca="1" si="222"/>
        <v>#N/A</v>
      </c>
      <c r="AS389" s="124" t="e">
        <f t="shared" ca="1" si="223"/>
        <v>#N/A</v>
      </c>
      <c r="AT389" t="e">
        <f t="shared" ca="1" si="232"/>
        <v>#N/A</v>
      </c>
      <c r="AU389" t="e">
        <f t="shared" ca="1" si="232"/>
        <v>#N/A</v>
      </c>
    </row>
    <row r="390" spans="1:47" x14ac:dyDescent="0.25">
      <c r="A390">
        <v>358</v>
      </c>
      <c r="B390" s="74">
        <f ca="1">OFFSET(InputPriceData!B$15,CalculationsAndCharts!$A390+$A$11,0,1,1)</f>
        <v>41068</v>
      </c>
      <c r="C390" s="3">
        <f ca="1">OFFSET(InputPriceData!G$15,CalculationsAndCharts!$A390+$A$11,0,1,1)</f>
        <v>4517800</v>
      </c>
      <c r="D390" s="4">
        <f ca="1">OFFSET(InputPriceData!C$15,CalculationsAndCharts!$A390+$A$11,IF($C$7,7,0),1,1)</f>
        <v>48.98</v>
      </c>
      <c r="E390" s="4">
        <f ca="1">OFFSET(InputPriceData!D$15,CalculationsAndCharts!$A390+$A$11,IF($C$7,7,0),1,1)</f>
        <v>50.75</v>
      </c>
      <c r="F390" s="4">
        <f ca="1">OFFSET(InputPriceData!E$15,CalculationsAndCharts!$A390+$A$11,IF($C$7,7,0),1,1)</f>
        <v>48.95</v>
      </c>
      <c r="G390" s="4">
        <f ca="1">OFFSET(InputPriceData!F$15,CalculationsAndCharts!$A390+$A$11,IF($C$7,7,0),1,1)</f>
        <v>50.29</v>
      </c>
      <c r="H390" s="126" t="e">
        <f t="shared" si="201"/>
        <v>#N/A</v>
      </c>
      <c r="I390" s="41" t="e">
        <f t="shared" si="234"/>
        <v>#N/A</v>
      </c>
      <c r="J390" s="41" t="e">
        <f t="shared" si="234"/>
        <v>#N/A</v>
      </c>
      <c r="K390" s="215">
        <f t="shared" ca="1" si="203"/>
        <v>48.621084126189913</v>
      </c>
      <c r="L390" s="215">
        <f t="shared" ca="1" si="224"/>
        <v>48.621084126189913</v>
      </c>
      <c r="M390" s="121">
        <f t="shared" ca="1" si="204"/>
        <v>1.7725622840648536</v>
      </c>
      <c r="N390" s="121">
        <f t="shared" ca="1" si="225"/>
        <v>0.43952972592092387</v>
      </c>
      <c r="O390" s="121">
        <f t="shared" ca="1" si="226"/>
        <v>1.0396145926275069</v>
      </c>
      <c r="P390" s="121">
        <f t="shared" ca="1" si="233"/>
        <v>-1.0447737896883469</v>
      </c>
      <c r="Q390" s="121">
        <f t="shared" ca="1" si="205"/>
        <v>0.71210506074695135</v>
      </c>
      <c r="R390" s="121">
        <f t="shared" ca="1" si="206"/>
        <v>0.7168438058991109</v>
      </c>
      <c r="S390" s="121"/>
      <c r="T390" s="124">
        <f t="shared" ca="1" si="207"/>
        <v>50.29</v>
      </c>
      <c r="U390" s="124">
        <f t="shared" ca="1" si="208"/>
        <v>45.65</v>
      </c>
      <c r="V390" s="121">
        <f t="shared" ca="1" si="209"/>
        <v>1</v>
      </c>
      <c r="W390" s="121" t="e">
        <f t="shared" si="227"/>
        <v>#N/A</v>
      </c>
      <c r="X390" s="124">
        <f t="shared" si="228"/>
        <v>0.2</v>
      </c>
      <c r="Y390" s="124">
        <f t="shared" si="229"/>
        <v>0.8</v>
      </c>
      <c r="Z390" t="e">
        <f t="shared" ca="1" si="210"/>
        <v>#N/A</v>
      </c>
      <c r="AA390" t="e">
        <f t="shared" ca="1" si="211"/>
        <v>#N/A</v>
      </c>
      <c r="AB390" t="e">
        <f t="shared" ca="1" si="212"/>
        <v>#N/A</v>
      </c>
      <c r="AC390" t="e">
        <f t="shared" ca="1" si="213"/>
        <v>#N/A</v>
      </c>
      <c r="AD390" t="b">
        <f t="shared" ca="1" si="214"/>
        <v>0</v>
      </c>
      <c r="AE390" t="b">
        <f t="shared" ca="1" si="200"/>
        <v>0</v>
      </c>
      <c r="AF390" t="b">
        <f t="shared" ca="1" si="230"/>
        <v>0</v>
      </c>
      <c r="AG390" t="b">
        <f t="shared" ca="1" si="215"/>
        <v>0</v>
      </c>
      <c r="AH390" t="b">
        <f t="shared" ref="AH390:AH453" ca="1" si="235">AND(AG391,AF391)</f>
        <v>0</v>
      </c>
      <c r="AI390" s="225" t="e">
        <f t="shared" ca="1" si="216"/>
        <v>#N/A</v>
      </c>
      <c r="AJ390" s="225" t="e">
        <f t="shared" ca="1" si="217"/>
        <v>#N/A</v>
      </c>
      <c r="AK390" s="225" t="e">
        <f t="shared" ca="1" si="218"/>
        <v>#N/A</v>
      </c>
      <c r="AL390" s="225" t="e">
        <f t="shared" ca="1" si="219"/>
        <v>#N/A</v>
      </c>
      <c r="AM390" t="b">
        <f t="shared" ca="1" si="220"/>
        <v>0</v>
      </c>
      <c r="AN390" t="b">
        <f t="shared" ref="AN390:AN453" ca="1" si="236">AND(AM391,NOT(AO391))</f>
        <v>0</v>
      </c>
      <c r="AO390" t="b">
        <f t="shared" ca="1" si="231"/>
        <v>1</v>
      </c>
      <c r="AP390" t="b">
        <f t="shared" ca="1" si="221"/>
        <v>0</v>
      </c>
      <c r="AQ390" t="b">
        <f t="shared" ca="1" si="198"/>
        <v>0</v>
      </c>
      <c r="AR390" s="124" t="e">
        <f t="shared" ca="1" si="222"/>
        <v>#N/A</v>
      </c>
      <c r="AS390" s="124" t="e">
        <f t="shared" ca="1" si="223"/>
        <v>#N/A</v>
      </c>
      <c r="AT390" t="e">
        <f t="shared" ca="1" si="232"/>
        <v>#N/A</v>
      </c>
      <c r="AU390" t="e">
        <f t="shared" ca="1" si="232"/>
        <v>#N/A</v>
      </c>
    </row>
    <row r="391" spans="1:47" x14ac:dyDescent="0.25">
      <c r="A391">
        <v>359</v>
      </c>
      <c r="B391" s="74">
        <f ca="1">OFFSET(InputPriceData!B$15,CalculationsAndCharts!$A391+$A$11,0,1,1)</f>
        <v>41067</v>
      </c>
      <c r="C391" s="3">
        <f ca="1">OFFSET(InputPriceData!G$15,CalculationsAndCharts!$A391+$A$11,0,1,1)</f>
        <v>4736800</v>
      </c>
      <c r="D391" s="4">
        <f ca="1">OFFSET(InputPriceData!C$15,CalculationsAndCharts!$A391+$A$11,IF($C$7,7,0),1,1)</f>
        <v>49.27</v>
      </c>
      <c r="E391" s="4">
        <f ca="1">OFFSET(InputPriceData!D$15,CalculationsAndCharts!$A391+$A$11,IF($C$7,7,0),1,1)</f>
        <v>49.49</v>
      </c>
      <c r="F391" s="4">
        <f ca="1">OFFSET(InputPriceData!E$15,CalculationsAndCharts!$A391+$A$11,IF($C$7,7,0),1,1)</f>
        <v>48.6</v>
      </c>
      <c r="G391" s="4">
        <f ca="1">OFFSET(InputPriceData!F$15,CalculationsAndCharts!$A391+$A$11,IF($C$7,7,0),1,1)</f>
        <v>48.98</v>
      </c>
      <c r="H391" s="126" t="e">
        <f t="shared" si="201"/>
        <v>#N/A</v>
      </c>
      <c r="I391" s="41" t="e">
        <f t="shared" si="234"/>
        <v>#N/A</v>
      </c>
      <c r="J391" s="41" t="e">
        <f t="shared" si="234"/>
        <v>#N/A</v>
      </c>
      <c r="K391" s="215">
        <f t="shared" ca="1" si="203"/>
        <v>48.245361569312941</v>
      </c>
      <c r="L391" s="215">
        <f t="shared" ca="1" si="224"/>
        <v>48.245361569312941</v>
      </c>
      <c r="M391" s="121">
        <f t="shared" ca="1" si="204"/>
        <v>0.75896971240258693</v>
      </c>
      <c r="N391" s="121">
        <f t="shared" ca="1" si="225"/>
        <v>0.17636046753334164</v>
      </c>
      <c r="O391" s="121">
        <f t="shared" ca="1" si="226"/>
        <v>1.0396145926275069</v>
      </c>
      <c r="P391" s="121">
        <f t="shared" ca="1" si="233"/>
        <v>-1.0447737896883469</v>
      </c>
      <c r="Q391" s="121">
        <f t="shared" ca="1" si="205"/>
        <v>0.58584775638835163</v>
      </c>
      <c r="R391" s="121">
        <f t="shared" ca="1" si="206"/>
        <v>0.80238729301357226</v>
      </c>
      <c r="S391" s="121"/>
      <c r="T391" s="124">
        <f t="shared" ca="1" si="207"/>
        <v>48.98</v>
      </c>
      <c r="U391" s="124">
        <f t="shared" ca="1" si="208"/>
        <v>45.65</v>
      </c>
      <c r="V391" s="121">
        <f t="shared" ca="1" si="209"/>
        <v>1</v>
      </c>
      <c r="W391" s="121" t="e">
        <f t="shared" si="227"/>
        <v>#N/A</v>
      </c>
      <c r="X391" s="124">
        <f t="shared" si="228"/>
        <v>0.2</v>
      </c>
      <c r="Y391" s="124">
        <f t="shared" si="229"/>
        <v>0.8</v>
      </c>
      <c r="Z391" t="e">
        <f t="shared" ca="1" si="210"/>
        <v>#N/A</v>
      </c>
      <c r="AA391" t="e">
        <f t="shared" ca="1" si="211"/>
        <v>#N/A</v>
      </c>
      <c r="AB391" t="e">
        <f t="shared" ca="1" si="212"/>
        <v>#N/A</v>
      </c>
      <c r="AC391" t="e">
        <f t="shared" ca="1" si="213"/>
        <v>#N/A</v>
      </c>
      <c r="AD391" t="b">
        <f t="shared" ca="1" si="214"/>
        <v>0</v>
      </c>
      <c r="AE391" t="b">
        <f t="shared" ca="1" si="200"/>
        <v>0</v>
      </c>
      <c r="AF391" t="b">
        <f t="shared" ca="1" si="230"/>
        <v>0</v>
      </c>
      <c r="AG391" t="b">
        <f t="shared" ca="1" si="215"/>
        <v>0</v>
      </c>
      <c r="AH391" t="b">
        <f t="shared" ca="1" si="235"/>
        <v>0</v>
      </c>
      <c r="AI391" s="225" t="e">
        <f t="shared" ca="1" si="216"/>
        <v>#N/A</v>
      </c>
      <c r="AJ391" s="225" t="e">
        <f t="shared" ca="1" si="217"/>
        <v>#N/A</v>
      </c>
      <c r="AK391" s="225" t="e">
        <f t="shared" ca="1" si="218"/>
        <v>#N/A</v>
      </c>
      <c r="AL391" s="225" t="e">
        <f t="shared" ca="1" si="219"/>
        <v>#N/A</v>
      </c>
      <c r="AM391" t="b">
        <f t="shared" ca="1" si="220"/>
        <v>0</v>
      </c>
      <c r="AN391" t="b">
        <f t="shared" ca="1" si="236"/>
        <v>0</v>
      </c>
      <c r="AO391" t="b">
        <f t="shared" ca="1" si="231"/>
        <v>1</v>
      </c>
      <c r="AP391" t="b">
        <f t="shared" ca="1" si="221"/>
        <v>0</v>
      </c>
      <c r="AQ391" t="b">
        <f t="shared" ref="AQ391:AQ454" ca="1" si="237">AND(AP392,AO392)</f>
        <v>0</v>
      </c>
      <c r="AR391" s="124" t="e">
        <f t="shared" ca="1" si="222"/>
        <v>#N/A</v>
      </c>
      <c r="AS391" s="124" t="e">
        <f t="shared" ca="1" si="223"/>
        <v>#N/A</v>
      </c>
      <c r="AT391" t="e">
        <f t="shared" ca="1" si="232"/>
        <v>#N/A</v>
      </c>
      <c r="AU391" t="e">
        <f t="shared" ca="1" si="232"/>
        <v>#N/A</v>
      </c>
    </row>
    <row r="392" spans="1:47" x14ac:dyDescent="0.25">
      <c r="A392">
        <v>360</v>
      </c>
      <c r="B392" s="74">
        <f ca="1">OFFSET(InputPriceData!B$15,CalculationsAndCharts!$A392+$A$11,0,1,1)</f>
        <v>41066</v>
      </c>
      <c r="C392" s="3">
        <f ca="1">OFFSET(InputPriceData!G$15,CalculationsAndCharts!$A392+$A$11,0,1,1)</f>
        <v>22697400</v>
      </c>
      <c r="D392" s="4">
        <f ca="1">OFFSET(InputPriceData!C$15,CalculationsAndCharts!$A392+$A$11,IF($C$7,7,0),1,1)</f>
        <v>47.66</v>
      </c>
      <c r="E392" s="4">
        <f ca="1">OFFSET(InputPriceData!D$15,CalculationsAndCharts!$A392+$A$11,IF($C$7,7,0),1,1)</f>
        <v>48.98</v>
      </c>
      <c r="F392" s="4">
        <f ca="1">OFFSET(InputPriceData!E$15,CalculationsAndCharts!$A392+$A$11,IF($C$7,7,0),1,1)</f>
        <v>47.46</v>
      </c>
      <c r="G392" s="4">
        <f ca="1">OFFSET(InputPriceData!F$15,CalculationsAndCharts!$A392+$A$11,IF($C$7,7,0),1,1)</f>
        <v>48.7</v>
      </c>
      <c r="H392" s="126" t="e">
        <f t="shared" si="201"/>
        <v>#N/A</v>
      </c>
      <c r="I392" s="41" t="e">
        <f t="shared" si="234"/>
        <v>#N/A</v>
      </c>
      <c r="J392" s="41" t="e">
        <f t="shared" si="234"/>
        <v>#N/A</v>
      </c>
      <c r="K392" s="215">
        <f t="shared" ca="1" si="203"/>
        <v>48.1871159871407</v>
      </c>
      <c r="L392" s="215">
        <f t="shared" ca="1" si="224"/>
        <v>48.1871159871407</v>
      </c>
      <c r="M392" s="121">
        <f t="shared" ca="1" si="204"/>
        <v>0.66425430420252451</v>
      </c>
      <c r="N392" s="121">
        <f t="shared" ca="1" si="225"/>
        <v>0.2069894980316217</v>
      </c>
      <c r="O392" s="121">
        <f t="shared" ca="1" si="226"/>
        <v>1.0396145926275069</v>
      </c>
      <c r="P392" s="121">
        <f t="shared" ca="1" si="233"/>
        <v>-1.0447737896883469</v>
      </c>
      <c r="Q392" s="121">
        <f t="shared" ca="1" si="205"/>
        <v>0.60054224939077849</v>
      </c>
      <c r="R392" s="121">
        <f t="shared" ca="1" si="206"/>
        <v>0.91595458616268899</v>
      </c>
      <c r="S392" s="121"/>
      <c r="T392" s="124">
        <f t="shared" ca="1" si="207"/>
        <v>48.91</v>
      </c>
      <c r="U392" s="124">
        <f t="shared" ca="1" si="208"/>
        <v>45.65</v>
      </c>
      <c r="V392" s="121">
        <f t="shared" ca="1" si="209"/>
        <v>0.9355828220858915</v>
      </c>
      <c r="W392" s="121" t="e">
        <f t="shared" si="227"/>
        <v>#N/A</v>
      </c>
      <c r="X392" s="124">
        <f t="shared" si="228"/>
        <v>0.2</v>
      </c>
      <c r="Y392" s="124">
        <f t="shared" si="229"/>
        <v>0.8</v>
      </c>
      <c r="Z392" t="e">
        <f t="shared" ca="1" si="210"/>
        <v>#N/A</v>
      </c>
      <c r="AA392" t="e">
        <f t="shared" ca="1" si="211"/>
        <v>#N/A</v>
      </c>
      <c r="AB392" t="e">
        <f t="shared" ca="1" si="212"/>
        <v>#N/A</v>
      </c>
      <c r="AC392" t="e">
        <f t="shared" ca="1" si="213"/>
        <v>#N/A</v>
      </c>
      <c r="AD392" t="b">
        <f t="shared" ca="1" si="214"/>
        <v>0</v>
      </c>
      <c r="AE392" t="b">
        <f t="shared" ca="1" si="200"/>
        <v>0</v>
      </c>
      <c r="AF392" t="b">
        <f t="shared" ca="1" si="230"/>
        <v>0</v>
      </c>
      <c r="AG392" t="b">
        <f t="shared" ca="1" si="215"/>
        <v>0</v>
      </c>
      <c r="AH392" t="b">
        <f t="shared" ca="1" si="235"/>
        <v>0</v>
      </c>
      <c r="AI392" s="225" t="e">
        <f t="shared" ca="1" si="216"/>
        <v>#N/A</v>
      </c>
      <c r="AJ392" s="225" t="e">
        <f t="shared" ca="1" si="217"/>
        <v>#N/A</v>
      </c>
      <c r="AK392" s="225" t="e">
        <f t="shared" ca="1" si="218"/>
        <v>#N/A</v>
      </c>
      <c r="AL392" s="225" t="e">
        <f t="shared" ca="1" si="219"/>
        <v>#N/A</v>
      </c>
      <c r="AM392" t="b">
        <f t="shared" ca="1" si="220"/>
        <v>0</v>
      </c>
      <c r="AN392" t="b">
        <f t="shared" ca="1" si="236"/>
        <v>0</v>
      </c>
      <c r="AO392" t="b">
        <f t="shared" ca="1" si="231"/>
        <v>1</v>
      </c>
      <c r="AP392" t="b">
        <f t="shared" ca="1" si="221"/>
        <v>0</v>
      </c>
      <c r="AQ392" t="b">
        <f t="shared" ca="1" si="237"/>
        <v>0</v>
      </c>
      <c r="AR392" s="124" t="e">
        <f t="shared" ca="1" si="222"/>
        <v>#N/A</v>
      </c>
      <c r="AS392" s="124" t="e">
        <f t="shared" ca="1" si="223"/>
        <v>#N/A</v>
      </c>
      <c r="AT392" t="e">
        <f t="shared" ca="1" si="232"/>
        <v>#N/A</v>
      </c>
      <c r="AU392" t="e">
        <f t="shared" ca="1" si="232"/>
        <v>#N/A</v>
      </c>
    </row>
    <row r="393" spans="1:47" x14ac:dyDescent="0.25">
      <c r="A393">
        <v>361</v>
      </c>
      <c r="B393" s="74">
        <f ca="1">OFFSET(InputPriceData!B$15,CalculationsAndCharts!$A393+$A$11,0,1,1)</f>
        <v>41065</v>
      </c>
      <c r="C393" s="3">
        <f ca="1">OFFSET(InputPriceData!G$15,CalculationsAndCharts!$A393+$A$11,0,1,1)</f>
        <v>8569900</v>
      </c>
      <c r="D393" s="4">
        <f ca="1">OFFSET(InputPriceData!C$15,CalculationsAndCharts!$A393+$A$11,IF($C$7,7,0),1,1)</f>
        <v>46.6</v>
      </c>
      <c r="E393" s="4">
        <f ca="1">OFFSET(InputPriceData!D$15,CalculationsAndCharts!$A393+$A$11,IF($C$7,7,0),1,1)</f>
        <v>47.58</v>
      </c>
      <c r="F393" s="4">
        <f ca="1">OFFSET(InputPriceData!E$15,CalculationsAndCharts!$A393+$A$11,IF($C$7,7,0),1,1)</f>
        <v>46.45</v>
      </c>
      <c r="G393" s="4">
        <f ca="1">OFFSET(InputPriceData!F$15,CalculationsAndCharts!$A393+$A$11,IF($C$7,7,0),1,1)</f>
        <v>46.76</v>
      </c>
      <c r="H393" s="126" t="e">
        <f t="shared" si="201"/>
        <v>#N/A</v>
      </c>
      <c r="I393" s="41" t="e">
        <f t="shared" ref="I393:J412" si="238">IF($A393=$E$25,I$32,NA())</f>
        <v>#N/A</v>
      </c>
      <c r="J393" s="41" t="e">
        <f t="shared" si="238"/>
        <v>#N/A</v>
      </c>
      <c r="K393" s="215">
        <f t="shared" ca="1" si="203"/>
        <v>48.447323421931252</v>
      </c>
      <c r="L393" s="215">
        <f t="shared" ca="1" si="224"/>
        <v>48.447323421931252</v>
      </c>
      <c r="M393" s="121">
        <f t="shared" ca="1" si="204"/>
        <v>-1.2811280527549949</v>
      </c>
      <c r="N393" s="121">
        <f t="shared" ca="1" si="225"/>
        <v>0.59203254133154171</v>
      </c>
      <c r="O393" s="121">
        <f t="shared" ca="1" si="226"/>
        <v>1.0396145926275069</v>
      </c>
      <c r="P393" s="121">
        <f t="shared" ca="1" si="233"/>
        <v>-1.0447737896883469</v>
      </c>
      <c r="Q393" s="121">
        <f t="shared" ca="1" si="205"/>
        <v>0.78526936002268422</v>
      </c>
      <c r="R393" s="121">
        <f t="shared" ca="1" si="206"/>
        <v>0.99343035452019945</v>
      </c>
      <c r="S393" s="121"/>
      <c r="T393" s="124">
        <f t="shared" ca="1" si="207"/>
        <v>48.91</v>
      </c>
      <c r="U393" s="124">
        <f t="shared" ca="1" si="208"/>
        <v>45.65</v>
      </c>
      <c r="V393" s="121">
        <f t="shared" ca="1" si="209"/>
        <v>0.3404907975460123</v>
      </c>
      <c r="W393" s="121" t="e">
        <f t="shared" si="227"/>
        <v>#N/A</v>
      </c>
      <c r="X393" s="124">
        <f t="shared" si="228"/>
        <v>0.2</v>
      </c>
      <c r="Y393" s="124">
        <f t="shared" si="229"/>
        <v>0.8</v>
      </c>
      <c r="Z393" t="e">
        <f t="shared" ca="1" si="210"/>
        <v>#N/A</v>
      </c>
      <c r="AA393" t="e">
        <f t="shared" ca="1" si="211"/>
        <v>#N/A</v>
      </c>
      <c r="AB393" t="e">
        <f t="shared" ca="1" si="212"/>
        <v>#N/A</v>
      </c>
      <c r="AC393" t="e">
        <f t="shared" ca="1" si="213"/>
        <v>#N/A</v>
      </c>
      <c r="AD393" t="b">
        <f t="shared" ca="1" si="214"/>
        <v>0</v>
      </c>
      <c r="AE393" t="b">
        <f t="shared" ca="1" si="200"/>
        <v>0</v>
      </c>
      <c r="AF393" t="b">
        <f t="shared" ca="1" si="230"/>
        <v>0</v>
      </c>
      <c r="AG393" t="b">
        <f t="shared" ca="1" si="215"/>
        <v>0</v>
      </c>
      <c r="AH393" t="b">
        <f t="shared" ca="1" si="235"/>
        <v>0</v>
      </c>
      <c r="AI393" s="225" t="e">
        <f t="shared" ca="1" si="216"/>
        <v>#N/A</v>
      </c>
      <c r="AJ393" s="225" t="e">
        <f t="shared" ca="1" si="217"/>
        <v>#N/A</v>
      </c>
      <c r="AK393" s="225" t="e">
        <f t="shared" ca="1" si="218"/>
        <v>#N/A</v>
      </c>
      <c r="AL393" s="225" t="e">
        <f t="shared" ca="1" si="219"/>
        <v>#N/A</v>
      </c>
      <c r="AM393" t="b">
        <f t="shared" ca="1" si="220"/>
        <v>0</v>
      </c>
      <c r="AN393" t="b">
        <f t="shared" ca="1" si="236"/>
        <v>0</v>
      </c>
      <c r="AO393" t="b">
        <f t="shared" ca="1" si="231"/>
        <v>1</v>
      </c>
      <c r="AP393" t="b">
        <f t="shared" ca="1" si="221"/>
        <v>0</v>
      </c>
      <c r="AQ393" t="b">
        <f t="shared" ca="1" si="237"/>
        <v>0</v>
      </c>
      <c r="AR393" s="124" t="e">
        <f t="shared" ca="1" si="222"/>
        <v>#N/A</v>
      </c>
      <c r="AS393" s="124" t="e">
        <f t="shared" ca="1" si="223"/>
        <v>#N/A</v>
      </c>
      <c r="AT393" t="e">
        <f t="shared" ca="1" si="232"/>
        <v>#N/A</v>
      </c>
      <c r="AU393" t="e">
        <f t="shared" ca="1" si="232"/>
        <v>#N/A</v>
      </c>
    </row>
    <row r="394" spans="1:47" x14ac:dyDescent="0.25">
      <c r="A394">
        <v>362</v>
      </c>
      <c r="B394" s="74">
        <f ca="1">OFFSET(InputPriceData!B$15,CalculationsAndCharts!$A394+$A$11,0,1,1)</f>
        <v>41064</v>
      </c>
      <c r="C394" s="3">
        <f ca="1">OFFSET(InputPriceData!G$15,CalculationsAndCharts!$A394+$A$11,0,1,1)</f>
        <v>5194600</v>
      </c>
      <c r="D394" s="4">
        <f ca="1">OFFSET(InputPriceData!C$15,CalculationsAndCharts!$A394+$A$11,IF($C$7,7,0),1,1)</f>
        <v>48.87</v>
      </c>
      <c r="E394" s="4">
        <f ca="1">OFFSET(InputPriceData!D$15,CalculationsAndCharts!$A394+$A$11,IF($C$7,7,0),1,1)</f>
        <v>48.97</v>
      </c>
      <c r="F394" s="4">
        <f ca="1">OFFSET(InputPriceData!E$15,CalculationsAndCharts!$A394+$A$11,IF($C$7,7,0),1,1)</f>
        <v>47.63</v>
      </c>
      <c r="G394" s="4">
        <f ca="1">OFFSET(InputPriceData!F$15,CalculationsAndCharts!$A394+$A$11,IF($C$7,7,0),1,1)</f>
        <v>48.49</v>
      </c>
      <c r="H394" s="126" t="e">
        <f t="shared" si="201"/>
        <v>#N/A</v>
      </c>
      <c r="I394" s="41" t="e">
        <f t="shared" si="238"/>
        <v>#N/A</v>
      </c>
      <c r="J394" s="41" t="e">
        <f t="shared" si="238"/>
        <v>#N/A</v>
      </c>
      <c r="K394" s="215">
        <f t="shared" ca="1" si="203"/>
        <v>48.638493785162154</v>
      </c>
      <c r="L394" s="215">
        <f t="shared" ca="1" si="224"/>
        <v>48.638493785162154</v>
      </c>
      <c r="M394" s="121">
        <f t="shared" ca="1" si="204"/>
        <v>0.42443950881216108</v>
      </c>
      <c r="N394" s="121">
        <f t="shared" ca="1" si="225"/>
        <v>0.97400193372455079</v>
      </c>
      <c r="O394" s="121">
        <f t="shared" ca="1" si="226"/>
        <v>1.0396145926275069</v>
      </c>
      <c r="P394" s="121">
        <f t="shared" ca="1" si="233"/>
        <v>-1.0447737896883469</v>
      </c>
      <c r="Q394" s="121">
        <f t="shared" ca="1" si="205"/>
        <v>0.96852186499424964</v>
      </c>
      <c r="R394" s="121">
        <f t="shared" ca="1" si="206"/>
        <v>0.9968401433330133</v>
      </c>
      <c r="S394" s="121"/>
      <c r="T394" s="124">
        <f t="shared" ca="1" si="207"/>
        <v>48.91</v>
      </c>
      <c r="U394" s="124">
        <f t="shared" ca="1" si="208"/>
        <v>45.65</v>
      </c>
      <c r="V394" s="121">
        <f t="shared" ca="1" si="209"/>
        <v>0.87116564417178077</v>
      </c>
      <c r="W394" s="121" t="e">
        <f t="shared" si="227"/>
        <v>#N/A</v>
      </c>
      <c r="X394" s="124">
        <f t="shared" si="228"/>
        <v>0.2</v>
      </c>
      <c r="Y394" s="124">
        <f t="shared" si="229"/>
        <v>0.8</v>
      </c>
      <c r="Z394" t="e">
        <f t="shared" ca="1" si="210"/>
        <v>#N/A</v>
      </c>
      <c r="AA394" t="e">
        <f t="shared" ca="1" si="211"/>
        <v>#N/A</v>
      </c>
      <c r="AB394" t="e">
        <f t="shared" ca="1" si="212"/>
        <v>#N/A</v>
      </c>
      <c r="AC394" t="e">
        <f t="shared" ca="1" si="213"/>
        <v>#N/A</v>
      </c>
      <c r="AD394" t="b">
        <f t="shared" ca="1" si="214"/>
        <v>0</v>
      </c>
      <c r="AE394" t="b">
        <f t="shared" ca="1" si="200"/>
        <v>0</v>
      </c>
      <c r="AF394" t="b">
        <f t="shared" ca="1" si="230"/>
        <v>0</v>
      </c>
      <c r="AG394" t="b">
        <f t="shared" ca="1" si="215"/>
        <v>0</v>
      </c>
      <c r="AH394" t="b">
        <f t="shared" ca="1" si="235"/>
        <v>0</v>
      </c>
      <c r="AI394" s="225" t="e">
        <f t="shared" ca="1" si="216"/>
        <v>#N/A</v>
      </c>
      <c r="AJ394" s="225" t="e">
        <f t="shared" ca="1" si="217"/>
        <v>#N/A</v>
      </c>
      <c r="AK394" s="225" t="e">
        <f t="shared" ca="1" si="218"/>
        <v>#N/A</v>
      </c>
      <c r="AL394" s="225" t="e">
        <f t="shared" ca="1" si="219"/>
        <v>#N/A</v>
      </c>
      <c r="AM394" t="b">
        <f t="shared" ca="1" si="220"/>
        <v>0</v>
      </c>
      <c r="AN394" t="b">
        <f t="shared" ca="1" si="236"/>
        <v>0</v>
      </c>
      <c r="AO394" t="b">
        <f t="shared" ca="1" si="231"/>
        <v>1</v>
      </c>
      <c r="AP394" t="b">
        <f t="shared" ca="1" si="221"/>
        <v>0</v>
      </c>
      <c r="AQ394" t="b">
        <f t="shared" ca="1" si="237"/>
        <v>0</v>
      </c>
      <c r="AR394" s="124" t="e">
        <f t="shared" ca="1" si="222"/>
        <v>#N/A</v>
      </c>
      <c r="AS394" s="124" t="e">
        <f t="shared" ca="1" si="223"/>
        <v>#N/A</v>
      </c>
      <c r="AT394" t="e">
        <f t="shared" ca="1" si="232"/>
        <v>#N/A</v>
      </c>
      <c r="AU394" t="e">
        <f t="shared" ca="1" si="232"/>
        <v>#N/A</v>
      </c>
    </row>
    <row r="395" spans="1:47" x14ac:dyDescent="0.25">
      <c r="A395">
        <v>363</v>
      </c>
      <c r="B395" s="74">
        <f ca="1">OFFSET(InputPriceData!B$15,CalculationsAndCharts!$A395+$A$11,0,1,1)</f>
        <v>41061</v>
      </c>
      <c r="C395" s="3">
        <f ca="1">OFFSET(InputPriceData!G$15,CalculationsAndCharts!$A395+$A$11,0,1,1)</f>
        <v>5251700</v>
      </c>
      <c r="D395" s="4">
        <f ca="1">OFFSET(InputPriceData!C$15,CalculationsAndCharts!$A395+$A$11,IF($C$7,7,0),1,1)</f>
        <v>48.42</v>
      </c>
      <c r="E395" s="4">
        <f ca="1">OFFSET(InputPriceData!D$15,CalculationsAndCharts!$A395+$A$11,IF($C$7,7,0),1,1)</f>
        <v>48.96</v>
      </c>
      <c r="F395" s="4">
        <f ca="1">OFFSET(InputPriceData!E$15,CalculationsAndCharts!$A395+$A$11,IF($C$7,7,0),1,1)</f>
        <v>48.22</v>
      </c>
      <c r="G395" s="4">
        <f ca="1">OFFSET(InputPriceData!F$15,CalculationsAndCharts!$A395+$A$11,IF($C$7,7,0),1,1)</f>
        <v>48.62</v>
      </c>
      <c r="H395" s="126" t="e">
        <f t="shared" si="201"/>
        <v>#N/A</v>
      </c>
      <c r="I395" s="41" t="e">
        <f t="shared" si="238"/>
        <v>#N/A</v>
      </c>
      <c r="J395" s="41" t="e">
        <f t="shared" si="238"/>
        <v>#N/A</v>
      </c>
      <c r="K395" s="215">
        <f t="shared" ca="1" si="203"/>
        <v>48.47953154254126</v>
      </c>
      <c r="L395" s="215">
        <f t="shared" ca="1" si="224"/>
        <v>48.47953154254126</v>
      </c>
      <c r="M395" s="121">
        <f t="shared" ca="1" si="204"/>
        <v>0.71419362636077166</v>
      </c>
      <c r="N395" s="121">
        <f t="shared" ca="1" si="225"/>
        <v>1.0396145926275069</v>
      </c>
      <c r="O395" s="121">
        <f t="shared" ca="1" si="226"/>
        <v>1.0396145926275069</v>
      </c>
      <c r="P395" s="121">
        <f t="shared" ca="1" si="233"/>
        <v>-1.0447737896883469</v>
      </c>
      <c r="Q395" s="121">
        <f t="shared" ca="1" si="205"/>
        <v>1</v>
      </c>
      <c r="R395" s="121">
        <f t="shared" ca="1" si="206"/>
        <v>0.9313097749330479</v>
      </c>
      <c r="S395" s="121"/>
      <c r="T395" s="124">
        <f t="shared" ca="1" si="207"/>
        <v>48.91</v>
      </c>
      <c r="U395" s="124">
        <f t="shared" ca="1" si="208"/>
        <v>45.65</v>
      </c>
      <c r="V395" s="121">
        <f t="shared" ca="1" si="209"/>
        <v>0.91104294478527625</v>
      </c>
      <c r="W395" s="121" t="e">
        <f t="shared" si="227"/>
        <v>#N/A</v>
      </c>
      <c r="X395" s="124">
        <f t="shared" si="228"/>
        <v>0.2</v>
      </c>
      <c r="Y395" s="124">
        <f t="shared" si="229"/>
        <v>0.8</v>
      </c>
      <c r="Z395" t="e">
        <f t="shared" ca="1" si="210"/>
        <v>#N/A</v>
      </c>
      <c r="AA395">
        <f t="shared" ca="1" si="211"/>
        <v>48.42</v>
      </c>
      <c r="AB395" t="e">
        <f t="shared" ca="1" si="212"/>
        <v>#N/A</v>
      </c>
      <c r="AC395" t="e">
        <f t="shared" ca="1" si="213"/>
        <v>#N/A</v>
      </c>
      <c r="AD395" t="b">
        <f t="shared" ca="1" si="214"/>
        <v>0</v>
      </c>
      <c r="AE395" t="b">
        <f t="shared" ca="1" si="200"/>
        <v>0</v>
      </c>
      <c r="AF395" t="b">
        <f t="shared" ca="1" si="230"/>
        <v>1</v>
      </c>
      <c r="AG395" t="b">
        <f t="shared" ca="1" si="215"/>
        <v>0</v>
      </c>
      <c r="AH395" t="b">
        <f t="shared" ca="1" si="235"/>
        <v>1</v>
      </c>
      <c r="AI395" s="225" t="e">
        <f t="shared" ca="1" si="216"/>
        <v>#N/A</v>
      </c>
      <c r="AJ395" s="225">
        <f t="shared" ca="1" si="217"/>
        <v>48.42</v>
      </c>
      <c r="AK395" s="225" t="e">
        <f t="shared" ca="1" si="218"/>
        <v>#N/A</v>
      </c>
      <c r="AL395" s="225">
        <f t="shared" ca="1" si="219"/>
        <v>48.42</v>
      </c>
      <c r="AM395" t="b">
        <f t="shared" ca="1" si="220"/>
        <v>0</v>
      </c>
      <c r="AN395" t="b">
        <f t="shared" ca="1" si="236"/>
        <v>1</v>
      </c>
      <c r="AO395" t="b">
        <f t="shared" ca="1" si="231"/>
        <v>1</v>
      </c>
      <c r="AP395" t="b">
        <f t="shared" ca="1" si="221"/>
        <v>0</v>
      </c>
      <c r="AQ395" t="b">
        <f t="shared" ca="1" si="237"/>
        <v>0</v>
      </c>
      <c r="AR395" s="124">
        <f t="shared" ca="1" si="222"/>
        <v>48.42</v>
      </c>
      <c r="AS395" s="124" t="e">
        <f t="shared" ca="1" si="223"/>
        <v>#N/A</v>
      </c>
      <c r="AT395">
        <f t="shared" ca="1" si="232"/>
        <v>48.42</v>
      </c>
      <c r="AU395" t="e">
        <f t="shared" ca="1" si="232"/>
        <v>#N/A</v>
      </c>
    </row>
    <row r="396" spans="1:47" x14ac:dyDescent="0.25">
      <c r="A396">
        <v>364</v>
      </c>
      <c r="B396" s="74">
        <f ca="1">OFFSET(InputPriceData!B$15,CalculationsAndCharts!$A396+$A$11,0,1,1)</f>
        <v>41060</v>
      </c>
      <c r="C396" s="3">
        <f ca="1">OFFSET(InputPriceData!G$15,CalculationsAndCharts!$A396+$A$11,0,1,1)</f>
        <v>4625400</v>
      </c>
      <c r="D396" s="4">
        <f ca="1">OFFSET(InputPriceData!C$15,CalculationsAndCharts!$A396+$A$11,IF($C$7,7,0),1,1)</f>
        <v>48.46</v>
      </c>
      <c r="E396" s="4">
        <f ca="1">OFFSET(InputPriceData!D$15,CalculationsAndCharts!$A396+$A$11,IF($C$7,7,0),1,1)</f>
        <v>49.5</v>
      </c>
      <c r="F396" s="4">
        <f ca="1">OFFSET(InputPriceData!E$15,CalculationsAndCharts!$A396+$A$11,IF($C$7,7,0),1,1)</f>
        <v>48.46</v>
      </c>
      <c r="G396" s="4">
        <f ca="1">OFFSET(InputPriceData!F$15,CalculationsAndCharts!$A396+$A$11,IF($C$7,7,0),1,1)</f>
        <v>48.91</v>
      </c>
      <c r="H396" s="126" t="e">
        <f t="shared" si="201"/>
        <v>#N/A</v>
      </c>
      <c r="I396" s="41" t="e">
        <f t="shared" si="238"/>
        <v>#N/A</v>
      </c>
      <c r="J396" s="41" t="e">
        <f t="shared" si="238"/>
        <v>#N/A</v>
      </c>
      <c r="K396" s="215">
        <f t="shared" ca="1" si="203"/>
        <v>48.139488229345417</v>
      </c>
      <c r="L396" s="215">
        <f t="shared" ca="1" si="224"/>
        <v>48.139488229345417</v>
      </c>
      <c r="M396" s="121">
        <f t="shared" ca="1" si="204"/>
        <v>1.2321352764422242</v>
      </c>
      <c r="N396" s="121">
        <f t="shared" ca="1" si="225"/>
        <v>0.90969285854736215</v>
      </c>
      <c r="O396" s="121">
        <f t="shared" ca="1" si="226"/>
        <v>0.90969285854736215</v>
      </c>
      <c r="P396" s="121">
        <f t="shared" ca="1" si="233"/>
        <v>-1.0447737896883469</v>
      </c>
      <c r="Q396" s="121">
        <f t="shared" ca="1" si="205"/>
        <v>1</v>
      </c>
      <c r="R396" s="121">
        <f t="shared" ca="1" si="206"/>
        <v>0.80457247897953033</v>
      </c>
      <c r="S396" s="121"/>
      <c r="T396" s="124">
        <f t="shared" ca="1" si="207"/>
        <v>48.91</v>
      </c>
      <c r="U396" s="124">
        <f t="shared" ca="1" si="208"/>
        <v>45.65</v>
      </c>
      <c r="V396" s="121">
        <f t="shared" ca="1" si="209"/>
        <v>1</v>
      </c>
      <c r="W396" s="121" t="e">
        <f t="shared" si="227"/>
        <v>#N/A</v>
      </c>
      <c r="X396" s="124">
        <f t="shared" si="228"/>
        <v>0.2</v>
      </c>
      <c r="Y396" s="124">
        <f t="shared" si="229"/>
        <v>0.8</v>
      </c>
      <c r="Z396" t="e">
        <f t="shared" ca="1" si="210"/>
        <v>#N/A</v>
      </c>
      <c r="AA396" t="e">
        <f t="shared" ca="1" si="211"/>
        <v>#N/A</v>
      </c>
      <c r="AB396" t="e">
        <f t="shared" ca="1" si="212"/>
        <v>#N/A</v>
      </c>
      <c r="AC396">
        <f t="shared" ca="1" si="213"/>
        <v>0.80457247897953033</v>
      </c>
      <c r="AD396" t="b">
        <f t="shared" ca="1" si="214"/>
        <v>0</v>
      </c>
      <c r="AE396" t="b">
        <f t="shared" ca="1" si="200"/>
        <v>0</v>
      </c>
      <c r="AF396" t="b">
        <f t="shared" ca="1" si="230"/>
        <v>1</v>
      </c>
      <c r="AG396" t="b">
        <f t="shared" ca="1" si="215"/>
        <v>1</v>
      </c>
      <c r="AH396" t="b">
        <f t="shared" ca="1" si="235"/>
        <v>0</v>
      </c>
      <c r="AI396" s="225" t="e">
        <f t="shared" ca="1" si="216"/>
        <v>#N/A</v>
      </c>
      <c r="AJ396" s="225" t="e">
        <f t="shared" ca="1" si="217"/>
        <v>#N/A</v>
      </c>
      <c r="AK396" s="225" t="e">
        <f t="shared" ca="1" si="218"/>
        <v>#N/A</v>
      </c>
      <c r="AL396" s="225" t="e">
        <f t="shared" ca="1" si="219"/>
        <v>#N/A</v>
      </c>
      <c r="AM396" t="b">
        <f t="shared" ca="1" si="220"/>
        <v>1</v>
      </c>
      <c r="AN396" t="b">
        <f t="shared" ca="1" si="236"/>
        <v>0</v>
      </c>
      <c r="AO396" t="b">
        <f t="shared" ca="1" si="231"/>
        <v>0</v>
      </c>
      <c r="AP396" t="b">
        <f t="shared" ca="1" si="221"/>
        <v>0</v>
      </c>
      <c r="AQ396" t="b">
        <f t="shared" ca="1" si="237"/>
        <v>0</v>
      </c>
      <c r="AR396" s="124" t="e">
        <f t="shared" ca="1" si="222"/>
        <v>#N/A</v>
      </c>
      <c r="AS396" s="124" t="e">
        <f t="shared" ca="1" si="223"/>
        <v>#N/A</v>
      </c>
      <c r="AT396" t="e">
        <f t="shared" ca="1" si="232"/>
        <v>#N/A</v>
      </c>
      <c r="AU396" t="e">
        <f t="shared" ca="1" si="232"/>
        <v>#N/A</v>
      </c>
    </row>
    <row r="397" spans="1:47" x14ac:dyDescent="0.25">
      <c r="A397">
        <v>365</v>
      </c>
      <c r="B397" s="74">
        <f ca="1">OFFSET(InputPriceData!B$15,CalculationsAndCharts!$A397+$A$11,0,1,1)</f>
        <v>41059</v>
      </c>
      <c r="C397" s="3">
        <f ca="1">OFFSET(InputPriceData!G$15,CalculationsAndCharts!$A397+$A$11,0,1,1)</f>
        <v>3013800</v>
      </c>
      <c r="D397" s="4">
        <f ca="1">OFFSET(InputPriceData!C$15,CalculationsAndCharts!$A397+$A$11,IF($C$7,7,0),1,1)</f>
        <v>47.97</v>
      </c>
      <c r="E397" s="4">
        <f ca="1">OFFSET(InputPriceData!D$15,CalculationsAndCharts!$A397+$A$11,IF($C$7,7,0),1,1)</f>
        <v>48.59</v>
      </c>
      <c r="F397" s="4">
        <f ca="1">OFFSET(InputPriceData!E$15,CalculationsAndCharts!$A397+$A$11,IF($C$7,7,0),1,1)</f>
        <v>47.31</v>
      </c>
      <c r="G397" s="4">
        <f ca="1">OFFSET(InputPriceData!F$15,CalculationsAndCharts!$A397+$A$11,IF($C$7,7,0),1,1)</f>
        <v>48.56</v>
      </c>
      <c r="H397" s="126" t="e">
        <f t="shared" si="201"/>
        <v>#N/A</v>
      </c>
      <c r="I397" s="41" t="e">
        <f t="shared" si="238"/>
        <v>#N/A</v>
      </c>
      <c r="J397" s="41" t="e">
        <f t="shared" si="238"/>
        <v>#N/A</v>
      </c>
      <c r="K397" s="215">
        <f t="shared" ca="1" si="203"/>
        <v>47.697703739420191</v>
      </c>
      <c r="L397" s="215">
        <f t="shared" ca="1" si="224"/>
        <v>47.697703739420191</v>
      </c>
      <c r="M397" s="121">
        <f t="shared" ca="1" si="204"/>
        <v>1.140276957882467</v>
      </c>
      <c r="N397" s="121">
        <f t="shared" ca="1" si="225"/>
        <v>0.63287327640480362</v>
      </c>
      <c r="O397" s="121">
        <f t="shared" ca="1" si="226"/>
        <v>0.63287327640480362</v>
      </c>
      <c r="P397" s="121">
        <f t="shared" ca="1" si="233"/>
        <v>-1.0447737896883469</v>
      </c>
      <c r="Q397" s="121">
        <f t="shared" ca="1" si="205"/>
        <v>1</v>
      </c>
      <c r="R397" s="121">
        <f t="shared" ca="1" si="206"/>
        <v>0.61670855879301223</v>
      </c>
      <c r="S397" s="121"/>
      <c r="T397" s="124">
        <f t="shared" ca="1" si="207"/>
        <v>48.56</v>
      </c>
      <c r="U397" s="124">
        <f t="shared" ca="1" si="208"/>
        <v>45.65</v>
      </c>
      <c r="V397" s="121">
        <f t="shared" ca="1" si="209"/>
        <v>1</v>
      </c>
      <c r="W397" s="121" t="e">
        <f t="shared" si="227"/>
        <v>#N/A</v>
      </c>
      <c r="X397" s="124">
        <f t="shared" si="228"/>
        <v>0.2</v>
      </c>
      <c r="Y397" s="124">
        <f t="shared" si="229"/>
        <v>0.8</v>
      </c>
      <c r="Z397" t="e">
        <f t="shared" ca="1" si="210"/>
        <v>#N/A</v>
      </c>
      <c r="AA397" t="e">
        <f t="shared" ca="1" si="211"/>
        <v>#N/A</v>
      </c>
      <c r="AB397" t="e">
        <f t="shared" ca="1" si="212"/>
        <v>#N/A</v>
      </c>
      <c r="AC397" t="e">
        <f t="shared" ca="1" si="213"/>
        <v>#N/A</v>
      </c>
      <c r="AD397" t="b">
        <f t="shared" ca="1" si="214"/>
        <v>0</v>
      </c>
      <c r="AE397" t="b">
        <f t="shared" ca="1" si="200"/>
        <v>0</v>
      </c>
      <c r="AF397" t="b">
        <f t="shared" ca="1" si="230"/>
        <v>1</v>
      </c>
      <c r="AG397" t="b">
        <f t="shared" ca="1" si="215"/>
        <v>0</v>
      </c>
      <c r="AH397" t="b">
        <f t="shared" ca="1" si="235"/>
        <v>0</v>
      </c>
      <c r="AI397" s="225" t="e">
        <f t="shared" ca="1" si="216"/>
        <v>#N/A</v>
      </c>
      <c r="AJ397" s="225" t="e">
        <f t="shared" ca="1" si="217"/>
        <v>#N/A</v>
      </c>
      <c r="AK397" s="225" t="e">
        <f t="shared" ca="1" si="218"/>
        <v>#N/A</v>
      </c>
      <c r="AL397" s="225" t="e">
        <f t="shared" ca="1" si="219"/>
        <v>#N/A</v>
      </c>
      <c r="AM397" t="b">
        <f t="shared" ca="1" si="220"/>
        <v>0</v>
      </c>
      <c r="AN397" t="b">
        <f t="shared" ca="1" si="236"/>
        <v>0</v>
      </c>
      <c r="AO397" t="b">
        <f t="shared" ca="1" si="231"/>
        <v>0</v>
      </c>
      <c r="AP397" t="b">
        <f t="shared" ca="1" si="221"/>
        <v>0</v>
      </c>
      <c r="AQ397" t="b">
        <f t="shared" ca="1" si="237"/>
        <v>0</v>
      </c>
      <c r="AR397" s="124" t="e">
        <f t="shared" ca="1" si="222"/>
        <v>#N/A</v>
      </c>
      <c r="AS397" s="124" t="e">
        <f t="shared" ca="1" si="223"/>
        <v>#N/A</v>
      </c>
      <c r="AT397" t="e">
        <f t="shared" ca="1" si="232"/>
        <v>#N/A</v>
      </c>
      <c r="AU397" t="e">
        <f t="shared" ca="1" si="232"/>
        <v>#N/A</v>
      </c>
    </row>
    <row r="398" spans="1:47" x14ac:dyDescent="0.25">
      <c r="A398">
        <v>366</v>
      </c>
      <c r="B398" s="74">
        <f ca="1">OFFSET(InputPriceData!B$15,CalculationsAndCharts!$A398+$A$11,0,1,1)</f>
        <v>41058</v>
      </c>
      <c r="C398" s="3">
        <f ca="1">OFFSET(InputPriceData!G$15,CalculationsAndCharts!$A398+$A$11,0,1,1)</f>
        <v>2433200</v>
      </c>
      <c r="D398" s="4">
        <f ca="1">OFFSET(InputPriceData!C$15,CalculationsAndCharts!$A398+$A$11,IF($C$7,7,0),1,1)</f>
        <v>47.95</v>
      </c>
      <c r="E398" s="4">
        <f ca="1">OFFSET(InputPriceData!D$15,CalculationsAndCharts!$A398+$A$11,IF($C$7,7,0),1,1)</f>
        <v>48.28</v>
      </c>
      <c r="F398" s="4">
        <f ca="1">OFFSET(InputPriceData!E$15,CalculationsAndCharts!$A398+$A$11,IF($C$7,7,0),1,1)</f>
        <v>47.29</v>
      </c>
      <c r="G398" s="4">
        <f ca="1">OFFSET(InputPriceData!F$15,CalculationsAndCharts!$A398+$A$11,IF($C$7,7,0),1,1)</f>
        <v>48.06</v>
      </c>
      <c r="H398" s="126" t="e">
        <f t="shared" si="201"/>
        <v>#N/A</v>
      </c>
      <c r="I398" s="41" t="e">
        <f t="shared" si="238"/>
        <v>#N/A</v>
      </c>
      <c r="J398" s="41" t="e">
        <f t="shared" si="238"/>
        <v>#N/A</v>
      </c>
      <c r="K398" s="215">
        <f t="shared" ca="1" si="203"/>
        <v>47.261987779048582</v>
      </c>
      <c r="L398" s="215">
        <f t="shared" ca="1" si="224"/>
        <v>47.261987779048582</v>
      </c>
      <c r="M398" s="121">
        <f t="shared" ca="1" si="204"/>
        <v>0.85403893067793879</v>
      </c>
      <c r="N398" s="121">
        <f t="shared" ca="1" si="225"/>
        <v>0.3003839981866202</v>
      </c>
      <c r="O398" s="121">
        <f t="shared" ca="1" si="226"/>
        <v>0.45583997945551591</v>
      </c>
      <c r="P398" s="121">
        <f t="shared" ca="1" si="233"/>
        <v>-1.0447737896883469</v>
      </c>
      <c r="Q398" s="121">
        <f t="shared" ca="1" si="205"/>
        <v>0.89640506806918929</v>
      </c>
      <c r="R398" s="121">
        <f t="shared" ca="1" si="206"/>
        <v>0.39584735436146196</v>
      </c>
      <c r="S398" s="121"/>
      <c r="T398" s="124">
        <f t="shared" ca="1" si="207"/>
        <v>48.21</v>
      </c>
      <c r="U398" s="124">
        <f t="shared" ca="1" si="208"/>
        <v>45.65</v>
      </c>
      <c r="V398" s="121">
        <f t="shared" ca="1" si="209"/>
        <v>0.94140625000000056</v>
      </c>
      <c r="W398" s="121" t="e">
        <f t="shared" si="227"/>
        <v>#N/A</v>
      </c>
      <c r="X398" s="124">
        <f t="shared" si="228"/>
        <v>0.2</v>
      </c>
      <c r="Y398" s="124">
        <f t="shared" si="229"/>
        <v>0.8</v>
      </c>
      <c r="Z398" t="e">
        <f t="shared" ca="1" si="210"/>
        <v>#N/A</v>
      </c>
      <c r="AA398" t="e">
        <f t="shared" ca="1" si="211"/>
        <v>#N/A</v>
      </c>
      <c r="AB398" t="e">
        <f t="shared" ca="1" si="212"/>
        <v>#N/A</v>
      </c>
      <c r="AC398" t="e">
        <f t="shared" ca="1" si="213"/>
        <v>#N/A</v>
      </c>
      <c r="AD398" t="b">
        <f t="shared" ca="1" si="214"/>
        <v>0</v>
      </c>
      <c r="AE398" t="b">
        <f t="shared" ca="1" si="200"/>
        <v>0</v>
      </c>
      <c r="AF398" t="b">
        <f t="shared" ca="1" si="230"/>
        <v>1</v>
      </c>
      <c r="AG398" t="b">
        <f t="shared" ca="1" si="215"/>
        <v>0</v>
      </c>
      <c r="AH398" t="b">
        <f t="shared" ca="1" si="235"/>
        <v>0</v>
      </c>
      <c r="AI398" s="225" t="e">
        <f t="shared" ca="1" si="216"/>
        <v>#N/A</v>
      </c>
      <c r="AJ398" s="225" t="e">
        <f t="shared" ca="1" si="217"/>
        <v>#N/A</v>
      </c>
      <c r="AK398" s="225" t="e">
        <f t="shared" ca="1" si="218"/>
        <v>#N/A</v>
      </c>
      <c r="AL398" s="225" t="e">
        <f t="shared" ca="1" si="219"/>
        <v>#N/A</v>
      </c>
      <c r="AM398" t="b">
        <f t="shared" ca="1" si="220"/>
        <v>0</v>
      </c>
      <c r="AN398" t="b">
        <f t="shared" ca="1" si="236"/>
        <v>0</v>
      </c>
      <c r="AO398" t="b">
        <f t="shared" ca="1" si="231"/>
        <v>0</v>
      </c>
      <c r="AP398" t="b">
        <f t="shared" ca="1" si="221"/>
        <v>0</v>
      </c>
      <c r="AQ398" t="b">
        <f t="shared" ca="1" si="237"/>
        <v>0</v>
      </c>
      <c r="AR398" s="124" t="e">
        <f t="shared" ca="1" si="222"/>
        <v>#N/A</v>
      </c>
      <c r="AS398" s="124" t="e">
        <f t="shared" ca="1" si="223"/>
        <v>#N/A</v>
      </c>
      <c r="AT398" t="e">
        <f t="shared" ca="1" si="232"/>
        <v>#N/A</v>
      </c>
      <c r="AU398" t="e">
        <f t="shared" ca="1" si="232"/>
        <v>#N/A</v>
      </c>
    </row>
    <row r="399" spans="1:47" x14ac:dyDescent="0.25">
      <c r="A399">
        <v>367</v>
      </c>
      <c r="B399" s="74">
        <f ca="1">OFFSET(InputPriceData!B$15,CalculationsAndCharts!$A399+$A$11,0,1,1)</f>
        <v>41054</v>
      </c>
      <c r="C399" s="3">
        <f ca="1">OFFSET(InputPriceData!G$15,CalculationsAndCharts!$A399+$A$11,0,1,1)</f>
        <v>1072200</v>
      </c>
      <c r="D399" s="4">
        <f ca="1">OFFSET(InputPriceData!C$15,CalculationsAndCharts!$A399+$A$11,IF($C$7,7,0),1,1)</f>
        <v>47.7</v>
      </c>
      <c r="E399" s="4">
        <f ca="1">OFFSET(InputPriceData!D$15,CalculationsAndCharts!$A399+$A$11,IF($C$7,7,0),1,1)</f>
        <v>47.92</v>
      </c>
      <c r="F399" s="4">
        <f ca="1">OFFSET(InputPriceData!E$15,CalculationsAndCharts!$A399+$A$11,IF($C$7,7,0),1,1)</f>
        <v>47.49</v>
      </c>
      <c r="G399" s="4">
        <f ca="1">OFFSET(InputPriceData!F$15,CalculationsAndCharts!$A399+$A$11,IF($C$7,7,0),1,1)</f>
        <v>47.58</v>
      </c>
      <c r="H399" s="126" t="e">
        <f t="shared" si="201"/>
        <v>#N/A</v>
      </c>
      <c r="I399" s="41" t="e">
        <f t="shared" si="238"/>
        <v>#N/A</v>
      </c>
      <c r="J399" s="41" t="e">
        <f t="shared" si="238"/>
        <v>#N/A</v>
      </c>
      <c r="K399" s="215">
        <f t="shared" ca="1" si="203"/>
        <v>46.847621678371141</v>
      </c>
      <c r="L399" s="215">
        <f t="shared" ca="1" si="224"/>
        <v>46.847621678371141</v>
      </c>
      <c r="M399" s="121">
        <f t="shared" ca="1" si="204"/>
        <v>0.52344472046931334</v>
      </c>
      <c r="N399" s="121">
        <f t="shared" ca="1" si="225"/>
        <v>-7.9175266644495812E-2</v>
      </c>
      <c r="O399" s="121">
        <f t="shared" ca="1" si="226"/>
        <v>0.45583997945551591</v>
      </c>
      <c r="P399" s="121">
        <f t="shared" ca="1" si="233"/>
        <v>-1.0447737896883469</v>
      </c>
      <c r="Q399" s="121">
        <f t="shared" ca="1" si="205"/>
        <v>0.6434690543954884</v>
      </c>
      <c r="R399" s="121">
        <f t="shared" ca="1" si="206"/>
        <v>0.19881008812973128</v>
      </c>
      <c r="S399" s="121"/>
      <c r="T399" s="124">
        <f t="shared" ca="1" si="207"/>
        <v>48.21</v>
      </c>
      <c r="U399" s="124">
        <f t="shared" ca="1" si="208"/>
        <v>45.65</v>
      </c>
      <c r="V399" s="121">
        <f t="shared" ca="1" si="209"/>
        <v>0.75390624999999922</v>
      </c>
      <c r="W399" s="121" t="e">
        <f t="shared" si="227"/>
        <v>#N/A</v>
      </c>
      <c r="X399" s="124">
        <f t="shared" si="228"/>
        <v>0.2</v>
      </c>
      <c r="Y399" s="124">
        <f t="shared" si="229"/>
        <v>0.8</v>
      </c>
      <c r="Z399" t="e">
        <f t="shared" ca="1" si="210"/>
        <v>#N/A</v>
      </c>
      <c r="AA399" t="e">
        <f t="shared" ca="1" si="211"/>
        <v>#N/A</v>
      </c>
      <c r="AB399" t="e">
        <f t="shared" ca="1" si="212"/>
        <v>#N/A</v>
      </c>
      <c r="AC399" t="e">
        <f t="shared" ca="1" si="213"/>
        <v>#N/A</v>
      </c>
      <c r="AD399" t="b">
        <f t="shared" ca="1" si="214"/>
        <v>0</v>
      </c>
      <c r="AE399" t="b">
        <f t="shared" ca="1" si="200"/>
        <v>0</v>
      </c>
      <c r="AF399" t="b">
        <f t="shared" ca="1" si="230"/>
        <v>1</v>
      </c>
      <c r="AG399" t="b">
        <f t="shared" ca="1" si="215"/>
        <v>0</v>
      </c>
      <c r="AH399" t="b">
        <f t="shared" ca="1" si="235"/>
        <v>0</v>
      </c>
      <c r="AI399" s="225" t="e">
        <f t="shared" ca="1" si="216"/>
        <v>#N/A</v>
      </c>
      <c r="AJ399" s="225" t="e">
        <f t="shared" ca="1" si="217"/>
        <v>#N/A</v>
      </c>
      <c r="AK399" s="225" t="e">
        <f t="shared" ca="1" si="218"/>
        <v>#N/A</v>
      </c>
      <c r="AL399" s="225" t="e">
        <f t="shared" ca="1" si="219"/>
        <v>#N/A</v>
      </c>
      <c r="AM399" t="b">
        <f t="shared" ca="1" si="220"/>
        <v>0</v>
      </c>
      <c r="AN399" t="b">
        <f t="shared" ca="1" si="236"/>
        <v>0</v>
      </c>
      <c r="AO399" t="b">
        <f t="shared" ca="1" si="231"/>
        <v>0</v>
      </c>
      <c r="AP399" t="b">
        <f t="shared" ca="1" si="221"/>
        <v>0</v>
      </c>
      <c r="AQ399" t="b">
        <f t="shared" ca="1" si="237"/>
        <v>0</v>
      </c>
      <c r="AR399" s="124" t="e">
        <f t="shared" ca="1" si="222"/>
        <v>#N/A</v>
      </c>
      <c r="AS399" s="124" t="e">
        <f t="shared" ca="1" si="223"/>
        <v>#N/A</v>
      </c>
      <c r="AT399" t="e">
        <f t="shared" ca="1" si="232"/>
        <v>#N/A</v>
      </c>
      <c r="AU399" t="e">
        <f t="shared" ca="1" si="232"/>
        <v>#N/A</v>
      </c>
    </row>
    <row r="400" spans="1:47" x14ac:dyDescent="0.25">
      <c r="A400">
        <v>368</v>
      </c>
      <c r="B400" s="74">
        <f ca="1">OFFSET(InputPriceData!B$15,CalculationsAndCharts!$A400+$A$11,0,1,1)</f>
        <v>41053</v>
      </c>
      <c r="C400" s="3">
        <f ca="1">OFFSET(InputPriceData!G$15,CalculationsAndCharts!$A400+$A$11,0,1,1)</f>
        <v>2806400</v>
      </c>
      <c r="D400" s="4">
        <f ca="1">OFFSET(InputPriceData!C$15,CalculationsAndCharts!$A400+$A$11,IF($C$7,7,0),1,1)</f>
        <v>47.07</v>
      </c>
      <c r="E400" s="4">
        <f ca="1">OFFSET(InputPriceData!D$15,CalculationsAndCharts!$A400+$A$11,IF($C$7,7,0),1,1)</f>
        <v>48.09</v>
      </c>
      <c r="F400" s="4">
        <f ca="1">OFFSET(InputPriceData!E$15,CalculationsAndCharts!$A400+$A$11,IF($C$7,7,0),1,1)</f>
        <v>46.99</v>
      </c>
      <c r="G400" s="4">
        <f ca="1">OFFSET(InputPriceData!F$15,CalculationsAndCharts!$A400+$A$11,IF($C$7,7,0),1,1)</f>
        <v>47.65</v>
      </c>
      <c r="H400" s="126" t="e">
        <f t="shared" si="201"/>
        <v>#N/A</v>
      </c>
      <c r="I400" s="41" t="e">
        <f t="shared" si="238"/>
        <v>#N/A</v>
      </c>
      <c r="J400" s="41" t="e">
        <f t="shared" si="238"/>
        <v>#N/A</v>
      </c>
      <c r="K400" s="215">
        <f t="shared" ca="1" si="203"/>
        <v>46.438614876423792</v>
      </c>
      <c r="L400" s="215">
        <f t="shared" ca="1" si="224"/>
        <v>46.438614876423792</v>
      </c>
      <c r="M400" s="121">
        <f t="shared" ca="1" si="204"/>
        <v>0.72529605654918872</v>
      </c>
      <c r="N400" s="121">
        <f t="shared" ca="1" si="225"/>
        <v>-0.52939201378494816</v>
      </c>
      <c r="O400" s="121">
        <f t="shared" ca="1" si="226"/>
        <v>0.45583997945551591</v>
      </c>
      <c r="P400" s="121">
        <f t="shared" ca="1" si="233"/>
        <v>-1.0447737896883469</v>
      </c>
      <c r="Q400" s="121">
        <f t="shared" ca="1" si="205"/>
        <v>0.34344731902429282</v>
      </c>
      <c r="R400" s="121">
        <f t="shared" ca="1" si="206"/>
        <v>7.1250098178233925E-2</v>
      </c>
      <c r="S400" s="121"/>
      <c r="T400" s="124">
        <f t="shared" ca="1" si="207"/>
        <v>48.21</v>
      </c>
      <c r="U400" s="124">
        <f t="shared" ca="1" si="208"/>
        <v>45.65</v>
      </c>
      <c r="V400" s="121">
        <f t="shared" ca="1" si="209"/>
        <v>0.78124999999999933</v>
      </c>
      <c r="W400" s="121" t="e">
        <f t="shared" si="227"/>
        <v>#N/A</v>
      </c>
      <c r="X400" s="124">
        <f t="shared" si="228"/>
        <v>0.2</v>
      </c>
      <c r="Y400" s="124">
        <f t="shared" si="229"/>
        <v>0.8</v>
      </c>
      <c r="Z400" t="e">
        <f t="shared" ca="1" si="210"/>
        <v>#N/A</v>
      </c>
      <c r="AA400" t="e">
        <f t="shared" ca="1" si="211"/>
        <v>#N/A</v>
      </c>
      <c r="AB400" t="e">
        <f t="shared" ca="1" si="212"/>
        <v>#N/A</v>
      </c>
      <c r="AC400" t="e">
        <f t="shared" ca="1" si="213"/>
        <v>#N/A</v>
      </c>
      <c r="AD400" t="b">
        <f t="shared" ca="1" si="214"/>
        <v>0</v>
      </c>
      <c r="AE400" t="b">
        <f t="shared" ca="1" si="200"/>
        <v>0</v>
      </c>
      <c r="AF400" t="b">
        <f t="shared" ca="1" si="230"/>
        <v>1</v>
      </c>
      <c r="AG400" t="b">
        <f t="shared" ca="1" si="215"/>
        <v>0</v>
      </c>
      <c r="AH400" t="b">
        <f t="shared" ca="1" si="235"/>
        <v>0</v>
      </c>
      <c r="AI400" s="225" t="e">
        <f t="shared" ca="1" si="216"/>
        <v>#N/A</v>
      </c>
      <c r="AJ400" s="225" t="e">
        <f t="shared" ca="1" si="217"/>
        <v>#N/A</v>
      </c>
      <c r="AK400" s="225" t="e">
        <f t="shared" ca="1" si="218"/>
        <v>#N/A</v>
      </c>
      <c r="AL400" s="225" t="e">
        <f t="shared" ca="1" si="219"/>
        <v>#N/A</v>
      </c>
      <c r="AM400" t="b">
        <f t="shared" ca="1" si="220"/>
        <v>0</v>
      </c>
      <c r="AN400" t="b">
        <f t="shared" ca="1" si="236"/>
        <v>0</v>
      </c>
      <c r="AO400" t="b">
        <f t="shared" ca="1" si="231"/>
        <v>0</v>
      </c>
      <c r="AP400" t="b">
        <f t="shared" ca="1" si="221"/>
        <v>0</v>
      </c>
      <c r="AQ400" t="b">
        <f t="shared" ca="1" si="237"/>
        <v>0</v>
      </c>
      <c r="AR400" s="124" t="e">
        <f t="shared" ca="1" si="222"/>
        <v>#N/A</v>
      </c>
      <c r="AS400" s="124" t="e">
        <f t="shared" ca="1" si="223"/>
        <v>#N/A</v>
      </c>
      <c r="AT400" t="e">
        <f t="shared" ca="1" si="232"/>
        <v>#N/A</v>
      </c>
      <c r="AU400" t="e">
        <f t="shared" ca="1" si="232"/>
        <v>#N/A</v>
      </c>
    </row>
    <row r="401" spans="1:47" x14ac:dyDescent="0.25">
      <c r="A401">
        <v>369</v>
      </c>
      <c r="B401" s="74">
        <f ca="1">OFFSET(InputPriceData!B$15,CalculationsAndCharts!$A401+$A$11,0,1,1)</f>
        <v>41052</v>
      </c>
      <c r="C401" s="3">
        <f ca="1">OFFSET(InputPriceData!G$15,CalculationsAndCharts!$A401+$A$11,0,1,1)</f>
        <v>2000000</v>
      </c>
      <c r="D401" s="4">
        <f ca="1">OFFSET(InputPriceData!C$15,CalculationsAndCharts!$A401+$A$11,IF($C$7,7,0),1,1)</f>
        <v>45.71</v>
      </c>
      <c r="E401" s="4">
        <f ca="1">OFFSET(InputPriceData!D$15,CalculationsAndCharts!$A401+$A$11,IF($C$7,7,0),1,1)</f>
        <v>47.1</v>
      </c>
      <c r="F401" s="4">
        <f ca="1">OFFSET(InputPriceData!E$15,CalculationsAndCharts!$A401+$A$11,IF($C$7,7,0),1,1)</f>
        <v>45.71</v>
      </c>
      <c r="G401" s="4">
        <f ca="1">OFFSET(InputPriceData!F$15,CalculationsAndCharts!$A401+$A$11,IF($C$7,7,0),1,1)</f>
        <v>46.9</v>
      </c>
      <c r="H401" s="126" t="e">
        <f t="shared" si="201"/>
        <v>#N/A</v>
      </c>
      <c r="I401" s="41" t="e">
        <f t="shared" si="238"/>
        <v>#N/A</v>
      </c>
      <c r="J401" s="41" t="e">
        <f t="shared" si="238"/>
        <v>#N/A</v>
      </c>
      <c r="K401" s="215">
        <f t="shared" ca="1" si="203"/>
        <v>46.168195781411391</v>
      </c>
      <c r="L401" s="215">
        <f t="shared" ca="1" si="224"/>
        <v>46.168195781411391</v>
      </c>
      <c r="M401" s="121">
        <f t="shared" ca="1" si="204"/>
        <v>5.9851866469296633E-2</v>
      </c>
      <c r="N401" s="121">
        <f t="shared" ca="1" si="225"/>
        <v>-0.9139297225541354</v>
      </c>
      <c r="O401" s="121">
        <f t="shared" ca="1" si="226"/>
        <v>0.45583997945551591</v>
      </c>
      <c r="P401" s="121">
        <f t="shared" ca="1" si="233"/>
        <v>-1.0447737896883469</v>
      </c>
      <c r="Q401" s="121">
        <f t="shared" ca="1" si="205"/>
        <v>8.719370022098441E-2</v>
      </c>
      <c r="R401" s="121">
        <f t="shared" ca="1" si="206"/>
        <v>2.0959648595355665E-2</v>
      </c>
      <c r="S401" s="121"/>
      <c r="T401" s="124">
        <f t="shared" ca="1" si="207"/>
        <v>48.21</v>
      </c>
      <c r="U401" s="124">
        <f t="shared" ca="1" si="208"/>
        <v>45.65</v>
      </c>
      <c r="V401" s="121">
        <f t="shared" ca="1" si="209"/>
        <v>0.48828124999999956</v>
      </c>
      <c r="W401" s="121" t="e">
        <f t="shared" si="227"/>
        <v>#N/A</v>
      </c>
      <c r="X401" s="124">
        <f t="shared" si="228"/>
        <v>0.2</v>
      </c>
      <c r="Y401" s="124">
        <f t="shared" si="229"/>
        <v>0.8</v>
      </c>
      <c r="Z401" t="e">
        <f t="shared" ca="1" si="210"/>
        <v>#N/A</v>
      </c>
      <c r="AA401" t="e">
        <f t="shared" ca="1" si="211"/>
        <v>#N/A</v>
      </c>
      <c r="AB401" t="e">
        <f t="shared" ca="1" si="212"/>
        <v>#N/A</v>
      </c>
      <c r="AC401" t="e">
        <f t="shared" ca="1" si="213"/>
        <v>#N/A</v>
      </c>
      <c r="AD401" t="b">
        <f t="shared" ca="1" si="214"/>
        <v>0</v>
      </c>
      <c r="AE401" t="b">
        <f t="shared" ca="1" si="200"/>
        <v>0</v>
      </c>
      <c r="AF401" t="b">
        <f t="shared" ca="1" si="230"/>
        <v>1</v>
      </c>
      <c r="AG401" t="b">
        <f t="shared" ca="1" si="215"/>
        <v>0</v>
      </c>
      <c r="AH401" t="b">
        <f t="shared" ca="1" si="235"/>
        <v>0</v>
      </c>
      <c r="AI401" s="225" t="e">
        <f t="shared" ca="1" si="216"/>
        <v>#N/A</v>
      </c>
      <c r="AJ401" s="225" t="e">
        <f t="shared" ca="1" si="217"/>
        <v>#N/A</v>
      </c>
      <c r="AK401" s="225" t="e">
        <f t="shared" ca="1" si="218"/>
        <v>#N/A</v>
      </c>
      <c r="AL401" s="225" t="e">
        <f t="shared" ca="1" si="219"/>
        <v>#N/A</v>
      </c>
      <c r="AM401" t="b">
        <f t="shared" ca="1" si="220"/>
        <v>0</v>
      </c>
      <c r="AN401" t="b">
        <f t="shared" ca="1" si="236"/>
        <v>0</v>
      </c>
      <c r="AO401" t="b">
        <f t="shared" ca="1" si="231"/>
        <v>0</v>
      </c>
      <c r="AP401" t="b">
        <f t="shared" ca="1" si="221"/>
        <v>0</v>
      </c>
      <c r="AQ401" t="b">
        <f t="shared" ca="1" si="237"/>
        <v>0</v>
      </c>
      <c r="AR401" s="124" t="e">
        <f t="shared" ca="1" si="222"/>
        <v>#N/A</v>
      </c>
      <c r="AS401" s="124" t="e">
        <f t="shared" ca="1" si="223"/>
        <v>#N/A</v>
      </c>
      <c r="AT401" t="e">
        <f t="shared" ca="1" si="232"/>
        <v>#N/A</v>
      </c>
      <c r="AU401" t="e">
        <f t="shared" ca="1" si="232"/>
        <v>#N/A</v>
      </c>
    </row>
    <row r="402" spans="1:47" x14ac:dyDescent="0.25">
      <c r="A402">
        <v>370</v>
      </c>
      <c r="B402" s="74">
        <f ca="1">OFFSET(InputPriceData!B$15,CalculationsAndCharts!$A402+$A$11,0,1,1)</f>
        <v>41051</v>
      </c>
      <c r="C402" s="3">
        <f ca="1">OFFSET(InputPriceData!G$15,CalculationsAndCharts!$A402+$A$11,0,1,1)</f>
        <v>2129400</v>
      </c>
      <c r="D402" s="4">
        <f ca="1">OFFSET(InputPriceData!C$15,CalculationsAndCharts!$A402+$A$11,IF($C$7,7,0),1,1)</f>
        <v>46.4</v>
      </c>
      <c r="E402" s="4">
        <f ca="1">OFFSET(InputPriceData!D$15,CalculationsAndCharts!$A402+$A$11,IF($C$7,7,0),1,1)</f>
        <v>46.73</v>
      </c>
      <c r="F402" s="4">
        <f ca="1">OFFSET(InputPriceData!E$15,CalculationsAndCharts!$A402+$A$11,IF($C$7,7,0),1,1)</f>
        <v>45.79</v>
      </c>
      <c r="G402" s="4">
        <f ca="1">OFFSET(InputPriceData!F$15,CalculationsAndCharts!$A402+$A$11,IF($C$7,7,0),1,1)</f>
        <v>45.9</v>
      </c>
      <c r="H402" s="126" t="e">
        <f t="shared" si="201"/>
        <v>#N/A</v>
      </c>
      <c r="I402" s="41" t="e">
        <f t="shared" si="238"/>
        <v>#N/A</v>
      </c>
      <c r="J402" s="41" t="e">
        <f t="shared" si="238"/>
        <v>#N/A</v>
      </c>
      <c r="K402" s="215">
        <f t="shared" ca="1" si="203"/>
        <v>46.191906156429035</v>
      </c>
      <c r="L402" s="215">
        <f t="shared" ca="1" si="224"/>
        <v>46.191906156429035</v>
      </c>
      <c r="M402" s="121">
        <f t="shared" ca="1" si="204"/>
        <v>-1.0165397308787927</v>
      </c>
      <c r="N402" s="121">
        <f t="shared" ca="1" si="225"/>
        <v>-1.0447737896883469</v>
      </c>
      <c r="O402" s="121">
        <f t="shared" ca="1" si="226"/>
        <v>0.45583997945551591</v>
      </c>
      <c r="P402" s="121">
        <f t="shared" ca="1" si="233"/>
        <v>-1.0447737896883469</v>
      </c>
      <c r="Q402" s="121">
        <f t="shared" ca="1" si="205"/>
        <v>0</v>
      </c>
      <c r="R402" s="121">
        <f t="shared" ca="1" si="206"/>
        <v>1.8307354254206251E-2</v>
      </c>
      <c r="S402" s="121"/>
      <c r="T402" s="124">
        <f t="shared" ca="1" si="207"/>
        <v>48.21</v>
      </c>
      <c r="U402" s="124">
        <f t="shared" ca="1" si="208"/>
        <v>45.65</v>
      </c>
      <c r="V402" s="121">
        <f t="shared" ca="1" si="209"/>
        <v>9.7656249999999917E-2</v>
      </c>
      <c r="W402" s="121" t="e">
        <f t="shared" si="227"/>
        <v>#N/A</v>
      </c>
      <c r="X402" s="124">
        <f t="shared" si="228"/>
        <v>0.2</v>
      </c>
      <c r="Y402" s="124">
        <f t="shared" si="229"/>
        <v>0.8</v>
      </c>
      <c r="Z402" t="e">
        <f t="shared" ca="1" si="210"/>
        <v>#N/A</v>
      </c>
      <c r="AA402" t="e">
        <f t="shared" ca="1" si="211"/>
        <v>#N/A</v>
      </c>
      <c r="AB402" t="e">
        <f t="shared" ca="1" si="212"/>
        <v>#N/A</v>
      </c>
      <c r="AC402" t="e">
        <f t="shared" ca="1" si="213"/>
        <v>#N/A</v>
      </c>
      <c r="AD402" t="b">
        <f t="shared" ca="1" si="214"/>
        <v>0</v>
      </c>
      <c r="AE402" t="b">
        <f t="shared" ca="1" si="200"/>
        <v>0</v>
      </c>
      <c r="AF402" t="b">
        <f t="shared" ca="1" si="230"/>
        <v>1</v>
      </c>
      <c r="AG402" t="b">
        <f t="shared" ca="1" si="215"/>
        <v>0</v>
      </c>
      <c r="AH402" t="b">
        <f t="shared" ca="1" si="235"/>
        <v>0</v>
      </c>
      <c r="AI402" s="225" t="e">
        <f t="shared" ca="1" si="216"/>
        <v>#N/A</v>
      </c>
      <c r="AJ402" s="225" t="e">
        <f t="shared" ca="1" si="217"/>
        <v>#N/A</v>
      </c>
      <c r="AK402" s="225" t="e">
        <f t="shared" ca="1" si="218"/>
        <v>#N/A</v>
      </c>
      <c r="AL402" s="225" t="e">
        <f t="shared" ca="1" si="219"/>
        <v>#N/A</v>
      </c>
      <c r="AM402" t="b">
        <f t="shared" ca="1" si="220"/>
        <v>0</v>
      </c>
      <c r="AN402" t="b">
        <f t="shared" ca="1" si="236"/>
        <v>0</v>
      </c>
      <c r="AO402" t="b">
        <f t="shared" ca="1" si="231"/>
        <v>0</v>
      </c>
      <c r="AP402" t="b">
        <f t="shared" ca="1" si="221"/>
        <v>0</v>
      </c>
      <c r="AQ402" t="b">
        <f t="shared" ca="1" si="237"/>
        <v>0</v>
      </c>
      <c r="AR402" s="124" t="e">
        <f t="shared" ca="1" si="222"/>
        <v>#N/A</v>
      </c>
      <c r="AS402" s="124" t="e">
        <f t="shared" ca="1" si="223"/>
        <v>#N/A</v>
      </c>
      <c r="AT402" t="e">
        <f t="shared" ca="1" si="232"/>
        <v>#N/A</v>
      </c>
      <c r="AU402" t="e">
        <f t="shared" ca="1" si="232"/>
        <v>#N/A</v>
      </c>
    </row>
    <row r="403" spans="1:47" x14ac:dyDescent="0.25">
      <c r="A403">
        <v>371</v>
      </c>
      <c r="B403" s="74">
        <f ca="1">OFFSET(InputPriceData!B$15,CalculationsAndCharts!$A403+$A$11,0,1,1)</f>
        <v>41050</v>
      </c>
      <c r="C403" s="3">
        <f ca="1">OFFSET(InputPriceData!G$15,CalculationsAndCharts!$A403+$A$11,0,1,1)</f>
        <v>2603300</v>
      </c>
      <c r="D403" s="4">
        <f ca="1">OFFSET(InputPriceData!C$15,CalculationsAndCharts!$A403+$A$11,IF($C$7,7,0),1,1)</f>
        <v>45.61</v>
      </c>
      <c r="E403" s="4">
        <f ca="1">OFFSET(InputPriceData!D$15,CalculationsAndCharts!$A403+$A$11,IF($C$7,7,0),1,1)</f>
        <v>46.5</v>
      </c>
      <c r="F403" s="4">
        <f ca="1">OFFSET(InputPriceData!E$15,CalculationsAndCharts!$A403+$A$11,IF($C$7,7,0),1,1)</f>
        <v>45.58</v>
      </c>
      <c r="G403" s="4">
        <f ca="1">OFFSET(InputPriceData!F$15,CalculationsAndCharts!$A403+$A$11,IF($C$7,7,0),1,1)</f>
        <v>46.35</v>
      </c>
      <c r="H403" s="126" t="e">
        <f t="shared" si="201"/>
        <v>#N/A</v>
      </c>
      <c r="I403" s="41" t="e">
        <f t="shared" si="238"/>
        <v>#N/A</v>
      </c>
      <c r="J403" s="41" t="e">
        <f t="shared" si="238"/>
        <v>#N/A</v>
      </c>
      <c r="K403" s="215">
        <f t="shared" ca="1" si="203"/>
        <v>46.377626928225816</v>
      </c>
      <c r="L403" s="215">
        <f t="shared" ca="1" si="224"/>
        <v>46.377626928225816</v>
      </c>
      <c r="M403" s="121">
        <f t="shared" ca="1" si="204"/>
        <v>-0.70832383587955627</v>
      </c>
      <c r="N403" s="121">
        <f t="shared" ca="1" si="225"/>
        <v>-1.0142866240824198</v>
      </c>
      <c r="O403" s="121">
        <f t="shared" ca="1" si="226"/>
        <v>0.45583997945551591</v>
      </c>
      <c r="P403" s="121">
        <f t="shared" ca="1" si="233"/>
        <v>-1.0142866240824198</v>
      </c>
      <c r="Q403" s="121">
        <f t="shared" ca="1" si="205"/>
        <v>0</v>
      </c>
      <c r="R403" s="121">
        <f t="shared" ca="1" si="206"/>
        <v>2.7423331279687144E-2</v>
      </c>
      <c r="S403" s="121"/>
      <c r="T403" s="124">
        <f t="shared" ca="1" si="207"/>
        <v>48.21</v>
      </c>
      <c r="U403" s="124">
        <f t="shared" ca="1" si="208"/>
        <v>45.65</v>
      </c>
      <c r="V403" s="121">
        <f t="shared" ca="1" si="209"/>
        <v>0.27343750000000089</v>
      </c>
      <c r="W403" s="121" t="e">
        <f t="shared" si="227"/>
        <v>#N/A</v>
      </c>
      <c r="X403" s="124">
        <f t="shared" si="228"/>
        <v>0.2</v>
      </c>
      <c r="Y403" s="124">
        <f t="shared" si="229"/>
        <v>0.8</v>
      </c>
      <c r="Z403" t="e">
        <f t="shared" ca="1" si="210"/>
        <v>#N/A</v>
      </c>
      <c r="AA403" t="e">
        <f t="shared" ca="1" si="211"/>
        <v>#N/A</v>
      </c>
      <c r="AB403" t="e">
        <f t="shared" ca="1" si="212"/>
        <v>#N/A</v>
      </c>
      <c r="AC403" t="e">
        <f t="shared" ca="1" si="213"/>
        <v>#N/A</v>
      </c>
      <c r="AD403" t="b">
        <f t="shared" ca="1" si="214"/>
        <v>0</v>
      </c>
      <c r="AE403" t="b">
        <f t="shared" ca="1" si="200"/>
        <v>0</v>
      </c>
      <c r="AF403" t="b">
        <f t="shared" ca="1" si="230"/>
        <v>1</v>
      </c>
      <c r="AG403" t="b">
        <f t="shared" ca="1" si="215"/>
        <v>0</v>
      </c>
      <c r="AH403" t="b">
        <f t="shared" ca="1" si="235"/>
        <v>0</v>
      </c>
      <c r="AI403" s="225" t="e">
        <f t="shared" ca="1" si="216"/>
        <v>#N/A</v>
      </c>
      <c r="AJ403" s="225" t="e">
        <f t="shared" ca="1" si="217"/>
        <v>#N/A</v>
      </c>
      <c r="AK403" s="225" t="e">
        <f t="shared" ca="1" si="218"/>
        <v>#N/A</v>
      </c>
      <c r="AL403" s="225" t="e">
        <f t="shared" ca="1" si="219"/>
        <v>#N/A</v>
      </c>
      <c r="AM403" t="b">
        <f t="shared" ca="1" si="220"/>
        <v>0</v>
      </c>
      <c r="AN403" t="b">
        <f t="shared" ca="1" si="236"/>
        <v>0</v>
      </c>
      <c r="AO403" t="b">
        <f t="shared" ca="1" si="231"/>
        <v>0</v>
      </c>
      <c r="AP403" t="b">
        <f t="shared" ca="1" si="221"/>
        <v>0</v>
      </c>
      <c r="AQ403" t="b">
        <f t="shared" ca="1" si="237"/>
        <v>0</v>
      </c>
      <c r="AR403" s="124" t="e">
        <f t="shared" ca="1" si="222"/>
        <v>#N/A</v>
      </c>
      <c r="AS403" s="124" t="e">
        <f t="shared" ca="1" si="223"/>
        <v>#N/A</v>
      </c>
      <c r="AT403" t="e">
        <f t="shared" ca="1" si="232"/>
        <v>#N/A</v>
      </c>
      <c r="AU403" t="e">
        <f t="shared" ca="1" si="232"/>
        <v>#N/A</v>
      </c>
    </row>
    <row r="404" spans="1:47" x14ac:dyDescent="0.25">
      <c r="A404">
        <v>372</v>
      </c>
      <c r="B404" s="74">
        <f ca="1">OFFSET(InputPriceData!B$15,CalculationsAndCharts!$A404+$A$11,0,1,1)</f>
        <v>41047</v>
      </c>
      <c r="C404" s="3">
        <f ca="1">OFFSET(InputPriceData!G$15,CalculationsAndCharts!$A404+$A$11,0,1,1)</f>
        <v>2468100</v>
      </c>
      <c r="D404" s="4">
        <f ca="1">OFFSET(InputPriceData!C$15,CalculationsAndCharts!$A404+$A$11,IF($C$7,7,0),1,1)</f>
        <v>46.09</v>
      </c>
      <c r="E404" s="4">
        <f ca="1">OFFSET(InputPriceData!D$15,CalculationsAndCharts!$A404+$A$11,IF($C$7,7,0),1,1)</f>
        <v>46.45</v>
      </c>
      <c r="F404" s="4">
        <f ca="1">OFFSET(InputPriceData!E$15,CalculationsAndCharts!$A404+$A$11,IF($C$7,7,0),1,1)</f>
        <v>45.37</v>
      </c>
      <c r="G404" s="4">
        <f ca="1">OFFSET(InputPriceData!F$15,CalculationsAndCharts!$A404+$A$11,IF($C$7,7,0),1,1)</f>
        <v>45.65</v>
      </c>
      <c r="H404" s="126" t="e">
        <f t="shared" si="201"/>
        <v>#N/A</v>
      </c>
      <c r="I404" s="41" t="e">
        <f t="shared" si="238"/>
        <v>#N/A</v>
      </c>
      <c r="J404" s="41" t="e">
        <f t="shared" si="238"/>
        <v>#N/A</v>
      </c>
      <c r="K404" s="215">
        <f t="shared" ca="1" si="203"/>
        <v>46.673695821302985</v>
      </c>
      <c r="L404" s="215">
        <f t="shared" ca="1" si="224"/>
        <v>46.673695821302985</v>
      </c>
      <c r="M404" s="121">
        <f t="shared" ca="1" si="204"/>
        <v>-1.5950472284725516</v>
      </c>
      <c r="N404" s="121">
        <f t="shared" ca="1" si="225"/>
        <v>-0.8467018803852211</v>
      </c>
      <c r="O404" s="121">
        <f t="shared" ca="1" si="226"/>
        <v>0.45583997945551591</v>
      </c>
      <c r="P404" s="121">
        <f t="shared" ca="1" si="233"/>
        <v>-0.8467018803852211</v>
      </c>
      <c r="Q404" s="121">
        <f t="shared" ca="1" si="205"/>
        <v>0</v>
      </c>
      <c r="R404" s="121">
        <f t="shared" ca="1" si="206"/>
        <v>3.2709466237623087E-2</v>
      </c>
      <c r="S404" s="121"/>
      <c r="T404" s="124">
        <f t="shared" ca="1" si="207"/>
        <v>48.21</v>
      </c>
      <c r="U404" s="124">
        <f t="shared" ca="1" si="208"/>
        <v>45.65</v>
      </c>
      <c r="V404" s="121">
        <f t="shared" ca="1" si="209"/>
        <v>0</v>
      </c>
      <c r="W404" s="121" t="e">
        <f t="shared" si="227"/>
        <v>#N/A</v>
      </c>
      <c r="X404" s="124">
        <f t="shared" si="228"/>
        <v>0.2</v>
      </c>
      <c r="Y404" s="124">
        <f t="shared" si="229"/>
        <v>0.8</v>
      </c>
      <c r="Z404" t="e">
        <f t="shared" ca="1" si="210"/>
        <v>#N/A</v>
      </c>
      <c r="AA404" t="e">
        <f t="shared" ca="1" si="211"/>
        <v>#N/A</v>
      </c>
      <c r="AB404" t="e">
        <f t="shared" ca="1" si="212"/>
        <v>#N/A</v>
      </c>
      <c r="AC404" t="e">
        <f t="shared" ca="1" si="213"/>
        <v>#N/A</v>
      </c>
      <c r="AD404" t="b">
        <f t="shared" ca="1" si="214"/>
        <v>0</v>
      </c>
      <c r="AE404" t="b">
        <f t="shared" ca="1" si="200"/>
        <v>0</v>
      </c>
      <c r="AF404" t="b">
        <f t="shared" ca="1" si="230"/>
        <v>1</v>
      </c>
      <c r="AG404" t="b">
        <f t="shared" ca="1" si="215"/>
        <v>0</v>
      </c>
      <c r="AH404" t="b">
        <f t="shared" ca="1" si="235"/>
        <v>0</v>
      </c>
      <c r="AI404" s="225" t="e">
        <f t="shared" ca="1" si="216"/>
        <v>#N/A</v>
      </c>
      <c r="AJ404" s="225" t="e">
        <f t="shared" ca="1" si="217"/>
        <v>#N/A</v>
      </c>
      <c r="AK404" s="225" t="e">
        <f t="shared" ca="1" si="218"/>
        <v>#N/A</v>
      </c>
      <c r="AL404" s="225" t="e">
        <f t="shared" ca="1" si="219"/>
        <v>#N/A</v>
      </c>
      <c r="AM404" t="b">
        <f t="shared" ca="1" si="220"/>
        <v>0</v>
      </c>
      <c r="AN404" t="b">
        <f t="shared" ca="1" si="236"/>
        <v>0</v>
      </c>
      <c r="AO404" t="b">
        <f t="shared" ca="1" si="231"/>
        <v>0</v>
      </c>
      <c r="AP404" t="b">
        <f t="shared" ca="1" si="221"/>
        <v>0</v>
      </c>
      <c r="AQ404" t="b">
        <f t="shared" ca="1" si="237"/>
        <v>0</v>
      </c>
      <c r="AR404" s="124" t="e">
        <f t="shared" ca="1" si="222"/>
        <v>#N/A</v>
      </c>
      <c r="AS404" s="124" t="e">
        <f t="shared" ca="1" si="223"/>
        <v>#N/A</v>
      </c>
      <c r="AT404" t="e">
        <f t="shared" ca="1" si="232"/>
        <v>#N/A</v>
      </c>
      <c r="AU404" t="e">
        <f t="shared" ca="1" si="232"/>
        <v>#N/A</v>
      </c>
    </row>
    <row r="405" spans="1:47" x14ac:dyDescent="0.25">
      <c r="A405">
        <v>373</v>
      </c>
      <c r="B405" s="74">
        <f ca="1">OFFSET(InputPriceData!B$15,CalculationsAndCharts!$A405+$A$11,0,1,1)</f>
        <v>41046</v>
      </c>
      <c r="C405" s="3">
        <f ca="1">OFFSET(InputPriceData!G$15,CalculationsAndCharts!$A405+$A$11,0,1,1)</f>
        <v>3805900</v>
      </c>
      <c r="D405" s="4">
        <f ca="1">OFFSET(InputPriceData!C$15,CalculationsAndCharts!$A405+$A$11,IF($C$7,7,0),1,1)</f>
        <v>47</v>
      </c>
      <c r="E405" s="4">
        <f ca="1">OFFSET(InputPriceData!D$15,CalculationsAndCharts!$A405+$A$11,IF($C$7,7,0),1,1)</f>
        <v>47.11</v>
      </c>
      <c r="F405" s="4">
        <f ca="1">OFFSET(InputPriceData!E$15,CalculationsAndCharts!$A405+$A$11,IF($C$7,7,0),1,1)</f>
        <v>45.68</v>
      </c>
      <c r="G405" s="4">
        <f ca="1">OFFSET(InputPriceData!F$15,CalculationsAndCharts!$A405+$A$11,IF($C$7,7,0),1,1)</f>
        <v>45.99</v>
      </c>
      <c r="H405" s="126" t="e">
        <f t="shared" si="201"/>
        <v>#N/A</v>
      </c>
      <c r="I405" s="41" t="e">
        <f t="shared" si="238"/>
        <v>#N/A</v>
      </c>
      <c r="J405" s="41" t="e">
        <f t="shared" si="238"/>
        <v>#N/A</v>
      </c>
      <c r="K405" s="215">
        <f t="shared" ca="1" si="203"/>
        <v>46.978908422554483</v>
      </c>
      <c r="L405" s="215">
        <f t="shared" ca="1" si="224"/>
        <v>46.978908422554483</v>
      </c>
      <c r="M405" s="121">
        <f t="shared" ca="1" si="204"/>
        <v>-1.5038634193884985</v>
      </c>
      <c r="N405" s="121">
        <f t="shared" ca="1" si="225"/>
        <v>-0.62695111737908293</v>
      </c>
      <c r="O405" s="121">
        <f t="shared" ca="1" si="226"/>
        <v>0.45583997945551591</v>
      </c>
      <c r="P405" s="121">
        <f t="shared" ca="1" si="233"/>
        <v>-0.78970032916753885</v>
      </c>
      <c r="Q405" s="121">
        <f t="shared" ca="1" si="205"/>
        <v>0.13066555185867507</v>
      </c>
      <c r="R405" s="121">
        <f t="shared" ca="1" si="206"/>
        <v>2.5430571845003566E-2</v>
      </c>
      <c r="S405" s="121"/>
      <c r="T405" s="124">
        <f t="shared" ca="1" si="207"/>
        <v>48.21</v>
      </c>
      <c r="U405" s="124">
        <f t="shared" ca="1" si="208"/>
        <v>45.69</v>
      </c>
      <c r="V405" s="121">
        <f t="shared" ca="1" si="209"/>
        <v>0.1190476190476206</v>
      </c>
      <c r="W405" s="121" t="e">
        <f t="shared" si="227"/>
        <v>#N/A</v>
      </c>
      <c r="X405" s="124">
        <f t="shared" si="228"/>
        <v>0.2</v>
      </c>
      <c r="Y405" s="124">
        <f t="shared" si="229"/>
        <v>0.8</v>
      </c>
      <c r="Z405" t="e">
        <f t="shared" ca="1" si="210"/>
        <v>#N/A</v>
      </c>
      <c r="AA405" t="e">
        <f t="shared" ca="1" si="211"/>
        <v>#N/A</v>
      </c>
      <c r="AB405" t="e">
        <f t="shared" ca="1" si="212"/>
        <v>#N/A</v>
      </c>
      <c r="AC405" t="e">
        <f t="shared" ca="1" si="213"/>
        <v>#N/A</v>
      </c>
      <c r="AD405" t="b">
        <f t="shared" ca="1" si="214"/>
        <v>0</v>
      </c>
      <c r="AE405" t="b">
        <f t="shared" ca="1" si="200"/>
        <v>0</v>
      </c>
      <c r="AF405" t="b">
        <f t="shared" ca="1" si="230"/>
        <v>1</v>
      </c>
      <c r="AG405" t="b">
        <f t="shared" ca="1" si="215"/>
        <v>0</v>
      </c>
      <c r="AH405" t="b">
        <f t="shared" ca="1" si="235"/>
        <v>0</v>
      </c>
      <c r="AI405" s="225" t="e">
        <f t="shared" ca="1" si="216"/>
        <v>#N/A</v>
      </c>
      <c r="AJ405" s="225" t="e">
        <f t="shared" ca="1" si="217"/>
        <v>#N/A</v>
      </c>
      <c r="AK405" s="225" t="e">
        <f t="shared" ca="1" si="218"/>
        <v>#N/A</v>
      </c>
      <c r="AL405" s="225" t="e">
        <f t="shared" ca="1" si="219"/>
        <v>#N/A</v>
      </c>
      <c r="AM405" t="b">
        <f t="shared" ca="1" si="220"/>
        <v>0</v>
      </c>
      <c r="AN405" t="b">
        <f t="shared" ca="1" si="236"/>
        <v>0</v>
      </c>
      <c r="AO405" t="b">
        <f t="shared" ca="1" si="231"/>
        <v>0</v>
      </c>
      <c r="AP405" t="b">
        <f t="shared" ca="1" si="221"/>
        <v>0</v>
      </c>
      <c r="AQ405" t="b">
        <f t="shared" ca="1" si="237"/>
        <v>0</v>
      </c>
      <c r="AR405" s="124" t="e">
        <f t="shared" ca="1" si="222"/>
        <v>#N/A</v>
      </c>
      <c r="AS405" s="124" t="e">
        <f t="shared" ca="1" si="223"/>
        <v>#N/A</v>
      </c>
      <c r="AT405" t="e">
        <f t="shared" ca="1" si="232"/>
        <v>#N/A</v>
      </c>
      <c r="AU405" t="e">
        <f t="shared" ca="1" si="232"/>
        <v>#N/A</v>
      </c>
    </row>
    <row r="406" spans="1:47" x14ac:dyDescent="0.25">
      <c r="A406">
        <v>374</v>
      </c>
      <c r="B406" s="74">
        <f ca="1">OFFSET(InputPriceData!B$15,CalculationsAndCharts!$A406+$A$11,0,1,1)</f>
        <v>41045</v>
      </c>
      <c r="C406" s="3">
        <f ca="1">OFFSET(InputPriceData!G$15,CalculationsAndCharts!$A406+$A$11,0,1,1)</f>
        <v>2330100</v>
      </c>
      <c r="D406" s="4">
        <f ca="1">OFFSET(InputPriceData!C$15,CalculationsAndCharts!$A406+$A$11,IF($C$7,7,0),1,1)</f>
        <v>47</v>
      </c>
      <c r="E406" s="4">
        <f ca="1">OFFSET(InputPriceData!D$15,CalculationsAndCharts!$A406+$A$11,IF($C$7,7,0),1,1)</f>
        <v>47.73</v>
      </c>
      <c r="F406" s="4">
        <f ca="1">OFFSET(InputPriceData!E$15,CalculationsAndCharts!$A406+$A$11,IF($C$7,7,0),1,1)</f>
        <v>46.89</v>
      </c>
      <c r="G406" s="4">
        <f ca="1">OFFSET(InputPriceData!F$15,CalculationsAndCharts!$A406+$A$11,IF($C$7,7,0),1,1)</f>
        <v>47.61</v>
      </c>
      <c r="H406" s="126" t="e">
        <f t="shared" si="201"/>
        <v>#N/A</v>
      </c>
      <c r="I406" s="41" t="e">
        <f t="shared" si="238"/>
        <v>#N/A</v>
      </c>
      <c r="J406" s="41" t="e">
        <f t="shared" si="238"/>
        <v>#N/A</v>
      </c>
      <c r="K406" s="215">
        <f t="shared" ca="1" si="203"/>
        <v>47.007724911463853</v>
      </c>
      <c r="L406" s="215">
        <f t="shared" ca="1" si="224"/>
        <v>47.007724911463853</v>
      </c>
      <c r="M406" s="121">
        <f t="shared" ca="1" si="204"/>
        <v>2.7388513650607904E-2</v>
      </c>
      <c r="N406" s="121">
        <f t="shared" ca="1" si="225"/>
        <v>-0.66042456783152392</v>
      </c>
      <c r="O406" s="121">
        <f t="shared" ca="1" si="226"/>
        <v>0.45583997945551591</v>
      </c>
      <c r="P406" s="121">
        <f t="shared" ca="1" si="233"/>
        <v>-0.78970032916753885</v>
      </c>
      <c r="Q406" s="121">
        <f t="shared" ca="1" si="205"/>
        <v>0.10379090940776484</v>
      </c>
      <c r="R406" s="121">
        <f t="shared" ca="1" si="206"/>
        <v>3.2291216649042012E-2</v>
      </c>
      <c r="S406" s="121"/>
      <c r="T406" s="124">
        <f t="shared" ca="1" si="207"/>
        <v>48.21</v>
      </c>
      <c r="U406" s="124">
        <f t="shared" ca="1" si="208"/>
        <v>45.69</v>
      </c>
      <c r="V406" s="121">
        <f t="shared" ca="1" si="209"/>
        <v>0.76190476190476164</v>
      </c>
      <c r="W406" s="121" t="e">
        <f t="shared" si="227"/>
        <v>#N/A</v>
      </c>
      <c r="X406" s="124">
        <f t="shared" si="228"/>
        <v>0.2</v>
      </c>
      <c r="Y406" s="124">
        <f t="shared" si="229"/>
        <v>0.8</v>
      </c>
      <c r="Z406">
        <f t="shared" ca="1" si="210"/>
        <v>47</v>
      </c>
      <c r="AA406" t="e">
        <f t="shared" ca="1" si="211"/>
        <v>#N/A</v>
      </c>
      <c r="AB406" t="e">
        <f t="shared" ca="1" si="212"/>
        <v>#N/A</v>
      </c>
      <c r="AC406" t="e">
        <f t="shared" ca="1" si="213"/>
        <v>#N/A</v>
      </c>
      <c r="AD406" t="b">
        <f t="shared" ca="1" si="214"/>
        <v>0</v>
      </c>
      <c r="AE406" t="b">
        <f t="shared" ca="1" si="200"/>
        <v>1</v>
      </c>
      <c r="AF406" t="b">
        <f t="shared" ca="1" si="230"/>
        <v>1</v>
      </c>
      <c r="AG406" t="b">
        <f t="shared" ca="1" si="215"/>
        <v>0</v>
      </c>
      <c r="AH406" t="b">
        <f t="shared" ca="1" si="235"/>
        <v>0</v>
      </c>
      <c r="AI406" s="225">
        <f t="shared" ca="1" si="216"/>
        <v>47</v>
      </c>
      <c r="AJ406" s="225" t="e">
        <f t="shared" ca="1" si="217"/>
        <v>#N/A</v>
      </c>
      <c r="AK406" s="225">
        <f t="shared" ca="1" si="218"/>
        <v>47</v>
      </c>
      <c r="AL406" s="225" t="e">
        <f t="shared" ca="1" si="219"/>
        <v>#N/A</v>
      </c>
      <c r="AM406" t="b">
        <f t="shared" ca="1" si="220"/>
        <v>0</v>
      </c>
      <c r="AN406" t="b">
        <f t="shared" ca="1" si="236"/>
        <v>0</v>
      </c>
      <c r="AO406" t="b">
        <f t="shared" ca="1" si="231"/>
        <v>0</v>
      </c>
      <c r="AP406" t="b">
        <f t="shared" ca="1" si="221"/>
        <v>0</v>
      </c>
      <c r="AQ406" t="b">
        <f t="shared" ca="1" si="237"/>
        <v>1</v>
      </c>
      <c r="AR406" s="124" t="e">
        <f t="shared" ca="1" si="222"/>
        <v>#N/A</v>
      </c>
      <c r="AS406" s="124">
        <f t="shared" ca="1" si="223"/>
        <v>47</v>
      </c>
      <c r="AT406" t="e">
        <f t="shared" ca="1" si="232"/>
        <v>#N/A</v>
      </c>
      <c r="AU406">
        <f t="shared" ca="1" si="232"/>
        <v>47</v>
      </c>
    </row>
    <row r="407" spans="1:47" x14ac:dyDescent="0.25">
      <c r="A407">
        <v>375</v>
      </c>
      <c r="B407" s="74">
        <f ca="1">OFFSET(InputPriceData!B$15,CalculationsAndCharts!$A407+$A$11,0,1,1)</f>
        <v>41044</v>
      </c>
      <c r="C407" s="3">
        <f ca="1">OFFSET(InputPriceData!G$15,CalculationsAndCharts!$A407+$A$11,0,1,1)</f>
        <v>1401400</v>
      </c>
      <c r="D407" s="4">
        <f ca="1">OFFSET(InputPriceData!C$15,CalculationsAndCharts!$A407+$A$11,IF($C$7,7,0),1,1)</f>
        <v>46.83</v>
      </c>
      <c r="E407" s="4">
        <f ca="1">OFFSET(InputPriceData!D$15,CalculationsAndCharts!$A407+$A$11,IF($C$7,7,0),1,1)</f>
        <v>47.38</v>
      </c>
      <c r="F407" s="4">
        <f ca="1">OFFSET(InputPriceData!E$15,CalculationsAndCharts!$A407+$A$11,IF($C$7,7,0),1,1)</f>
        <v>46.75</v>
      </c>
      <c r="G407" s="4">
        <f ca="1">OFFSET(InputPriceData!F$15,CalculationsAndCharts!$A407+$A$11,IF($C$7,7,0),1,1)</f>
        <v>47</v>
      </c>
      <c r="H407" s="126" t="e">
        <f t="shared" si="201"/>
        <v>#N/A</v>
      </c>
      <c r="I407" s="41" t="e">
        <f t="shared" si="238"/>
        <v>#N/A</v>
      </c>
      <c r="J407" s="41" t="e">
        <f t="shared" si="238"/>
        <v>#N/A</v>
      </c>
      <c r="K407" s="215">
        <f t="shared" ca="1" si="203"/>
        <v>46.949941752769611</v>
      </c>
      <c r="L407" s="215">
        <f t="shared" ca="1" si="224"/>
        <v>46.949941752769611</v>
      </c>
      <c r="M407" s="121">
        <f t="shared" ca="1" si="204"/>
        <v>-0.58159165138739422</v>
      </c>
      <c r="N407" s="121">
        <f t="shared" ca="1" si="225"/>
        <v>-0.78970032916753885</v>
      </c>
      <c r="O407" s="121">
        <f t="shared" ca="1" si="226"/>
        <v>0.45583997945551591</v>
      </c>
      <c r="P407" s="121">
        <f t="shared" ca="1" si="233"/>
        <v>-0.78970032916753885</v>
      </c>
      <c r="Q407" s="121">
        <f t="shared" ca="1" si="205"/>
        <v>0</v>
      </c>
      <c r="R407" s="121">
        <f t="shared" ca="1" si="206"/>
        <v>0.10124685289468013</v>
      </c>
      <c r="S407" s="121"/>
      <c r="T407" s="124">
        <f t="shared" ca="1" si="207"/>
        <v>48.21</v>
      </c>
      <c r="U407" s="124">
        <f t="shared" ca="1" si="208"/>
        <v>45.69</v>
      </c>
      <c r="V407" s="121">
        <f t="shared" ca="1" si="209"/>
        <v>0.5198412698412701</v>
      </c>
      <c r="W407" s="121" t="e">
        <f t="shared" si="227"/>
        <v>#N/A</v>
      </c>
      <c r="X407" s="124">
        <f t="shared" si="228"/>
        <v>0.2</v>
      </c>
      <c r="Y407" s="124">
        <f t="shared" si="229"/>
        <v>0.8</v>
      </c>
      <c r="Z407" t="e">
        <f t="shared" ca="1" si="210"/>
        <v>#N/A</v>
      </c>
      <c r="AA407" t="e">
        <f t="shared" ca="1" si="211"/>
        <v>#N/A</v>
      </c>
      <c r="AB407">
        <f t="shared" ca="1" si="212"/>
        <v>0.10124685289468013</v>
      </c>
      <c r="AC407" t="e">
        <f t="shared" ca="1" si="213"/>
        <v>#N/A</v>
      </c>
      <c r="AD407" t="b">
        <f t="shared" ca="1" si="214"/>
        <v>1</v>
      </c>
      <c r="AE407" t="b">
        <f t="shared" ca="1" si="200"/>
        <v>0</v>
      </c>
      <c r="AF407" t="b">
        <f t="shared" ca="1" si="230"/>
        <v>0</v>
      </c>
      <c r="AG407" t="b">
        <f t="shared" ca="1" si="215"/>
        <v>0</v>
      </c>
      <c r="AH407" t="b">
        <f t="shared" ca="1" si="235"/>
        <v>0</v>
      </c>
      <c r="AI407" s="225" t="e">
        <f t="shared" ca="1" si="216"/>
        <v>#N/A</v>
      </c>
      <c r="AJ407" s="225" t="e">
        <f t="shared" ca="1" si="217"/>
        <v>#N/A</v>
      </c>
      <c r="AK407" s="225" t="e">
        <f t="shared" ca="1" si="218"/>
        <v>#N/A</v>
      </c>
      <c r="AL407" s="225" t="e">
        <f t="shared" ca="1" si="219"/>
        <v>#N/A</v>
      </c>
      <c r="AM407" t="b">
        <f t="shared" ca="1" si="220"/>
        <v>0</v>
      </c>
      <c r="AN407" t="b">
        <f t="shared" ca="1" si="236"/>
        <v>0</v>
      </c>
      <c r="AO407" t="b">
        <f t="shared" ca="1" si="231"/>
        <v>1</v>
      </c>
      <c r="AP407" t="b">
        <f t="shared" ca="1" si="221"/>
        <v>1</v>
      </c>
      <c r="AQ407" t="b">
        <f t="shared" ca="1" si="237"/>
        <v>0</v>
      </c>
      <c r="AR407" s="124" t="e">
        <f t="shared" ca="1" si="222"/>
        <v>#N/A</v>
      </c>
      <c r="AS407" s="124" t="e">
        <f t="shared" ca="1" si="223"/>
        <v>#N/A</v>
      </c>
      <c r="AT407" t="e">
        <f t="shared" ca="1" si="232"/>
        <v>#N/A</v>
      </c>
      <c r="AU407" t="e">
        <f t="shared" ca="1" si="232"/>
        <v>#N/A</v>
      </c>
    </row>
    <row r="408" spans="1:47" x14ac:dyDescent="0.25">
      <c r="A408">
        <v>376</v>
      </c>
      <c r="B408" s="74">
        <f ca="1">OFFSET(InputPriceData!B$15,CalculationsAndCharts!$A408+$A$11,0,1,1)</f>
        <v>41043</v>
      </c>
      <c r="C408" s="3">
        <f ca="1">OFFSET(InputPriceData!G$15,CalculationsAndCharts!$A408+$A$11,0,1,1)</f>
        <v>1953500</v>
      </c>
      <c r="D408" s="4">
        <f ca="1">OFFSET(InputPriceData!C$15,CalculationsAndCharts!$A408+$A$11,IF($C$7,7,0),1,1)</f>
        <v>47.05</v>
      </c>
      <c r="E408" s="4">
        <f ca="1">OFFSET(InputPriceData!D$15,CalculationsAndCharts!$A408+$A$11,IF($C$7,7,0),1,1)</f>
        <v>47.61</v>
      </c>
      <c r="F408" s="4">
        <f ca="1">OFFSET(InputPriceData!E$15,CalculationsAndCharts!$A408+$A$11,IF($C$7,7,0),1,1)</f>
        <v>46.77</v>
      </c>
      <c r="G408" s="4">
        <f ca="1">OFFSET(InputPriceData!F$15,CalculationsAndCharts!$A408+$A$11,IF($C$7,7,0),1,1)</f>
        <v>46.82</v>
      </c>
      <c r="H408" s="126" t="e">
        <f t="shared" si="201"/>
        <v>#N/A</v>
      </c>
      <c r="I408" s="41" t="e">
        <f t="shared" si="238"/>
        <v>#N/A</v>
      </c>
      <c r="J408" s="41" t="e">
        <f t="shared" si="238"/>
        <v>#N/A</v>
      </c>
      <c r="K408" s="215">
        <f t="shared" ca="1" si="203"/>
        <v>47.027974503747643</v>
      </c>
      <c r="L408" s="215">
        <f t="shared" ca="1" si="224"/>
        <v>47.027974503747643</v>
      </c>
      <c r="M408" s="121">
        <f t="shared" ca="1" si="204"/>
        <v>-0.83633433707973581</v>
      </c>
      <c r="N408" s="121">
        <f t="shared" ca="1" si="225"/>
        <v>-0.7885308150277528</v>
      </c>
      <c r="O408" s="121">
        <f t="shared" ca="1" si="226"/>
        <v>0.45583997945551591</v>
      </c>
      <c r="P408" s="121">
        <f t="shared" ca="1" si="233"/>
        <v>-0.7885308150277528</v>
      </c>
      <c r="Q408" s="121">
        <f t="shared" ca="1" si="205"/>
        <v>0</v>
      </c>
      <c r="R408" s="121">
        <f t="shared" ca="1" si="206"/>
        <v>0.23852762970867014</v>
      </c>
      <c r="S408" s="121"/>
      <c r="T408" s="124">
        <f t="shared" ca="1" si="207"/>
        <v>48.21</v>
      </c>
      <c r="U408" s="124">
        <f t="shared" ca="1" si="208"/>
        <v>45.69</v>
      </c>
      <c r="V408" s="121">
        <f t="shared" ca="1" si="209"/>
        <v>0.44841269841269887</v>
      </c>
      <c r="W408" s="121" t="e">
        <f t="shared" si="227"/>
        <v>#N/A</v>
      </c>
      <c r="X408" s="124">
        <f t="shared" si="228"/>
        <v>0.2</v>
      </c>
      <c r="Y408" s="124">
        <f t="shared" si="229"/>
        <v>0.8</v>
      </c>
      <c r="Z408" t="e">
        <f t="shared" ca="1" si="210"/>
        <v>#N/A</v>
      </c>
      <c r="AA408" t="e">
        <f t="shared" ca="1" si="211"/>
        <v>#N/A</v>
      </c>
      <c r="AB408" t="e">
        <f t="shared" ca="1" si="212"/>
        <v>#N/A</v>
      </c>
      <c r="AC408" t="e">
        <f t="shared" ca="1" si="213"/>
        <v>#N/A</v>
      </c>
      <c r="AD408" t="b">
        <f t="shared" ca="1" si="214"/>
        <v>0</v>
      </c>
      <c r="AE408" t="b">
        <f t="shared" ca="1" si="200"/>
        <v>0</v>
      </c>
      <c r="AF408" t="b">
        <f t="shared" ca="1" si="230"/>
        <v>0</v>
      </c>
      <c r="AG408" t="b">
        <f t="shared" ca="1" si="215"/>
        <v>0</v>
      </c>
      <c r="AH408" t="b">
        <f t="shared" ca="1" si="235"/>
        <v>0</v>
      </c>
      <c r="AI408" s="225" t="e">
        <f t="shared" ca="1" si="216"/>
        <v>#N/A</v>
      </c>
      <c r="AJ408" s="225" t="e">
        <f t="shared" ca="1" si="217"/>
        <v>#N/A</v>
      </c>
      <c r="AK408" s="225" t="e">
        <f t="shared" ca="1" si="218"/>
        <v>#N/A</v>
      </c>
      <c r="AL408" s="225" t="e">
        <f t="shared" ca="1" si="219"/>
        <v>#N/A</v>
      </c>
      <c r="AM408" t="b">
        <f t="shared" ca="1" si="220"/>
        <v>0</v>
      </c>
      <c r="AN408" t="b">
        <f t="shared" ca="1" si="236"/>
        <v>0</v>
      </c>
      <c r="AO408" t="b">
        <f t="shared" ca="1" si="231"/>
        <v>1</v>
      </c>
      <c r="AP408" t="b">
        <f t="shared" ca="1" si="221"/>
        <v>0</v>
      </c>
      <c r="AQ408" t="b">
        <f t="shared" ca="1" si="237"/>
        <v>0</v>
      </c>
      <c r="AR408" s="124" t="e">
        <f t="shared" ca="1" si="222"/>
        <v>#N/A</v>
      </c>
      <c r="AS408" s="124" t="e">
        <f t="shared" ca="1" si="223"/>
        <v>#N/A</v>
      </c>
      <c r="AT408" t="e">
        <f t="shared" ca="1" si="232"/>
        <v>#N/A</v>
      </c>
      <c r="AU408" t="e">
        <f t="shared" ca="1" si="232"/>
        <v>#N/A</v>
      </c>
    </row>
    <row r="409" spans="1:47" x14ac:dyDescent="0.25">
      <c r="A409">
        <v>377</v>
      </c>
      <c r="B409" s="74">
        <f ca="1">OFFSET(InputPriceData!B$15,CalculationsAndCharts!$A409+$A$11,0,1,1)</f>
        <v>41040</v>
      </c>
      <c r="C409" s="3">
        <f ca="1">OFFSET(InputPriceData!G$15,CalculationsAndCharts!$A409+$A$11,0,1,1)</f>
        <v>2363100</v>
      </c>
      <c r="D409" s="4">
        <f ca="1">OFFSET(InputPriceData!C$15,CalculationsAndCharts!$A409+$A$11,IF($C$7,7,0),1,1)</f>
        <v>46.8</v>
      </c>
      <c r="E409" s="4">
        <f ca="1">OFFSET(InputPriceData!D$15,CalculationsAndCharts!$A409+$A$11,IF($C$7,7,0),1,1)</f>
        <v>47.77</v>
      </c>
      <c r="F409" s="4">
        <f ca="1">OFFSET(InputPriceData!E$15,CalculationsAndCharts!$A409+$A$11,IF($C$7,7,0),1,1)</f>
        <v>46.73</v>
      </c>
      <c r="G409" s="4">
        <f ca="1">OFFSET(InputPriceData!F$15,CalculationsAndCharts!$A409+$A$11,IF($C$7,7,0),1,1)</f>
        <v>47.17</v>
      </c>
      <c r="H409" s="126" t="e">
        <f t="shared" si="201"/>
        <v>#N/A</v>
      </c>
      <c r="I409" s="41" t="e">
        <f t="shared" si="238"/>
        <v>#N/A</v>
      </c>
      <c r="J409" s="41" t="e">
        <f t="shared" si="238"/>
        <v>#N/A</v>
      </c>
      <c r="K409" s="215">
        <f t="shared" ca="1" si="203"/>
        <v>47.145090233246606</v>
      </c>
      <c r="L409" s="215">
        <f t="shared" ca="1" si="224"/>
        <v>47.145090233246606</v>
      </c>
      <c r="M409" s="121">
        <f t="shared" ca="1" si="204"/>
        <v>-0.55235088203953608</v>
      </c>
      <c r="N409" s="121">
        <f t="shared" ca="1" si="225"/>
        <v>-0.73671674828632117</v>
      </c>
      <c r="O409" s="121">
        <f t="shared" ca="1" si="226"/>
        <v>0.45583997945551591</v>
      </c>
      <c r="P409" s="121">
        <f t="shared" ca="1" si="233"/>
        <v>-0.79380241667676466</v>
      </c>
      <c r="Q409" s="121">
        <f t="shared" ca="1" si="205"/>
        <v>4.5681603446815759E-2</v>
      </c>
      <c r="R409" s="121">
        <f t="shared" ca="1" si="206"/>
        <v>0.42550004446492051</v>
      </c>
      <c r="S409" s="121"/>
      <c r="T409" s="124">
        <f t="shared" ca="1" si="207"/>
        <v>48.21</v>
      </c>
      <c r="U409" s="124">
        <f t="shared" ca="1" si="208"/>
        <v>45.69</v>
      </c>
      <c r="V409" s="121">
        <f t="shared" ca="1" si="209"/>
        <v>0.5873015873015881</v>
      </c>
      <c r="W409" s="121" t="e">
        <f t="shared" si="227"/>
        <v>#N/A</v>
      </c>
      <c r="X409" s="124">
        <f t="shared" si="228"/>
        <v>0.2</v>
      </c>
      <c r="Y409" s="124">
        <f t="shared" si="229"/>
        <v>0.8</v>
      </c>
      <c r="Z409" t="e">
        <f t="shared" ca="1" si="210"/>
        <v>#N/A</v>
      </c>
      <c r="AA409" t="e">
        <f t="shared" ca="1" si="211"/>
        <v>#N/A</v>
      </c>
      <c r="AB409" t="e">
        <f t="shared" ca="1" si="212"/>
        <v>#N/A</v>
      </c>
      <c r="AC409" t="e">
        <f t="shared" ca="1" si="213"/>
        <v>#N/A</v>
      </c>
      <c r="AD409" t="b">
        <f t="shared" ca="1" si="214"/>
        <v>0</v>
      </c>
      <c r="AE409" t="b">
        <f t="shared" ca="1" si="200"/>
        <v>0</v>
      </c>
      <c r="AF409" t="b">
        <f t="shared" ca="1" si="230"/>
        <v>0</v>
      </c>
      <c r="AG409" t="b">
        <f t="shared" ca="1" si="215"/>
        <v>0</v>
      </c>
      <c r="AH409" t="b">
        <f t="shared" ca="1" si="235"/>
        <v>0</v>
      </c>
      <c r="AI409" s="225" t="e">
        <f t="shared" ca="1" si="216"/>
        <v>#N/A</v>
      </c>
      <c r="AJ409" s="225" t="e">
        <f t="shared" ca="1" si="217"/>
        <v>#N/A</v>
      </c>
      <c r="AK409" s="225" t="e">
        <f t="shared" ca="1" si="218"/>
        <v>#N/A</v>
      </c>
      <c r="AL409" s="225" t="e">
        <f t="shared" ca="1" si="219"/>
        <v>#N/A</v>
      </c>
      <c r="AM409" t="b">
        <f t="shared" ca="1" si="220"/>
        <v>0</v>
      </c>
      <c r="AN409" t="b">
        <f t="shared" ca="1" si="236"/>
        <v>0</v>
      </c>
      <c r="AO409" t="b">
        <f t="shared" ca="1" si="231"/>
        <v>1</v>
      </c>
      <c r="AP409" t="b">
        <f t="shared" ca="1" si="221"/>
        <v>0</v>
      </c>
      <c r="AQ409" t="b">
        <f t="shared" ca="1" si="237"/>
        <v>0</v>
      </c>
      <c r="AR409" s="124" t="e">
        <f t="shared" ca="1" si="222"/>
        <v>#N/A</v>
      </c>
      <c r="AS409" s="124" t="e">
        <f t="shared" ca="1" si="223"/>
        <v>#N/A</v>
      </c>
      <c r="AT409" t="e">
        <f t="shared" ca="1" si="232"/>
        <v>#N/A</v>
      </c>
      <c r="AU409" t="e">
        <f t="shared" ca="1" si="232"/>
        <v>#N/A</v>
      </c>
    </row>
    <row r="410" spans="1:47" x14ac:dyDescent="0.25">
      <c r="A410">
        <v>378</v>
      </c>
      <c r="B410" s="74">
        <f ca="1">OFFSET(InputPriceData!B$15,CalculationsAndCharts!$A410+$A$11,0,1,1)</f>
        <v>41039</v>
      </c>
      <c r="C410" s="3">
        <f ca="1">OFFSET(InputPriceData!G$15,CalculationsAndCharts!$A410+$A$11,0,1,1)</f>
        <v>2337800</v>
      </c>
      <c r="D410" s="4">
        <f ca="1">OFFSET(InputPriceData!C$15,CalculationsAndCharts!$A410+$A$11,IF($C$7,7,0),1,1)</f>
        <v>47.16</v>
      </c>
      <c r="E410" s="4">
        <f ca="1">OFFSET(InputPriceData!D$15,CalculationsAndCharts!$A410+$A$11,IF($C$7,7,0),1,1)</f>
        <v>47.4</v>
      </c>
      <c r="F410" s="4">
        <f ca="1">OFFSET(InputPriceData!E$15,CalculationsAndCharts!$A410+$A$11,IF($C$7,7,0),1,1)</f>
        <v>46.72</v>
      </c>
      <c r="G410" s="4">
        <f ca="1">OFFSET(InputPriceData!F$15,CalculationsAndCharts!$A410+$A$11,IF($C$7,7,0),1,1)</f>
        <v>46.95</v>
      </c>
      <c r="H410" s="126" t="e">
        <f t="shared" si="201"/>
        <v>#N/A</v>
      </c>
      <c r="I410" s="41" t="e">
        <f t="shared" si="238"/>
        <v>#N/A</v>
      </c>
      <c r="J410" s="41" t="e">
        <f t="shared" si="238"/>
        <v>#N/A</v>
      </c>
      <c r="K410" s="215">
        <f t="shared" ca="1" si="203"/>
        <v>47.337464032055379</v>
      </c>
      <c r="L410" s="215">
        <f t="shared" ca="1" si="224"/>
        <v>47.337464032055379</v>
      </c>
      <c r="M410" s="121">
        <f t="shared" ca="1" si="204"/>
        <v>-0.83202190044991553</v>
      </c>
      <c r="N410" s="121">
        <f t="shared" ca="1" si="225"/>
        <v>-0.58465978195504908</v>
      </c>
      <c r="O410" s="121">
        <f t="shared" ca="1" si="226"/>
        <v>0.45583997945551591</v>
      </c>
      <c r="P410" s="121">
        <f t="shared" ca="1" si="233"/>
        <v>-0.79612704728348405</v>
      </c>
      <c r="Q410" s="121">
        <f t="shared" ca="1" si="205"/>
        <v>0.16890801499720323</v>
      </c>
      <c r="R410" s="121">
        <f t="shared" ca="1" si="206"/>
        <v>0.63227364643798023</v>
      </c>
      <c r="S410" s="121"/>
      <c r="T410" s="124">
        <f t="shared" ca="1" si="207"/>
        <v>48.21</v>
      </c>
      <c r="U410" s="124">
        <f t="shared" ca="1" si="208"/>
        <v>45.69</v>
      </c>
      <c r="V410" s="121">
        <f t="shared" ca="1" si="209"/>
        <v>0.50000000000000144</v>
      </c>
      <c r="W410" s="121" t="e">
        <f t="shared" si="227"/>
        <v>#N/A</v>
      </c>
      <c r="X410" s="124">
        <f t="shared" si="228"/>
        <v>0.2</v>
      </c>
      <c r="Y410" s="124">
        <f t="shared" si="229"/>
        <v>0.8</v>
      </c>
      <c r="Z410" t="e">
        <f t="shared" ca="1" si="210"/>
        <v>#N/A</v>
      </c>
      <c r="AA410" t="e">
        <f t="shared" ca="1" si="211"/>
        <v>#N/A</v>
      </c>
      <c r="AB410" t="e">
        <f t="shared" ca="1" si="212"/>
        <v>#N/A</v>
      </c>
      <c r="AC410" t="e">
        <f t="shared" ca="1" si="213"/>
        <v>#N/A</v>
      </c>
      <c r="AD410" t="b">
        <f t="shared" ca="1" si="214"/>
        <v>0</v>
      </c>
      <c r="AE410" t="b">
        <f t="shared" ca="1" si="200"/>
        <v>0</v>
      </c>
      <c r="AF410" t="b">
        <f t="shared" ca="1" si="230"/>
        <v>0</v>
      </c>
      <c r="AG410" t="b">
        <f t="shared" ca="1" si="215"/>
        <v>0</v>
      </c>
      <c r="AH410" t="b">
        <f t="shared" ca="1" si="235"/>
        <v>0</v>
      </c>
      <c r="AI410" s="225" t="e">
        <f t="shared" ca="1" si="216"/>
        <v>#N/A</v>
      </c>
      <c r="AJ410" s="225" t="e">
        <f t="shared" ca="1" si="217"/>
        <v>#N/A</v>
      </c>
      <c r="AK410" s="225" t="e">
        <f t="shared" ca="1" si="218"/>
        <v>#N/A</v>
      </c>
      <c r="AL410" s="225" t="e">
        <f t="shared" ca="1" si="219"/>
        <v>#N/A</v>
      </c>
      <c r="AM410" t="b">
        <f t="shared" ca="1" si="220"/>
        <v>0</v>
      </c>
      <c r="AN410" t="b">
        <f t="shared" ca="1" si="236"/>
        <v>0</v>
      </c>
      <c r="AO410" t="b">
        <f t="shared" ca="1" si="231"/>
        <v>1</v>
      </c>
      <c r="AP410" t="b">
        <f t="shared" ca="1" si="221"/>
        <v>0</v>
      </c>
      <c r="AQ410" t="b">
        <f t="shared" ca="1" si="237"/>
        <v>0</v>
      </c>
      <c r="AR410" s="124" t="e">
        <f t="shared" ca="1" si="222"/>
        <v>#N/A</v>
      </c>
      <c r="AS410" s="124" t="e">
        <f t="shared" ca="1" si="223"/>
        <v>#N/A</v>
      </c>
      <c r="AT410" t="e">
        <f t="shared" ca="1" si="232"/>
        <v>#N/A</v>
      </c>
      <c r="AU410" t="e">
        <f t="shared" ca="1" si="232"/>
        <v>#N/A</v>
      </c>
    </row>
    <row r="411" spans="1:47" x14ac:dyDescent="0.25">
      <c r="A411">
        <v>379</v>
      </c>
      <c r="B411" s="74">
        <f ca="1">OFFSET(InputPriceData!B$15,CalculationsAndCharts!$A411+$A$11,0,1,1)</f>
        <v>41038</v>
      </c>
      <c r="C411" s="3">
        <f ca="1">OFFSET(InputPriceData!G$15,CalculationsAndCharts!$A411+$A$11,0,1,1)</f>
        <v>2939800</v>
      </c>
      <c r="D411" s="4">
        <f ca="1">OFFSET(InputPriceData!C$15,CalculationsAndCharts!$A411+$A$11,IF($C$7,7,0),1,1)</f>
        <v>46.6</v>
      </c>
      <c r="E411" s="4">
        <f ca="1">OFFSET(InputPriceData!D$15,CalculationsAndCharts!$A411+$A$11,IF($C$7,7,0),1,1)</f>
        <v>47.34</v>
      </c>
      <c r="F411" s="4">
        <f ca="1">OFFSET(InputPriceData!E$15,CalculationsAndCharts!$A411+$A$11,IF($C$7,7,0),1,1)</f>
        <v>46.6</v>
      </c>
      <c r="G411" s="4">
        <f ca="1">OFFSET(InputPriceData!F$15,CalculationsAndCharts!$A411+$A$11,IF($C$7,7,0),1,1)</f>
        <v>46.84</v>
      </c>
      <c r="H411" s="126" t="e">
        <f t="shared" si="201"/>
        <v>#N/A</v>
      </c>
      <c r="I411" s="41" t="e">
        <f t="shared" si="238"/>
        <v>#N/A</v>
      </c>
      <c r="J411" s="41" t="e">
        <f t="shared" si="238"/>
        <v>#N/A</v>
      </c>
      <c r="K411" s="215">
        <f t="shared" ca="1" si="203"/>
        <v>47.634422508685134</v>
      </c>
      <c r="L411" s="215">
        <f t="shared" ca="1" si="224"/>
        <v>47.634422508685134</v>
      </c>
      <c r="M411" s="121">
        <f t="shared" ca="1" si="204"/>
        <v>-1.0398599653393223</v>
      </c>
      <c r="N411" s="121">
        <f t="shared" ca="1" si="225"/>
        <v>-0.28113594638738149</v>
      </c>
      <c r="O411" s="121">
        <f t="shared" ca="1" si="226"/>
        <v>0.45583997945551591</v>
      </c>
      <c r="P411" s="121">
        <f t="shared" ca="1" si="233"/>
        <v>-0.81741303082863015</v>
      </c>
      <c r="Q411" s="121">
        <f t="shared" ca="1" si="205"/>
        <v>0.42118658279988691</v>
      </c>
      <c r="R411" s="121">
        <f t="shared" ca="1" si="206"/>
        <v>0.81190815712825515</v>
      </c>
      <c r="S411" s="121"/>
      <c r="T411" s="124">
        <f t="shared" ca="1" si="207"/>
        <v>48.21</v>
      </c>
      <c r="U411" s="124">
        <f t="shared" ca="1" si="208"/>
        <v>45.69</v>
      </c>
      <c r="V411" s="121">
        <f t="shared" ca="1" si="209"/>
        <v>0.45634920634920806</v>
      </c>
      <c r="W411" s="121" t="e">
        <f t="shared" si="227"/>
        <v>#N/A</v>
      </c>
      <c r="X411" s="124">
        <f t="shared" si="228"/>
        <v>0.2</v>
      </c>
      <c r="Y411" s="124">
        <f t="shared" si="229"/>
        <v>0.8</v>
      </c>
      <c r="Z411" t="e">
        <f t="shared" ca="1" si="210"/>
        <v>#N/A</v>
      </c>
      <c r="AA411" t="e">
        <f t="shared" ca="1" si="211"/>
        <v>#N/A</v>
      </c>
      <c r="AB411" t="e">
        <f t="shared" ca="1" si="212"/>
        <v>#N/A</v>
      </c>
      <c r="AC411" t="e">
        <f t="shared" ca="1" si="213"/>
        <v>#N/A</v>
      </c>
      <c r="AD411" t="b">
        <f t="shared" ca="1" si="214"/>
        <v>0</v>
      </c>
      <c r="AE411" t="b">
        <f t="shared" ca="1" si="200"/>
        <v>0</v>
      </c>
      <c r="AF411" t="b">
        <f t="shared" ca="1" si="230"/>
        <v>0</v>
      </c>
      <c r="AG411" t="b">
        <f t="shared" ca="1" si="215"/>
        <v>0</v>
      </c>
      <c r="AH411" t="b">
        <f t="shared" ca="1" si="235"/>
        <v>0</v>
      </c>
      <c r="AI411" s="225" t="e">
        <f t="shared" ca="1" si="216"/>
        <v>#N/A</v>
      </c>
      <c r="AJ411" s="225" t="e">
        <f t="shared" ca="1" si="217"/>
        <v>#N/A</v>
      </c>
      <c r="AK411" s="225" t="e">
        <f t="shared" ca="1" si="218"/>
        <v>#N/A</v>
      </c>
      <c r="AL411" s="225" t="e">
        <f t="shared" ca="1" si="219"/>
        <v>#N/A</v>
      </c>
      <c r="AM411" t="b">
        <f t="shared" ca="1" si="220"/>
        <v>0</v>
      </c>
      <c r="AN411" t="b">
        <f t="shared" ca="1" si="236"/>
        <v>0</v>
      </c>
      <c r="AO411" t="b">
        <f t="shared" ca="1" si="231"/>
        <v>1</v>
      </c>
      <c r="AP411" t="b">
        <f t="shared" ca="1" si="221"/>
        <v>0</v>
      </c>
      <c r="AQ411" t="b">
        <f t="shared" ca="1" si="237"/>
        <v>0</v>
      </c>
      <c r="AR411" s="124" t="e">
        <f t="shared" ca="1" si="222"/>
        <v>#N/A</v>
      </c>
      <c r="AS411" s="124" t="e">
        <f t="shared" ca="1" si="223"/>
        <v>#N/A</v>
      </c>
      <c r="AT411" t="e">
        <f t="shared" ca="1" si="232"/>
        <v>#N/A</v>
      </c>
      <c r="AU411" t="e">
        <f t="shared" ca="1" si="232"/>
        <v>#N/A</v>
      </c>
    </row>
    <row r="412" spans="1:47" x14ac:dyDescent="0.25">
      <c r="A412">
        <v>380</v>
      </c>
      <c r="B412" s="74">
        <f ca="1">OFFSET(InputPriceData!B$15,CalculationsAndCharts!$A412+$A$11,0,1,1)</f>
        <v>41037</v>
      </c>
      <c r="C412" s="3">
        <f ca="1">OFFSET(InputPriceData!G$15,CalculationsAndCharts!$A412+$A$11,0,1,1)</f>
        <v>3066500</v>
      </c>
      <c r="D412" s="4">
        <f ca="1">OFFSET(InputPriceData!C$15,CalculationsAndCharts!$A412+$A$11,IF($C$7,7,0),1,1)</f>
        <v>47.97</v>
      </c>
      <c r="E412" s="4">
        <f ca="1">OFFSET(InputPriceData!D$15,CalculationsAndCharts!$A412+$A$11,IF($C$7,7,0),1,1)</f>
        <v>48.11</v>
      </c>
      <c r="F412" s="4">
        <f ca="1">OFFSET(InputPriceData!E$15,CalculationsAndCharts!$A412+$A$11,IF($C$7,7,0),1,1)</f>
        <v>46.5</v>
      </c>
      <c r="G412" s="4">
        <f ca="1">OFFSET(InputPriceData!F$15,CalculationsAndCharts!$A412+$A$11,IF($C$7,7,0),1,1)</f>
        <v>47.1</v>
      </c>
      <c r="H412" s="126" t="e">
        <f t="shared" si="201"/>
        <v>#N/A</v>
      </c>
      <c r="I412" s="41" t="e">
        <f t="shared" si="238"/>
        <v>#N/A</v>
      </c>
      <c r="J412" s="41" t="e">
        <f t="shared" si="238"/>
        <v>#N/A</v>
      </c>
      <c r="K412" s="215">
        <f t="shared" ca="1" si="203"/>
        <v>47.901346029575819</v>
      </c>
      <c r="L412" s="215">
        <f t="shared" ca="1" si="224"/>
        <v>47.901346029575819</v>
      </c>
      <c r="M412" s="121">
        <f t="shared" ca="1" si="204"/>
        <v>-0.87341521557599133</v>
      </c>
      <c r="N412" s="121">
        <f t="shared" ca="1" si="225"/>
        <v>5.3828637542067098E-2</v>
      </c>
      <c r="O412" s="121">
        <f t="shared" ca="1" si="226"/>
        <v>0.45583997945551591</v>
      </c>
      <c r="P412" s="121">
        <f t="shared" ca="1" si="233"/>
        <v>-0.81741303082863015</v>
      </c>
      <c r="Q412" s="121">
        <f t="shared" ca="1" si="205"/>
        <v>0.6842643695586208</v>
      </c>
      <c r="R412" s="121">
        <f t="shared" ca="1" si="206"/>
        <v>0.93055463665221427</v>
      </c>
      <c r="S412" s="121"/>
      <c r="T412" s="124">
        <f t="shared" ca="1" si="207"/>
        <v>48.21</v>
      </c>
      <c r="U412" s="124">
        <f t="shared" ca="1" si="208"/>
        <v>45.69</v>
      </c>
      <c r="V412" s="121">
        <f t="shared" ca="1" si="209"/>
        <v>0.55952380952381031</v>
      </c>
      <c r="W412" s="121" t="e">
        <f t="shared" si="227"/>
        <v>#N/A</v>
      </c>
      <c r="X412" s="124">
        <f t="shared" si="228"/>
        <v>0.2</v>
      </c>
      <c r="Y412" s="124">
        <f t="shared" si="229"/>
        <v>0.8</v>
      </c>
      <c r="Z412" t="e">
        <f t="shared" ca="1" si="210"/>
        <v>#N/A</v>
      </c>
      <c r="AA412" t="e">
        <f t="shared" ca="1" si="211"/>
        <v>#N/A</v>
      </c>
      <c r="AB412" t="e">
        <f t="shared" ca="1" si="212"/>
        <v>#N/A</v>
      </c>
      <c r="AC412" t="e">
        <f t="shared" ca="1" si="213"/>
        <v>#N/A</v>
      </c>
      <c r="AD412" t="b">
        <f t="shared" ca="1" si="214"/>
        <v>0</v>
      </c>
      <c r="AE412" t="b">
        <f t="shared" ref="AE412:AE475" ca="1" si="239">AND(AD413,NOT(AF413))</f>
        <v>0</v>
      </c>
      <c r="AF412" t="b">
        <f t="shared" ca="1" si="230"/>
        <v>0</v>
      </c>
      <c r="AG412" t="b">
        <f t="shared" ca="1" si="215"/>
        <v>0</v>
      </c>
      <c r="AH412" t="b">
        <f t="shared" ca="1" si="235"/>
        <v>0</v>
      </c>
      <c r="AI412" s="225" t="e">
        <f t="shared" ca="1" si="216"/>
        <v>#N/A</v>
      </c>
      <c r="AJ412" s="225" t="e">
        <f t="shared" ca="1" si="217"/>
        <v>#N/A</v>
      </c>
      <c r="AK412" s="225" t="e">
        <f t="shared" ca="1" si="218"/>
        <v>#N/A</v>
      </c>
      <c r="AL412" s="225" t="e">
        <f t="shared" ca="1" si="219"/>
        <v>#N/A</v>
      </c>
      <c r="AM412" t="b">
        <f t="shared" ca="1" si="220"/>
        <v>0</v>
      </c>
      <c r="AN412" t="b">
        <f t="shared" ca="1" si="236"/>
        <v>0</v>
      </c>
      <c r="AO412" t="b">
        <f t="shared" ca="1" si="231"/>
        <v>1</v>
      </c>
      <c r="AP412" t="b">
        <f t="shared" ca="1" si="221"/>
        <v>0</v>
      </c>
      <c r="AQ412" t="b">
        <f t="shared" ca="1" si="237"/>
        <v>0</v>
      </c>
      <c r="AR412" s="124" t="e">
        <f t="shared" ca="1" si="222"/>
        <v>#N/A</v>
      </c>
      <c r="AS412" s="124" t="e">
        <f t="shared" ca="1" si="223"/>
        <v>#N/A</v>
      </c>
      <c r="AT412" t="e">
        <f t="shared" ca="1" si="232"/>
        <v>#N/A</v>
      </c>
      <c r="AU412" t="e">
        <f t="shared" ca="1" si="232"/>
        <v>#N/A</v>
      </c>
    </row>
    <row r="413" spans="1:47" x14ac:dyDescent="0.25">
      <c r="A413">
        <v>381</v>
      </c>
      <c r="B413" s="74">
        <f ca="1">OFFSET(InputPriceData!B$15,CalculationsAndCharts!$A413+$A$11,0,1,1)</f>
        <v>41036</v>
      </c>
      <c r="C413" s="3">
        <f ca="1">OFFSET(InputPriceData!G$15,CalculationsAndCharts!$A413+$A$11,0,1,1)</f>
        <v>3987300</v>
      </c>
      <c r="D413" s="4">
        <f ca="1">OFFSET(InputPriceData!C$15,CalculationsAndCharts!$A413+$A$11,IF($C$7,7,0),1,1)</f>
        <v>47.41</v>
      </c>
      <c r="E413" s="4">
        <f ca="1">OFFSET(InputPriceData!D$15,CalculationsAndCharts!$A413+$A$11,IF($C$7,7,0),1,1)</f>
        <v>48.6</v>
      </c>
      <c r="F413" s="4">
        <f ca="1">OFFSET(InputPriceData!E$15,CalculationsAndCharts!$A413+$A$11,IF($C$7,7,0),1,1)</f>
        <v>47.3</v>
      </c>
      <c r="G413" s="4">
        <f ca="1">OFFSET(InputPriceData!F$15,CalculationsAndCharts!$A413+$A$11,IF($C$7,7,0),1,1)</f>
        <v>48.21</v>
      </c>
      <c r="H413" s="126" t="e">
        <f t="shared" si="201"/>
        <v>#N/A</v>
      </c>
      <c r="I413" s="41" t="e">
        <f t="shared" ref="I413:J432" si="240">IF($A413=$E$25,I$32,NA())</f>
        <v>#N/A</v>
      </c>
      <c r="J413" s="41" t="e">
        <f t="shared" si="240"/>
        <v>#N/A</v>
      </c>
      <c r="K413" s="215">
        <f t="shared" ca="1" si="203"/>
        <v>47.977123726738981</v>
      </c>
      <c r="L413" s="215">
        <f t="shared" ca="1" si="224"/>
        <v>47.977123726738981</v>
      </c>
      <c r="M413" s="121">
        <f t="shared" ca="1" si="204"/>
        <v>0.26970860110697742</v>
      </c>
      <c r="N413" s="121">
        <f t="shared" ca="1" si="225"/>
        <v>0.24634205467541243</v>
      </c>
      <c r="O413" s="121">
        <f t="shared" ca="1" si="226"/>
        <v>0.45583997945551591</v>
      </c>
      <c r="P413" s="121">
        <f t="shared" ca="1" si="233"/>
        <v>-0.81741303082863015</v>
      </c>
      <c r="Q413" s="121">
        <f t="shared" ca="1" si="205"/>
        <v>0.83546245476117054</v>
      </c>
      <c r="R413" s="121">
        <f t="shared" ca="1" si="206"/>
        <v>0.98648665893797738</v>
      </c>
      <c r="S413" s="121"/>
      <c r="T413" s="124">
        <f t="shared" ca="1" si="207"/>
        <v>48.21</v>
      </c>
      <c r="U413" s="124">
        <f t="shared" ca="1" si="208"/>
        <v>45.5</v>
      </c>
      <c r="V413" s="121">
        <f t="shared" ca="1" si="209"/>
        <v>1</v>
      </c>
      <c r="W413" s="121" t="e">
        <f t="shared" si="227"/>
        <v>#N/A</v>
      </c>
      <c r="X413" s="124">
        <f t="shared" si="228"/>
        <v>0.2</v>
      </c>
      <c r="Y413" s="124">
        <f t="shared" si="229"/>
        <v>0.8</v>
      </c>
      <c r="Z413" t="e">
        <f t="shared" ca="1" si="210"/>
        <v>#N/A</v>
      </c>
      <c r="AA413" t="e">
        <f t="shared" ca="1" si="211"/>
        <v>#N/A</v>
      </c>
      <c r="AB413" t="e">
        <f t="shared" ca="1" si="212"/>
        <v>#N/A</v>
      </c>
      <c r="AC413" t="e">
        <f t="shared" ca="1" si="213"/>
        <v>#N/A</v>
      </c>
      <c r="AD413" t="b">
        <f t="shared" ca="1" si="214"/>
        <v>0</v>
      </c>
      <c r="AE413" t="b">
        <f t="shared" ca="1" si="239"/>
        <v>0</v>
      </c>
      <c r="AF413" t="b">
        <f t="shared" ca="1" si="230"/>
        <v>0</v>
      </c>
      <c r="AG413" t="b">
        <f t="shared" ca="1" si="215"/>
        <v>0</v>
      </c>
      <c r="AH413" t="b">
        <f t="shared" ca="1" si="235"/>
        <v>0</v>
      </c>
      <c r="AI413" s="225" t="e">
        <f t="shared" ca="1" si="216"/>
        <v>#N/A</v>
      </c>
      <c r="AJ413" s="225" t="e">
        <f t="shared" ca="1" si="217"/>
        <v>#N/A</v>
      </c>
      <c r="AK413" s="225" t="e">
        <f t="shared" ca="1" si="218"/>
        <v>#N/A</v>
      </c>
      <c r="AL413" s="225" t="e">
        <f t="shared" ca="1" si="219"/>
        <v>#N/A</v>
      </c>
      <c r="AM413" t="b">
        <f t="shared" ca="1" si="220"/>
        <v>0</v>
      </c>
      <c r="AN413" t="b">
        <f t="shared" ca="1" si="236"/>
        <v>0</v>
      </c>
      <c r="AO413" t="b">
        <f t="shared" ca="1" si="231"/>
        <v>1</v>
      </c>
      <c r="AP413" t="b">
        <f t="shared" ca="1" si="221"/>
        <v>0</v>
      </c>
      <c r="AQ413" t="b">
        <f t="shared" ca="1" si="237"/>
        <v>0</v>
      </c>
      <c r="AR413" s="124" t="e">
        <f t="shared" ca="1" si="222"/>
        <v>#N/A</v>
      </c>
      <c r="AS413" s="124" t="e">
        <f t="shared" ca="1" si="223"/>
        <v>#N/A</v>
      </c>
      <c r="AT413" t="e">
        <f t="shared" ca="1" si="232"/>
        <v>#N/A</v>
      </c>
      <c r="AU413" t="e">
        <f t="shared" ca="1" si="232"/>
        <v>#N/A</v>
      </c>
    </row>
    <row r="414" spans="1:47" x14ac:dyDescent="0.25">
      <c r="A414">
        <v>382</v>
      </c>
      <c r="B414" s="74">
        <f ca="1">OFFSET(InputPriceData!B$15,CalculationsAndCharts!$A414+$A$11,0,1,1)</f>
        <v>41033</v>
      </c>
      <c r="C414" s="3">
        <f ca="1">OFFSET(InputPriceData!G$15,CalculationsAndCharts!$A414+$A$11,0,1,1)</f>
        <v>1952400</v>
      </c>
      <c r="D414" s="4">
        <f ca="1">OFFSET(InputPriceData!C$15,CalculationsAndCharts!$A414+$A$11,IF($C$7,7,0),1,1)</f>
        <v>48</v>
      </c>
      <c r="E414" s="4">
        <f ca="1">OFFSET(InputPriceData!D$15,CalculationsAndCharts!$A414+$A$11,IF($C$7,7,0),1,1)</f>
        <v>48.4</v>
      </c>
      <c r="F414" s="4">
        <f ca="1">OFFSET(InputPriceData!E$15,CalculationsAndCharts!$A414+$A$11,IF($C$7,7,0),1,1)</f>
        <v>47.47</v>
      </c>
      <c r="G414" s="4">
        <f ca="1">OFFSET(InputPriceData!F$15,CalculationsAndCharts!$A414+$A$11,IF($C$7,7,0),1,1)</f>
        <v>47.56</v>
      </c>
      <c r="H414" s="126" t="e">
        <f t="shared" si="201"/>
        <v>#N/A</v>
      </c>
      <c r="I414" s="41" t="e">
        <f t="shared" si="240"/>
        <v>#N/A</v>
      </c>
      <c r="J414" s="41" t="e">
        <f t="shared" si="240"/>
        <v>#N/A</v>
      </c>
      <c r="K414" s="215">
        <f t="shared" ca="1" si="203"/>
        <v>47.9631115633428</v>
      </c>
      <c r="L414" s="215">
        <f t="shared" ca="1" si="224"/>
        <v>47.9631115633428</v>
      </c>
      <c r="M414" s="121">
        <f t="shared" ca="1" si="204"/>
        <v>-0.29197707039581988</v>
      </c>
      <c r="N414" s="121">
        <f t="shared" ca="1" si="225"/>
        <v>0.37701646284327994</v>
      </c>
      <c r="O414" s="121">
        <f t="shared" ca="1" si="226"/>
        <v>0.45583997945551591</v>
      </c>
      <c r="P414" s="121">
        <f t="shared" ca="1" si="233"/>
        <v>-0.81741303082863015</v>
      </c>
      <c r="Q414" s="121">
        <f t="shared" ca="1" si="205"/>
        <v>0.93809280953936613</v>
      </c>
      <c r="R414" s="121">
        <f t="shared" ca="1" si="206"/>
        <v>0.9829994069951199</v>
      </c>
      <c r="S414" s="121"/>
      <c r="T414" s="124">
        <f t="shared" ca="1" si="207"/>
        <v>48.19</v>
      </c>
      <c r="U414" s="124">
        <f t="shared" ca="1" si="208"/>
        <v>45.5</v>
      </c>
      <c r="V414" s="121">
        <f t="shared" ca="1" si="209"/>
        <v>0.76579925650557767</v>
      </c>
      <c r="W414" s="121" t="e">
        <f t="shared" si="227"/>
        <v>#N/A</v>
      </c>
      <c r="X414" s="124">
        <f t="shared" si="228"/>
        <v>0.2</v>
      </c>
      <c r="Y414" s="124">
        <f t="shared" si="229"/>
        <v>0.8</v>
      </c>
      <c r="Z414" t="e">
        <f t="shared" ca="1" si="210"/>
        <v>#N/A</v>
      </c>
      <c r="AA414">
        <f t="shared" ca="1" si="211"/>
        <v>48</v>
      </c>
      <c r="AB414" t="e">
        <f t="shared" ca="1" si="212"/>
        <v>#N/A</v>
      </c>
      <c r="AC414" t="e">
        <f t="shared" ca="1" si="213"/>
        <v>#N/A</v>
      </c>
      <c r="AD414" t="b">
        <f t="shared" ca="1" si="214"/>
        <v>0</v>
      </c>
      <c r="AE414" t="b">
        <f t="shared" ca="1" si="239"/>
        <v>0</v>
      </c>
      <c r="AF414" t="b">
        <f t="shared" ca="1" si="230"/>
        <v>1</v>
      </c>
      <c r="AG414" t="b">
        <f t="shared" ca="1" si="215"/>
        <v>0</v>
      </c>
      <c r="AH414" t="b">
        <f t="shared" ca="1" si="235"/>
        <v>1</v>
      </c>
      <c r="AI414" s="225" t="e">
        <f t="shared" ca="1" si="216"/>
        <v>#N/A</v>
      </c>
      <c r="AJ414" s="225">
        <f t="shared" ca="1" si="217"/>
        <v>48</v>
      </c>
      <c r="AK414" s="225" t="e">
        <f t="shared" ca="1" si="218"/>
        <v>#N/A</v>
      </c>
      <c r="AL414" s="225">
        <f t="shared" ca="1" si="219"/>
        <v>48</v>
      </c>
      <c r="AM414" t="b">
        <f t="shared" ca="1" si="220"/>
        <v>0</v>
      </c>
      <c r="AN414" t="b">
        <f t="shared" ca="1" si="236"/>
        <v>1</v>
      </c>
      <c r="AO414" t="b">
        <f t="shared" ca="1" si="231"/>
        <v>1</v>
      </c>
      <c r="AP414" t="b">
        <f t="shared" ca="1" si="221"/>
        <v>0</v>
      </c>
      <c r="AQ414" t="b">
        <f t="shared" ca="1" si="237"/>
        <v>0</v>
      </c>
      <c r="AR414" s="124">
        <f t="shared" ca="1" si="222"/>
        <v>48</v>
      </c>
      <c r="AS414" s="124" t="e">
        <f t="shared" ca="1" si="223"/>
        <v>#N/A</v>
      </c>
      <c r="AT414">
        <f t="shared" ca="1" si="232"/>
        <v>48</v>
      </c>
      <c r="AU414" t="e">
        <f t="shared" ca="1" si="232"/>
        <v>#N/A</v>
      </c>
    </row>
    <row r="415" spans="1:47" x14ac:dyDescent="0.25">
      <c r="A415">
        <v>383</v>
      </c>
      <c r="B415" s="74">
        <f ca="1">OFFSET(InputPriceData!B$15,CalculationsAndCharts!$A415+$A$11,0,1,1)</f>
        <v>41032</v>
      </c>
      <c r="C415" s="3">
        <f ca="1">OFFSET(InputPriceData!G$15,CalculationsAndCharts!$A415+$A$11,0,1,1)</f>
        <v>2200000</v>
      </c>
      <c r="D415" s="4">
        <f ca="1">OFFSET(InputPriceData!C$15,CalculationsAndCharts!$A415+$A$11,IF($C$7,7,0),1,1)</f>
        <v>48.27</v>
      </c>
      <c r="E415" s="4">
        <f ca="1">OFFSET(InputPriceData!D$15,CalculationsAndCharts!$A415+$A$11,IF($C$7,7,0),1,1)</f>
        <v>48.76</v>
      </c>
      <c r="F415" s="4">
        <f ca="1">OFFSET(InputPriceData!E$15,CalculationsAndCharts!$A415+$A$11,IF($C$7,7,0),1,1)</f>
        <v>47.94</v>
      </c>
      <c r="G415" s="4">
        <f ca="1">OFFSET(InputPriceData!F$15,CalculationsAndCharts!$A415+$A$11,IF($C$7,7,0),1,1)</f>
        <v>48.08</v>
      </c>
      <c r="H415" s="126" t="e">
        <f t="shared" si="201"/>
        <v>#N/A</v>
      </c>
      <c r="I415" s="41" t="e">
        <f t="shared" si="240"/>
        <v>#N/A</v>
      </c>
      <c r="J415" s="41" t="e">
        <f t="shared" si="240"/>
        <v>#N/A</v>
      </c>
      <c r="K415" s="215">
        <f t="shared" ca="1" si="203"/>
        <v>47.880968941698029</v>
      </c>
      <c r="L415" s="215">
        <f t="shared" ca="1" si="224"/>
        <v>47.880968941698029</v>
      </c>
      <c r="M415" s="121">
        <f t="shared" ca="1" si="204"/>
        <v>0.32108024320294215</v>
      </c>
      <c r="N415" s="121">
        <f t="shared" ca="1" si="225"/>
        <v>0.45583997945551591</v>
      </c>
      <c r="O415" s="121">
        <f t="shared" ca="1" si="226"/>
        <v>0.45583997945551591</v>
      </c>
      <c r="P415" s="121">
        <f t="shared" ca="1" si="233"/>
        <v>-0.81741303082863015</v>
      </c>
      <c r="Q415" s="121">
        <f t="shared" ca="1" si="205"/>
        <v>1</v>
      </c>
      <c r="R415" s="121">
        <f t="shared" ca="1" si="206"/>
        <v>0.91530034186563913</v>
      </c>
      <c r="S415" s="121"/>
      <c r="T415" s="124">
        <f t="shared" ca="1" si="207"/>
        <v>48.19</v>
      </c>
      <c r="U415" s="124">
        <f t="shared" ca="1" si="208"/>
        <v>45.5</v>
      </c>
      <c r="V415" s="121">
        <f t="shared" ca="1" si="209"/>
        <v>0.95910780669145002</v>
      </c>
      <c r="W415" s="121" t="e">
        <f t="shared" si="227"/>
        <v>#N/A</v>
      </c>
      <c r="X415" s="124">
        <f t="shared" si="228"/>
        <v>0.2</v>
      </c>
      <c r="Y415" s="124">
        <f t="shared" si="229"/>
        <v>0.8</v>
      </c>
      <c r="Z415" t="e">
        <f t="shared" ca="1" si="210"/>
        <v>#N/A</v>
      </c>
      <c r="AA415" t="e">
        <f t="shared" ca="1" si="211"/>
        <v>#N/A</v>
      </c>
      <c r="AB415" t="e">
        <f t="shared" ca="1" si="212"/>
        <v>#N/A</v>
      </c>
      <c r="AC415">
        <f t="shared" ca="1" si="213"/>
        <v>0.91530034186563913</v>
      </c>
      <c r="AD415" t="b">
        <f t="shared" ca="1" si="214"/>
        <v>0</v>
      </c>
      <c r="AE415" t="b">
        <f t="shared" ca="1" si="239"/>
        <v>0</v>
      </c>
      <c r="AF415" t="b">
        <f t="shared" ca="1" si="230"/>
        <v>1</v>
      </c>
      <c r="AG415" t="b">
        <f t="shared" ca="1" si="215"/>
        <v>1</v>
      </c>
      <c r="AH415" t="b">
        <f t="shared" ca="1" si="235"/>
        <v>0</v>
      </c>
      <c r="AI415" s="225" t="e">
        <f t="shared" ca="1" si="216"/>
        <v>#N/A</v>
      </c>
      <c r="AJ415" s="225" t="e">
        <f t="shared" ca="1" si="217"/>
        <v>#N/A</v>
      </c>
      <c r="AK415" s="225" t="e">
        <f t="shared" ca="1" si="218"/>
        <v>#N/A</v>
      </c>
      <c r="AL415" s="225" t="e">
        <f t="shared" ca="1" si="219"/>
        <v>#N/A</v>
      </c>
      <c r="AM415" t="b">
        <f t="shared" ca="1" si="220"/>
        <v>1</v>
      </c>
      <c r="AN415" t="b">
        <f t="shared" ca="1" si="236"/>
        <v>0</v>
      </c>
      <c r="AO415" t="b">
        <f t="shared" ca="1" si="231"/>
        <v>0</v>
      </c>
      <c r="AP415" t="b">
        <f t="shared" ca="1" si="221"/>
        <v>0</v>
      </c>
      <c r="AQ415" t="b">
        <f t="shared" ca="1" si="237"/>
        <v>0</v>
      </c>
      <c r="AR415" s="124" t="e">
        <f t="shared" ca="1" si="222"/>
        <v>#N/A</v>
      </c>
      <c r="AS415" s="124" t="e">
        <f t="shared" ca="1" si="223"/>
        <v>#N/A</v>
      </c>
      <c r="AT415" t="e">
        <f t="shared" ca="1" si="232"/>
        <v>#N/A</v>
      </c>
      <c r="AU415" t="e">
        <f t="shared" ca="1" si="232"/>
        <v>#N/A</v>
      </c>
    </row>
    <row r="416" spans="1:47" x14ac:dyDescent="0.25">
      <c r="A416">
        <v>384</v>
      </c>
      <c r="B416" s="74">
        <f ca="1">OFFSET(InputPriceData!B$15,CalculationsAndCharts!$A416+$A$11,0,1,1)</f>
        <v>41031</v>
      </c>
      <c r="C416" s="3">
        <f ca="1">OFFSET(InputPriceData!G$15,CalculationsAndCharts!$A416+$A$11,0,1,1)</f>
        <v>1875000</v>
      </c>
      <c r="D416" s="4">
        <f ca="1">OFFSET(InputPriceData!C$15,CalculationsAndCharts!$A416+$A$11,IF($C$7,7,0),1,1)</f>
        <v>47.65</v>
      </c>
      <c r="E416" s="4">
        <f ca="1">OFFSET(InputPriceData!D$15,CalculationsAndCharts!$A416+$A$11,IF($C$7,7,0),1,1)</f>
        <v>48.41</v>
      </c>
      <c r="F416" s="4">
        <f ca="1">OFFSET(InputPriceData!E$15,CalculationsAndCharts!$A416+$A$11,IF($C$7,7,0),1,1)</f>
        <v>47.6</v>
      </c>
      <c r="G416" s="4">
        <f ca="1">OFFSET(InputPriceData!F$15,CalculationsAndCharts!$A416+$A$11,IF($C$7,7,0),1,1)</f>
        <v>48.19</v>
      </c>
      <c r="H416" s="126" t="e">
        <f t="shared" si="201"/>
        <v>#N/A</v>
      </c>
      <c r="I416" s="41" t="e">
        <f t="shared" si="240"/>
        <v>#N/A</v>
      </c>
      <c r="J416" s="41" t="e">
        <f t="shared" si="240"/>
        <v>#N/A</v>
      </c>
      <c r="K416" s="215">
        <f t="shared" ca="1" si="203"/>
        <v>47.643728708484019</v>
      </c>
      <c r="L416" s="215">
        <f t="shared" ca="1" si="224"/>
        <v>47.643728708484019</v>
      </c>
      <c r="M416" s="121">
        <f t="shared" ca="1" si="204"/>
        <v>0.60517637000739088</v>
      </c>
      <c r="N416" s="121">
        <f t="shared" ca="1" si="225"/>
        <v>0.37589248835292161</v>
      </c>
      <c r="O416" s="121">
        <f t="shared" ca="1" si="226"/>
        <v>0.37589248835292161</v>
      </c>
      <c r="P416" s="121">
        <f t="shared" ca="1" si="233"/>
        <v>-0.81741303082863015</v>
      </c>
      <c r="Q416" s="121">
        <f t="shared" ca="1" si="205"/>
        <v>1</v>
      </c>
      <c r="R416" s="121">
        <f t="shared" ca="1" si="206"/>
        <v>0.7837794416787196</v>
      </c>
      <c r="S416" s="121"/>
      <c r="T416" s="124">
        <f t="shared" ca="1" si="207"/>
        <v>48.19</v>
      </c>
      <c r="U416" s="124">
        <f t="shared" ca="1" si="208"/>
        <v>45.5</v>
      </c>
      <c r="V416" s="121">
        <f t="shared" ca="1" si="209"/>
        <v>1</v>
      </c>
      <c r="W416" s="121" t="e">
        <f t="shared" si="227"/>
        <v>#N/A</v>
      </c>
      <c r="X416" s="124">
        <f t="shared" si="228"/>
        <v>0.2</v>
      </c>
      <c r="Y416" s="124">
        <f t="shared" si="229"/>
        <v>0.8</v>
      </c>
      <c r="Z416" t="e">
        <f t="shared" ca="1" si="210"/>
        <v>#N/A</v>
      </c>
      <c r="AA416" t="e">
        <f t="shared" ca="1" si="211"/>
        <v>#N/A</v>
      </c>
      <c r="AB416" t="e">
        <f t="shared" ca="1" si="212"/>
        <v>#N/A</v>
      </c>
      <c r="AC416" t="e">
        <f t="shared" ca="1" si="213"/>
        <v>#N/A</v>
      </c>
      <c r="AD416" t="b">
        <f t="shared" ca="1" si="214"/>
        <v>0</v>
      </c>
      <c r="AE416" t="b">
        <f t="shared" ca="1" si="239"/>
        <v>0</v>
      </c>
      <c r="AF416" t="b">
        <f t="shared" ca="1" si="230"/>
        <v>1</v>
      </c>
      <c r="AG416" t="b">
        <f t="shared" ca="1" si="215"/>
        <v>0</v>
      </c>
      <c r="AH416" t="b">
        <f t="shared" ca="1" si="235"/>
        <v>0</v>
      </c>
      <c r="AI416" s="225" t="e">
        <f t="shared" ca="1" si="216"/>
        <v>#N/A</v>
      </c>
      <c r="AJ416" s="225" t="e">
        <f t="shared" ca="1" si="217"/>
        <v>#N/A</v>
      </c>
      <c r="AK416" s="225" t="e">
        <f t="shared" ca="1" si="218"/>
        <v>#N/A</v>
      </c>
      <c r="AL416" s="225" t="e">
        <f t="shared" ca="1" si="219"/>
        <v>#N/A</v>
      </c>
      <c r="AM416" t="b">
        <f t="shared" ca="1" si="220"/>
        <v>0</v>
      </c>
      <c r="AN416" t="b">
        <f t="shared" ca="1" si="236"/>
        <v>0</v>
      </c>
      <c r="AO416" t="b">
        <f t="shared" ca="1" si="231"/>
        <v>0</v>
      </c>
      <c r="AP416" t="b">
        <f t="shared" ca="1" si="221"/>
        <v>0</v>
      </c>
      <c r="AQ416" t="b">
        <f t="shared" ca="1" si="237"/>
        <v>0</v>
      </c>
      <c r="AR416" s="124" t="e">
        <f t="shared" ca="1" si="222"/>
        <v>#N/A</v>
      </c>
      <c r="AS416" s="124" t="e">
        <f t="shared" ca="1" si="223"/>
        <v>#N/A</v>
      </c>
      <c r="AT416" t="e">
        <f t="shared" ca="1" si="232"/>
        <v>#N/A</v>
      </c>
      <c r="AU416" t="e">
        <f t="shared" ca="1" si="232"/>
        <v>#N/A</v>
      </c>
    </row>
    <row r="417" spans="1:47" x14ac:dyDescent="0.25">
      <c r="A417">
        <v>385</v>
      </c>
      <c r="B417" s="74">
        <f ca="1">OFFSET(InputPriceData!B$15,CalculationsAndCharts!$A417+$A$11,0,1,1)</f>
        <v>41030</v>
      </c>
      <c r="C417" s="3">
        <f ca="1">OFFSET(InputPriceData!G$15,CalculationsAndCharts!$A417+$A$11,0,1,1)</f>
        <v>1969000</v>
      </c>
      <c r="D417" s="4">
        <f ca="1">OFFSET(InputPriceData!C$15,CalculationsAndCharts!$A417+$A$11,IF($C$7,7,0),1,1)</f>
        <v>47.51</v>
      </c>
      <c r="E417" s="4">
        <f ca="1">OFFSET(InputPriceData!D$15,CalculationsAndCharts!$A417+$A$11,IF($C$7,7,0),1,1)</f>
        <v>48.57</v>
      </c>
      <c r="F417" s="4">
        <f ca="1">OFFSET(InputPriceData!E$15,CalculationsAndCharts!$A417+$A$11,IF($C$7,7,0),1,1)</f>
        <v>47.41</v>
      </c>
      <c r="G417" s="4">
        <f ca="1">OFFSET(InputPriceData!F$15,CalculationsAndCharts!$A417+$A$11,IF($C$7,7,0),1,1)</f>
        <v>47.8</v>
      </c>
      <c r="H417" s="126" t="e">
        <f t="shared" ref="H417:H480" si="241">IF($A417=$E$25,H$32,NA())</f>
        <v>#N/A</v>
      </c>
      <c r="I417" s="41" t="e">
        <f t="shared" si="240"/>
        <v>#N/A</v>
      </c>
      <c r="J417" s="41" t="e">
        <f t="shared" si="240"/>
        <v>#N/A</v>
      </c>
      <c r="K417" s="215">
        <f t="shared" ref="K417:K480" ca="1" si="242">$F$16*(G417+G418)/2+$F$17*K418+$F$18*K419</f>
        <v>47.36927397539413</v>
      </c>
      <c r="L417" s="215">
        <f t="shared" ca="1" si="224"/>
        <v>47.36927397539413</v>
      </c>
      <c r="M417" s="121">
        <f t="shared" ref="M417:M480" ca="1" si="243">$D$21*(G417 - 2*G418 + G419) + $D$20*M418 - $F$20*M419</f>
        <v>0.39168797256170085</v>
      </c>
      <c r="N417" s="121">
        <f t="shared" ca="1" si="225"/>
        <v>0.23520303554797389</v>
      </c>
      <c r="O417" s="121">
        <f t="shared" ca="1" si="226"/>
        <v>0.23520303554797389</v>
      </c>
      <c r="P417" s="121">
        <f t="shared" ca="1" si="233"/>
        <v>-0.81741303082863015</v>
      </c>
      <c r="Q417" s="121">
        <f t="shared" ref="Q417:Q480" ca="1" si="244">IFERROR(IF($A417&gt;$A$8,0,(N417-P417)/(O417-P417)),1)</f>
        <v>1</v>
      </c>
      <c r="R417" s="121">
        <f t="shared" ref="R417:R480" ca="1" si="245">IF($A417&gt;$A$8,0,$F$16*(Q417+Q418)/2+$F$17*R418+$F$18*R419)</f>
        <v>0.59708218666925905</v>
      </c>
      <c r="S417" s="121"/>
      <c r="T417" s="124">
        <f t="shared" ref="T417:T480" ca="1" si="246">MAX(OFFSET(G417,0,0,$A$22,1))</f>
        <v>47.8</v>
      </c>
      <c r="U417" s="124">
        <f t="shared" ref="U417:U480" ca="1" si="247">MIN(OFFSET(G417,0,0,$A$22,1))</f>
        <v>45.5</v>
      </c>
      <c r="V417" s="121">
        <f t="shared" ref="V417:V480" ca="1" si="248">IFERROR(IF($A417&gt;$A$8,0,(G417-U417)/(T417-U417)),1)</f>
        <v>1</v>
      </c>
      <c r="W417" s="121" t="e">
        <f t="shared" si="227"/>
        <v>#N/A</v>
      </c>
      <c r="X417" s="124">
        <f t="shared" si="228"/>
        <v>0.2</v>
      </c>
      <c r="Y417" s="124">
        <f t="shared" si="229"/>
        <v>0.8</v>
      </c>
      <c r="Z417" t="e">
        <f t="shared" ref="Z417:Z480" ca="1" si="249">IF($S$7,AI417,NA())</f>
        <v>#N/A</v>
      </c>
      <c r="AA417" t="e">
        <f t="shared" ref="AA417:AA480" ca="1" si="250">IF($S$7,AJ417,NA())</f>
        <v>#N/A</v>
      </c>
      <c r="AB417" t="e">
        <f t="shared" ref="AB417:AB480" ca="1" si="251">IF($S$7,IF(AD417,R417,NA()),NA())</f>
        <v>#N/A</v>
      </c>
      <c r="AC417" t="e">
        <f t="shared" ref="AC417:AC480" ca="1" si="252">IF($S$7,IF(AG417,R417,NA()),NA())</f>
        <v>#N/A</v>
      </c>
      <c r="AD417" t="b">
        <f t="shared" ref="AD417:AD480" ca="1" si="253">IF(AND(R418&gt;$X$32,R417&lt;$X$32),TRUE,FALSE)</f>
        <v>0</v>
      </c>
      <c r="AE417" t="b">
        <f t="shared" ca="1" si="239"/>
        <v>0</v>
      </c>
      <c r="AF417" t="b">
        <f t="shared" ca="1" si="230"/>
        <v>1</v>
      </c>
      <c r="AG417" t="b">
        <f t="shared" ref="AG417:AG480" ca="1" si="254">IF(AND(AF417,R418&lt;$Y$32,R417&gt;$Y$32),TRUE,FALSE)</f>
        <v>0</v>
      </c>
      <c r="AH417" t="b">
        <f t="shared" ca="1" si="235"/>
        <v>0</v>
      </c>
      <c r="AI417" s="225" t="e">
        <f t="shared" ref="AI417:AI480" ca="1" si="255">IF(AE417,D417,NA())</f>
        <v>#N/A</v>
      </c>
      <c r="AJ417" s="225" t="e">
        <f t="shared" ref="AJ417:AJ480" ca="1" si="256">IF(AH417,D417,NA())</f>
        <v>#N/A</v>
      </c>
      <c r="AK417" s="225" t="e">
        <f t="shared" ref="AK417:AK480" ca="1" si="257">IF($S$7,AI417,NA())</f>
        <v>#N/A</v>
      </c>
      <c r="AL417" s="225" t="e">
        <f t="shared" ref="AL417:AL480" ca="1" si="258">IF($S$7,AJ417,NA())</f>
        <v>#N/A</v>
      </c>
      <c r="AM417" t="b">
        <f t="shared" ref="AM417:AM480" ca="1" si="259">IF(AND(R418&lt;$Y$32,R417&gt;$Y$32),TRUE,FALSE)</f>
        <v>0</v>
      </c>
      <c r="AN417" t="b">
        <f t="shared" ca="1" si="236"/>
        <v>0</v>
      </c>
      <c r="AO417" t="b">
        <f t="shared" ca="1" si="231"/>
        <v>0</v>
      </c>
      <c r="AP417" t="b">
        <f t="shared" ref="AP417:AP480" ca="1" si="260">IF(AND(AO418,R418&gt;$X$32,R417&lt;$X$32),TRUE,FALSE)</f>
        <v>0</v>
      </c>
      <c r="AQ417" t="b">
        <f t="shared" ca="1" si="237"/>
        <v>0</v>
      </c>
      <c r="AR417" s="124" t="e">
        <f t="shared" ref="AR417:AR480" ca="1" si="261">IF(AN417,D417,NA())</f>
        <v>#N/A</v>
      </c>
      <c r="AS417" s="124" t="e">
        <f t="shared" ref="AS417:AS480" ca="1" si="262">IF(AQ417,D417,NA())</f>
        <v>#N/A</v>
      </c>
      <c r="AT417" t="e">
        <f t="shared" ca="1" si="232"/>
        <v>#N/A</v>
      </c>
      <c r="AU417" t="e">
        <f t="shared" ca="1" si="232"/>
        <v>#N/A</v>
      </c>
    </row>
    <row r="418" spans="1:47" x14ac:dyDescent="0.25">
      <c r="A418">
        <v>386</v>
      </c>
      <c r="B418" s="74">
        <f ca="1">OFFSET(InputPriceData!B$15,CalculationsAndCharts!$A418+$A$11,0,1,1)</f>
        <v>41029</v>
      </c>
      <c r="C418" s="3">
        <f ca="1">OFFSET(InputPriceData!G$15,CalculationsAndCharts!$A418+$A$11,0,1,1)</f>
        <v>2027200</v>
      </c>
      <c r="D418" s="4">
        <f ca="1">OFFSET(InputPriceData!C$15,CalculationsAndCharts!$A418+$A$11,IF($C$7,7,0),1,1)</f>
        <v>48.69</v>
      </c>
      <c r="E418" s="4">
        <f ca="1">OFFSET(InputPriceData!D$15,CalculationsAndCharts!$A418+$A$11,IF($C$7,7,0),1,1)</f>
        <v>48.74</v>
      </c>
      <c r="F418" s="4">
        <f ca="1">OFFSET(InputPriceData!E$15,CalculationsAndCharts!$A418+$A$11,IF($C$7,7,0),1,1)</f>
        <v>47.4</v>
      </c>
      <c r="G418" s="4">
        <f ca="1">OFFSET(InputPriceData!F$15,CalculationsAndCharts!$A418+$A$11,IF($C$7,7,0),1,1)</f>
        <v>47.46</v>
      </c>
      <c r="H418" s="126" t="e">
        <f t="shared" si="241"/>
        <v>#N/A</v>
      </c>
      <c r="I418" s="41" t="e">
        <f t="shared" si="240"/>
        <v>#N/A</v>
      </c>
      <c r="J418" s="41" t="e">
        <f t="shared" si="240"/>
        <v>#N/A</v>
      </c>
      <c r="K418" s="215">
        <f t="shared" ca="1" si="242"/>
        <v>47.087089345430364</v>
      </c>
      <c r="L418" s="215">
        <f t="shared" ref="L418:L481" ca="1" si="263">IF($S$5,K418,NA())</f>
        <v>47.087089345430364</v>
      </c>
      <c r="M418" s="121">
        <f t="shared" ca="1" si="243"/>
        <v>0.18600273888663227</v>
      </c>
      <c r="N418" s="121">
        <f t="shared" ref="N418:N481" ca="1" si="264">$F$16*(M418+M419)/2+$F$17*N419+$F$18*N420</f>
        <v>5.5145695966943742E-2</v>
      </c>
      <c r="O418" s="121">
        <f t="shared" ref="O418:O481" ca="1" si="265">MAX(OFFSET(N418,0,0,$A$22,1))</f>
        <v>0.10704312436594776</v>
      </c>
      <c r="P418" s="121">
        <f t="shared" ca="1" si="233"/>
        <v>-0.81741303082863015</v>
      </c>
      <c r="Q418" s="121">
        <f t="shared" ca="1" si="244"/>
        <v>0.94386166601045485</v>
      </c>
      <c r="R418" s="121">
        <f t="shared" ca="1" si="245"/>
        <v>0.39113673011030059</v>
      </c>
      <c r="S418" s="121"/>
      <c r="T418" s="124">
        <f t="shared" ca="1" si="246"/>
        <v>47.78</v>
      </c>
      <c r="U418" s="124">
        <f t="shared" ca="1" si="247"/>
        <v>45.5</v>
      </c>
      <c r="V418" s="121">
        <f t="shared" ca="1" si="248"/>
        <v>0.85964912280701744</v>
      </c>
      <c r="W418" s="121" t="e">
        <f t="shared" ref="W418:W481" si="266">IF($S$18,V418,NA())</f>
        <v>#N/A</v>
      </c>
      <c r="X418" s="124">
        <f t="shared" ref="X418:X481" si="267">$X$32</f>
        <v>0.2</v>
      </c>
      <c r="Y418" s="124">
        <f t="shared" ref="Y418:Y481" si="268">$Y$32</f>
        <v>0.8</v>
      </c>
      <c r="Z418" t="e">
        <f t="shared" ca="1" si="249"/>
        <v>#N/A</v>
      </c>
      <c r="AA418" t="e">
        <f t="shared" ca="1" si="250"/>
        <v>#N/A</v>
      </c>
      <c r="AB418" t="e">
        <f t="shared" ca="1" si="251"/>
        <v>#N/A</v>
      </c>
      <c r="AC418" t="e">
        <f t="shared" ca="1" si="252"/>
        <v>#N/A</v>
      </c>
      <c r="AD418" t="b">
        <f t="shared" ca="1" si="253"/>
        <v>0</v>
      </c>
      <c r="AE418" t="b">
        <f t="shared" ca="1" si="239"/>
        <v>0</v>
      </c>
      <c r="AF418" t="b">
        <f t="shared" ref="AF418:AF481" ca="1" si="269">IF(AF419,IF(AH419,FALSE,AF419),IF(AE418,TRUE,AF419))</f>
        <v>1</v>
      </c>
      <c r="AG418" t="b">
        <f t="shared" ca="1" si="254"/>
        <v>0</v>
      </c>
      <c r="AH418" t="b">
        <f t="shared" ca="1" si="235"/>
        <v>0</v>
      </c>
      <c r="AI418" s="225" t="e">
        <f t="shared" ca="1" si="255"/>
        <v>#N/A</v>
      </c>
      <c r="AJ418" s="225" t="e">
        <f t="shared" ca="1" si="256"/>
        <v>#N/A</v>
      </c>
      <c r="AK418" s="225" t="e">
        <f t="shared" ca="1" si="257"/>
        <v>#N/A</v>
      </c>
      <c r="AL418" s="225" t="e">
        <f t="shared" ca="1" si="258"/>
        <v>#N/A</v>
      </c>
      <c r="AM418" t="b">
        <f t="shared" ca="1" si="259"/>
        <v>0</v>
      </c>
      <c r="AN418" t="b">
        <f t="shared" ca="1" si="236"/>
        <v>0</v>
      </c>
      <c r="AO418" t="b">
        <f t="shared" ref="AO418:AO481" ca="1" si="270">IF(AO419,IF(AP419,FALSE,AO419),IF(AN418,TRUE,AO419))</f>
        <v>0</v>
      </c>
      <c r="AP418" t="b">
        <f t="shared" ca="1" si="260"/>
        <v>0</v>
      </c>
      <c r="AQ418" t="b">
        <f t="shared" ca="1" si="237"/>
        <v>0</v>
      </c>
      <c r="AR418" s="124" t="e">
        <f t="shared" ca="1" si="261"/>
        <v>#N/A</v>
      </c>
      <c r="AS418" s="124" t="e">
        <f t="shared" ca="1" si="262"/>
        <v>#N/A</v>
      </c>
      <c r="AT418" t="e">
        <f t="shared" ref="AT418:AU481" ca="1" si="271">IF($S$5,AR418,NA())</f>
        <v>#N/A</v>
      </c>
      <c r="AU418" t="e">
        <f t="shared" ca="1" si="271"/>
        <v>#N/A</v>
      </c>
    </row>
    <row r="419" spans="1:47" x14ac:dyDescent="0.25">
      <c r="A419">
        <v>387</v>
      </c>
      <c r="B419" s="74">
        <f ca="1">OFFSET(InputPriceData!B$15,CalculationsAndCharts!$A419+$A$11,0,1,1)</f>
        <v>41026</v>
      </c>
      <c r="C419" s="3">
        <f ca="1">OFFSET(InputPriceData!G$15,CalculationsAndCharts!$A419+$A$11,0,1,1)</f>
        <v>3735900</v>
      </c>
      <c r="D419" s="4">
        <f ca="1">OFFSET(InputPriceData!C$15,CalculationsAndCharts!$A419+$A$11,IF($C$7,7,0),1,1)</f>
        <v>47.45</v>
      </c>
      <c r="E419" s="4">
        <f ca="1">OFFSET(InputPriceData!D$15,CalculationsAndCharts!$A419+$A$11,IF($C$7,7,0),1,1)</f>
        <v>48.02</v>
      </c>
      <c r="F419" s="4">
        <f ca="1">OFFSET(InputPriceData!E$15,CalculationsAndCharts!$A419+$A$11,IF($C$7,7,0),1,1)</f>
        <v>46.98</v>
      </c>
      <c r="G419" s="4">
        <f ca="1">OFFSET(InputPriceData!F$15,CalculationsAndCharts!$A419+$A$11,IF($C$7,7,0),1,1)</f>
        <v>47.78</v>
      </c>
      <c r="H419" s="126" t="e">
        <f t="shared" si="241"/>
        <v>#N/A</v>
      </c>
      <c r="I419" s="41" t="e">
        <f t="shared" si="240"/>
        <v>#N/A</v>
      </c>
      <c r="J419" s="41" t="e">
        <f t="shared" si="240"/>
        <v>#N/A</v>
      </c>
      <c r="K419" s="215">
        <f t="shared" ca="1" si="242"/>
        <v>46.735141414681266</v>
      </c>
      <c r="L419" s="215">
        <f t="shared" ca="1" si="263"/>
        <v>46.735141414681266</v>
      </c>
      <c r="M419" s="121">
        <f t="shared" ca="1" si="243"/>
        <v>0.66232395253785681</v>
      </c>
      <c r="N419" s="121">
        <f t="shared" ca="1" si="264"/>
        <v>-0.23880240249825363</v>
      </c>
      <c r="O419" s="121">
        <f t="shared" ca="1" si="265"/>
        <v>0.2182483213488306</v>
      </c>
      <c r="P419" s="121">
        <f t="shared" ca="1" si="233"/>
        <v>-0.81741303082863015</v>
      </c>
      <c r="Q419" s="121">
        <f t="shared" ca="1" si="244"/>
        <v>0.55868709121360693</v>
      </c>
      <c r="R419" s="121">
        <f t="shared" ca="1" si="245"/>
        <v>0.24786762402023393</v>
      </c>
      <c r="S419" s="121"/>
      <c r="T419" s="124">
        <f t="shared" ca="1" si="246"/>
        <v>47.78</v>
      </c>
      <c r="U419" s="124">
        <f t="shared" ca="1" si="247"/>
        <v>45.5</v>
      </c>
      <c r="V419" s="121">
        <f t="shared" ca="1" si="248"/>
        <v>1</v>
      </c>
      <c r="W419" s="121" t="e">
        <f t="shared" si="266"/>
        <v>#N/A</v>
      </c>
      <c r="X419" s="124">
        <f t="shared" si="267"/>
        <v>0.2</v>
      </c>
      <c r="Y419" s="124">
        <f t="shared" si="268"/>
        <v>0.8</v>
      </c>
      <c r="Z419" t="e">
        <f t="shared" ca="1" si="249"/>
        <v>#N/A</v>
      </c>
      <c r="AA419" t="e">
        <f t="shared" ca="1" si="250"/>
        <v>#N/A</v>
      </c>
      <c r="AB419" t="e">
        <f t="shared" ca="1" si="251"/>
        <v>#N/A</v>
      </c>
      <c r="AC419" t="e">
        <f t="shared" ca="1" si="252"/>
        <v>#N/A</v>
      </c>
      <c r="AD419" t="b">
        <f t="shared" ca="1" si="253"/>
        <v>0</v>
      </c>
      <c r="AE419" t="b">
        <f t="shared" ca="1" si="239"/>
        <v>0</v>
      </c>
      <c r="AF419" t="b">
        <f t="shared" ca="1" si="269"/>
        <v>1</v>
      </c>
      <c r="AG419" t="b">
        <f t="shared" ca="1" si="254"/>
        <v>0</v>
      </c>
      <c r="AH419" t="b">
        <f t="shared" ca="1" si="235"/>
        <v>0</v>
      </c>
      <c r="AI419" s="225" t="e">
        <f t="shared" ca="1" si="255"/>
        <v>#N/A</v>
      </c>
      <c r="AJ419" s="225" t="e">
        <f t="shared" ca="1" si="256"/>
        <v>#N/A</v>
      </c>
      <c r="AK419" s="225" t="e">
        <f t="shared" ca="1" si="257"/>
        <v>#N/A</v>
      </c>
      <c r="AL419" s="225" t="e">
        <f t="shared" ca="1" si="258"/>
        <v>#N/A</v>
      </c>
      <c r="AM419" t="b">
        <f t="shared" ca="1" si="259"/>
        <v>0</v>
      </c>
      <c r="AN419" t="b">
        <f t="shared" ca="1" si="236"/>
        <v>0</v>
      </c>
      <c r="AO419" t="b">
        <f t="shared" ca="1" si="270"/>
        <v>0</v>
      </c>
      <c r="AP419" t="b">
        <f t="shared" ca="1" si="260"/>
        <v>0</v>
      </c>
      <c r="AQ419" t="b">
        <f t="shared" ca="1" si="237"/>
        <v>0</v>
      </c>
      <c r="AR419" s="124" t="e">
        <f t="shared" ca="1" si="261"/>
        <v>#N/A</v>
      </c>
      <c r="AS419" s="124" t="e">
        <f t="shared" ca="1" si="262"/>
        <v>#N/A</v>
      </c>
      <c r="AT419" t="e">
        <f t="shared" ca="1" si="271"/>
        <v>#N/A</v>
      </c>
      <c r="AU419" t="e">
        <f t="shared" ca="1" si="271"/>
        <v>#N/A</v>
      </c>
    </row>
    <row r="420" spans="1:47" x14ac:dyDescent="0.25">
      <c r="A420">
        <v>388</v>
      </c>
      <c r="B420" s="74">
        <f ca="1">OFFSET(InputPriceData!B$15,CalculationsAndCharts!$A420+$A$11,0,1,1)</f>
        <v>41025</v>
      </c>
      <c r="C420" s="3">
        <f ca="1">OFFSET(InputPriceData!G$15,CalculationsAndCharts!$A420+$A$11,0,1,1)</f>
        <v>4376900</v>
      </c>
      <c r="D420" s="4">
        <f ca="1">OFFSET(InputPriceData!C$15,CalculationsAndCharts!$A420+$A$11,IF($C$7,7,0),1,1)</f>
        <v>46.29</v>
      </c>
      <c r="E420" s="4">
        <f ca="1">OFFSET(InputPriceData!D$15,CalculationsAndCharts!$A420+$A$11,IF($C$7,7,0),1,1)</f>
        <v>47.62</v>
      </c>
      <c r="F420" s="4">
        <f ca="1">OFFSET(InputPriceData!E$15,CalculationsAndCharts!$A420+$A$11,IF($C$7,7,0),1,1)</f>
        <v>46.23</v>
      </c>
      <c r="G420" s="4">
        <f ca="1">OFFSET(InputPriceData!F$15,CalculationsAndCharts!$A420+$A$11,IF($C$7,7,0),1,1)</f>
        <v>47.41</v>
      </c>
      <c r="H420" s="126" t="e">
        <f t="shared" si="241"/>
        <v>#N/A</v>
      </c>
      <c r="I420" s="41" t="e">
        <f t="shared" si="240"/>
        <v>#N/A</v>
      </c>
      <c r="J420" s="41" t="e">
        <f t="shared" si="240"/>
        <v>#N/A</v>
      </c>
      <c r="K420" s="215">
        <f t="shared" ca="1" si="242"/>
        <v>46.424029624490487</v>
      </c>
      <c r="L420" s="215">
        <f t="shared" ca="1" si="263"/>
        <v>46.424029624490487</v>
      </c>
      <c r="M420" s="121">
        <f t="shared" ca="1" si="243"/>
        <v>0.47076935847095358</v>
      </c>
      <c r="N420" s="121">
        <f t="shared" ca="1" si="264"/>
        <v>-0.54546253559620261</v>
      </c>
      <c r="O420" s="121">
        <f t="shared" ca="1" si="265"/>
        <v>0.49367308537945692</v>
      </c>
      <c r="P420" s="121">
        <f t="shared" ca="1" si="233"/>
        <v>-0.81741303082863015</v>
      </c>
      <c r="Q420" s="121">
        <f t="shared" ca="1" si="244"/>
        <v>0.20742382355398636</v>
      </c>
      <c r="R420" s="121">
        <f t="shared" ca="1" si="245"/>
        <v>0.20935730426282845</v>
      </c>
      <c r="S420" s="121"/>
      <c r="T420" s="124">
        <f t="shared" ca="1" si="246"/>
        <v>47.41</v>
      </c>
      <c r="U420" s="124">
        <f t="shared" ca="1" si="247"/>
        <v>45.5</v>
      </c>
      <c r="V420" s="121">
        <f t="shared" ca="1" si="248"/>
        <v>1</v>
      </c>
      <c r="W420" s="121" t="e">
        <f t="shared" si="266"/>
        <v>#N/A</v>
      </c>
      <c r="X420" s="124">
        <f t="shared" si="267"/>
        <v>0.2</v>
      </c>
      <c r="Y420" s="124">
        <f t="shared" si="268"/>
        <v>0.8</v>
      </c>
      <c r="Z420" t="e">
        <f t="shared" ca="1" si="249"/>
        <v>#N/A</v>
      </c>
      <c r="AA420" t="e">
        <f t="shared" ca="1" si="250"/>
        <v>#N/A</v>
      </c>
      <c r="AB420" t="e">
        <f t="shared" ca="1" si="251"/>
        <v>#N/A</v>
      </c>
      <c r="AC420" t="e">
        <f t="shared" ca="1" si="252"/>
        <v>#N/A</v>
      </c>
      <c r="AD420" t="b">
        <f t="shared" ca="1" si="253"/>
        <v>0</v>
      </c>
      <c r="AE420" t="b">
        <f t="shared" ca="1" si="239"/>
        <v>0</v>
      </c>
      <c r="AF420" t="b">
        <f t="shared" ca="1" si="269"/>
        <v>1</v>
      </c>
      <c r="AG420" t="b">
        <f t="shared" ca="1" si="254"/>
        <v>0</v>
      </c>
      <c r="AH420" t="b">
        <f t="shared" ca="1" si="235"/>
        <v>0</v>
      </c>
      <c r="AI420" s="225" t="e">
        <f t="shared" ca="1" si="255"/>
        <v>#N/A</v>
      </c>
      <c r="AJ420" s="225" t="e">
        <f t="shared" ca="1" si="256"/>
        <v>#N/A</v>
      </c>
      <c r="AK420" s="225" t="e">
        <f t="shared" ca="1" si="257"/>
        <v>#N/A</v>
      </c>
      <c r="AL420" s="225" t="e">
        <f t="shared" ca="1" si="258"/>
        <v>#N/A</v>
      </c>
      <c r="AM420" t="b">
        <f t="shared" ca="1" si="259"/>
        <v>0</v>
      </c>
      <c r="AN420" t="b">
        <f t="shared" ca="1" si="236"/>
        <v>0</v>
      </c>
      <c r="AO420" t="b">
        <f t="shared" ca="1" si="270"/>
        <v>0</v>
      </c>
      <c r="AP420" t="b">
        <f t="shared" ca="1" si="260"/>
        <v>0</v>
      </c>
      <c r="AQ420" t="b">
        <f t="shared" ca="1" si="237"/>
        <v>0</v>
      </c>
      <c r="AR420" s="124" t="e">
        <f t="shared" ca="1" si="261"/>
        <v>#N/A</v>
      </c>
      <c r="AS420" s="124" t="e">
        <f t="shared" ca="1" si="262"/>
        <v>#N/A</v>
      </c>
      <c r="AT420" t="e">
        <f t="shared" ca="1" si="271"/>
        <v>#N/A</v>
      </c>
      <c r="AU420" t="e">
        <f t="shared" ca="1" si="271"/>
        <v>#N/A</v>
      </c>
    </row>
    <row r="421" spans="1:47" x14ac:dyDescent="0.25">
      <c r="A421">
        <v>389</v>
      </c>
      <c r="B421" s="74">
        <f ca="1">OFFSET(InputPriceData!B$15,CalculationsAndCharts!$A421+$A$11,0,1,1)</f>
        <v>41024</v>
      </c>
      <c r="C421" s="3">
        <f ca="1">OFFSET(InputPriceData!G$15,CalculationsAndCharts!$A421+$A$11,0,1,1)</f>
        <v>2382200</v>
      </c>
      <c r="D421" s="4">
        <f ca="1">OFFSET(InputPriceData!C$15,CalculationsAndCharts!$A421+$A$11,IF($C$7,7,0),1,1)</f>
        <v>45.99</v>
      </c>
      <c r="E421" s="4">
        <f ca="1">OFFSET(InputPriceData!D$15,CalculationsAndCharts!$A421+$A$11,IF($C$7,7,0),1,1)</f>
        <v>46.38</v>
      </c>
      <c r="F421" s="4">
        <f ca="1">OFFSET(InputPriceData!E$15,CalculationsAndCharts!$A421+$A$11,IF($C$7,7,0),1,1)</f>
        <v>45.8</v>
      </c>
      <c r="G421" s="4">
        <f ca="1">OFFSET(InputPriceData!F$15,CalculationsAndCharts!$A421+$A$11,IF($C$7,7,0),1,1)</f>
        <v>46.3</v>
      </c>
      <c r="H421" s="126" t="e">
        <f t="shared" si="241"/>
        <v>#N/A</v>
      </c>
      <c r="I421" s="41" t="e">
        <f t="shared" si="240"/>
        <v>#N/A</v>
      </c>
      <c r="J421" s="41" t="e">
        <f t="shared" si="240"/>
        <v>#N/A</v>
      </c>
      <c r="K421" s="215">
        <f t="shared" ca="1" si="242"/>
        <v>46.388293829333954</v>
      </c>
      <c r="L421" s="215">
        <f t="shared" ca="1" si="263"/>
        <v>46.388293829333954</v>
      </c>
      <c r="M421" s="121">
        <f t="shared" ca="1" si="243"/>
        <v>-0.57783955257993047</v>
      </c>
      <c r="N421" s="121">
        <f t="shared" ca="1" si="264"/>
        <v>-0.6066629299166747</v>
      </c>
      <c r="O421" s="121">
        <f t="shared" ca="1" si="265"/>
        <v>0.84159234070800681</v>
      </c>
      <c r="P421" s="121">
        <f t="shared" ca="1" si="233"/>
        <v>-0.81741303082863015</v>
      </c>
      <c r="Q421" s="121">
        <f t="shared" ca="1" si="244"/>
        <v>0.1270340075612596</v>
      </c>
      <c r="R421" s="121">
        <f t="shared" ca="1" si="245"/>
        <v>0.2226294742304129</v>
      </c>
      <c r="S421" s="121"/>
      <c r="T421" s="124">
        <f t="shared" ca="1" si="246"/>
        <v>47.22</v>
      </c>
      <c r="U421" s="124">
        <f t="shared" ca="1" si="247"/>
        <v>45.5</v>
      </c>
      <c r="V421" s="121">
        <f t="shared" ca="1" si="248"/>
        <v>0.4651162790697661</v>
      </c>
      <c r="W421" s="121" t="e">
        <f t="shared" si="266"/>
        <v>#N/A</v>
      </c>
      <c r="X421" s="124">
        <f t="shared" si="267"/>
        <v>0.2</v>
      </c>
      <c r="Y421" s="124">
        <f t="shared" si="268"/>
        <v>0.8</v>
      </c>
      <c r="Z421" t="e">
        <f t="shared" ca="1" si="249"/>
        <v>#N/A</v>
      </c>
      <c r="AA421" t="e">
        <f t="shared" ca="1" si="250"/>
        <v>#N/A</v>
      </c>
      <c r="AB421" t="e">
        <f t="shared" ca="1" si="251"/>
        <v>#N/A</v>
      </c>
      <c r="AC421" t="e">
        <f t="shared" ca="1" si="252"/>
        <v>#N/A</v>
      </c>
      <c r="AD421" t="b">
        <f t="shared" ca="1" si="253"/>
        <v>0</v>
      </c>
      <c r="AE421" t="b">
        <f t="shared" ca="1" si="239"/>
        <v>0</v>
      </c>
      <c r="AF421" t="b">
        <f t="shared" ca="1" si="269"/>
        <v>1</v>
      </c>
      <c r="AG421" t="b">
        <f t="shared" ca="1" si="254"/>
        <v>0</v>
      </c>
      <c r="AH421" t="b">
        <f t="shared" ca="1" si="235"/>
        <v>0</v>
      </c>
      <c r="AI421" s="225" t="e">
        <f t="shared" ca="1" si="255"/>
        <v>#N/A</v>
      </c>
      <c r="AJ421" s="225" t="e">
        <f t="shared" ca="1" si="256"/>
        <v>#N/A</v>
      </c>
      <c r="AK421" s="225" t="e">
        <f t="shared" ca="1" si="257"/>
        <v>#N/A</v>
      </c>
      <c r="AL421" s="225" t="e">
        <f t="shared" ca="1" si="258"/>
        <v>#N/A</v>
      </c>
      <c r="AM421" t="b">
        <f t="shared" ca="1" si="259"/>
        <v>0</v>
      </c>
      <c r="AN421" t="b">
        <f t="shared" ca="1" si="236"/>
        <v>0</v>
      </c>
      <c r="AO421" t="b">
        <f t="shared" ca="1" si="270"/>
        <v>0</v>
      </c>
      <c r="AP421" t="b">
        <f t="shared" ca="1" si="260"/>
        <v>0</v>
      </c>
      <c r="AQ421" t="b">
        <f t="shared" ca="1" si="237"/>
        <v>0</v>
      </c>
      <c r="AR421" s="124" t="e">
        <f t="shared" ca="1" si="261"/>
        <v>#N/A</v>
      </c>
      <c r="AS421" s="124" t="e">
        <f t="shared" ca="1" si="262"/>
        <v>#N/A</v>
      </c>
      <c r="AT421" t="e">
        <f t="shared" ca="1" si="271"/>
        <v>#N/A</v>
      </c>
      <c r="AU421" t="e">
        <f t="shared" ca="1" si="271"/>
        <v>#N/A</v>
      </c>
    </row>
    <row r="422" spans="1:47" x14ac:dyDescent="0.25">
      <c r="A422">
        <v>390</v>
      </c>
      <c r="B422" s="74">
        <f ca="1">OFFSET(InputPriceData!B$15,CalculationsAndCharts!$A422+$A$11,0,1,1)</f>
        <v>41023</v>
      </c>
      <c r="C422" s="3">
        <f ca="1">OFFSET(InputPriceData!G$15,CalculationsAndCharts!$A422+$A$11,0,1,1)</f>
        <v>2708200</v>
      </c>
      <c r="D422" s="4">
        <f ca="1">OFFSET(InputPriceData!C$15,CalculationsAndCharts!$A422+$A$11,IF($C$7,7,0),1,1)</f>
        <v>46.35</v>
      </c>
      <c r="E422" s="4">
        <f ca="1">OFFSET(InputPriceData!D$15,CalculationsAndCharts!$A422+$A$11,IF($C$7,7,0),1,1)</f>
        <v>46.57</v>
      </c>
      <c r="F422" s="4">
        <f ca="1">OFFSET(InputPriceData!E$15,CalculationsAndCharts!$A422+$A$11,IF($C$7,7,0),1,1)</f>
        <v>45.44</v>
      </c>
      <c r="G422" s="4">
        <f ca="1">OFFSET(InputPriceData!F$15,CalculationsAndCharts!$A422+$A$11,IF($C$7,7,0),1,1)</f>
        <v>45.69</v>
      </c>
      <c r="H422" s="126" t="e">
        <f t="shared" si="241"/>
        <v>#N/A</v>
      </c>
      <c r="I422" s="41" t="e">
        <f t="shared" si="240"/>
        <v>#N/A</v>
      </c>
      <c r="J422" s="41" t="e">
        <f t="shared" si="240"/>
        <v>#N/A</v>
      </c>
      <c r="K422" s="215">
        <f t="shared" ca="1" si="242"/>
        <v>46.588645680004987</v>
      </c>
      <c r="L422" s="215">
        <f t="shared" ca="1" si="263"/>
        <v>46.588645680004987</v>
      </c>
      <c r="M422" s="121">
        <f t="shared" ca="1" si="243"/>
        <v>-1.2848132300830621</v>
      </c>
      <c r="N422" s="121">
        <f t="shared" ca="1" si="264"/>
        <v>-0.41503529410007334</v>
      </c>
      <c r="O422" s="121">
        <f t="shared" ca="1" si="265"/>
        <v>1.1712058556496703</v>
      </c>
      <c r="P422" s="121">
        <f t="shared" ca="1" si="233"/>
        <v>-0.81741303082863015</v>
      </c>
      <c r="Q422" s="121">
        <f t="shared" ca="1" si="244"/>
        <v>0.20234029731113465</v>
      </c>
      <c r="R422" s="121">
        <f t="shared" ca="1" si="245"/>
        <v>0.2208019341766822</v>
      </c>
      <c r="S422" s="121"/>
      <c r="T422" s="124">
        <f t="shared" ca="1" si="246"/>
        <v>47.22</v>
      </c>
      <c r="U422" s="124">
        <f t="shared" ca="1" si="247"/>
        <v>45.5</v>
      </c>
      <c r="V422" s="121">
        <f t="shared" ca="1" si="248"/>
        <v>0.11046511627906852</v>
      </c>
      <c r="W422" s="121" t="e">
        <f t="shared" si="266"/>
        <v>#N/A</v>
      </c>
      <c r="X422" s="124">
        <f t="shared" si="267"/>
        <v>0.2</v>
      </c>
      <c r="Y422" s="124">
        <f t="shared" si="268"/>
        <v>0.8</v>
      </c>
      <c r="Z422" t="e">
        <f t="shared" ca="1" si="249"/>
        <v>#N/A</v>
      </c>
      <c r="AA422" t="e">
        <f t="shared" ca="1" si="250"/>
        <v>#N/A</v>
      </c>
      <c r="AB422" t="e">
        <f t="shared" ca="1" si="251"/>
        <v>#N/A</v>
      </c>
      <c r="AC422" t="e">
        <f t="shared" ca="1" si="252"/>
        <v>#N/A</v>
      </c>
      <c r="AD422" t="b">
        <f t="shared" ca="1" si="253"/>
        <v>0</v>
      </c>
      <c r="AE422" t="b">
        <f t="shared" ca="1" si="239"/>
        <v>0</v>
      </c>
      <c r="AF422" t="b">
        <f t="shared" ca="1" si="269"/>
        <v>1</v>
      </c>
      <c r="AG422" t="b">
        <f t="shared" ca="1" si="254"/>
        <v>0</v>
      </c>
      <c r="AH422" t="b">
        <f t="shared" ca="1" si="235"/>
        <v>0</v>
      </c>
      <c r="AI422" s="225" t="e">
        <f t="shared" ca="1" si="255"/>
        <v>#N/A</v>
      </c>
      <c r="AJ422" s="225" t="e">
        <f t="shared" ca="1" si="256"/>
        <v>#N/A</v>
      </c>
      <c r="AK422" s="225" t="e">
        <f t="shared" ca="1" si="257"/>
        <v>#N/A</v>
      </c>
      <c r="AL422" s="225" t="e">
        <f t="shared" ca="1" si="258"/>
        <v>#N/A</v>
      </c>
      <c r="AM422" t="b">
        <f t="shared" ca="1" si="259"/>
        <v>0</v>
      </c>
      <c r="AN422" t="b">
        <f t="shared" ca="1" si="236"/>
        <v>0</v>
      </c>
      <c r="AO422" t="b">
        <f t="shared" ca="1" si="270"/>
        <v>0</v>
      </c>
      <c r="AP422" t="b">
        <f t="shared" ca="1" si="260"/>
        <v>0</v>
      </c>
      <c r="AQ422" t="b">
        <f t="shared" ca="1" si="237"/>
        <v>0</v>
      </c>
      <c r="AR422" s="124" t="e">
        <f t="shared" ca="1" si="261"/>
        <v>#N/A</v>
      </c>
      <c r="AS422" s="124" t="e">
        <f t="shared" ca="1" si="262"/>
        <v>#N/A</v>
      </c>
      <c r="AT422" t="e">
        <f t="shared" ca="1" si="271"/>
        <v>#N/A</v>
      </c>
      <c r="AU422" t="e">
        <f t="shared" ca="1" si="271"/>
        <v>#N/A</v>
      </c>
    </row>
    <row r="423" spans="1:47" x14ac:dyDescent="0.25">
      <c r="A423">
        <v>391</v>
      </c>
      <c r="B423" s="74">
        <f ca="1">OFFSET(InputPriceData!B$15,CalculationsAndCharts!$A423+$A$11,0,1,1)</f>
        <v>41022</v>
      </c>
      <c r="C423" s="3">
        <f ca="1">OFFSET(InputPriceData!G$15,CalculationsAndCharts!$A423+$A$11,0,1,1)</f>
        <v>1285700</v>
      </c>
      <c r="D423" s="4">
        <f ca="1">OFFSET(InputPriceData!C$15,CalculationsAndCharts!$A423+$A$11,IF($C$7,7,0),1,1)</f>
        <v>46.7</v>
      </c>
      <c r="E423" s="4">
        <f ca="1">OFFSET(InputPriceData!D$15,CalculationsAndCharts!$A423+$A$11,IF($C$7,7,0),1,1)</f>
        <v>46.89</v>
      </c>
      <c r="F423" s="4">
        <f ca="1">OFFSET(InputPriceData!E$15,CalculationsAndCharts!$A423+$A$11,IF($C$7,7,0),1,1)</f>
        <v>46.04</v>
      </c>
      <c r="G423" s="4">
        <f ca="1">OFFSET(InputPriceData!F$15,CalculationsAndCharts!$A423+$A$11,IF($C$7,7,0),1,1)</f>
        <v>46.5</v>
      </c>
      <c r="H423" s="126" t="e">
        <f t="shared" si="241"/>
        <v>#N/A</v>
      </c>
      <c r="I423" s="41" t="e">
        <f t="shared" si="240"/>
        <v>#N/A</v>
      </c>
      <c r="J423" s="41" t="e">
        <f t="shared" si="240"/>
        <v>#N/A</v>
      </c>
      <c r="K423" s="215">
        <f t="shared" ca="1" si="242"/>
        <v>46.710405245721702</v>
      </c>
      <c r="L423" s="215">
        <f t="shared" ca="1" si="263"/>
        <v>46.710405245721702</v>
      </c>
      <c r="M423" s="121">
        <f t="shared" ca="1" si="243"/>
        <v>-0.56240233037489018</v>
      </c>
      <c r="N423" s="121">
        <f t="shared" ca="1" si="264"/>
        <v>-0.26687881232116972</v>
      </c>
      <c r="O423" s="121">
        <f t="shared" ca="1" si="265"/>
        <v>1.1712058556496703</v>
      </c>
      <c r="P423" s="121">
        <f t="shared" ca="1" si="233"/>
        <v>-0.81741303082863015</v>
      </c>
      <c r="Q423" s="121">
        <f t="shared" ca="1" si="244"/>
        <v>0.27684249719784998</v>
      </c>
      <c r="R423" s="121">
        <f t="shared" ca="1" si="245"/>
        <v>0.1818223242887424</v>
      </c>
      <c r="S423" s="121"/>
      <c r="T423" s="124">
        <f t="shared" ca="1" si="246"/>
        <v>47.26</v>
      </c>
      <c r="U423" s="124">
        <f t="shared" ca="1" si="247"/>
        <v>45.5</v>
      </c>
      <c r="V423" s="121">
        <f t="shared" ca="1" si="248"/>
        <v>0.56818181818181879</v>
      </c>
      <c r="W423" s="121" t="e">
        <f t="shared" si="266"/>
        <v>#N/A</v>
      </c>
      <c r="X423" s="124">
        <f t="shared" si="267"/>
        <v>0.2</v>
      </c>
      <c r="Y423" s="124">
        <f t="shared" si="268"/>
        <v>0.8</v>
      </c>
      <c r="Z423" t="e">
        <f t="shared" ca="1" si="249"/>
        <v>#N/A</v>
      </c>
      <c r="AA423" t="e">
        <f t="shared" ca="1" si="250"/>
        <v>#N/A</v>
      </c>
      <c r="AB423" t="e">
        <f t="shared" ca="1" si="251"/>
        <v>#N/A</v>
      </c>
      <c r="AC423" t="e">
        <f t="shared" ca="1" si="252"/>
        <v>#N/A</v>
      </c>
      <c r="AD423" t="b">
        <f t="shared" ca="1" si="253"/>
        <v>0</v>
      </c>
      <c r="AE423" t="b">
        <f t="shared" ca="1" si="239"/>
        <v>0</v>
      </c>
      <c r="AF423" t="b">
        <f t="shared" ca="1" si="269"/>
        <v>1</v>
      </c>
      <c r="AG423" t="b">
        <f t="shared" ca="1" si="254"/>
        <v>0</v>
      </c>
      <c r="AH423" t="b">
        <f t="shared" ca="1" si="235"/>
        <v>0</v>
      </c>
      <c r="AI423" s="225" t="e">
        <f t="shared" ca="1" si="255"/>
        <v>#N/A</v>
      </c>
      <c r="AJ423" s="225" t="e">
        <f t="shared" ca="1" si="256"/>
        <v>#N/A</v>
      </c>
      <c r="AK423" s="225" t="e">
        <f t="shared" ca="1" si="257"/>
        <v>#N/A</v>
      </c>
      <c r="AL423" s="225" t="e">
        <f t="shared" ca="1" si="258"/>
        <v>#N/A</v>
      </c>
      <c r="AM423" t="b">
        <f t="shared" ca="1" si="259"/>
        <v>0</v>
      </c>
      <c r="AN423" t="b">
        <f t="shared" ca="1" si="236"/>
        <v>0</v>
      </c>
      <c r="AO423" t="b">
        <f t="shared" ca="1" si="270"/>
        <v>0</v>
      </c>
      <c r="AP423" t="b">
        <f t="shared" ca="1" si="260"/>
        <v>0</v>
      </c>
      <c r="AQ423" t="b">
        <f t="shared" ca="1" si="237"/>
        <v>0</v>
      </c>
      <c r="AR423" s="124" t="e">
        <f t="shared" ca="1" si="261"/>
        <v>#N/A</v>
      </c>
      <c r="AS423" s="124" t="e">
        <f t="shared" ca="1" si="262"/>
        <v>#N/A</v>
      </c>
      <c r="AT423" t="e">
        <f t="shared" ca="1" si="271"/>
        <v>#N/A</v>
      </c>
      <c r="AU423" t="e">
        <f t="shared" ca="1" si="271"/>
        <v>#N/A</v>
      </c>
    </row>
    <row r="424" spans="1:47" x14ac:dyDescent="0.25">
      <c r="A424">
        <v>392</v>
      </c>
      <c r="B424" s="74">
        <f ca="1">OFFSET(InputPriceData!B$15,CalculationsAndCharts!$A424+$A$11,0,1,1)</f>
        <v>41019</v>
      </c>
      <c r="C424" s="3">
        <f ca="1">OFFSET(InputPriceData!G$15,CalculationsAndCharts!$A424+$A$11,0,1,1)</f>
        <v>976000</v>
      </c>
      <c r="D424" s="4">
        <f ca="1">OFFSET(InputPriceData!C$15,CalculationsAndCharts!$A424+$A$11,IF($C$7,7,0),1,1)</f>
        <v>46.88</v>
      </c>
      <c r="E424" s="4">
        <f ca="1">OFFSET(InputPriceData!D$15,CalculationsAndCharts!$A424+$A$11,IF($C$7,7,0),1,1)</f>
        <v>47.17</v>
      </c>
      <c r="F424" s="4">
        <f ca="1">OFFSET(InputPriceData!E$15,CalculationsAndCharts!$A424+$A$11,IF($C$7,7,0),1,1)</f>
        <v>46.59</v>
      </c>
      <c r="G424" s="4">
        <f ca="1">OFFSET(InputPriceData!F$15,CalculationsAndCharts!$A424+$A$11,IF($C$7,7,0),1,1)</f>
        <v>46.93</v>
      </c>
      <c r="H424" s="126" t="e">
        <f t="shared" si="241"/>
        <v>#N/A</v>
      </c>
      <c r="I424" s="41" t="e">
        <f t="shared" si="240"/>
        <v>#N/A</v>
      </c>
      <c r="J424" s="41" t="e">
        <f t="shared" si="240"/>
        <v>#N/A</v>
      </c>
      <c r="K424" s="215">
        <f t="shared" ca="1" si="242"/>
        <v>46.627688336202297</v>
      </c>
      <c r="L424" s="215">
        <f t="shared" ca="1" si="263"/>
        <v>46.627688336202297</v>
      </c>
      <c r="M424" s="121">
        <f t="shared" ca="1" si="243"/>
        <v>-0.10536761634073484</v>
      </c>
      <c r="N424" s="121">
        <f t="shared" ca="1" si="264"/>
        <v>-0.31084888083338058</v>
      </c>
      <c r="O424" s="121">
        <f t="shared" ca="1" si="265"/>
        <v>1.1712058556496703</v>
      </c>
      <c r="P424" s="121">
        <f t="shared" ref="P424:P487" ca="1" si="272">MIN(OFFSET(N424,0,0,$A$22,1))</f>
        <v>-0.81741303082863015</v>
      </c>
      <c r="Q424" s="121">
        <f t="shared" ca="1" si="244"/>
        <v>0.25473163985299258</v>
      </c>
      <c r="R424" s="121">
        <f t="shared" ca="1" si="245"/>
        <v>0.12260411223904383</v>
      </c>
      <c r="S424" s="121"/>
      <c r="T424" s="124">
        <f t="shared" ca="1" si="246"/>
        <v>47.26</v>
      </c>
      <c r="U424" s="124">
        <f t="shared" ca="1" si="247"/>
        <v>45.5</v>
      </c>
      <c r="V424" s="121">
        <f t="shared" ca="1" si="248"/>
        <v>0.81250000000000078</v>
      </c>
      <c r="W424" s="121" t="e">
        <f t="shared" si="266"/>
        <v>#N/A</v>
      </c>
      <c r="X424" s="124">
        <f t="shared" si="267"/>
        <v>0.2</v>
      </c>
      <c r="Y424" s="124">
        <f t="shared" si="268"/>
        <v>0.8</v>
      </c>
      <c r="Z424" t="e">
        <f t="shared" ca="1" si="249"/>
        <v>#N/A</v>
      </c>
      <c r="AA424" t="e">
        <f t="shared" ca="1" si="250"/>
        <v>#N/A</v>
      </c>
      <c r="AB424" t="e">
        <f t="shared" ca="1" si="251"/>
        <v>#N/A</v>
      </c>
      <c r="AC424" t="e">
        <f t="shared" ca="1" si="252"/>
        <v>#N/A</v>
      </c>
      <c r="AD424" t="b">
        <f t="shared" ca="1" si="253"/>
        <v>0</v>
      </c>
      <c r="AE424" t="b">
        <f t="shared" ca="1" si="239"/>
        <v>0</v>
      </c>
      <c r="AF424" t="b">
        <f t="shared" ca="1" si="269"/>
        <v>1</v>
      </c>
      <c r="AG424" t="b">
        <f t="shared" ca="1" si="254"/>
        <v>0</v>
      </c>
      <c r="AH424" t="b">
        <f t="shared" ca="1" si="235"/>
        <v>0</v>
      </c>
      <c r="AI424" s="225" t="e">
        <f t="shared" ca="1" si="255"/>
        <v>#N/A</v>
      </c>
      <c r="AJ424" s="225" t="e">
        <f t="shared" ca="1" si="256"/>
        <v>#N/A</v>
      </c>
      <c r="AK424" s="225" t="e">
        <f t="shared" ca="1" si="257"/>
        <v>#N/A</v>
      </c>
      <c r="AL424" s="225" t="e">
        <f t="shared" ca="1" si="258"/>
        <v>#N/A</v>
      </c>
      <c r="AM424" t="b">
        <f t="shared" ca="1" si="259"/>
        <v>0</v>
      </c>
      <c r="AN424" t="b">
        <f t="shared" ca="1" si="236"/>
        <v>0</v>
      </c>
      <c r="AO424" t="b">
        <f t="shared" ca="1" si="270"/>
        <v>0</v>
      </c>
      <c r="AP424" t="b">
        <f t="shared" ca="1" si="260"/>
        <v>0</v>
      </c>
      <c r="AQ424" t="b">
        <f t="shared" ca="1" si="237"/>
        <v>0</v>
      </c>
      <c r="AR424" s="124" t="e">
        <f t="shared" ca="1" si="261"/>
        <v>#N/A</v>
      </c>
      <c r="AS424" s="124" t="e">
        <f t="shared" ca="1" si="262"/>
        <v>#N/A</v>
      </c>
      <c r="AT424" t="e">
        <f t="shared" ca="1" si="271"/>
        <v>#N/A</v>
      </c>
      <c r="AU424" t="e">
        <f t="shared" ca="1" si="271"/>
        <v>#N/A</v>
      </c>
    </row>
    <row r="425" spans="1:47" x14ac:dyDescent="0.25">
      <c r="A425">
        <v>393</v>
      </c>
      <c r="B425" s="74">
        <f ca="1">OFFSET(InputPriceData!B$15,CalculationsAndCharts!$A425+$A$11,0,1,1)</f>
        <v>41018</v>
      </c>
      <c r="C425" s="3">
        <f ca="1">OFFSET(InputPriceData!G$15,CalculationsAndCharts!$A425+$A$11,0,1,1)</f>
        <v>1291300</v>
      </c>
      <c r="D425" s="4">
        <f ca="1">OFFSET(InputPriceData!C$15,CalculationsAndCharts!$A425+$A$11,IF($C$7,7,0),1,1)</f>
        <v>46.92</v>
      </c>
      <c r="E425" s="4">
        <f ca="1">OFFSET(InputPriceData!D$15,CalculationsAndCharts!$A425+$A$11,IF($C$7,7,0),1,1)</f>
        <v>47.08</v>
      </c>
      <c r="F425" s="4">
        <f ca="1">OFFSET(InputPriceData!E$15,CalculationsAndCharts!$A425+$A$11,IF($C$7,7,0),1,1)</f>
        <v>46.46</v>
      </c>
      <c r="G425" s="4">
        <f ca="1">OFFSET(InputPriceData!F$15,CalculationsAndCharts!$A425+$A$11,IF($C$7,7,0),1,1)</f>
        <v>46.64</v>
      </c>
      <c r="H425" s="126" t="e">
        <f t="shared" si="241"/>
        <v>#N/A</v>
      </c>
      <c r="I425" s="41" t="e">
        <f t="shared" si="240"/>
        <v>#N/A</v>
      </c>
      <c r="J425" s="41" t="e">
        <f t="shared" si="240"/>
        <v>#N/A</v>
      </c>
      <c r="K425" s="215">
        <f t="shared" ca="1" si="242"/>
        <v>46.48031217132332</v>
      </c>
      <c r="L425" s="215">
        <f t="shared" ca="1" si="263"/>
        <v>46.48031217132332</v>
      </c>
      <c r="M425" s="121">
        <f t="shared" ca="1" si="243"/>
        <v>-0.34588091900020257</v>
      </c>
      <c r="N425" s="121">
        <f t="shared" ca="1" si="264"/>
        <v>-0.4319326991027026</v>
      </c>
      <c r="O425" s="121">
        <f t="shared" ca="1" si="265"/>
        <v>1.1712058556496703</v>
      </c>
      <c r="P425" s="121">
        <f t="shared" ca="1" si="272"/>
        <v>-0.81741303082863015</v>
      </c>
      <c r="Q425" s="121">
        <f t="shared" ca="1" si="244"/>
        <v>0.19384324183332344</v>
      </c>
      <c r="R425" s="121">
        <f t="shared" ca="1" si="245"/>
        <v>6.6747604834486912E-2</v>
      </c>
      <c r="S425" s="121"/>
      <c r="T425" s="124">
        <f t="shared" ca="1" si="246"/>
        <v>47.26</v>
      </c>
      <c r="U425" s="124">
        <f t="shared" ca="1" si="247"/>
        <v>45.5</v>
      </c>
      <c r="V425" s="121">
        <f t="shared" ca="1" si="248"/>
        <v>0.64772727272727382</v>
      </c>
      <c r="W425" s="121" t="e">
        <f t="shared" si="266"/>
        <v>#N/A</v>
      </c>
      <c r="X425" s="124">
        <f t="shared" si="267"/>
        <v>0.2</v>
      </c>
      <c r="Y425" s="124">
        <f t="shared" si="268"/>
        <v>0.8</v>
      </c>
      <c r="Z425" t="e">
        <f t="shared" ca="1" si="249"/>
        <v>#N/A</v>
      </c>
      <c r="AA425" t="e">
        <f t="shared" ca="1" si="250"/>
        <v>#N/A</v>
      </c>
      <c r="AB425" t="e">
        <f t="shared" ca="1" si="251"/>
        <v>#N/A</v>
      </c>
      <c r="AC425" t="e">
        <f t="shared" ca="1" si="252"/>
        <v>#N/A</v>
      </c>
      <c r="AD425" t="b">
        <f t="shared" ca="1" si="253"/>
        <v>0</v>
      </c>
      <c r="AE425" t="b">
        <f t="shared" ca="1" si="239"/>
        <v>0</v>
      </c>
      <c r="AF425" t="b">
        <f t="shared" ca="1" si="269"/>
        <v>1</v>
      </c>
      <c r="AG425" t="b">
        <f t="shared" ca="1" si="254"/>
        <v>0</v>
      </c>
      <c r="AH425" t="b">
        <f t="shared" ca="1" si="235"/>
        <v>0</v>
      </c>
      <c r="AI425" s="225" t="e">
        <f t="shared" ca="1" si="255"/>
        <v>#N/A</v>
      </c>
      <c r="AJ425" s="225" t="e">
        <f t="shared" ca="1" si="256"/>
        <v>#N/A</v>
      </c>
      <c r="AK425" s="225" t="e">
        <f t="shared" ca="1" si="257"/>
        <v>#N/A</v>
      </c>
      <c r="AL425" s="225" t="e">
        <f t="shared" ca="1" si="258"/>
        <v>#N/A</v>
      </c>
      <c r="AM425" t="b">
        <f t="shared" ca="1" si="259"/>
        <v>0</v>
      </c>
      <c r="AN425" t="b">
        <f t="shared" ca="1" si="236"/>
        <v>0</v>
      </c>
      <c r="AO425" t="b">
        <f t="shared" ca="1" si="270"/>
        <v>0</v>
      </c>
      <c r="AP425" t="b">
        <f t="shared" ca="1" si="260"/>
        <v>0</v>
      </c>
      <c r="AQ425" t="b">
        <f t="shared" ca="1" si="237"/>
        <v>0</v>
      </c>
      <c r="AR425" s="124" t="e">
        <f t="shared" ca="1" si="261"/>
        <v>#N/A</v>
      </c>
      <c r="AS425" s="124" t="e">
        <f t="shared" ca="1" si="262"/>
        <v>#N/A</v>
      </c>
      <c r="AT425" t="e">
        <f t="shared" ca="1" si="271"/>
        <v>#N/A</v>
      </c>
      <c r="AU425" t="e">
        <f t="shared" ca="1" si="271"/>
        <v>#N/A</v>
      </c>
    </row>
    <row r="426" spans="1:47" x14ac:dyDescent="0.25">
      <c r="A426">
        <v>394</v>
      </c>
      <c r="B426" s="74">
        <f ca="1">OFFSET(InputPriceData!B$15,CalculationsAndCharts!$A426+$A$11,0,1,1)</f>
        <v>41017</v>
      </c>
      <c r="C426" s="3">
        <f ca="1">OFFSET(InputPriceData!G$15,CalculationsAndCharts!$A426+$A$11,0,1,1)</f>
        <v>1723900</v>
      </c>
      <c r="D426" s="4">
        <f ca="1">OFFSET(InputPriceData!C$15,CalculationsAndCharts!$A426+$A$11,IF($C$7,7,0),1,1)</f>
        <v>46.51</v>
      </c>
      <c r="E426" s="4">
        <f ca="1">OFFSET(InputPriceData!D$15,CalculationsAndCharts!$A426+$A$11,IF($C$7,7,0),1,1)</f>
        <v>47.18</v>
      </c>
      <c r="F426" s="4">
        <f ca="1">OFFSET(InputPriceData!E$15,CalculationsAndCharts!$A426+$A$11,IF($C$7,7,0),1,1)</f>
        <v>46.37</v>
      </c>
      <c r="G426" s="4">
        <f ca="1">OFFSET(InputPriceData!F$15,CalculationsAndCharts!$A426+$A$11,IF($C$7,7,0),1,1)</f>
        <v>46.88</v>
      </c>
      <c r="H426" s="126" t="e">
        <f t="shared" si="241"/>
        <v>#N/A</v>
      </c>
      <c r="I426" s="41" t="e">
        <f t="shared" si="240"/>
        <v>#N/A</v>
      </c>
      <c r="J426" s="41" t="e">
        <f t="shared" si="240"/>
        <v>#N/A</v>
      </c>
      <c r="K426" s="215">
        <f t="shared" ca="1" si="242"/>
        <v>46.309513223985007</v>
      </c>
      <c r="L426" s="215">
        <f t="shared" ca="1" si="263"/>
        <v>46.309513223985007</v>
      </c>
      <c r="M426" s="121">
        <f t="shared" ca="1" si="243"/>
        <v>-4.9395341884748367E-2</v>
      </c>
      <c r="N426" s="121">
        <f t="shared" ca="1" si="264"/>
        <v>-0.59935437122681723</v>
      </c>
      <c r="O426" s="121">
        <f t="shared" ca="1" si="265"/>
        <v>1.1712058556496703</v>
      </c>
      <c r="P426" s="121">
        <f t="shared" ca="1" si="272"/>
        <v>-0.81741303082863015</v>
      </c>
      <c r="Q426" s="121">
        <f t="shared" ca="1" si="244"/>
        <v>0.10965331823232302</v>
      </c>
      <c r="R426" s="121">
        <f t="shared" ca="1" si="245"/>
        <v>2.7900581113570997E-2</v>
      </c>
      <c r="S426" s="121"/>
      <c r="T426" s="124">
        <f t="shared" ca="1" si="246"/>
        <v>47.26</v>
      </c>
      <c r="U426" s="124">
        <f t="shared" ca="1" si="247"/>
        <v>44.75</v>
      </c>
      <c r="V426" s="121">
        <f t="shared" ca="1" si="248"/>
        <v>0.84860557768924472</v>
      </c>
      <c r="W426" s="121" t="e">
        <f t="shared" si="266"/>
        <v>#N/A</v>
      </c>
      <c r="X426" s="124">
        <f t="shared" si="267"/>
        <v>0.2</v>
      </c>
      <c r="Y426" s="124">
        <f t="shared" si="268"/>
        <v>0.8</v>
      </c>
      <c r="Z426" t="e">
        <f t="shared" ca="1" si="249"/>
        <v>#N/A</v>
      </c>
      <c r="AA426" t="e">
        <f t="shared" ca="1" si="250"/>
        <v>#N/A</v>
      </c>
      <c r="AB426" t="e">
        <f t="shared" ca="1" si="251"/>
        <v>#N/A</v>
      </c>
      <c r="AC426" t="e">
        <f t="shared" ca="1" si="252"/>
        <v>#N/A</v>
      </c>
      <c r="AD426" t="b">
        <f t="shared" ca="1" si="253"/>
        <v>0</v>
      </c>
      <c r="AE426" t="b">
        <f t="shared" ca="1" si="239"/>
        <v>0</v>
      </c>
      <c r="AF426" t="b">
        <f t="shared" ca="1" si="269"/>
        <v>1</v>
      </c>
      <c r="AG426" t="b">
        <f t="shared" ca="1" si="254"/>
        <v>0</v>
      </c>
      <c r="AH426" t="b">
        <f t="shared" ca="1" si="235"/>
        <v>0</v>
      </c>
      <c r="AI426" s="225" t="e">
        <f t="shared" ca="1" si="255"/>
        <v>#N/A</v>
      </c>
      <c r="AJ426" s="225" t="e">
        <f t="shared" ca="1" si="256"/>
        <v>#N/A</v>
      </c>
      <c r="AK426" s="225" t="e">
        <f t="shared" ca="1" si="257"/>
        <v>#N/A</v>
      </c>
      <c r="AL426" s="225" t="e">
        <f t="shared" ca="1" si="258"/>
        <v>#N/A</v>
      </c>
      <c r="AM426" t="b">
        <f t="shared" ca="1" si="259"/>
        <v>0</v>
      </c>
      <c r="AN426" t="b">
        <f t="shared" ca="1" si="236"/>
        <v>0</v>
      </c>
      <c r="AO426" t="b">
        <f t="shared" ca="1" si="270"/>
        <v>0</v>
      </c>
      <c r="AP426" t="b">
        <f t="shared" ca="1" si="260"/>
        <v>0</v>
      </c>
      <c r="AQ426" t="b">
        <f t="shared" ca="1" si="237"/>
        <v>0</v>
      </c>
      <c r="AR426" s="124" t="e">
        <f t="shared" ca="1" si="261"/>
        <v>#N/A</v>
      </c>
      <c r="AS426" s="124" t="e">
        <f t="shared" ca="1" si="262"/>
        <v>#N/A</v>
      </c>
      <c r="AT426" t="e">
        <f t="shared" ca="1" si="271"/>
        <v>#N/A</v>
      </c>
      <c r="AU426" t="e">
        <f t="shared" ca="1" si="271"/>
        <v>#N/A</v>
      </c>
    </row>
    <row r="427" spans="1:47" x14ac:dyDescent="0.25">
      <c r="A427">
        <v>395</v>
      </c>
      <c r="B427" s="74">
        <f ca="1">OFFSET(InputPriceData!B$15,CalculationsAndCharts!$A427+$A$11,0,1,1)</f>
        <v>41016</v>
      </c>
      <c r="C427" s="3">
        <f ca="1">OFFSET(InputPriceData!G$15,CalculationsAndCharts!$A427+$A$11,0,1,1)</f>
        <v>2487500</v>
      </c>
      <c r="D427" s="4">
        <f ca="1">OFFSET(InputPriceData!C$15,CalculationsAndCharts!$A427+$A$11,IF($C$7,7,0),1,1)</f>
        <v>46.22</v>
      </c>
      <c r="E427" s="4">
        <f ca="1">OFFSET(InputPriceData!D$15,CalculationsAndCharts!$A427+$A$11,IF($C$7,7,0),1,1)</f>
        <v>46.57</v>
      </c>
      <c r="F427" s="4">
        <f ca="1">OFFSET(InputPriceData!E$15,CalculationsAndCharts!$A427+$A$11,IF($C$7,7,0),1,1)</f>
        <v>45.86</v>
      </c>
      <c r="G427" s="4">
        <f ca="1">OFFSET(InputPriceData!F$15,CalculationsAndCharts!$A427+$A$11,IF($C$7,7,0),1,1)</f>
        <v>46.55</v>
      </c>
      <c r="H427" s="126" t="e">
        <f t="shared" si="241"/>
        <v>#N/A</v>
      </c>
      <c r="I427" s="41" t="e">
        <f t="shared" si="240"/>
        <v>#N/A</v>
      </c>
      <c r="J427" s="41" t="e">
        <f t="shared" si="240"/>
        <v>#N/A</v>
      </c>
      <c r="K427" s="215">
        <f t="shared" ca="1" si="242"/>
        <v>46.171498581593184</v>
      </c>
      <c r="L427" s="215">
        <f t="shared" ca="1" si="263"/>
        <v>46.171498581593184</v>
      </c>
      <c r="M427" s="121">
        <f t="shared" ca="1" si="243"/>
        <v>-0.31876114923134502</v>
      </c>
      <c r="N427" s="121">
        <f t="shared" ca="1" si="264"/>
        <v>-0.75917389036985128</v>
      </c>
      <c r="O427" s="121">
        <f t="shared" ca="1" si="265"/>
        <v>1.1712058556496703</v>
      </c>
      <c r="P427" s="121">
        <f t="shared" ca="1" si="272"/>
        <v>-0.81741303082863015</v>
      </c>
      <c r="Q427" s="121">
        <f t="shared" ca="1" si="244"/>
        <v>2.9286225155950401E-2</v>
      </c>
      <c r="R427" s="121">
        <f t="shared" ca="1" si="245"/>
        <v>9.6732924334294937E-3</v>
      </c>
      <c r="S427" s="121"/>
      <c r="T427" s="124">
        <f t="shared" ca="1" si="246"/>
        <v>47.26</v>
      </c>
      <c r="U427" s="124">
        <f t="shared" ca="1" si="247"/>
        <v>44.75</v>
      </c>
      <c r="V427" s="121">
        <f t="shared" ca="1" si="248"/>
        <v>0.71713147410358513</v>
      </c>
      <c r="W427" s="121" t="e">
        <f t="shared" si="266"/>
        <v>#N/A</v>
      </c>
      <c r="X427" s="124">
        <f t="shared" si="267"/>
        <v>0.2</v>
      </c>
      <c r="Y427" s="124">
        <f t="shared" si="268"/>
        <v>0.8</v>
      </c>
      <c r="Z427" t="e">
        <f t="shared" ca="1" si="249"/>
        <v>#N/A</v>
      </c>
      <c r="AA427" t="e">
        <f t="shared" ca="1" si="250"/>
        <v>#N/A</v>
      </c>
      <c r="AB427" t="e">
        <f t="shared" ca="1" si="251"/>
        <v>#N/A</v>
      </c>
      <c r="AC427" t="e">
        <f t="shared" ca="1" si="252"/>
        <v>#N/A</v>
      </c>
      <c r="AD427" t="b">
        <f t="shared" ca="1" si="253"/>
        <v>0</v>
      </c>
      <c r="AE427" t="b">
        <f t="shared" ca="1" si="239"/>
        <v>0</v>
      </c>
      <c r="AF427" t="b">
        <f t="shared" ca="1" si="269"/>
        <v>1</v>
      </c>
      <c r="AG427" t="b">
        <f t="shared" ca="1" si="254"/>
        <v>0</v>
      </c>
      <c r="AH427" t="b">
        <f t="shared" ca="1" si="235"/>
        <v>0</v>
      </c>
      <c r="AI427" s="225" t="e">
        <f t="shared" ca="1" si="255"/>
        <v>#N/A</v>
      </c>
      <c r="AJ427" s="225" t="e">
        <f t="shared" ca="1" si="256"/>
        <v>#N/A</v>
      </c>
      <c r="AK427" s="225" t="e">
        <f t="shared" ca="1" si="257"/>
        <v>#N/A</v>
      </c>
      <c r="AL427" s="225" t="e">
        <f t="shared" ca="1" si="258"/>
        <v>#N/A</v>
      </c>
      <c r="AM427" t="b">
        <f t="shared" ca="1" si="259"/>
        <v>0</v>
      </c>
      <c r="AN427" t="b">
        <f t="shared" ca="1" si="236"/>
        <v>0</v>
      </c>
      <c r="AO427" t="b">
        <f t="shared" ca="1" si="270"/>
        <v>0</v>
      </c>
      <c r="AP427" t="b">
        <f t="shared" ca="1" si="260"/>
        <v>0</v>
      </c>
      <c r="AQ427" t="b">
        <f t="shared" ca="1" si="237"/>
        <v>0</v>
      </c>
      <c r="AR427" s="124" t="e">
        <f t="shared" ca="1" si="261"/>
        <v>#N/A</v>
      </c>
      <c r="AS427" s="124" t="e">
        <f t="shared" ca="1" si="262"/>
        <v>#N/A</v>
      </c>
      <c r="AT427" t="e">
        <f t="shared" ca="1" si="271"/>
        <v>#N/A</v>
      </c>
      <c r="AU427" t="e">
        <f t="shared" ca="1" si="271"/>
        <v>#N/A</v>
      </c>
    </row>
    <row r="428" spans="1:47" x14ac:dyDescent="0.25">
      <c r="A428">
        <v>396</v>
      </c>
      <c r="B428" s="74">
        <f ca="1">OFFSET(InputPriceData!B$15,CalculationsAndCharts!$A428+$A$11,0,1,1)</f>
        <v>41015</v>
      </c>
      <c r="C428" s="3">
        <f ca="1">OFFSET(InputPriceData!G$15,CalculationsAndCharts!$A428+$A$11,0,1,1)</f>
        <v>1988100</v>
      </c>
      <c r="D428" s="4">
        <f ca="1">OFFSET(InputPriceData!C$15,CalculationsAndCharts!$A428+$A$11,IF($C$7,7,0),1,1)</f>
        <v>46.32</v>
      </c>
      <c r="E428" s="4">
        <f ca="1">OFFSET(InputPriceData!D$15,CalculationsAndCharts!$A428+$A$11,IF($C$7,7,0),1,1)</f>
        <v>46.44</v>
      </c>
      <c r="F428" s="4">
        <f ca="1">OFFSET(InputPriceData!E$15,CalculationsAndCharts!$A428+$A$11,IF($C$7,7,0),1,1)</f>
        <v>45.71</v>
      </c>
      <c r="G428" s="4">
        <f ca="1">OFFSET(InputPriceData!F$15,CalculationsAndCharts!$A428+$A$11,IF($C$7,7,0),1,1)</f>
        <v>45.89</v>
      </c>
      <c r="H428" s="126" t="e">
        <f t="shared" si="241"/>
        <v>#N/A</v>
      </c>
      <c r="I428" s="41" t="e">
        <f t="shared" si="240"/>
        <v>#N/A</v>
      </c>
      <c r="J428" s="41" t="e">
        <f t="shared" si="240"/>
        <v>#N/A</v>
      </c>
      <c r="K428" s="215">
        <f t="shared" ca="1" si="242"/>
        <v>46.170440184980897</v>
      </c>
      <c r="L428" s="215">
        <f t="shared" ca="1" si="263"/>
        <v>46.170440184980897</v>
      </c>
      <c r="M428" s="121">
        <f t="shared" ca="1" si="243"/>
        <v>-1.0028007347000358</v>
      </c>
      <c r="N428" s="121">
        <f t="shared" ca="1" si="264"/>
        <v>-0.79380241667676466</v>
      </c>
      <c r="O428" s="121">
        <f t="shared" ca="1" si="265"/>
        <v>1.1712058556496703</v>
      </c>
      <c r="P428" s="121">
        <f t="shared" ca="1" si="272"/>
        <v>-0.81741303082863015</v>
      </c>
      <c r="Q428" s="121">
        <f t="shared" ca="1" si="244"/>
        <v>1.1872870318393776E-2</v>
      </c>
      <c r="R428" s="121">
        <f t="shared" ca="1" si="245"/>
        <v>2.1587656003250913E-3</v>
      </c>
      <c r="S428" s="121"/>
      <c r="T428" s="124">
        <f t="shared" ca="1" si="246"/>
        <v>47.26</v>
      </c>
      <c r="U428" s="124">
        <f t="shared" ca="1" si="247"/>
        <v>44.75</v>
      </c>
      <c r="V428" s="121">
        <f t="shared" ca="1" si="248"/>
        <v>0.45418326693227151</v>
      </c>
      <c r="W428" s="121" t="e">
        <f t="shared" si="266"/>
        <v>#N/A</v>
      </c>
      <c r="X428" s="124">
        <f t="shared" si="267"/>
        <v>0.2</v>
      </c>
      <c r="Y428" s="124">
        <f t="shared" si="268"/>
        <v>0.8</v>
      </c>
      <c r="Z428" t="e">
        <f t="shared" ca="1" si="249"/>
        <v>#N/A</v>
      </c>
      <c r="AA428" t="e">
        <f t="shared" ca="1" si="250"/>
        <v>#N/A</v>
      </c>
      <c r="AB428" t="e">
        <f t="shared" ca="1" si="251"/>
        <v>#N/A</v>
      </c>
      <c r="AC428" t="e">
        <f t="shared" ca="1" si="252"/>
        <v>#N/A</v>
      </c>
      <c r="AD428" t="b">
        <f t="shared" ca="1" si="253"/>
        <v>0</v>
      </c>
      <c r="AE428" t="b">
        <f t="shared" ca="1" si="239"/>
        <v>0</v>
      </c>
      <c r="AF428" t="b">
        <f t="shared" ca="1" si="269"/>
        <v>1</v>
      </c>
      <c r="AG428" t="b">
        <f t="shared" ca="1" si="254"/>
        <v>0</v>
      </c>
      <c r="AH428" t="b">
        <f t="shared" ca="1" si="235"/>
        <v>0</v>
      </c>
      <c r="AI428" s="225" t="e">
        <f t="shared" ca="1" si="255"/>
        <v>#N/A</v>
      </c>
      <c r="AJ428" s="225" t="e">
        <f t="shared" ca="1" si="256"/>
        <v>#N/A</v>
      </c>
      <c r="AK428" s="225" t="e">
        <f t="shared" ca="1" si="257"/>
        <v>#N/A</v>
      </c>
      <c r="AL428" s="225" t="e">
        <f t="shared" ca="1" si="258"/>
        <v>#N/A</v>
      </c>
      <c r="AM428" t="b">
        <f t="shared" ca="1" si="259"/>
        <v>0</v>
      </c>
      <c r="AN428" t="b">
        <f t="shared" ca="1" si="236"/>
        <v>0</v>
      </c>
      <c r="AO428" t="b">
        <f t="shared" ca="1" si="270"/>
        <v>0</v>
      </c>
      <c r="AP428" t="b">
        <f t="shared" ca="1" si="260"/>
        <v>0</v>
      </c>
      <c r="AQ428" t="b">
        <f t="shared" ca="1" si="237"/>
        <v>0</v>
      </c>
      <c r="AR428" s="124" t="e">
        <f t="shared" ca="1" si="261"/>
        <v>#N/A</v>
      </c>
      <c r="AS428" s="124" t="e">
        <f t="shared" ca="1" si="262"/>
        <v>#N/A</v>
      </c>
      <c r="AT428" t="e">
        <f t="shared" ca="1" si="271"/>
        <v>#N/A</v>
      </c>
      <c r="AU428" t="e">
        <f t="shared" ca="1" si="271"/>
        <v>#N/A</v>
      </c>
    </row>
    <row r="429" spans="1:47" x14ac:dyDescent="0.25">
      <c r="A429">
        <v>397</v>
      </c>
      <c r="B429" s="74">
        <f ca="1">OFFSET(InputPriceData!B$15,CalculationsAndCharts!$A429+$A$11,0,1,1)</f>
        <v>41012</v>
      </c>
      <c r="C429" s="3">
        <f ca="1">OFFSET(InputPriceData!G$15,CalculationsAndCharts!$A429+$A$11,0,1,1)</f>
        <v>1887100</v>
      </c>
      <c r="D429" s="4">
        <f ca="1">OFFSET(InputPriceData!C$15,CalculationsAndCharts!$A429+$A$11,IF($C$7,7,0),1,1)</f>
        <v>46.52</v>
      </c>
      <c r="E429" s="4">
        <f ca="1">OFFSET(InputPriceData!D$15,CalculationsAndCharts!$A429+$A$11,IF($C$7,7,0),1,1)</f>
        <v>46.75</v>
      </c>
      <c r="F429" s="4">
        <f ca="1">OFFSET(InputPriceData!E$15,CalculationsAndCharts!$A429+$A$11,IF($C$7,7,0),1,1)</f>
        <v>46.15</v>
      </c>
      <c r="G429" s="4">
        <f ca="1">OFFSET(InputPriceData!F$15,CalculationsAndCharts!$A429+$A$11,IF($C$7,7,0),1,1)</f>
        <v>46.3</v>
      </c>
      <c r="H429" s="126" t="e">
        <f t="shared" si="241"/>
        <v>#N/A</v>
      </c>
      <c r="I429" s="41" t="e">
        <f t="shared" si="240"/>
        <v>#N/A</v>
      </c>
      <c r="J429" s="41" t="e">
        <f t="shared" si="240"/>
        <v>#N/A</v>
      </c>
      <c r="K429" s="215">
        <f t="shared" ca="1" si="242"/>
        <v>46.198368806868324</v>
      </c>
      <c r="L429" s="215">
        <f t="shared" ca="1" si="263"/>
        <v>46.198368806868324</v>
      </c>
      <c r="M429" s="121">
        <f t="shared" ca="1" si="243"/>
        <v>-0.64025794204730702</v>
      </c>
      <c r="N429" s="121">
        <f t="shared" ca="1" si="264"/>
        <v>-0.79612704728348405</v>
      </c>
      <c r="O429" s="121">
        <f t="shared" ca="1" si="265"/>
        <v>1.1712058556496703</v>
      </c>
      <c r="P429" s="121">
        <f t="shared" ca="1" si="272"/>
        <v>-0.81741303082863015</v>
      </c>
      <c r="Q429" s="121">
        <f t="shared" ca="1" si="244"/>
        <v>1.0703902939814694E-2</v>
      </c>
      <c r="R429" s="121">
        <f t="shared" ca="1" si="245"/>
        <v>-4.7743860014711247E-3</v>
      </c>
      <c r="S429" s="121"/>
      <c r="T429" s="124">
        <f t="shared" ca="1" si="246"/>
        <v>47.26</v>
      </c>
      <c r="U429" s="124">
        <f t="shared" ca="1" si="247"/>
        <v>44.69</v>
      </c>
      <c r="V429" s="121">
        <f t="shared" ca="1" si="248"/>
        <v>0.62645914396887126</v>
      </c>
      <c r="W429" s="121" t="e">
        <f t="shared" si="266"/>
        <v>#N/A</v>
      </c>
      <c r="X429" s="124">
        <f t="shared" si="267"/>
        <v>0.2</v>
      </c>
      <c r="Y429" s="124">
        <f t="shared" si="268"/>
        <v>0.8</v>
      </c>
      <c r="Z429" t="e">
        <f t="shared" ca="1" si="249"/>
        <v>#N/A</v>
      </c>
      <c r="AA429" t="e">
        <f t="shared" ca="1" si="250"/>
        <v>#N/A</v>
      </c>
      <c r="AB429" t="e">
        <f t="shared" ca="1" si="251"/>
        <v>#N/A</v>
      </c>
      <c r="AC429" t="e">
        <f t="shared" ca="1" si="252"/>
        <v>#N/A</v>
      </c>
      <c r="AD429" t="b">
        <f t="shared" ca="1" si="253"/>
        <v>0</v>
      </c>
      <c r="AE429" t="b">
        <f t="shared" ca="1" si="239"/>
        <v>0</v>
      </c>
      <c r="AF429" t="b">
        <f t="shared" ca="1" si="269"/>
        <v>1</v>
      </c>
      <c r="AG429" t="b">
        <f t="shared" ca="1" si="254"/>
        <v>0</v>
      </c>
      <c r="AH429" t="b">
        <f t="shared" ca="1" si="235"/>
        <v>0</v>
      </c>
      <c r="AI429" s="225" t="e">
        <f t="shared" ca="1" si="255"/>
        <v>#N/A</v>
      </c>
      <c r="AJ429" s="225" t="e">
        <f t="shared" ca="1" si="256"/>
        <v>#N/A</v>
      </c>
      <c r="AK429" s="225" t="e">
        <f t="shared" ca="1" si="257"/>
        <v>#N/A</v>
      </c>
      <c r="AL429" s="225" t="e">
        <f t="shared" ca="1" si="258"/>
        <v>#N/A</v>
      </c>
      <c r="AM429" t="b">
        <f t="shared" ca="1" si="259"/>
        <v>0</v>
      </c>
      <c r="AN429" t="b">
        <f t="shared" ca="1" si="236"/>
        <v>0</v>
      </c>
      <c r="AO429" t="b">
        <f t="shared" ca="1" si="270"/>
        <v>0</v>
      </c>
      <c r="AP429" t="b">
        <f t="shared" ca="1" si="260"/>
        <v>0</v>
      </c>
      <c r="AQ429" t="b">
        <f t="shared" ca="1" si="237"/>
        <v>0</v>
      </c>
      <c r="AR429" s="124" t="e">
        <f t="shared" ca="1" si="261"/>
        <v>#N/A</v>
      </c>
      <c r="AS429" s="124" t="e">
        <f t="shared" ca="1" si="262"/>
        <v>#N/A</v>
      </c>
      <c r="AT429" t="e">
        <f t="shared" ca="1" si="271"/>
        <v>#N/A</v>
      </c>
      <c r="AU429" t="e">
        <f t="shared" ca="1" si="271"/>
        <v>#N/A</v>
      </c>
    </row>
    <row r="430" spans="1:47" x14ac:dyDescent="0.25">
      <c r="A430">
        <v>398</v>
      </c>
      <c r="B430" s="74">
        <f ca="1">OFFSET(InputPriceData!B$15,CalculationsAndCharts!$A430+$A$11,0,1,1)</f>
        <v>41011</v>
      </c>
      <c r="C430" s="3">
        <f ca="1">OFFSET(InputPriceData!G$15,CalculationsAndCharts!$A430+$A$11,0,1,1)</f>
        <v>1479200</v>
      </c>
      <c r="D430" s="4">
        <f ca="1">OFFSET(InputPriceData!C$15,CalculationsAndCharts!$A430+$A$11,IF($C$7,7,0),1,1)</f>
        <v>45.84</v>
      </c>
      <c r="E430" s="4">
        <f ca="1">OFFSET(InputPriceData!D$15,CalculationsAndCharts!$A430+$A$11,IF($C$7,7,0),1,1)</f>
        <v>46.66</v>
      </c>
      <c r="F430" s="4">
        <f ca="1">OFFSET(InputPriceData!E$15,CalculationsAndCharts!$A430+$A$11,IF($C$7,7,0),1,1)</f>
        <v>45.68</v>
      </c>
      <c r="G430" s="4">
        <f ca="1">OFFSET(InputPriceData!F$15,CalculationsAndCharts!$A430+$A$11,IF($C$7,7,0),1,1)</f>
        <v>46.63</v>
      </c>
      <c r="H430" s="126" t="e">
        <f t="shared" si="241"/>
        <v>#N/A</v>
      </c>
      <c r="I430" s="41" t="e">
        <f t="shared" si="240"/>
        <v>#N/A</v>
      </c>
      <c r="J430" s="41" t="e">
        <f t="shared" si="240"/>
        <v>#N/A</v>
      </c>
      <c r="K430" s="215">
        <f t="shared" ca="1" si="242"/>
        <v>46.202653652324187</v>
      </c>
      <c r="L430" s="215">
        <f t="shared" ca="1" si="263"/>
        <v>46.202653652324187</v>
      </c>
      <c r="M430" s="121">
        <f t="shared" ca="1" si="243"/>
        <v>-0.28580362680417415</v>
      </c>
      <c r="N430" s="121">
        <f t="shared" ca="1" si="264"/>
        <v>-0.81741303082863015</v>
      </c>
      <c r="O430" s="121">
        <f t="shared" ca="1" si="265"/>
        <v>1.1712058556496703</v>
      </c>
      <c r="P430" s="121">
        <f t="shared" ca="1" si="272"/>
        <v>-0.81741303082863015</v>
      </c>
      <c r="Q430" s="121">
        <f t="shared" ca="1" si="244"/>
        <v>0</v>
      </c>
      <c r="R430" s="121">
        <f t="shared" ca="1" si="245"/>
        <v>-1.1745271779252275E-2</v>
      </c>
      <c r="S430" s="121"/>
      <c r="T430" s="124">
        <f t="shared" ca="1" si="246"/>
        <v>47.26</v>
      </c>
      <c r="U430" s="124">
        <f t="shared" ca="1" si="247"/>
        <v>44.69</v>
      </c>
      <c r="V430" s="121">
        <f t="shared" ca="1" si="248"/>
        <v>0.75486381322957374</v>
      </c>
      <c r="W430" s="121" t="e">
        <f t="shared" si="266"/>
        <v>#N/A</v>
      </c>
      <c r="X430" s="124">
        <f t="shared" si="267"/>
        <v>0.2</v>
      </c>
      <c r="Y430" s="124">
        <f t="shared" si="268"/>
        <v>0.8</v>
      </c>
      <c r="Z430" t="e">
        <f t="shared" ca="1" si="249"/>
        <v>#N/A</v>
      </c>
      <c r="AA430" t="e">
        <f t="shared" ca="1" si="250"/>
        <v>#N/A</v>
      </c>
      <c r="AB430" t="e">
        <f t="shared" ca="1" si="251"/>
        <v>#N/A</v>
      </c>
      <c r="AC430" t="e">
        <f t="shared" ca="1" si="252"/>
        <v>#N/A</v>
      </c>
      <c r="AD430" t="b">
        <f t="shared" ca="1" si="253"/>
        <v>0</v>
      </c>
      <c r="AE430" t="b">
        <f t="shared" ca="1" si="239"/>
        <v>0</v>
      </c>
      <c r="AF430" t="b">
        <f t="shared" ca="1" si="269"/>
        <v>1</v>
      </c>
      <c r="AG430" t="b">
        <f t="shared" ca="1" si="254"/>
        <v>0</v>
      </c>
      <c r="AH430" t="b">
        <f t="shared" ca="1" si="235"/>
        <v>0</v>
      </c>
      <c r="AI430" s="225" t="e">
        <f t="shared" ca="1" si="255"/>
        <v>#N/A</v>
      </c>
      <c r="AJ430" s="225" t="e">
        <f t="shared" ca="1" si="256"/>
        <v>#N/A</v>
      </c>
      <c r="AK430" s="225" t="e">
        <f t="shared" ca="1" si="257"/>
        <v>#N/A</v>
      </c>
      <c r="AL430" s="225" t="e">
        <f t="shared" ca="1" si="258"/>
        <v>#N/A</v>
      </c>
      <c r="AM430" t="b">
        <f t="shared" ca="1" si="259"/>
        <v>0</v>
      </c>
      <c r="AN430" t="b">
        <f t="shared" ca="1" si="236"/>
        <v>0</v>
      </c>
      <c r="AO430" t="b">
        <f t="shared" ca="1" si="270"/>
        <v>0</v>
      </c>
      <c r="AP430" t="b">
        <f t="shared" ca="1" si="260"/>
        <v>0</v>
      </c>
      <c r="AQ430" t="b">
        <f t="shared" ca="1" si="237"/>
        <v>0</v>
      </c>
      <c r="AR430" s="124" t="e">
        <f t="shared" ca="1" si="261"/>
        <v>#N/A</v>
      </c>
      <c r="AS430" s="124" t="e">
        <f t="shared" ca="1" si="262"/>
        <v>#N/A</v>
      </c>
      <c r="AT430" t="e">
        <f t="shared" ca="1" si="271"/>
        <v>#N/A</v>
      </c>
      <c r="AU430" t="e">
        <f t="shared" ca="1" si="271"/>
        <v>#N/A</v>
      </c>
    </row>
    <row r="431" spans="1:47" x14ac:dyDescent="0.25">
      <c r="A431">
        <v>399</v>
      </c>
      <c r="B431" s="74">
        <f ca="1">OFFSET(InputPriceData!B$15,CalculationsAndCharts!$A431+$A$11,0,1,1)</f>
        <v>41010</v>
      </c>
      <c r="C431" s="3">
        <f ca="1">OFFSET(InputPriceData!G$15,CalculationsAndCharts!$A431+$A$11,0,1,1)</f>
        <v>1947300</v>
      </c>
      <c r="D431" s="4">
        <f ca="1">OFFSET(InputPriceData!C$15,CalculationsAndCharts!$A431+$A$11,IF($C$7,7,0),1,1)</f>
        <v>45.69</v>
      </c>
      <c r="E431" s="4">
        <f ca="1">OFFSET(InputPriceData!D$15,CalculationsAndCharts!$A431+$A$11,IF($C$7,7,0),1,1)</f>
        <v>46.16</v>
      </c>
      <c r="F431" s="4">
        <f ca="1">OFFSET(InputPriceData!E$15,CalculationsAndCharts!$A431+$A$11,IF($C$7,7,0),1,1)</f>
        <v>45.47</v>
      </c>
      <c r="G431" s="4">
        <f ca="1">OFFSET(InputPriceData!F$15,CalculationsAndCharts!$A431+$A$11,IF($C$7,7,0),1,1)</f>
        <v>45.86</v>
      </c>
      <c r="H431" s="126" t="e">
        <f t="shared" si="241"/>
        <v>#N/A</v>
      </c>
      <c r="I431" s="41" t="e">
        <f t="shared" si="240"/>
        <v>#N/A</v>
      </c>
      <c r="J431" s="41" t="e">
        <f t="shared" si="240"/>
        <v>#N/A</v>
      </c>
      <c r="K431" s="215">
        <f t="shared" ca="1" si="242"/>
        <v>46.374534489857837</v>
      </c>
      <c r="L431" s="215">
        <f t="shared" ca="1" si="263"/>
        <v>46.374534489857837</v>
      </c>
      <c r="M431" s="121">
        <f t="shared" ca="1" si="243"/>
        <v>-1.065883340474532</v>
      </c>
      <c r="N431" s="121">
        <f t="shared" ca="1" si="264"/>
        <v>-0.65105936685777333</v>
      </c>
      <c r="O431" s="121">
        <f t="shared" ca="1" si="265"/>
        <v>1.1712058556496703</v>
      </c>
      <c r="P431" s="121">
        <f t="shared" ca="1" si="272"/>
        <v>-0.65105936685777333</v>
      </c>
      <c r="Q431" s="121">
        <f t="shared" ca="1" si="244"/>
        <v>0</v>
      </c>
      <c r="R431" s="121">
        <f t="shared" ca="1" si="245"/>
        <v>-1.8171242075720649E-2</v>
      </c>
      <c r="S431" s="121"/>
      <c r="T431" s="124">
        <f t="shared" ca="1" si="246"/>
        <v>47.26</v>
      </c>
      <c r="U431" s="124">
        <f t="shared" ca="1" si="247"/>
        <v>44.46</v>
      </c>
      <c r="V431" s="121">
        <f t="shared" ca="1" si="248"/>
        <v>0.5</v>
      </c>
      <c r="W431" s="121" t="e">
        <f t="shared" si="266"/>
        <v>#N/A</v>
      </c>
      <c r="X431" s="124">
        <f t="shared" si="267"/>
        <v>0.2</v>
      </c>
      <c r="Y431" s="124">
        <f t="shared" si="268"/>
        <v>0.8</v>
      </c>
      <c r="Z431" t="e">
        <f t="shared" ca="1" si="249"/>
        <v>#N/A</v>
      </c>
      <c r="AA431" t="e">
        <f t="shared" ca="1" si="250"/>
        <v>#N/A</v>
      </c>
      <c r="AB431" t="e">
        <f t="shared" ca="1" si="251"/>
        <v>#N/A</v>
      </c>
      <c r="AC431" t="e">
        <f t="shared" ca="1" si="252"/>
        <v>#N/A</v>
      </c>
      <c r="AD431" t="b">
        <f t="shared" ca="1" si="253"/>
        <v>0</v>
      </c>
      <c r="AE431" t="b">
        <f t="shared" ca="1" si="239"/>
        <v>0</v>
      </c>
      <c r="AF431" t="b">
        <f t="shared" ca="1" si="269"/>
        <v>1</v>
      </c>
      <c r="AG431" t="b">
        <f t="shared" ca="1" si="254"/>
        <v>0</v>
      </c>
      <c r="AH431" t="b">
        <f t="shared" ca="1" si="235"/>
        <v>0</v>
      </c>
      <c r="AI431" s="225" t="e">
        <f t="shared" ca="1" si="255"/>
        <v>#N/A</v>
      </c>
      <c r="AJ431" s="225" t="e">
        <f t="shared" ca="1" si="256"/>
        <v>#N/A</v>
      </c>
      <c r="AK431" s="225" t="e">
        <f t="shared" ca="1" si="257"/>
        <v>#N/A</v>
      </c>
      <c r="AL431" s="225" t="e">
        <f t="shared" ca="1" si="258"/>
        <v>#N/A</v>
      </c>
      <c r="AM431" t="b">
        <f t="shared" ca="1" si="259"/>
        <v>0</v>
      </c>
      <c r="AN431" t="b">
        <f t="shared" ca="1" si="236"/>
        <v>0</v>
      </c>
      <c r="AO431" t="b">
        <f t="shared" ca="1" si="270"/>
        <v>0</v>
      </c>
      <c r="AP431" t="b">
        <f t="shared" ca="1" si="260"/>
        <v>0</v>
      </c>
      <c r="AQ431" t="b">
        <f t="shared" ca="1" si="237"/>
        <v>0</v>
      </c>
      <c r="AR431" s="124" t="e">
        <f t="shared" ca="1" si="261"/>
        <v>#N/A</v>
      </c>
      <c r="AS431" s="124" t="e">
        <f t="shared" ca="1" si="262"/>
        <v>#N/A</v>
      </c>
      <c r="AT431" t="e">
        <f t="shared" ca="1" si="271"/>
        <v>#N/A</v>
      </c>
      <c r="AU431" t="e">
        <f t="shared" ca="1" si="271"/>
        <v>#N/A</v>
      </c>
    </row>
    <row r="432" spans="1:47" x14ac:dyDescent="0.25">
      <c r="A432">
        <v>400</v>
      </c>
      <c r="B432" s="74">
        <f ca="1">OFFSET(InputPriceData!B$15,CalculationsAndCharts!$A432+$A$11,0,1,1)</f>
        <v>41009</v>
      </c>
      <c r="C432" s="3">
        <f ca="1">OFFSET(InputPriceData!G$15,CalculationsAndCharts!$A432+$A$11,0,1,1)</f>
        <v>2405700</v>
      </c>
      <c r="D432" s="4">
        <f ca="1">OFFSET(InputPriceData!C$15,CalculationsAndCharts!$A432+$A$11,IF($C$7,7,0),1,1)</f>
        <v>46.6</v>
      </c>
      <c r="E432" s="4">
        <f ca="1">OFFSET(InputPriceData!D$15,CalculationsAndCharts!$A432+$A$11,IF($C$7,7,0),1,1)</f>
        <v>46.71</v>
      </c>
      <c r="F432" s="4">
        <f ca="1">OFFSET(InputPriceData!E$15,CalculationsAndCharts!$A432+$A$11,IF($C$7,7,0),1,1)</f>
        <v>45.34</v>
      </c>
      <c r="G432" s="4">
        <f ca="1">OFFSET(InputPriceData!F$15,CalculationsAndCharts!$A432+$A$11,IF($C$7,7,0),1,1)</f>
        <v>45.5</v>
      </c>
      <c r="H432" s="126" t="e">
        <f t="shared" si="241"/>
        <v>#N/A</v>
      </c>
      <c r="I432" s="41" t="e">
        <f t="shared" si="240"/>
        <v>#N/A</v>
      </c>
      <c r="J432" s="41" t="e">
        <f t="shared" si="240"/>
        <v>#N/A</v>
      </c>
      <c r="K432" s="215">
        <f t="shared" ca="1" si="242"/>
        <v>46.712711946307223</v>
      </c>
      <c r="L432" s="215">
        <f t="shared" ca="1" si="263"/>
        <v>46.712711946307223</v>
      </c>
      <c r="M432" s="121">
        <f t="shared" ca="1" si="243"/>
        <v>-1.5439920448353428</v>
      </c>
      <c r="N432" s="121">
        <f t="shared" ca="1" si="264"/>
        <v>-0.26185097239435962</v>
      </c>
      <c r="O432" s="121">
        <f t="shared" ca="1" si="265"/>
        <v>1.1712058556496703</v>
      </c>
      <c r="P432" s="121">
        <f t="shared" ca="1" si="272"/>
        <v>-0.26185097239435962</v>
      </c>
      <c r="Q432" s="121">
        <f t="shared" ca="1" si="244"/>
        <v>0</v>
      </c>
      <c r="R432" s="121">
        <f t="shared" ca="1" si="245"/>
        <v>-2.2611326203332154E-2</v>
      </c>
      <c r="S432" s="121"/>
      <c r="T432" s="124">
        <f t="shared" ca="1" si="246"/>
        <v>47.26</v>
      </c>
      <c r="U432" s="124">
        <f t="shared" ca="1" si="247"/>
        <v>43.86</v>
      </c>
      <c r="V432" s="121">
        <f t="shared" ca="1" si="248"/>
        <v>0.48235294117647098</v>
      </c>
      <c r="W432" s="121" t="e">
        <f t="shared" si="266"/>
        <v>#N/A</v>
      </c>
      <c r="X432" s="124">
        <f t="shared" si="267"/>
        <v>0.2</v>
      </c>
      <c r="Y432" s="124">
        <f t="shared" si="268"/>
        <v>0.8</v>
      </c>
      <c r="Z432" t="e">
        <f t="shared" ca="1" si="249"/>
        <v>#N/A</v>
      </c>
      <c r="AA432" t="e">
        <f t="shared" ca="1" si="250"/>
        <v>#N/A</v>
      </c>
      <c r="AB432" t="e">
        <f t="shared" ca="1" si="251"/>
        <v>#N/A</v>
      </c>
      <c r="AC432" t="e">
        <f t="shared" ca="1" si="252"/>
        <v>#N/A</v>
      </c>
      <c r="AD432" t="b">
        <f t="shared" ca="1" si="253"/>
        <v>0</v>
      </c>
      <c r="AE432" t="b">
        <f t="shared" ca="1" si="239"/>
        <v>0</v>
      </c>
      <c r="AF432" t="b">
        <f t="shared" ca="1" si="269"/>
        <v>1</v>
      </c>
      <c r="AG432" t="b">
        <f t="shared" ca="1" si="254"/>
        <v>0</v>
      </c>
      <c r="AH432" t="b">
        <f t="shared" ca="1" si="235"/>
        <v>0</v>
      </c>
      <c r="AI432" s="225" t="e">
        <f t="shared" ca="1" si="255"/>
        <v>#N/A</v>
      </c>
      <c r="AJ432" s="225" t="e">
        <f t="shared" ca="1" si="256"/>
        <v>#N/A</v>
      </c>
      <c r="AK432" s="225" t="e">
        <f t="shared" ca="1" si="257"/>
        <v>#N/A</v>
      </c>
      <c r="AL432" s="225" t="e">
        <f t="shared" ca="1" si="258"/>
        <v>#N/A</v>
      </c>
      <c r="AM432" t="b">
        <f t="shared" ca="1" si="259"/>
        <v>0</v>
      </c>
      <c r="AN432" t="b">
        <f t="shared" ca="1" si="236"/>
        <v>0</v>
      </c>
      <c r="AO432" t="b">
        <f t="shared" ca="1" si="270"/>
        <v>0</v>
      </c>
      <c r="AP432" t="b">
        <f t="shared" ca="1" si="260"/>
        <v>0</v>
      </c>
      <c r="AQ432" t="b">
        <f t="shared" ca="1" si="237"/>
        <v>0</v>
      </c>
      <c r="AR432" s="124" t="e">
        <f t="shared" ca="1" si="261"/>
        <v>#N/A</v>
      </c>
      <c r="AS432" s="124" t="e">
        <f t="shared" ca="1" si="262"/>
        <v>#N/A</v>
      </c>
      <c r="AT432" t="e">
        <f t="shared" ca="1" si="271"/>
        <v>#N/A</v>
      </c>
      <c r="AU432" t="e">
        <f t="shared" ca="1" si="271"/>
        <v>#N/A</v>
      </c>
    </row>
    <row r="433" spans="1:47" x14ac:dyDescent="0.25">
      <c r="A433">
        <v>401</v>
      </c>
      <c r="B433" s="74">
        <f ca="1">OFFSET(InputPriceData!B$15,CalculationsAndCharts!$A433+$A$11,0,1,1)</f>
        <v>41008</v>
      </c>
      <c r="C433" s="3">
        <f ca="1">OFFSET(InputPriceData!G$15,CalculationsAndCharts!$A433+$A$11,0,1,1)</f>
        <v>1859300</v>
      </c>
      <c r="D433" s="4">
        <f ca="1">OFFSET(InputPriceData!C$15,CalculationsAndCharts!$A433+$A$11,IF($C$7,7,0),1,1)</f>
        <v>46.66</v>
      </c>
      <c r="E433" s="4">
        <f ca="1">OFFSET(InputPriceData!D$15,CalculationsAndCharts!$A433+$A$11,IF($C$7,7,0),1,1)</f>
        <v>46.86</v>
      </c>
      <c r="F433" s="4">
        <f ca="1">OFFSET(InputPriceData!E$15,CalculationsAndCharts!$A433+$A$11,IF($C$7,7,0),1,1)</f>
        <v>46.43</v>
      </c>
      <c r="G433" s="4">
        <f ca="1">OFFSET(InputPriceData!F$15,CalculationsAndCharts!$A433+$A$11,IF($C$7,7,0),1,1)</f>
        <v>46.54</v>
      </c>
      <c r="H433" s="126" t="e">
        <f t="shared" si="241"/>
        <v>#N/A</v>
      </c>
      <c r="I433" s="41" t="e">
        <f t="shared" ref="I433:J452" si="273">IF($A433=$E$25,I$32,NA())</f>
        <v>#N/A</v>
      </c>
      <c r="J433" s="41" t="e">
        <f t="shared" si="273"/>
        <v>#N/A</v>
      </c>
      <c r="K433" s="215">
        <f t="shared" ca="1" si="242"/>
        <v>46.899345655946412</v>
      </c>
      <c r="L433" s="215">
        <f t="shared" ca="1" si="263"/>
        <v>46.899345655946412</v>
      </c>
      <c r="M433" s="121">
        <f t="shared" ca="1" si="243"/>
        <v>-0.5656535133487085</v>
      </c>
      <c r="N433" s="121">
        <f t="shared" ca="1" si="264"/>
        <v>4.2470958571090532E-2</v>
      </c>
      <c r="O433" s="121">
        <f t="shared" ca="1" si="265"/>
        <v>1.1712058556496703</v>
      </c>
      <c r="P433" s="121">
        <f t="shared" ca="1" si="272"/>
        <v>4.2470958571090532E-2</v>
      </c>
      <c r="Q433" s="121">
        <f t="shared" ca="1" si="244"/>
        <v>0</v>
      </c>
      <c r="R433" s="121">
        <f t="shared" ca="1" si="245"/>
        <v>-1.9490368725856758E-2</v>
      </c>
      <c r="S433" s="121"/>
      <c r="T433" s="124">
        <f t="shared" ca="1" si="246"/>
        <v>47.26</v>
      </c>
      <c r="U433" s="124">
        <f t="shared" ca="1" si="247"/>
        <v>43.61</v>
      </c>
      <c r="V433" s="121">
        <f t="shared" ca="1" si="248"/>
        <v>0.80273972602739752</v>
      </c>
      <c r="W433" s="121" t="e">
        <f t="shared" si="266"/>
        <v>#N/A</v>
      </c>
      <c r="X433" s="124">
        <f t="shared" si="267"/>
        <v>0.2</v>
      </c>
      <c r="Y433" s="124">
        <f t="shared" si="268"/>
        <v>0.8</v>
      </c>
      <c r="Z433" t="e">
        <f t="shared" ca="1" si="249"/>
        <v>#N/A</v>
      </c>
      <c r="AA433" t="e">
        <f t="shared" ca="1" si="250"/>
        <v>#N/A</v>
      </c>
      <c r="AB433" t="e">
        <f t="shared" ca="1" si="251"/>
        <v>#N/A</v>
      </c>
      <c r="AC433" t="e">
        <f t="shared" ca="1" si="252"/>
        <v>#N/A</v>
      </c>
      <c r="AD433" t="b">
        <f t="shared" ca="1" si="253"/>
        <v>0</v>
      </c>
      <c r="AE433" t="b">
        <f t="shared" ca="1" si="239"/>
        <v>0</v>
      </c>
      <c r="AF433" t="b">
        <f t="shared" ca="1" si="269"/>
        <v>1</v>
      </c>
      <c r="AG433" t="b">
        <f t="shared" ca="1" si="254"/>
        <v>0</v>
      </c>
      <c r="AH433" t="b">
        <f t="shared" ca="1" si="235"/>
        <v>0</v>
      </c>
      <c r="AI433" s="225" t="e">
        <f t="shared" ca="1" si="255"/>
        <v>#N/A</v>
      </c>
      <c r="AJ433" s="225" t="e">
        <f t="shared" ca="1" si="256"/>
        <v>#N/A</v>
      </c>
      <c r="AK433" s="225" t="e">
        <f t="shared" ca="1" si="257"/>
        <v>#N/A</v>
      </c>
      <c r="AL433" s="225" t="e">
        <f t="shared" ca="1" si="258"/>
        <v>#N/A</v>
      </c>
      <c r="AM433" t="b">
        <f t="shared" ca="1" si="259"/>
        <v>0</v>
      </c>
      <c r="AN433" t="b">
        <f t="shared" ca="1" si="236"/>
        <v>0</v>
      </c>
      <c r="AO433" t="b">
        <f t="shared" ca="1" si="270"/>
        <v>0</v>
      </c>
      <c r="AP433" t="b">
        <f t="shared" ca="1" si="260"/>
        <v>0</v>
      </c>
      <c r="AQ433" t="b">
        <f t="shared" ca="1" si="237"/>
        <v>0</v>
      </c>
      <c r="AR433" s="124" t="e">
        <f t="shared" ca="1" si="261"/>
        <v>#N/A</v>
      </c>
      <c r="AS433" s="124" t="e">
        <f t="shared" ca="1" si="262"/>
        <v>#N/A</v>
      </c>
      <c r="AT433" t="e">
        <f t="shared" ca="1" si="271"/>
        <v>#N/A</v>
      </c>
      <c r="AU433" t="e">
        <f t="shared" ca="1" si="271"/>
        <v>#N/A</v>
      </c>
    </row>
    <row r="434" spans="1:47" x14ac:dyDescent="0.25">
      <c r="A434">
        <v>402</v>
      </c>
      <c r="B434" s="74">
        <f ca="1">OFFSET(InputPriceData!B$15,CalculationsAndCharts!$A434+$A$11,0,1,1)</f>
        <v>41004</v>
      </c>
      <c r="C434" s="3">
        <f ca="1">OFFSET(InputPriceData!G$15,CalculationsAndCharts!$A434+$A$11,0,1,1)</f>
        <v>2272900</v>
      </c>
      <c r="D434" s="4">
        <f ca="1">OFFSET(InputPriceData!C$15,CalculationsAndCharts!$A434+$A$11,IF($C$7,7,0),1,1)</f>
        <v>46.69</v>
      </c>
      <c r="E434" s="4">
        <f ca="1">OFFSET(InputPriceData!D$15,CalculationsAndCharts!$A434+$A$11,IF($C$7,7,0),1,1)</f>
        <v>47.4</v>
      </c>
      <c r="F434" s="4">
        <f ca="1">OFFSET(InputPriceData!E$15,CalculationsAndCharts!$A434+$A$11,IF($C$7,7,0),1,1)</f>
        <v>46.6</v>
      </c>
      <c r="G434" s="4">
        <f ca="1">OFFSET(InputPriceData!F$15,CalculationsAndCharts!$A434+$A$11,IF($C$7,7,0),1,1)</f>
        <v>47.22</v>
      </c>
      <c r="H434" s="126" t="e">
        <f t="shared" si="241"/>
        <v>#N/A</v>
      </c>
      <c r="I434" s="41" t="e">
        <f t="shared" si="273"/>
        <v>#N/A</v>
      </c>
      <c r="J434" s="41" t="e">
        <f t="shared" si="273"/>
        <v>#N/A</v>
      </c>
      <c r="K434" s="215">
        <f t="shared" ca="1" si="242"/>
        <v>46.811915698690399</v>
      </c>
      <c r="L434" s="215">
        <f t="shared" ca="1" si="263"/>
        <v>46.811915698690399</v>
      </c>
      <c r="M434" s="121">
        <f t="shared" ca="1" si="243"/>
        <v>0.22144797160318502</v>
      </c>
      <c r="N434" s="121">
        <f t="shared" ca="1" si="264"/>
        <v>0.10704312436594776</v>
      </c>
      <c r="O434" s="121">
        <f t="shared" ca="1" si="265"/>
        <v>1.1712058556496703</v>
      </c>
      <c r="P434" s="121">
        <f t="shared" ca="1" si="272"/>
        <v>6.8023479722313637E-2</v>
      </c>
      <c r="Q434" s="121">
        <f t="shared" ca="1" si="244"/>
        <v>3.5370076149769385E-2</v>
      </c>
      <c r="R434" s="121">
        <f t="shared" ca="1" si="245"/>
        <v>9.321968081035803E-5</v>
      </c>
      <c r="S434" s="121"/>
      <c r="T434" s="124">
        <f t="shared" ca="1" si="246"/>
        <v>47.26</v>
      </c>
      <c r="U434" s="124">
        <f t="shared" ca="1" si="247"/>
        <v>43.61</v>
      </c>
      <c r="V434" s="121">
        <f t="shared" ca="1" si="248"/>
        <v>0.98904109589041123</v>
      </c>
      <c r="W434" s="121" t="e">
        <f t="shared" si="266"/>
        <v>#N/A</v>
      </c>
      <c r="X434" s="124">
        <f t="shared" si="267"/>
        <v>0.2</v>
      </c>
      <c r="Y434" s="124">
        <f t="shared" si="268"/>
        <v>0.8</v>
      </c>
      <c r="Z434" t="e">
        <f t="shared" ca="1" si="249"/>
        <v>#N/A</v>
      </c>
      <c r="AA434" t="e">
        <f t="shared" ca="1" si="250"/>
        <v>#N/A</v>
      </c>
      <c r="AB434" t="e">
        <f t="shared" ca="1" si="251"/>
        <v>#N/A</v>
      </c>
      <c r="AC434" t="e">
        <f t="shared" ca="1" si="252"/>
        <v>#N/A</v>
      </c>
      <c r="AD434" t="b">
        <f t="shared" ca="1" si="253"/>
        <v>0</v>
      </c>
      <c r="AE434" t="b">
        <f t="shared" ca="1" si="239"/>
        <v>0</v>
      </c>
      <c r="AF434" t="b">
        <f t="shared" ca="1" si="269"/>
        <v>1</v>
      </c>
      <c r="AG434" t="b">
        <f t="shared" ca="1" si="254"/>
        <v>0</v>
      </c>
      <c r="AH434" t="b">
        <f t="shared" ca="1" si="235"/>
        <v>0</v>
      </c>
      <c r="AI434" s="225" t="e">
        <f t="shared" ca="1" si="255"/>
        <v>#N/A</v>
      </c>
      <c r="AJ434" s="225" t="e">
        <f t="shared" ca="1" si="256"/>
        <v>#N/A</v>
      </c>
      <c r="AK434" s="225" t="e">
        <f t="shared" ca="1" si="257"/>
        <v>#N/A</v>
      </c>
      <c r="AL434" s="225" t="e">
        <f t="shared" ca="1" si="258"/>
        <v>#N/A</v>
      </c>
      <c r="AM434" t="b">
        <f t="shared" ca="1" si="259"/>
        <v>0</v>
      </c>
      <c r="AN434" t="b">
        <f t="shared" ca="1" si="236"/>
        <v>0</v>
      </c>
      <c r="AO434" t="b">
        <f t="shared" ca="1" si="270"/>
        <v>0</v>
      </c>
      <c r="AP434" t="b">
        <f t="shared" ca="1" si="260"/>
        <v>0</v>
      </c>
      <c r="AQ434" t="b">
        <f t="shared" ca="1" si="237"/>
        <v>0</v>
      </c>
      <c r="AR434" s="124" t="e">
        <f t="shared" ca="1" si="261"/>
        <v>#N/A</v>
      </c>
      <c r="AS434" s="124" t="e">
        <f t="shared" ca="1" si="262"/>
        <v>#N/A</v>
      </c>
      <c r="AT434" t="e">
        <f t="shared" ca="1" si="271"/>
        <v>#N/A</v>
      </c>
      <c r="AU434" t="e">
        <f t="shared" ca="1" si="271"/>
        <v>#N/A</v>
      </c>
    </row>
    <row r="435" spans="1:47" x14ac:dyDescent="0.25">
      <c r="A435">
        <v>403</v>
      </c>
      <c r="B435" s="74">
        <f ca="1">OFFSET(InputPriceData!B$15,CalculationsAndCharts!$A435+$A$11,0,1,1)</f>
        <v>41003</v>
      </c>
      <c r="C435" s="3">
        <f ca="1">OFFSET(InputPriceData!G$15,CalculationsAndCharts!$A435+$A$11,0,1,1)</f>
        <v>2334400</v>
      </c>
      <c r="D435" s="4">
        <f ca="1">OFFSET(InputPriceData!C$15,CalculationsAndCharts!$A435+$A$11,IF($C$7,7,0),1,1)</f>
        <v>46.81</v>
      </c>
      <c r="E435" s="4">
        <f ca="1">OFFSET(InputPriceData!D$15,CalculationsAndCharts!$A435+$A$11,IF($C$7,7,0),1,1)</f>
        <v>46.91</v>
      </c>
      <c r="F435" s="4">
        <f ca="1">OFFSET(InputPriceData!E$15,CalculationsAndCharts!$A435+$A$11,IF($C$7,7,0),1,1)</f>
        <v>46.42</v>
      </c>
      <c r="G435" s="4">
        <f ca="1">OFFSET(InputPriceData!F$15,CalculationsAndCharts!$A435+$A$11,IF($C$7,7,0),1,1)</f>
        <v>46.84</v>
      </c>
      <c r="H435" s="126" t="e">
        <f t="shared" si="241"/>
        <v>#N/A</v>
      </c>
      <c r="I435" s="41" t="e">
        <f t="shared" si="273"/>
        <v>#N/A</v>
      </c>
      <c r="J435" s="41" t="e">
        <f t="shared" si="273"/>
        <v>#N/A</v>
      </c>
      <c r="K435" s="215">
        <f t="shared" ca="1" si="242"/>
        <v>46.64124690519823</v>
      </c>
      <c r="L435" s="215">
        <f t="shared" ca="1" si="263"/>
        <v>46.64124690519823</v>
      </c>
      <c r="M435" s="121">
        <f t="shared" ca="1" si="243"/>
        <v>1.3183620299700161E-3</v>
      </c>
      <c r="N435" s="121">
        <f t="shared" ca="1" si="264"/>
        <v>9.2237541589498248E-2</v>
      </c>
      <c r="O435" s="121">
        <f t="shared" ca="1" si="265"/>
        <v>1.1712058556496703</v>
      </c>
      <c r="P435" s="121">
        <f t="shared" ca="1" si="272"/>
        <v>6.8023479722313637E-2</v>
      </c>
      <c r="Q435" s="121">
        <f t="shared" ca="1" si="244"/>
        <v>2.1949282725650686E-2</v>
      </c>
      <c r="R435" s="121">
        <f t="shared" ca="1" si="245"/>
        <v>5.8534549057756263E-2</v>
      </c>
      <c r="S435" s="121"/>
      <c r="T435" s="124">
        <f t="shared" ca="1" si="246"/>
        <v>47.26</v>
      </c>
      <c r="U435" s="124">
        <f t="shared" ca="1" si="247"/>
        <v>43.38</v>
      </c>
      <c r="V435" s="121">
        <f t="shared" ca="1" si="248"/>
        <v>0.8917525773195889</v>
      </c>
      <c r="W435" s="121" t="e">
        <f t="shared" si="266"/>
        <v>#N/A</v>
      </c>
      <c r="X435" s="124">
        <f t="shared" si="267"/>
        <v>0.2</v>
      </c>
      <c r="Y435" s="124">
        <f t="shared" si="268"/>
        <v>0.8</v>
      </c>
      <c r="Z435">
        <f t="shared" ca="1" si="249"/>
        <v>46.81</v>
      </c>
      <c r="AA435" t="e">
        <f t="shared" ca="1" si="250"/>
        <v>#N/A</v>
      </c>
      <c r="AB435" t="e">
        <f t="shared" ca="1" si="251"/>
        <v>#N/A</v>
      </c>
      <c r="AC435" t="e">
        <f t="shared" ca="1" si="252"/>
        <v>#N/A</v>
      </c>
      <c r="AD435" t="b">
        <f t="shared" ca="1" si="253"/>
        <v>0</v>
      </c>
      <c r="AE435" t="b">
        <f t="shared" ca="1" si="239"/>
        <v>1</v>
      </c>
      <c r="AF435" t="b">
        <f t="shared" ca="1" si="269"/>
        <v>1</v>
      </c>
      <c r="AG435" t="b">
        <f t="shared" ca="1" si="254"/>
        <v>0</v>
      </c>
      <c r="AH435" t="b">
        <f t="shared" ca="1" si="235"/>
        <v>0</v>
      </c>
      <c r="AI435" s="225">
        <f t="shared" ca="1" si="255"/>
        <v>46.81</v>
      </c>
      <c r="AJ435" s="225" t="e">
        <f t="shared" ca="1" si="256"/>
        <v>#N/A</v>
      </c>
      <c r="AK435" s="225">
        <f t="shared" ca="1" si="257"/>
        <v>46.81</v>
      </c>
      <c r="AL435" s="225" t="e">
        <f t="shared" ca="1" si="258"/>
        <v>#N/A</v>
      </c>
      <c r="AM435" t="b">
        <f t="shared" ca="1" si="259"/>
        <v>0</v>
      </c>
      <c r="AN435" t="b">
        <f t="shared" ca="1" si="236"/>
        <v>0</v>
      </c>
      <c r="AO435" t="b">
        <f t="shared" ca="1" si="270"/>
        <v>0</v>
      </c>
      <c r="AP435" t="b">
        <f t="shared" ca="1" si="260"/>
        <v>0</v>
      </c>
      <c r="AQ435" t="b">
        <f t="shared" ca="1" si="237"/>
        <v>1</v>
      </c>
      <c r="AR435" s="124" t="e">
        <f t="shared" ca="1" si="261"/>
        <v>#N/A</v>
      </c>
      <c r="AS435" s="124">
        <f t="shared" ca="1" si="262"/>
        <v>46.81</v>
      </c>
      <c r="AT435" t="e">
        <f t="shared" ca="1" si="271"/>
        <v>#N/A</v>
      </c>
      <c r="AU435">
        <f t="shared" ca="1" si="271"/>
        <v>46.81</v>
      </c>
    </row>
    <row r="436" spans="1:47" x14ac:dyDescent="0.25">
      <c r="A436">
        <v>404</v>
      </c>
      <c r="B436" s="74">
        <f ca="1">OFFSET(InputPriceData!B$15,CalculationsAndCharts!$A436+$A$11,0,1,1)</f>
        <v>41002</v>
      </c>
      <c r="C436" s="3">
        <f ca="1">OFFSET(InputPriceData!G$15,CalculationsAndCharts!$A436+$A$11,0,1,1)</f>
        <v>1700900</v>
      </c>
      <c r="D436" s="4">
        <f ca="1">OFFSET(InputPriceData!C$15,CalculationsAndCharts!$A436+$A$11,IF($C$7,7,0),1,1)</f>
        <v>46.77</v>
      </c>
      <c r="E436" s="4">
        <f ca="1">OFFSET(InputPriceData!D$15,CalculationsAndCharts!$A436+$A$11,IF($C$7,7,0),1,1)</f>
        <v>47.5</v>
      </c>
      <c r="F436" s="4">
        <f ca="1">OFFSET(InputPriceData!E$15,CalculationsAndCharts!$A436+$A$11,IF($C$7,7,0),1,1)</f>
        <v>46.77</v>
      </c>
      <c r="G436" s="4">
        <f ca="1">OFFSET(InputPriceData!F$15,CalculationsAndCharts!$A436+$A$11,IF($C$7,7,0),1,1)</f>
        <v>47</v>
      </c>
      <c r="H436" s="126" t="e">
        <f t="shared" si="241"/>
        <v>#N/A</v>
      </c>
      <c r="I436" s="41" t="e">
        <f t="shared" si="273"/>
        <v>#N/A</v>
      </c>
      <c r="J436" s="41" t="e">
        <f t="shared" si="273"/>
        <v>#N/A</v>
      </c>
      <c r="K436" s="215">
        <f t="shared" ca="1" si="242"/>
        <v>46.465554276397498</v>
      </c>
      <c r="L436" s="215">
        <f t="shared" ca="1" si="263"/>
        <v>46.465554276397498</v>
      </c>
      <c r="M436" s="121">
        <f t="shared" ca="1" si="243"/>
        <v>0.33005925600927377</v>
      </c>
      <c r="N436" s="121">
        <f t="shared" ca="1" si="264"/>
        <v>6.8023479722313637E-2</v>
      </c>
      <c r="O436" s="121">
        <f t="shared" ca="1" si="265"/>
        <v>1.1712058556496703</v>
      </c>
      <c r="P436" s="121">
        <f t="shared" ca="1" si="272"/>
        <v>6.8023479722313637E-2</v>
      </c>
      <c r="Q436" s="121">
        <f t="shared" ca="1" si="244"/>
        <v>0</v>
      </c>
      <c r="R436" s="121">
        <f t="shared" ca="1" si="245"/>
        <v>0.18223846226854534</v>
      </c>
      <c r="S436" s="121"/>
      <c r="T436" s="124">
        <f t="shared" ca="1" si="246"/>
        <v>47.26</v>
      </c>
      <c r="U436" s="124">
        <f t="shared" ca="1" si="247"/>
        <v>42.55</v>
      </c>
      <c r="V436" s="121">
        <f t="shared" ca="1" si="248"/>
        <v>0.94479830148620003</v>
      </c>
      <c r="W436" s="121" t="e">
        <f t="shared" si="266"/>
        <v>#N/A</v>
      </c>
      <c r="X436" s="124">
        <f t="shared" si="267"/>
        <v>0.2</v>
      </c>
      <c r="Y436" s="124">
        <f t="shared" si="268"/>
        <v>0.8</v>
      </c>
      <c r="Z436" t="e">
        <f t="shared" ca="1" si="249"/>
        <v>#N/A</v>
      </c>
      <c r="AA436" t="e">
        <f t="shared" ca="1" si="250"/>
        <v>#N/A</v>
      </c>
      <c r="AB436">
        <f t="shared" ca="1" si="251"/>
        <v>0.18223846226854534</v>
      </c>
      <c r="AC436" t="e">
        <f t="shared" ca="1" si="252"/>
        <v>#N/A</v>
      </c>
      <c r="AD436" t="b">
        <f t="shared" ca="1" si="253"/>
        <v>1</v>
      </c>
      <c r="AE436" t="b">
        <f t="shared" ca="1" si="239"/>
        <v>0</v>
      </c>
      <c r="AF436" t="b">
        <f t="shared" ca="1" si="269"/>
        <v>0</v>
      </c>
      <c r="AG436" t="b">
        <f t="shared" ca="1" si="254"/>
        <v>0</v>
      </c>
      <c r="AH436" t="b">
        <f t="shared" ca="1" si="235"/>
        <v>0</v>
      </c>
      <c r="AI436" s="225" t="e">
        <f t="shared" ca="1" si="255"/>
        <v>#N/A</v>
      </c>
      <c r="AJ436" s="225" t="e">
        <f t="shared" ca="1" si="256"/>
        <v>#N/A</v>
      </c>
      <c r="AK436" s="225" t="e">
        <f t="shared" ca="1" si="257"/>
        <v>#N/A</v>
      </c>
      <c r="AL436" s="225" t="e">
        <f t="shared" ca="1" si="258"/>
        <v>#N/A</v>
      </c>
      <c r="AM436" t="b">
        <f t="shared" ca="1" si="259"/>
        <v>0</v>
      </c>
      <c r="AN436" t="b">
        <f t="shared" ca="1" si="236"/>
        <v>0</v>
      </c>
      <c r="AO436" t="b">
        <f t="shared" ca="1" si="270"/>
        <v>1</v>
      </c>
      <c r="AP436" t="b">
        <f t="shared" ca="1" si="260"/>
        <v>1</v>
      </c>
      <c r="AQ436" t="b">
        <f t="shared" ca="1" si="237"/>
        <v>0</v>
      </c>
      <c r="AR436" s="124" t="e">
        <f t="shared" ca="1" si="261"/>
        <v>#N/A</v>
      </c>
      <c r="AS436" s="124" t="e">
        <f t="shared" ca="1" si="262"/>
        <v>#N/A</v>
      </c>
      <c r="AT436" t="e">
        <f t="shared" ca="1" si="271"/>
        <v>#N/A</v>
      </c>
      <c r="AU436" t="e">
        <f t="shared" ca="1" si="271"/>
        <v>#N/A</v>
      </c>
    </row>
    <row r="437" spans="1:47" x14ac:dyDescent="0.25">
      <c r="A437">
        <v>405</v>
      </c>
      <c r="B437" s="74">
        <f ca="1">OFFSET(InputPriceData!B$15,CalculationsAndCharts!$A437+$A$11,0,1,1)</f>
        <v>41001</v>
      </c>
      <c r="C437" s="3">
        <f ca="1">OFFSET(InputPriceData!G$15,CalculationsAndCharts!$A437+$A$11,0,1,1)</f>
        <v>3174400</v>
      </c>
      <c r="D437" s="4">
        <f ca="1">OFFSET(InputPriceData!C$15,CalculationsAndCharts!$A437+$A$11,IF($C$7,7,0),1,1)</f>
        <v>46.38</v>
      </c>
      <c r="E437" s="4">
        <f ca="1">OFFSET(InputPriceData!D$15,CalculationsAndCharts!$A437+$A$11,IF($C$7,7,0),1,1)</f>
        <v>47.12</v>
      </c>
      <c r="F437" s="4">
        <f ca="1">OFFSET(InputPriceData!E$15,CalculationsAndCharts!$A437+$A$11,IF($C$7,7,0),1,1)</f>
        <v>46.19</v>
      </c>
      <c r="G437" s="4">
        <f ca="1">OFFSET(InputPriceData!F$15,CalculationsAndCharts!$A437+$A$11,IF($C$7,7,0),1,1)</f>
        <v>46.76</v>
      </c>
      <c r="H437" s="126" t="e">
        <f t="shared" si="241"/>
        <v>#N/A</v>
      </c>
      <c r="I437" s="41" t="e">
        <f t="shared" si="273"/>
        <v>#N/A</v>
      </c>
      <c r="J437" s="41" t="e">
        <f t="shared" si="273"/>
        <v>#N/A</v>
      </c>
      <c r="K437" s="215">
        <f t="shared" ca="1" si="242"/>
        <v>46.318078003679602</v>
      </c>
      <c r="L437" s="215">
        <f t="shared" ca="1" si="263"/>
        <v>46.318078003679602</v>
      </c>
      <c r="M437" s="121">
        <f t="shared" ca="1" si="243"/>
        <v>0.28284848382909011</v>
      </c>
      <c r="N437" s="121">
        <f t="shared" ca="1" si="264"/>
        <v>6.9259738607332338E-2</v>
      </c>
      <c r="O437" s="121">
        <f t="shared" ca="1" si="265"/>
        <v>1.1712058556496703</v>
      </c>
      <c r="P437" s="121">
        <f t="shared" ca="1" si="272"/>
        <v>6.9259738607332338E-2</v>
      </c>
      <c r="Q437" s="121">
        <f t="shared" ca="1" si="244"/>
        <v>0</v>
      </c>
      <c r="R437" s="121">
        <f t="shared" ca="1" si="245"/>
        <v>0.37759892581616455</v>
      </c>
      <c r="S437" s="121"/>
      <c r="T437" s="124">
        <f t="shared" ca="1" si="246"/>
        <v>47.26</v>
      </c>
      <c r="U437" s="124">
        <f t="shared" ca="1" si="247"/>
        <v>42.55</v>
      </c>
      <c r="V437" s="121">
        <f t="shared" ca="1" si="248"/>
        <v>0.89384288747346075</v>
      </c>
      <c r="W437" s="121" t="e">
        <f t="shared" si="266"/>
        <v>#N/A</v>
      </c>
      <c r="X437" s="124">
        <f t="shared" si="267"/>
        <v>0.2</v>
      </c>
      <c r="Y437" s="124">
        <f t="shared" si="268"/>
        <v>0.8</v>
      </c>
      <c r="Z437" t="e">
        <f t="shared" ca="1" si="249"/>
        <v>#N/A</v>
      </c>
      <c r="AA437" t="e">
        <f t="shared" ca="1" si="250"/>
        <v>#N/A</v>
      </c>
      <c r="AB437" t="e">
        <f t="shared" ca="1" si="251"/>
        <v>#N/A</v>
      </c>
      <c r="AC437" t="e">
        <f t="shared" ca="1" si="252"/>
        <v>#N/A</v>
      </c>
      <c r="AD437" t="b">
        <f t="shared" ca="1" si="253"/>
        <v>0</v>
      </c>
      <c r="AE437" t="b">
        <f t="shared" ca="1" si="239"/>
        <v>0</v>
      </c>
      <c r="AF437" t="b">
        <f t="shared" ca="1" si="269"/>
        <v>0</v>
      </c>
      <c r="AG437" t="b">
        <f t="shared" ca="1" si="254"/>
        <v>0</v>
      </c>
      <c r="AH437" t="b">
        <f t="shared" ca="1" si="235"/>
        <v>0</v>
      </c>
      <c r="AI437" s="225" t="e">
        <f t="shared" ca="1" si="255"/>
        <v>#N/A</v>
      </c>
      <c r="AJ437" s="225" t="e">
        <f t="shared" ca="1" si="256"/>
        <v>#N/A</v>
      </c>
      <c r="AK437" s="225" t="e">
        <f t="shared" ca="1" si="257"/>
        <v>#N/A</v>
      </c>
      <c r="AL437" s="225" t="e">
        <f t="shared" ca="1" si="258"/>
        <v>#N/A</v>
      </c>
      <c r="AM437" t="b">
        <f t="shared" ca="1" si="259"/>
        <v>0</v>
      </c>
      <c r="AN437" t="b">
        <f t="shared" ca="1" si="236"/>
        <v>0</v>
      </c>
      <c r="AO437" t="b">
        <f t="shared" ca="1" si="270"/>
        <v>1</v>
      </c>
      <c r="AP437" t="b">
        <f t="shared" ca="1" si="260"/>
        <v>0</v>
      </c>
      <c r="AQ437" t="b">
        <f t="shared" ca="1" si="237"/>
        <v>0</v>
      </c>
      <c r="AR437" s="124" t="e">
        <f t="shared" ca="1" si="261"/>
        <v>#N/A</v>
      </c>
      <c r="AS437" s="124" t="e">
        <f t="shared" ca="1" si="262"/>
        <v>#N/A</v>
      </c>
      <c r="AT437" t="e">
        <f t="shared" ca="1" si="271"/>
        <v>#N/A</v>
      </c>
      <c r="AU437" t="e">
        <f t="shared" ca="1" si="271"/>
        <v>#N/A</v>
      </c>
    </row>
    <row r="438" spans="1:47" x14ac:dyDescent="0.25">
      <c r="A438">
        <v>406</v>
      </c>
      <c r="B438" s="74">
        <f ca="1">OFFSET(InputPriceData!B$15,CalculationsAndCharts!$A438+$A$11,0,1,1)</f>
        <v>40998</v>
      </c>
      <c r="C438" s="3">
        <f ca="1">OFFSET(InputPriceData!G$15,CalculationsAndCharts!$A438+$A$11,0,1,1)</f>
        <v>3562500</v>
      </c>
      <c r="D438" s="4">
        <f ca="1">OFFSET(InputPriceData!C$15,CalculationsAndCharts!$A438+$A$11,IF($C$7,7,0),1,1)</f>
        <v>46.5</v>
      </c>
      <c r="E438" s="4">
        <f ca="1">OFFSET(InputPriceData!D$15,CalculationsAndCharts!$A438+$A$11,IF($C$7,7,0),1,1)</f>
        <v>46.64</v>
      </c>
      <c r="F438" s="4">
        <f ca="1">OFFSET(InputPriceData!E$15,CalculationsAndCharts!$A438+$A$11,IF($C$7,7,0),1,1)</f>
        <v>44.44</v>
      </c>
      <c r="G438" s="4">
        <f ca="1">OFFSET(InputPriceData!F$15,CalculationsAndCharts!$A438+$A$11,IF($C$7,7,0),1,1)</f>
        <v>46.2</v>
      </c>
      <c r="H438" s="126" t="e">
        <f t="shared" si="241"/>
        <v>#N/A</v>
      </c>
      <c r="I438" s="41" t="e">
        <f t="shared" si="273"/>
        <v>#N/A</v>
      </c>
      <c r="J438" s="41" t="e">
        <f t="shared" si="273"/>
        <v>#N/A</v>
      </c>
      <c r="K438" s="215">
        <f t="shared" ca="1" si="242"/>
        <v>46.305352263399072</v>
      </c>
      <c r="L438" s="215">
        <f t="shared" ca="1" si="263"/>
        <v>46.305352263399072</v>
      </c>
      <c r="M438" s="121">
        <f t="shared" ca="1" si="243"/>
        <v>-0.12847323839889541</v>
      </c>
      <c r="N438" s="121">
        <f t="shared" ca="1" si="264"/>
        <v>0.2182483213488306</v>
      </c>
      <c r="O438" s="121">
        <f t="shared" ca="1" si="265"/>
        <v>1.1712058556496703</v>
      </c>
      <c r="P438" s="121">
        <f t="shared" ca="1" si="272"/>
        <v>0.2182483213488306</v>
      </c>
      <c r="Q438" s="121">
        <f t="shared" ca="1" si="244"/>
        <v>0</v>
      </c>
      <c r="R438" s="121">
        <f t="shared" ca="1" si="245"/>
        <v>0.620190258889733</v>
      </c>
      <c r="S438" s="121"/>
      <c r="T438" s="124">
        <f t="shared" ca="1" si="246"/>
        <v>47.26</v>
      </c>
      <c r="U438" s="124">
        <f t="shared" ca="1" si="247"/>
        <v>42.55</v>
      </c>
      <c r="V438" s="121">
        <f t="shared" ca="1" si="248"/>
        <v>0.77494692144373778</v>
      </c>
      <c r="W438" s="121" t="e">
        <f t="shared" si="266"/>
        <v>#N/A</v>
      </c>
      <c r="X438" s="124">
        <f t="shared" si="267"/>
        <v>0.2</v>
      </c>
      <c r="Y438" s="124">
        <f t="shared" si="268"/>
        <v>0.8</v>
      </c>
      <c r="Z438" t="e">
        <f t="shared" ca="1" si="249"/>
        <v>#N/A</v>
      </c>
      <c r="AA438" t="e">
        <f t="shared" ca="1" si="250"/>
        <v>#N/A</v>
      </c>
      <c r="AB438" t="e">
        <f t="shared" ca="1" si="251"/>
        <v>#N/A</v>
      </c>
      <c r="AC438" t="e">
        <f t="shared" ca="1" si="252"/>
        <v>#N/A</v>
      </c>
      <c r="AD438" t="b">
        <f t="shared" ca="1" si="253"/>
        <v>0</v>
      </c>
      <c r="AE438" t="b">
        <f t="shared" ca="1" si="239"/>
        <v>0</v>
      </c>
      <c r="AF438" t="b">
        <f t="shared" ca="1" si="269"/>
        <v>0</v>
      </c>
      <c r="AG438" t="b">
        <f t="shared" ca="1" si="254"/>
        <v>0</v>
      </c>
      <c r="AH438" t="b">
        <f t="shared" ca="1" si="235"/>
        <v>0</v>
      </c>
      <c r="AI438" s="225" t="e">
        <f t="shared" ca="1" si="255"/>
        <v>#N/A</v>
      </c>
      <c r="AJ438" s="225" t="e">
        <f t="shared" ca="1" si="256"/>
        <v>#N/A</v>
      </c>
      <c r="AK438" s="225" t="e">
        <f t="shared" ca="1" si="257"/>
        <v>#N/A</v>
      </c>
      <c r="AL438" s="225" t="e">
        <f t="shared" ca="1" si="258"/>
        <v>#N/A</v>
      </c>
      <c r="AM438" t="b">
        <f t="shared" ca="1" si="259"/>
        <v>0</v>
      </c>
      <c r="AN438" t="b">
        <f t="shared" ca="1" si="236"/>
        <v>0</v>
      </c>
      <c r="AO438" t="b">
        <f t="shared" ca="1" si="270"/>
        <v>1</v>
      </c>
      <c r="AP438" t="b">
        <f t="shared" ca="1" si="260"/>
        <v>0</v>
      </c>
      <c r="AQ438" t="b">
        <f t="shared" ca="1" si="237"/>
        <v>0</v>
      </c>
      <c r="AR438" s="124" t="e">
        <f t="shared" ca="1" si="261"/>
        <v>#N/A</v>
      </c>
      <c r="AS438" s="124" t="e">
        <f t="shared" ca="1" si="262"/>
        <v>#N/A</v>
      </c>
      <c r="AT438" t="e">
        <f t="shared" ca="1" si="271"/>
        <v>#N/A</v>
      </c>
      <c r="AU438" t="e">
        <f t="shared" ca="1" si="271"/>
        <v>#N/A</v>
      </c>
    </row>
    <row r="439" spans="1:47" x14ac:dyDescent="0.25">
      <c r="A439">
        <v>407</v>
      </c>
      <c r="B439" s="74">
        <f ca="1">OFFSET(InputPriceData!B$15,CalculationsAndCharts!$A439+$A$11,0,1,1)</f>
        <v>40997</v>
      </c>
      <c r="C439" s="3">
        <f ca="1">OFFSET(InputPriceData!G$15,CalculationsAndCharts!$A439+$A$11,0,1,1)</f>
        <v>4193400</v>
      </c>
      <c r="D439" s="4">
        <f ca="1">OFFSET(InputPriceData!C$15,CalculationsAndCharts!$A439+$A$11,IF($C$7,7,0),1,1)</f>
        <v>46.21</v>
      </c>
      <c r="E439" s="4">
        <f ca="1">OFFSET(InputPriceData!D$15,CalculationsAndCharts!$A439+$A$11,IF($C$7,7,0),1,1)</f>
        <v>46.45</v>
      </c>
      <c r="F439" s="4">
        <f ca="1">OFFSET(InputPriceData!E$15,CalculationsAndCharts!$A439+$A$11,IF($C$7,7,0),1,1)</f>
        <v>45.87</v>
      </c>
      <c r="G439" s="4">
        <f ca="1">OFFSET(InputPriceData!F$15,CalculationsAndCharts!$A439+$A$11,IF($C$7,7,0),1,1)</f>
        <v>46.27</v>
      </c>
      <c r="H439" s="126" t="e">
        <f t="shared" si="241"/>
        <v>#N/A</v>
      </c>
      <c r="I439" s="41" t="e">
        <f t="shared" si="273"/>
        <v>#N/A</v>
      </c>
      <c r="J439" s="41" t="e">
        <f t="shared" si="273"/>
        <v>#N/A</v>
      </c>
      <c r="K439" s="215">
        <f t="shared" ca="1" si="242"/>
        <v>46.381899884730366</v>
      </c>
      <c r="L439" s="215">
        <f t="shared" ca="1" si="263"/>
        <v>46.381899884730366</v>
      </c>
      <c r="M439" s="121">
        <f t="shared" ca="1" si="243"/>
        <v>7.0315586604744712E-2</v>
      </c>
      <c r="N439" s="121">
        <f t="shared" ca="1" si="264"/>
        <v>0.49367308537945692</v>
      </c>
      <c r="O439" s="121">
        <f t="shared" ca="1" si="265"/>
        <v>1.1712058556496703</v>
      </c>
      <c r="P439" s="121">
        <f t="shared" ca="1" si="272"/>
        <v>0.15332968338578512</v>
      </c>
      <c r="Q439" s="121">
        <f t="shared" ca="1" si="244"/>
        <v>0.33436621395381039</v>
      </c>
      <c r="R439" s="121">
        <f t="shared" ca="1" si="245"/>
        <v>0.82831122558325743</v>
      </c>
      <c r="S439" s="121"/>
      <c r="T439" s="124">
        <f t="shared" ca="1" si="246"/>
        <v>47.26</v>
      </c>
      <c r="U439" s="124">
        <f t="shared" ca="1" si="247"/>
        <v>42.55</v>
      </c>
      <c r="V439" s="121">
        <f t="shared" ca="1" si="248"/>
        <v>0.78980891719745339</v>
      </c>
      <c r="W439" s="121" t="e">
        <f t="shared" si="266"/>
        <v>#N/A</v>
      </c>
      <c r="X439" s="124">
        <f t="shared" si="267"/>
        <v>0.2</v>
      </c>
      <c r="Y439" s="124">
        <f t="shared" si="268"/>
        <v>0.8</v>
      </c>
      <c r="Z439" t="e">
        <f t="shared" ca="1" si="249"/>
        <v>#N/A</v>
      </c>
      <c r="AA439" t="e">
        <f t="shared" ca="1" si="250"/>
        <v>#N/A</v>
      </c>
      <c r="AB439" t="e">
        <f t="shared" ca="1" si="251"/>
        <v>#N/A</v>
      </c>
      <c r="AC439" t="e">
        <f t="shared" ca="1" si="252"/>
        <v>#N/A</v>
      </c>
      <c r="AD439" t="b">
        <f t="shared" ca="1" si="253"/>
        <v>0</v>
      </c>
      <c r="AE439" t="b">
        <f t="shared" ca="1" si="239"/>
        <v>0</v>
      </c>
      <c r="AF439" t="b">
        <f t="shared" ca="1" si="269"/>
        <v>0</v>
      </c>
      <c r="AG439" t="b">
        <f t="shared" ca="1" si="254"/>
        <v>0</v>
      </c>
      <c r="AH439" t="b">
        <f t="shared" ca="1" si="235"/>
        <v>0</v>
      </c>
      <c r="AI439" s="225" t="e">
        <f t="shared" ca="1" si="255"/>
        <v>#N/A</v>
      </c>
      <c r="AJ439" s="225" t="e">
        <f t="shared" ca="1" si="256"/>
        <v>#N/A</v>
      </c>
      <c r="AK439" s="225" t="e">
        <f t="shared" ca="1" si="257"/>
        <v>#N/A</v>
      </c>
      <c r="AL439" s="225" t="e">
        <f t="shared" ca="1" si="258"/>
        <v>#N/A</v>
      </c>
      <c r="AM439" t="b">
        <f t="shared" ca="1" si="259"/>
        <v>0</v>
      </c>
      <c r="AN439" t="b">
        <f t="shared" ca="1" si="236"/>
        <v>0</v>
      </c>
      <c r="AO439" t="b">
        <f t="shared" ca="1" si="270"/>
        <v>1</v>
      </c>
      <c r="AP439" t="b">
        <f t="shared" ca="1" si="260"/>
        <v>0</v>
      </c>
      <c r="AQ439" t="b">
        <f t="shared" ca="1" si="237"/>
        <v>0</v>
      </c>
      <c r="AR439" s="124" t="e">
        <f t="shared" ca="1" si="261"/>
        <v>#N/A</v>
      </c>
      <c r="AS439" s="124" t="e">
        <f t="shared" ca="1" si="262"/>
        <v>#N/A</v>
      </c>
      <c r="AT439" t="e">
        <f t="shared" ca="1" si="271"/>
        <v>#N/A</v>
      </c>
      <c r="AU439" t="e">
        <f t="shared" ca="1" si="271"/>
        <v>#N/A</v>
      </c>
    </row>
    <row r="440" spans="1:47" x14ac:dyDescent="0.25">
      <c r="A440">
        <v>408</v>
      </c>
      <c r="B440" s="74">
        <f ca="1">OFFSET(InputPriceData!B$15,CalculationsAndCharts!$A440+$A$11,0,1,1)</f>
        <v>40996</v>
      </c>
      <c r="C440" s="3">
        <f ca="1">OFFSET(InputPriceData!G$15,CalculationsAndCharts!$A440+$A$11,0,1,1)</f>
        <v>17001000</v>
      </c>
      <c r="D440" s="4">
        <f ca="1">OFFSET(InputPriceData!C$15,CalculationsAndCharts!$A440+$A$11,IF($C$7,7,0),1,1)</f>
        <v>45.29</v>
      </c>
      <c r="E440" s="4">
        <f ca="1">OFFSET(InputPriceData!D$15,CalculationsAndCharts!$A440+$A$11,IF($C$7,7,0),1,1)</f>
        <v>46.28</v>
      </c>
      <c r="F440" s="4">
        <f ca="1">OFFSET(InputPriceData!E$15,CalculationsAndCharts!$A440+$A$11,IF($C$7,7,0),1,1)</f>
        <v>44.85</v>
      </c>
      <c r="G440" s="4">
        <f ca="1">OFFSET(InputPriceData!F$15,CalculationsAndCharts!$A440+$A$11,IF($C$7,7,0),1,1)</f>
        <v>46</v>
      </c>
      <c r="H440" s="126" t="e">
        <f t="shared" si="241"/>
        <v>#N/A</v>
      </c>
      <c r="I440" s="41" t="e">
        <f t="shared" si="273"/>
        <v>#N/A</v>
      </c>
      <c r="J440" s="41" t="e">
        <f t="shared" si="273"/>
        <v>#N/A</v>
      </c>
      <c r="K440" s="215">
        <f t="shared" ca="1" si="242"/>
        <v>46.477602430323586</v>
      </c>
      <c r="L440" s="215">
        <f t="shared" ca="1" si="263"/>
        <v>46.477602430323586</v>
      </c>
      <c r="M440" s="121">
        <f t="shared" ca="1" si="243"/>
        <v>-6.4894325582863566E-2</v>
      </c>
      <c r="N440" s="121">
        <f t="shared" ca="1" si="264"/>
        <v>0.84159234070800681</v>
      </c>
      <c r="O440" s="121">
        <f t="shared" ca="1" si="265"/>
        <v>1.1712058556496703</v>
      </c>
      <c r="P440" s="121">
        <f t="shared" ca="1" si="272"/>
        <v>-0.10330096377250966</v>
      </c>
      <c r="Q440" s="121">
        <f t="shared" ca="1" si="244"/>
        <v>0.74137955959223534</v>
      </c>
      <c r="R440" s="121">
        <f t="shared" ca="1" si="245"/>
        <v>0.92742758885657439</v>
      </c>
      <c r="S440" s="121"/>
      <c r="T440" s="124">
        <f t="shared" ca="1" si="246"/>
        <v>47.26</v>
      </c>
      <c r="U440" s="124">
        <f t="shared" ca="1" si="247"/>
        <v>42.55</v>
      </c>
      <c r="V440" s="121">
        <f t="shared" ca="1" si="248"/>
        <v>0.73248407643312152</v>
      </c>
      <c r="W440" s="121" t="e">
        <f t="shared" si="266"/>
        <v>#N/A</v>
      </c>
      <c r="X440" s="124">
        <f t="shared" si="267"/>
        <v>0.2</v>
      </c>
      <c r="Y440" s="124">
        <f t="shared" si="268"/>
        <v>0.8</v>
      </c>
      <c r="Z440" t="e">
        <f t="shared" ca="1" si="249"/>
        <v>#N/A</v>
      </c>
      <c r="AA440" t="e">
        <f t="shared" ca="1" si="250"/>
        <v>#N/A</v>
      </c>
      <c r="AB440" t="e">
        <f t="shared" ca="1" si="251"/>
        <v>#N/A</v>
      </c>
      <c r="AC440" t="e">
        <f t="shared" ca="1" si="252"/>
        <v>#N/A</v>
      </c>
      <c r="AD440" t="b">
        <f t="shared" ca="1" si="253"/>
        <v>0</v>
      </c>
      <c r="AE440" t="b">
        <f t="shared" ca="1" si="239"/>
        <v>0</v>
      </c>
      <c r="AF440" t="b">
        <f t="shared" ca="1" si="269"/>
        <v>0</v>
      </c>
      <c r="AG440" t="b">
        <f t="shared" ca="1" si="254"/>
        <v>0</v>
      </c>
      <c r="AH440" t="b">
        <f t="shared" ca="1" si="235"/>
        <v>0</v>
      </c>
      <c r="AI440" s="225" t="e">
        <f t="shared" ca="1" si="255"/>
        <v>#N/A</v>
      </c>
      <c r="AJ440" s="225" t="e">
        <f t="shared" ca="1" si="256"/>
        <v>#N/A</v>
      </c>
      <c r="AK440" s="225" t="e">
        <f t="shared" ca="1" si="257"/>
        <v>#N/A</v>
      </c>
      <c r="AL440" s="225" t="e">
        <f t="shared" ca="1" si="258"/>
        <v>#N/A</v>
      </c>
      <c r="AM440" t="b">
        <f t="shared" ca="1" si="259"/>
        <v>0</v>
      </c>
      <c r="AN440" t="b">
        <f t="shared" ca="1" si="236"/>
        <v>0</v>
      </c>
      <c r="AO440" t="b">
        <f t="shared" ca="1" si="270"/>
        <v>1</v>
      </c>
      <c r="AP440" t="b">
        <f t="shared" ca="1" si="260"/>
        <v>0</v>
      </c>
      <c r="AQ440" t="b">
        <f t="shared" ca="1" si="237"/>
        <v>0</v>
      </c>
      <c r="AR440" s="124" t="e">
        <f t="shared" ca="1" si="261"/>
        <v>#N/A</v>
      </c>
      <c r="AS440" s="124" t="e">
        <f t="shared" ca="1" si="262"/>
        <v>#N/A</v>
      </c>
      <c r="AT440" t="e">
        <f t="shared" ca="1" si="271"/>
        <v>#N/A</v>
      </c>
      <c r="AU440" t="e">
        <f t="shared" ca="1" si="271"/>
        <v>#N/A</v>
      </c>
    </row>
    <row r="441" spans="1:47" x14ac:dyDescent="0.25">
      <c r="A441">
        <v>409</v>
      </c>
      <c r="B441" s="74">
        <f ca="1">OFFSET(InputPriceData!B$15,CalculationsAndCharts!$A441+$A$11,0,1,1)</f>
        <v>40995</v>
      </c>
      <c r="C441" s="3">
        <f ca="1">OFFSET(InputPriceData!G$15,CalculationsAndCharts!$A441+$A$11,0,1,1)</f>
        <v>6228600</v>
      </c>
      <c r="D441" s="4">
        <f ca="1">OFFSET(InputPriceData!C$15,CalculationsAndCharts!$A441+$A$11,IF($C$7,7,0),1,1)</f>
        <v>46.48</v>
      </c>
      <c r="E441" s="4">
        <f ca="1">OFFSET(InputPriceData!D$15,CalculationsAndCharts!$A441+$A$11,IF($C$7,7,0),1,1)</f>
        <v>46.69</v>
      </c>
      <c r="F441" s="4">
        <f ca="1">OFFSET(InputPriceData!E$15,CalculationsAndCharts!$A441+$A$11,IF($C$7,7,0),1,1)</f>
        <v>45.7</v>
      </c>
      <c r="G441" s="4">
        <f ca="1">OFFSET(InputPriceData!F$15,CalculationsAndCharts!$A441+$A$11,IF($C$7,7,0),1,1)</f>
        <v>45.75</v>
      </c>
      <c r="H441" s="126" t="e">
        <f t="shared" si="241"/>
        <v>#N/A</v>
      </c>
      <c r="I441" s="41" t="e">
        <f t="shared" si="273"/>
        <v>#N/A</v>
      </c>
      <c r="J441" s="41" t="e">
        <f t="shared" si="273"/>
        <v>#N/A</v>
      </c>
      <c r="K441" s="215">
        <f t="shared" ca="1" si="242"/>
        <v>46.499430540442845</v>
      </c>
      <c r="L441" s="215">
        <f t="shared" ca="1" si="263"/>
        <v>46.499430540442845</v>
      </c>
      <c r="M441" s="121">
        <f t="shared" ca="1" si="243"/>
        <v>-0.20503817402925417</v>
      </c>
      <c r="N441" s="121">
        <f t="shared" ca="1" si="264"/>
        <v>1.1712058556496703</v>
      </c>
      <c r="O441" s="121">
        <f t="shared" ca="1" si="265"/>
        <v>1.1712058556496703</v>
      </c>
      <c r="P441" s="121">
        <f t="shared" ca="1" si="272"/>
        <v>-0.32112119337569811</v>
      </c>
      <c r="Q441" s="121">
        <f t="shared" ca="1" si="244"/>
        <v>1</v>
      </c>
      <c r="R441" s="121">
        <f t="shared" ca="1" si="245"/>
        <v>0.9286587325248683</v>
      </c>
      <c r="S441" s="121"/>
      <c r="T441" s="124">
        <f t="shared" ca="1" si="246"/>
        <v>47.26</v>
      </c>
      <c r="U441" s="124">
        <f t="shared" ca="1" si="247"/>
        <v>42.06</v>
      </c>
      <c r="V441" s="121">
        <f t="shared" ca="1" si="248"/>
        <v>0.70961538461538476</v>
      </c>
      <c r="W441" s="121" t="e">
        <f t="shared" si="266"/>
        <v>#N/A</v>
      </c>
      <c r="X441" s="124">
        <f t="shared" si="267"/>
        <v>0.2</v>
      </c>
      <c r="Y441" s="124">
        <f t="shared" si="268"/>
        <v>0.8</v>
      </c>
      <c r="Z441" t="e">
        <f t="shared" ca="1" si="249"/>
        <v>#N/A</v>
      </c>
      <c r="AA441" t="e">
        <f t="shared" ca="1" si="250"/>
        <v>#N/A</v>
      </c>
      <c r="AB441" t="e">
        <f t="shared" ca="1" si="251"/>
        <v>#N/A</v>
      </c>
      <c r="AC441" t="e">
        <f t="shared" ca="1" si="252"/>
        <v>#N/A</v>
      </c>
      <c r="AD441" t="b">
        <f t="shared" ca="1" si="253"/>
        <v>0</v>
      </c>
      <c r="AE441" t="b">
        <f t="shared" ca="1" si="239"/>
        <v>0</v>
      </c>
      <c r="AF441" t="b">
        <f t="shared" ca="1" si="269"/>
        <v>0</v>
      </c>
      <c r="AG441" t="b">
        <f t="shared" ca="1" si="254"/>
        <v>0</v>
      </c>
      <c r="AH441" t="b">
        <f t="shared" ca="1" si="235"/>
        <v>0</v>
      </c>
      <c r="AI441" s="225" t="e">
        <f t="shared" ca="1" si="255"/>
        <v>#N/A</v>
      </c>
      <c r="AJ441" s="225" t="e">
        <f t="shared" ca="1" si="256"/>
        <v>#N/A</v>
      </c>
      <c r="AK441" s="225" t="e">
        <f t="shared" ca="1" si="257"/>
        <v>#N/A</v>
      </c>
      <c r="AL441" s="225" t="e">
        <f t="shared" ca="1" si="258"/>
        <v>#N/A</v>
      </c>
      <c r="AM441" t="b">
        <f t="shared" ca="1" si="259"/>
        <v>0</v>
      </c>
      <c r="AN441" t="b">
        <f t="shared" ca="1" si="236"/>
        <v>0</v>
      </c>
      <c r="AO441" t="b">
        <f t="shared" ca="1" si="270"/>
        <v>1</v>
      </c>
      <c r="AP441" t="b">
        <f t="shared" ca="1" si="260"/>
        <v>0</v>
      </c>
      <c r="AQ441" t="b">
        <f t="shared" ca="1" si="237"/>
        <v>0</v>
      </c>
      <c r="AR441" s="124" t="e">
        <f t="shared" ca="1" si="261"/>
        <v>#N/A</v>
      </c>
      <c r="AS441" s="124" t="e">
        <f t="shared" ca="1" si="262"/>
        <v>#N/A</v>
      </c>
      <c r="AT441" t="e">
        <f t="shared" ca="1" si="271"/>
        <v>#N/A</v>
      </c>
      <c r="AU441" t="e">
        <f t="shared" ca="1" si="271"/>
        <v>#N/A</v>
      </c>
    </row>
    <row r="442" spans="1:47" x14ac:dyDescent="0.25">
      <c r="A442">
        <v>410</v>
      </c>
      <c r="B442" s="74">
        <f ca="1">OFFSET(InputPriceData!B$15,CalculationsAndCharts!$A442+$A$11,0,1,1)</f>
        <v>40994</v>
      </c>
      <c r="C442" s="3">
        <f ca="1">OFFSET(InputPriceData!G$15,CalculationsAndCharts!$A442+$A$11,0,1,1)</f>
        <v>1723500</v>
      </c>
      <c r="D442" s="4">
        <f ca="1">OFFSET(InputPriceData!C$15,CalculationsAndCharts!$A442+$A$11,IF($C$7,7,0),1,1)</f>
        <v>47.36</v>
      </c>
      <c r="E442" s="4">
        <f ca="1">OFFSET(InputPriceData!D$15,CalculationsAndCharts!$A442+$A$11,IF($C$7,7,0),1,1)</f>
        <v>47.45</v>
      </c>
      <c r="F442" s="4">
        <f ca="1">OFFSET(InputPriceData!E$15,CalculationsAndCharts!$A442+$A$11,IF($C$7,7,0),1,1)</f>
        <v>46.88</v>
      </c>
      <c r="G442" s="4">
        <f ca="1">OFFSET(InputPriceData!F$15,CalculationsAndCharts!$A442+$A$11,IF($C$7,7,0),1,1)</f>
        <v>47.26</v>
      </c>
      <c r="H442" s="126" t="e">
        <f t="shared" si="241"/>
        <v>#N/A</v>
      </c>
      <c r="I442" s="41" t="e">
        <f t="shared" si="273"/>
        <v>#N/A</v>
      </c>
      <c r="J442" s="41" t="e">
        <f t="shared" si="273"/>
        <v>#N/A</v>
      </c>
      <c r="K442" s="215">
        <f t="shared" ca="1" si="242"/>
        <v>46.168191820806328</v>
      </c>
      <c r="L442" s="215">
        <f t="shared" ca="1" si="263"/>
        <v>46.168191820806328</v>
      </c>
      <c r="M442" s="121">
        <f t="shared" ca="1" si="243"/>
        <v>1.5632724802701299</v>
      </c>
      <c r="N442" s="121">
        <f t="shared" ca="1" si="264"/>
        <v>1.1687147251254602</v>
      </c>
      <c r="O442" s="121">
        <f t="shared" ca="1" si="265"/>
        <v>1.1687147251254602</v>
      </c>
      <c r="P442" s="121">
        <f t="shared" ca="1" si="272"/>
        <v>-0.46641397438241466</v>
      </c>
      <c r="Q442" s="121">
        <f t="shared" ca="1" si="244"/>
        <v>1</v>
      </c>
      <c r="R442" s="121">
        <f t="shared" ca="1" si="245"/>
        <v>0.89597465331309378</v>
      </c>
      <c r="S442" s="121"/>
      <c r="T442" s="124">
        <f t="shared" ca="1" si="246"/>
        <v>47.26</v>
      </c>
      <c r="U442" s="124">
        <f t="shared" ca="1" si="247"/>
        <v>42.06</v>
      </c>
      <c r="V442" s="121">
        <f t="shared" ca="1" si="248"/>
        <v>1</v>
      </c>
      <c r="W442" s="121" t="e">
        <f t="shared" si="266"/>
        <v>#N/A</v>
      </c>
      <c r="X442" s="124">
        <f t="shared" si="267"/>
        <v>0.2</v>
      </c>
      <c r="Y442" s="124">
        <f t="shared" si="268"/>
        <v>0.8</v>
      </c>
      <c r="Z442" t="e">
        <f t="shared" ca="1" si="249"/>
        <v>#N/A</v>
      </c>
      <c r="AA442" t="e">
        <f t="shared" ca="1" si="250"/>
        <v>#N/A</v>
      </c>
      <c r="AB442" t="e">
        <f t="shared" ca="1" si="251"/>
        <v>#N/A</v>
      </c>
      <c r="AC442" t="e">
        <f t="shared" ca="1" si="252"/>
        <v>#N/A</v>
      </c>
      <c r="AD442" t="b">
        <f t="shared" ca="1" si="253"/>
        <v>0</v>
      </c>
      <c r="AE442" t="b">
        <f t="shared" ca="1" si="239"/>
        <v>0</v>
      </c>
      <c r="AF442" t="b">
        <f t="shared" ca="1" si="269"/>
        <v>0</v>
      </c>
      <c r="AG442" t="b">
        <f t="shared" ca="1" si="254"/>
        <v>0</v>
      </c>
      <c r="AH442" t="b">
        <f t="shared" ca="1" si="235"/>
        <v>0</v>
      </c>
      <c r="AI442" s="225" t="e">
        <f t="shared" ca="1" si="255"/>
        <v>#N/A</v>
      </c>
      <c r="AJ442" s="225" t="e">
        <f t="shared" ca="1" si="256"/>
        <v>#N/A</v>
      </c>
      <c r="AK442" s="225" t="e">
        <f t="shared" ca="1" si="257"/>
        <v>#N/A</v>
      </c>
      <c r="AL442" s="225" t="e">
        <f t="shared" ca="1" si="258"/>
        <v>#N/A</v>
      </c>
      <c r="AM442" t="b">
        <f t="shared" ca="1" si="259"/>
        <v>0</v>
      </c>
      <c r="AN442" t="b">
        <f t="shared" ca="1" si="236"/>
        <v>0</v>
      </c>
      <c r="AO442" t="b">
        <f t="shared" ca="1" si="270"/>
        <v>1</v>
      </c>
      <c r="AP442" t="b">
        <f t="shared" ca="1" si="260"/>
        <v>0</v>
      </c>
      <c r="AQ442" t="b">
        <f t="shared" ca="1" si="237"/>
        <v>0</v>
      </c>
      <c r="AR442" s="124" t="e">
        <f t="shared" ca="1" si="261"/>
        <v>#N/A</v>
      </c>
      <c r="AS442" s="124" t="e">
        <f t="shared" ca="1" si="262"/>
        <v>#N/A</v>
      </c>
      <c r="AT442" t="e">
        <f t="shared" ca="1" si="271"/>
        <v>#N/A</v>
      </c>
      <c r="AU442" t="e">
        <f t="shared" ca="1" si="271"/>
        <v>#N/A</v>
      </c>
    </row>
    <row r="443" spans="1:47" x14ac:dyDescent="0.25">
      <c r="A443">
        <v>411</v>
      </c>
      <c r="B443" s="74">
        <f ca="1">OFFSET(InputPriceData!B$15,CalculationsAndCharts!$A443+$A$11,0,1,1)</f>
        <v>40991</v>
      </c>
      <c r="C443" s="3">
        <f ca="1">OFFSET(InputPriceData!G$15,CalculationsAndCharts!$A443+$A$11,0,1,1)</f>
        <v>2646500</v>
      </c>
      <c r="D443" s="4">
        <f ca="1">OFFSET(InputPriceData!C$15,CalculationsAndCharts!$A443+$A$11,IF($C$7,7,0),1,1)</f>
        <v>47.42</v>
      </c>
      <c r="E443" s="4">
        <f ca="1">OFFSET(InputPriceData!D$15,CalculationsAndCharts!$A443+$A$11,IF($C$7,7,0),1,1)</f>
        <v>47.59</v>
      </c>
      <c r="F443" s="4">
        <f ca="1">OFFSET(InputPriceData!E$15,CalculationsAndCharts!$A443+$A$11,IF($C$7,7,0),1,1)</f>
        <v>46.7</v>
      </c>
      <c r="G443" s="4">
        <f ca="1">OFFSET(InputPriceData!F$15,CalculationsAndCharts!$A443+$A$11,IF($C$7,7,0),1,1)</f>
        <v>47.13</v>
      </c>
      <c r="H443" s="126" t="e">
        <f t="shared" si="241"/>
        <v>#N/A</v>
      </c>
      <c r="I443" s="41" t="e">
        <f t="shared" si="273"/>
        <v>#N/A</v>
      </c>
      <c r="J443" s="41" t="e">
        <f t="shared" si="273"/>
        <v>#N/A</v>
      </c>
      <c r="K443" s="215">
        <f t="shared" ca="1" si="242"/>
        <v>45.570129587897334</v>
      </c>
      <c r="L443" s="215">
        <f t="shared" ca="1" si="263"/>
        <v>45.570129587897334</v>
      </c>
      <c r="M443" s="121">
        <f t="shared" ca="1" si="243"/>
        <v>1.8738291784510339</v>
      </c>
      <c r="N443" s="121">
        <f t="shared" ca="1" si="264"/>
        <v>0.86133162781983896</v>
      </c>
      <c r="O443" s="121">
        <f t="shared" ca="1" si="265"/>
        <v>0.92004057746746648</v>
      </c>
      <c r="P443" s="121">
        <f t="shared" ca="1" si="272"/>
        <v>-0.53873026125487433</v>
      </c>
      <c r="Q443" s="121">
        <f t="shared" ca="1" si="244"/>
        <v>0.95975450832356413</v>
      </c>
      <c r="R443" s="121">
        <f t="shared" ca="1" si="245"/>
        <v>0.88053175669295158</v>
      </c>
      <c r="S443" s="121"/>
      <c r="T443" s="124">
        <f t="shared" ca="1" si="246"/>
        <v>47.13</v>
      </c>
      <c r="U443" s="124">
        <f t="shared" ca="1" si="247"/>
        <v>41.64</v>
      </c>
      <c r="V443" s="121">
        <f t="shared" ca="1" si="248"/>
        <v>1</v>
      </c>
      <c r="W443" s="121" t="e">
        <f t="shared" si="266"/>
        <v>#N/A</v>
      </c>
      <c r="X443" s="124">
        <f t="shared" si="267"/>
        <v>0.2</v>
      </c>
      <c r="Y443" s="124">
        <f t="shared" si="268"/>
        <v>0.8</v>
      </c>
      <c r="Z443" t="e">
        <f t="shared" ca="1" si="249"/>
        <v>#N/A</v>
      </c>
      <c r="AA443" t="e">
        <f t="shared" ca="1" si="250"/>
        <v>#N/A</v>
      </c>
      <c r="AB443" t="e">
        <f t="shared" ca="1" si="251"/>
        <v>#N/A</v>
      </c>
      <c r="AC443" t="e">
        <f t="shared" ca="1" si="252"/>
        <v>#N/A</v>
      </c>
      <c r="AD443" t="b">
        <f t="shared" ca="1" si="253"/>
        <v>0</v>
      </c>
      <c r="AE443" t="b">
        <f t="shared" ca="1" si="239"/>
        <v>0</v>
      </c>
      <c r="AF443" t="b">
        <f t="shared" ca="1" si="269"/>
        <v>0</v>
      </c>
      <c r="AG443" t="b">
        <f t="shared" ca="1" si="254"/>
        <v>0</v>
      </c>
      <c r="AH443" t="b">
        <f t="shared" ca="1" si="235"/>
        <v>0</v>
      </c>
      <c r="AI443" s="225" t="e">
        <f t="shared" ca="1" si="255"/>
        <v>#N/A</v>
      </c>
      <c r="AJ443" s="225" t="e">
        <f t="shared" ca="1" si="256"/>
        <v>#N/A</v>
      </c>
      <c r="AK443" s="225" t="e">
        <f t="shared" ca="1" si="257"/>
        <v>#N/A</v>
      </c>
      <c r="AL443" s="225" t="e">
        <f t="shared" ca="1" si="258"/>
        <v>#N/A</v>
      </c>
      <c r="AM443" t="b">
        <f t="shared" ca="1" si="259"/>
        <v>0</v>
      </c>
      <c r="AN443" t="b">
        <f t="shared" ca="1" si="236"/>
        <v>0</v>
      </c>
      <c r="AO443" t="b">
        <f t="shared" ca="1" si="270"/>
        <v>1</v>
      </c>
      <c r="AP443" t="b">
        <f t="shared" ca="1" si="260"/>
        <v>0</v>
      </c>
      <c r="AQ443" t="b">
        <f t="shared" ca="1" si="237"/>
        <v>0</v>
      </c>
      <c r="AR443" s="124" t="e">
        <f t="shared" ca="1" si="261"/>
        <v>#N/A</v>
      </c>
      <c r="AS443" s="124" t="e">
        <f t="shared" ca="1" si="262"/>
        <v>#N/A</v>
      </c>
      <c r="AT443" t="e">
        <f t="shared" ca="1" si="271"/>
        <v>#N/A</v>
      </c>
      <c r="AU443" t="e">
        <f t="shared" ca="1" si="271"/>
        <v>#N/A</v>
      </c>
    </row>
    <row r="444" spans="1:47" x14ac:dyDescent="0.25">
      <c r="A444">
        <v>412</v>
      </c>
      <c r="B444" s="74">
        <f ca="1">OFFSET(InputPriceData!B$15,CalculationsAndCharts!$A444+$A$11,0,1,1)</f>
        <v>40990</v>
      </c>
      <c r="C444" s="3">
        <f ca="1">OFFSET(InputPriceData!G$15,CalculationsAndCharts!$A444+$A$11,0,1,1)</f>
        <v>3521200</v>
      </c>
      <c r="D444" s="4">
        <f ca="1">OFFSET(InputPriceData!C$15,CalculationsAndCharts!$A444+$A$11,IF($C$7,7,0),1,1)</f>
        <v>45.88</v>
      </c>
      <c r="E444" s="4">
        <f ca="1">OFFSET(InputPriceData!D$15,CalculationsAndCharts!$A444+$A$11,IF($C$7,7,0),1,1)</f>
        <v>46.95</v>
      </c>
      <c r="F444" s="4">
        <f ca="1">OFFSET(InputPriceData!E$15,CalculationsAndCharts!$A444+$A$11,IF($C$7,7,0),1,1)</f>
        <v>45.44</v>
      </c>
      <c r="G444" s="4">
        <f ca="1">OFFSET(InputPriceData!F$15,CalculationsAndCharts!$A444+$A$11,IF($C$7,7,0),1,1)</f>
        <v>46.14</v>
      </c>
      <c r="H444" s="126" t="e">
        <f t="shared" si="241"/>
        <v>#N/A</v>
      </c>
      <c r="I444" s="41" t="e">
        <f t="shared" si="273"/>
        <v>#N/A</v>
      </c>
      <c r="J444" s="41" t="e">
        <f t="shared" si="273"/>
        <v>#N/A</v>
      </c>
      <c r="K444" s="215">
        <f t="shared" ca="1" si="242"/>
        <v>45.116076341520284</v>
      </c>
      <c r="L444" s="215">
        <f t="shared" ca="1" si="263"/>
        <v>45.116076341520284</v>
      </c>
      <c r="M444" s="121">
        <f t="shared" ca="1" si="243"/>
        <v>1.2844184888543628</v>
      </c>
      <c r="N444" s="121">
        <f t="shared" ca="1" si="264"/>
        <v>0.64156114707349854</v>
      </c>
      <c r="O444" s="121">
        <f t="shared" ca="1" si="265"/>
        <v>0.92004057746746648</v>
      </c>
      <c r="P444" s="121">
        <f t="shared" ca="1" si="272"/>
        <v>-0.53873026125487433</v>
      </c>
      <c r="Q444" s="121">
        <f t="shared" ca="1" si="244"/>
        <v>0.80909994702260901</v>
      </c>
      <c r="R444" s="121">
        <f t="shared" ca="1" si="245"/>
        <v>0.90412775291495939</v>
      </c>
      <c r="S444" s="121"/>
      <c r="T444" s="124">
        <f t="shared" ca="1" si="246"/>
        <v>46.14</v>
      </c>
      <c r="U444" s="124">
        <f t="shared" ca="1" si="247"/>
        <v>41.64</v>
      </c>
      <c r="V444" s="121">
        <f t="shared" ca="1" si="248"/>
        <v>1</v>
      </c>
      <c r="W444" s="121" t="e">
        <f t="shared" si="266"/>
        <v>#N/A</v>
      </c>
      <c r="X444" s="124">
        <f t="shared" si="267"/>
        <v>0.2</v>
      </c>
      <c r="Y444" s="124">
        <f t="shared" si="268"/>
        <v>0.8</v>
      </c>
      <c r="Z444" t="e">
        <f t="shared" ca="1" si="249"/>
        <v>#N/A</v>
      </c>
      <c r="AA444" t="e">
        <f t="shared" ca="1" si="250"/>
        <v>#N/A</v>
      </c>
      <c r="AB444" t="e">
        <f t="shared" ca="1" si="251"/>
        <v>#N/A</v>
      </c>
      <c r="AC444" t="e">
        <f t="shared" ca="1" si="252"/>
        <v>#N/A</v>
      </c>
      <c r="AD444" t="b">
        <f t="shared" ca="1" si="253"/>
        <v>0</v>
      </c>
      <c r="AE444" t="b">
        <f t="shared" ca="1" si="239"/>
        <v>0</v>
      </c>
      <c r="AF444" t="b">
        <f t="shared" ca="1" si="269"/>
        <v>0</v>
      </c>
      <c r="AG444" t="b">
        <f t="shared" ca="1" si="254"/>
        <v>0</v>
      </c>
      <c r="AH444" t="b">
        <f t="shared" ca="1" si="235"/>
        <v>0</v>
      </c>
      <c r="AI444" s="225" t="e">
        <f t="shared" ca="1" si="255"/>
        <v>#N/A</v>
      </c>
      <c r="AJ444" s="225" t="e">
        <f t="shared" ca="1" si="256"/>
        <v>#N/A</v>
      </c>
      <c r="AK444" s="225" t="e">
        <f t="shared" ca="1" si="257"/>
        <v>#N/A</v>
      </c>
      <c r="AL444" s="225" t="e">
        <f t="shared" ca="1" si="258"/>
        <v>#N/A</v>
      </c>
      <c r="AM444" t="b">
        <f t="shared" ca="1" si="259"/>
        <v>0</v>
      </c>
      <c r="AN444" t="b">
        <f t="shared" ca="1" si="236"/>
        <v>0</v>
      </c>
      <c r="AO444" t="b">
        <f t="shared" ca="1" si="270"/>
        <v>1</v>
      </c>
      <c r="AP444" t="b">
        <f t="shared" ca="1" si="260"/>
        <v>0</v>
      </c>
      <c r="AQ444" t="b">
        <f t="shared" ca="1" si="237"/>
        <v>0</v>
      </c>
      <c r="AR444" s="124" t="e">
        <f t="shared" ca="1" si="261"/>
        <v>#N/A</v>
      </c>
      <c r="AS444" s="124" t="e">
        <f t="shared" ca="1" si="262"/>
        <v>#N/A</v>
      </c>
      <c r="AT444" t="e">
        <f t="shared" ca="1" si="271"/>
        <v>#N/A</v>
      </c>
      <c r="AU444" t="e">
        <f t="shared" ca="1" si="271"/>
        <v>#N/A</v>
      </c>
    </row>
    <row r="445" spans="1:47" x14ac:dyDescent="0.25">
      <c r="A445">
        <v>413</v>
      </c>
      <c r="B445" s="74">
        <f ca="1">OFFSET(InputPriceData!B$15,CalculationsAndCharts!$A445+$A$11,0,1,1)</f>
        <v>40989</v>
      </c>
      <c r="C445" s="3">
        <f ca="1">OFFSET(InputPriceData!G$15,CalculationsAndCharts!$A445+$A$11,0,1,1)</f>
        <v>2026100</v>
      </c>
      <c r="D445" s="4">
        <f ca="1">OFFSET(InputPriceData!C$15,CalculationsAndCharts!$A445+$A$11,IF($C$7,7,0),1,1)</f>
        <v>45.41</v>
      </c>
      <c r="E445" s="4">
        <f ca="1">OFFSET(InputPriceData!D$15,CalculationsAndCharts!$A445+$A$11,IF($C$7,7,0),1,1)</f>
        <v>45.78</v>
      </c>
      <c r="F445" s="4">
        <f ca="1">OFFSET(InputPriceData!E$15,CalculationsAndCharts!$A445+$A$11,IF($C$7,7,0),1,1)</f>
        <v>44.68</v>
      </c>
      <c r="G445" s="4">
        <f ca="1">OFFSET(InputPriceData!F$15,CalculationsAndCharts!$A445+$A$11,IF($C$7,7,0),1,1)</f>
        <v>44.75</v>
      </c>
      <c r="H445" s="126" t="e">
        <f t="shared" si="241"/>
        <v>#N/A</v>
      </c>
      <c r="I445" s="41" t="e">
        <f t="shared" si="273"/>
        <v>#N/A</v>
      </c>
      <c r="J445" s="41" t="e">
        <f t="shared" si="273"/>
        <v>#N/A</v>
      </c>
      <c r="K445" s="215">
        <f t="shared" ca="1" si="242"/>
        <v>44.946951906430215</v>
      </c>
      <c r="L445" s="215">
        <f t="shared" ca="1" si="263"/>
        <v>44.946951906430215</v>
      </c>
      <c r="M445" s="121">
        <f t="shared" ca="1" si="243"/>
        <v>0.1230766530719386</v>
      </c>
      <c r="N445" s="121">
        <f t="shared" ca="1" si="264"/>
        <v>0.68425450596631288</v>
      </c>
      <c r="O445" s="121">
        <f t="shared" ca="1" si="265"/>
        <v>0.92004057746746648</v>
      </c>
      <c r="P445" s="121">
        <f t="shared" ca="1" si="272"/>
        <v>-0.53873026125487433</v>
      </c>
      <c r="Q445" s="121">
        <f t="shared" ca="1" si="244"/>
        <v>0.8383666130125923</v>
      </c>
      <c r="R445" s="121">
        <f t="shared" ca="1" si="245"/>
        <v>0.94937276233683709</v>
      </c>
      <c r="S445" s="121"/>
      <c r="T445" s="124">
        <f t="shared" ca="1" si="246"/>
        <v>45.25</v>
      </c>
      <c r="U445" s="124">
        <f t="shared" ca="1" si="247"/>
        <v>41.64</v>
      </c>
      <c r="V445" s="121">
        <f t="shared" ca="1" si="248"/>
        <v>0.86149584487534625</v>
      </c>
      <c r="W445" s="121" t="e">
        <f t="shared" si="266"/>
        <v>#N/A</v>
      </c>
      <c r="X445" s="124">
        <f t="shared" si="267"/>
        <v>0.2</v>
      </c>
      <c r="Y445" s="124">
        <f t="shared" si="268"/>
        <v>0.8</v>
      </c>
      <c r="Z445" t="e">
        <f t="shared" ca="1" si="249"/>
        <v>#N/A</v>
      </c>
      <c r="AA445" t="e">
        <f t="shared" ca="1" si="250"/>
        <v>#N/A</v>
      </c>
      <c r="AB445" t="e">
        <f t="shared" ca="1" si="251"/>
        <v>#N/A</v>
      </c>
      <c r="AC445" t="e">
        <f t="shared" ca="1" si="252"/>
        <v>#N/A</v>
      </c>
      <c r="AD445" t="b">
        <f t="shared" ca="1" si="253"/>
        <v>0</v>
      </c>
      <c r="AE445" t="b">
        <f t="shared" ca="1" si="239"/>
        <v>0</v>
      </c>
      <c r="AF445" t="b">
        <f t="shared" ca="1" si="269"/>
        <v>0</v>
      </c>
      <c r="AG445" t="b">
        <f t="shared" ca="1" si="254"/>
        <v>0</v>
      </c>
      <c r="AH445" t="b">
        <f t="shared" ca="1" si="235"/>
        <v>0</v>
      </c>
      <c r="AI445" s="225" t="e">
        <f t="shared" ca="1" si="255"/>
        <v>#N/A</v>
      </c>
      <c r="AJ445" s="225" t="e">
        <f t="shared" ca="1" si="256"/>
        <v>#N/A</v>
      </c>
      <c r="AK445" s="225" t="e">
        <f t="shared" ca="1" si="257"/>
        <v>#N/A</v>
      </c>
      <c r="AL445" s="225" t="e">
        <f t="shared" ca="1" si="258"/>
        <v>#N/A</v>
      </c>
      <c r="AM445" t="b">
        <f t="shared" ca="1" si="259"/>
        <v>0</v>
      </c>
      <c r="AN445" t="b">
        <f t="shared" ca="1" si="236"/>
        <v>0</v>
      </c>
      <c r="AO445" t="b">
        <f t="shared" ca="1" si="270"/>
        <v>1</v>
      </c>
      <c r="AP445" t="b">
        <f t="shared" ca="1" si="260"/>
        <v>0</v>
      </c>
      <c r="AQ445" t="b">
        <f t="shared" ca="1" si="237"/>
        <v>0</v>
      </c>
      <c r="AR445" s="124" t="e">
        <f t="shared" ca="1" si="261"/>
        <v>#N/A</v>
      </c>
      <c r="AS445" s="124" t="e">
        <f t="shared" ca="1" si="262"/>
        <v>#N/A</v>
      </c>
      <c r="AT445" t="e">
        <f t="shared" ca="1" si="271"/>
        <v>#N/A</v>
      </c>
      <c r="AU445" t="e">
        <f t="shared" ca="1" si="271"/>
        <v>#N/A</v>
      </c>
    </row>
    <row r="446" spans="1:47" x14ac:dyDescent="0.25">
      <c r="A446">
        <v>414</v>
      </c>
      <c r="B446" s="74">
        <f ca="1">OFFSET(InputPriceData!B$15,CalculationsAndCharts!$A446+$A$11,0,1,1)</f>
        <v>40988</v>
      </c>
      <c r="C446" s="3">
        <f ca="1">OFFSET(InputPriceData!G$15,CalculationsAndCharts!$A446+$A$11,0,1,1)</f>
        <v>2616900</v>
      </c>
      <c r="D446" s="4">
        <f ca="1">OFFSET(InputPriceData!C$15,CalculationsAndCharts!$A446+$A$11,IF($C$7,7,0),1,1)</f>
        <v>44.5</v>
      </c>
      <c r="E446" s="4">
        <f ca="1">OFFSET(InputPriceData!D$15,CalculationsAndCharts!$A446+$A$11,IF($C$7,7,0),1,1)</f>
        <v>45.27</v>
      </c>
      <c r="F446" s="4">
        <f ca="1">OFFSET(InputPriceData!E$15,CalculationsAndCharts!$A446+$A$11,IF($C$7,7,0),1,1)</f>
        <v>44.41</v>
      </c>
      <c r="G446" s="4">
        <f ca="1">OFFSET(InputPriceData!F$15,CalculationsAndCharts!$A446+$A$11,IF($C$7,7,0),1,1)</f>
        <v>45.25</v>
      </c>
      <c r="H446" s="126" t="e">
        <f t="shared" si="241"/>
        <v>#N/A</v>
      </c>
      <c r="I446" s="41" t="e">
        <f t="shared" si="273"/>
        <v>#N/A</v>
      </c>
      <c r="J446" s="41" t="e">
        <f t="shared" si="273"/>
        <v>#N/A</v>
      </c>
      <c r="K446" s="215">
        <f t="shared" ca="1" si="242"/>
        <v>44.842280521099106</v>
      </c>
      <c r="L446" s="215">
        <f t="shared" ca="1" si="263"/>
        <v>44.842280521099106</v>
      </c>
      <c r="M446" s="121">
        <f t="shared" ca="1" si="243"/>
        <v>0.80206086118657516</v>
      </c>
      <c r="N446" s="121">
        <f t="shared" ca="1" si="264"/>
        <v>0.80005363028352072</v>
      </c>
      <c r="O446" s="121">
        <f t="shared" ca="1" si="265"/>
        <v>0.92004057746746648</v>
      </c>
      <c r="P446" s="121">
        <f t="shared" ca="1" si="272"/>
        <v>-0.53873026125487433</v>
      </c>
      <c r="Q446" s="121">
        <f t="shared" ca="1" si="244"/>
        <v>0.91774791214702645</v>
      </c>
      <c r="R446" s="121">
        <f t="shared" ca="1" si="245"/>
        <v>0.9820529497968784</v>
      </c>
      <c r="S446" s="121"/>
      <c r="T446" s="124">
        <f t="shared" ca="1" si="246"/>
        <v>45.25</v>
      </c>
      <c r="U446" s="124">
        <f t="shared" ca="1" si="247"/>
        <v>41.38</v>
      </c>
      <c r="V446" s="121">
        <f t="shared" ca="1" si="248"/>
        <v>1</v>
      </c>
      <c r="W446" s="121" t="e">
        <f t="shared" si="266"/>
        <v>#N/A</v>
      </c>
      <c r="X446" s="124">
        <f t="shared" si="267"/>
        <v>0.2</v>
      </c>
      <c r="Y446" s="124">
        <f t="shared" si="268"/>
        <v>0.8</v>
      </c>
      <c r="Z446" t="e">
        <f t="shared" ca="1" si="249"/>
        <v>#N/A</v>
      </c>
      <c r="AA446" t="e">
        <f t="shared" ca="1" si="250"/>
        <v>#N/A</v>
      </c>
      <c r="AB446" t="e">
        <f t="shared" ca="1" si="251"/>
        <v>#N/A</v>
      </c>
      <c r="AC446" t="e">
        <f t="shared" ca="1" si="252"/>
        <v>#N/A</v>
      </c>
      <c r="AD446" t="b">
        <f t="shared" ca="1" si="253"/>
        <v>0</v>
      </c>
      <c r="AE446" t="b">
        <f t="shared" ca="1" si="239"/>
        <v>0</v>
      </c>
      <c r="AF446" t="b">
        <f t="shared" ca="1" si="269"/>
        <v>0</v>
      </c>
      <c r="AG446" t="b">
        <f t="shared" ca="1" si="254"/>
        <v>0</v>
      </c>
      <c r="AH446" t="b">
        <f t="shared" ca="1" si="235"/>
        <v>0</v>
      </c>
      <c r="AI446" s="225" t="e">
        <f t="shared" ca="1" si="255"/>
        <v>#N/A</v>
      </c>
      <c r="AJ446" s="225" t="e">
        <f t="shared" ca="1" si="256"/>
        <v>#N/A</v>
      </c>
      <c r="AK446" s="225" t="e">
        <f t="shared" ca="1" si="257"/>
        <v>#N/A</v>
      </c>
      <c r="AL446" s="225" t="e">
        <f t="shared" ca="1" si="258"/>
        <v>#N/A</v>
      </c>
      <c r="AM446" t="b">
        <f t="shared" ca="1" si="259"/>
        <v>0</v>
      </c>
      <c r="AN446" t="b">
        <f t="shared" ca="1" si="236"/>
        <v>0</v>
      </c>
      <c r="AO446" t="b">
        <f t="shared" ca="1" si="270"/>
        <v>1</v>
      </c>
      <c r="AP446" t="b">
        <f t="shared" ca="1" si="260"/>
        <v>0</v>
      </c>
      <c r="AQ446" t="b">
        <f t="shared" ca="1" si="237"/>
        <v>0</v>
      </c>
      <c r="AR446" s="124" t="e">
        <f t="shared" ca="1" si="261"/>
        <v>#N/A</v>
      </c>
      <c r="AS446" s="124" t="e">
        <f t="shared" ca="1" si="262"/>
        <v>#N/A</v>
      </c>
      <c r="AT446" t="e">
        <f t="shared" ca="1" si="271"/>
        <v>#N/A</v>
      </c>
      <c r="AU446" t="e">
        <f t="shared" ca="1" si="271"/>
        <v>#N/A</v>
      </c>
    </row>
    <row r="447" spans="1:47" x14ac:dyDescent="0.25">
      <c r="A447">
        <v>415</v>
      </c>
      <c r="B447" s="74">
        <f ca="1">OFFSET(InputPriceData!B$15,CalculationsAndCharts!$A447+$A$11,0,1,1)</f>
        <v>40987</v>
      </c>
      <c r="C447" s="3">
        <f ca="1">OFFSET(InputPriceData!G$15,CalculationsAndCharts!$A447+$A$11,0,1,1)</f>
        <v>1607100</v>
      </c>
      <c r="D447" s="4">
        <f ca="1">OFFSET(InputPriceData!C$15,CalculationsAndCharts!$A447+$A$11,IF($C$7,7,0),1,1)</f>
        <v>44.71</v>
      </c>
      <c r="E447" s="4">
        <f ca="1">OFFSET(InputPriceData!D$15,CalculationsAndCharts!$A447+$A$11,IF($C$7,7,0),1,1)</f>
        <v>45.04</v>
      </c>
      <c r="F447" s="4">
        <f ca="1">OFFSET(InputPriceData!E$15,CalculationsAndCharts!$A447+$A$11,IF($C$7,7,0),1,1)</f>
        <v>44.29</v>
      </c>
      <c r="G447" s="4">
        <f ca="1">OFFSET(InputPriceData!F$15,CalculationsAndCharts!$A447+$A$11,IF($C$7,7,0),1,1)</f>
        <v>44.75</v>
      </c>
      <c r="H447" s="126" t="e">
        <f t="shared" si="241"/>
        <v>#N/A</v>
      </c>
      <c r="I447" s="41" t="e">
        <f t="shared" si="273"/>
        <v>#N/A</v>
      </c>
      <c r="J447" s="41" t="e">
        <f t="shared" si="273"/>
        <v>#N/A</v>
      </c>
      <c r="K447" s="215">
        <f t="shared" ca="1" si="242"/>
        <v>44.684858600648028</v>
      </c>
      <c r="L447" s="215">
        <f t="shared" ca="1" si="263"/>
        <v>44.684858600648028</v>
      </c>
      <c r="M447" s="121">
        <f t="shared" ca="1" si="243"/>
        <v>0.51228883213485221</v>
      </c>
      <c r="N447" s="121">
        <f t="shared" ca="1" si="264"/>
        <v>0.87389294950777829</v>
      </c>
      <c r="O447" s="121">
        <f t="shared" ca="1" si="265"/>
        <v>0.92004057746746648</v>
      </c>
      <c r="P447" s="121">
        <f t="shared" ca="1" si="272"/>
        <v>-0.53873026125487433</v>
      </c>
      <c r="Q447" s="121">
        <f t="shared" ca="1" si="244"/>
        <v>0.96836540275228811</v>
      </c>
      <c r="R447" s="121">
        <f t="shared" ca="1" si="245"/>
        <v>0.99750463838605619</v>
      </c>
      <c r="S447" s="121"/>
      <c r="T447" s="124">
        <f t="shared" ca="1" si="246"/>
        <v>45.13</v>
      </c>
      <c r="U447" s="124">
        <f t="shared" ca="1" si="247"/>
        <v>41.38</v>
      </c>
      <c r="V447" s="121">
        <f t="shared" ca="1" si="248"/>
        <v>0.89866666666666595</v>
      </c>
      <c r="W447" s="121" t="e">
        <f t="shared" si="266"/>
        <v>#N/A</v>
      </c>
      <c r="X447" s="124">
        <f t="shared" si="267"/>
        <v>0.2</v>
      </c>
      <c r="Y447" s="124">
        <f t="shared" si="268"/>
        <v>0.8</v>
      </c>
      <c r="Z447" t="e">
        <f t="shared" ca="1" si="249"/>
        <v>#N/A</v>
      </c>
      <c r="AA447" t="e">
        <f t="shared" ca="1" si="250"/>
        <v>#N/A</v>
      </c>
      <c r="AB447" t="e">
        <f t="shared" ca="1" si="251"/>
        <v>#N/A</v>
      </c>
      <c r="AC447" t="e">
        <f t="shared" ca="1" si="252"/>
        <v>#N/A</v>
      </c>
      <c r="AD447" t="b">
        <f t="shared" ca="1" si="253"/>
        <v>0</v>
      </c>
      <c r="AE447" t="b">
        <f t="shared" ca="1" si="239"/>
        <v>0</v>
      </c>
      <c r="AF447" t="b">
        <f t="shared" ca="1" si="269"/>
        <v>0</v>
      </c>
      <c r="AG447" t="b">
        <f t="shared" ca="1" si="254"/>
        <v>0</v>
      </c>
      <c r="AH447" t="b">
        <f t="shared" ca="1" si="235"/>
        <v>0</v>
      </c>
      <c r="AI447" s="225" t="e">
        <f t="shared" ca="1" si="255"/>
        <v>#N/A</v>
      </c>
      <c r="AJ447" s="225" t="e">
        <f t="shared" ca="1" si="256"/>
        <v>#N/A</v>
      </c>
      <c r="AK447" s="225" t="e">
        <f t="shared" ca="1" si="257"/>
        <v>#N/A</v>
      </c>
      <c r="AL447" s="225" t="e">
        <f t="shared" ca="1" si="258"/>
        <v>#N/A</v>
      </c>
      <c r="AM447" t="b">
        <f t="shared" ca="1" si="259"/>
        <v>0</v>
      </c>
      <c r="AN447" t="b">
        <f t="shared" ca="1" si="236"/>
        <v>0</v>
      </c>
      <c r="AO447" t="b">
        <f t="shared" ca="1" si="270"/>
        <v>1</v>
      </c>
      <c r="AP447" t="b">
        <f t="shared" ca="1" si="260"/>
        <v>0</v>
      </c>
      <c r="AQ447" t="b">
        <f t="shared" ca="1" si="237"/>
        <v>0</v>
      </c>
      <c r="AR447" s="124" t="e">
        <f t="shared" ca="1" si="261"/>
        <v>#N/A</v>
      </c>
      <c r="AS447" s="124" t="e">
        <f t="shared" ca="1" si="262"/>
        <v>#N/A</v>
      </c>
      <c r="AT447" t="e">
        <f t="shared" ca="1" si="271"/>
        <v>#N/A</v>
      </c>
      <c r="AU447" t="e">
        <f t="shared" ca="1" si="271"/>
        <v>#N/A</v>
      </c>
    </row>
    <row r="448" spans="1:47" x14ac:dyDescent="0.25">
      <c r="A448">
        <v>416</v>
      </c>
      <c r="B448" s="74">
        <f ca="1">OFFSET(InputPriceData!B$15,CalculationsAndCharts!$A448+$A$11,0,1,1)</f>
        <v>40984</v>
      </c>
      <c r="C448" s="3">
        <f ca="1">OFFSET(InputPriceData!G$15,CalculationsAndCharts!$A448+$A$11,0,1,1)</f>
        <v>1196400</v>
      </c>
      <c r="D448" s="4">
        <f ca="1">OFFSET(InputPriceData!C$15,CalculationsAndCharts!$A448+$A$11,IF($C$7,7,0),1,1)</f>
        <v>45.13</v>
      </c>
      <c r="E448" s="4">
        <f ca="1">OFFSET(InputPriceData!D$15,CalculationsAndCharts!$A448+$A$11,IF($C$7,7,0),1,1)</f>
        <v>45.33</v>
      </c>
      <c r="F448" s="4">
        <f ca="1">OFFSET(InputPriceData!E$15,CalculationsAndCharts!$A448+$A$11,IF($C$7,7,0),1,1)</f>
        <v>44.64</v>
      </c>
      <c r="G448" s="4">
        <f ca="1">OFFSET(InputPriceData!F$15,CalculationsAndCharts!$A448+$A$11,IF($C$7,7,0),1,1)</f>
        <v>44.69</v>
      </c>
      <c r="H448" s="126" t="e">
        <f t="shared" si="241"/>
        <v>#N/A</v>
      </c>
      <c r="I448" s="41" t="e">
        <f t="shared" si="273"/>
        <v>#N/A</v>
      </c>
      <c r="J448" s="41" t="e">
        <f t="shared" si="273"/>
        <v>#N/A</v>
      </c>
      <c r="K448" s="215">
        <f t="shared" ca="1" si="242"/>
        <v>44.496068752410679</v>
      </c>
      <c r="L448" s="215">
        <f t="shared" ca="1" si="263"/>
        <v>44.496068752410679</v>
      </c>
      <c r="M448" s="121">
        <f t="shared" ca="1" si="243"/>
        <v>0.64243959549434582</v>
      </c>
      <c r="N448" s="121">
        <f t="shared" ca="1" si="264"/>
        <v>0.92004057746746648</v>
      </c>
      <c r="O448" s="121">
        <f t="shared" ca="1" si="265"/>
        <v>0.92004057746746648</v>
      </c>
      <c r="P448" s="121">
        <f t="shared" ca="1" si="272"/>
        <v>-0.53873026125487433</v>
      </c>
      <c r="Q448" s="121">
        <f t="shared" ca="1" si="244"/>
        <v>1</v>
      </c>
      <c r="R448" s="121">
        <f t="shared" ca="1" si="245"/>
        <v>1.0015625151634402</v>
      </c>
      <c r="S448" s="121"/>
      <c r="T448" s="124">
        <f t="shared" ca="1" si="246"/>
        <v>45.13</v>
      </c>
      <c r="U448" s="124">
        <f t="shared" ca="1" si="247"/>
        <v>41.38</v>
      </c>
      <c r="V448" s="121">
        <f t="shared" ca="1" si="248"/>
        <v>0.88266666666666538</v>
      </c>
      <c r="W448" s="121" t="e">
        <f t="shared" si="266"/>
        <v>#N/A</v>
      </c>
      <c r="X448" s="124">
        <f t="shared" si="267"/>
        <v>0.2</v>
      </c>
      <c r="Y448" s="124">
        <f t="shared" si="268"/>
        <v>0.8</v>
      </c>
      <c r="Z448" t="e">
        <f t="shared" ca="1" si="249"/>
        <v>#N/A</v>
      </c>
      <c r="AA448" t="e">
        <f t="shared" ca="1" si="250"/>
        <v>#N/A</v>
      </c>
      <c r="AB448" t="e">
        <f t="shared" ca="1" si="251"/>
        <v>#N/A</v>
      </c>
      <c r="AC448" t="e">
        <f t="shared" ca="1" si="252"/>
        <v>#N/A</v>
      </c>
      <c r="AD448" t="b">
        <f t="shared" ca="1" si="253"/>
        <v>0</v>
      </c>
      <c r="AE448" t="b">
        <f t="shared" ca="1" si="239"/>
        <v>0</v>
      </c>
      <c r="AF448" t="b">
        <f t="shared" ca="1" si="269"/>
        <v>0</v>
      </c>
      <c r="AG448" t="b">
        <f t="shared" ca="1" si="254"/>
        <v>0</v>
      </c>
      <c r="AH448" t="b">
        <f t="shared" ca="1" si="235"/>
        <v>0</v>
      </c>
      <c r="AI448" s="225" t="e">
        <f t="shared" ca="1" si="255"/>
        <v>#N/A</v>
      </c>
      <c r="AJ448" s="225" t="e">
        <f t="shared" ca="1" si="256"/>
        <v>#N/A</v>
      </c>
      <c r="AK448" s="225" t="e">
        <f t="shared" ca="1" si="257"/>
        <v>#N/A</v>
      </c>
      <c r="AL448" s="225" t="e">
        <f t="shared" ca="1" si="258"/>
        <v>#N/A</v>
      </c>
      <c r="AM448" t="b">
        <f t="shared" ca="1" si="259"/>
        <v>0</v>
      </c>
      <c r="AN448" t="b">
        <f t="shared" ca="1" si="236"/>
        <v>0</v>
      </c>
      <c r="AO448" t="b">
        <f t="shared" ca="1" si="270"/>
        <v>1</v>
      </c>
      <c r="AP448" t="b">
        <f t="shared" ca="1" si="260"/>
        <v>0</v>
      </c>
      <c r="AQ448" t="b">
        <f t="shared" ca="1" si="237"/>
        <v>0</v>
      </c>
      <c r="AR448" s="124" t="e">
        <f t="shared" ca="1" si="261"/>
        <v>#N/A</v>
      </c>
      <c r="AS448" s="124" t="e">
        <f t="shared" ca="1" si="262"/>
        <v>#N/A</v>
      </c>
      <c r="AT448" t="e">
        <f t="shared" ca="1" si="271"/>
        <v>#N/A</v>
      </c>
      <c r="AU448" t="e">
        <f t="shared" ca="1" si="271"/>
        <v>#N/A</v>
      </c>
    </row>
    <row r="449" spans="1:47" x14ac:dyDescent="0.25">
      <c r="A449">
        <v>417</v>
      </c>
      <c r="B449" s="74">
        <f ca="1">OFFSET(InputPriceData!B$15,CalculationsAndCharts!$A449+$A$11,0,1,1)</f>
        <v>40983</v>
      </c>
      <c r="C449" s="3">
        <f ca="1">OFFSET(InputPriceData!G$15,CalculationsAndCharts!$A449+$A$11,0,1,1)</f>
        <v>2422700</v>
      </c>
      <c r="D449" s="4">
        <f ca="1">OFFSET(InputPriceData!C$15,CalculationsAndCharts!$A449+$A$11,IF($C$7,7,0),1,1)</f>
        <v>44.55</v>
      </c>
      <c r="E449" s="4">
        <f ca="1">OFFSET(InputPriceData!D$15,CalculationsAndCharts!$A449+$A$11,IF($C$7,7,0),1,1)</f>
        <v>45.75</v>
      </c>
      <c r="F449" s="4">
        <f ca="1">OFFSET(InputPriceData!E$15,CalculationsAndCharts!$A449+$A$11,IF($C$7,7,0),1,1)</f>
        <v>44.28</v>
      </c>
      <c r="G449" s="4">
        <f ca="1">OFFSET(InputPriceData!F$15,CalculationsAndCharts!$A449+$A$11,IF($C$7,7,0),1,1)</f>
        <v>45.13</v>
      </c>
      <c r="H449" s="126" t="e">
        <f t="shared" si="241"/>
        <v>#N/A</v>
      </c>
      <c r="I449" s="41" t="e">
        <f t="shared" si="273"/>
        <v>#N/A</v>
      </c>
      <c r="J449" s="41" t="e">
        <f t="shared" si="273"/>
        <v>#N/A</v>
      </c>
      <c r="K449" s="215">
        <f t="shared" ca="1" si="242"/>
        <v>44.174876936388017</v>
      </c>
      <c r="L449" s="215">
        <f t="shared" ca="1" si="263"/>
        <v>44.174876936388017</v>
      </c>
      <c r="M449" s="121">
        <f t="shared" ca="1" si="243"/>
        <v>1.3427702361308269</v>
      </c>
      <c r="N449" s="121">
        <f t="shared" ca="1" si="264"/>
        <v>0.82133843902941583</v>
      </c>
      <c r="O449" s="121">
        <f t="shared" ca="1" si="265"/>
        <v>0.82133843902941583</v>
      </c>
      <c r="P449" s="121">
        <f t="shared" ca="1" si="272"/>
        <v>-0.53873026125487433</v>
      </c>
      <c r="Q449" s="121">
        <f t="shared" ca="1" si="244"/>
        <v>1</v>
      </c>
      <c r="R449" s="121">
        <f t="shared" ca="1" si="245"/>
        <v>1.0007320541243925</v>
      </c>
      <c r="S449" s="121"/>
      <c r="T449" s="124">
        <f t="shared" ca="1" si="246"/>
        <v>45.13</v>
      </c>
      <c r="U449" s="124">
        <f t="shared" ca="1" si="247"/>
        <v>41.38</v>
      </c>
      <c r="V449" s="121">
        <f t="shared" ca="1" si="248"/>
        <v>1</v>
      </c>
      <c r="W449" s="121" t="e">
        <f t="shared" si="266"/>
        <v>#N/A</v>
      </c>
      <c r="X449" s="124">
        <f t="shared" si="267"/>
        <v>0.2</v>
      </c>
      <c r="Y449" s="124">
        <f t="shared" si="268"/>
        <v>0.8</v>
      </c>
      <c r="Z449" t="e">
        <f t="shared" ca="1" si="249"/>
        <v>#N/A</v>
      </c>
      <c r="AA449" t="e">
        <f t="shared" ca="1" si="250"/>
        <v>#N/A</v>
      </c>
      <c r="AB449" t="e">
        <f t="shared" ca="1" si="251"/>
        <v>#N/A</v>
      </c>
      <c r="AC449" t="e">
        <f t="shared" ca="1" si="252"/>
        <v>#N/A</v>
      </c>
      <c r="AD449" t="b">
        <f t="shared" ca="1" si="253"/>
        <v>0</v>
      </c>
      <c r="AE449" t="b">
        <f t="shared" ca="1" si="239"/>
        <v>0</v>
      </c>
      <c r="AF449" t="b">
        <f t="shared" ca="1" si="269"/>
        <v>0</v>
      </c>
      <c r="AG449" t="b">
        <f t="shared" ca="1" si="254"/>
        <v>0</v>
      </c>
      <c r="AH449" t="b">
        <f t="shared" ca="1" si="235"/>
        <v>0</v>
      </c>
      <c r="AI449" s="225" t="e">
        <f t="shared" ca="1" si="255"/>
        <v>#N/A</v>
      </c>
      <c r="AJ449" s="225" t="e">
        <f t="shared" ca="1" si="256"/>
        <v>#N/A</v>
      </c>
      <c r="AK449" s="225" t="e">
        <f t="shared" ca="1" si="257"/>
        <v>#N/A</v>
      </c>
      <c r="AL449" s="225" t="e">
        <f t="shared" ca="1" si="258"/>
        <v>#N/A</v>
      </c>
      <c r="AM449" t="b">
        <f t="shared" ca="1" si="259"/>
        <v>0</v>
      </c>
      <c r="AN449" t="b">
        <f t="shared" ca="1" si="236"/>
        <v>0</v>
      </c>
      <c r="AO449" t="b">
        <f t="shared" ca="1" si="270"/>
        <v>1</v>
      </c>
      <c r="AP449" t="b">
        <f t="shared" ca="1" si="260"/>
        <v>0</v>
      </c>
      <c r="AQ449" t="b">
        <f t="shared" ca="1" si="237"/>
        <v>0</v>
      </c>
      <c r="AR449" s="124" t="e">
        <f t="shared" ca="1" si="261"/>
        <v>#N/A</v>
      </c>
      <c r="AS449" s="124" t="e">
        <f t="shared" ca="1" si="262"/>
        <v>#N/A</v>
      </c>
      <c r="AT449" t="e">
        <f t="shared" ca="1" si="271"/>
        <v>#N/A</v>
      </c>
      <c r="AU449" t="e">
        <f t="shared" ca="1" si="271"/>
        <v>#N/A</v>
      </c>
    </row>
    <row r="450" spans="1:47" x14ac:dyDescent="0.25">
      <c r="A450">
        <v>418</v>
      </c>
      <c r="B450" s="74">
        <f ca="1">OFFSET(InputPriceData!B$15,CalculationsAndCharts!$A450+$A$11,0,1,1)</f>
        <v>40982</v>
      </c>
      <c r="C450" s="3">
        <f ca="1">OFFSET(InputPriceData!G$15,CalculationsAndCharts!$A450+$A$11,0,1,1)</f>
        <v>1199900</v>
      </c>
      <c r="D450" s="4">
        <f ca="1">OFFSET(InputPriceData!C$15,CalculationsAndCharts!$A450+$A$11,IF($C$7,7,0),1,1)</f>
        <v>43.67</v>
      </c>
      <c r="E450" s="4">
        <f ca="1">OFFSET(InputPriceData!D$15,CalculationsAndCharts!$A450+$A$11,IF($C$7,7,0),1,1)</f>
        <v>44.46</v>
      </c>
      <c r="F450" s="4">
        <f ca="1">OFFSET(InputPriceData!E$15,CalculationsAndCharts!$A450+$A$11,IF($C$7,7,0),1,1)</f>
        <v>43.67</v>
      </c>
      <c r="G450" s="4">
        <f ca="1">OFFSET(InputPriceData!F$15,CalculationsAndCharts!$A450+$A$11,IF($C$7,7,0),1,1)</f>
        <v>44.46</v>
      </c>
      <c r="H450" s="126" t="e">
        <f t="shared" si="241"/>
        <v>#N/A</v>
      </c>
      <c r="I450" s="41" t="e">
        <f t="shared" si="273"/>
        <v>#N/A</v>
      </c>
      <c r="J450" s="41" t="e">
        <f t="shared" si="273"/>
        <v>#N/A</v>
      </c>
      <c r="K450" s="215">
        <f t="shared" ca="1" si="242"/>
        <v>43.846387856620481</v>
      </c>
      <c r="L450" s="215">
        <f t="shared" ca="1" si="263"/>
        <v>43.846387856620481</v>
      </c>
      <c r="M450" s="121">
        <f t="shared" ca="1" si="243"/>
        <v>0.95265151951852078</v>
      </c>
      <c r="N450" s="121">
        <f t="shared" ca="1" si="264"/>
        <v>0.68676737081076322</v>
      </c>
      <c r="O450" s="121">
        <f t="shared" ca="1" si="265"/>
        <v>0.68676737081076322</v>
      </c>
      <c r="P450" s="121">
        <f t="shared" ca="1" si="272"/>
        <v>-0.53873026125487433</v>
      </c>
      <c r="Q450" s="121">
        <f t="shared" ca="1" si="244"/>
        <v>1</v>
      </c>
      <c r="R450" s="121">
        <f t="shared" ca="1" si="245"/>
        <v>0.99826237485443947</v>
      </c>
      <c r="S450" s="121"/>
      <c r="T450" s="124">
        <f t="shared" ca="1" si="246"/>
        <v>44.46</v>
      </c>
      <c r="U450" s="124">
        <f t="shared" ca="1" si="247"/>
        <v>41.38</v>
      </c>
      <c r="V450" s="121">
        <f t="shared" ca="1" si="248"/>
        <v>1</v>
      </c>
      <c r="W450" s="121" t="e">
        <f t="shared" si="266"/>
        <v>#N/A</v>
      </c>
      <c r="X450" s="124">
        <f t="shared" si="267"/>
        <v>0.2</v>
      </c>
      <c r="Y450" s="124">
        <f t="shared" si="268"/>
        <v>0.8</v>
      </c>
      <c r="Z450" t="e">
        <f t="shared" ca="1" si="249"/>
        <v>#N/A</v>
      </c>
      <c r="AA450" t="e">
        <f t="shared" ca="1" si="250"/>
        <v>#N/A</v>
      </c>
      <c r="AB450" t="e">
        <f t="shared" ca="1" si="251"/>
        <v>#N/A</v>
      </c>
      <c r="AC450" t="e">
        <f t="shared" ca="1" si="252"/>
        <v>#N/A</v>
      </c>
      <c r="AD450" t="b">
        <f t="shared" ca="1" si="253"/>
        <v>0</v>
      </c>
      <c r="AE450" t="b">
        <f t="shared" ca="1" si="239"/>
        <v>0</v>
      </c>
      <c r="AF450" t="b">
        <f t="shared" ca="1" si="269"/>
        <v>0</v>
      </c>
      <c r="AG450" t="b">
        <f t="shared" ca="1" si="254"/>
        <v>0</v>
      </c>
      <c r="AH450" t="b">
        <f t="shared" ca="1" si="235"/>
        <v>0</v>
      </c>
      <c r="AI450" s="225" t="e">
        <f t="shared" ca="1" si="255"/>
        <v>#N/A</v>
      </c>
      <c r="AJ450" s="225" t="e">
        <f t="shared" ca="1" si="256"/>
        <v>#N/A</v>
      </c>
      <c r="AK450" s="225" t="e">
        <f t="shared" ca="1" si="257"/>
        <v>#N/A</v>
      </c>
      <c r="AL450" s="225" t="e">
        <f t="shared" ca="1" si="258"/>
        <v>#N/A</v>
      </c>
      <c r="AM450" t="b">
        <f t="shared" ca="1" si="259"/>
        <v>0</v>
      </c>
      <c r="AN450" t="b">
        <f t="shared" ca="1" si="236"/>
        <v>0</v>
      </c>
      <c r="AO450" t="b">
        <f t="shared" ca="1" si="270"/>
        <v>1</v>
      </c>
      <c r="AP450" t="b">
        <f t="shared" ca="1" si="260"/>
        <v>0</v>
      </c>
      <c r="AQ450" t="b">
        <f t="shared" ca="1" si="237"/>
        <v>0</v>
      </c>
      <c r="AR450" s="124" t="e">
        <f t="shared" ca="1" si="261"/>
        <v>#N/A</v>
      </c>
      <c r="AS450" s="124" t="e">
        <f t="shared" ca="1" si="262"/>
        <v>#N/A</v>
      </c>
      <c r="AT450" t="e">
        <f t="shared" ca="1" si="271"/>
        <v>#N/A</v>
      </c>
      <c r="AU450" t="e">
        <f t="shared" ca="1" si="271"/>
        <v>#N/A</v>
      </c>
    </row>
    <row r="451" spans="1:47" x14ac:dyDescent="0.25">
      <c r="A451">
        <v>419</v>
      </c>
      <c r="B451" s="74">
        <f ca="1">OFFSET(InputPriceData!B$15,CalculationsAndCharts!$A451+$A$11,0,1,1)</f>
        <v>40981</v>
      </c>
      <c r="C451" s="3">
        <f ca="1">OFFSET(InputPriceData!G$15,CalculationsAndCharts!$A451+$A$11,0,1,1)</f>
        <v>1015900</v>
      </c>
      <c r="D451" s="4">
        <f ca="1">OFFSET(InputPriceData!C$15,CalculationsAndCharts!$A451+$A$11,IF($C$7,7,0),1,1)</f>
        <v>43.82</v>
      </c>
      <c r="E451" s="4">
        <f ca="1">OFFSET(InputPriceData!D$15,CalculationsAndCharts!$A451+$A$11,IF($C$7,7,0),1,1)</f>
        <v>44.08</v>
      </c>
      <c r="F451" s="4">
        <f ca="1">OFFSET(InputPriceData!E$15,CalculationsAndCharts!$A451+$A$11,IF($C$7,7,0),1,1)</f>
        <v>43.42</v>
      </c>
      <c r="G451" s="4">
        <f ca="1">OFFSET(InputPriceData!F$15,CalculationsAndCharts!$A451+$A$11,IF($C$7,7,0),1,1)</f>
        <v>43.86</v>
      </c>
      <c r="H451" s="126" t="e">
        <f t="shared" si="241"/>
        <v>#N/A</v>
      </c>
      <c r="I451" s="41" t="e">
        <f t="shared" si="273"/>
        <v>#N/A</v>
      </c>
      <c r="J451" s="41" t="e">
        <f t="shared" si="273"/>
        <v>#N/A</v>
      </c>
      <c r="K451" s="215">
        <f t="shared" ca="1" si="242"/>
        <v>43.631550040191797</v>
      </c>
      <c r="L451" s="215">
        <f t="shared" ca="1" si="263"/>
        <v>43.631550040191797</v>
      </c>
      <c r="M451" s="121">
        <f t="shared" ca="1" si="243"/>
        <v>0.55106491743649189</v>
      </c>
      <c r="N451" s="121">
        <f t="shared" ca="1" si="264"/>
        <v>0.64327061098833238</v>
      </c>
      <c r="O451" s="121">
        <f t="shared" ca="1" si="265"/>
        <v>0.64327061098833238</v>
      </c>
      <c r="P451" s="121">
        <f t="shared" ca="1" si="272"/>
        <v>-0.53873026125487433</v>
      </c>
      <c r="Q451" s="121">
        <f t="shared" ca="1" si="244"/>
        <v>1</v>
      </c>
      <c r="R451" s="121">
        <f t="shared" ca="1" si="245"/>
        <v>0.9933271840128608</v>
      </c>
      <c r="S451" s="121"/>
      <c r="T451" s="124">
        <f t="shared" ca="1" si="246"/>
        <v>44.21</v>
      </c>
      <c r="U451" s="124">
        <f t="shared" ca="1" si="247"/>
        <v>41.38</v>
      </c>
      <c r="V451" s="121">
        <f t="shared" ca="1" si="248"/>
        <v>0.87632508833922207</v>
      </c>
      <c r="W451" s="121" t="e">
        <f t="shared" si="266"/>
        <v>#N/A</v>
      </c>
      <c r="X451" s="124">
        <f t="shared" si="267"/>
        <v>0.2</v>
      </c>
      <c r="Y451" s="124">
        <f t="shared" si="268"/>
        <v>0.8</v>
      </c>
      <c r="Z451" t="e">
        <f t="shared" ca="1" si="249"/>
        <v>#N/A</v>
      </c>
      <c r="AA451" t="e">
        <f t="shared" ca="1" si="250"/>
        <v>#N/A</v>
      </c>
      <c r="AB451" t="e">
        <f t="shared" ca="1" si="251"/>
        <v>#N/A</v>
      </c>
      <c r="AC451" t="e">
        <f t="shared" ca="1" si="252"/>
        <v>#N/A</v>
      </c>
      <c r="AD451" t="b">
        <f t="shared" ca="1" si="253"/>
        <v>0</v>
      </c>
      <c r="AE451" t="b">
        <f t="shared" ca="1" si="239"/>
        <v>0</v>
      </c>
      <c r="AF451" t="b">
        <f t="shared" ca="1" si="269"/>
        <v>0</v>
      </c>
      <c r="AG451" t="b">
        <f t="shared" ca="1" si="254"/>
        <v>0</v>
      </c>
      <c r="AH451" t="b">
        <f t="shared" ca="1" si="235"/>
        <v>0</v>
      </c>
      <c r="AI451" s="225" t="e">
        <f t="shared" ca="1" si="255"/>
        <v>#N/A</v>
      </c>
      <c r="AJ451" s="225" t="e">
        <f t="shared" ca="1" si="256"/>
        <v>#N/A</v>
      </c>
      <c r="AK451" s="225" t="e">
        <f t="shared" ca="1" si="257"/>
        <v>#N/A</v>
      </c>
      <c r="AL451" s="225" t="e">
        <f t="shared" ca="1" si="258"/>
        <v>#N/A</v>
      </c>
      <c r="AM451" t="b">
        <f t="shared" ca="1" si="259"/>
        <v>0</v>
      </c>
      <c r="AN451" t="b">
        <f t="shared" ca="1" si="236"/>
        <v>0</v>
      </c>
      <c r="AO451" t="b">
        <f t="shared" ca="1" si="270"/>
        <v>1</v>
      </c>
      <c r="AP451" t="b">
        <f t="shared" ca="1" si="260"/>
        <v>0</v>
      </c>
      <c r="AQ451" t="b">
        <f t="shared" ca="1" si="237"/>
        <v>0</v>
      </c>
      <c r="AR451" s="124" t="e">
        <f t="shared" ca="1" si="261"/>
        <v>#N/A</v>
      </c>
      <c r="AS451" s="124" t="e">
        <f t="shared" ca="1" si="262"/>
        <v>#N/A</v>
      </c>
      <c r="AT451" t="e">
        <f t="shared" ca="1" si="271"/>
        <v>#N/A</v>
      </c>
      <c r="AU451" t="e">
        <f t="shared" ca="1" si="271"/>
        <v>#N/A</v>
      </c>
    </row>
    <row r="452" spans="1:47" x14ac:dyDescent="0.25">
      <c r="A452">
        <v>420</v>
      </c>
      <c r="B452" s="74">
        <f ca="1">OFFSET(InputPriceData!B$15,CalculationsAndCharts!$A452+$A$11,0,1,1)</f>
        <v>40980</v>
      </c>
      <c r="C452" s="3">
        <f ca="1">OFFSET(InputPriceData!G$15,CalculationsAndCharts!$A452+$A$11,0,1,1)</f>
        <v>1049700</v>
      </c>
      <c r="D452" s="4">
        <f ca="1">OFFSET(InputPriceData!C$15,CalculationsAndCharts!$A452+$A$11,IF($C$7,7,0),1,1)</f>
        <v>44.18</v>
      </c>
      <c r="E452" s="4">
        <f ca="1">OFFSET(InputPriceData!D$15,CalculationsAndCharts!$A452+$A$11,IF($C$7,7,0),1,1)</f>
        <v>44.32</v>
      </c>
      <c r="F452" s="4">
        <f ca="1">OFFSET(InputPriceData!E$15,CalculationsAndCharts!$A452+$A$11,IF($C$7,7,0),1,1)</f>
        <v>43.53</v>
      </c>
      <c r="G452" s="4">
        <f ca="1">OFFSET(InputPriceData!F$15,CalculationsAndCharts!$A452+$A$11,IF($C$7,7,0),1,1)</f>
        <v>43.61</v>
      </c>
      <c r="H452" s="126" t="e">
        <f t="shared" si="241"/>
        <v>#N/A</v>
      </c>
      <c r="I452" s="41" t="e">
        <f t="shared" si="273"/>
        <v>#N/A</v>
      </c>
      <c r="J452" s="41" t="e">
        <f t="shared" si="273"/>
        <v>#N/A</v>
      </c>
      <c r="K452" s="215">
        <f t="shared" ca="1" si="242"/>
        <v>43.434445027004443</v>
      </c>
      <c r="L452" s="215">
        <f t="shared" ca="1" si="263"/>
        <v>43.434445027004443</v>
      </c>
      <c r="M452" s="121">
        <f t="shared" ca="1" si="243"/>
        <v>0.44731264754485944</v>
      </c>
      <c r="N452" s="121">
        <f t="shared" ca="1" si="264"/>
        <v>0.60434631093500923</v>
      </c>
      <c r="O452" s="121">
        <f t="shared" ca="1" si="265"/>
        <v>0.60434631093500923</v>
      </c>
      <c r="P452" s="121">
        <f t="shared" ca="1" si="272"/>
        <v>-0.53873026125487433</v>
      </c>
      <c r="Q452" s="121">
        <f t="shared" ca="1" si="244"/>
        <v>1</v>
      </c>
      <c r="R452" s="121">
        <f t="shared" ca="1" si="245"/>
        <v>0.98543490002449008</v>
      </c>
      <c r="S452" s="121"/>
      <c r="T452" s="124">
        <f t="shared" ca="1" si="246"/>
        <v>44.21</v>
      </c>
      <c r="U452" s="124">
        <f t="shared" ca="1" si="247"/>
        <v>41.38</v>
      </c>
      <c r="V452" s="121">
        <f t="shared" ca="1" si="248"/>
        <v>0.78798586572438101</v>
      </c>
      <c r="W452" s="121" t="e">
        <f t="shared" si="266"/>
        <v>#N/A</v>
      </c>
      <c r="X452" s="124">
        <f t="shared" si="267"/>
        <v>0.2</v>
      </c>
      <c r="Y452" s="124">
        <f t="shared" si="268"/>
        <v>0.8</v>
      </c>
      <c r="Z452" t="e">
        <f t="shared" ca="1" si="249"/>
        <v>#N/A</v>
      </c>
      <c r="AA452" t="e">
        <f t="shared" ca="1" si="250"/>
        <v>#N/A</v>
      </c>
      <c r="AB452" t="e">
        <f t="shared" ca="1" si="251"/>
        <v>#N/A</v>
      </c>
      <c r="AC452" t="e">
        <f t="shared" ca="1" si="252"/>
        <v>#N/A</v>
      </c>
      <c r="AD452" t="b">
        <f t="shared" ca="1" si="253"/>
        <v>0</v>
      </c>
      <c r="AE452" t="b">
        <f t="shared" ca="1" si="239"/>
        <v>0</v>
      </c>
      <c r="AF452" t="b">
        <f t="shared" ca="1" si="269"/>
        <v>0</v>
      </c>
      <c r="AG452" t="b">
        <f t="shared" ca="1" si="254"/>
        <v>0</v>
      </c>
      <c r="AH452" t="b">
        <f t="shared" ca="1" si="235"/>
        <v>0</v>
      </c>
      <c r="AI452" s="225" t="e">
        <f t="shared" ca="1" si="255"/>
        <v>#N/A</v>
      </c>
      <c r="AJ452" s="225" t="e">
        <f t="shared" ca="1" si="256"/>
        <v>#N/A</v>
      </c>
      <c r="AK452" s="225" t="e">
        <f t="shared" ca="1" si="257"/>
        <v>#N/A</v>
      </c>
      <c r="AL452" s="225" t="e">
        <f t="shared" ca="1" si="258"/>
        <v>#N/A</v>
      </c>
      <c r="AM452" t="b">
        <f t="shared" ca="1" si="259"/>
        <v>0</v>
      </c>
      <c r="AN452" t="b">
        <f t="shared" ca="1" si="236"/>
        <v>0</v>
      </c>
      <c r="AO452" t="b">
        <f t="shared" ca="1" si="270"/>
        <v>1</v>
      </c>
      <c r="AP452" t="b">
        <f t="shared" ca="1" si="260"/>
        <v>0</v>
      </c>
      <c r="AQ452" t="b">
        <f t="shared" ca="1" si="237"/>
        <v>0</v>
      </c>
      <c r="AR452" s="124" t="e">
        <f t="shared" ca="1" si="261"/>
        <v>#N/A</v>
      </c>
      <c r="AS452" s="124" t="e">
        <f t="shared" ca="1" si="262"/>
        <v>#N/A</v>
      </c>
      <c r="AT452" t="e">
        <f t="shared" ca="1" si="271"/>
        <v>#N/A</v>
      </c>
      <c r="AU452" t="e">
        <f t="shared" ca="1" si="271"/>
        <v>#N/A</v>
      </c>
    </row>
    <row r="453" spans="1:47" x14ac:dyDescent="0.25">
      <c r="A453">
        <v>421</v>
      </c>
      <c r="B453" s="74">
        <f ca="1">OFFSET(InputPriceData!B$15,CalculationsAndCharts!$A453+$A$11,0,1,1)</f>
        <v>40977</v>
      </c>
      <c r="C453" s="3">
        <f ca="1">OFFSET(InputPriceData!G$15,CalculationsAndCharts!$A453+$A$11,0,1,1)</f>
        <v>1689500</v>
      </c>
      <c r="D453" s="4">
        <f ca="1">OFFSET(InputPriceData!C$15,CalculationsAndCharts!$A453+$A$11,IF($C$7,7,0),1,1)</f>
        <v>43.41</v>
      </c>
      <c r="E453" s="4">
        <f ca="1">OFFSET(InputPriceData!D$15,CalculationsAndCharts!$A453+$A$11,IF($C$7,7,0),1,1)</f>
        <v>44.41</v>
      </c>
      <c r="F453" s="4">
        <f ca="1">OFFSET(InputPriceData!E$15,CalculationsAndCharts!$A453+$A$11,IF($C$7,7,0),1,1)</f>
        <v>43.25</v>
      </c>
      <c r="G453" s="4">
        <f ca="1">OFFSET(InputPriceData!F$15,CalculationsAndCharts!$A453+$A$11,IF($C$7,7,0),1,1)</f>
        <v>44.21</v>
      </c>
      <c r="H453" s="126" t="e">
        <f t="shared" si="241"/>
        <v>#N/A</v>
      </c>
      <c r="I453" s="41" t="e">
        <f t="shared" ref="I453:J472" si="274">IF($A453=$E$25,I$32,NA())</f>
        <v>#N/A</v>
      </c>
      <c r="J453" s="41" t="e">
        <f t="shared" si="274"/>
        <v>#N/A</v>
      </c>
      <c r="K453" s="215">
        <f t="shared" ca="1" si="242"/>
        <v>43.140194854170687</v>
      </c>
      <c r="L453" s="215">
        <f t="shared" ca="1" si="263"/>
        <v>43.140194854170687</v>
      </c>
      <c r="M453" s="121">
        <f t="shared" ca="1" si="243"/>
        <v>1.2527597075516268</v>
      </c>
      <c r="N453" s="121">
        <f t="shared" ca="1" si="264"/>
        <v>0.44498823697155443</v>
      </c>
      <c r="O453" s="121">
        <f t="shared" ca="1" si="265"/>
        <v>0.44498823697155443</v>
      </c>
      <c r="P453" s="121">
        <f t="shared" ca="1" si="272"/>
        <v>-0.53873026125487433</v>
      </c>
      <c r="Q453" s="121">
        <f t="shared" ca="1" si="244"/>
        <v>1</v>
      </c>
      <c r="R453" s="121">
        <f t="shared" ca="1" si="245"/>
        <v>0.97521028607726312</v>
      </c>
      <c r="S453" s="121"/>
      <c r="T453" s="124">
        <f t="shared" ca="1" si="246"/>
        <v>44.21</v>
      </c>
      <c r="U453" s="124">
        <f t="shared" ca="1" si="247"/>
        <v>41.38</v>
      </c>
      <c r="V453" s="121">
        <f t="shared" ca="1" si="248"/>
        <v>1</v>
      </c>
      <c r="W453" s="121" t="e">
        <f t="shared" si="266"/>
        <v>#N/A</v>
      </c>
      <c r="X453" s="124">
        <f t="shared" si="267"/>
        <v>0.2</v>
      </c>
      <c r="Y453" s="124">
        <f t="shared" si="268"/>
        <v>0.8</v>
      </c>
      <c r="Z453" t="e">
        <f t="shared" ca="1" si="249"/>
        <v>#N/A</v>
      </c>
      <c r="AA453" t="e">
        <f t="shared" ca="1" si="250"/>
        <v>#N/A</v>
      </c>
      <c r="AB453" t="e">
        <f t="shared" ca="1" si="251"/>
        <v>#N/A</v>
      </c>
      <c r="AC453" t="e">
        <f t="shared" ca="1" si="252"/>
        <v>#N/A</v>
      </c>
      <c r="AD453" t="b">
        <f t="shared" ca="1" si="253"/>
        <v>0</v>
      </c>
      <c r="AE453" t="b">
        <f t="shared" ca="1" si="239"/>
        <v>0</v>
      </c>
      <c r="AF453" t="b">
        <f t="shared" ca="1" si="269"/>
        <v>0</v>
      </c>
      <c r="AG453" t="b">
        <f t="shared" ca="1" si="254"/>
        <v>0</v>
      </c>
      <c r="AH453" t="b">
        <f t="shared" ca="1" si="235"/>
        <v>0</v>
      </c>
      <c r="AI453" s="225" t="e">
        <f t="shared" ca="1" si="255"/>
        <v>#N/A</v>
      </c>
      <c r="AJ453" s="225" t="e">
        <f t="shared" ca="1" si="256"/>
        <v>#N/A</v>
      </c>
      <c r="AK453" s="225" t="e">
        <f t="shared" ca="1" si="257"/>
        <v>#N/A</v>
      </c>
      <c r="AL453" s="225" t="e">
        <f t="shared" ca="1" si="258"/>
        <v>#N/A</v>
      </c>
      <c r="AM453" t="b">
        <f t="shared" ca="1" si="259"/>
        <v>0</v>
      </c>
      <c r="AN453" t="b">
        <f t="shared" ca="1" si="236"/>
        <v>0</v>
      </c>
      <c r="AO453" t="b">
        <f t="shared" ca="1" si="270"/>
        <v>1</v>
      </c>
      <c r="AP453" t="b">
        <f t="shared" ca="1" si="260"/>
        <v>0</v>
      </c>
      <c r="AQ453" t="b">
        <f t="shared" ca="1" si="237"/>
        <v>0</v>
      </c>
      <c r="AR453" s="124" t="e">
        <f t="shared" ca="1" si="261"/>
        <v>#N/A</v>
      </c>
      <c r="AS453" s="124" t="e">
        <f t="shared" ca="1" si="262"/>
        <v>#N/A</v>
      </c>
      <c r="AT453" t="e">
        <f t="shared" ca="1" si="271"/>
        <v>#N/A</v>
      </c>
      <c r="AU453" t="e">
        <f t="shared" ca="1" si="271"/>
        <v>#N/A</v>
      </c>
    </row>
    <row r="454" spans="1:47" x14ac:dyDescent="0.25">
      <c r="A454">
        <v>422</v>
      </c>
      <c r="B454" s="74">
        <f ca="1">OFFSET(InputPriceData!B$15,CalculationsAndCharts!$A454+$A$11,0,1,1)</f>
        <v>40976</v>
      </c>
      <c r="C454" s="3">
        <f ca="1">OFFSET(InputPriceData!G$15,CalculationsAndCharts!$A454+$A$11,0,1,1)</f>
        <v>1240800</v>
      </c>
      <c r="D454" s="4">
        <f ca="1">OFFSET(InputPriceData!C$15,CalculationsAndCharts!$A454+$A$11,IF($C$7,7,0),1,1)</f>
        <v>42.6</v>
      </c>
      <c r="E454" s="4">
        <f ca="1">OFFSET(InputPriceData!D$15,CalculationsAndCharts!$A454+$A$11,IF($C$7,7,0),1,1)</f>
        <v>43.38</v>
      </c>
      <c r="F454" s="4">
        <f ca="1">OFFSET(InputPriceData!E$15,CalculationsAndCharts!$A454+$A$11,IF($C$7,7,0),1,1)</f>
        <v>42.48</v>
      </c>
      <c r="G454" s="4">
        <f ca="1">OFFSET(InputPriceData!F$15,CalculationsAndCharts!$A454+$A$11,IF($C$7,7,0),1,1)</f>
        <v>43.38</v>
      </c>
      <c r="H454" s="126" t="e">
        <f t="shared" si="241"/>
        <v>#N/A</v>
      </c>
      <c r="I454" s="41" t="e">
        <f t="shared" si="274"/>
        <v>#N/A</v>
      </c>
      <c r="J454" s="41" t="e">
        <f t="shared" si="274"/>
        <v>#N/A</v>
      </c>
      <c r="K454" s="215">
        <f t="shared" ca="1" si="242"/>
        <v>42.898555345461531</v>
      </c>
      <c r="L454" s="215">
        <f t="shared" ca="1" si="263"/>
        <v>42.898555345461531</v>
      </c>
      <c r="M454" s="121">
        <f t="shared" ca="1" si="243"/>
        <v>0.6381837025748216</v>
      </c>
      <c r="N454" s="121">
        <f t="shared" ca="1" si="264"/>
        <v>0.30682456745768044</v>
      </c>
      <c r="O454" s="121">
        <f t="shared" ca="1" si="265"/>
        <v>0.44216496270292099</v>
      </c>
      <c r="P454" s="121">
        <f t="shared" ca="1" si="272"/>
        <v>-0.53873026125487433</v>
      </c>
      <c r="Q454" s="121">
        <f t="shared" ca="1" si="244"/>
        <v>0.86202359646613613</v>
      </c>
      <c r="R454" s="121">
        <f t="shared" ca="1" si="245"/>
        <v>0.96560780165002313</v>
      </c>
      <c r="S454" s="121"/>
      <c r="T454" s="124">
        <f t="shared" ca="1" si="246"/>
        <v>43.38</v>
      </c>
      <c r="U454" s="124">
        <f t="shared" ca="1" si="247"/>
        <v>41.38</v>
      </c>
      <c r="V454" s="121">
        <f t="shared" ca="1" si="248"/>
        <v>1</v>
      </c>
      <c r="W454" s="121" t="e">
        <f t="shared" si="266"/>
        <v>#N/A</v>
      </c>
      <c r="X454" s="124">
        <f t="shared" si="267"/>
        <v>0.2</v>
      </c>
      <c r="Y454" s="124">
        <f t="shared" si="268"/>
        <v>0.8</v>
      </c>
      <c r="Z454" t="e">
        <f t="shared" ca="1" si="249"/>
        <v>#N/A</v>
      </c>
      <c r="AA454">
        <f t="shared" ca="1" si="250"/>
        <v>42.6</v>
      </c>
      <c r="AB454" t="e">
        <f t="shared" ca="1" si="251"/>
        <v>#N/A</v>
      </c>
      <c r="AC454" t="e">
        <f t="shared" ca="1" si="252"/>
        <v>#N/A</v>
      </c>
      <c r="AD454" t="b">
        <f t="shared" ca="1" si="253"/>
        <v>0</v>
      </c>
      <c r="AE454" t="b">
        <f t="shared" ca="1" si="239"/>
        <v>0</v>
      </c>
      <c r="AF454" t="b">
        <f t="shared" ca="1" si="269"/>
        <v>1</v>
      </c>
      <c r="AG454" t="b">
        <f t="shared" ca="1" si="254"/>
        <v>0</v>
      </c>
      <c r="AH454" t="b">
        <f t="shared" ref="AH454:AH517" ca="1" si="275">AND(AG455,AF455)</f>
        <v>1</v>
      </c>
      <c r="AI454" s="225" t="e">
        <f t="shared" ca="1" si="255"/>
        <v>#N/A</v>
      </c>
      <c r="AJ454" s="225">
        <f t="shared" ca="1" si="256"/>
        <v>42.6</v>
      </c>
      <c r="AK454" s="225" t="e">
        <f t="shared" ca="1" si="257"/>
        <v>#N/A</v>
      </c>
      <c r="AL454" s="225">
        <f t="shared" ca="1" si="258"/>
        <v>42.6</v>
      </c>
      <c r="AM454" t="b">
        <f t="shared" ca="1" si="259"/>
        <v>0</v>
      </c>
      <c r="AN454" t="b">
        <f t="shared" ref="AN454:AN517" ca="1" si="276">AND(AM455,NOT(AO455))</f>
        <v>1</v>
      </c>
      <c r="AO454" t="b">
        <f t="shared" ca="1" si="270"/>
        <v>1</v>
      </c>
      <c r="AP454" t="b">
        <f t="shared" ca="1" si="260"/>
        <v>0</v>
      </c>
      <c r="AQ454" t="b">
        <f t="shared" ca="1" si="237"/>
        <v>0</v>
      </c>
      <c r="AR454" s="124">
        <f t="shared" ca="1" si="261"/>
        <v>42.6</v>
      </c>
      <c r="AS454" s="124" t="e">
        <f t="shared" ca="1" si="262"/>
        <v>#N/A</v>
      </c>
      <c r="AT454">
        <f t="shared" ca="1" si="271"/>
        <v>42.6</v>
      </c>
      <c r="AU454" t="e">
        <f t="shared" ca="1" si="271"/>
        <v>#N/A</v>
      </c>
    </row>
    <row r="455" spans="1:47" x14ac:dyDescent="0.25">
      <c r="A455">
        <v>423</v>
      </c>
      <c r="B455" s="74">
        <f ca="1">OFFSET(InputPriceData!B$15,CalculationsAndCharts!$A455+$A$11,0,1,1)</f>
        <v>40975</v>
      </c>
      <c r="C455" s="3">
        <f ca="1">OFFSET(InputPriceData!G$15,CalculationsAndCharts!$A455+$A$11,0,1,1)</f>
        <v>1037600</v>
      </c>
      <c r="D455" s="4">
        <f ca="1">OFFSET(InputPriceData!C$15,CalculationsAndCharts!$A455+$A$11,IF($C$7,7,0),1,1)</f>
        <v>42.82</v>
      </c>
      <c r="E455" s="4">
        <f ca="1">OFFSET(InputPriceData!D$15,CalculationsAndCharts!$A455+$A$11,IF($C$7,7,0),1,1)</f>
        <v>42.86</v>
      </c>
      <c r="F455" s="4">
        <f ca="1">OFFSET(InputPriceData!E$15,CalculationsAndCharts!$A455+$A$11,IF($C$7,7,0),1,1)</f>
        <v>42.26</v>
      </c>
      <c r="G455" s="4">
        <f ca="1">OFFSET(InputPriceData!F$15,CalculationsAndCharts!$A455+$A$11,IF($C$7,7,0),1,1)</f>
        <v>42.55</v>
      </c>
      <c r="H455" s="126" t="e">
        <f t="shared" si="241"/>
        <v>#N/A</v>
      </c>
      <c r="I455" s="41" t="e">
        <f t="shared" si="274"/>
        <v>#N/A</v>
      </c>
      <c r="J455" s="41" t="e">
        <f t="shared" si="274"/>
        <v>#N/A</v>
      </c>
      <c r="K455" s="215">
        <f t="shared" ca="1" si="242"/>
        <v>42.862771323358523</v>
      </c>
      <c r="L455" s="215">
        <f t="shared" ca="1" si="263"/>
        <v>42.862771323358523</v>
      </c>
      <c r="M455" s="121">
        <f t="shared" ca="1" si="243"/>
        <v>-0.10756764177465267</v>
      </c>
      <c r="N455" s="121">
        <f t="shared" ca="1" si="264"/>
        <v>0.36396194701269347</v>
      </c>
      <c r="O455" s="121">
        <f t="shared" ca="1" si="265"/>
        <v>0.44216496270292099</v>
      </c>
      <c r="P455" s="121">
        <f t="shared" ca="1" si="272"/>
        <v>-0.53873026125487433</v>
      </c>
      <c r="Q455" s="121">
        <f t="shared" ca="1" si="244"/>
        <v>0.92027383375903526</v>
      </c>
      <c r="R455" s="121">
        <f t="shared" ca="1" si="245"/>
        <v>0.9209685609910101</v>
      </c>
      <c r="S455" s="121"/>
      <c r="T455" s="124">
        <f t="shared" ca="1" si="246"/>
        <v>43.2</v>
      </c>
      <c r="U455" s="124">
        <f t="shared" ca="1" si="247"/>
        <v>41.38</v>
      </c>
      <c r="V455" s="121">
        <f t="shared" ca="1" si="248"/>
        <v>0.6428571428571398</v>
      </c>
      <c r="W455" s="121" t="e">
        <f t="shared" si="266"/>
        <v>#N/A</v>
      </c>
      <c r="X455" s="124">
        <f t="shared" si="267"/>
        <v>0.2</v>
      </c>
      <c r="Y455" s="124">
        <f t="shared" si="268"/>
        <v>0.8</v>
      </c>
      <c r="Z455" t="e">
        <f t="shared" ca="1" si="249"/>
        <v>#N/A</v>
      </c>
      <c r="AA455" t="e">
        <f t="shared" ca="1" si="250"/>
        <v>#N/A</v>
      </c>
      <c r="AB455" t="e">
        <f t="shared" ca="1" si="251"/>
        <v>#N/A</v>
      </c>
      <c r="AC455">
        <f t="shared" ca="1" si="252"/>
        <v>0.9209685609910101</v>
      </c>
      <c r="AD455" t="b">
        <f t="shared" ca="1" si="253"/>
        <v>0</v>
      </c>
      <c r="AE455" t="b">
        <f t="shared" ca="1" si="239"/>
        <v>0</v>
      </c>
      <c r="AF455" t="b">
        <f t="shared" ca="1" si="269"/>
        <v>1</v>
      </c>
      <c r="AG455" t="b">
        <f t="shared" ca="1" si="254"/>
        <v>1</v>
      </c>
      <c r="AH455" t="b">
        <f t="shared" ca="1" si="275"/>
        <v>0</v>
      </c>
      <c r="AI455" s="225" t="e">
        <f t="shared" ca="1" si="255"/>
        <v>#N/A</v>
      </c>
      <c r="AJ455" s="225" t="e">
        <f t="shared" ca="1" si="256"/>
        <v>#N/A</v>
      </c>
      <c r="AK455" s="225" t="e">
        <f t="shared" ca="1" si="257"/>
        <v>#N/A</v>
      </c>
      <c r="AL455" s="225" t="e">
        <f t="shared" ca="1" si="258"/>
        <v>#N/A</v>
      </c>
      <c r="AM455" t="b">
        <f t="shared" ca="1" si="259"/>
        <v>1</v>
      </c>
      <c r="AN455" t="b">
        <f t="shared" ca="1" si="276"/>
        <v>0</v>
      </c>
      <c r="AO455" t="b">
        <f t="shared" ca="1" si="270"/>
        <v>0</v>
      </c>
      <c r="AP455" t="b">
        <f t="shared" ca="1" si="260"/>
        <v>0</v>
      </c>
      <c r="AQ455" t="b">
        <f t="shared" ref="AQ455:AQ518" ca="1" si="277">AND(AP456,AO456)</f>
        <v>0</v>
      </c>
      <c r="AR455" s="124" t="e">
        <f t="shared" ca="1" si="261"/>
        <v>#N/A</v>
      </c>
      <c r="AS455" s="124" t="e">
        <f t="shared" ca="1" si="262"/>
        <v>#N/A</v>
      </c>
      <c r="AT455" t="e">
        <f t="shared" ca="1" si="271"/>
        <v>#N/A</v>
      </c>
      <c r="AU455" t="e">
        <f t="shared" ca="1" si="271"/>
        <v>#N/A</v>
      </c>
    </row>
    <row r="456" spans="1:47" x14ac:dyDescent="0.25">
      <c r="A456">
        <v>424</v>
      </c>
      <c r="B456" s="74">
        <f ca="1">OFFSET(InputPriceData!B$15,CalculationsAndCharts!$A456+$A$11,0,1,1)</f>
        <v>40974</v>
      </c>
      <c r="C456" s="3">
        <f ca="1">OFFSET(InputPriceData!G$15,CalculationsAndCharts!$A456+$A$11,0,1,1)</f>
        <v>1435800</v>
      </c>
      <c r="D456" s="4">
        <f ca="1">OFFSET(InputPriceData!C$15,CalculationsAndCharts!$A456+$A$11,IF($C$7,7,0),1,1)</f>
        <v>43.04</v>
      </c>
      <c r="E456" s="4">
        <f ca="1">OFFSET(InputPriceData!D$15,CalculationsAndCharts!$A456+$A$11,IF($C$7,7,0),1,1)</f>
        <v>43.07</v>
      </c>
      <c r="F456" s="4">
        <f ca="1">OFFSET(InputPriceData!E$15,CalculationsAndCharts!$A456+$A$11,IF($C$7,7,0),1,1)</f>
        <v>42.46</v>
      </c>
      <c r="G456" s="4">
        <f ca="1">OFFSET(InputPriceData!F$15,CalculationsAndCharts!$A456+$A$11,IF($C$7,7,0),1,1)</f>
        <v>42.71</v>
      </c>
      <c r="H456" s="126" t="e">
        <f t="shared" si="241"/>
        <v>#N/A</v>
      </c>
      <c r="I456" s="41" t="e">
        <f t="shared" si="274"/>
        <v>#N/A</v>
      </c>
      <c r="J456" s="41" t="e">
        <f t="shared" si="274"/>
        <v>#N/A</v>
      </c>
      <c r="K456" s="215">
        <f t="shared" ca="1" si="242"/>
        <v>42.83868564493195</v>
      </c>
      <c r="L456" s="215">
        <f t="shared" ca="1" si="263"/>
        <v>42.83868564493195</v>
      </c>
      <c r="M456" s="121">
        <f t="shared" ca="1" si="243"/>
        <v>8.4296421451258763E-2</v>
      </c>
      <c r="N456" s="121">
        <f t="shared" ca="1" si="264"/>
        <v>0.44216496270292099</v>
      </c>
      <c r="O456" s="121">
        <f t="shared" ca="1" si="265"/>
        <v>0.44216496270292099</v>
      </c>
      <c r="P456" s="121">
        <f t="shared" ca="1" si="272"/>
        <v>-0.53873026125487433</v>
      </c>
      <c r="Q456" s="121">
        <f t="shared" ca="1" si="244"/>
        <v>1</v>
      </c>
      <c r="R456" s="121">
        <f t="shared" ca="1" si="245"/>
        <v>0.79408264978584286</v>
      </c>
      <c r="S456" s="121"/>
      <c r="T456" s="124">
        <f t="shared" ca="1" si="246"/>
        <v>43.2</v>
      </c>
      <c r="U456" s="124">
        <f t="shared" ca="1" si="247"/>
        <v>41.38</v>
      </c>
      <c r="V456" s="121">
        <f t="shared" ca="1" si="248"/>
        <v>0.73076923076922973</v>
      </c>
      <c r="W456" s="121" t="e">
        <f t="shared" si="266"/>
        <v>#N/A</v>
      </c>
      <c r="X456" s="124">
        <f t="shared" si="267"/>
        <v>0.2</v>
      </c>
      <c r="Y456" s="124">
        <f t="shared" si="268"/>
        <v>0.8</v>
      </c>
      <c r="Z456" t="e">
        <f t="shared" ca="1" si="249"/>
        <v>#N/A</v>
      </c>
      <c r="AA456" t="e">
        <f t="shared" ca="1" si="250"/>
        <v>#N/A</v>
      </c>
      <c r="AB456" t="e">
        <f t="shared" ca="1" si="251"/>
        <v>#N/A</v>
      </c>
      <c r="AC456" t="e">
        <f t="shared" ca="1" si="252"/>
        <v>#N/A</v>
      </c>
      <c r="AD456" t="b">
        <f t="shared" ca="1" si="253"/>
        <v>0</v>
      </c>
      <c r="AE456" t="b">
        <f t="shared" ca="1" si="239"/>
        <v>0</v>
      </c>
      <c r="AF456" t="b">
        <f t="shared" ca="1" si="269"/>
        <v>1</v>
      </c>
      <c r="AG456" t="b">
        <f t="shared" ca="1" si="254"/>
        <v>0</v>
      </c>
      <c r="AH456" t="b">
        <f t="shared" ca="1" si="275"/>
        <v>0</v>
      </c>
      <c r="AI456" s="225" t="e">
        <f t="shared" ca="1" si="255"/>
        <v>#N/A</v>
      </c>
      <c r="AJ456" s="225" t="e">
        <f t="shared" ca="1" si="256"/>
        <v>#N/A</v>
      </c>
      <c r="AK456" s="225" t="e">
        <f t="shared" ca="1" si="257"/>
        <v>#N/A</v>
      </c>
      <c r="AL456" s="225" t="e">
        <f t="shared" ca="1" si="258"/>
        <v>#N/A</v>
      </c>
      <c r="AM456" t="b">
        <f t="shared" ca="1" si="259"/>
        <v>0</v>
      </c>
      <c r="AN456" t="b">
        <f t="shared" ca="1" si="276"/>
        <v>0</v>
      </c>
      <c r="AO456" t="b">
        <f t="shared" ca="1" si="270"/>
        <v>0</v>
      </c>
      <c r="AP456" t="b">
        <f t="shared" ca="1" si="260"/>
        <v>0</v>
      </c>
      <c r="AQ456" t="b">
        <f t="shared" ca="1" si="277"/>
        <v>0</v>
      </c>
      <c r="AR456" s="124" t="e">
        <f t="shared" ca="1" si="261"/>
        <v>#N/A</v>
      </c>
      <c r="AS456" s="124" t="e">
        <f t="shared" ca="1" si="262"/>
        <v>#N/A</v>
      </c>
      <c r="AT456" t="e">
        <f t="shared" ca="1" si="271"/>
        <v>#N/A</v>
      </c>
      <c r="AU456" t="e">
        <f t="shared" ca="1" si="271"/>
        <v>#N/A</v>
      </c>
    </row>
    <row r="457" spans="1:47" x14ac:dyDescent="0.25">
      <c r="A457">
        <v>425</v>
      </c>
      <c r="B457" s="74">
        <f ca="1">OFFSET(InputPriceData!B$15,CalculationsAndCharts!$A457+$A$11,0,1,1)</f>
        <v>40973</v>
      </c>
      <c r="C457" s="3">
        <f ca="1">OFFSET(InputPriceData!G$15,CalculationsAndCharts!$A457+$A$11,0,1,1)</f>
        <v>1117800</v>
      </c>
      <c r="D457" s="4">
        <f ca="1">OFFSET(InputPriceData!C$15,CalculationsAndCharts!$A457+$A$11,IF($C$7,7,0),1,1)</f>
        <v>42.85</v>
      </c>
      <c r="E457" s="4">
        <f ca="1">OFFSET(InputPriceData!D$15,CalculationsAndCharts!$A457+$A$11,IF($C$7,7,0),1,1)</f>
        <v>43.33</v>
      </c>
      <c r="F457" s="4">
        <f ca="1">OFFSET(InputPriceData!E$15,CalculationsAndCharts!$A457+$A$11,IF($C$7,7,0),1,1)</f>
        <v>42.67</v>
      </c>
      <c r="G457" s="4">
        <f ca="1">OFFSET(InputPriceData!F$15,CalculationsAndCharts!$A457+$A$11,IF($C$7,7,0),1,1)</f>
        <v>43.2</v>
      </c>
      <c r="H457" s="126" t="e">
        <f t="shared" si="241"/>
        <v>#N/A</v>
      </c>
      <c r="I457" s="41" t="e">
        <f t="shared" si="274"/>
        <v>#N/A</v>
      </c>
      <c r="J457" s="41" t="e">
        <f t="shared" si="274"/>
        <v>#N/A</v>
      </c>
      <c r="K457" s="215">
        <f t="shared" ca="1" si="242"/>
        <v>42.651688155392122</v>
      </c>
      <c r="L457" s="215">
        <f t="shared" ca="1" si="263"/>
        <v>42.651688155392122</v>
      </c>
      <c r="M457" s="121">
        <f t="shared" ca="1" si="243"/>
        <v>0.67726222365558253</v>
      </c>
      <c r="N457" s="121">
        <f t="shared" ca="1" si="264"/>
        <v>0.35300811393611431</v>
      </c>
      <c r="O457" s="121">
        <f t="shared" ca="1" si="265"/>
        <v>0.35300811393611431</v>
      </c>
      <c r="P457" s="121">
        <f t="shared" ca="1" si="272"/>
        <v>-0.53873026125487433</v>
      </c>
      <c r="Q457" s="121">
        <f t="shared" ca="1" si="244"/>
        <v>1</v>
      </c>
      <c r="R457" s="121">
        <f t="shared" ca="1" si="245"/>
        <v>0.58777941710124215</v>
      </c>
      <c r="S457" s="121"/>
      <c r="T457" s="124">
        <f t="shared" ca="1" si="246"/>
        <v>43.2</v>
      </c>
      <c r="U457" s="124">
        <f t="shared" ca="1" si="247"/>
        <v>41.38</v>
      </c>
      <c r="V457" s="121">
        <f t="shared" ca="1" si="248"/>
        <v>1</v>
      </c>
      <c r="W457" s="121" t="e">
        <f t="shared" si="266"/>
        <v>#N/A</v>
      </c>
      <c r="X457" s="124">
        <f t="shared" si="267"/>
        <v>0.2</v>
      </c>
      <c r="Y457" s="124">
        <f t="shared" si="268"/>
        <v>0.8</v>
      </c>
      <c r="Z457" t="e">
        <f t="shared" ca="1" si="249"/>
        <v>#N/A</v>
      </c>
      <c r="AA457" t="e">
        <f t="shared" ca="1" si="250"/>
        <v>#N/A</v>
      </c>
      <c r="AB457" t="e">
        <f t="shared" ca="1" si="251"/>
        <v>#N/A</v>
      </c>
      <c r="AC457" t="e">
        <f t="shared" ca="1" si="252"/>
        <v>#N/A</v>
      </c>
      <c r="AD457" t="b">
        <f t="shared" ca="1" si="253"/>
        <v>0</v>
      </c>
      <c r="AE457" t="b">
        <f t="shared" ca="1" si="239"/>
        <v>0</v>
      </c>
      <c r="AF457" t="b">
        <f t="shared" ca="1" si="269"/>
        <v>1</v>
      </c>
      <c r="AG457" t="b">
        <f t="shared" ca="1" si="254"/>
        <v>0</v>
      </c>
      <c r="AH457" t="b">
        <f t="shared" ca="1" si="275"/>
        <v>0</v>
      </c>
      <c r="AI457" s="225" t="e">
        <f t="shared" ca="1" si="255"/>
        <v>#N/A</v>
      </c>
      <c r="AJ457" s="225" t="e">
        <f t="shared" ca="1" si="256"/>
        <v>#N/A</v>
      </c>
      <c r="AK457" s="225" t="e">
        <f t="shared" ca="1" si="257"/>
        <v>#N/A</v>
      </c>
      <c r="AL457" s="225" t="e">
        <f t="shared" ca="1" si="258"/>
        <v>#N/A</v>
      </c>
      <c r="AM457" t="b">
        <f t="shared" ca="1" si="259"/>
        <v>0</v>
      </c>
      <c r="AN457" t="b">
        <f t="shared" ca="1" si="276"/>
        <v>0</v>
      </c>
      <c r="AO457" t="b">
        <f t="shared" ca="1" si="270"/>
        <v>0</v>
      </c>
      <c r="AP457" t="b">
        <f t="shared" ca="1" si="260"/>
        <v>0</v>
      </c>
      <c r="AQ457" t="b">
        <f t="shared" ca="1" si="277"/>
        <v>0</v>
      </c>
      <c r="AR457" s="124" t="e">
        <f t="shared" ca="1" si="261"/>
        <v>#N/A</v>
      </c>
      <c r="AS457" s="124" t="e">
        <f t="shared" ca="1" si="262"/>
        <v>#N/A</v>
      </c>
      <c r="AT457" t="e">
        <f t="shared" ca="1" si="271"/>
        <v>#N/A</v>
      </c>
      <c r="AU457" t="e">
        <f t="shared" ca="1" si="271"/>
        <v>#N/A</v>
      </c>
    </row>
    <row r="458" spans="1:47" x14ac:dyDescent="0.25">
      <c r="A458">
        <v>426</v>
      </c>
      <c r="B458" s="74">
        <f ca="1">OFFSET(InputPriceData!B$15,CalculationsAndCharts!$A458+$A$11,0,1,1)</f>
        <v>40970</v>
      </c>
      <c r="C458" s="3">
        <f ca="1">OFFSET(InputPriceData!G$15,CalculationsAndCharts!$A458+$A$11,0,1,1)</f>
        <v>1776600</v>
      </c>
      <c r="D458" s="4">
        <f ca="1">OFFSET(InputPriceData!C$15,CalculationsAndCharts!$A458+$A$11,IF($C$7,7,0),1,1)</f>
        <v>42.99</v>
      </c>
      <c r="E458" s="4">
        <f ca="1">OFFSET(InputPriceData!D$15,CalculationsAndCharts!$A458+$A$11,IF($C$7,7,0),1,1)</f>
        <v>43.1</v>
      </c>
      <c r="F458" s="4">
        <f ca="1">OFFSET(InputPriceData!E$15,CalculationsAndCharts!$A458+$A$11,IF($C$7,7,0),1,1)</f>
        <v>42.65</v>
      </c>
      <c r="G458" s="4">
        <f ca="1">OFFSET(InputPriceData!F$15,CalculationsAndCharts!$A458+$A$11,IF($C$7,7,0),1,1)</f>
        <v>42.77</v>
      </c>
      <c r="H458" s="126" t="e">
        <f t="shared" si="241"/>
        <v>#N/A</v>
      </c>
      <c r="I458" s="41" t="e">
        <f t="shared" si="274"/>
        <v>#N/A</v>
      </c>
      <c r="J458" s="41" t="e">
        <f t="shared" si="274"/>
        <v>#N/A</v>
      </c>
      <c r="K458" s="215">
        <f t="shared" ca="1" si="242"/>
        <v>42.383709523436579</v>
      </c>
      <c r="L458" s="215">
        <f t="shared" ca="1" si="263"/>
        <v>42.383709523436579</v>
      </c>
      <c r="M458" s="121">
        <f t="shared" ca="1" si="243"/>
        <v>0.37308849854742737</v>
      </c>
      <c r="N458" s="121">
        <f t="shared" ca="1" si="264"/>
        <v>0.15332968338578512</v>
      </c>
      <c r="O458" s="121">
        <f t="shared" ca="1" si="265"/>
        <v>0.15332968338578512</v>
      </c>
      <c r="P458" s="121">
        <f t="shared" ca="1" si="272"/>
        <v>-0.53873026125487433</v>
      </c>
      <c r="Q458" s="121">
        <f t="shared" ca="1" si="244"/>
        <v>1</v>
      </c>
      <c r="R458" s="121">
        <f t="shared" ca="1" si="245"/>
        <v>0.33989066125957146</v>
      </c>
      <c r="S458" s="121"/>
      <c r="T458" s="124">
        <f t="shared" ca="1" si="246"/>
        <v>43.01</v>
      </c>
      <c r="U458" s="124">
        <f t="shared" ca="1" si="247"/>
        <v>41.38</v>
      </c>
      <c r="V458" s="121">
        <f t="shared" ca="1" si="248"/>
        <v>0.85276073619632176</v>
      </c>
      <c r="W458" s="121" t="e">
        <f t="shared" si="266"/>
        <v>#N/A</v>
      </c>
      <c r="X458" s="124">
        <f t="shared" si="267"/>
        <v>0.2</v>
      </c>
      <c r="Y458" s="124">
        <f t="shared" si="268"/>
        <v>0.8</v>
      </c>
      <c r="Z458" t="e">
        <f t="shared" ca="1" si="249"/>
        <v>#N/A</v>
      </c>
      <c r="AA458" t="e">
        <f t="shared" ca="1" si="250"/>
        <v>#N/A</v>
      </c>
      <c r="AB458" t="e">
        <f t="shared" ca="1" si="251"/>
        <v>#N/A</v>
      </c>
      <c r="AC458" t="e">
        <f t="shared" ca="1" si="252"/>
        <v>#N/A</v>
      </c>
      <c r="AD458" t="b">
        <f t="shared" ca="1" si="253"/>
        <v>0</v>
      </c>
      <c r="AE458" t="b">
        <f t="shared" ca="1" si="239"/>
        <v>0</v>
      </c>
      <c r="AF458" t="b">
        <f t="shared" ca="1" si="269"/>
        <v>1</v>
      </c>
      <c r="AG458" t="b">
        <f t="shared" ca="1" si="254"/>
        <v>0</v>
      </c>
      <c r="AH458" t="b">
        <f t="shared" ca="1" si="275"/>
        <v>0</v>
      </c>
      <c r="AI458" s="225" t="e">
        <f t="shared" ca="1" si="255"/>
        <v>#N/A</v>
      </c>
      <c r="AJ458" s="225" t="e">
        <f t="shared" ca="1" si="256"/>
        <v>#N/A</v>
      </c>
      <c r="AK458" s="225" t="e">
        <f t="shared" ca="1" si="257"/>
        <v>#N/A</v>
      </c>
      <c r="AL458" s="225" t="e">
        <f t="shared" ca="1" si="258"/>
        <v>#N/A</v>
      </c>
      <c r="AM458" t="b">
        <f t="shared" ca="1" si="259"/>
        <v>0</v>
      </c>
      <c r="AN458" t="b">
        <f t="shared" ca="1" si="276"/>
        <v>0</v>
      </c>
      <c r="AO458" t="b">
        <f t="shared" ca="1" si="270"/>
        <v>0</v>
      </c>
      <c r="AP458" t="b">
        <f t="shared" ca="1" si="260"/>
        <v>0</v>
      </c>
      <c r="AQ458" t="b">
        <f t="shared" ca="1" si="277"/>
        <v>0</v>
      </c>
      <c r="AR458" s="124" t="e">
        <f t="shared" ca="1" si="261"/>
        <v>#N/A</v>
      </c>
      <c r="AS458" s="124" t="e">
        <f t="shared" ca="1" si="262"/>
        <v>#N/A</v>
      </c>
      <c r="AT458" t="e">
        <f t="shared" ca="1" si="271"/>
        <v>#N/A</v>
      </c>
      <c r="AU458" t="e">
        <f t="shared" ca="1" si="271"/>
        <v>#N/A</v>
      </c>
    </row>
    <row r="459" spans="1:47" x14ac:dyDescent="0.25">
      <c r="A459">
        <v>427</v>
      </c>
      <c r="B459" s="74">
        <f ca="1">OFFSET(InputPriceData!B$15,CalculationsAndCharts!$A459+$A$11,0,1,1)</f>
        <v>40969</v>
      </c>
      <c r="C459" s="3">
        <f ca="1">OFFSET(InputPriceData!G$15,CalculationsAndCharts!$A459+$A$11,0,1,1)</f>
        <v>2619600</v>
      </c>
      <c r="D459" s="4">
        <f ca="1">OFFSET(InputPriceData!C$15,CalculationsAndCharts!$A459+$A$11,IF($C$7,7,0),1,1)</f>
        <v>42.11</v>
      </c>
      <c r="E459" s="4">
        <f ca="1">OFFSET(InputPriceData!D$15,CalculationsAndCharts!$A459+$A$11,IF($C$7,7,0),1,1)</f>
        <v>43.12</v>
      </c>
      <c r="F459" s="4">
        <f ca="1">OFFSET(InputPriceData!E$15,CalculationsAndCharts!$A459+$A$11,IF($C$7,7,0),1,1)</f>
        <v>42.04</v>
      </c>
      <c r="G459" s="4">
        <f ca="1">OFFSET(InputPriceData!F$15,CalculationsAndCharts!$A459+$A$11,IF($C$7,7,0),1,1)</f>
        <v>43.01</v>
      </c>
      <c r="H459" s="126" t="e">
        <f t="shared" si="241"/>
        <v>#N/A</v>
      </c>
      <c r="I459" s="41" t="e">
        <f t="shared" si="274"/>
        <v>#N/A</v>
      </c>
      <c r="J459" s="41" t="e">
        <f t="shared" si="274"/>
        <v>#N/A</v>
      </c>
      <c r="K459" s="215">
        <f t="shared" ca="1" si="242"/>
        <v>42.102231450819488</v>
      </c>
      <c r="L459" s="215">
        <f t="shared" ca="1" si="263"/>
        <v>42.102231450819488</v>
      </c>
      <c r="M459" s="121">
        <f t="shared" ca="1" si="243"/>
        <v>0.7400946553087141</v>
      </c>
      <c r="N459" s="121">
        <f t="shared" ca="1" si="264"/>
        <v>-0.10330096377250966</v>
      </c>
      <c r="O459" s="121">
        <f t="shared" ca="1" si="265"/>
        <v>0.30763612724940559</v>
      </c>
      <c r="P459" s="121">
        <f t="shared" ca="1" si="272"/>
        <v>-0.53873026125487433</v>
      </c>
      <c r="Q459" s="121">
        <f t="shared" ca="1" si="244"/>
        <v>0.51446903302937907</v>
      </c>
      <c r="R459" s="121">
        <f t="shared" ca="1" si="245"/>
        <v>0.14345835259491391</v>
      </c>
      <c r="S459" s="121"/>
      <c r="T459" s="124">
        <f t="shared" ca="1" si="246"/>
        <v>43.01</v>
      </c>
      <c r="U459" s="124">
        <f t="shared" ca="1" si="247"/>
        <v>41.38</v>
      </c>
      <c r="V459" s="121">
        <f t="shared" ca="1" si="248"/>
        <v>1</v>
      </c>
      <c r="W459" s="121" t="e">
        <f t="shared" si="266"/>
        <v>#N/A</v>
      </c>
      <c r="X459" s="124">
        <f t="shared" si="267"/>
        <v>0.2</v>
      </c>
      <c r="Y459" s="124">
        <f t="shared" si="268"/>
        <v>0.8</v>
      </c>
      <c r="Z459" t="e">
        <f t="shared" ca="1" si="249"/>
        <v>#N/A</v>
      </c>
      <c r="AA459" t="e">
        <f t="shared" ca="1" si="250"/>
        <v>#N/A</v>
      </c>
      <c r="AB459" t="e">
        <f t="shared" ca="1" si="251"/>
        <v>#N/A</v>
      </c>
      <c r="AC459" t="e">
        <f t="shared" ca="1" si="252"/>
        <v>#N/A</v>
      </c>
      <c r="AD459" t="b">
        <f t="shared" ca="1" si="253"/>
        <v>0</v>
      </c>
      <c r="AE459" t="b">
        <f t="shared" ca="1" si="239"/>
        <v>0</v>
      </c>
      <c r="AF459" t="b">
        <f t="shared" ca="1" si="269"/>
        <v>1</v>
      </c>
      <c r="AG459" t="b">
        <f t="shared" ca="1" si="254"/>
        <v>0</v>
      </c>
      <c r="AH459" t="b">
        <f t="shared" ca="1" si="275"/>
        <v>0</v>
      </c>
      <c r="AI459" s="225" t="e">
        <f t="shared" ca="1" si="255"/>
        <v>#N/A</v>
      </c>
      <c r="AJ459" s="225" t="e">
        <f t="shared" ca="1" si="256"/>
        <v>#N/A</v>
      </c>
      <c r="AK459" s="225" t="e">
        <f t="shared" ca="1" si="257"/>
        <v>#N/A</v>
      </c>
      <c r="AL459" s="225" t="e">
        <f t="shared" ca="1" si="258"/>
        <v>#N/A</v>
      </c>
      <c r="AM459" t="b">
        <f t="shared" ca="1" si="259"/>
        <v>0</v>
      </c>
      <c r="AN459" t="b">
        <f t="shared" ca="1" si="276"/>
        <v>0</v>
      </c>
      <c r="AO459" t="b">
        <f t="shared" ca="1" si="270"/>
        <v>0</v>
      </c>
      <c r="AP459" t="b">
        <f t="shared" ca="1" si="260"/>
        <v>0</v>
      </c>
      <c r="AQ459" t="b">
        <f t="shared" ca="1" si="277"/>
        <v>0</v>
      </c>
      <c r="AR459" s="124" t="e">
        <f t="shared" ca="1" si="261"/>
        <v>#N/A</v>
      </c>
      <c r="AS459" s="124" t="e">
        <f t="shared" ca="1" si="262"/>
        <v>#N/A</v>
      </c>
      <c r="AT459" t="e">
        <f t="shared" ca="1" si="271"/>
        <v>#N/A</v>
      </c>
      <c r="AU459" t="e">
        <f t="shared" ca="1" si="271"/>
        <v>#N/A</v>
      </c>
    </row>
    <row r="460" spans="1:47" x14ac:dyDescent="0.25">
      <c r="A460">
        <v>428</v>
      </c>
      <c r="B460" s="74">
        <f ca="1">OFFSET(InputPriceData!B$15,CalculationsAndCharts!$A460+$A$11,0,1,1)</f>
        <v>40968</v>
      </c>
      <c r="C460" s="3">
        <f ca="1">OFFSET(InputPriceData!G$15,CalculationsAndCharts!$A460+$A$11,0,1,1)</f>
        <v>1759000</v>
      </c>
      <c r="D460" s="4">
        <f ca="1">OFFSET(InputPriceData!C$15,CalculationsAndCharts!$A460+$A$11,IF($C$7,7,0),1,1)</f>
        <v>42.4</v>
      </c>
      <c r="E460" s="4">
        <f ca="1">OFFSET(InputPriceData!D$15,CalculationsAndCharts!$A460+$A$11,IF($C$7,7,0),1,1)</f>
        <v>42.44</v>
      </c>
      <c r="F460" s="4">
        <f ca="1">OFFSET(InputPriceData!E$15,CalculationsAndCharts!$A460+$A$11,IF($C$7,7,0),1,1)</f>
        <v>41.71</v>
      </c>
      <c r="G460" s="4">
        <f ca="1">OFFSET(InputPriceData!F$15,CalculationsAndCharts!$A460+$A$11,IF($C$7,7,0),1,1)</f>
        <v>42.06</v>
      </c>
      <c r="H460" s="126" t="e">
        <f t="shared" si="241"/>
        <v>#N/A</v>
      </c>
      <c r="I460" s="41" t="e">
        <f t="shared" si="274"/>
        <v>#N/A</v>
      </c>
      <c r="J460" s="41" t="e">
        <f t="shared" si="274"/>
        <v>#N/A</v>
      </c>
      <c r="K460" s="215">
        <f t="shared" ca="1" si="242"/>
        <v>41.902700937203875</v>
      </c>
      <c r="L460" s="215">
        <f t="shared" ca="1" si="263"/>
        <v>41.902700937203875</v>
      </c>
      <c r="M460" s="121">
        <f t="shared" ca="1" si="243"/>
        <v>-0.13350340979069691</v>
      </c>
      <c r="N460" s="121">
        <f t="shared" ca="1" si="264"/>
        <v>-0.32112119337569811</v>
      </c>
      <c r="O460" s="121">
        <f t="shared" ca="1" si="265"/>
        <v>0.4338421723218745</v>
      </c>
      <c r="P460" s="121">
        <f t="shared" ca="1" si="272"/>
        <v>-0.53873026125487433</v>
      </c>
      <c r="Q460" s="121">
        <f t="shared" ca="1" si="244"/>
        <v>0.223745872663585</v>
      </c>
      <c r="R460" s="121">
        <f t="shared" ca="1" si="245"/>
        <v>4.3617967516354966E-2</v>
      </c>
      <c r="S460" s="121"/>
      <c r="T460" s="124">
        <f t="shared" ca="1" si="246"/>
        <v>42.89</v>
      </c>
      <c r="U460" s="124">
        <f t="shared" ca="1" si="247"/>
        <v>41.38</v>
      </c>
      <c r="V460" s="121">
        <f t="shared" ca="1" si="248"/>
        <v>0.45033112582781498</v>
      </c>
      <c r="W460" s="121" t="e">
        <f t="shared" si="266"/>
        <v>#N/A</v>
      </c>
      <c r="X460" s="124">
        <f t="shared" si="267"/>
        <v>0.2</v>
      </c>
      <c r="Y460" s="124">
        <f t="shared" si="268"/>
        <v>0.8</v>
      </c>
      <c r="Z460" t="e">
        <f t="shared" ca="1" si="249"/>
        <v>#N/A</v>
      </c>
      <c r="AA460" t="e">
        <f t="shared" ca="1" si="250"/>
        <v>#N/A</v>
      </c>
      <c r="AB460" t="e">
        <f t="shared" ca="1" si="251"/>
        <v>#N/A</v>
      </c>
      <c r="AC460" t="e">
        <f t="shared" ca="1" si="252"/>
        <v>#N/A</v>
      </c>
      <c r="AD460" t="b">
        <f t="shared" ca="1" si="253"/>
        <v>0</v>
      </c>
      <c r="AE460" t="b">
        <f t="shared" ca="1" si="239"/>
        <v>0</v>
      </c>
      <c r="AF460" t="b">
        <f t="shared" ca="1" si="269"/>
        <v>1</v>
      </c>
      <c r="AG460" t="b">
        <f t="shared" ca="1" si="254"/>
        <v>0</v>
      </c>
      <c r="AH460" t="b">
        <f t="shared" ca="1" si="275"/>
        <v>0</v>
      </c>
      <c r="AI460" s="225" t="e">
        <f t="shared" ca="1" si="255"/>
        <v>#N/A</v>
      </c>
      <c r="AJ460" s="225" t="e">
        <f t="shared" ca="1" si="256"/>
        <v>#N/A</v>
      </c>
      <c r="AK460" s="225" t="e">
        <f t="shared" ca="1" si="257"/>
        <v>#N/A</v>
      </c>
      <c r="AL460" s="225" t="e">
        <f t="shared" ca="1" si="258"/>
        <v>#N/A</v>
      </c>
      <c r="AM460" t="b">
        <f t="shared" ca="1" si="259"/>
        <v>0</v>
      </c>
      <c r="AN460" t="b">
        <f t="shared" ca="1" si="276"/>
        <v>0</v>
      </c>
      <c r="AO460" t="b">
        <f t="shared" ca="1" si="270"/>
        <v>0</v>
      </c>
      <c r="AP460" t="b">
        <f t="shared" ca="1" si="260"/>
        <v>0</v>
      </c>
      <c r="AQ460" t="b">
        <f t="shared" ca="1" si="277"/>
        <v>0</v>
      </c>
      <c r="AR460" s="124" t="e">
        <f t="shared" ca="1" si="261"/>
        <v>#N/A</v>
      </c>
      <c r="AS460" s="124" t="e">
        <f t="shared" ca="1" si="262"/>
        <v>#N/A</v>
      </c>
      <c r="AT460" t="e">
        <f t="shared" ca="1" si="271"/>
        <v>#N/A</v>
      </c>
      <c r="AU460" t="e">
        <f t="shared" ca="1" si="271"/>
        <v>#N/A</v>
      </c>
    </row>
    <row r="461" spans="1:47" x14ac:dyDescent="0.25">
      <c r="A461">
        <v>429</v>
      </c>
      <c r="B461" s="74">
        <f ca="1">OFFSET(InputPriceData!B$15,CalculationsAndCharts!$A461+$A$11,0,1,1)</f>
        <v>40967</v>
      </c>
      <c r="C461" s="3">
        <f ca="1">OFFSET(InputPriceData!G$15,CalculationsAndCharts!$A461+$A$11,0,1,1)</f>
        <v>1589600</v>
      </c>
      <c r="D461" s="4">
        <f ca="1">OFFSET(InputPriceData!C$15,CalculationsAndCharts!$A461+$A$11,IF($C$7,7,0),1,1)</f>
        <v>41.75</v>
      </c>
      <c r="E461" s="4">
        <f ca="1">OFFSET(InputPriceData!D$15,CalculationsAndCharts!$A461+$A$11,IF($C$7,7,0),1,1)</f>
        <v>42.3</v>
      </c>
      <c r="F461" s="4">
        <f ca="1">OFFSET(InputPriceData!E$15,CalculationsAndCharts!$A461+$A$11,IF($C$7,7,0),1,1)</f>
        <v>41.2</v>
      </c>
      <c r="G461" s="4">
        <f ca="1">OFFSET(InputPriceData!F$15,CalculationsAndCharts!$A461+$A$11,IF($C$7,7,0),1,1)</f>
        <v>42.29</v>
      </c>
      <c r="H461" s="126" t="e">
        <f t="shared" si="241"/>
        <v>#N/A</v>
      </c>
      <c r="I461" s="41" t="e">
        <f t="shared" si="274"/>
        <v>#N/A</v>
      </c>
      <c r="J461" s="41" t="e">
        <f t="shared" si="274"/>
        <v>#N/A</v>
      </c>
      <c r="K461" s="215">
        <f t="shared" ca="1" si="242"/>
        <v>41.80672781944795</v>
      </c>
      <c r="L461" s="215">
        <f t="shared" ca="1" si="263"/>
        <v>41.80672781944795</v>
      </c>
      <c r="M461" s="121">
        <f t="shared" ca="1" si="243"/>
        <v>0.11362140983756464</v>
      </c>
      <c r="N461" s="121">
        <f t="shared" ca="1" si="264"/>
        <v>-0.46641397438241466</v>
      </c>
      <c r="O461" s="121">
        <f t="shared" ca="1" si="265"/>
        <v>0.51000147479654545</v>
      </c>
      <c r="P461" s="121">
        <f t="shared" ca="1" si="272"/>
        <v>-0.53873026125487433</v>
      </c>
      <c r="Q461" s="121">
        <f t="shared" ca="1" si="244"/>
        <v>6.8955944009797723E-2</v>
      </c>
      <c r="R461" s="121">
        <f t="shared" ca="1" si="245"/>
        <v>1.1970876905259917E-3</v>
      </c>
      <c r="S461" s="121"/>
      <c r="T461" s="124">
        <f t="shared" ca="1" si="246"/>
        <v>42.89</v>
      </c>
      <c r="U461" s="124">
        <f t="shared" ca="1" si="247"/>
        <v>41.38</v>
      </c>
      <c r="V461" s="121">
        <f t="shared" ca="1" si="248"/>
        <v>0.60264900662251508</v>
      </c>
      <c r="W461" s="121" t="e">
        <f t="shared" si="266"/>
        <v>#N/A</v>
      </c>
      <c r="X461" s="124">
        <f t="shared" si="267"/>
        <v>0.2</v>
      </c>
      <c r="Y461" s="124">
        <f t="shared" si="268"/>
        <v>0.8</v>
      </c>
      <c r="Z461" t="e">
        <f t="shared" ca="1" si="249"/>
        <v>#N/A</v>
      </c>
      <c r="AA461" t="e">
        <f t="shared" ca="1" si="250"/>
        <v>#N/A</v>
      </c>
      <c r="AB461" t="e">
        <f t="shared" ca="1" si="251"/>
        <v>#N/A</v>
      </c>
      <c r="AC461" t="e">
        <f t="shared" ca="1" si="252"/>
        <v>#N/A</v>
      </c>
      <c r="AD461" t="b">
        <f t="shared" ca="1" si="253"/>
        <v>0</v>
      </c>
      <c r="AE461" t="b">
        <f t="shared" ca="1" si="239"/>
        <v>0</v>
      </c>
      <c r="AF461" t="b">
        <f t="shared" ca="1" si="269"/>
        <v>1</v>
      </c>
      <c r="AG461" t="b">
        <f t="shared" ca="1" si="254"/>
        <v>0</v>
      </c>
      <c r="AH461" t="b">
        <f t="shared" ca="1" si="275"/>
        <v>0</v>
      </c>
      <c r="AI461" s="225" t="e">
        <f t="shared" ca="1" si="255"/>
        <v>#N/A</v>
      </c>
      <c r="AJ461" s="225" t="e">
        <f t="shared" ca="1" si="256"/>
        <v>#N/A</v>
      </c>
      <c r="AK461" s="225" t="e">
        <f t="shared" ca="1" si="257"/>
        <v>#N/A</v>
      </c>
      <c r="AL461" s="225" t="e">
        <f t="shared" ca="1" si="258"/>
        <v>#N/A</v>
      </c>
      <c r="AM461" t="b">
        <f t="shared" ca="1" si="259"/>
        <v>0</v>
      </c>
      <c r="AN461" t="b">
        <f t="shared" ca="1" si="276"/>
        <v>0</v>
      </c>
      <c r="AO461" t="b">
        <f t="shared" ca="1" si="270"/>
        <v>0</v>
      </c>
      <c r="AP461" t="b">
        <f t="shared" ca="1" si="260"/>
        <v>0</v>
      </c>
      <c r="AQ461" t="b">
        <f t="shared" ca="1" si="277"/>
        <v>0</v>
      </c>
      <c r="AR461" s="124" t="e">
        <f t="shared" ca="1" si="261"/>
        <v>#N/A</v>
      </c>
      <c r="AS461" s="124" t="e">
        <f t="shared" ca="1" si="262"/>
        <v>#N/A</v>
      </c>
      <c r="AT461" t="e">
        <f t="shared" ca="1" si="271"/>
        <v>#N/A</v>
      </c>
      <c r="AU461" t="e">
        <f t="shared" ca="1" si="271"/>
        <v>#N/A</v>
      </c>
    </row>
    <row r="462" spans="1:47" x14ac:dyDescent="0.25">
      <c r="A462">
        <v>430</v>
      </c>
      <c r="B462" s="74">
        <f ca="1">OFFSET(InputPriceData!B$15,CalculationsAndCharts!$A462+$A$11,0,1,1)</f>
        <v>40966</v>
      </c>
      <c r="C462" s="3">
        <f ca="1">OFFSET(InputPriceData!G$15,CalculationsAndCharts!$A462+$A$11,0,1,1)</f>
        <v>1584000</v>
      </c>
      <c r="D462" s="4">
        <f ca="1">OFFSET(InputPriceData!C$15,CalculationsAndCharts!$A462+$A$11,IF($C$7,7,0),1,1)</f>
        <v>41.51</v>
      </c>
      <c r="E462" s="4">
        <f ca="1">OFFSET(InputPriceData!D$15,CalculationsAndCharts!$A462+$A$11,IF($C$7,7,0),1,1)</f>
        <v>41.76</v>
      </c>
      <c r="F462" s="4">
        <f ca="1">OFFSET(InputPriceData!E$15,CalculationsAndCharts!$A462+$A$11,IF($C$7,7,0),1,1)</f>
        <v>41.39</v>
      </c>
      <c r="G462" s="4">
        <f ca="1">OFFSET(InputPriceData!F$15,CalculationsAndCharts!$A462+$A$11,IF($C$7,7,0),1,1)</f>
        <v>41.64</v>
      </c>
      <c r="H462" s="126" t="e">
        <f t="shared" si="241"/>
        <v>#N/A</v>
      </c>
      <c r="I462" s="41" t="e">
        <f t="shared" si="274"/>
        <v>#N/A</v>
      </c>
      <c r="J462" s="41" t="e">
        <f t="shared" si="274"/>
        <v>#N/A</v>
      </c>
      <c r="K462" s="215">
        <f t="shared" ca="1" si="242"/>
        <v>41.800040487845592</v>
      </c>
      <c r="L462" s="215">
        <f t="shared" ca="1" si="263"/>
        <v>41.800040487845592</v>
      </c>
      <c r="M462" s="121">
        <f t="shared" ca="1" si="243"/>
        <v>-0.55752925011439092</v>
      </c>
      <c r="N462" s="121">
        <f t="shared" ca="1" si="264"/>
        <v>-0.53873026125487433</v>
      </c>
      <c r="O462" s="121">
        <f t="shared" ca="1" si="265"/>
        <v>0.5699160341257884</v>
      </c>
      <c r="P462" s="121">
        <f t="shared" ca="1" si="272"/>
        <v>-0.53873026125487433</v>
      </c>
      <c r="Q462" s="121">
        <f t="shared" ca="1" si="244"/>
        <v>0</v>
      </c>
      <c r="R462" s="121">
        <f t="shared" ca="1" si="245"/>
        <v>-1.260644795717893E-2</v>
      </c>
      <c r="S462" s="121"/>
      <c r="T462" s="124">
        <f t="shared" ca="1" si="246"/>
        <v>42.89</v>
      </c>
      <c r="U462" s="124">
        <f t="shared" ca="1" si="247"/>
        <v>41.38</v>
      </c>
      <c r="V462" s="121">
        <f t="shared" ca="1" si="248"/>
        <v>0.17218543046357507</v>
      </c>
      <c r="W462" s="121" t="e">
        <f t="shared" si="266"/>
        <v>#N/A</v>
      </c>
      <c r="X462" s="124">
        <f t="shared" si="267"/>
        <v>0.2</v>
      </c>
      <c r="Y462" s="124">
        <f t="shared" si="268"/>
        <v>0.8</v>
      </c>
      <c r="Z462" t="e">
        <f t="shared" ca="1" si="249"/>
        <v>#N/A</v>
      </c>
      <c r="AA462" t="e">
        <f t="shared" ca="1" si="250"/>
        <v>#N/A</v>
      </c>
      <c r="AB462" t="e">
        <f t="shared" ca="1" si="251"/>
        <v>#N/A</v>
      </c>
      <c r="AC462" t="e">
        <f t="shared" ca="1" si="252"/>
        <v>#N/A</v>
      </c>
      <c r="AD462" t="b">
        <f t="shared" ca="1" si="253"/>
        <v>0</v>
      </c>
      <c r="AE462" t="b">
        <f t="shared" ca="1" si="239"/>
        <v>0</v>
      </c>
      <c r="AF462" t="b">
        <f t="shared" ca="1" si="269"/>
        <v>1</v>
      </c>
      <c r="AG462" t="b">
        <f t="shared" ca="1" si="254"/>
        <v>0</v>
      </c>
      <c r="AH462" t="b">
        <f t="shared" ca="1" si="275"/>
        <v>0</v>
      </c>
      <c r="AI462" s="225" t="e">
        <f t="shared" ca="1" si="255"/>
        <v>#N/A</v>
      </c>
      <c r="AJ462" s="225" t="e">
        <f t="shared" ca="1" si="256"/>
        <v>#N/A</v>
      </c>
      <c r="AK462" s="225" t="e">
        <f t="shared" ca="1" si="257"/>
        <v>#N/A</v>
      </c>
      <c r="AL462" s="225" t="e">
        <f t="shared" ca="1" si="258"/>
        <v>#N/A</v>
      </c>
      <c r="AM462" t="b">
        <f t="shared" ca="1" si="259"/>
        <v>0</v>
      </c>
      <c r="AN462" t="b">
        <f t="shared" ca="1" si="276"/>
        <v>0</v>
      </c>
      <c r="AO462" t="b">
        <f t="shared" ca="1" si="270"/>
        <v>0</v>
      </c>
      <c r="AP462" t="b">
        <f t="shared" ca="1" si="260"/>
        <v>0</v>
      </c>
      <c r="AQ462" t="b">
        <f t="shared" ca="1" si="277"/>
        <v>0</v>
      </c>
      <c r="AR462" s="124" t="e">
        <f t="shared" ca="1" si="261"/>
        <v>#N/A</v>
      </c>
      <c r="AS462" s="124" t="e">
        <f t="shared" ca="1" si="262"/>
        <v>#N/A</v>
      </c>
      <c r="AT462" t="e">
        <f t="shared" ca="1" si="271"/>
        <v>#N/A</v>
      </c>
      <c r="AU462" t="e">
        <f t="shared" ca="1" si="271"/>
        <v>#N/A</v>
      </c>
    </row>
    <row r="463" spans="1:47" x14ac:dyDescent="0.25">
      <c r="A463">
        <v>431</v>
      </c>
      <c r="B463" s="74">
        <f ca="1">OFFSET(InputPriceData!B$15,CalculationsAndCharts!$A463+$A$11,0,1,1)</f>
        <v>40963</v>
      </c>
      <c r="C463" s="3">
        <f ca="1">OFFSET(InputPriceData!G$15,CalculationsAndCharts!$A463+$A$11,0,1,1)</f>
        <v>1316500</v>
      </c>
      <c r="D463" s="4">
        <f ca="1">OFFSET(InputPriceData!C$15,CalculationsAndCharts!$A463+$A$11,IF($C$7,7,0),1,1)</f>
        <v>42.14</v>
      </c>
      <c r="E463" s="4">
        <f ca="1">OFFSET(InputPriceData!D$15,CalculationsAndCharts!$A463+$A$11,IF($C$7,7,0),1,1)</f>
        <v>42.17</v>
      </c>
      <c r="F463" s="4">
        <f ca="1">OFFSET(InputPriceData!E$15,CalculationsAndCharts!$A463+$A$11,IF($C$7,7,0),1,1)</f>
        <v>41.62</v>
      </c>
      <c r="G463" s="4">
        <f ca="1">OFFSET(InputPriceData!F$15,CalculationsAndCharts!$A463+$A$11,IF($C$7,7,0),1,1)</f>
        <v>41.67</v>
      </c>
      <c r="H463" s="126" t="e">
        <f t="shared" si="241"/>
        <v>#N/A</v>
      </c>
      <c r="I463" s="41" t="e">
        <f t="shared" si="274"/>
        <v>#N/A</v>
      </c>
      <c r="J463" s="41" t="e">
        <f t="shared" si="274"/>
        <v>#N/A</v>
      </c>
      <c r="K463" s="215">
        <f t="shared" ca="1" si="242"/>
        <v>41.885306833781158</v>
      </c>
      <c r="L463" s="215">
        <f t="shared" ca="1" si="263"/>
        <v>41.885306833781158</v>
      </c>
      <c r="M463" s="121">
        <f t="shared" ca="1" si="243"/>
        <v>-0.61246362349112438</v>
      </c>
      <c r="N463" s="121">
        <f t="shared" ca="1" si="264"/>
        <v>-0.51959332670186686</v>
      </c>
      <c r="O463" s="121">
        <f t="shared" ca="1" si="265"/>
        <v>0.62335511828238888</v>
      </c>
      <c r="P463" s="121">
        <f t="shared" ca="1" si="272"/>
        <v>-0.51959332670186686</v>
      </c>
      <c r="Q463" s="121">
        <f t="shared" ca="1" si="244"/>
        <v>0</v>
      </c>
      <c r="R463" s="121">
        <f t="shared" ca="1" si="245"/>
        <v>-1.7189064260572012E-2</v>
      </c>
      <c r="S463" s="121"/>
      <c r="T463" s="124">
        <f t="shared" ca="1" si="246"/>
        <v>42.89</v>
      </c>
      <c r="U463" s="124">
        <f t="shared" ca="1" si="247"/>
        <v>41.38</v>
      </c>
      <c r="V463" s="121">
        <f t="shared" ca="1" si="248"/>
        <v>0.19205298013245001</v>
      </c>
      <c r="W463" s="121" t="e">
        <f t="shared" si="266"/>
        <v>#N/A</v>
      </c>
      <c r="X463" s="124">
        <f t="shared" si="267"/>
        <v>0.2</v>
      </c>
      <c r="Y463" s="124">
        <f t="shared" si="268"/>
        <v>0.8</v>
      </c>
      <c r="Z463" t="e">
        <f t="shared" ca="1" si="249"/>
        <v>#N/A</v>
      </c>
      <c r="AA463" t="e">
        <f t="shared" ca="1" si="250"/>
        <v>#N/A</v>
      </c>
      <c r="AB463" t="e">
        <f t="shared" ca="1" si="251"/>
        <v>#N/A</v>
      </c>
      <c r="AC463" t="e">
        <f t="shared" ca="1" si="252"/>
        <v>#N/A</v>
      </c>
      <c r="AD463" t="b">
        <f t="shared" ca="1" si="253"/>
        <v>0</v>
      </c>
      <c r="AE463" t="b">
        <f t="shared" ca="1" si="239"/>
        <v>0</v>
      </c>
      <c r="AF463" t="b">
        <f t="shared" ca="1" si="269"/>
        <v>1</v>
      </c>
      <c r="AG463" t="b">
        <f t="shared" ca="1" si="254"/>
        <v>0</v>
      </c>
      <c r="AH463" t="b">
        <f t="shared" ca="1" si="275"/>
        <v>0</v>
      </c>
      <c r="AI463" s="225" t="e">
        <f t="shared" ca="1" si="255"/>
        <v>#N/A</v>
      </c>
      <c r="AJ463" s="225" t="e">
        <f t="shared" ca="1" si="256"/>
        <v>#N/A</v>
      </c>
      <c r="AK463" s="225" t="e">
        <f t="shared" ca="1" si="257"/>
        <v>#N/A</v>
      </c>
      <c r="AL463" s="225" t="e">
        <f t="shared" ca="1" si="258"/>
        <v>#N/A</v>
      </c>
      <c r="AM463" t="b">
        <f t="shared" ca="1" si="259"/>
        <v>0</v>
      </c>
      <c r="AN463" t="b">
        <f t="shared" ca="1" si="276"/>
        <v>0</v>
      </c>
      <c r="AO463" t="b">
        <f t="shared" ca="1" si="270"/>
        <v>0</v>
      </c>
      <c r="AP463" t="b">
        <f t="shared" ca="1" si="260"/>
        <v>0</v>
      </c>
      <c r="AQ463" t="b">
        <f t="shared" ca="1" si="277"/>
        <v>0</v>
      </c>
      <c r="AR463" s="124" t="e">
        <f t="shared" ca="1" si="261"/>
        <v>#N/A</v>
      </c>
      <c r="AS463" s="124" t="e">
        <f t="shared" ca="1" si="262"/>
        <v>#N/A</v>
      </c>
      <c r="AT463" t="e">
        <f t="shared" ca="1" si="271"/>
        <v>#N/A</v>
      </c>
      <c r="AU463" t="e">
        <f t="shared" ca="1" si="271"/>
        <v>#N/A</v>
      </c>
    </row>
    <row r="464" spans="1:47" x14ac:dyDescent="0.25">
      <c r="A464">
        <v>432</v>
      </c>
      <c r="B464" s="74">
        <f ca="1">OFFSET(InputPriceData!B$15,CalculationsAndCharts!$A464+$A$11,0,1,1)</f>
        <v>40962</v>
      </c>
      <c r="C464" s="3">
        <f ca="1">OFFSET(InputPriceData!G$15,CalculationsAndCharts!$A464+$A$11,0,1,1)</f>
        <v>1675300</v>
      </c>
      <c r="D464" s="4">
        <f ca="1">OFFSET(InputPriceData!C$15,CalculationsAndCharts!$A464+$A$11,IF($C$7,7,0),1,1)</f>
        <v>41.38</v>
      </c>
      <c r="E464" s="4">
        <f ca="1">OFFSET(InputPriceData!D$15,CalculationsAndCharts!$A464+$A$11,IF($C$7,7,0),1,1)</f>
        <v>42.29</v>
      </c>
      <c r="F464" s="4">
        <f ca="1">OFFSET(InputPriceData!E$15,CalculationsAndCharts!$A464+$A$11,IF($C$7,7,0),1,1)</f>
        <v>41.38</v>
      </c>
      <c r="G464" s="4">
        <f ca="1">OFFSET(InputPriceData!F$15,CalculationsAndCharts!$A464+$A$11,IF($C$7,7,0),1,1)</f>
        <v>42.14</v>
      </c>
      <c r="H464" s="126" t="e">
        <f t="shared" si="241"/>
        <v>#N/A</v>
      </c>
      <c r="I464" s="41" t="e">
        <f t="shared" si="274"/>
        <v>#N/A</v>
      </c>
      <c r="J464" s="41" t="e">
        <f t="shared" si="274"/>
        <v>#N/A</v>
      </c>
      <c r="K464" s="215">
        <f t="shared" ca="1" si="242"/>
        <v>41.950874142669377</v>
      </c>
      <c r="L464" s="215">
        <f t="shared" ca="1" si="263"/>
        <v>41.950874142669377</v>
      </c>
      <c r="M464" s="121">
        <f t="shared" ca="1" si="243"/>
        <v>-0.18904440756116364</v>
      </c>
      <c r="N464" s="121">
        <f t="shared" ca="1" si="264"/>
        <v>-0.51331778438504794</v>
      </c>
      <c r="O464" s="121">
        <f t="shared" ca="1" si="265"/>
        <v>0.62335511828238888</v>
      </c>
      <c r="P464" s="121">
        <f t="shared" ca="1" si="272"/>
        <v>-0.51331778438504794</v>
      </c>
      <c r="Q464" s="121">
        <f t="shared" ca="1" si="244"/>
        <v>0</v>
      </c>
      <c r="R464" s="121">
        <f t="shared" ca="1" si="245"/>
        <v>-1.7751820437119259E-2</v>
      </c>
      <c r="S464" s="121"/>
      <c r="T464" s="124">
        <f t="shared" ca="1" si="246"/>
        <v>42.89</v>
      </c>
      <c r="U464" s="124">
        <f t="shared" ca="1" si="247"/>
        <v>41.38</v>
      </c>
      <c r="V464" s="121">
        <f t="shared" ca="1" si="248"/>
        <v>0.50331125827814505</v>
      </c>
      <c r="W464" s="121" t="e">
        <f t="shared" si="266"/>
        <v>#N/A</v>
      </c>
      <c r="X464" s="124">
        <f t="shared" si="267"/>
        <v>0.2</v>
      </c>
      <c r="Y464" s="124">
        <f t="shared" si="268"/>
        <v>0.8</v>
      </c>
      <c r="Z464" t="e">
        <f t="shared" ca="1" si="249"/>
        <v>#N/A</v>
      </c>
      <c r="AA464" t="e">
        <f t="shared" ca="1" si="250"/>
        <v>#N/A</v>
      </c>
      <c r="AB464" t="e">
        <f t="shared" ca="1" si="251"/>
        <v>#N/A</v>
      </c>
      <c r="AC464" t="e">
        <f t="shared" ca="1" si="252"/>
        <v>#N/A</v>
      </c>
      <c r="AD464" t="b">
        <f t="shared" ca="1" si="253"/>
        <v>0</v>
      </c>
      <c r="AE464" t="b">
        <f t="shared" ca="1" si="239"/>
        <v>0</v>
      </c>
      <c r="AF464" t="b">
        <f t="shared" ca="1" si="269"/>
        <v>1</v>
      </c>
      <c r="AG464" t="b">
        <f t="shared" ca="1" si="254"/>
        <v>0</v>
      </c>
      <c r="AH464" t="b">
        <f t="shared" ca="1" si="275"/>
        <v>0</v>
      </c>
      <c r="AI464" s="225" t="e">
        <f t="shared" ca="1" si="255"/>
        <v>#N/A</v>
      </c>
      <c r="AJ464" s="225" t="e">
        <f t="shared" ca="1" si="256"/>
        <v>#N/A</v>
      </c>
      <c r="AK464" s="225" t="e">
        <f t="shared" ca="1" si="257"/>
        <v>#N/A</v>
      </c>
      <c r="AL464" s="225" t="e">
        <f t="shared" ca="1" si="258"/>
        <v>#N/A</v>
      </c>
      <c r="AM464" t="b">
        <f t="shared" ca="1" si="259"/>
        <v>0</v>
      </c>
      <c r="AN464" t="b">
        <f t="shared" ca="1" si="276"/>
        <v>0</v>
      </c>
      <c r="AO464" t="b">
        <f t="shared" ca="1" si="270"/>
        <v>0</v>
      </c>
      <c r="AP464" t="b">
        <f t="shared" ca="1" si="260"/>
        <v>0</v>
      </c>
      <c r="AQ464" t="b">
        <f t="shared" ca="1" si="277"/>
        <v>0</v>
      </c>
      <c r="AR464" s="124" t="e">
        <f t="shared" ca="1" si="261"/>
        <v>#N/A</v>
      </c>
      <c r="AS464" s="124" t="e">
        <f t="shared" ca="1" si="262"/>
        <v>#N/A</v>
      </c>
      <c r="AT464" t="e">
        <f t="shared" ca="1" si="271"/>
        <v>#N/A</v>
      </c>
      <c r="AU464" t="e">
        <f t="shared" ca="1" si="271"/>
        <v>#N/A</v>
      </c>
    </row>
    <row r="465" spans="1:47" x14ac:dyDescent="0.25">
      <c r="A465">
        <v>433</v>
      </c>
      <c r="B465" s="74">
        <f ca="1">OFFSET(InputPriceData!B$15,CalculationsAndCharts!$A465+$A$11,0,1,1)</f>
        <v>40961</v>
      </c>
      <c r="C465" s="3">
        <f ca="1">OFFSET(InputPriceData!G$15,CalculationsAndCharts!$A465+$A$11,0,1,1)</f>
        <v>2078800</v>
      </c>
      <c r="D465" s="4">
        <f ca="1">OFFSET(InputPriceData!C$15,CalculationsAndCharts!$A465+$A$11,IF($C$7,7,0),1,1)</f>
        <v>41.94</v>
      </c>
      <c r="E465" s="4">
        <f ca="1">OFFSET(InputPriceData!D$15,CalculationsAndCharts!$A465+$A$11,IF($C$7,7,0),1,1)</f>
        <v>42.03</v>
      </c>
      <c r="F465" s="4">
        <f ca="1">OFFSET(InputPriceData!E$15,CalculationsAndCharts!$A465+$A$11,IF($C$7,7,0),1,1)</f>
        <v>41.23</v>
      </c>
      <c r="G465" s="4">
        <f ca="1">OFFSET(InputPriceData!F$15,CalculationsAndCharts!$A465+$A$11,IF($C$7,7,0),1,1)</f>
        <v>41.38</v>
      </c>
      <c r="H465" s="126" t="e">
        <f t="shared" si="241"/>
        <v>#N/A</v>
      </c>
      <c r="I465" s="41" t="e">
        <f t="shared" si="274"/>
        <v>#N/A</v>
      </c>
      <c r="J465" s="41" t="e">
        <f t="shared" si="274"/>
        <v>#N/A</v>
      </c>
      <c r="K465" s="215">
        <f t="shared" ca="1" si="242"/>
        <v>42.082056852718544</v>
      </c>
      <c r="L465" s="215">
        <f t="shared" ca="1" si="263"/>
        <v>42.082056852718544</v>
      </c>
      <c r="M465" s="121">
        <f t="shared" ca="1" si="243"/>
        <v>-1.0299577501368418</v>
      </c>
      <c r="N465" s="121">
        <f t="shared" ca="1" si="264"/>
        <v>-0.42878164663164864</v>
      </c>
      <c r="O465" s="121">
        <f t="shared" ca="1" si="265"/>
        <v>0.62335511828238888</v>
      </c>
      <c r="P465" s="121">
        <f t="shared" ca="1" si="272"/>
        <v>-0.42878164663164864</v>
      </c>
      <c r="Q465" s="121">
        <f t="shared" ca="1" si="244"/>
        <v>0</v>
      </c>
      <c r="R465" s="121">
        <f t="shared" ca="1" si="245"/>
        <v>-8.1945863251579563E-3</v>
      </c>
      <c r="S465" s="121"/>
      <c r="T465" s="124">
        <f t="shared" ca="1" si="246"/>
        <v>42.89</v>
      </c>
      <c r="U465" s="124">
        <f t="shared" ca="1" si="247"/>
        <v>41.38</v>
      </c>
      <c r="V465" s="121">
        <f t="shared" ca="1" si="248"/>
        <v>0</v>
      </c>
      <c r="W465" s="121" t="e">
        <f t="shared" si="266"/>
        <v>#N/A</v>
      </c>
      <c r="X465" s="124">
        <f t="shared" si="267"/>
        <v>0.2</v>
      </c>
      <c r="Y465" s="124">
        <f t="shared" si="268"/>
        <v>0.8</v>
      </c>
      <c r="Z465" t="e">
        <f t="shared" ca="1" si="249"/>
        <v>#N/A</v>
      </c>
      <c r="AA465" t="e">
        <f t="shared" ca="1" si="250"/>
        <v>#N/A</v>
      </c>
      <c r="AB465" t="e">
        <f t="shared" ca="1" si="251"/>
        <v>#N/A</v>
      </c>
      <c r="AC465" t="e">
        <f t="shared" ca="1" si="252"/>
        <v>#N/A</v>
      </c>
      <c r="AD465" t="b">
        <f t="shared" ca="1" si="253"/>
        <v>0</v>
      </c>
      <c r="AE465" t="b">
        <f t="shared" ca="1" si="239"/>
        <v>0</v>
      </c>
      <c r="AF465" t="b">
        <f t="shared" ca="1" si="269"/>
        <v>1</v>
      </c>
      <c r="AG465" t="b">
        <f t="shared" ca="1" si="254"/>
        <v>0</v>
      </c>
      <c r="AH465" t="b">
        <f t="shared" ca="1" si="275"/>
        <v>0</v>
      </c>
      <c r="AI465" s="225" t="e">
        <f t="shared" ca="1" si="255"/>
        <v>#N/A</v>
      </c>
      <c r="AJ465" s="225" t="e">
        <f t="shared" ca="1" si="256"/>
        <v>#N/A</v>
      </c>
      <c r="AK465" s="225" t="e">
        <f t="shared" ca="1" si="257"/>
        <v>#N/A</v>
      </c>
      <c r="AL465" s="225" t="e">
        <f t="shared" ca="1" si="258"/>
        <v>#N/A</v>
      </c>
      <c r="AM465" t="b">
        <f t="shared" ca="1" si="259"/>
        <v>0</v>
      </c>
      <c r="AN465" t="b">
        <f t="shared" ca="1" si="276"/>
        <v>0</v>
      </c>
      <c r="AO465" t="b">
        <f t="shared" ca="1" si="270"/>
        <v>0</v>
      </c>
      <c r="AP465" t="b">
        <f t="shared" ca="1" si="260"/>
        <v>0</v>
      </c>
      <c r="AQ465" t="b">
        <f t="shared" ca="1" si="277"/>
        <v>0</v>
      </c>
      <c r="AR465" s="124" t="e">
        <f t="shared" ca="1" si="261"/>
        <v>#N/A</v>
      </c>
      <c r="AS465" s="124" t="e">
        <f t="shared" ca="1" si="262"/>
        <v>#N/A</v>
      </c>
      <c r="AT465" t="e">
        <f t="shared" ca="1" si="271"/>
        <v>#N/A</v>
      </c>
      <c r="AU465" t="e">
        <f t="shared" ca="1" si="271"/>
        <v>#N/A</v>
      </c>
    </row>
    <row r="466" spans="1:47" x14ac:dyDescent="0.25">
      <c r="A466">
        <v>434</v>
      </c>
      <c r="B466" s="74">
        <f ca="1">OFFSET(InputPriceData!B$15,CalculationsAndCharts!$A466+$A$11,0,1,1)</f>
        <v>40960</v>
      </c>
      <c r="C466" s="3">
        <f ca="1">OFFSET(InputPriceData!G$15,CalculationsAndCharts!$A466+$A$11,0,1,1)</f>
        <v>1389700</v>
      </c>
      <c r="D466" s="4">
        <f ca="1">OFFSET(InputPriceData!C$15,CalculationsAndCharts!$A466+$A$11,IF($C$7,7,0),1,1)</f>
        <v>42.56</v>
      </c>
      <c r="E466" s="4">
        <f ca="1">OFFSET(InputPriceData!D$15,CalculationsAndCharts!$A466+$A$11,IF($C$7,7,0),1,1)</f>
        <v>42.93</v>
      </c>
      <c r="F466" s="4">
        <f ca="1">OFFSET(InputPriceData!E$15,CalculationsAndCharts!$A466+$A$11,IF($C$7,7,0),1,1)</f>
        <v>41.95</v>
      </c>
      <c r="G466" s="4">
        <f ca="1">OFFSET(InputPriceData!F$15,CalculationsAndCharts!$A466+$A$11,IF($C$7,7,0),1,1)</f>
        <v>42.13</v>
      </c>
      <c r="H466" s="126" t="e">
        <f t="shared" si="241"/>
        <v>#N/A</v>
      </c>
      <c r="I466" s="41" t="e">
        <f t="shared" si="274"/>
        <v>#N/A</v>
      </c>
      <c r="J466" s="41" t="e">
        <f t="shared" si="274"/>
        <v>#N/A</v>
      </c>
      <c r="K466" s="215">
        <f t="shared" ca="1" si="242"/>
        <v>42.202794151057347</v>
      </c>
      <c r="L466" s="215">
        <f t="shared" ca="1" si="263"/>
        <v>42.202794151057347</v>
      </c>
      <c r="M466" s="121">
        <f t="shared" ca="1" si="243"/>
        <v>-0.37221440266490624</v>
      </c>
      <c r="N466" s="121">
        <f t="shared" ca="1" si="264"/>
        <v>-0.33447080057576867</v>
      </c>
      <c r="O466" s="121">
        <f t="shared" ca="1" si="265"/>
        <v>0.62335511828238888</v>
      </c>
      <c r="P466" s="121">
        <f t="shared" ca="1" si="272"/>
        <v>-0.33447080057576867</v>
      </c>
      <c r="Q466" s="121">
        <f t="shared" ca="1" si="244"/>
        <v>0</v>
      </c>
      <c r="R466" s="121">
        <f t="shared" ca="1" si="245"/>
        <v>2.0085695090381356E-2</v>
      </c>
      <c r="S466" s="121"/>
      <c r="T466" s="124">
        <f t="shared" ca="1" si="246"/>
        <v>42.89</v>
      </c>
      <c r="U466" s="124">
        <f t="shared" ca="1" si="247"/>
        <v>41.76</v>
      </c>
      <c r="V466" s="121">
        <f t="shared" ca="1" si="248"/>
        <v>0.32743362831858736</v>
      </c>
      <c r="W466" s="121" t="e">
        <f t="shared" si="266"/>
        <v>#N/A</v>
      </c>
      <c r="X466" s="124">
        <f t="shared" si="267"/>
        <v>0.2</v>
      </c>
      <c r="Y466" s="124">
        <f t="shared" si="268"/>
        <v>0.8</v>
      </c>
      <c r="Z466" t="e">
        <f t="shared" ca="1" si="249"/>
        <v>#N/A</v>
      </c>
      <c r="AA466" t="e">
        <f t="shared" ca="1" si="250"/>
        <v>#N/A</v>
      </c>
      <c r="AB466" t="e">
        <f t="shared" ca="1" si="251"/>
        <v>#N/A</v>
      </c>
      <c r="AC466" t="e">
        <f t="shared" ca="1" si="252"/>
        <v>#N/A</v>
      </c>
      <c r="AD466" t="b">
        <f t="shared" ca="1" si="253"/>
        <v>0</v>
      </c>
      <c r="AE466" t="b">
        <f t="shared" ca="1" si="239"/>
        <v>0</v>
      </c>
      <c r="AF466" t="b">
        <f t="shared" ca="1" si="269"/>
        <v>1</v>
      </c>
      <c r="AG466" t="b">
        <f t="shared" ca="1" si="254"/>
        <v>0</v>
      </c>
      <c r="AH466" t="b">
        <f t="shared" ca="1" si="275"/>
        <v>0</v>
      </c>
      <c r="AI466" s="225" t="e">
        <f t="shared" ca="1" si="255"/>
        <v>#N/A</v>
      </c>
      <c r="AJ466" s="225" t="e">
        <f t="shared" ca="1" si="256"/>
        <v>#N/A</v>
      </c>
      <c r="AK466" s="225" t="e">
        <f t="shared" ca="1" si="257"/>
        <v>#N/A</v>
      </c>
      <c r="AL466" s="225" t="e">
        <f t="shared" ca="1" si="258"/>
        <v>#N/A</v>
      </c>
      <c r="AM466" t="b">
        <f t="shared" ca="1" si="259"/>
        <v>0</v>
      </c>
      <c r="AN466" t="b">
        <f t="shared" ca="1" si="276"/>
        <v>0</v>
      </c>
      <c r="AO466" t="b">
        <f t="shared" ca="1" si="270"/>
        <v>0</v>
      </c>
      <c r="AP466" t="b">
        <f t="shared" ca="1" si="260"/>
        <v>0</v>
      </c>
      <c r="AQ466" t="b">
        <f t="shared" ca="1" si="277"/>
        <v>0</v>
      </c>
      <c r="AR466" s="124" t="e">
        <f t="shared" ca="1" si="261"/>
        <v>#N/A</v>
      </c>
      <c r="AS466" s="124" t="e">
        <f t="shared" ca="1" si="262"/>
        <v>#N/A</v>
      </c>
      <c r="AT466" t="e">
        <f t="shared" ca="1" si="271"/>
        <v>#N/A</v>
      </c>
      <c r="AU466" t="e">
        <f t="shared" ca="1" si="271"/>
        <v>#N/A</v>
      </c>
    </row>
    <row r="467" spans="1:47" x14ac:dyDescent="0.25">
      <c r="A467">
        <v>435</v>
      </c>
      <c r="B467" s="74">
        <f ca="1">OFFSET(InputPriceData!B$15,CalculationsAndCharts!$A467+$A$11,0,1,1)</f>
        <v>40956</v>
      </c>
      <c r="C467" s="3">
        <f ca="1">OFFSET(InputPriceData!G$15,CalculationsAndCharts!$A467+$A$11,0,1,1)</f>
        <v>1296400</v>
      </c>
      <c r="D467" s="4">
        <f ca="1">OFFSET(InputPriceData!C$15,CalculationsAndCharts!$A467+$A$11,IF($C$7,7,0),1,1)</f>
        <v>42.05</v>
      </c>
      <c r="E467" s="4">
        <f ca="1">OFFSET(InputPriceData!D$15,CalculationsAndCharts!$A467+$A$11,IF($C$7,7,0),1,1)</f>
        <v>42.5</v>
      </c>
      <c r="F467" s="4">
        <f ca="1">OFFSET(InputPriceData!E$15,CalculationsAndCharts!$A467+$A$11,IF($C$7,7,0),1,1)</f>
        <v>41.95</v>
      </c>
      <c r="G467" s="4">
        <f ca="1">OFFSET(InputPriceData!F$15,CalculationsAndCharts!$A467+$A$11,IF($C$7,7,0),1,1)</f>
        <v>42.38</v>
      </c>
      <c r="H467" s="126" t="e">
        <f t="shared" si="241"/>
        <v>#N/A</v>
      </c>
      <c r="I467" s="41" t="e">
        <f t="shared" si="274"/>
        <v>#N/A</v>
      </c>
      <c r="J467" s="41" t="e">
        <f t="shared" si="274"/>
        <v>#N/A</v>
      </c>
      <c r="K467" s="215">
        <f t="shared" ca="1" si="242"/>
        <v>42.220749207781914</v>
      </c>
      <c r="L467" s="215">
        <f t="shared" ca="1" si="263"/>
        <v>42.220749207781914</v>
      </c>
      <c r="M467" s="121">
        <f t="shared" ca="1" si="243"/>
        <v>-0.12674613395320058</v>
      </c>
      <c r="N467" s="121">
        <f t="shared" ca="1" si="264"/>
        <v>-0.33080525920569348</v>
      </c>
      <c r="O467" s="121">
        <f t="shared" ca="1" si="265"/>
        <v>0.62335511828238888</v>
      </c>
      <c r="P467" s="121">
        <f t="shared" ca="1" si="272"/>
        <v>-0.33080525920569348</v>
      </c>
      <c r="Q467" s="121">
        <f t="shared" ca="1" si="244"/>
        <v>0</v>
      </c>
      <c r="R467" s="121">
        <f t="shared" ca="1" si="245"/>
        <v>7.6482728766098892E-2</v>
      </c>
      <c r="S467" s="121"/>
      <c r="T467" s="124">
        <f t="shared" ca="1" si="246"/>
        <v>42.89</v>
      </c>
      <c r="U467" s="124">
        <f t="shared" ca="1" si="247"/>
        <v>41.29</v>
      </c>
      <c r="V467" s="121">
        <f t="shared" ca="1" si="248"/>
        <v>0.68125000000000158</v>
      </c>
      <c r="W467" s="121" t="e">
        <f t="shared" si="266"/>
        <v>#N/A</v>
      </c>
      <c r="X467" s="124">
        <f t="shared" si="267"/>
        <v>0.2</v>
      </c>
      <c r="Y467" s="124">
        <f t="shared" si="268"/>
        <v>0.8</v>
      </c>
      <c r="Z467">
        <f t="shared" ca="1" si="249"/>
        <v>42.05</v>
      </c>
      <c r="AA467" t="e">
        <f t="shared" ca="1" si="250"/>
        <v>#N/A</v>
      </c>
      <c r="AB467" t="e">
        <f t="shared" ca="1" si="251"/>
        <v>#N/A</v>
      </c>
      <c r="AC467" t="e">
        <f t="shared" ca="1" si="252"/>
        <v>#N/A</v>
      </c>
      <c r="AD467" t="b">
        <f t="shared" ca="1" si="253"/>
        <v>0</v>
      </c>
      <c r="AE467" t="b">
        <f t="shared" ca="1" si="239"/>
        <v>1</v>
      </c>
      <c r="AF467" t="b">
        <f t="shared" ca="1" si="269"/>
        <v>1</v>
      </c>
      <c r="AG467" t="b">
        <f t="shared" ca="1" si="254"/>
        <v>0</v>
      </c>
      <c r="AH467" t="b">
        <f t="shared" ca="1" si="275"/>
        <v>0</v>
      </c>
      <c r="AI467" s="225">
        <f t="shared" ca="1" si="255"/>
        <v>42.05</v>
      </c>
      <c r="AJ467" s="225" t="e">
        <f t="shared" ca="1" si="256"/>
        <v>#N/A</v>
      </c>
      <c r="AK467" s="225">
        <f t="shared" ca="1" si="257"/>
        <v>42.05</v>
      </c>
      <c r="AL467" s="225" t="e">
        <f t="shared" ca="1" si="258"/>
        <v>#N/A</v>
      </c>
      <c r="AM467" t="b">
        <f t="shared" ca="1" si="259"/>
        <v>0</v>
      </c>
      <c r="AN467" t="b">
        <f t="shared" ca="1" si="276"/>
        <v>0</v>
      </c>
      <c r="AO467" t="b">
        <f t="shared" ca="1" si="270"/>
        <v>0</v>
      </c>
      <c r="AP467" t="b">
        <f t="shared" ca="1" si="260"/>
        <v>0</v>
      </c>
      <c r="AQ467" t="b">
        <f t="shared" ca="1" si="277"/>
        <v>1</v>
      </c>
      <c r="AR467" s="124" t="e">
        <f t="shared" ca="1" si="261"/>
        <v>#N/A</v>
      </c>
      <c r="AS467" s="124">
        <f t="shared" ca="1" si="262"/>
        <v>42.05</v>
      </c>
      <c r="AT467" t="e">
        <f t="shared" ca="1" si="271"/>
        <v>#N/A</v>
      </c>
      <c r="AU467">
        <f t="shared" ca="1" si="271"/>
        <v>42.05</v>
      </c>
    </row>
    <row r="468" spans="1:47" x14ac:dyDescent="0.25">
      <c r="A468">
        <v>436</v>
      </c>
      <c r="B468" s="74">
        <f ca="1">OFFSET(InputPriceData!B$15,CalculationsAndCharts!$A468+$A$11,0,1,1)</f>
        <v>40955</v>
      </c>
      <c r="C468" s="3">
        <f ca="1">OFFSET(InputPriceData!G$15,CalculationsAndCharts!$A468+$A$11,0,1,1)</f>
        <v>1719300</v>
      </c>
      <c r="D468" s="4">
        <f ca="1">OFFSET(InputPriceData!C$15,CalculationsAndCharts!$A468+$A$11,IF($C$7,7,0),1,1)</f>
        <v>42.17</v>
      </c>
      <c r="E468" s="4">
        <f ca="1">OFFSET(InputPriceData!D$15,CalculationsAndCharts!$A468+$A$11,IF($C$7,7,0),1,1)</f>
        <v>42.57</v>
      </c>
      <c r="F468" s="4">
        <f ca="1">OFFSET(InputPriceData!E$15,CalculationsAndCharts!$A468+$A$11,IF($C$7,7,0),1,1)</f>
        <v>41.75</v>
      </c>
      <c r="G468" s="4">
        <f ca="1">OFFSET(InputPriceData!F$15,CalculationsAndCharts!$A468+$A$11,IF($C$7,7,0),1,1)</f>
        <v>41.94</v>
      </c>
      <c r="H468" s="126" t="e">
        <f t="shared" si="241"/>
        <v>#N/A</v>
      </c>
      <c r="I468" s="41" t="e">
        <f t="shared" si="274"/>
        <v>#N/A</v>
      </c>
      <c r="J468" s="41" t="e">
        <f t="shared" si="274"/>
        <v>#N/A</v>
      </c>
      <c r="K468" s="215">
        <f t="shared" ca="1" si="242"/>
        <v>42.285483910726889</v>
      </c>
      <c r="L468" s="215">
        <f t="shared" ca="1" si="263"/>
        <v>42.285483910726889</v>
      </c>
      <c r="M468" s="121">
        <f t="shared" ca="1" si="243"/>
        <v>-0.58872536925247065</v>
      </c>
      <c r="N468" s="121">
        <f t="shared" ca="1" si="264"/>
        <v>-0.27184104417028437</v>
      </c>
      <c r="O468" s="121">
        <f t="shared" ca="1" si="265"/>
        <v>0.62335511828238888</v>
      </c>
      <c r="P468" s="121">
        <f t="shared" ca="1" si="272"/>
        <v>-0.27184104417028437</v>
      </c>
      <c r="Q468" s="121">
        <f t="shared" ca="1" si="244"/>
        <v>0</v>
      </c>
      <c r="R468" s="121">
        <f t="shared" ca="1" si="245"/>
        <v>0.16653112919668883</v>
      </c>
      <c r="S468" s="121"/>
      <c r="T468" s="124">
        <f t="shared" ca="1" si="246"/>
        <v>42.89</v>
      </c>
      <c r="U468" s="124">
        <f t="shared" ca="1" si="247"/>
        <v>40.96</v>
      </c>
      <c r="V468" s="121">
        <f t="shared" ca="1" si="248"/>
        <v>0.50777202072538707</v>
      </c>
      <c r="W468" s="121" t="e">
        <f t="shared" si="266"/>
        <v>#N/A</v>
      </c>
      <c r="X468" s="124">
        <f t="shared" si="267"/>
        <v>0.2</v>
      </c>
      <c r="Y468" s="124">
        <f t="shared" si="268"/>
        <v>0.8</v>
      </c>
      <c r="Z468" t="e">
        <f t="shared" ca="1" si="249"/>
        <v>#N/A</v>
      </c>
      <c r="AA468" t="e">
        <f t="shared" ca="1" si="250"/>
        <v>#N/A</v>
      </c>
      <c r="AB468">
        <f t="shared" ca="1" si="251"/>
        <v>0.16653112919668883</v>
      </c>
      <c r="AC468" t="e">
        <f t="shared" ca="1" si="252"/>
        <v>#N/A</v>
      </c>
      <c r="AD468" t="b">
        <f t="shared" ca="1" si="253"/>
        <v>1</v>
      </c>
      <c r="AE468" t="b">
        <f t="shared" ca="1" si="239"/>
        <v>0</v>
      </c>
      <c r="AF468" t="b">
        <f t="shared" ca="1" si="269"/>
        <v>0</v>
      </c>
      <c r="AG468" t="b">
        <f t="shared" ca="1" si="254"/>
        <v>0</v>
      </c>
      <c r="AH468" t="b">
        <f t="shared" ca="1" si="275"/>
        <v>0</v>
      </c>
      <c r="AI468" s="225" t="e">
        <f t="shared" ca="1" si="255"/>
        <v>#N/A</v>
      </c>
      <c r="AJ468" s="225" t="e">
        <f t="shared" ca="1" si="256"/>
        <v>#N/A</v>
      </c>
      <c r="AK468" s="225" t="e">
        <f t="shared" ca="1" si="257"/>
        <v>#N/A</v>
      </c>
      <c r="AL468" s="225" t="e">
        <f t="shared" ca="1" si="258"/>
        <v>#N/A</v>
      </c>
      <c r="AM468" t="b">
        <f t="shared" ca="1" si="259"/>
        <v>0</v>
      </c>
      <c r="AN468" t="b">
        <f t="shared" ca="1" si="276"/>
        <v>0</v>
      </c>
      <c r="AO468" t="b">
        <f t="shared" ca="1" si="270"/>
        <v>1</v>
      </c>
      <c r="AP468" t="b">
        <f t="shared" ca="1" si="260"/>
        <v>1</v>
      </c>
      <c r="AQ468" t="b">
        <f t="shared" ca="1" si="277"/>
        <v>0</v>
      </c>
      <c r="AR468" s="124" t="e">
        <f t="shared" ca="1" si="261"/>
        <v>#N/A</v>
      </c>
      <c r="AS468" s="124" t="e">
        <f t="shared" ca="1" si="262"/>
        <v>#N/A</v>
      </c>
      <c r="AT468" t="e">
        <f t="shared" ca="1" si="271"/>
        <v>#N/A</v>
      </c>
      <c r="AU468" t="e">
        <f t="shared" ca="1" si="271"/>
        <v>#N/A</v>
      </c>
    </row>
    <row r="469" spans="1:47" x14ac:dyDescent="0.25">
      <c r="A469">
        <v>437</v>
      </c>
      <c r="B469" s="74">
        <f ca="1">OFFSET(InputPriceData!B$15,CalculationsAndCharts!$A469+$A$11,0,1,1)</f>
        <v>40954</v>
      </c>
      <c r="C469" s="3">
        <f ca="1">OFFSET(InputPriceData!G$15,CalculationsAndCharts!$A469+$A$11,0,1,1)</f>
        <v>1891400</v>
      </c>
      <c r="D469" s="4">
        <f ca="1">OFFSET(InputPriceData!C$15,CalculationsAndCharts!$A469+$A$11,IF($C$7,7,0),1,1)</f>
        <v>42.51</v>
      </c>
      <c r="E469" s="4">
        <f ca="1">OFFSET(InputPriceData!D$15,CalculationsAndCharts!$A469+$A$11,IF($C$7,7,0),1,1)</f>
        <v>42.72</v>
      </c>
      <c r="F469" s="4">
        <f ca="1">OFFSET(InputPriceData!E$15,CalculationsAndCharts!$A469+$A$11,IF($C$7,7,0),1,1)</f>
        <v>42.03</v>
      </c>
      <c r="G469" s="4">
        <f ca="1">OFFSET(InputPriceData!F$15,CalculationsAndCharts!$A469+$A$11,IF($C$7,7,0),1,1)</f>
        <v>42.27</v>
      </c>
      <c r="H469" s="126" t="e">
        <f t="shared" si="241"/>
        <v>#N/A</v>
      </c>
      <c r="I469" s="41" t="e">
        <f t="shared" si="274"/>
        <v>#N/A</v>
      </c>
      <c r="J469" s="41" t="e">
        <f t="shared" si="274"/>
        <v>#N/A</v>
      </c>
      <c r="K469" s="215">
        <f t="shared" ca="1" si="242"/>
        <v>42.365645874934771</v>
      </c>
      <c r="L469" s="215">
        <f t="shared" ca="1" si="263"/>
        <v>42.365645874934771</v>
      </c>
      <c r="M469" s="121">
        <f t="shared" ca="1" si="243"/>
        <v>-0.29264480967031237</v>
      </c>
      <c r="N469" s="121">
        <f t="shared" ca="1" si="264"/>
        <v>-0.18134362798592629</v>
      </c>
      <c r="O469" s="121">
        <f t="shared" ca="1" si="265"/>
        <v>0.62335511828238888</v>
      </c>
      <c r="P469" s="121">
        <f t="shared" ca="1" si="272"/>
        <v>-0.18134362798592629</v>
      </c>
      <c r="Q469" s="121">
        <f t="shared" ca="1" si="244"/>
        <v>0</v>
      </c>
      <c r="R469" s="121">
        <f t="shared" ca="1" si="245"/>
        <v>0.28297644029567887</v>
      </c>
      <c r="S469" s="121"/>
      <c r="T469" s="124">
        <f t="shared" ca="1" si="246"/>
        <v>42.89</v>
      </c>
      <c r="U469" s="124">
        <f t="shared" ca="1" si="247"/>
        <v>40.96</v>
      </c>
      <c r="V469" s="121">
        <f t="shared" ca="1" si="248"/>
        <v>0.67875647668393913</v>
      </c>
      <c r="W469" s="121" t="e">
        <f t="shared" si="266"/>
        <v>#N/A</v>
      </c>
      <c r="X469" s="124">
        <f t="shared" si="267"/>
        <v>0.2</v>
      </c>
      <c r="Y469" s="124">
        <f t="shared" si="268"/>
        <v>0.8</v>
      </c>
      <c r="Z469" t="e">
        <f t="shared" ca="1" si="249"/>
        <v>#N/A</v>
      </c>
      <c r="AA469" t="e">
        <f t="shared" ca="1" si="250"/>
        <v>#N/A</v>
      </c>
      <c r="AB469" t="e">
        <f t="shared" ca="1" si="251"/>
        <v>#N/A</v>
      </c>
      <c r="AC469" t="e">
        <f t="shared" ca="1" si="252"/>
        <v>#N/A</v>
      </c>
      <c r="AD469" t="b">
        <f t="shared" ca="1" si="253"/>
        <v>0</v>
      </c>
      <c r="AE469" t="b">
        <f t="shared" ca="1" si="239"/>
        <v>0</v>
      </c>
      <c r="AF469" t="b">
        <f t="shared" ca="1" si="269"/>
        <v>0</v>
      </c>
      <c r="AG469" t="b">
        <f t="shared" ca="1" si="254"/>
        <v>0</v>
      </c>
      <c r="AH469" t="b">
        <f t="shared" ca="1" si="275"/>
        <v>0</v>
      </c>
      <c r="AI469" s="225" t="e">
        <f t="shared" ca="1" si="255"/>
        <v>#N/A</v>
      </c>
      <c r="AJ469" s="225" t="e">
        <f t="shared" ca="1" si="256"/>
        <v>#N/A</v>
      </c>
      <c r="AK469" s="225" t="e">
        <f t="shared" ca="1" si="257"/>
        <v>#N/A</v>
      </c>
      <c r="AL469" s="225" t="e">
        <f t="shared" ca="1" si="258"/>
        <v>#N/A</v>
      </c>
      <c r="AM469" t="b">
        <f t="shared" ca="1" si="259"/>
        <v>0</v>
      </c>
      <c r="AN469" t="b">
        <f t="shared" ca="1" si="276"/>
        <v>0</v>
      </c>
      <c r="AO469" t="b">
        <f t="shared" ca="1" si="270"/>
        <v>1</v>
      </c>
      <c r="AP469" t="b">
        <f t="shared" ca="1" si="260"/>
        <v>0</v>
      </c>
      <c r="AQ469" t="b">
        <f t="shared" ca="1" si="277"/>
        <v>0</v>
      </c>
      <c r="AR469" s="124" t="e">
        <f t="shared" ca="1" si="261"/>
        <v>#N/A</v>
      </c>
      <c r="AS469" s="124" t="e">
        <f t="shared" ca="1" si="262"/>
        <v>#N/A</v>
      </c>
      <c r="AT469" t="e">
        <f t="shared" ca="1" si="271"/>
        <v>#N/A</v>
      </c>
      <c r="AU469" t="e">
        <f t="shared" ca="1" si="271"/>
        <v>#N/A</v>
      </c>
    </row>
    <row r="470" spans="1:47" x14ac:dyDescent="0.25">
      <c r="A470">
        <v>438</v>
      </c>
      <c r="B470" s="74">
        <f ca="1">OFFSET(InputPriceData!B$15,CalculationsAndCharts!$A470+$A$11,0,1,1)</f>
        <v>40953</v>
      </c>
      <c r="C470" s="3">
        <f ca="1">OFFSET(InputPriceData!G$15,CalculationsAndCharts!$A470+$A$11,0,1,1)</f>
        <v>960100</v>
      </c>
      <c r="D470" s="4">
        <f ca="1">OFFSET(InputPriceData!C$15,CalculationsAndCharts!$A470+$A$11,IF($C$7,7,0),1,1)</f>
        <v>41.51</v>
      </c>
      <c r="E470" s="4">
        <f ca="1">OFFSET(InputPriceData!D$15,CalculationsAndCharts!$A470+$A$11,IF($C$7,7,0),1,1)</f>
        <v>42.5</v>
      </c>
      <c r="F470" s="4">
        <f ca="1">OFFSET(InputPriceData!E$15,CalculationsAndCharts!$A470+$A$11,IF($C$7,7,0),1,1)</f>
        <v>41.5</v>
      </c>
      <c r="G470" s="4">
        <f ca="1">OFFSET(InputPriceData!F$15,CalculationsAndCharts!$A470+$A$11,IF($C$7,7,0),1,1)</f>
        <v>42.49</v>
      </c>
      <c r="H470" s="126" t="e">
        <f t="shared" si="241"/>
        <v>#N/A</v>
      </c>
      <c r="I470" s="41" t="e">
        <f t="shared" si="274"/>
        <v>#N/A</v>
      </c>
      <c r="J470" s="41" t="e">
        <f t="shared" si="274"/>
        <v>#N/A</v>
      </c>
      <c r="K470" s="215">
        <f t="shared" ca="1" si="242"/>
        <v>42.400130328192716</v>
      </c>
      <c r="L470" s="215">
        <f t="shared" ca="1" si="263"/>
        <v>42.400130328192716</v>
      </c>
      <c r="M470" s="121">
        <f t="shared" ca="1" si="243"/>
        <v>-5.4449664280022625E-2</v>
      </c>
      <c r="N470" s="121">
        <f t="shared" ca="1" si="264"/>
        <v>-0.12092738881070859</v>
      </c>
      <c r="O470" s="121">
        <f t="shared" ca="1" si="265"/>
        <v>0.62335511828238888</v>
      </c>
      <c r="P470" s="121">
        <f t="shared" ca="1" si="272"/>
        <v>-0.18688465130046111</v>
      </c>
      <c r="Q470" s="121">
        <f t="shared" ca="1" si="244"/>
        <v>8.1404622391851311E-2</v>
      </c>
      <c r="R470" s="121">
        <f t="shared" ca="1" si="245"/>
        <v>0.39193446163497436</v>
      </c>
      <c r="S470" s="121"/>
      <c r="T470" s="124">
        <f t="shared" ca="1" si="246"/>
        <v>42.89</v>
      </c>
      <c r="U470" s="124">
        <f t="shared" ca="1" si="247"/>
        <v>40.96</v>
      </c>
      <c r="V470" s="121">
        <f t="shared" ca="1" si="248"/>
        <v>0.79274611398963801</v>
      </c>
      <c r="W470" s="121" t="e">
        <f t="shared" si="266"/>
        <v>#N/A</v>
      </c>
      <c r="X470" s="124">
        <f t="shared" si="267"/>
        <v>0.2</v>
      </c>
      <c r="Y470" s="124">
        <f t="shared" si="268"/>
        <v>0.8</v>
      </c>
      <c r="Z470" t="e">
        <f t="shared" ca="1" si="249"/>
        <v>#N/A</v>
      </c>
      <c r="AA470" t="e">
        <f t="shared" ca="1" si="250"/>
        <v>#N/A</v>
      </c>
      <c r="AB470" t="e">
        <f t="shared" ca="1" si="251"/>
        <v>#N/A</v>
      </c>
      <c r="AC470" t="e">
        <f t="shared" ca="1" si="252"/>
        <v>#N/A</v>
      </c>
      <c r="AD470" t="b">
        <f t="shared" ca="1" si="253"/>
        <v>0</v>
      </c>
      <c r="AE470" t="b">
        <f t="shared" ca="1" si="239"/>
        <v>0</v>
      </c>
      <c r="AF470" t="b">
        <f t="shared" ca="1" si="269"/>
        <v>0</v>
      </c>
      <c r="AG470" t="b">
        <f t="shared" ca="1" si="254"/>
        <v>0</v>
      </c>
      <c r="AH470" t="b">
        <f t="shared" ca="1" si="275"/>
        <v>0</v>
      </c>
      <c r="AI470" s="225" t="e">
        <f t="shared" ca="1" si="255"/>
        <v>#N/A</v>
      </c>
      <c r="AJ470" s="225" t="e">
        <f t="shared" ca="1" si="256"/>
        <v>#N/A</v>
      </c>
      <c r="AK470" s="225" t="e">
        <f t="shared" ca="1" si="257"/>
        <v>#N/A</v>
      </c>
      <c r="AL470" s="225" t="e">
        <f t="shared" ca="1" si="258"/>
        <v>#N/A</v>
      </c>
      <c r="AM470" t="b">
        <f t="shared" ca="1" si="259"/>
        <v>0</v>
      </c>
      <c r="AN470" t="b">
        <f t="shared" ca="1" si="276"/>
        <v>0</v>
      </c>
      <c r="AO470" t="b">
        <f t="shared" ca="1" si="270"/>
        <v>1</v>
      </c>
      <c r="AP470" t="b">
        <f t="shared" ca="1" si="260"/>
        <v>0</v>
      </c>
      <c r="AQ470" t="b">
        <f t="shared" ca="1" si="277"/>
        <v>0</v>
      </c>
      <c r="AR470" s="124" t="e">
        <f t="shared" ca="1" si="261"/>
        <v>#N/A</v>
      </c>
      <c r="AS470" s="124" t="e">
        <f t="shared" ca="1" si="262"/>
        <v>#N/A</v>
      </c>
      <c r="AT470" t="e">
        <f t="shared" ca="1" si="271"/>
        <v>#N/A</v>
      </c>
      <c r="AU470" t="e">
        <f t="shared" ca="1" si="271"/>
        <v>#N/A</v>
      </c>
    </row>
    <row r="471" spans="1:47" x14ac:dyDescent="0.25">
      <c r="A471">
        <v>439</v>
      </c>
      <c r="B471" s="74">
        <f ca="1">OFFSET(InputPriceData!B$15,CalculationsAndCharts!$A471+$A$11,0,1,1)</f>
        <v>40952</v>
      </c>
      <c r="C471" s="3">
        <f ca="1">OFFSET(InputPriceData!G$15,CalculationsAndCharts!$A471+$A$11,0,1,1)</f>
        <v>2740000</v>
      </c>
      <c r="D471" s="4">
        <f ca="1">OFFSET(InputPriceData!C$15,CalculationsAndCharts!$A471+$A$11,IF($C$7,7,0),1,1)</f>
        <v>42.98</v>
      </c>
      <c r="E471" s="4">
        <f ca="1">OFFSET(InputPriceData!D$15,CalculationsAndCharts!$A471+$A$11,IF($C$7,7,0),1,1)</f>
        <v>43.15</v>
      </c>
      <c r="F471" s="4">
        <f ca="1">OFFSET(InputPriceData!E$15,CalculationsAndCharts!$A471+$A$11,IF($C$7,7,0),1,1)</f>
        <v>41.7</v>
      </c>
      <c r="G471" s="4">
        <f ca="1">OFFSET(InputPriceData!F$15,CalculationsAndCharts!$A471+$A$11,IF($C$7,7,0),1,1)</f>
        <v>41.76</v>
      </c>
      <c r="H471" s="126" t="e">
        <f t="shared" si="241"/>
        <v>#N/A</v>
      </c>
      <c r="I471" s="41" t="e">
        <f t="shared" si="274"/>
        <v>#N/A</v>
      </c>
      <c r="J471" s="41" t="e">
        <f t="shared" si="274"/>
        <v>#N/A</v>
      </c>
      <c r="K471" s="215">
        <f t="shared" ca="1" si="242"/>
        <v>42.471584329793735</v>
      </c>
      <c r="L471" s="215">
        <f t="shared" ca="1" si="263"/>
        <v>42.471584329793735</v>
      </c>
      <c r="M471" s="121">
        <f t="shared" ca="1" si="243"/>
        <v>-0.81172622687460827</v>
      </c>
      <c r="N471" s="121">
        <f t="shared" ca="1" si="264"/>
        <v>-6.4203619612862722E-3</v>
      </c>
      <c r="O471" s="121">
        <f t="shared" ca="1" si="265"/>
        <v>0.62335511828238888</v>
      </c>
      <c r="P471" s="121">
        <f t="shared" ca="1" si="272"/>
        <v>-0.45571576438540912</v>
      </c>
      <c r="Q471" s="121">
        <f t="shared" ca="1" si="244"/>
        <v>0.41637246416410129</v>
      </c>
      <c r="R471" s="121">
        <f t="shared" ca="1" si="245"/>
        <v>0.44067988856124707</v>
      </c>
      <c r="S471" s="121"/>
      <c r="T471" s="124">
        <f t="shared" ca="1" si="246"/>
        <v>42.89</v>
      </c>
      <c r="U471" s="124">
        <f t="shared" ca="1" si="247"/>
        <v>40.96</v>
      </c>
      <c r="V471" s="121">
        <f t="shared" ca="1" si="248"/>
        <v>0.41450777202072397</v>
      </c>
      <c r="W471" s="121" t="e">
        <f t="shared" si="266"/>
        <v>#N/A</v>
      </c>
      <c r="X471" s="124">
        <f t="shared" si="267"/>
        <v>0.2</v>
      </c>
      <c r="Y471" s="124">
        <f t="shared" si="268"/>
        <v>0.8</v>
      </c>
      <c r="Z471" t="e">
        <f t="shared" ca="1" si="249"/>
        <v>#N/A</v>
      </c>
      <c r="AA471" t="e">
        <f t="shared" ca="1" si="250"/>
        <v>#N/A</v>
      </c>
      <c r="AB471" t="e">
        <f t="shared" ca="1" si="251"/>
        <v>#N/A</v>
      </c>
      <c r="AC471" t="e">
        <f t="shared" ca="1" si="252"/>
        <v>#N/A</v>
      </c>
      <c r="AD471" t="b">
        <f t="shared" ca="1" si="253"/>
        <v>0</v>
      </c>
      <c r="AE471" t="b">
        <f t="shared" ca="1" si="239"/>
        <v>0</v>
      </c>
      <c r="AF471" t="b">
        <f t="shared" ca="1" si="269"/>
        <v>0</v>
      </c>
      <c r="AG471" t="b">
        <f t="shared" ca="1" si="254"/>
        <v>0</v>
      </c>
      <c r="AH471" t="b">
        <f t="shared" ca="1" si="275"/>
        <v>0</v>
      </c>
      <c r="AI471" s="225" t="e">
        <f t="shared" ca="1" si="255"/>
        <v>#N/A</v>
      </c>
      <c r="AJ471" s="225" t="e">
        <f t="shared" ca="1" si="256"/>
        <v>#N/A</v>
      </c>
      <c r="AK471" s="225" t="e">
        <f t="shared" ca="1" si="257"/>
        <v>#N/A</v>
      </c>
      <c r="AL471" s="225" t="e">
        <f t="shared" ca="1" si="258"/>
        <v>#N/A</v>
      </c>
      <c r="AM471" t="b">
        <f t="shared" ca="1" si="259"/>
        <v>0</v>
      </c>
      <c r="AN471" t="b">
        <f t="shared" ca="1" si="276"/>
        <v>0</v>
      </c>
      <c r="AO471" t="b">
        <f t="shared" ca="1" si="270"/>
        <v>1</v>
      </c>
      <c r="AP471" t="b">
        <f t="shared" ca="1" si="260"/>
        <v>0</v>
      </c>
      <c r="AQ471" t="b">
        <f t="shared" ca="1" si="277"/>
        <v>0</v>
      </c>
      <c r="AR471" s="124" t="e">
        <f t="shared" ca="1" si="261"/>
        <v>#N/A</v>
      </c>
      <c r="AS471" s="124" t="e">
        <f t="shared" ca="1" si="262"/>
        <v>#N/A</v>
      </c>
      <c r="AT471" t="e">
        <f t="shared" ca="1" si="271"/>
        <v>#N/A</v>
      </c>
      <c r="AU471" t="e">
        <f t="shared" ca="1" si="271"/>
        <v>#N/A</v>
      </c>
    </row>
    <row r="472" spans="1:47" x14ac:dyDescent="0.25">
      <c r="A472">
        <v>440</v>
      </c>
      <c r="B472" s="74">
        <f ca="1">OFFSET(InputPriceData!B$15,CalculationsAndCharts!$A472+$A$11,0,1,1)</f>
        <v>40949</v>
      </c>
      <c r="C472" s="3">
        <f ca="1">OFFSET(InputPriceData!G$15,CalculationsAndCharts!$A472+$A$11,0,1,1)</f>
        <v>1236700</v>
      </c>
      <c r="D472" s="4">
        <f ca="1">OFFSET(InputPriceData!C$15,CalculationsAndCharts!$A472+$A$11,IF($C$7,7,0),1,1)</f>
        <v>42.47</v>
      </c>
      <c r="E472" s="4">
        <f ca="1">OFFSET(InputPriceData!D$15,CalculationsAndCharts!$A472+$A$11,IF($C$7,7,0),1,1)</f>
        <v>42.9</v>
      </c>
      <c r="F472" s="4">
        <f ca="1">OFFSET(InputPriceData!E$15,CalculationsAndCharts!$A472+$A$11,IF($C$7,7,0),1,1)</f>
        <v>42.16</v>
      </c>
      <c r="G472" s="4">
        <f ca="1">OFFSET(InputPriceData!F$15,CalculationsAndCharts!$A472+$A$11,IF($C$7,7,0),1,1)</f>
        <v>42.89</v>
      </c>
      <c r="H472" s="126" t="e">
        <f t="shared" si="241"/>
        <v>#N/A</v>
      </c>
      <c r="I472" s="41" t="e">
        <f t="shared" si="274"/>
        <v>#N/A</v>
      </c>
      <c r="J472" s="41" t="e">
        <f t="shared" si="274"/>
        <v>#N/A</v>
      </c>
      <c r="K472" s="215">
        <f t="shared" ca="1" si="242"/>
        <v>42.432005349224816</v>
      </c>
      <c r="L472" s="215">
        <f t="shared" ca="1" si="263"/>
        <v>42.432005349224816</v>
      </c>
      <c r="M472" s="121">
        <f t="shared" ca="1" si="243"/>
        <v>0.32944167161723181</v>
      </c>
      <c r="N472" s="121">
        <f t="shared" ca="1" si="264"/>
        <v>9.3892966212812262E-3</v>
      </c>
      <c r="O472" s="121">
        <f t="shared" ca="1" si="265"/>
        <v>0.62335511828238888</v>
      </c>
      <c r="P472" s="121">
        <f t="shared" ca="1" si="272"/>
        <v>-0.667787974565205</v>
      </c>
      <c r="Q472" s="121">
        <f t="shared" ca="1" si="244"/>
        <v>0.52447887065172871</v>
      </c>
      <c r="R472" s="121">
        <f t="shared" ca="1" si="245"/>
        <v>0.44115713766369269</v>
      </c>
      <c r="S472" s="121"/>
      <c r="T472" s="124">
        <f t="shared" ca="1" si="246"/>
        <v>42.89</v>
      </c>
      <c r="U472" s="124">
        <f t="shared" ca="1" si="247"/>
        <v>40.96</v>
      </c>
      <c r="V472" s="121">
        <f t="shared" ca="1" si="248"/>
        <v>1</v>
      </c>
      <c r="W472" s="121" t="e">
        <f t="shared" si="266"/>
        <v>#N/A</v>
      </c>
      <c r="X472" s="124">
        <f t="shared" si="267"/>
        <v>0.2</v>
      </c>
      <c r="Y472" s="124">
        <f t="shared" si="268"/>
        <v>0.8</v>
      </c>
      <c r="Z472" t="e">
        <f t="shared" ca="1" si="249"/>
        <v>#N/A</v>
      </c>
      <c r="AA472" t="e">
        <f t="shared" ca="1" si="250"/>
        <v>#N/A</v>
      </c>
      <c r="AB472" t="e">
        <f t="shared" ca="1" si="251"/>
        <v>#N/A</v>
      </c>
      <c r="AC472" t="e">
        <f t="shared" ca="1" si="252"/>
        <v>#N/A</v>
      </c>
      <c r="AD472" t="b">
        <f t="shared" ca="1" si="253"/>
        <v>0</v>
      </c>
      <c r="AE472" t="b">
        <f t="shared" ca="1" si="239"/>
        <v>0</v>
      </c>
      <c r="AF472" t="b">
        <f t="shared" ca="1" si="269"/>
        <v>0</v>
      </c>
      <c r="AG472" t="b">
        <f t="shared" ca="1" si="254"/>
        <v>0</v>
      </c>
      <c r="AH472" t="b">
        <f t="shared" ca="1" si="275"/>
        <v>0</v>
      </c>
      <c r="AI472" s="225" t="e">
        <f t="shared" ca="1" si="255"/>
        <v>#N/A</v>
      </c>
      <c r="AJ472" s="225" t="e">
        <f t="shared" ca="1" si="256"/>
        <v>#N/A</v>
      </c>
      <c r="AK472" s="225" t="e">
        <f t="shared" ca="1" si="257"/>
        <v>#N/A</v>
      </c>
      <c r="AL472" s="225" t="e">
        <f t="shared" ca="1" si="258"/>
        <v>#N/A</v>
      </c>
      <c r="AM472" t="b">
        <f t="shared" ca="1" si="259"/>
        <v>0</v>
      </c>
      <c r="AN472" t="b">
        <f t="shared" ca="1" si="276"/>
        <v>0</v>
      </c>
      <c r="AO472" t="b">
        <f t="shared" ca="1" si="270"/>
        <v>1</v>
      </c>
      <c r="AP472" t="b">
        <f t="shared" ca="1" si="260"/>
        <v>0</v>
      </c>
      <c r="AQ472" t="b">
        <f t="shared" ca="1" si="277"/>
        <v>0</v>
      </c>
      <c r="AR472" s="124" t="e">
        <f t="shared" ca="1" si="261"/>
        <v>#N/A</v>
      </c>
      <c r="AS472" s="124" t="e">
        <f t="shared" ca="1" si="262"/>
        <v>#N/A</v>
      </c>
      <c r="AT472" t="e">
        <f t="shared" ca="1" si="271"/>
        <v>#N/A</v>
      </c>
      <c r="AU472" t="e">
        <f t="shared" ca="1" si="271"/>
        <v>#N/A</v>
      </c>
    </row>
    <row r="473" spans="1:47" x14ac:dyDescent="0.25">
      <c r="A473">
        <v>441</v>
      </c>
      <c r="B473" s="74">
        <f ca="1">OFFSET(InputPriceData!B$15,CalculationsAndCharts!$A473+$A$11,0,1,1)</f>
        <v>40948</v>
      </c>
      <c r="C473" s="3">
        <f ca="1">OFFSET(InputPriceData!G$15,CalculationsAndCharts!$A473+$A$11,0,1,1)</f>
        <v>1732400</v>
      </c>
      <c r="D473" s="4">
        <f ca="1">OFFSET(InputPriceData!C$15,CalculationsAndCharts!$A473+$A$11,IF($C$7,7,0),1,1)</f>
        <v>42.26</v>
      </c>
      <c r="E473" s="4">
        <f ca="1">OFFSET(InputPriceData!D$15,CalculationsAndCharts!$A473+$A$11,IF($C$7,7,0),1,1)</f>
        <v>42.67</v>
      </c>
      <c r="F473" s="4">
        <f ca="1">OFFSET(InputPriceData!E$15,CalculationsAndCharts!$A473+$A$11,IF($C$7,7,0),1,1)</f>
        <v>41.89</v>
      </c>
      <c r="G473" s="4">
        <f ca="1">OFFSET(InputPriceData!F$15,CalculationsAndCharts!$A473+$A$11,IF($C$7,7,0),1,1)</f>
        <v>42.67</v>
      </c>
      <c r="H473" s="126" t="e">
        <f t="shared" si="241"/>
        <v>#N/A</v>
      </c>
      <c r="I473" s="41" t="e">
        <f t="shared" ref="I473:J492" si="278">IF($A473=$E$25,I$32,NA())</f>
        <v>#N/A</v>
      </c>
      <c r="J473" s="41" t="e">
        <f t="shared" si="278"/>
        <v>#N/A</v>
      </c>
      <c r="K473" s="215">
        <f t="shared" ca="1" si="242"/>
        <v>42.269918271281369</v>
      </c>
      <c r="L473" s="215">
        <f t="shared" ca="1" si="263"/>
        <v>42.269918271281369</v>
      </c>
      <c r="M473" s="121">
        <f t="shared" ca="1" si="243"/>
        <v>0.21561972216334926</v>
      </c>
      <c r="N473" s="121">
        <f t="shared" ca="1" si="264"/>
        <v>-0.10636352656018982</v>
      </c>
      <c r="O473" s="121">
        <f t="shared" ca="1" si="265"/>
        <v>0.62335511828238888</v>
      </c>
      <c r="P473" s="121">
        <f t="shared" ca="1" si="272"/>
        <v>-0.70499408277593623</v>
      </c>
      <c r="Q473" s="121">
        <f t="shared" ca="1" si="244"/>
        <v>0.450657519678413</v>
      </c>
      <c r="R473" s="121">
        <f t="shared" ca="1" si="245"/>
        <v>0.46033101682944777</v>
      </c>
      <c r="S473" s="121"/>
      <c r="T473" s="124">
        <f t="shared" ca="1" si="246"/>
        <v>42.7</v>
      </c>
      <c r="U473" s="124">
        <f t="shared" ca="1" si="247"/>
        <v>40.369999999999997</v>
      </c>
      <c r="V473" s="121">
        <f t="shared" ca="1" si="248"/>
        <v>0.98712446351931282</v>
      </c>
      <c r="W473" s="121" t="e">
        <f t="shared" si="266"/>
        <v>#N/A</v>
      </c>
      <c r="X473" s="124">
        <f t="shared" si="267"/>
        <v>0.2</v>
      </c>
      <c r="Y473" s="124">
        <f t="shared" si="268"/>
        <v>0.8</v>
      </c>
      <c r="Z473" t="e">
        <f t="shared" ca="1" si="249"/>
        <v>#N/A</v>
      </c>
      <c r="AA473" t="e">
        <f t="shared" ca="1" si="250"/>
        <v>#N/A</v>
      </c>
      <c r="AB473" t="e">
        <f t="shared" ca="1" si="251"/>
        <v>#N/A</v>
      </c>
      <c r="AC473" t="e">
        <f t="shared" ca="1" si="252"/>
        <v>#N/A</v>
      </c>
      <c r="AD473" t="b">
        <f t="shared" ca="1" si="253"/>
        <v>0</v>
      </c>
      <c r="AE473" t="b">
        <f t="shared" ca="1" si="239"/>
        <v>0</v>
      </c>
      <c r="AF473" t="b">
        <f t="shared" ca="1" si="269"/>
        <v>0</v>
      </c>
      <c r="AG473" t="b">
        <f t="shared" ca="1" si="254"/>
        <v>0</v>
      </c>
      <c r="AH473" t="b">
        <f t="shared" ca="1" si="275"/>
        <v>0</v>
      </c>
      <c r="AI473" s="225" t="e">
        <f t="shared" ca="1" si="255"/>
        <v>#N/A</v>
      </c>
      <c r="AJ473" s="225" t="e">
        <f t="shared" ca="1" si="256"/>
        <v>#N/A</v>
      </c>
      <c r="AK473" s="225" t="e">
        <f t="shared" ca="1" si="257"/>
        <v>#N/A</v>
      </c>
      <c r="AL473" s="225" t="e">
        <f t="shared" ca="1" si="258"/>
        <v>#N/A</v>
      </c>
      <c r="AM473" t="b">
        <f t="shared" ca="1" si="259"/>
        <v>0</v>
      </c>
      <c r="AN473" t="b">
        <f t="shared" ca="1" si="276"/>
        <v>0</v>
      </c>
      <c r="AO473" t="b">
        <f t="shared" ca="1" si="270"/>
        <v>1</v>
      </c>
      <c r="AP473" t="b">
        <f t="shared" ca="1" si="260"/>
        <v>0</v>
      </c>
      <c r="AQ473" t="b">
        <f t="shared" ca="1" si="277"/>
        <v>0</v>
      </c>
      <c r="AR473" s="124" t="e">
        <f t="shared" ca="1" si="261"/>
        <v>#N/A</v>
      </c>
      <c r="AS473" s="124" t="e">
        <f t="shared" ca="1" si="262"/>
        <v>#N/A</v>
      </c>
      <c r="AT473" t="e">
        <f t="shared" ca="1" si="271"/>
        <v>#N/A</v>
      </c>
      <c r="AU473" t="e">
        <f t="shared" ca="1" si="271"/>
        <v>#N/A</v>
      </c>
    </row>
    <row r="474" spans="1:47" x14ac:dyDescent="0.25">
      <c r="A474">
        <v>442</v>
      </c>
      <c r="B474" s="74">
        <f ca="1">OFFSET(InputPriceData!B$15,CalculationsAndCharts!$A474+$A$11,0,1,1)</f>
        <v>40947</v>
      </c>
      <c r="C474" s="3">
        <f ca="1">OFFSET(InputPriceData!G$15,CalculationsAndCharts!$A474+$A$11,0,1,1)</f>
        <v>1818800</v>
      </c>
      <c r="D474" s="4">
        <f ca="1">OFFSET(InputPriceData!C$15,CalculationsAndCharts!$A474+$A$11,IF($C$7,7,0),1,1)</f>
        <v>42.44</v>
      </c>
      <c r="E474" s="4">
        <f ca="1">OFFSET(InputPriceData!D$15,CalculationsAndCharts!$A474+$A$11,IF($C$7,7,0),1,1)</f>
        <v>42.72</v>
      </c>
      <c r="F474" s="4">
        <f ca="1">OFFSET(InputPriceData!E$15,CalculationsAndCharts!$A474+$A$11,IF($C$7,7,0),1,1)</f>
        <v>42.04</v>
      </c>
      <c r="G474" s="4">
        <f ca="1">OFFSET(InputPriceData!F$15,CalculationsAndCharts!$A474+$A$11,IF($C$7,7,0),1,1)</f>
        <v>42.27</v>
      </c>
      <c r="H474" s="126" t="e">
        <f t="shared" si="241"/>
        <v>#N/A</v>
      </c>
      <c r="I474" s="41" t="e">
        <f t="shared" si="278"/>
        <v>#N/A</v>
      </c>
      <c r="J474" s="41" t="e">
        <f t="shared" si="278"/>
        <v>#N/A</v>
      </c>
      <c r="K474" s="215">
        <f t="shared" ca="1" si="242"/>
        <v>42.189763265158369</v>
      </c>
      <c r="L474" s="215">
        <f t="shared" ca="1" si="263"/>
        <v>42.189763265158369</v>
      </c>
      <c r="M474" s="121">
        <f t="shared" ca="1" si="243"/>
        <v>-0.12131912849844131</v>
      </c>
      <c r="N474" s="121">
        <f t="shared" ca="1" si="264"/>
        <v>-0.15460459211636779</v>
      </c>
      <c r="O474" s="121">
        <f t="shared" ca="1" si="265"/>
        <v>0.62335511828238888</v>
      </c>
      <c r="P474" s="121">
        <f t="shared" ca="1" si="272"/>
        <v>-0.70499408277593623</v>
      </c>
      <c r="Q474" s="121">
        <f t="shared" ca="1" si="244"/>
        <v>0.41434096562941508</v>
      </c>
      <c r="R474" s="121">
        <f t="shared" ca="1" si="245"/>
        <v>0.52371251019618403</v>
      </c>
      <c r="S474" s="121"/>
      <c r="T474" s="124">
        <f t="shared" ca="1" si="246"/>
        <v>42.7</v>
      </c>
      <c r="U474" s="124">
        <f t="shared" ca="1" si="247"/>
        <v>40.369999999999997</v>
      </c>
      <c r="V474" s="121">
        <f t="shared" ca="1" si="248"/>
        <v>0.81545064377682464</v>
      </c>
      <c r="W474" s="121" t="e">
        <f t="shared" si="266"/>
        <v>#N/A</v>
      </c>
      <c r="X474" s="124">
        <f t="shared" si="267"/>
        <v>0.2</v>
      </c>
      <c r="Y474" s="124">
        <f t="shared" si="268"/>
        <v>0.8</v>
      </c>
      <c r="Z474" t="e">
        <f t="shared" ca="1" si="249"/>
        <v>#N/A</v>
      </c>
      <c r="AA474" t="e">
        <f t="shared" ca="1" si="250"/>
        <v>#N/A</v>
      </c>
      <c r="AB474" t="e">
        <f t="shared" ca="1" si="251"/>
        <v>#N/A</v>
      </c>
      <c r="AC474" t="e">
        <f t="shared" ca="1" si="252"/>
        <v>#N/A</v>
      </c>
      <c r="AD474" t="b">
        <f t="shared" ca="1" si="253"/>
        <v>0</v>
      </c>
      <c r="AE474" t="b">
        <f t="shared" ca="1" si="239"/>
        <v>0</v>
      </c>
      <c r="AF474" t="b">
        <f t="shared" ca="1" si="269"/>
        <v>0</v>
      </c>
      <c r="AG474" t="b">
        <f t="shared" ca="1" si="254"/>
        <v>0</v>
      </c>
      <c r="AH474" t="b">
        <f t="shared" ca="1" si="275"/>
        <v>0</v>
      </c>
      <c r="AI474" s="225" t="e">
        <f t="shared" ca="1" si="255"/>
        <v>#N/A</v>
      </c>
      <c r="AJ474" s="225" t="e">
        <f t="shared" ca="1" si="256"/>
        <v>#N/A</v>
      </c>
      <c r="AK474" s="225" t="e">
        <f t="shared" ca="1" si="257"/>
        <v>#N/A</v>
      </c>
      <c r="AL474" s="225" t="e">
        <f t="shared" ca="1" si="258"/>
        <v>#N/A</v>
      </c>
      <c r="AM474" t="b">
        <f t="shared" ca="1" si="259"/>
        <v>0</v>
      </c>
      <c r="AN474" t="b">
        <f t="shared" ca="1" si="276"/>
        <v>0</v>
      </c>
      <c r="AO474" t="b">
        <f t="shared" ca="1" si="270"/>
        <v>1</v>
      </c>
      <c r="AP474" t="b">
        <f t="shared" ca="1" si="260"/>
        <v>0</v>
      </c>
      <c r="AQ474" t="b">
        <f t="shared" ca="1" si="277"/>
        <v>0</v>
      </c>
      <c r="AR474" s="124" t="e">
        <f t="shared" ca="1" si="261"/>
        <v>#N/A</v>
      </c>
      <c r="AS474" s="124" t="e">
        <f t="shared" ca="1" si="262"/>
        <v>#N/A</v>
      </c>
      <c r="AT474" t="e">
        <f t="shared" ca="1" si="271"/>
        <v>#N/A</v>
      </c>
      <c r="AU474" t="e">
        <f t="shared" ca="1" si="271"/>
        <v>#N/A</v>
      </c>
    </row>
    <row r="475" spans="1:47" x14ac:dyDescent="0.25">
      <c r="A475">
        <v>443</v>
      </c>
      <c r="B475" s="74">
        <f ca="1">OFFSET(InputPriceData!B$15,CalculationsAndCharts!$A475+$A$11,0,1,1)</f>
        <v>40946</v>
      </c>
      <c r="C475" s="3">
        <f ca="1">OFFSET(InputPriceData!G$15,CalculationsAndCharts!$A475+$A$11,0,1,1)</f>
        <v>1621700</v>
      </c>
      <c r="D475" s="4">
        <f ca="1">OFFSET(InputPriceData!C$15,CalculationsAndCharts!$A475+$A$11,IF($C$7,7,0),1,1)</f>
        <v>42.11</v>
      </c>
      <c r="E475" s="4">
        <f ca="1">OFFSET(InputPriceData!D$15,CalculationsAndCharts!$A475+$A$11,IF($C$7,7,0),1,1)</f>
        <v>42.61</v>
      </c>
      <c r="F475" s="4">
        <f ca="1">OFFSET(InputPriceData!E$15,CalculationsAndCharts!$A475+$A$11,IF($C$7,7,0),1,1)</f>
        <v>42.11</v>
      </c>
      <c r="G475" s="4">
        <f ca="1">OFFSET(InputPriceData!F$15,CalculationsAndCharts!$A475+$A$11,IF($C$7,7,0),1,1)</f>
        <v>42.41</v>
      </c>
      <c r="H475" s="126" t="e">
        <f t="shared" si="241"/>
        <v>#N/A</v>
      </c>
      <c r="I475" s="41" t="e">
        <f t="shared" si="278"/>
        <v>#N/A</v>
      </c>
      <c r="J475" s="41" t="e">
        <f t="shared" si="278"/>
        <v>#N/A</v>
      </c>
      <c r="K475" s="215">
        <f t="shared" ca="1" si="242"/>
        <v>42.167353063804249</v>
      </c>
      <c r="L475" s="215">
        <f t="shared" ca="1" si="263"/>
        <v>42.167353063804249</v>
      </c>
      <c r="M475" s="121">
        <f t="shared" ca="1" si="243"/>
        <v>6.7981045095959536E-2</v>
      </c>
      <c r="N475" s="121">
        <f t="shared" ca="1" si="264"/>
        <v>-0.14772343433364019</v>
      </c>
      <c r="O475" s="121">
        <f t="shared" ca="1" si="265"/>
        <v>0.62335511828238888</v>
      </c>
      <c r="P475" s="121">
        <f t="shared" ca="1" si="272"/>
        <v>-0.70499408277593623</v>
      </c>
      <c r="Q475" s="121">
        <f t="shared" ca="1" si="244"/>
        <v>0.41952119818968248</v>
      </c>
      <c r="R475" s="121">
        <f t="shared" ca="1" si="245"/>
        <v>0.62167647652971236</v>
      </c>
      <c r="S475" s="121"/>
      <c r="T475" s="124">
        <f t="shared" ca="1" si="246"/>
        <v>42.7</v>
      </c>
      <c r="U475" s="124">
        <f t="shared" ca="1" si="247"/>
        <v>40.369999999999997</v>
      </c>
      <c r="V475" s="121">
        <f t="shared" ca="1" si="248"/>
        <v>0.87553648068669288</v>
      </c>
      <c r="W475" s="121" t="e">
        <f t="shared" si="266"/>
        <v>#N/A</v>
      </c>
      <c r="X475" s="124">
        <f t="shared" si="267"/>
        <v>0.2</v>
      </c>
      <c r="Y475" s="124">
        <f t="shared" si="268"/>
        <v>0.8</v>
      </c>
      <c r="Z475" t="e">
        <f t="shared" ca="1" si="249"/>
        <v>#N/A</v>
      </c>
      <c r="AA475" t="e">
        <f t="shared" ca="1" si="250"/>
        <v>#N/A</v>
      </c>
      <c r="AB475" t="e">
        <f t="shared" ca="1" si="251"/>
        <v>#N/A</v>
      </c>
      <c r="AC475" t="e">
        <f t="shared" ca="1" si="252"/>
        <v>#N/A</v>
      </c>
      <c r="AD475" t="b">
        <f t="shared" ca="1" si="253"/>
        <v>0</v>
      </c>
      <c r="AE475" t="b">
        <f t="shared" ca="1" si="239"/>
        <v>0</v>
      </c>
      <c r="AF475" t="b">
        <f t="shared" ca="1" si="269"/>
        <v>0</v>
      </c>
      <c r="AG475" t="b">
        <f t="shared" ca="1" si="254"/>
        <v>0</v>
      </c>
      <c r="AH475" t="b">
        <f t="shared" ca="1" si="275"/>
        <v>0</v>
      </c>
      <c r="AI475" s="225" t="e">
        <f t="shared" ca="1" si="255"/>
        <v>#N/A</v>
      </c>
      <c r="AJ475" s="225" t="e">
        <f t="shared" ca="1" si="256"/>
        <v>#N/A</v>
      </c>
      <c r="AK475" s="225" t="e">
        <f t="shared" ca="1" si="257"/>
        <v>#N/A</v>
      </c>
      <c r="AL475" s="225" t="e">
        <f t="shared" ca="1" si="258"/>
        <v>#N/A</v>
      </c>
      <c r="AM475" t="b">
        <f t="shared" ca="1" si="259"/>
        <v>0</v>
      </c>
      <c r="AN475" t="b">
        <f t="shared" ca="1" si="276"/>
        <v>0</v>
      </c>
      <c r="AO475" t="b">
        <f t="shared" ca="1" si="270"/>
        <v>1</v>
      </c>
      <c r="AP475" t="b">
        <f t="shared" ca="1" si="260"/>
        <v>0</v>
      </c>
      <c r="AQ475" t="b">
        <f t="shared" ca="1" si="277"/>
        <v>0</v>
      </c>
      <c r="AR475" s="124" t="e">
        <f t="shared" ca="1" si="261"/>
        <v>#N/A</v>
      </c>
      <c r="AS475" s="124" t="e">
        <f t="shared" ca="1" si="262"/>
        <v>#N/A</v>
      </c>
      <c r="AT475" t="e">
        <f t="shared" ca="1" si="271"/>
        <v>#N/A</v>
      </c>
      <c r="AU475" t="e">
        <f t="shared" ca="1" si="271"/>
        <v>#N/A</v>
      </c>
    </row>
    <row r="476" spans="1:47" x14ac:dyDescent="0.25">
      <c r="A476">
        <v>444</v>
      </c>
      <c r="B476" s="74">
        <f ca="1">OFFSET(InputPriceData!B$15,CalculationsAndCharts!$A476+$A$11,0,1,1)</f>
        <v>40945</v>
      </c>
      <c r="C476" s="3">
        <f ca="1">OFFSET(InputPriceData!G$15,CalculationsAndCharts!$A476+$A$11,0,1,1)</f>
        <v>1106000</v>
      </c>
      <c r="D476" s="4">
        <f ca="1">OFFSET(InputPriceData!C$15,CalculationsAndCharts!$A476+$A$11,IF($C$7,7,0),1,1)</f>
        <v>42.03</v>
      </c>
      <c r="E476" s="4">
        <f ca="1">OFFSET(InputPriceData!D$15,CalculationsAndCharts!$A476+$A$11,IF($C$7,7,0),1,1)</f>
        <v>42.19</v>
      </c>
      <c r="F476" s="4">
        <f ca="1">OFFSET(InputPriceData!E$15,CalculationsAndCharts!$A476+$A$11,IF($C$7,7,0),1,1)</f>
        <v>41.7</v>
      </c>
      <c r="G476" s="4">
        <f ca="1">OFFSET(InputPriceData!F$15,CalculationsAndCharts!$A476+$A$11,IF($C$7,7,0),1,1)</f>
        <v>42.02</v>
      </c>
      <c r="H476" s="126" t="e">
        <f t="shared" si="241"/>
        <v>#N/A</v>
      </c>
      <c r="I476" s="41" t="e">
        <f t="shared" si="278"/>
        <v>#N/A</v>
      </c>
      <c r="J476" s="41" t="e">
        <f t="shared" si="278"/>
        <v>#N/A</v>
      </c>
      <c r="K476" s="215">
        <f t="shared" ca="1" si="242"/>
        <v>42.219123081713199</v>
      </c>
      <c r="L476" s="215">
        <f t="shared" ca="1" si="263"/>
        <v>42.219123081713199</v>
      </c>
      <c r="M476" s="121">
        <f t="shared" ca="1" si="243"/>
        <v>-0.28752647662786324</v>
      </c>
      <c r="N476" s="121">
        <f t="shared" ca="1" si="264"/>
        <v>-5.6489225833982012E-2</v>
      </c>
      <c r="O476" s="121">
        <f t="shared" ca="1" si="265"/>
        <v>0.62335511828238888</v>
      </c>
      <c r="P476" s="121">
        <f t="shared" ca="1" si="272"/>
        <v>-0.70499408277593623</v>
      </c>
      <c r="Q476" s="121">
        <f t="shared" ca="1" si="244"/>
        <v>0.48820359618184445</v>
      </c>
      <c r="R476" s="121">
        <f t="shared" ca="1" si="245"/>
        <v>0.73384796023811694</v>
      </c>
      <c r="S476" s="121"/>
      <c r="T476" s="124">
        <f t="shared" ca="1" si="246"/>
        <v>42.7</v>
      </c>
      <c r="U476" s="124">
        <f t="shared" ca="1" si="247"/>
        <v>40.369999999999997</v>
      </c>
      <c r="V476" s="121">
        <f t="shared" ca="1" si="248"/>
        <v>0.708154506437769</v>
      </c>
      <c r="W476" s="121" t="e">
        <f t="shared" si="266"/>
        <v>#N/A</v>
      </c>
      <c r="X476" s="124">
        <f t="shared" si="267"/>
        <v>0.2</v>
      </c>
      <c r="Y476" s="124">
        <f t="shared" si="268"/>
        <v>0.8</v>
      </c>
      <c r="Z476" t="e">
        <f t="shared" ca="1" si="249"/>
        <v>#N/A</v>
      </c>
      <c r="AA476" t="e">
        <f t="shared" ca="1" si="250"/>
        <v>#N/A</v>
      </c>
      <c r="AB476" t="e">
        <f t="shared" ca="1" si="251"/>
        <v>#N/A</v>
      </c>
      <c r="AC476" t="e">
        <f t="shared" ca="1" si="252"/>
        <v>#N/A</v>
      </c>
      <c r="AD476" t="b">
        <f t="shared" ca="1" si="253"/>
        <v>0</v>
      </c>
      <c r="AE476" t="b">
        <f t="shared" ref="AE476:AE539" ca="1" si="279">AND(AD477,NOT(AF477))</f>
        <v>0</v>
      </c>
      <c r="AF476" t="b">
        <f t="shared" ca="1" si="269"/>
        <v>0</v>
      </c>
      <c r="AG476" t="b">
        <f t="shared" ca="1" si="254"/>
        <v>0</v>
      </c>
      <c r="AH476" t="b">
        <f t="shared" ca="1" si="275"/>
        <v>0</v>
      </c>
      <c r="AI476" s="225" t="e">
        <f t="shared" ca="1" si="255"/>
        <v>#N/A</v>
      </c>
      <c r="AJ476" s="225" t="e">
        <f t="shared" ca="1" si="256"/>
        <v>#N/A</v>
      </c>
      <c r="AK476" s="225" t="e">
        <f t="shared" ca="1" si="257"/>
        <v>#N/A</v>
      </c>
      <c r="AL476" s="225" t="e">
        <f t="shared" ca="1" si="258"/>
        <v>#N/A</v>
      </c>
      <c r="AM476" t="b">
        <f t="shared" ca="1" si="259"/>
        <v>0</v>
      </c>
      <c r="AN476" t="b">
        <f t="shared" ca="1" si="276"/>
        <v>0</v>
      </c>
      <c r="AO476" t="b">
        <f t="shared" ca="1" si="270"/>
        <v>1</v>
      </c>
      <c r="AP476" t="b">
        <f t="shared" ca="1" si="260"/>
        <v>0</v>
      </c>
      <c r="AQ476" t="b">
        <f t="shared" ca="1" si="277"/>
        <v>0</v>
      </c>
      <c r="AR476" s="124" t="e">
        <f t="shared" ca="1" si="261"/>
        <v>#N/A</v>
      </c>
      <c r="AS476" s="124" t="e">
        <f t="shared" ca="1" si="262"/>
        <v>#N/A</v>
      </c>
      <c r="AT476" t="e">
        <f t="shared" ca="1" si="271"/>
        <v>#N/A</v>
      </c>
      <c r="AU476" t="e">
        <f t="shared" ca="1" si="271"/>
        <v>#N/A</v>
      </c>
    </row>
    <row r="477" spans="1:47" x14ac:dyDescent="0.25">
      <c r="A477">
        <v>445</v>
      </c>
      <c r="B477" s="74">
        <f ca="1">OFFSET(InputPriceData!B$15,CalculationsAndCharts!$A477+$A$11,0,1,1)</f>
        <v>40942</v>
      </c>
      <c r="C477" s="3">
        <f ca="1">OFFSET(InputPriceData!G$15,CalculationsAndCharts!$A477+$A$11,0,1,1)</f>
        <v>2692400</v>
      </c>
      <c r="D477" s="4">
        <f ca="1">OFFSET(InputPriceData!C$15,CalculationsAndCharts!$A477+$A$11,IF($C$7,7,0),1,1)</f>
        <v>42.57</v>
      </c>
      <c r="E477" s="4">
        <f ca="1">OFFSET(InputPriceData!D$15,CalculationsAndCharts!$A477+$A$11,IF($C$7,7,0),1,1)</f>
        <v>42.57</v>
      </c>
      <c r="F477" s="4">
        <f ca="1">OFFSET(InputPriceData!E$15,CalculationsAndCharts!$A477+$A$11,IF($C$7,7,0),1,1)</f>
        <v>41.94</v>
      </c>
      <c r="G477" s="4">
        <f ca="1">OFFSET(InputPriceData!F$15,CalculationsAndCharts!$A477+$A$11,IF($C$7,7,0),1,1)</f>
        <v>41.94</v>
      </c>
      <c r="H477" s="126" t="e">
        <f t="shared" si="241"/>
        <v>#N/A</v>
      </c>
      <c r="I477" s="41" t="e">
        <f t="shared" si="278"/>
        <v>#N/A</v>
      </c>
      <c r="J477" s="41" t="e">
        <f t="shared" si="278"/>
        <v>#N/A</v>
      </c>
      <c r="K477" s="215">
        <f t="shared" ca="1" si="242"/>
        <v>42.342455904520634</v>
      </c>
      <c r="L477" s="215">
        <f t="shared" ca="1" si="263"/>
        <v>42.342455904520634</v>
      </c>
      <c r="M477" s="121">
        <f t="shared" ca="1" si="243"/>
        <v>-0.37188637449642836</v>
      </c>
      <c r="N477" s="121">
        <f t="shared" ca="1" si="264"/>
        <v>0.13253825253035534</v>
      </c>
      <c r="O477" s="121">
        <f t="shared" ca="1" si="265"/>
        <v>0.62335511828238888</v>
      </c>
      <c r="P477" s="121">
        <f t="shared" ca="1" si="272"/>
        <v>-0.70499408277593623</v>
      </c>
      <c r="Q477" s="121">
        <f t="shared" ca="1" si="244"/>
        <v>0.63050614600363453</v>
      </c>
      <c r="R477" s="121">
        <f t="shared" ca="1" si="245"/>
        <v>0.83425562010598409</v>
      </c>
      <c r="S477" s="121"/>
      <c r="T477" s="124">
        <f t="shared" ca="1" si="246"/>
        <v>42.7</v>
      </c>
      <c r="U477" s="124">
        <f t="shared" ca="1" si="247"/>
        <v>40.369999999999997</v>
      </c>
      <c r="V477" s="121">
        <f t="shared" ca="1" si="248"/>
        <v>0.6738197424892689</v>
      </c>
      <c r="W477" s="121" t="e">
        <f t="shared" si="266"/>
        <v>#N/A</v>
      </c>
      <c r="X477" s="124">
        <f t="shared" si="267"/>
        <v>0.2</v>
      </c>
      <c r="Y477" s="124">
        <f t="shared" si="268"/>
        <v>0.8</v>
      </c>
      <c r="Z477" t="e">
        <f t="shared" ca="1" si="249"/>
        <v>#N/A</v>
      </c>
      <c r="AA477" t="e">
        <f t="shared" ca="1" si="250"/>
        <v>#N/A</v>
      </c>
      <c r="AB477" t="e">
        <f t="shared" ca="1" si="251"/>
        <v>#N/A</v>
      </c>
      <c r="AC477" t="e">
        <f t="shared" ca="1" si="252"/>
        <v>#N/A</v>
      </c>
      <c r="AD477" t="b">
        <f t="shared" ca="1" si="253"/>
        <v>0</v>
      </c>
      <c r="AE477" t="b">
        <f t="shared" ca="1" si="279"/>
        <v>0</v>
      </c>
      <c r="AF477" t="b">
        <f t="shared" ca="1" si="269"/>
        <v>0</v>
      </c>
      <c r="AG477" t="b">
        <f t="shared" ca="1" si="254"/>
        <v>0</v>
      </c>
      <c r="AH477" t="b">
        <f t="shared" ca="1" si="275"/>
        <v>0</v>
      </c>
      <c r="AI477" s="225" t="e">
        <f t="shared" ca="1" si="255"/>
        <v>#N/A</v>
      </c>
      <c r="AJ477" s="225" t="e">
        <f t="shared" ca="1" si="256"/>
        <v>#N/A</v>
      </c>
      <c r="AK477" s="225" t="e">
        <f t="shared" ca="1" si="257"/>
        <v>#N/A</v>
      </c>
      <c r="AL477" s="225" t="e">
        <f t="shared" ca="1" si="258"/>
        <v>#N/A</v>
      </c>
      <c r="AM477" t="b">
        <f t="shared" ca="1" si="259"/>
        <v>0</v>
      </c>
      <c r="AN477" t="b">
        <f t="shared" ca="1" si="276"/>
        <v>0</v>
      </c>
      <c r="AO477" t="b">
        <f t="shared" ca="1" si="270"/>
        <v>1</v>
      </c>
      <c r="AP477" t="b">
        <f t="shared" ca="1" si="260"/>
        <v>0</v>
      </c>
      <c r="AQ477" t="b">
        <f t="shared" ca="1" si="277"/>
        <v>0</v>
      </c>
      <c r="AR477" s="124" t="e">
        <f t="shared" ca="1" si="261"/>
        <v>#N/A</v>
      </c>
      <c r="AS477" s="124" t="e">
        <f t="shared" ca="1" si="262"/>
        <v>#N/A</v>
      </c>
      <c r="AT477" t="e">
        <f t="shared" ca="1" si="271"/>
        <v>#N/A</v>
      </c>
      <c r="AU477" t="e">
        <f t="shared" ca="1" si="271"/>
        <v>#N/A</v>
      </c>
    </row>
    <row r="478" spans="1:47" x14ac:dyDescent="0.25">
      <c r="A478">
        <v>446</v>
      </c>
      <c r="B478" s="74">
        <f ca="1">OFFSET(InputPriceData!B$15,CalculationsAndCharts!$A478+$A$11,0,1,1)</f>
        <v>40941</v>
      </c>
      <c r="C478" s="3">
        <f ca="1">OFFSET(InputPriceData!G$15,CalculationsAndCharts!$A478+$A$11,0,1,1)</f>
        <v>1602400</v>
      </c>
      <c r="D478" s="4">
        <f ca="1">OFFSET(InputPriceData!C$15,CalculationsAndCharts!$A478+$A$11,IF($C$7,7,0),1,1)</f>
        <v>42.51</v>
      </c>
      <c r="E478" s="4">
        <f ca="1">OFFSET(InputPriceData!D$15,CalculationsAndCharts!$A478+$A$11,IF($C$7,7,0),1,1)</f>
        <v>43.07</v>
      </c>
      <c r="F478" s="4">
        <f ca="1">OFFSET(InputPriceData!E$15,CalculationsAndCharts!$A478+$A$11,IF($C$7,7,0),1,1)</f>
        <v>42.3</v>
      </c>
      <c r="G478" s="4">
        <f ca="1">OFFSET(InputPriceData!F$15,CalculationsAndCharts!$A478+$A$11,IF($C$7,7,0),1,1)</f>
        <v>42.3</v>
      </c>
      <c r="H478" s="126" t="e">
        <f t="shared" si="241"/>
        <v>#N/A</v>
      </c>
      <c r="I478" s="41" t="e">
        <f t="shared" si="278"/>
        <v>#N/A</v>
      </c>
      <c r="J478" s="41" t="e">
        <f t="shared" si="278"/>
        <v>#N/A</v>
      </c>
      <c r="K478" s="215">
        <f t="shared" ca="1" si="242"/>
        <v>42.419243590518121</v>
      </c>
      <c r="L478" s="215">
        <f t="shared" ca="1" si="263"/>
        <v>42.419243590518121</v>
      </c>
      <c r="M478" s="121">
        <f t="shared" ca="1" si="243"/>
        <v>1.3846189579028056E-2</v>
      </c>
      <c r="N478" s="121">
        <f t="shared" ca="1" si="264"/>
        <v>0.30763612724940559</v>
      </c>
      <c r="O478" s="121">
        <f t="shared" ca="1" si="265"/>
        <v>0.62335511828238888</v>
      </c>
      <c r="P478" s="121">
        <f t="shared" ca="1" si="272"/>
        <v>-0.70499408277593623</v>
      </c>
      <c r="Q478" s="121">
        <f t="shared" ca="1" si="244"/>
        <v>0.76232229388067296</v>
      </c>
      <c r="R478" s="121">
        <f t="shared" ca="1" si="245"/>
        <v>0.90919093514323368</v>
      </c>
      <c r="S478" s="121"/>
      <c r="T478" s="124">
        <f t="shared" ca="1" si="246"/>
        <v>42.7</v>
      </c>
      <c r="U478" s="124">
        <f t="shared" ca="1" si="247"/>
        <v>40.369999999999997</v>
      </c>
      <c r="V478" s="121">
        <f t="shared" ca="1" si="248"/>
        <v>0.8283261802575087</v>
      </c>
      <c r="W478" s="121" t="e">
        <f t="shared" si="266"/>
        <v>#N/A</v>
      </c>
      <c r="X478" s="124">
        <f t="shared" si="267"/>
        <v>0.2</v>
      </c>
      <c r="Y478" s="124">
        <f t="shared" si="268"/>
        <v>0.8</v>
      </c>
      <c r="Z478" t="e">
        <f t="shared" ca="1" si="249"/>
        <v>#N/A</v>
      </c>
      <c r="AA478" t="e">
        <f t="shared" ca="1" si="250"/>
        <v>#N/A</v>
      </c>
      <c r="AB478" t="e">
        <f t="shared" ca="1" si="251"/>
        <v>#N/A</v>
      </c>
      <c r="AC478" t="e">
        <f t="shared" ca="1" si="252"/>
        <v>#N/A</v>
      </c>
      <c r="AD478" t="b">
        <f t="shared" ca="1" si="253"/>
        <v>0</v>
      </c>
      <c r="AE478" t="b">
        <f t="shared" ca="1" si="279"/>
        <v>0</v>
      </c>
      <c r="AF478" t="b">
        <f t="shared" ca="1" si="269"/>
        <v>0</v>
      </c>
      <c r="AG478" t="b">
        <f t="shared" ca="1" si="254"/>
        <v>0</v>
      </c>
      <c r="AH478" t="b">
        <f t="shared" ca="1" si="275"/>
        <v>0</v>
      </c>
      <c r="AI478" s="225" t="e">
        <f t="shared" ca="1" si="255"/>
        <v>#N/A</v>
      </c>
      <c r="AJ478" s="225" t="e">
        <f t="shared" ca="1" si="256"/>
        <v>#N/A</v>
      </c>
      <c r="AK478" s="225" t="e">
        <f t="shared" ca="1" si="257"/>
        <v>#N/A</v>
      </c>
      <c r="AL478" s="225" t="e">
        <f t="shared" ca="1" si="258"/>
        <v>#N/A</v>
      </c>
      <c r="AM478" t="b">
        <f t="shared" ca="1" si="259"/>
        <v>0</v>
      </c>
      <c r="AN478" t="b">
        <f t="shared" ca="1" si="276"/>
        <v>0</v>
      </c>
      <c r="AO478" t="b">
        <f t="shared" ca="1" si="270"/>
        <v>1</v>
      </c>
      <c r="AP478" t="b">
        <f t="shared" ca="1" si="260"/>
        <v>0</v>
      </c>
      <c r="AQ478" t="b">
        <f t="shared" ca="1" si="277"/>
        <v>0</v>
      </c>
      <c r="AR478" s="124" t="e">
        <f t="shared" ca="1" si="261"/>
        <v>#N/A</v>
      </c>
      <c r="AS478" s="124" t="e">
        <f t="shared" ca="1" si="262"/>
        <v>#N/A</v>
      </c>
      <c r="AT478" t="e">
        <f t="shared" ca="1" si="271"/>
        <v>#N/A</v>
      </c>
      <c r="AU478" t="e">
        <f t="shared" ca="1" si="271"/>
        <v>#N/A</v>
      </c>
    </row>
    <row r="479" spans="1:47" x14ac:dyDescent="0.25">
      <c r="A479">
        <v>447</v>
      </c>
      <c r="B479" s="74">
        <f ca="1">OFFSET(InputPriceData!B$15,CalculationsAndCharts!$A479+$A$11,0,1,1)</f>
        <v>40940</v>
      </c>
      <c r="C479" s="3">
        <f ca="1">OFFSET(InputPriceData!G$15,CalculationsAndCharts!$A479+$A$11,0,1,1)</f>
        <v>1455800</v>
      </c>
      <c r="D479" s="4">
        <f ca="1">OFFSET(InputPriceData!C$15,CalculationsAndCharts!$A479+$A$11,IF($C$7,7,0),1,1)</f>
        <v>42.79</v>
      </c>
      <c r="E479" s="4">
        <f ca="1">OFFSET(InputPriceData!D$15,CalculationsAndCharts!$A479+$A$11,IF($C$7,7,0),1,1)</f>
        <v>42.79</v>
      </c>
      <c r="F479" s="4">
        <f ca="1">OFFSET(InputPriceData!E$15,CalculationsAndCharts!$A479+$A$11,IF($C$7,7,0),1,1)</f>
        <v>42.22</v>
      </c>
      <c r="G479" s="4">
        <f ca="1">OFFSET(InputPriceData!F$15,CalculationsAndCharts!$A479+$A$11,IF($C$7,7,0),1,1)</f>
        <v>42.32</v>
      </c>
      <c r="H479" s="126" t="e">
        <f t="shared" si="241"/>
        <v>#N/A</v>
      </c>
      <c r="I479" s="41" t="e">
        <f t="shared" si="278"/>
        <v>#N/A</v>
      </c>
      <c r="J479" s="41" t="e">
        <f t="shared" si="278"/>
        <v>#N/A</v>
      </c>
      <c r="K479" s="215">
        <f t="shared" ca="1" si="242"/>
        <v>42.421768794194776</v>
      </c>
      <c r="L479" s="215">
        <f t="shared" ca="1" si="263"/>
        <v>42.421768794194776</v>
      </c>
      <c r="M479" s="121">
        <f t="shared" ca="1" si="243"/>
        <v>0.10418324985177035</v>
      </c>
      <c r="N479" s="121">
        <f t="shared" ca="1" si="264"/>
        <v>0.4338421723218745</v>
      </c>
      <c r="O479" s="121">
        <f t="shared" ca="1" si="265"/>
        <v>0.62335511828238888</v>
      </c>
      <c r="P479" s="121">
        <f t="shared" ca="1" si="272"/>
        <v>-0.70499408277593623</v>
      </c>
      <c r="Q479" s="121">
        <f t="shared" ca="1" si="244"/>
        <v>0.85733198332974103</v>
      </c>
      <c r="R479" s="121">
        <f t="shared" ca="1" si="245"/>
        <v>0.96042905431755154</v>
      </c>
      <c r="S479" s="121"/>
      <c r="T479" s="124">
        <f t="shared" ca="1" si="246"/>
        <v>42.7</v>
      </c>
      <c r="U479" s="124">
        <f t="shared" ca="1" si="247"/>
        <v>40.369999999999997</v>
      </c>
      <c r="V479" s="121">
        <f t="shared" ca="1" si="248"/>
        <v>0.83690987124463445</v>
      </c>
      <c r="W479" s="121" t="e">
        <f t="shared" si="266"/>
        <v>#N/A</v>
      </c>
      <c r="X479" s="124">
        <f t="shared" si="267"/>
        <v>0.2</v>
      </c>
      <c r="Y479" s="124">
        <f t="shared" si="268"/>
        <v>0.8</v>
      </c>
      <c r="Z479" t="e">
        <f t="shared" ca="1" si="249"/>
        <v>#N/A</v>
      </c>
      <c r="AA479" t="e">
        <f t="shared" ca="1" si="250"/>
        <v>#N/A</v>
      </c>
      <c r="AB479" t="e">
        <f t="shared" ca="1" si="251"/>
        <v>#N/A</v>
      </c>
      <c r="AC479" t="e">
        <f t="shared" ca="1" si="252"/>
        <v>#N/A</v>
      </c>
      <c r="AD479" t="b">
        <f t="shared" ca="1" si="253"/>
        <v>0</v>
      </c>
      <c r="AE479" t="b">
        <f t="shared" ca="1" si="279"/>
        <v>0</v>
      </c>
      <c r="AF479" t="b">
        <f t="shared" ca="1" si="269"/>
        <v>0</v>
      </c>
      <c r="AG479" t="b">
        <f t="shared" ca="1" si="254"/>
        <v>0</v>
      </c>
      <c r="AH479" t="b">
        <f t="shared" ca="1" si="275"/>
        <v>0</v>
      </c>
      <c r="AI479" s="225" t="e">
        <f t="shared" ca="1" si="255"/>
        <v>#N/A</v>
      </c>
      <c r="AJ479" s="225" t="e">
        <f t="shared" ca="1" si="256"/>
        <v>#N/A</v>
      </c>
      <c r="AK479" s="225" t="e">
        <f t="shared" ca="1" si="257"/>
        <v>#N/A</v>
      </c>
      <c r="AL479" s="225" t="e">
        <f t="shared" ca="1" si="258"/>
        <v>#N/A</v>
      </c>
      <c r="AM479" t="b">
        <f t="shared" ca="1" si="259"/>
        <v>0</v>
      </c>
      <c r="AN479" t="b">
        <f t="shared" ca="1" si="276"/>
        <v>0</v>
      </c>
      <c r="AO479" t="b">
        <f t="shared" ca="1" si="270"/>
        <v>1</v>
      </c>
      <c r="AP479" t="b">
        <f t="shared" ca="1" si="260"/>
        <v>0</v>
      </c>
      <c r="AQ479" t="b">
        <f t="shared" ca="1" si="277"/>
        <v>0</v>
      </c>
      <c r="AR479" s="124" t="e">
        <f t="shared" ca="1" si="261"/>
        <v>#N/A</v>
      </c>
      <c r="AS479" s="124" t="e">
        <f t="shared" ca="1" si="262"/>
        <v>#N/A</v>
      </c>
      <c r="AT479" t="e">
        <f t="shared" ca="1" si="271"/>
        <v>#N/A</v>
      </c>
      <c r="AU479" t="e">
        <f t="shared" ca="1" si="271"/>
        <v>#N/A</v>
      </c>
    </row>
    <row r="480" spans="1:47" x14ac:dyDescent="0.25">
      <c r="A480">
        <v>448</v>
      </c>
      <c r="B480" s="74">
        <f ca="1">OFFSET(InputPriceData!B$15,CalculationsAndCharts!$A480+$A$11,0,1,1)</f>
        <v>40939</v>
      </c>
      <c r="C480" s="3">
        <f ca="1">OFFSET(InputPriceData!G$15,CalculationsAndCharts!$A480+$A$11,0,1,1)</f>
        <v>1342500</v>
      </c>
      <c r="D480" s="4">
        <f ca="1">OFFSET(InputPriceData!C$15,CalculationsAndCharts!$A480+$A$11,IF($C$7,7,0),1,1)</f>
        <v>42.43</v>
      </c>
      <c r="E480" s="4">
        <f ca="1">OFFSET(InputPriceData!D$15,CalculationsAndCharts!$A480+$A$11,IF($C$7,7,0),1,1)</f>
        <v>42.65</v>
      </c>
      <c r="F480" s="4">
        <f ca="1">OFFSET(InputPriceData!E$15,CalculationsAndCharts!$A480+$A$11,IF($C$7,7,0),1,1)</f>
        <v>42.35</v>
      </c>
      <c r="G480" s="4">
        <f ca="1">OFFSET(InputPriceData!F$15,CalculationsAndCharts!$A480+$A$11,IF($C$7,7,0),1,1)</f>
        <v>42.61</v>
      </c>
      <c r="H480" s="126" t="e">
        <f t="shared" si="241"/>
        <v>#N/A</v>
      </c>
      <c r="I480" s="41" t="e">
        <f t="shared" si="278"/>
        <v>#N/A</v>
      </c>
      <c r="J480" s="41" t="e">
        <f t="shared" si="278"/>
        <v>#N/A</v>
      </c>
      <c r="K480" s="215">
        <f t="shared" ca="1" si="242"/>
        <v>42.359119515908922</v>
      </c>
      <c r="L480" s="215">
        <f t="shared" ca="1" si="263"/>
        <v>42.359119515908922</v>
      </c>
      <c r="M480" s="121">
        <f t="shared" ca="1" si="243"/>
        <v>0.50879075432223742</v>
      </c>
      <c r="N480" s="121">
        <f t="shared" ca="1" si="264"/>
        <v>0.51000147479654545</v>
      </c>
      <c r="O480" s="121">
        <f t="shared" ca="1" si="265"/>
        <v>0.62335511828238888</v>
      </c>
      <c r="P480" s="121">
        <f t="shared" ca="1" si="272"/>
        <v>-0.70499408277593623</v>
      </c>
      <c r="Q480" s="121">
        <f t="shared" ca="1" si="244"/>
        <v>0.9146657796040889</v>
      </c>
      <c r="R480" s="121">
        <f t="shared" ca="1" si="245"/>
        <v>0.99231720856055428</v>
      </c>
      <c r="S480" s="121"/>
      <c r="T480" s="124">
        <f t="shared" ca="1" si="246"/>
        <v>42.7</v>
      </c>
      <c r="U480" s="124">
        <f t="shared" ca="1" si="247"/>
        <v>40.369999999999997</v>
      </c>
      <c r="V480" s="121">
        <f t="shared" ca="1" si="248"/>
        <v>0.96137339055793858</v>
      </c>
      <c r="W480" s="121" t="e">
        <f t="shared" si="266"/>
        <v>#N/A</v>
      </c>
      <c r="X480" s="124">
        <f t="shared" si="267"/>
        <v>0.2</v>
      </c>
      <c r="Y480" s="124">
        <f t="shared" si="268"/>
        <v>0.8</v>
      </c>
      <c r="Z480" t="e">
        <f t="shared" ca="1" si="249"/>
        <v>#N/A</v>
      </c>
      <c r="AA480" t="e">
        <f t="shared" ca="1" si="250"/>
        <v>#N/A</v>
      </c>
      <c r="AB480" t="e">
        <f t="shared" ca="1" si="251"/>
        <v>#N/A</v>
      </c>
      <c r="AC480" t="e">
        <f t="shared" ca="1" si="252"/>
        <v>#N/A</v>
      </c>
      <c r="AD480" t="b">
        <f t="shared" ca="1" si="253"/>
        <v>0</v>
      </c>
      <c r="AE480" t="b">
        <f t="shared" ca="1" si="279"/>
        <v>0</v>
      </c>
      <c r="AF480" t="b">
        <f t="shared" ca="1" si="269"/>
        <v>0</v>
      </c>
      <c r="AG480" t="b">
        <f t="shared" ca="1" si="254"/>
        <v>0</v>
      </c>
      <c r="AH480" t="b">
        <f t="shared" ca="1" si="275"/>
        <v>0</v>
      </c>
      <c r="AI480" s="225" t="e">
        <f t="shared" ca="1" si="255"/>
        <v>#N/A</v>
      </c>
      <c r="AJ480" s="225" t="e">
        <f t="shared" ca="1" si="256"/>
        <v>#N/A</v>
      </c>
      <c r="AK480" s="225" t="e">
        <f t="shared" ca="1" si="257"/>
        <v>#N/A</v>
      </c>
      <c r="AL480" s="225" t="e">
        <f t="shared" ca="1" si="258"/>
        <v>#N/A</v>
      </c>
      <c r="AM480" t="b">
        <f t="shared" ca="1" si="259"/>
        <v>0</v>
      </c>
      <c r="AN480" t="b">
        <f t="shared" ca="1" si="276"/>
        <v>0</v>
      </c>
      <c r="AO480" t="b">
        <f t="shared" ca="1" si="270"/>
        <v>1</v>
      </c>
      <c r="AP480" t="b">
        <f t="shared" ca="1" si="260"/>
        <v>0</v>
      </c>
      <c r="AQ480" t="b">
        <f t="shared" ca="1" si="277"/>
        <v>0</v>
      </c>
      <c r="AR480" s="124" t="e">
        <f t="shared" ca="1" si="261"/>
        <v>#N/A</v>
      </c>
      <c r="AS480" s="124" t="e">
        <f t="shared" ca="1" si="262"/>
        <v>#N/A</v>
      </c>
      <c r="AT480" t="e">
        <f t="shared" ca="1" si="271"/>
        <v>#N/A</v>
      </c>
      <c r="AU480" t="e">
        <f t="shared" ca="1" si="271"/>
        <v>#N/A</v>
      </c>
    </row>
    <row r="481" spans="1:47" x14ac:dyDescent="0.25">
      <c r="A481">
        <v>449</v>
      </c>
      <c r="B481" s="74">
        <f ca="1">OFFSET(InputPriceData!B$15,CalculationsAndCharts!$A481+$A$11,0,1,1)</f>
        <v>40938</v>
      </c>
      <c r="C481" s="3">
        <f ca="1">OFFSET(InputPriceData!G$15,CalculationsAndCharts!$A481+$A$11,0,1,1)</f>
        <v>1411000</v>
      </c>
      <c r="D481" s="4">
        <f ca="1">OFFSET(InputPriceData!C$15,CalculationsAndCharts!$A481+$A$11,IF($C$7,7,0),1,1)</f>
        <v>42.11</v>
      </c>
      <c r="E481" s="4">
        <f ca="1">OFFSET(InputPriceData!D$15,CalculationsAndCharts!$A481+$A$11,IF($C$7,7,0),1,1)</f>
        <v>42.8</v>
      </c>
      <c r="F481" s="4">
        <f ca="1">OFFSET(InputPriceData!E$15,CalculationsAndCharts!$A481+$A$11,IF($C$7,7,0),1,1)</f>
        <v>41.93</v>
      </c>
      <c r="G481" s="4">
        <f ca="1">OFFSET(InputPriceData!F$15,CalculationsAndCharts!$A481+$A$11,IF($C$7,7,0),1,1)</f>
        <v>42.3</v>
      </c>
      <c r="H481" s="126" t="e">
        <f t="shared" ref="H481:H544" si="280">IF($A481=$E$25,H$32,NA())</f>
        <v>#N/A</v>
      </c>
      <c r="I481" s="41" t="e">
        <f t="shared" si="278"/>
        <v>#N/A</v>
      </c>
      <c r="J481" s="41" t="e">
        <f t="shared" si="278"/>
        <v>#N/A</v>
      </c>
      <c r="K481" s="215">
        <f t="shared" ref="K481:K544" ca="1" si="281">$F$16*(G481+G482)/2+$F$17*K482+$F$18*K483</f>
        <v>42.271962854828587</v>
      </c>
      <c r="L481" s="215">
        <f t="shared" ca="1" si="263"/>
        <v>42.271962854828587</v>
      </c>
      <c r="M481" s="121">
        <f t="shared" ref="M481:M544" ca="1" si="282">$D$21*(G481 - 2*G482 + G483) + $D$20*M482 - $F$20*M483</f>
        <v>0.33131791952146694</v>
      </c>
      <c r="N481" s="121">
        <f t="shared" ca="1" si="264"/>
        <v>0.5699160341257884</v>
      </c>
      <c r="O481" s="121">
        <f t="shared" ca="1" si="265"/>
        <v>0.62335511828238888</v>
      </c>
      <c r="P481" s="121">
        <f t="shared" ca="1" si="272"/>
        <v>-0.70499408277593623</v>
      </c>
      <c r="Q481" s="121">
        <f t="shared" ref="Q481:Q544" ca="1" si="283">IFERROR(IF($A481&gt;$A$8,0,(N481-P481)/(O481-P481)),1)</f>
        <v>0.95977030428894416</v>
      </c>
      <c r="R481" s="121">
        <f t="shared" ref="R481:R544" ca="1" si="284">IF($A481&gt;$A$8,0,$F$16*(Q481+Q482)/2+$F$17*R482+$F$18*R483)</f>
        <v>1.0044137115520382</v>
      </c>
      <c r="S481" s="121"/>
      <c r="T481" s="124">
        <f t="shared" ref="T481:T544" ca="1" si="285">MAX(OFFSET(G481,0,0,$A$22,1))</f>
        <v>42.7</v>
      </c>
      <c r="U481" s="124">
        <f t="shared" ref="U481:U544" ca="1" si="286">MIN(OFFSET(G481,0,0,$A$22,1))</f>
        <v>40.369999999999997</v>
      </c>
      <c r="V481" s="121">
        <f t="shared" ref="V481:V544" ca="1" si="287">IFERROR(IF($A481&gt;$A$8,0,(G481-U481)/(T481-U481)),1)</f>
        <v>0.8283261802575087</v>
      </c>
      <c r="W481" s="121" t="e">
        <f t="shared" si="266"/>
        <v>#N/A</v>
      </c>
      <c r="X481" s="124">
        <f t="shared" si="267"/>
        <v>0.2</v>
      </c>
      <c r="Y481" s="124">
        <f t="shared" si="268"/>
        <v>0.8</v>
      </c>
      <c r="Z481" t="e">
        <f t="shared" ref="Z481:Z544" ca="1" si="288">IF($S$7,AI481,NA())</f>
        <v>#N/A</v>
      </c>
      <c r="AA481" t="e">
        <f t="shared" ref="AA481:AA544" ca="1" si="289">IF($S$7,AJ481,NA())</f>
        <v>#N/A</v>
      </c>
      <c r="AB481" t="e">
        <f t="shared" ref="AB481:AB544" ca="1" si="290">IF($S$7,IF(AD481,R481,NA()),NA())</f>
        <v>#N/A</v>
      </c>
      <c r="AC481" t="e">
        <f t="shared" ref="AC481:AC544" ca="1" si="291">IF($S$7,IF(AG481,R481,NA()),NA())</f>
        <v>#N/A</v>
      </c>
      <c r="AD481" t="b">
        <f t="shared" ref="AD481:AD544" ca="1" si="292">IF(AND(R482&gt;$X$32,R481&lt;$X$32),TRUE,FALSE)</f>
        <v>0</v>
      </c>
      <c r="AE481" t="b">
        <f t="shared" ca="1" si="279"/>
        <v>0</v>
      </c>
      <c r="AF481" t="b">
        <f t="shared" ca="1" si="269"/>
        <v>0</v>
      </c>
      <c r="AG481" t="b">
        <f t="shared" ref="AG481:AG544" ca="1" si="293">IF(AND(AF481,R482&lt;$Y$32,R481&gt;$Y$32),TRUE,FALSE)</f>
        <v>0</v>
      </c>
      <c r="AH481" t="b">
        <f t="shared" ca="1" si="275"/>
        <v>0</v>
      </c>
      <c r="AI481" s="225" t="e">
        <f t="shared" ref="AI481:AI544" ca="1" si="294">IF(AE481,D481,NA())</f>
        <v>#N/A</v>
      </c>
      <c r="AJ481" s="225" t="e">
        <f t="shared" ref="AJ481:AJ544" ca="1" si="295">IF(AH481,D481,NA())</f>
        <v>#N/A</v>
      </c>
      <c r="AK481" s="225" t="e">
        <f t="shared" ref="AK481:AK544" ca="1" si="296">IF($S$7,AI481,NA())</f>
        <v>#N/A</v>
      </c>
      <c r="AL481" s="225" t="e">
        <f t="shared" ref="AL481:AL544" ca="1" si="297">IF($S$7,AJ481,NA())</f>
        <v>#N/A</v>
      </c>
      <c r="AM481" t="b">
        <f t="shared" ref="AM481:AM544" ca="1" si="298">IF(AND(R482&lt;$Y$32,R481&gt;$Y$32),TRUE,FALSE)</f>
        <v>0</v>
      </c>
      <c r="AN481" t="b">
        <f t="shared" ca="1" si="276"/>
        <v>0</v>
      </c>
      <c r="AO481" t="b">
        <f t="shared" ca="1" si="270"/>
        <v>1</v>
      </c>
      <c r="AP481" t="b">
        <f t="shared" ref="AP481:AP544" ca="1" si="299">IF(AND(AO482,R482&gt;$X$32,R481&lt;$X$32),TRUE,FALSE)</f>
        <v>0</v>
      </c>
      <c r="AQ481" t="b">
        <f t="shared" ca="1" si="277"/>
        <v>0</v>
      </c>
      <c r="AR481" s="124" t="e">
        <f t="shared" ref="AR481:AR544" ca="1" si="300">IF(AN481,D481,NA())</f>
        <v>#N/A</v>
      </c>
      <c r="AS481" s="124" t="e">
        <f t="shared" ref="AS481:AS544" ca="1" si="301">IF(AQ481,D481,NA())</f>
        <v>#N/A</v>
      </c>
      <c r="AT481" t="e">
        <f t="shared" ca="1" si="271"/>
        <v>#N/A</v>
      </c>
      <c r="AU481" t="e">
        <f t="shared" ca="1" si="271"/>
        <v>#N/A</v>
      </c>
    </row>
    <row r="482" spans="1:47" x14ac:dyDescent="0.25">
      <c r="A482">
        <v>450</v>
      </c>
      <c r="B482" s="74">
        <f ca="1">OFFSET(InputPriceData!B$15,CalculationsAndCharts!$A482+$A$11,0,1,1)</f>
        <v>40935</v>
      </c>
      <c r="C482" s="3">
        <f ca="1">OFFSET(InputPriceData!G$15,CalculationsAndCharts!$A482+$A$11,0,1,1)</f>
        <v>1625400</v>
      </c>
      <c r="D482" s="4">
        <f ca="1">OFFSET(InputPriceData!C$15,CalculationsAndCharts!$A482+$A$11,IF($C$7,7,0),1,1)</f>
        <v>42.29</v>
      </c>
      <c r="E482" s="4">
        <f ca="1">OFFSET(InputPriceData!D$15,CalculationsAndCharts!$A482+$A$11,IF($C$7,7,0),1,1)</f>
        <v>42.75</v>
      </c>
      <c r="F482" s="4">
        <f ca="1">OFFSET(InputPriceData!E$15,CalculationsAndCharts!$A482+$A$11,IF($C$7,7,0),1,1)</f>
        <v>42.06</v>
      </c>
      <c r="G482" s="4">
        <f ca="1">OFFSET(InputPriceData!F$15,CalculationsAndCharts!$A482+$A$11,IF($C$7,7,0),1,1)</f>
        <v>42.09</v>
      </c>
      <c r="H482" s="126" t="e">
        <f t="shared" si="280"/>
        <v>#N/A</v>
      </c>
      <c r="I482" s="41" t="e">
        <f t="shared" si="278"/>
        <v>#N/A</v>
      </c>
      <c r="J482" s="41" t="e">
        <f t="shared" si="278"/>
        <v>#N/A</v>
      </c>
      <c r="K482" s="215">
        <f t="shared" ca="1" si="281"/>
        <v>42.172707084248238</v>
      </c>
      <c r="L482" s="215">
        <f t="shared" ref="L482:L545" ca="1" si="302">IF($S$5,K482,NA())</f>
        <v>42.172707084248238</v>
      </c>
      <c r="M482" s="121">
        <f t="shared" ca="1" si="282"/>
        <v>0.22452536737488216</v>
      </c>
      <c r="N482" s="121">
        <f t="shared" ref="N482:N545" ca="1" si="303">$F$16*(M482+M483)/2+$F$17*N483+$F$18*N484</f>
        <v>0.62335511828238888</v>
      </c>
      <c r="O482" s="121">
        <f t="shared" ref="O482:O545" ca="1" si="304">MAX(OFFSET(N482,0,0,$A$22,1))</f>
        <v>0.62335511828238888</v>
      </c>
      <c r="P482" s="121">
        <f t="shared" ca="1" si="272"/>
        <v>-0.70499408277593623</v>
      </c>
      <c r="Q482" s="121">
        <f t="shared" ca="1" si="283"/>
        <v>1</v>
      </c>
      <c r="R482" s="121">
        <f t="shared" ca="1" si="284"/>
        <v>0.99246834276263018</v>
      </c>
      <c r="S482" s="121"/>
      <c r="T482" s="124">
        <f t="shared" ca="1" si="285"/>
        <v>42.7</v>
      </c>
      <c r="U482" s="124">
        <f t="shared" ca="1" si="286"/>
        <v>40.369999999999997</v>
      </c>
      <c r="V482" s="121">
        <f t="shared" ca="1" si="287"/>
        <v>0.73819742489270468</v>
      </c>
      <c r="W482" s="121" t="e">
        <f t="shared" ref="W482:W545" si="305">IF($S$18,V482,NA())</f>
        <v>#N/A</v>
      </c>
      <c r="X482" s="124">
        <f t="shared" ref="X482:X545" si="306">$X$32</f>
        <v>0.2</v>
      </c>
      <c r="Y482" s="124">
        <f t="shared" ref="Y482:Y545" si="307">$Y$32</f>
        <v>0.8</v>
      </c>
      <c r="Z482" t="e">
        <f t="shared" ca="1" si="288"/>
        <v>#N/A</v>
      </c>
      <c r="AA482" t="e">
        <f t="shared" ca="1" si="289"/>
        <v>#N/A</v>
      </c>
      <c r="AB482" t="e">
        <f t="shared" ca="1" si="290"/>
        <v>#N/A</v>
      </c>
      <c r="AC482" t="e">
        <f t="shared" ca="1" si="291"/>
        <v>#N/A</v>
      </c>
      <c r="AD482" t="b">
        <f t="shared" ca="1" si="292"/>
        <v>0</v>
      </c>
      <c r="AE482" t="b">
        <f t="shared" ca="1" si="279"/>
        <v>0</v>
      </c>
      <c r="AF482" t="b">
        <f t="shared" ref="AF482:AF545" ca="1" si="308">IF(AF483,IF(AH483,FALSE,AF483),IF(AE482,TRUE,AF483))</f>
        <v>0</v>
      </c>
      <c r="AG482" t="b">
        <f t="shared" ca="1" si="293"/>
        <v>0</v>
      </c>
      <c r="AH482" t="b">
        <f t="shared" ca="1" si="275"/>
        <v>0</v>
      </c>
      <c r="AI482" s="225" t="e">
        <f t="shared" ca="1" si="294"/>
        <v>#N/A</v>
      </c>
      <c r="AJ482" s="225" t="e">
        <f t="shared" ca="1" si="295"/>
        <v>#N/A</v>
      </c>
      <c r="AK482" s="225" t="e">
        <f t="shared" ca="1" si="296"/>
        <v>#N/A</v>
      </c>
      <c r="AL482" s="225" t="e">
        <f t="shared" ca="1" si="297"/>
        <v>#N/A</v>
      </c>
      <c r="AM482" t="b">
        <f t="shared" ca="1" si="298"/>
        <v>0</v>
      </c>
      <c r="AN482" t="b">
        <f t="shared" ca="1" si="276"/>
        <v>0</v>
      </c>
      <c r="AO482" t="b">
        <f t="shared" ref="AO482:AO545" ca="1" si="309">IF(AO483,IF(AP483,FALSE,AO483),IF(AN482,TRUE,AO483))</f>
        <v>1</v>
      </c>
      <c r="AP482" t="b">
        <f t="shared" ca="1" si="299"/>
        <v>0</v>
      </c>
      <c r="AQ482" t="b">
        <f t="shared" ca="1" si="277"/>
        <v>0</v>
      </c>
      <c r="AR482" s="124" t="e">
        <f t="shared" ca="1" si="300"/>
        <v>#N/A</v>
      </c>
      <c r="AS482" s="124" t="e">
        <f t="shared" ca="1" si="301"/>
        <v>#N/A</v>
      </c>
      <c r="AT482" t="e">
        <f t="shared" ref="AT482:AU545" ca="1" si="310">IF($S$5,AR482,NA())</f>
        <v>#N/A</v>
      </c>
      <c r="AU482" t="e">
        <f t="shared" ca="1" si="310"/>
        <v>#N/A</v>
      </c>
    </row>
    <row r="483" spans="1:47" x14ac:dyDescent="0.25">
      <c r="A483">
        <v>451</v>
      </c>
      <c r="B483" s="74">
        <f ca="1">OFFSET(InputPriceData!B$15,CalculationsAndCharts!$A483+$A$11,0,1,1)</f>
        <v>40934</v>
      </c>
      <c r="C483" s="3">
        <f ca="1">OFFSET(InputPriceData!G$15,CalculationsAndCharts!$A483+$A$11,0,1,1)</f>
        <v>1701700</v>
      </c>
      <c r="D483" s="4">
        <f ca="1">OFFSET(InputPriceData!C$15,CalculationsAndCharts!$A483+$A$11,IF($C$7,7,0),1,1)</f>
        <v>42.95</v>
      </c>
      <c r="E483" s="4">
        <f ca="1">OFFSET(InputPriceData!D$15,CalculationsAndCharts!$A483+$A$11,IF($C$7,7,0),1,1)</f>
        <v>43</v>
      </c>
      <c r="F483" s="4">
        <f ca="1">OFFSET(InputPriceData!E$15,CalculationsAndCharts!$A483+$A$11,IF($C$7,7,0),1,1)</f>
        <v>42.29</v>
      </c>
      <c r="G483" s="4">
        <f ca="1">OFFSET(InputPriceData!F$15,CalculationsAndCharts!$A483+$A$11,IF($C$7,7,0),1,1)</f>
        <v>42.42</v>
      </c>
      <c r="H483" s="126" t="e">
        <f t="shared" si="280"/>
        <v>#N/A</v>
      </c>
      <c r="I483" s="41" t="e">
        <f t="shared" si="278"/>
        <v>#N/A</v>
      </c>
      <c r="J483" s="41" t="e">
        <f t="shared" si="278"/>
        <v>#N/A</v>
      </c>
      <c r="K483" s="215">
        <f t="shared" ca="1" si="281"/>
        <v>41.945103108664966</v>
      </c>
      <c r="L483" s="215">
        <f t="shared" ca="1" si="302"/>
        <v>41.945103108664966</v>
      </c>
      <c r="M483" s="121">
        <f t="shared" ca="1" si="282"/>
        <v>0.68757930980379023</v>
      </c>
      <c r="N483" s="121">
        <f t="shared" ca="1" si="303"/>
        <v>0.54068408937084578</v>
      </c>
      <c r="O483" s="121">
        <f t="shared" ca="1" si="304"/>
        <v>0.54068408937084578</v>
      </c>
      <c r="P483" s="121">
        <f t="shared" ca="1" si="272"/>
        <v>-0.70499408277593623</v>
      </c>
      <c r="Q483" s="121">
        <f t="shared" ca="1" si="283"/>
        <v>1</v>
      </c>
      <c r="R483" s="121">
        <f t="shared" ca="1" si="284"/>
        <v>0.95568070135852201</v>
      </c>
      <c r="S483" s="121"/>
      <c r="T483" s="124">
        <f t="shared" ca="1" si="285"/>
        <v>42.7</v>
      </c>
      <c r="U483" s="124">
        <f t="shared" ca="1" si="286"/>
        <v>40.369999999999997</v>
      </c>
      <c r="V483" s="121">
        <f t="shared" ca="1" si="287"/>
        <v>0.8798283261802573</v>
      </c>
      <c r="W483" s="121" t="e">
        <f t="shared" si="305"/>
        <v>#N/A</v>
      </c>
      <c r="X483" s="124">
        <f t="shared" si="306"/>
        <v>0.2</v>
      </c>
      <c r="Y483" s="124">
        <f t="shared" si="307"/>
        <v>0.8</v>
      </c>
      <c r="Z483" t="e">
        <f t="shared" ca="1" si="288"/>
        <v>#N/A</v>
      </c>
      <c r="AA483" t="e">
        <f t="shared" ca="1" si="289"/>
        <v>#N/A</v>
      </c>
      <c r="AB483" t="e">
        <f t="shared" ca="1" si="290"/>
        <v>#N/A</v>
      </c>
      <c r="AC483" t="e">
        <f t="shared" ca="1" si="291"/>
        <v>#N/A</v>
      </c>
      <c r="AD483" t="b">
        <f t="shared" ca="1" si="292"/>
        <v>0</v>
      </c>
      <c r="AE483" t="b">
        <f t="shared" ca="1" si="279"/>
        <v>0</v>
      </c>
      <c r="AF483" t="b">
        <f t="shared" ca="1" si="308"/>
        <v>0</v>
      </c>
      <c r="AG483" t="b">
        <f t="shared" ca="1" si="293"/>
        <v>0</v>
      </c>
      <c r="AH483" t="b">
        <f t="shared" ca="1" si="275"/>
        <v>0</v>
      </c>
      <c r="AI483" s="225" t="e">
        <f t="shared" ca="1" si="294"/>
        <v>#N/A</v>
      </c>
      <c r="AJ483" s="225" t="e">
        <f t="shared" ca="1" si="295"/>
        <v>#N/A</v>
      </c>
      <c r="AK483" s="225" t="e">
        <f t="shared" ca="1" si="296"/>
        <v>#N/A</v>
      </c>
      <c r="AL483" s="225" t="e">
        <f t="shared" ca="1" si="297"/>
        <v>#N/A</v>
      </c>
      <c r="AM483" t="b">
        <f t="shared" ca="1" si="298"/>
        <v>0</v>
      </c>
      <c r="AN483" t="b">
        <f t="shared" ca="1" si="276"/>
        <v>0</v>
      </c>
      <c r="AO483" t="b">
        <f t="shared" ca="1" si="309"/>
        <v>1</v>
      </c>
      <c r="AP483" t="b">
        <f t="shared" ca="1" si="299"/>
        <v>0</v>
      </c>
      <c r="AQ483" t="b">
        <f t="shared" ca="1" si="277"/>
        <v>0</v>
      </c>
      <c r="AR483" s="124" t="e">
        <f t="shared" ca="1" si="300"/>
        <v>#N/A</v>
      </c>
      <c r="AS483" s="124" t="e">
        <f t="shared" ca="1" si="301"/>
        <v>#N/A</v>
      </c>
      <c r="AT483" t="e">
        <f t="shared" ca="1" si="310"/>
        <v>#N/A</v>
      </c>
      <c r="AU483" t="e">
        <f t="shared" ca="1" si="310"/>
        <v>#N/A</v>
      </c>
    </row>
    <row r="484" spans="1:47" x14ac:dyDescent="0.25">
      <c r="A484">
        <v>452</v>
      </c>
      <c r="B484" s="74">
        <f ca="1">OFFSET(InputPriceData!B$15,CalculationsAndCharts!$A484+$A$11,0,1,1)</f>
        <v>40933</v>
      </c>
      <c r="C484" s="3">
        <f ca="1">OFFSET(InputPriceData!G$15,CalculationsAndCharts!$A484+$A$11,0,1,1)</f>
        <v>2400900</v>
      </c>
      <c r="D484" s="4">
        <f ca="1">OFFSET(InputPriceData!C$15,CalculationsAndCharts!$A484+$A$11,IF($C$7,7,0),1,1)</f>
        <v>41.87</v>
      </c>
      <c r="E484" s="4">
        <f ca="1">OFFSET(InputPriceData!D$15,CalculationsAndCharts!$A484+$A$11,IF($C$7,7,0),1,1)</f>
        <v>42.82</v>
      </c>
      <c r="F484" s="4">
        <f ca="1">OFFSET(InputPriceData!E$15,CalculationsAndCharts!$A484+$A$11,IF($C$7,7,0),1,1)</f>
        <v>41.64</v>
      </c>
      <c r="G484" s="4">
        <f ca="1">OFFSET(InputPriceData!F$15,CalculationsAndCharts!$A484+$A$11,IF($C$7,7,0),1,1)</f>
        <v>42.7</v>
      </c>
      <c r="H484" s="126" t="e">
        <f t="shared" si="280"/>
        <v>#N/A</v>
      </c>
      <c r="I484" s="41" t="e">
        <f t="shared" si="278"/>
        <v>#N/A</v>
      </c>
      <c r="J484" s="41" t="e">
        <f t="shared" si="278"/>
        <v>#N/A</v>
      </c>
      <c r="K484" s="215">
        <f t="shared" ca="1" si="281"/>
        <v>41.582449205137159</v>
      </c>
      <c r="L484" s="215">
        <f t="shared" ca="1" si="302"/>
        <v>41.582449205137159</v>
      </c>
      <c r="M484" s="121">
        <f t="shared" ca="1" si="282"/>
        <v>1.1834759670003556</v>
      </c>
      <c r="N484" s="121">
        <f t="shared" ca="1" si="303"/>
        <v>0.28759567497083988</v>
      </c>
      <c r="O484" s="121">
        <f t="shared" ca="1" si="304"/>
        <v>0.28759567497083988</v>
      </c>
      <c r="P484" s="121">
        <f t="shared" ca="1" si="272"/>
        <v>-0.70499408277593623</v>
      </c>
      <c r="Q484" s="121">
        <f t="shared" ca="1" si="283"/>
        <v>1</v>
      </c>
      <c r="R484" s="121">
        <f t="shared" ca="1" si="284"/>
        <v>0.89351414566970655</v>
      </c>
      <c r="S484" s="121"/>
      <c r="T484" s="124">
        <f t="shared" ca="1" si="285"/>
        <v>42.7</v>
      </c>
      <c r="U484" s="124">
        <f t="shared" ca="1" si="286"/>
        <v>40.369999999999997</v>
      </c>
      <c r="V484" s="121">
        <f t="shared" ca="1" si="287"/>
        <v>1</v>
      </c>
      <c r="W484" s="121" t="e">
        <f t="shared" si="305"/>
        <v>#N/A</v>
      </c>
      <c r="X484" s="124">
        <f t="shared" si="306"/>
        <v>0.2</v>
      </c>
      <c r="Y484" s="124">
        <f t="shared" si="307"/>
        <v>0.8</v>
      </c>
      <c r="Z484" t="e">
        <f t="shared" ca="1" si="288"/>
        <v>#N/A</v>
      </c>
      <c r="AA484">
        <f t="shared" ca="1" si="289"/>
        <v>41.87</v>
      </c>
      <c r="AB484" t="e">
        <f t="shared" ca="1" si="290"/>
        <v>#N/A</v>
      </c>
      <c r="AC484" t="e">
        <f t="shared" ca="1" si="291"/>
        <v>#N/A</v>
      </c>
      <c r="AD484" t="b">
        <f t="shared" ca="1" si="292"/>
        <v>0</v>
      </c>
      <c r="AE484" t="b">
        <f t="shared" ca="1" si="279"/>
        <v>0</v>
      </c>
      <c r="AF484" t="b">
        <f t="shared" ca="1" si="308"/>
        <v>1</v>
      </c>
      <c r="AG484" t="b">
        <f t="shared" ca="1" si="293"/>
        <v>0</v>
      </c>
      <c r="AH484" t="b">
        <f t="shared" ca="1" si="275"/>
        <v>1</v>
      </c>
      <c r="AI484" s="225" t="e">
        <f t="shared" ca="1" si="294"/>
        <v>#N/A</v>
      </c>
      <c r="AJ484" s="225">
        <f t="shared" ca="1" si="295"/>
        <v>41.87</v>
      </c>
      <c r="AK484" s="225" t="e">
        <f t="shared" ca="1" si="296"/>
        <v>#N/A</v>
      </c>
      <c r="AL484" s="225">
        <f t="shared" ca="1" si="297"/>
        <v>41.87</v>
      </c>
      <c r="AM484" t="b">
        <f t="shared" ca="1" si="298"/>
        <v>0</v>
      </c>
      <c r="AN484" t="b">
        <f t="shared" ca="1" si="276"/>
        <v>1</v>
      </c>
      <c r="AO484" t="b">
        <f t="shared" ca="1" si="309"/>
        <v>1</v>
      </c>
      <c r="AP484" t="b">
        <f t="shared" ca="1" si="299"/>
        <v>0</v>
      </c>
      <c r="AQ484" t="b">
        <f t="shared" ca="1" si="277"/>
        <v>0</v>
      </c>
      <c r="AR484" s="124">
        <f t="shared" ca="1" si="300"/>
        <v>41.87</v>
      </c>
      <c r="AS484" s="124" t="e">
        <f t="shared" ca="1" si="301"/>
        <v>#N/A</v>
      </c>
      <c r="AT484">
        <f t="shared" ca="1" si="310"/>
        <v>41.87</v>
      </c>
      <c r="AU484" t="e">
        <f t="shared" ca="1" si="310"/>
        <v>#N/A</v>
      </c>
    </row>
    <row r="485" spans="1:47" x14ac:dyDescent="0.25">
      <c r="A485">
        <v>453</v>
      </c>
      <c r="B485" s="74">
        <f ca="1">OFFSET(InputPriceData!B$15,CalculationsAndCharts!$A485+$A$11,0,1,1)</f>
        <v>40932</v>
      </c>
      <c r="C485" s="3">
        <f ca="1">OFFSET(InputPriceData!G$15,CalculationsAndCharts!$A485+$A$11,0,1,1)</f>
        <v>2633100</v>
      </c>
      <c r="D485" s="4">
        <f ca="1">OFFSET(InputPriceData!C$15,CalculationsAndCharts!$A485+$A$11,IF($C$7,7,0),1,1)</f>
        <v>41.28</v>
      </c>
      <c r="E485" s="4">
        <f ca="1">OFFSET(InputPriceData!D$15,CalculationsAndCharts!$A485+$A$11,IF($C$7,7,0),1,1)</f>
        <v>41.98</v>
      </c>
      <c r="F485" s="4">
        <f ca="1">OFFSET(InputPriceData!E$15,CalculationsAndCharts!$A485+$A$11,IF($C$7,7,0),1,1)</f>
        <v>41.27</v>
      </c>
      <c r="G485" s="4">
        <f ca="1">OFFSET(InputPriceData!F$15,CalculationsAndCharts!$A485+$A$11,IF($C$7,7,0),1,1)</f>
        <v>41.82</v>
      </c>
      <c r="H485" s="126" t="e">
        <f t="shared" si="280"/>
        <v>#N/A</v>
      </c>
      <c r="I485" s="41" t="e">
        <f t="shared" si="278"/>
        <v>#N/A</v>
      </c>
      <c r="J485" s="41" t="e">
        <f t="shared" si="278"/>
        <v>#N/A</v>
      </c>
      <c r="K485" s="215">
        <f t="shared" ca="1" si="281"/>
        <v>41.302355659784723</v>
      </c>
      <c r="L485" s="215">
        <f t="shared" ca="1" si="302"/>
        <v>41.302355659784723</v>
      </c>
      <c r="M485" s="121">
        <f t="shared" ca="1" si="282"/>
        <v>0.49381953946320412</v>
      </c>
      <c r="N485" s="121">
        <f t="shared" ca="1" si="303"/>
        <v>7.1026587283831974E-2</v>
      </c>
      <c r="O485" s="121">
        <f t="shared" ca="1" si="304"/>
        <v>0.15020912242184647</v>
      </c>
      <c r="P485" s="121">
        <f t="shared" ca="1" si="272"/>
        <v>-0.70499408277593623</v>
      </c>
      <c r="Q485" s="121">
        <f t="shared" ca="1" si="283"/>
        <v>0.90741085316711134</v>
      </c>
      <c r="R485" s="121">
        <f t="shared" ca="1" si="284"/>
        <v>0.8079037257306847</v>
      </c>
      <c r="S485" s="121"/>
      <c r="T485" s="124">
        <f t="shared" ca="1" si="285"/>
        <v>41.82</v>
      </c>
      <c r="U485" s="124">
        <f t="shared" ca="1" si="286"/>
        <v>40.369999999999997</v>
      </c>
      <c r="V485" s="121">
        <f t="shared" ca="1" si="287"/>
        <v>1</v>
      </c>
      <c r="W485" s="121" t="e">
        <f t="shared" si="305"/>
        <v>#N/A</v>
      </c>
      <c r="X485" s="124">
        <f t="shared" si="306"/>
        <v>0.2</v>
      </c>
      <c r="Y485" s="124">
        <f t="shared" si="307"/>
        <v>0.8</v>
      </c>
      <c r="Z485" t="e">
        <f t="shared" ca="1" si="288"/>
        <v>#N/A</v>
      </c>
      <c r="AA485" t="e">
        <f t="shared" ca="1" si="289"/>
        <v>#N/A</v>
      </c>
      <c r="AB485" t="e">
        <f t="shared" ca="1" si="290"/>
        <v>#N/A</v>
      </c>
      <c r="AC485">
        <f t="shared" ca="1" si="291"/>
        <v>0.8079037257306847</v>
      </c>
      <c r="AD485" t="b">
        <f t="shared" ca="1" si="292"/>
        <v>0</v>
      </c>
      <c r="AE485" t="b">
        <f t="shared" ca="1" si="279"/>
        <v>0</v>
      </c>
      <c r="AF485" t="b">
        <f t="shared" ca="1" si="308"/>
        <v>1</v>
      </c>
      <c r="AG485" t="b">
        <f t="shared" ca="1" si="293"/>
        <v>1</v>
      </c>
      <c r="AH485" t="b">
        <f t="shared" ca="1" si="275"/>
        <v>0</v>
      </c>
      <c r="AI485" s="225" t="e">
        <f t="shared" ca="1" si="294"/>
        <v>#N/A</v>
      </c>
      <c r="AJ485" s="225" t="e">
        <f t="shared" ca="1" si="295"/>
        <v>#N/A</v>
      </c>
      <c r="AK485" s="225" t="e">
        <f t="shared" ca="1" si="296"/>
        <v>#N/A</v>
      </c>
      <c r="AL485" s="225" t="e">
        <f t="shared" ca="1" si="297"/>
        <v>#N/A</v>
      </c>
      <c r="AM485" t="b">
        <f t="shared" ca="1" si="298"/>
        <v>1</v>
      </c>
      <c r="AN485" t="b">
        <f t="shared" ca="1" si="276"/>
        <v>0</v>
      </c>
      <c r="AO485" t="b">
        <f t="shared" ca="1" si="309"/>
        <v>0</v>
      </c>
      <c r="AP485" t="b">
        <f t="shared" ca="1" si="299"/>
        <v>0</v>
      </c>
      <c r="AQ485" t="b">
        <f t="shared" ca="1" si="277"/>
        <v>0</v>
      </c>
      <c r="AR485" s="124" t="e">
        <f t="shared" ca="1" si="300"/>
        <v>#N/A</v>
      </c>
      <c r="AS485" s="124" t="e">
        <f t="shared" ca="1" si="301"/>
        <v>#N/A</v>
      </c>
      <c r="AT485" t="e">
        <f t="shared" ca="1" si="310"/>
        <v>#N/A</v>
      </c>
      <c r="AU485" t="e">
        <f t="shared" ca="1" si="310"/>
        <v>#N/A</v>
      </c>
    </row>
    <row r="486" spans="1:47" x14ac:dyDescent="0.25">
      <c r="A486">
        <v>454</v>
      </c>
      <c r="B486" s="74">
        <f ca="1">OFFSET(InputPriceData!B$15,CalculationsAndCharts!$A486+$A$11,0,1,1)</f>
        <v>40931</v>
      </c>
      <c r="C486" s="3">
        <f ca="1">OFFSET(InputPriceData!G$15,CalculationsAndCharts!$A486+$A$11,0,1,1)</f>
        <v>2078900</v>
      </c>
      <c r="D486" s="4">
        <f ca="1">OFFSET(InputPriceData!C$15,CalculationsAndCharts!$A486+$A$11,IF($C$7,7,0),1,1)</f>
        <v>41.45</v>
      </c>
      <c r="E486" s="4">
        <f ca="1">OFFSET(InputPriceData!D$15,CalculationsAndCharts!$A486+$A$11,IF($C$7,7,0),1,1)</f>
        <v>41.58</v>
      </c>
      <c r="F486" s="4">
        <f ca="1">OFFSET(InputPriceData!E$15,CalculationsAndCharts!$A486+$A$11,IF($C$7,7,0),1,1)</f>
        <v>41.22</v>
      </c>
      <c r="G486" s="4">
        <f ca="1">OFFSET(InputPriceData!F$15,CalculationsAndCharts!$A486+$A$11,IF($C$7,7,0),1,1)</f>
        <v>41.29</v>
      </c>
      <c r="H486" s="126" t="e">
        <f t="shared" si="280"/>
        <v>#N/A</v>
      </c>
      <c r="I486" s="41" t="e">
        <f t="shared" si="278"/>
        <v>#N/A</v>
      </c>
      <c r="J486" s="41" t="e">
        <f t="shared" si="278"/>
        <v>#N/A</v>
      </c>
      <c r="K486" s="215">
        <f t="shared" ca="1" si="281"/>
        <v>41.210742666802346</v>
      </c>
      <c r="L486" s="215">
        <f t="shared" ca="1" si="302"/>
        <v>41.210742666802346</v>
      </c>
      <c r="M486" s="121">
        <f t="shared" ca="1" si="282"/>
        <v>4.3872432050778426E-2</v>
      </c>
      <c r="N486" s="121">
        <f t="shared" ca="1" si="303"/>
        <v>1.6911893350368058E-2</v>
      </c>
      <c r="O486" s="121">
        <f t="shared" ca="1" si="304"/>
        <v>0.15020912242184647</v>
      </c>
      <c r="P486" s="121">
        <f t="shared" ca="1" si="272"/>
        <v>-0.70499408277593623</v>
      </c>
      <c r="Q486" s="121">
        <f t="shared" ca="1" si="283"/>
        <v>0.84413385232735316</v>
      </c>
      <c r="R486" s="121">
        <f t="shared" ca="1" si="284"/>
        <v>0.68949056996339442</v>
      </c>
      <c r="S486" s="121"/>
      <c r="T486" s="124">
        <f t="shared" ca="1" si="285"/>
        <v>41.48</v>
      </c>
      <c r="U486" s="124">
        <f t="shared" ca="1" si="286"/>
        <v>40.369999999999997</v>
      </c>
      <c r="V486" s="121">
        <f t="shared" ca="1" si="287"/>
        <v>0.8288288288288308</v>
      </c>
      <c r="W486" s="121" t="e">
        <f t="shared" si="305"/>
        <v>#N/A</v>
      </c>
      <c r="X486" s="124">
        <f t="shared" si="306"/>
        <v>0.2</v>
      </c>
      <c r="Y486" s="124">
        <f t="shared" si="307"/>
        <v>0.8</v>
      </c>
      <c r="Z486" t="e">
        <f t="shared" ca="1" si="288"/>
        <v>#N/A</v>
      </c>
      <c r="AA486" t="e">
        <f t="shared" ca="1" si="289"/>
        <v>#N/A</v>
      </c>
      <c r="AB486" t="e">
        <f t="shared" ca="1" si="290"/>
        <v>#N/A</v>
      </c>
      <c r="AC486" t="e">
        <f t="shared" ca="1" si="291"/>
        <v>#N/A</v>
      </c>
      <c r="AD486" t="b">
        <f t="shared" ca="1" si="292"/>
        <v>0</v>
      </c>
      <c r="AE486" t="b">
        <f t="shared" ca="1" si="279"/>
        <v>0</v>
      </c>
      <c r="AF486" t="b">
        <f t="shared" ca="1" si="308"/>
        <v>1</v>
      </c>
      <c r="AG486" t="b">
        <f t="shared" ca="1" si="293"/>
        <v>0</v>
      </c>
      <c r="AH486" t="b">
        <f t="shared" ca="1" si="275"/>
        <v>0</v>
      </c>
      <c r="AI486" s="225" t="e">
        <f t="shared" ca="1" si="294"/>
        <v>#N/A</v>
      </c>
      <c r="AJ486" s="225" t="e">
        <f t="shared" ca="1" si="295"/>
        <v>#N/A</v>
      </c>
      <c r="AK486" s="225" t="e">
        <f t="shared" ca="1" si="296"/>
        <v>#N/A</v>
      </c>
      <c r="AL486" s="225" t="e">
        <f t="shared" ca="1" si="297"/>
        <v>#N/A</v>
      </c>
      <c r="AM486" t="b">
        <f t="shared" ca="1" si="298"/>
        <v>0</v>
      </c>
      <c r="AN486" t="b">
        <f t="shared" ca="1" si="276"/>
        <v>0</v>
      </c>
      <c r="AO486" t="b">
        <f t="shared" ca="1" si="309"/>
        <v>0</v>
      </c>
      <c r="AP486" t="b">
        <f t="shared" ca="1" si="299"/>
        <v>0</v>
      </c>
      <c r="AQ486" t="b">
        <f t="shared" ca="1" si="277"/>
        <v>0</v>
      </c>
      <c r="AR486" s="124" t="e">
        <f t="shared" ca="1" si="300"/>
        <v>#N/A</v>
      </c>
      <c r="AS486" s="124" t="e">
        <f t="shared" ca="1" si="301"/>
        <v>#N/A</v>
      </c>
      <c r="AT486" t="e">
        <f t="shared" ca="1" si="310"/>
        <v>#N/A</v>
      </c>
      <c r="AU486" t="e">
        <f t="shared" ca="1" si="310"/>
        <v>#N/A</v>
      </c>
    </row>
    <row r="487" spans="1:47" x14ac:dyDescent="0.25">
      <c r="A487">
        <v>455</v>
      </c>
      <c r="B487" s="74">
        <f ca="1">OFFSET(InputPriceData!B$15,CalculationsAndCharts!$A487+$A$11,0,1,1)</f>
        <v>40928</v>
      </c>
      <c r="C487" s="3">
        <f ca="1">OFFSET(InputPriceData!G$15,CalculationsAndCharts!$A487+$A$11,0,1,1)</f>
        <v>1575700</v>
      </c>
      <c r="D487" s="4">
        <f ca="1">OFFSET(InputPriceData!C$15,CalculationsAndCharts!$A487+$A$11,IF($C$7,7,0),1,1)</f>
        <v>41.12</v>
      </c>
      <c r="E487" s="4">
        <f ca="1">OFFSET(InputPriceData!D$15,CalculationsAndCharts!$A487+$A$11,IF($C$7,7,0),1,1)</f>
        <v>41.25</v>
      </c>
      <c r="F487" s="4">
        <f ca="1">OFFSET(InputPriceData!E$15,CalculationsAndCharts!$A487+$A$11,IF($C$7,7,0),1,1)</f>
        <v>40.71</v>
      </c>
      <c r="G487" s="4">
        <f ca="1">OFFSET(InputPriceData!F$15,CalculationsAndCharts!$A487+$A$11,IF($C$7,7,0),1,1)</f>
        <v>40.96</v>
      </c>
      <c r="H487" s="126" t="e">
        <f t="shared" si="280"/>
        <v>#N/A</v>
      </c>
      <c r="I487" s="41" t="e">
        <f t="shared" si="278"/>
        <v>#N/A</v>
      </c>
      <c r="J487" s="41" t="e">
        <f t="shared" si="278"/>
        <v>#N/A</v>
      </c>
      <c r="K487" s="215">
        <f t="shared" ca="1" si="281"/>
        <v>41.199876162418221</v>
      </c>
      <c r="L487" s="215">
        <f t="shared" ca="1" si="302"/>
        <v>41.199876162418221</v>
      </c>
      <c r="M487" s="121">
        <f t="shared" ca="1" si="282"/>
        <v>-0.27822593494603709</v>
      </c>
      <c r="N487" s="121">
        <f t="shared" ca="1" si="303"/>
        <v>4.0395424915868158E-2</v>
      </c>
      <c r="O487" s="121">
        <f t="shared" ca="1" si="304"/>
        <v>0.15020912242184647</v>
      </c>
      <c r="P487" s="121">
        <f t="shared" ca="1" si="272"/>
        <v>-0.70499408277593623</v>
      </c>
      <c r="Q487" s="121">
        <f t="shared" ca="1" si="283"/>
        <v>0.87159344488122936</v>
      </c>
      <c r="R487" s="121">
        <f t="shared" ca="1" si="284"/>
        <v>0.51623663686613064</v>
      </c>
      <c r="S487" s="121"/>
      <c r="T487" s="124">
        <f t="shared" ca="1" si="285"/>
        <v>41.48</v>
      </c>
      <c r="U487" s="124">
        <f t="shared" ca="1" si="286"/>
        <v>40.369999999999997</v>
      </c>
      <c r="V487" s="121">
        <f t="shared" ca="1" si="287"/>
        <v>0.53153153153153487</v>
      </c>
      <c r="W487" s="121" t="e">
        <f t="shared" si="305"/>
        <v>#N/A</v>
      </c>
      <c r="X487" s="124">
        <f t="shared" si="306"/>
        <v>0.2</v>
      </c>
      <c r="Y487" s="124">
        <f t="shared" si="307"/>
        <v>0.8</v>
      </c>
      <c r="Z487" t="e">
        <f t="shared" ca="1" si="288"/>
        <v>#N/A</v>
      </c>
      <c r="AA487" t="e">
        <f t="shared" ca="1" si="289"/>
        <v>#N/A</v>
      </c>
      <c r="AB487" t="e">
        <f t="shared" ca="1" si="290"/>
        <v>#N/A</v>
      </c>
      <c r="AC487" t="e">
        <f t="shared" ca="1" si="291"/>
        <v>#N/A</v>
      </c>
      <c r="AD487" t="b">
        <f t="shared" ca="1" si="292"/>
        <v>0</v>
      </c>
      <c r="AE487" t="b">
        <f t="shared" ca="1" si="279"/>
        <v>0</v>
      </c>
      <c r="AF487" t="b">
        <f t="shared" ca="1" si="308"/>
        <v>1</v>
      </c>
      <c r="AG487" t="b">
        <f t="shared" ca="1" si="293"/>
        <v>0</v>
      </c>
      <c r="AH487" t="b">
        <f t="shared" ca="1" si="275"/>
        <v>0</v>
      </c>
      <c r="AI487" s="225" t="e">
        <f t="shared" ca="1" si="294"/>
        <v>#N/A</v>
      </c>
      <c r="AJ487" s="225" t="e">
        <f t="shared" ca="1" si="295"/>
        <v>#N/A</v>
      </c>
      <c r="AK487" s="225" t="e">
        <f t="shared" ca="1" si="296"/>
        <v>#N/A</v>
      </c>
      <c r="AL487" s="225" t="e">
        <f t="shared" ca="1" si="297"/>
        <v>#N/A</v>
      </c>
      <c r="AM487" t="b">
        <f t="shared" ca="1" si="298"/>
        <v>0</v>
      </c>
      <c r="AN487" t="b">
        <f t="shared" ca="1" si="276"/>
        <v>0</v>
      </c>
      <c r="AO487" t="b">
        <f t="shared" ca="1" si="309"/>
        <v>0</v>
      </c>
      <c r="AP487" t="b">
        <f t="shared" ca="1" si="299"/>
        <v>0</v>
      </c>
      <c r="AQ487" t="b">
        <f t="shared" ca="1" si="277"/>
        <v>0</v>
      </c>
      <c r="AR487" s="124" t="e">
        <f t="shared" ca="1" si="300"/>
        <v>#N/A</v>
      </c>
      <c r="AS487" s="124" t="e">
        <f t="shared" ca="1" si="301"/>
        <v>#N/A</v>
      </c>
      <c r="AT487" t="e">
        <f t="shared" ca="1" si="310"/>
        <v>#N/A</v>
      </c>
      <c r="AU487" t="e">
        <f t="shared" ca="1" si="310"/>
        <v>#N/A</v>
      </c>
    </row>
    <row r="488" spans="1:47" x14ac:dyDescent="0.25">
      <c r="A488">
        <v>456</v>
      </c>
      <c r="B488" s="74">
        <f ca="1">OFFSET(InputPriceData!B$15,CalculationsAndCharts!$A488+$A$11,0,1,1)</f>
        <v>40927</v>
      </c>
      <c r="C488" s="3">
        <f ca="1">OFFSET(InputPriceData!G$15,CalculationsAndCharts!$A488+$A$11,0,1,1)</f>
        <v>1581300</v>
      </c>
      <c r="D488" s="4">
        <f ca="1">OFFSET(InputPriceData!C$15,CalculationsAndCharts!$A488+$A$11,IF($C$7,7,0),1,1)</f>
        <v>41.63</v>
      </c>
      <c r="E488" s="4">
        <f ca="1">OFFSET(InputPriceData!D$15,CalculationsAndCharts!$A488+$A$11,IF($C$7,7,0),1,1)</f>
        <v>41.67</v>
      </c>
      <c r="F488" s="4">
        <f ca="1">OFFSET(InputPriceData!E$15,CalculationsAndCharts!$A488+$A$11,IF($C$7,7,0),1,1)</f>
        <v>40.99</v>
      </c>
      <c r="G488" s="4">
        <f ca="1">OFFSET(InputPriceData!F$15,CalculationsAndCharts!$A488+$A$11,IF($C$7,7,0),1,1)</f>
        <v>41.22</v>
      </c>
      <c r="H488" s="126" t="e">
        <f t="shared" si="280"/>
        <v>#N/A</v>
      </c>
      <c r="I488" s="41" t="e">
        <f t="shared" si="278"/>
        <v>#N/A</v>
      </c>
      <c r="J488" s="41" t="e">
        <f t="shared" si="278"/>
        <v>#N/A</v>
      </c>
      <c r="K488" s="215">
        <f t="shared" ca="1" si="281"/>
        <v>41.127372951094188</v>
      </c>
      <c r="L488" s="215">
        <f t="shared" ca="1" si="302"/>
        <v>41.127372951094188</v>
      </c>
      <c r="M488" s="121">
        <f t="shared" ca="1" si="282"/>
        <v>-1.4610065828331464E-2</v>
      </c>
      <c r="N488" s="121">
        <f t="shared" ca="1" si="303"/>
        <v>5.1290380061796981E-4</v>
      </c>
      <c r="O488" s="121">
        <f t="shared" ca="1" si="304"/>
        <v>0.15020912242184647</v>
      </c>
      <c r="P488" s="121">
        <f t="shared" ref="P488:P551" ca="1" si="311">MIN(OFFSET(N488,0,0,$A$22,1))</f>
        <v>-0.70499408277593623</v>
      </c>
      <c r="Q488" s="121">
        <f t="shared" ca="1" si="283"/>
        <v>0.82495830498365785</v>
      </c>
      <c r="R488" s="121">
        <f t="shared" ca="1" si="284"/>
        <v>0.30525457643721521</v>
      </c>
      <c r="S488" s="121"/>
      <c r="T488" s="124">
        <f t="shared" ca="1" si="285"/>
        <v>41.48</v>
      </c>
      <c r="U488" s="124">
        <f t="shared" ca="1" si="286"/>
        <v>40.369999999999997</v>
      </c>
      <c r="V488" s="121">
        <f t="shared" ca="1" si="287"/>
        <v>0.76576576576576749</v>
      </c>
      <c r="W488" s="121" t="e">
        <f t="shared" si="305"/>
        <v>#N/A</v>
      </c>
      <c r="X488" s="124">
        <f t="shared" si="306"/>
        <v>0.2</v>
      </c>
      <c r="Y488" s="124">
        <f t="shared" si="307"/>
        <v>0.8</v>
      </c>
      <c r="Z488" t="e">
        <f t="shared" ca="1" si="288"/>
        <v>#N/A</v>
      </c>
      <c r="AA488" t="e">
        <f t="shared" ca="1" si="289"/>
        <v>#N/A</v>
      </c>
      <c r="AB488" t="e">
        <f t="shared" ca="1" si="290"/>
        <v>#N/A</v>
      </c>
      <c r="AC488" t="e">
        <f t="shared" ca="1" si="291"/>
        <v>#N/A</v>
      </c>
      <c r="AD488" t="b">
        <f t="shared" ca="1" si="292"/>
        <v>0</v>
      </c>
      <c r="AE488" t="b">
        <f t="shared" ca="1" si="279"/>
        <v>0</v>
      </c>
      <c r="AF488" t="b">
        <f t="shared" ca="1" si="308"/>
        <v>1</v>
      </c>
      <c r="AG488" t="b">
        <f t="shared" ca="1" si="293"/>
        <v>0</v>
      </c>
      <c r="AH488" t="b">
        <f t="shared" ca="1" si="275"/>
        <v>0</v>
      </c>
      <c r="AI488" s="225" t="e">
        <f t="shared" ca="1" si="294"/>
        <v>#N/A</v>
      </c>
      <c r="AJ488" s="225" t="e">
        <f t="shared" ca="1" si="295"/>
        <v>#N/A</v>
      </c>
      <c r="AK488" s="225" t="e">
        <f t="shared" ca="1" si="296"/>
        <v>#N/A</v>
      </c>
      <c r="AL488" s="225" t="e">
        <f t="shared" ca="1" si="297"/>
        <v>#N/A</v>
      </c>
      <c r="AM488" t="b">
        <f t="shared" ca="1" si="298"/>
        <v>0</v>
      </c>
      <c r="AN488" t="b">
        <f t="shared" ca="1" si="276"/>
        <v>0</v>
      </c>
      <c r="AO488" t="b">
        <f t="shared" ca="1" si="309"/>
        <v>0</v>
      </c>
      <c r="AP488" t="b">
        <f t="shared" ca="1" si="299"/>
        <v>0</v>
      </c>
      <c r="AQ488" t="b">
        <f t="shared" ca="1" si="277"/>
        <v>0</v>
      </c>
      <c r="AR488" s="124" t="e">
        <f t="shared" ca="1" si="300"/>
        <v>#N/A</v>
      </c>
      <c r="AS488" s="124" t="e">
        <f t="shared" ca="1" si="301"/>
        <v>#N/A</v>
      </c>
      <c r="AT488" t="e">
        <f t="shared" ca="1" si="310"/>
        <v>#N/A</v>
      </c>
      <c r="AU488" t="e">
        <f t="shared" ca="1" si="310"/>
        <v>#N/A</v>
      </c>
    </row>
    <row r="489" spans="1:47" x14ac:dyDescent="0.25">
      <c r="A489">
        <v>457</v>
      </c>
      <c r="B489" s="74">
        <f ca="1">OFFSET(InputPriceData!B$15,CalculationsAndCharts!$A489+$A$11,0,1,1)</f>
        <v>40926</v>
      </c>
      <c r="C489" s="3">
        <f ca="1">OFFSET(InputPriceData!G$15,CalculationsAndCharts!$A489+$A$11,0,1,1)</f>
        <v>1396000</v>
      </c>
      <c r="D489" s="4">
        <f ca="1">OFFSET(InputPriceData!C$15,CalculationsAndCharts!$A489+$A$11,IF($C$7,7,0),1,1)</f>
        <v>41.24</v>
      </c>
      <c r="E489" s="4">
        <f ca="1">OFFSET(InputPriceData!D$15,CalculationsAndCharts!$A489+$A$11,IF($C$7,7,0),1,1)</f>
        <v>41.5</v>
      </c>
      <c r="F489" s="4">
        <f ca="1">OFFSET(InputPriceData!E$15,CalculationsAndCharts!$A489+$A$11,IF($C$7,7,0),1,1)</f>
        <v>40.86</v>
      </c>
      <c r="G489" s="4">
        <f ca="1">OFFSET(InputPriceData!F$15,CalculationsAndCharts!$A489+$A$11,IF($C$7,7,0),1,1)</f>
        <v>41.43</v>
      </c>
      <c r="H489" s="126" t="e">
        <f t="shared" si="280"/>
        <v>#N/A</v>
      </c>
      <c r="I489" s="41" t="e">
        <f t="shared" si="278"/>
        <v>#N/A</v>
      </c>
      <c r="J489" s="41" t="e">
        <f t="shared" si="278"/>
        <v>#N/A</v>
      </c>
      <c r="K489" s="215">
        <f t="shared" ca="1" si="281"/>
        <v>40.928091701524536</v>
      </c>
      <c r="L489" s="215">
        <f t="shared" ca="1" si="302"/>
        <v>40.928091701524536</v>
      </c>
      <c r="M489" s="121">
        <f t="shared" ca="1" si="282"/>
        <v>0.24785509996929603</v>
      </c>
      <c r="N489" s="121">
        <f t="shared" ca="1" si="303"/>
        <v>-0.18688465130046111</v>
      </c>
      <c r="O489" s="121">
        <f t="shared" ca="1" si="304"/>
        <v>0.29474654815929452</v>
      </c>
      <c r="P489" s="121">
        <f t="shared" ca="1" si="311"/>
        <v>-0.70499408277593623</v>
      </c>
      <c r="Q489" s="121">
        <f t="shared" ca="1" si="283"/>
        <v>0.51824384789762667</v>
      </c>
      <c r="R489" s="121">
        <f t="shared" ca="1" si="284"/>
        <v>0.12649224297988135</v>
      </c>
      <c r="S489" s="121"/>
      <c r="T489" s="124">
        <f t="shared" ca="1" si="285"/>
        <v>41.48</v>
      </c>
      <c r="U489" s="124">
        <f t="shared" ca="1" si="286"/>
        <v>40.369999999999997</v>
      </c>
      <c r="V489" s="121">
        <f t="shared" ca="1" si="287"/>
        <v>0.95495495495495752</v>
      </c>
      <c r="W489" s="121" t="e">
        <f t="shared" si="305"/>
        <v>#N/A</v>
      </c>
      <c r="X489" s="124">
        <f t="shared" si="306"/>
        <v>0.2</v>
      </c>
      <c r="Y489" s="124">
        <f t="shared" si="307"/>
        <v>0.8</v>
      </c>
      <c r="Z489" t="e">
        <f t="shared" ca="1" si="288"/>
        <v>#N/A</v>
      </c>
      <c r="AA489" t="e">
        <f t="shared" ca="1" si="289"/>
        <v>#N/A</v>
      </c>
      <c r="AB489" t="e">
        <f t="shared" ca="1" si="290"/>
        <v>#N/A</v>
      </c>
      <c r="AC489" t="e">
        <f t="shared" ca="1" si="291"/>
        <v>#N/A</v>
      </c>
      <c r="AD489" t="b">
        <f t="shared" ca="1" si="292"/>
        <v>0</v>
      </c>
      <c r="AE489" t="b">
        <f t="shared" ca="1" si="279"/>
        <v>0</v>
      </c>
      <c r="AF489" t="b">
        <f t="shared" ca="1" si="308"/>
        <v>1</v>
      </c>
      <c r="AG489" t="b">
        <f t="shared" ca="1" si="293"/>
        <v>0</v>
      </c>
      <c r="AH489" t="b">
        <f t="shared" ca="1" si="275"/>
        <v>0</v>
      </c>
      <c r="AI489" s="225" t="e">
        <f t="shared" ca="1" si="294"/>
        <v>#N/A</v>
      </c>
      <c r="AJ489" s="225" t="e">
        <f t="shared" ca="1" si="295"/>
        <v>#N/A</v>
      </c>
      <c r="AK489" s="225" t="e">
        <f t="shared" ca="1" si="296"/>
        <v>#N/A</v>
      </c>
      <c r="AL489" s="225" t="e">
        <f t="shared" ca="1" si="297"/>
        <v>#N/A</v>
      </c>
      <c r="AM489" t="b">
        <f t="shared" ca="1" si="298"/>
        <v>0</v>
      </c>
      <c r="AN489" t="b">
        <f t="shared" ca="1" si="276"/>
        <v>0</v>
      </c>
      <c r="AO489" t="b">
        <f t="shared" ca="1" si="309"/>
        <v>0</v>
      </c>
      <c r="AP489" t="b">
        <f t="shared" ca="1" si="299"/>
        <v>0</v>
      </c>
      <c r="AQ489" t="b">
        <f t="shared" ca="1" si="277"/>
        <v>0</v>
      </c>
      <c r="AR489" s="124" t="e">
        <f t="shared" ca="1" si="300"/>
        <v>#N/A</v>
      </c>
      <c r="AS489" s="124" t="e">
        <f t="shared" ca="1" si="301"/>
        <v>#N/A</v>
      </c>
      <c r="AT489" t="e">
        <f t="shared" ca="1" si="310"/>
        <v>#N/A</v>
      </c>
      <c r="AU489" t="e">
        <f t="shared" ca="1" si="310"/>
        <v>#N/A</v>
      </c>
    </row>
    <row r="490" spans="1:47" x14ac:dyDescent="0.25">
      <c r="A490">
        <v>458</v>
      </c>
      <c r="B490" s="74">
        <f ca="1">OFFSET(InputPriceData!B$15,CalculationsAndCharts!$A490+$A$11,0,1,1)</f>
        <v>40925</v>
      </c>
      <c r="C490" s="3">
        <f ca="1">OFFSET(InputPriceData!G$15,CalculationsAndCharts!$A490+$A$11,0,1,1)</f>
        <v>1305400</v>
      </c>
      <c r="D490" s="4">
        <f ca="1">OFFSET(InputPriceData!C$15,CalculationsAndCharts!$A490+$A$11,IF($C$7,7,0),1,1)</f>
        <v>41.18</v>
      </c>
      <c r="E490" s="4">
        <f ca="1">OFFSET(InputPriceData!D$15,CalculationsAndCharts!$A490+$A$11,IF($C$7,7,0),1,1)</f>
        <v>41.79</v>
      </c>
      <c r="F490" s="4">
        <f ca="1">OFFSET(InputPriceData!E$15,CalculationsAndCharts!$A490+$A$11,IF($C$7,7,0),1,1)</f>
        <v>41.18</v>
      </c>
      <c r="G490" s="4">
        <f ca="1">OFFSET(InputPriceData!F$15,CalculationsAndCharts!$A490+$A$11,IF($C$7,7,0),1,1)</f>
        <v>41.38</v>
      </c>
      <c r="H490" s="126" t="e">
        <f t="shared" si="280"/>
        <v>#N/A</v>
      </c>
      <c r="I490" s="41" t="e">
        <f t="shared" si="278"/>
        <v>#N/A</v>
      </c>
      <c r="J490" s="41" t="e">
        <f t="shared" si="278"/>
        <v>#N/A</v>
      </c>
      <c r="K490" s="215">
        <f t="shared" ca="1" si="281"/>
        <v>40.687851704198366</v>
      </c>
      <c r="L490" s="215">
        <f t="shared" ca="1" si="302"/>
        <v>40.687851704198366</v>
      </c>
      <c r="M490" s="121">
        <f t="shared" ca="1" si="282"/>
        <v>0.27557218211040313</v>
      </c>
      <c r="N490" s="121">
        <f t="shared" ca="1" si="303"/>
        <v>-0.45571576438540912</v>
      </c>
      <c r="O490" s="121">
        <f t="shared" ca="1" si="304"/>
        <v>0.49547700665358485</v>
      </c>
      <c r="P490" s="121">
        <f t="shared" ca="1" si="311"/>
        <v>-0.70499408277593623</v>
      </c>
      <c r="Q490" s="121">
        <f t="shared" ca="1" si="283"/>
        <v>0.20765041372965284</v>
      </c>
      <c r="R490" s="121">
        <f t="shared" ca="1" si="284"/>
        <v>2.7351738770767461E-2</v>
      </c>
      <c r="S490" s="121"/>
      <c r="T490" s="124">
        <f t="shared" ca="1" si="285"/>
        <v>41.48</v>
      </c>
      <c r="U490" s="124">
        <f t="shared" ca="1" si="286"/>
        <v>40.369999999999997</v>
      </c>
      <c r="V490" s="121">
        <f t="shared" ca="1" si="287"/>
        <v>0.90990990990991494</v>
      </c>
      <c r="W490" s="121" t="e">
        <f t="shared" si="305"/>
        <v>#N/A</v>
      </c>
      <c r="X490" s="124">
        <f t="shared" si="306"/>
        <v>0.2</v>
      </c>
      <c r="Y490" s="124">
        <f t="shared" si="307"/>
        <v>0.8</v>
      </c>
      <c r="Z490" t="e">
        <f t="shared" ca="1" si="288"/>
        <v>#N/A</v>
      </c>
      <c r="AA490" t="e">
        <f t="shared" ca="1" si="289"/>
        <v>#N/A</v>
      </c>
      <c r="AB490" t="e">
        <f t="shared" ca="1" si="290"/>
        <v>#N/A</v>
      </c>
      <c r="AC490" t="e">
        <f t="shared" ca="1" si="291"/>
        <v>#N/A</v>
      </c>
      <c r="AD490" t="b">
        <f t="shared" ca="1" si="292"/>
        <v>0</v>
      </c>
      <c r="AE490" t="b">
        <f t="shared" ca="1" si="279"/>
        <v>0</v>
      </c>
      <c r="AF490" t="b">
        <f t="shared" ca="1" si="308"/>
        <v>1</v>
      </c>
      <c r="AG490" t="b">
        <f t="shared" ca="1" si="293"/>
        <v>0</v>
      </c>
      <c r="AH490" t="b">
        <f t="shared" ca="1" si="275"/>
        <v>0</v>
      </c>
      <c r="AI490" s="225" t="e">
        <f t="shared" ca="1" si="294"/>
        <v>#N/A</v>
      </c>
      <c r="AJ490" s="225" t="e">
        <f t="shared" ca="1" si="295"/>
        <v>#N/A</v>
      </c>
      <c r="AK490" s="225" t="e">
        <f t="shared" ca="1" si="296"/>
        <v>#N/A</v>
      </c>
      <c r="AL490" s="225" t="e">
        <f t="shared" ca="1" si="297"/>
        <v>#N/A</v>
      </c>
      <c r="AM490" t="b">
        <f t="shared" ca="1" si="298"/>
        <v>0</v>
      </c>
      <c r="AN490" t="b">
        <f t="shared" ca="1" si="276"/>
        <v>0</v>
      </c>
      <c r="AO490" t="b">
        <f t="shared" ca="1" si="309"/>
        <v>0</v>
      </c>
      <c r="AP490" t="b">
        <f t="shared" ca="1" si="299"/>
        <v>0</v>
      </c>
      <c r="AQ490" t="b">
        <f t="shared" ca="1" si="277"/>
        <v>0</v>
      </c>
      <c r="AR490" s="124" t="e">
        <f t="shared" ca="1" si="300"/>
        <v>#N/A</v>
      </c>
      <c r="AS490" s="124" t="e">
        <f t="shared" ca="1" si="301"/>
        <v>#N/A</v>
      </c>
      <c r="AT490" t="e">
        <f t="shared" ca="1" si="310"/>
        <v>#N/A</v>
      </c>
      <c r="AU490" t="e">
        <f t="shared" ca="1" si="310"/>
        <v>#N/A</v>
      </c>
    </row>
    <row r="491" spans="1:47" x14ac:dyDescent="0.25">
      <c r="A491">
        <v>459</v>
      </c>
      <c r="B491" s="74">
        <f ca="1">OFFSET(InputPriceData!B$15,CalculationsAndCharts!$A491+$A$11,0,1,1)</f>
        <v>40921</v>
      </c>
      <c r="C491" s="3">
        <f ca="1">OFFSET(InputPriceData!G$15,CalculationsAndCharts!$A491+$A$11,0,1,1)</f>
        <v>1450400</v>
      </c>
      <c r="D491" s="4">
        <f ca="1">OFFSET(InputPriceData!C$15,CalculationsAndCharts!$A491+$A$11,IF($C$7,7,0),1,1)</f>
        <v>40.159999999999997</v>
      </c>
      <c r="E491" s="4">
        <f ca="1">OFFSET(InputPriceData!D$15,CalculationsAndCharts!$A491+$A$11,IF($C$7,7,0),1,1)</f>
        <v>41</v>
      </c>
      <c r="F491" s="4">
        <f ca="1">OFFSET(InputPriceData!E$15,CalculationsAndCharts!$A491+$A$11,IF($C$7,7,0),1,1)</f>
        <v>39.83</v>
      </c>
      <c r="G491" s="4">
        <f ca="1">OFFSET(InputPriceData!F$15,CalculationsAndCharts!$A491+$A$11,IF($C$7,7,0),1,1)</f>
        <v>41</v>
      </c>
      <c r="H491" s="126" t="e">
        <f t="shared" si="280"/>
        <v>#N/A</v>
      </c>
      <c r="I491" s="41" t="e">
        <f t="shared" si="278"/>
        <v>#N/A</v>
      </c>
      <c r="J491" s="41" t="e">
        <f t="shared" si="278"/>
        <v>#N/A</v>
      </c>
      <c r="K491" s="215">
        <f t="shared" ca="1" si="281"/>
        <v>40.545121144359925</v>
      </c>
      <c r="L491" s="215">
        <f t="shared" ca="1" si="302"/>
        <v>40.545121144359925</v>
      </c>
      <c r="M491" s="121">
        <f t="shared" ca="1" si="282"/>
        <v>-5.6488826086430133E-2</v>
      </c>
      <c r="N491" s="121">
        <f t="shared" ca="1" si="303"/>
        <v>-0.667787974565205</v>
      </c>
      <c r="O491" s="121">
        <f t="shared" ca="1" si="304"/>
        <v>0.61615769535676013</v>
      </c>
      <c r="P491" s="121">
        <f t="shared" ca="1" si="311"/>
        <v>-0.70499408277593623</v>
      </c>
      <c r="Q491" s="121">
        <f t="shared" ca="1" si="283"/>
        <v>2.8161872713306255E-2</v>
      </c>
      <c r="R491" s="121">
        <f t="shared" ca="1" si="284"/>
        <v>-7.1477418624688246E-3</v>
      </c>
      <c r="S491" s="121"/>
      <c r="T491" s="124">
        <f t="shared" ca="1" si="285"/>
        <v>41.48</v>
      </c>
      <c r="U491" s="124">
        <f t="shared" ca="1" si="286"/>
        <v>40.369999999999997</v>
      </c>
      <c r="V491" s="121">
        <f t="shared" ca="1" si="287"/>
        <v>0.56756756756757021</v>
      </c>
      <c r="W491" s="121" t="e">
        <f t="shared" si="305"/>
        <v>#N/A</v>
      </c>
      <c r="X491" s="124">
        <f t="shared" si="306"/>
        <v>0.2</v>
      </c>
      <c r="Y491" s="124">
        <f t="shared" si="307"/>
        <v>0.8</v>
      </c>
      <c r="Z491" t="e">
        <f t="shared" ca="1" si="288"/>
        <v>#N/A</v>
      </c>
      <c r="AA491" t="e">
        <f t="shared" ca="1" si="289"/>
        <v>#N/A</v>
      </c>
      <c r="AB491" t="e">
        <f t="shared" ca="1" si="290"/>
        <v>#N/A</v>
      </c>
      <c r="AC491" t="e">
        <f t="shared" ca="1" si="291"/>
        <v>#N/A</v>
      </c>
      <c r="AD491" t="b">
        <f t="shared" ca="1" si="292"/>
        <v>0</v>
      </c>
      <c r="AE491" t="b">
        <f t="shared" ca="1" si="279"/>
        <v>0</v>
      </c>
      <c r="AF491" t="b">
        <f t="shared" ca="1" si="308"/>
        <v>1</v>
      </c>
      <c r="AG491" t="b">
        <f t="shared" ca="1" si="293"/>
        <v>0</v>
      </c>
      <c r="AH491" t="b">
        <f t="shared" ca="1" si="275"/>
        <v>0</v>
      </c>
      <c r="AI491" s="225" t="e">
        <f t="shared" ca="1" si="294"/>
        <v>#N/A</v>
      </c>
      <c r="AJ491" s="225" t="e">
        <f t="shared" ca="1" si="295"/>
        <v>#N/A</v>
      </c>
      <c r="AK491" s="225" t="e">
        <f t="shared" ca="1" si="296"/>
        <v>#N/A</v>
      </c>
      <c r="AL491" s="225" t="e">
        <f t="shared" ca="1" si="297"/>
        <v>#N/A</v>
      </c>
      <c r="AM491" t="b">
        <f t="shared" ca="1" si="298"/>
        <v>0</v>
      </c>
      <c r="AN491" t="b">
        <f t="shared" ca="1" si="276"/>
        <v>0</v>
      </c>
      <c r="AO491" t="b">
        <f t="shared" ca="1" si="309"/>
        <v>0</v>
      </c>
      <c r="AP491" t="b">
        <f t="shared" ca="1" si="299"/>
        <v>0</v>
      </c>
      <c r="AQ491" t="b">
        <f t="shared" ca="1" si="277"/>
        <v>0</v>
      </c>
      <c r="AR491" s="124" t="e">
        <f t="shared" ca="1" si="300"/>
        <v>#N/A</v>
      </c>
      <c r="AS491" s="124" t="e">
        <f t="shared" ca="1" si="301"/>
        <v>#N/A</v>
      </c>
      <c r="AT491" t="e">
        <f t="shared" ca="1" si="310"/>
        <v>#N/A</v>
      </c>
      <c r="AU491" t="e">
        <f t="shared" ca="1" si="310"/>
        <v>#N/A</v>
      </c>
    </row>
    <row r="492" spans="1:47" x14ac:dyDescent="0.25">
      <c r="A492">
        <v>460</v>
      </c>
      <c r="B492" s="74">
        <f ca="1">OFFSET(InputPriceData!B$15,CalculationsAndCharts!$A492+$A$11,0,1,1)</f>
        <v>40920</v>
      </c>
      <c r="C492" s="3">
        <f ca="1">OFFSET(InputPriceData!G$15,CalculationsAndCharts!$A492+$A$11,0,1,1)</f>
        <v>995400</v>
      </c>
      <c r="D492" s="4">
        <f ca="1">OFFSET(InputPriceData!C$15,CalculationsAndCharts!$A492+$A$11,IF($C$7,7,0),1,1)</f>
        <v>40.44</v>
      </c>
      <c r="E492" s="4">
        <f ca="1">OFFSET(InputPriceData!D$15,CalculationsAndCharts!$A492+$A$11,IF($C$7,7,0),1,1)</f>
        <v>40.549999999999997</v>
      </c>
      <c r="F492" s="4">
        <f ca="1">OFFSET(InputPriceData!E$15,CalculationsAndCharts!$A492+$A$11,IF($C$7,7,0),1,1)</f>
        <v>40.020000000000003</v>
      </c>
      <c r="G492" s="4">
        <f ca="1">OFFSET(InputPriceData!F$15,CalculationsAndCharts!$A492+$A$11,IF($C$7,7,0),1,1)</f>
        <v>40.369999999999997</v>
      </c>
      <c r="H492" s="126" t="e">
        <f t="shared" si="280"/>
        <v>#N/A</v>
      </c>
      <c r="I492" s="41" t="e">
        <f t="shared" si="278"/>
        <v>#N/A</v>
      </c>
      <c r="J492" s="41" t="e">
        <f t="shared" si="278"/>
        <v>#N/A</v>
      </c>
      <c r="K492" s="215">
        <f t="shared" ca="1" si="281"/>
        <v>40.594990226024549</v>
      </c>
      <c r="L492" s="215">
        <f t="shared" ca="1" si="302"/>
        <v>40.594990226024549</v>
      </c>
      <c r="M492" s="121">
        <f t="shared" ca="1" si="282"/>
        <v>-0.73050731336417285</v>
      </c>
      <c r="N492" s="121">
        <f t="shared" ca="1" si="303"/>
        <v>-0.70499408277593623</v>
      </c>
      <c r="O492" s="121">
        <f t="shared" ca="1" si="304"/>
        <v>0.64583347736601704</v>
      </c>
      <c r="P492" s="121">
        <f t="shared" ca="1" si="311"/>
        <v>-0.70499408277593623</v>
      </c>
      <c r="Q492" s="121">
        <f t="shared" ca="1" si="283"/>
        <v>0</v>
      </c>
      <c r="R492" s="121">
        <f t="shared" ca="1" si="284"/>
        <v>-1.4062328701065724E-2</v>
      </c>
      <c r="S492" s="121"/>
      <c r="T492" s="124">
        <f t="shared" ca="1" si="285"/>
        <v>41.48</v>
      </c>
      <c r="U492" s="124">
        <f t="shared" ca="1" si="286"/>
        <v>40.369999999999997</v>
      </c>
      <c r="V492" s="121">
        <f t="shared" ca="1" si="287"/>
        <v>0</v>
      </c>
      <c r="W492" s="121" t="e">
        <f t="shared" si="305"/>
        <v>#N/A</v>
      </c>
      <c r="X492" s="124">
        <f t="shared" si="306"/>
        <v>0.2</v>
      </c>
      <c r="Y492" s="124">
        <f t="shared" si="307"/>
        <v>0.8</v>
      </c>
      <c r="Z492" t="e">
        <f t="shared" ca="1" si="288"/>
        <v>#N/A</v>
      </c>
      <c r="AA492" t="e">
        <f t="shared" ca="1" si="289"/>
        <v>#N/A</v>
      </c>
      <c r="AB492" t="e">
        <f t="shared" ca="1" si="290"/>
        <v>#N/A</v>
      </c>
      <c r="AC492" t="e">
        <f t="shared" ca="1" si="291"/>
        <v>#N/A</v>
      </c>
      <c r="AD492" t="b">
        <f t="shared" ca="1" si="292"/>
        <v>0</v>
      </c>
      <c r="AE492" t="b">
        <f t="shared" ca="1" si="279"/>
        <v>0</v>
      </c>
      <c r="AF492" t="b">
        <f t="shared" ca="1" si="308"/>
        <v>1</v>
      </c>
      <c r="AG492" t="b">
        <f t="shared" ca="1" si="293"/>
        <v>0</v>
      </c>
      <c r="AH492" t="b">
        <f t="shared" ca="1" si="275"/>
        <v>0</v>
      </c>
      <c r="AI492" s="225" t="e">
        <f t="shared" ca="1" si="294"/>
        <v>#N/A</v>
      </c>
      <c r="AJ492" s="225" t="e">
        <f t="shared" ca="1" si="295"/>
        <v>#N/A</v>
      </c>
      <c r="AK492" s="225" t="e">
        <f t="shared" ca="1" si="296"/>
        <v>#N/A</v>
      </c>
      <c r="AL492" s="225" t="e">
        <f t="shared" ca="1" si="297"/>
        <v>#N/A</v>
      </c>
      <c r="AM492" t="b">
        <f t="shared" ca="1" si="298"/>
        <v>0</v>
      </c>
      <c r="AN492" t="b">
        <f t="shared" ca="1" si="276"/>
        <v>0</v>
      </c>
      <c r="AO492" t="b">
        <f t="shared" ca="1" si="309"/>
        <v>0</v>
      </c>
      <c r="AP492" t="b">
        <f t="shared" ca="1" si="299"/>
        <v>0</v>
      </c>
      <c r="AQ492" t="b">
        <f t="shared" ca="1" si="277"/>
        <v>0</v>
      </c>
      <c r="AR492" s="124" t="e">
        <f t="shared" ca="1" si="300"/>
        <v>#N/A</v>
      </c>
      <c r="AS492" s="124" t="e">
        <f t="shared" ca="1" si="301"/>
        <v>#N/A</v>
      </c>
      <c r="AT492" t="e">
        <f t="shared" ca="1" si="310"/>
        <v>#N/A</v>
      </c>
      <c r="AU492" t="e">
        <f t="shared" ca="1" si="310"/>
        <v>#N/A</v>
      </c>
    </row>
    <row r="493" spans="1:47" x14ac:dyDescent="0.25">
      <c r="A493">
        <v>461</v>
      </c>
      <c r="B493" s="74">
        <f ca="1">OFFSET(InputPriceData!B$15,CalculationsAndCharts!$A493+$A$11,0,1,1)</f>
        <v>40919</v>
      </c>
      <c r="C493" s="3">
        <f ca="1">OFFSET(InputPriceData!G$15,CalculationsAndCharts!$A493+$A$11,0,1,1)</f>
        <v>1132500</v>
      </c>
      <c r="D493" s="4">
        <f ca="1">OFFSET(InputPriceData!C$15,CalculationsAndCharts!$A493+$A$11,IF($C$7,7,0),1,1)</f>
        <v>40.51</v>
      </c>
      <c r="E493" s="4">
        <f ca="1">OFFSET(InputPriceData!D$15,CalculationsAndCharts!$A493+$A$11,IF($C$7,7,0),1,1)</f>
        <v>40.69</v>
      </c>
      <c r="F493" s="4">
        <f ca="1">OFFSET(InputPriceData!E$15,CalculationsAndCharts!$A493+$A$11,IF($C$7,7,0),1,1)</f>
        <v>40.32</v>
      </c>
      <c r="G493" s="4">
        <f ca="1">OFFSET(InputPriceData!F$15,CalculationsAndCharts!$A493+$A$11,IF($C$7,7,0),1,1)</f>
        <v>40.409999999999997</v>
      </c>
      <c r="H493" s="126" t="e">
        <f t="shared" si="280"/>
        <v>#N/A</v>
      </c>
      <c r="I493" s="41" t="e">
        <f t="shared" ref="I493:J512" si="312">IF($A493=$E$25,I$32,NA())</f>
        <v>#N/A</v>
      </c>
      <c r="J493" s="41" t="e">
        <f t="shared" si="312"/>
        <v>#N/A</v>
      </c>
      <c r="K493" s="215">
        <f t="shared" ca="1" si="281"/>
        <v>40.771635968009718</v>
      </c>
      <c r="L493" s="215">
        <f t="shared" ca="1" si="302"/>
        <v>40.771635968009718</v>
      </c>
      <c r="M493" s="121">
        <f t="shared" ca="1" si="282"/>
        <v>-0.79825699796614003</v>
      </c>
      <c r="N493" s="121">
        <f t="shared" ca="1" si="303"/>
        <v>-0.60374225829216088</v>
      </c>
      <c r="O493" s="121">
        <f t="shared" ca="1" si="304"/>
        <v>0.64583347736601704</v>
      </c>
      <c r="P493" s="121">
        <f t="shared" ca="1" si="311"/>
        <v>-0.60374225829216088</v>
      </c>
      <c r="Q493" s="121">
        <f t="shared" ca="1" si="283"/>
        <v>0</v>
      </c>
      <c r="R493" s="121">
        <f t="shared" ca="1" si="284"/>
        <v>-1.3553052047212653E-2</v>
      </c>
      <c r="S493" s="121"/>
      <c r="T493" s="124">
        <f t="shared" ca="1" si="285"/>
        <v>41.48</v>
      </c>
      <c r="U493" s="124">
        <f t="shared" ca="1" si="286"/>
        <v>40.409999999999997</v>
      </c>
      <c r="V493" s="121">
        <f t="shared" ca="1" si="287"/>
        <v>0</v>
      </c>
      <c r="W493" s="121" t="e">
        <f t="shared" si="305"/>
        <v>#N/A</v>
      </c>
      <c r="X493" s="124">
        <f t="shared" si="306"/>
        <v>0.2</v>
      </c>
      <c r="Y493" s="124">
        <f t="shared" si="307"/>
        <v>0.8</v>
      </c>
      <c r="Z493" t="e">
        <f t="shared" ca="1" si="288"/>
        <v>#N/A</v>
      </c>
      <c r="AA493" t="e">
        <f t="shared" ca="1" si="289"/>
        <v>#N/A</v>
      </c>
      <c r="AB493" t="e">
        <f t="shared" ca="1" si="290"/>
        <v>#N/A</v>
      </c>
      <c r="AC493" t="e">
        <f t="shared" ca="1" si="291"/>
        <v>#N/A</v>
      </c>
      <c r="AD493" t="b">
        <f t="shared" ca="1" si="292"/>
        <v>0</v>
      </c>
      <c r="AE493" t="b">
        <f t="shared" ca="1" si="279"/>
        <v>0</v>
      </c>
      <c r="AF493" t="b">
        <f t="shared" ca="1" si="308"/>
        <v>1</v>
      </c>
      <c r="AG493" t="b">
        <f t="shared" ca="1" si="293"/>
        <v>0</v>
      </c>
      <c r="AH493" t="b">
        <f t="shared" ca="1" si="275"/>
        <v>0</v>
      </c>
      <c r="AI493" s="225" t="e">
        <f t="shared" ca="1" si="294"/>
        <v>#N/A</v>
      </c>
      <c r="AJ493" s="225" t="e">
        <f t="shared" ca="1" si="295"/>
        <v>#N/A</v>
      </c>
      <c r="AK493" s="225" t="e">
        <f t="shared" ca="1" si="296"/>
        <v>#N/A</v>
      </c>
      <c r="AL493" s="225" t="e">
        <f t="shared" ca="1" si="297"/>
        <v>#N/A</v>
      </c>
      <c r="AM493" t="b">
        <f t="shared" ca="1" si="298"/>
        <v>0</v>
      </c>
      <c r="AN493" t="b">
        <f t="shared" ca="1" si="276"/>
        <v>0</v>
      </c>
      <c r="AO493" t="b">
        <f t="shared" ca="1" si="309"/>
        <v>0</v>
      </c>
      <c r="AP493" t="b">
        <f t="shared" ca="1" si="299"/>
        <v>0</v>
      </c>
      <c r="AQ493" t="b">
        <f t="shared" ca="1" si="277"/>
        <v>0</v>
      </c>
      <c r="AR493" s="124" t="e">
        <f t="shared" ca="1" si="300"/>
        <v>#N/A</v>
      </c>
      <c r="AS493" s="124" t="e">
        <f t="shared" ca="1" si="301"/>
        <v>#N/A</v>
      </c>
      <c r="AT493" t="e">
        <f t="shared" ca="1" si="310"/>
        <v>#N/A</v>
      </c>
      <c r="AU493" t="e">
        <f t="shared" ca="1" si="310"/>
        <v>#N/A</v>
      </c>
    </row>
    <row r="494" spans="1:47" x14ac:dyDescent="0.25">
      <c r="A494">
        <v>462</v>
      </c>
      <c r="B494" s="74">
        <f ca="1">OFFSET(InputPriceData!B$15,CalculationsAndCharts!$A494+$A$11,0,1,1)</f>
        <v>40918</v>
      </c>
      <c r="C494" s="3">
        <f ca="1">OFFSET(InputPriceData!G$15,CalculationsAndCharts!$A494+$A$11,0,1,1)</f>
        <v>1882900</v>
      </c>
      <c r="D494" s="4">
        <f ca="1">OFFSET(InputPriceData!C$15,CalculationsAndCharts!$A494+$A$11,IF($C$7,7,0),1,1)</f>
        <v>40.950000000000003</v>
      </c>
      <c r="E494" s="4">
        <f ca="1">OFFSET(InputPriceData!D$15,CalculationsAndCharts!$A494+$A$11,IF($C$7,7,0),1,1)</f>
        <v>41.08</v>
      </c>
      <c r="F494" s="4">
        <f ca="1">OFFSET(InputPriceData!E$15,CalculationsAndCharts!$A494+$A$11,IF($C$7,7,0),1,1)</f>
        <v>40.43</v>
      </c>
      <c r="G494" s="4">
        <f ca="1">OFFSET(InputPriceData!F$15,CalculationsAndCharts!$A494+$A$11,IF($C$7,7,0),1,1)</f>
        <v>40.5</v>
      </c>
      <c r="H494" s="126" t="e">
        <f t="shared" si="280"/>
        <v>#N/A</v>
      </c>
      <c r="I494" s="41" t="e">
        <f t="shared" si="312"/>
        <v>#N/A</v>
      </c>
      <c r="J494" s="41" t="e">
        <f t="shared" si="312"/>
        <v>#N/A</v>
      </c>
      <c r="K494" s="215">
        <f t="shared" ca="1" si="281"/>
        <v>40.966240864214726</v>
      </c>
      <c r="L494" s="215">
        <f t="shared" ca="1" si="302"/>
        <v>40.966240864214726</v>
      </c>
      <c r="M494" s="121">
        <f t="shared" ca="1" si="282"/>
        <v>-0.81730276873341767</v>
      </c>
      <c r="N494" s="121">
        <f t="shared" ca="1" si="303"/>
        <v>-0.45643183785801728</v>
      </c>
      <c r="O494" s="121">
        <f t="shared" ca="1" si="304"/>
        <v>0.64583347736601704</v>
      </c>
      <c r="P494" s="121">
        <f t="shared" ca="1" si="311"/>
        <v>-0.45643183785801728</v>
      </c>
      <c r="Q494" s="121">
        <f t="shared" ca="1" si="283"/>
        <v>0</v>
      </c>
      <c r="R494" s="121">
        <f t="shared" ca="1" si="284"/>
        <v>-3.9735059133568333E-3</v>
      </c>
      <c r="S494" s="121"/>
      <c r="T494" s="124">
        <f t="shared" ca="1" si="285"/>
        <v>41.48</v>
      </c>
      <c r="U494" s="124">
        <f t="shared" ca="1" si="286"/>
        <v>40.47</v>
      </c>
      <c r="V494" s="121">
        <f t="shared" ca="1" si="287"/>
        <v>2.9702970297030888E-2</v>
      </c>
      <c r="W494" s="121" t="e">
        <f t="shared" si="305"/>
        <v>#N/A</v>
      </c>
      <c r="X494" s="124">
        <f t="shared" si="306"/>
        <v>0.2</v>
      </c>
      <c r="Y494" s="124">
        <f t="shared" si="307"/>
        <v>0.8</v>
      </c>
      <c r="Z494" t="e">
        <f t="shared" ca="1" si="288"/>
        <v>#N/A</v>
      </c>
      <c r="AA494" t="e">
        <f t="shared" ca="1" si="289"/>
        <v>#N/A</v>
      </c>
      <c r="AB494" t="e">
        <f t="shared" ca="1" si="290"/>
        <v>#N/A</v>
      </c>
      <c r="AC494" t="e">
        <f t="shared" ca="1" si="291"/>
        <v>#N/A</v>
      </c>
      <c r="AD494" t="b">
        <f t="shared" ca="1" si="292"/>
        <v>0</v>
      </c>
      <c r="AE494" t="b">
        <f t="shared" ca="1" si="279"/>
        <v>0</v>
      </c>
      <c r="AF494" t="b">
        <f t="shared" ca="1" si="308"/>
        <v>1</v>
      </c>
      <c r="AG494" t="b">
        <f t="shared" ca="1" si="293"/>
        <v>0</v>
      </c>
      <c r="AH494" t="b">
        <f t="shared" ca="1" si="275"/>
        <v>0</v>
      </c>
      <c r="AI494" s="225" t="e">
        <f t="shared" ca="1" si="294"/>
        <v>#N/A</v>
      </c>
      <c r="AJ494" s="225" t="e">
        <f t="shared" ca="1" si="295"/>
        <v>#N/A</v>
      </c>
      <c r="AK494" s="225" t="e">
        <f t="shared" ca="1" si="296"/>
        <v>#N/A</v>
      </c>
      <c r="AL494" s="225" t="e">
        <f t="shared" ca="1" si="297"/>
        <v>#N/A</v>
      </c>
      <c r="AM494" t="b">
        <f t="shared" ca="1" si="298"/>
        <v>0</v>
      </c>
      <c r="AN494" t="b">
        <f t="shared" ca="1" si="276"/>
        <v>0</v>
      </c>
      <c r="AO494" t="b">
        <f t="shared" ca="1" si="309"/>
        <v>0</v>
      </c>
      <c r="AP494" t="b">
        <f t="shared" ca="1" si="299"/>
        <v>0</v>
      </c>
      <c r="AQ494" t="b">
        <f t="shared" ca="1" si="277"/>
        <v>0</v>
      </c>
      <c r="AR494" s="124" t="e">
        <f t="shared" ca="1" si="300"/>
        <v>#N/A</v>
      </c>
      <c r="AS494" s="124" t="e">
        <f t="shared" ca="1" si="301"/>
        <v>#N/A</v>
      </c>
      <c r="AT494" t="e">
        <f t="shared" ca="1" si="310"/>
        <v>#N/A</v>
      </c>
      <c r="AU494" t="e">
        <f t="shared" ca="1" si="310"/>
        <v>#N/A</v>
      </c>
    </row>
    <row r="495" spans="1:47" x14ac:dyDescent="0.25">
      <c r="A495">
        <v>463</v>
      </c>
      <c r="B495" s="74">
        <f ca="1">OFFSET(InputPriceData!B$15,CalculationsAndCharts!$A495+$A$11,0,1,1)</f>
        <v>40917</v>
      </c>
      <c r="C495" s="3">
        <f ca="1">OFFSET(InputPriceData!G$15,CalculationsAndCharts!$A495+$A$11,0,1,1)</f>
        <v>1143400</v>
      </c>
      <c r="D495" s="4">
        <f ca="1">OFFSET(InputPriceData!C$15,CalculationsAndCharts!$A495+$A$11,IF($C$7,7,0),1,1)</f>
        <v>41.04</v>
      </c>
      <c r="E495" s="4">
        <f ca="1">OFFSET(InputPriceData!D$15,CalculationsAndCharts!$A495+$A$11,IF($C$7,7,0),1,1)</f>
        <v>41.04</v>
      </c>
      <c r="F495" s="4">
        <f ca="1">OFFSET(InputPriceData!E$15,CalculationsAndCharts!$A495+$A$11,IF($C$7,7,0),1,1)</f>
        <v>40.36</v>
      </c>
      <c r="G495" s="4">
        <f ca="1">OFFSET(InputPriceData!F$15,CalculationsAndCharts!$A495+$A$11,IF($C$7,7,0),1,1)</f>
        <v>40.85</v>
      </c>
      <c r="H495" s="126" t="e">
        <f t="shared" si="280"/>
        <v>#N/A</v>
      </c>
      <c r="I495" s="41" t="e">
        <f t="shared" si="312"/>
        <v>#N/A</v>
      </c>
      <c r="J495" s="41" t="e">
        <f t="shared" si="312"/>
        <v>#N/A</v>
      </c>
      <c r="K495" s="215">
        <f t="shared" ca="1" si="281"/>
        <v>41.124744273724836</v>
      </c>
      <c r="L495" s="215">
        <f t="shared" ca="1" si="302"/>
        <v>41.124744273724836</v>
      </c>
      <c r="M495" s="121">
        <f t="shared" ca="1" si="282"/>
        <v>-0.54665860900234198</v>
      </c>
      <c r="N495" s="121">
        <f t="shared" ca="1" si="303"/>
        <v>-0.31451010068813856</v>
      </c>
      <c r="O495" s="121">
        <f t="shared" ca="1" si="304"/>
        <v>0.64583347736601704</v>
      </c>
      <c r="P495" s="121">
        <f t="shared" ca="1" si="311"/>
        <v>-0.31451010068813856</v>
      </c>
      <c r="Q495" s="121">
        <f t="shared" ca="1" si="283"/>
        <v>0</v>
      </c>
      <c r="R495" s="121">
        <f t="shared" ca="1" si="284"/>
        <v>2.1763129521434242E-2</v>
      </c>
      <c r="S495" s="121"/>
      <c r="T495" s="124">
        <f t="shared" ca="1" si="285"/>
        <v>41.48</v>
      </c>
      <c r="U495" s="124">
        <f t="shared" ca="1" si="286"/>
        <v>40.44</v>
      </c>
      <c r="V495" s="121">
        <f t="shared" ca="1" si="287"/>
        <v>0.3942307692307731</v>
      </c>
      <c r="W495" s="121" t="e">
        <f t="shared" si="305"/>
        <v>#N/A</v>
      </c>
      <c r="X495" s="124">
        <f t="shared" si="306"/>
        <v>0.2</v>
      </c>
      <c r="Y495" s="124">
        <f t="shared" si="307"/>
        <v>0.8</v>
      </c>
      <c r="Z495" t="e">
        <f t="shared" ca="1" si="288"/>
        <v>#N/A</v>
      </c>
      <c r="AA495" t="e">
        <f t="shared" ca="1" si="289"/>
        <v>#N/A</v>
      </c>
      <c r="AB495" t="e">
        <f t="shared" ca="1" si="290"/>
        <v>#N/A</v>
      </c>
      <c r="AC495" t="e">
        <f t="shared" ca="1" si="291"/>
        <v>#N/A</v>
      </c>
      <c r="AD495" t="b">
        <f t="shared" ca="1" si="292"/>
        <v>0</v>
      </c>
      <c r="AE495" t="b">
        <f t="shared" ca="1" si="279"/>
        <v>0</v>
      </c>
      <c r="AF495" t="b">
        <f t="shared" ca="1" si="308"/>
        <v>1</v>
      </c>
      <c r="AG495" t="b">
        <f t="shared" ca="1" si="293"/>
        <v>0</v>
      </c>
      <c r="AH495" t="b">
        <f t="shared" ca="1" si="275"/>
        <v>0</v>
      </c>
      <c r="AI495" s="225" t="e">
        <f t="shared" ca="1" si="294"/>
        <v>#N/A</v>
      </c>
      <c r="AJ495" s="225" t="e">
        <f t="shared" ca="1" si="295"/>
        <v>#N/A</v>
      </c>
      <c r="AK495" s="225" t="e">
        <f t="shared" ca="1" si="296"/>
        <v>#N/A</v>
      </c>
      <c r="AL495" s="225" t="e">
        <f t="shared" ca="1" si="297"/>
        <v>#N/A</v>
      </c>
      <c r="AM495" t="b">
        <f t="shared" ca="1" si="298"/>
        <v>0</v>
      </c>
      <c r="AN495" t="b">
        <f t="shared" ca="1" si="276"/>
        <v>0</v>
      </c>
      <c r="AO495" t="b">
        <f t="shared" ca="1" si="309"/>
        <v>0</v>
      </c>
      <c r="AP495" t="b">
        <f t="shared" ca="1" si="299"/>
        <v>0</v>
      </c>
      <c r="AQ495" t="b">
        <f t="shared" ca="1" si="277"/>
        <v>0</v>
      </c>
      <c r="AR495" s="124" t="e">
        <f t="shared" ca="1" si="300"/>
        <v>#N/A</v>
      </c>
      <c r="AS495" s="124" t="e">
        <f t="shared" ca="1" si="301"/>
        <v>#N/A</v>
      </c>
      <c r="AT495" t="e">
        <f t="shared" ca="1" si="310"/>
        <v>#N/A</v>
      </c>
      <c r="AU495" t="e">
        <f t="shared" ca="1" si="310"/>
        <v>#N/A</v>
      </c>
    </row>
    <row r="496" spans="1:47" x14ac:dyDescent="0.25">
      <c r="A496">
        <v>464</v>
      </c>
      <c r="B496" s="74">
        <f ca="1">OFFSET(InputPriceData!B$15,CalculationsAndCharts!$A496+$A$11,0,1,1)</f>
        <v>40914</v>
      </c>
      <c r="C496" s="3">
        <f ca="1">OFFSET(InputPriceData!G$15,CalculationsAndCharts!$A496+$A$11,0,1,1)</f>
        <v>2411900</v>
      </c>
      <c r="D496" s="4">
        <f ca="1">OFFSET(InputPriceData!C$15,CalculationsAndCharts!$A496+$A$11,IF($C$7,7,0),1,1)</f>
        <v>41.22</v>
      </c>
      <c r="E496" s="4">
        <f ca="1">OFFSET(InputPriceData!D$15,CalculationsAndCharts!$A496+$A$11,IF($C$7,7,0),1,1)</f>
        <v>41.26</v>
      </c>
      <c r="F496" s="4">
        <f ca="1">OFFSET(InputPriceData!E$15,CalculationsAndCharts!$A496+$A$11,IF($C$7,7,0),1,1)</f>
        <v>40.56</v>
      </c>
      <c r="G496" s="4">
        <f ca="1">OFFSET(InputPriceData!F$15,CalculationsAndCharts!$A496+$A$11,IF($C$7,7,0),1,1)</f>
        <v>40.869999999999997</v>
      </c>
      <c r="H496" s="126" t="e">
        <f t="shared" si="280"/>
        <v>#N/A</v>
      </c>
      <c r="I496" s="41" t="e">
        <f t="shared" si="312"/>
        <v>#N/A</v>
      </c>
      <c r="J496" s="41" t="e">
        <f t="shared" si="312"/>
        <v>#N/A</v>
      </c>
      <c r="K496" s="215">
        <f t="shared" ca="1" si="281"/>
        <v>41.233321288219969</v>
      </c>
      <c r="L496" s="215">
        <f t="shared" ca="1" si="302"/>
        <v>41.233321288219969</v>
      </c>
      <c r="M496" s="121">
        <f t="shared" ca="1" si="282"/>
        <v>-0.57856717097740507</v>
      </c>
      <c r="N496" s="121">
        <f t="shared" ca="1" si="303"/>
        <v>-0.19561280685803661</v>
      </c>
      <c r="O496" s="121">
        <f t="shared" ca="1" si="304"/>
        <v>0.64583347736601704</v>
      </c>
      <c r="P496" s="121">
        <f t="shared" ca="1" si="311"/>
        <v>-0.19561280685803661</v>
      </c>
      <c r="Q496" s="121">
        <f t="shared" ca="1" si="283"/>
        <v>0</v>
      </c>
      <c r="R496" s="121">
        <f t="shared" ca="1" si="284"/>
        <v>7.0943311521529009E-2</v>
      </c>
      <c r="S496" s="121"/>
      <c r="T496" s="124">
        <f t="shared" ca="1" si="285"/>
        <v>41.48</v>
      </c>
      <c r="U496" s="124">
        <f t="shared" ca="1" si="286"/>
        <v>39.99</v>
      </c>
      <c r="V496" s="121">
        <f t="shared" ca="1" si="287"/>
        <v>0.59060402684563651</v>
      </c>
      <c r="W496" s="121" t="e">
        <f t="shared" si="305"/>
        <v>#N/A</v>
      </c>
      <c r="X496" s="124">
        <f t="shared" si="306"/>
        <v>0.2</v>
      </c>
      <c r="Y496" s="124">
        <f t="shared" si="307"/>
        <v>0.8</v>
      </c>
      <c r="Z496">
        <f t="shared" ca="1" si="288"/>
        <v>41.22</v>
      </c>
      <c r="AA496" t="e">
        <f t="shared" ca="1" si="289"/>
        <v>#N/A</v>
      </c>
      <c r="AB496" t="e">
        <f t="shared" ca="1" si="290"/>
        <v>#N/A</v>
      </c>
      <c r="AC496" t="e">
        <f t="shared" ca="1" si="291"/>
        <v>#N/A</v>
      </c>
      <c r="AD496" t="b">
        <f t="shared" ca="1" si="292"/>
        <v>0</v>
      </c>
      <c r="AE496" t="b">
        <f t="shared" ca="1" si="279"/>
        <v>1</v>
      </c>
      <c r="AF496" t="b">
        <f t="shared" ca="1" si="308"/>
        <v>1</v>
      </c>
      <c r="AG496" t="b">
        <f t="shared" ca="1" si="293"/>
        <v>0</v>
      </c>
      <c r="AH496" t="b">
        <f t="shared" ca="1" si="275"/>
        <v>0</v>
      </c>
      <c r="AI496" s="225">
        <f t="shared" ca="1" si="294"/>
        <v>41.22</v>
      </c>
      <c r="AJ496" s="225" t="e">
        <f t="shared" ca="1" si="295"/>
        <v>#N/A</v>
      </c>
      <c r="AK496" s="225">
        <f t="shared" ca="1" si="296"/>
        <v>41.22</v>
      </c>
      <c r="AL496" s="225" t="e">
        <f t="shared" ca="1" si="297"/>
        <v>#N/A</v>
      </c>
      <c r="AM496" t="b">
        <f t="shared" ca="1" si="298"/>
        <v>0</v>
      </c>
      <c r="AN496" t="b">
        <f t="shared" ca="1" si="276"/>
        <v>0</v>
      </c>
      <c r="AO496" t="b">
        <f t="shared" ca="1" si="309"/>
        <v>0</v>
      </c>
      <c r="AP496" t="b">
        <f t="shared" ca="1" si="299"/>
        <v>0</v>
      </c>
      <c r="AQ496" t="b">
        <f t="shared" ca="1" si="277"/>
        <v>1</v>
      </c>
      <c r="AR496" s="124" t="e">
        <f t="shared" ca="1" si="300"/>
        <v>#N/A</v>
      </c>
      <c r="AS496" s="124">
        <f t="shared" ca="1" si="301"/>
        <v>41.22</v>
      </c>
      <c r="AT496" t="e">
        <f t="shared" ca="1" si="310"/>
        <v>#N/A</v>
      </c>
      <c r="AU496">
        <f t="shared" ca="1" si="310"/>
        <v>41.22</v>
      </c>
    </row>
    <row r="497" spans="1:47" x14ac:dyDescent="0.25">
      <c r="A497">
        <v>465</v>
      </c>
      <c r="B497" s="74">
        <f ca="1">OFFSET(InputPriceData!B$15,CalculationsAndCharts!$A497+$A$11,0,1,1)</f>
        <v>40913</v>
      </c>
      <c r="C497" s="3">
        <f ca="1">OFFSET(InputPriceData!G$15,CalculationsAndCharts!$A497+$A$11,0,1,1)</f>
        <v>1265100</v>
      </c>
      <c r="D497" s="4">
        <f ca="1">OFFSET(InputPriceData!C$15,CalculationsAndCharts!$A497+$A$11,IF($C$7,7,0),1,1)</f>
        <v>41.26</v>
      </c>
      <c r="E497" s="4">
        <f ca="1">OFFSET(InputPriceData!D$15,CalculationsAndCharts!$A497+$A$11,IF($C$7,7,0),1,1)</f>
        <v>41.4</v>
      </c>
      <c r="F497" s="4">
        <f ca="1">OFFSET(InputPriceData!E$15,CalculationsAndCharts!$A497+$A$11,IF($C$7,7,0),1,1)</f>
        <v>41.01</v>
      </c>
      <c r="G497" s="4">
        <f ca="1">OFFSET(InputPriceData!F$15,CalculationsAndCharts!$A497+$A$11,IF($C$7,7,0),1,1)</f>
        <v>41.36</v>
      </c>
      <c r="H497" s="126" t="e">
        <f t="shared" si="280"/>
        <v>#N/A</v>
      </c>
      <c r="I497" s="41" t="e">
        <f t="shared" si="312"/>
        <v>#N/A</v>
      </c>
      <c r="J497" s="41" t="e">
        <f t="shared" si="312"/>
        <v>#N/A</v>
      </c>
      <c r="K497" s="215">
        <f t="shared" ca="1" si="281"/>
        <v>41.267545441409823</v>
      </c>
      <c r="L497" s="215">
        <f t="shared" ca="1" si="302"/>
        <v>41.267545441409823</v>
      </c>
      <c r="M497" s="121">
        <f t="shared" ca="1" si="282"/>
        <v>-9.4768637660845922E-2</v>
      </c>
      <c r="N497" s="121">
        <f t="shared" ca="1" si="303"/>
        <v>-0.13240613738115092</v>
      </c>
      <c r="O497" s="121">
        <f t="shared" ca="1" si="304"/>
        <v>0.64583347736601704</v>
      </c>
      <c r="P497" s="121">
        <f t="shared" ca="1" si="311"/>
        <v>-0.13240613738115092</v>
      </c>
      <c r="Q497" s="121">
        <f t="shared" ca="1" si="283"/>
        <v>0</v>
      </c>
      <c r="R497" s="121">
        <f t="shared" ca="1" si="284"/>
        <v>0.14685438132991402</v>
      </c>
      <c r="S497" s="121"/>
      <c r="T497" s="124">
        <f t="shared" ca="1" si="285"/>
        <v>41.48</v>
      </c>
      <c r="U497" s="124">
        <f t="shared" ca="1" si="286"/>
        <v>39.47</v>
      </c>
      <c r="V497" s="121">
        <f t="shared" ca="1" si="287"/>
        <v>0.94029850746268773</v>
      </c>
      <c r="W497" s="121" t="e">
        <f t="shared" si="305"/>
        <v>#N/A</v>
      </c>
      <c r="X497" s="124">
        <f t="shared" si="306"/>
        <v>0.2</v>
      </c>
      <c r="Y497" s="124">
        <f t="shared" si="307"/>
        <v>0.8</v>
      </c>
      <c r="Z497" t="e">
        <f t="shared" ca="1" si="288"/>
        <v>#N/A</v>
      </c>
      <c r="AA497" t="e">
        <f t="shared" ca="1" si="289"/>
        <v>#N/A</v>
      </c>
      <c r="AB497">
        <f t="shared" ca="1" si="290"/>
        <v>0.14685438132991402</v>
      </c>
      <c r="AC497" t="e">
        <f t="shared" ca="1" si="291"/>
        <v>#N/A</v>
      </c>
      <c r="AD497" t="b">
        <f t="shared" ca="1" si="292"/>
        <v>1</v>
      </c>
      <c r="AE497" t="b">
        <f t="shared" ca="1" si="279"/>
        <v>0</v>
      </c>
      <c r="AF497" t="b">
        <f t="shared" ca="1" si="308"/>
        <v>0</v>
      </c>
      <c r="AG497" t="b">
        <f t="shared" ca="1" si="293"/>
        <v>0</v>
      </c>
      <c r="AH497" t="b">
        <f t="shared" ca="1" si="275"/>
        <v>0</v>
      </c>
      <c r="AI497" s="225" t="e">
        <f t="shared" ca="1" si="294"/>
        <v>#N/A</v>
      </c>
      <c r="AJ497" s="225" t="e">
        <f t="shared" ca="1" si="295"/>
        <v>#N/A</v>
      </c>
      <c r="AK497" s="225" t="e">
        <f t="shared" ca="1" si="296"/>
        <v>#N/A</v>
      </c>
      <c r="AL497" s="225" t="e">
        <f t="shared" ca="1" si="297"/>
        <v>#N/A</v>
      </c>
      <c r="AM497" t="b">
        <f t="shared" ca="1" si="298"/>
        <v>0</v>
      </c>
      <c r="AN497" t="b">
        <f t="shared" ca="1" si="276"/>
        <v>0</v>
      </c>
      <c r="AO497" t="b">
        <f t="shared" ca="1" si="309"/>
        <v>1</v>
      </c>
      <c r="AP497" t="b">
        <f t="shared" ca="1" si="299"/>
        <v>1</v>
      </c>
      <c r="AQ497" t="b">
        <f t="shared" ca="1" si="277"/>
        <v>0</v>
      </c>
      <c r="AR497" s="124" t="e">
        <f t="shared" ca="1" si="300"/>
        <v>#N/A</v>
      </c>
      <c r="AS497" s="124" t="e">
        <f t="shared" ca="1" si="301"/>
        <v>#N/A</v>
      </c>
      <c r="AT497" t="e">
        <f t="shared" ca="1" si="310"/>
        <v>#N/A</v>
      </c>
      <c r="AU497" t="e">
        <f t="shared" ca="1" si="310"/>
        <v>#N/A</v>
      </c>
    </row>
    <row r="498" spans="1:47" x14ac:dyDescent="0.25">
      <c r="A498">
        <v>466</v>
      </c>
      <c r="B498" s="74">
        <f ca="1">OFFSET(InputPriceData!B$15,CalculationsAndCharts!$A498+$A$11,0,1,1)</f>
        <v>40912</v>
      </c>
      <c r="C498" s="3">
        <f ca="1">OFFSET(InputPriceData!G$15,CalculationsAndCharts!$A498+$A$11,0,1,1)</f>
        <v>1381600</v>
      </c>
      <c r="D498" s="4">
        <f ca="1">OFFSET(InputPriceData!C$15,CalculationsAndCharts!$A498+$A$11,IF($C$7,7,0),1,1)</f>
        <v>40.909999999999997</v>
      </c>
      <c r="E498" s="4">
        <f ca="1">OFFSET(InputPriceData!D$15,CalculationsAndCharts!$A498+$A$11,IF($C$7,7,0),1,1)</f>
        <v>41.5</v>
      </c>
      <c r="F498" s="4">
        <f ca="1">OFFSET(InputPriceData!E$15,CalculationsAndCharts!$A498+$A$11,IF($C$7,7,0),1,1)</f>
        <v>40.909999999999997</v>
      </c>
      <c r="G498" s="4">
        <f ca="1">OFFSET(InputPriceData!F$15,CalculationsAndCharts!$A498+$A$11,IF($C$7,7,0),1,1)</f>
        <v>41.36</v>
      </c>
      <c r="H498" s="126" t="e">
        <f t="shared" si="280"/>
        <v>#N/A</v>
      </c>
      <c r="I498" s="41" t="e">
        <f t="shared" si="312"/>
        <v>#N/A</v>
      </c>
      <c r="J498" s="41" t="e">
        <f t="shared" si="312"/>
        <v>#N/A</v>
      </c>
      <c r="K498" s="215">
        <f t="shared" ca="1" si="281"/>
        <v>41.256870739813905</v>
      </c>
      <c r="L498" s="215">
        <f t="shared" ca="1" si="302"/>
        <v>41.256870739813905</v>
      </c>
      <c r="M498" s="121">
        <f t="shared" ca="1" si="282"/>
        <v>-5.0290385743918559E-2</v>
      </c>
      <c r="N498" s="121">
        <f t="shared" ca="1" si="303"/>
        <v>-0.10444373218279024</v>
      </c>
      <c r="O498" s="121">
        <f t="shared" ca="1" si="304"/>
        <v>0.64583347736601704</v>
      </c>
      <c r="P498" s="121">
        <f t="shared" ca="1" si="311"/>
        <v>-0.12426103015082823</v>
      </c>
      <c r="Q498" s="121">
        <f t="shared" ca="1" si="283"/>
        <v>2.5733592143045516E-2</v>
      </c>
      <c r="R498" s="121">
        <f t="shared" ca="1" si="284"/>
        <v>0.24103726051888363</v>
      </c>
      <c r="S498" s="121"/>
      <c r="T498" s="124">
        <f t="shared" ca="1" si="285"/>
        <v>41.48</v>
      </c>
      <c r="U498" s="124">
        <f t="shared" ca="1" si="286"/>
        <v>39.47</v>
      </c>
      <c r="V498" s="121">
        <f t="shared" ca="1" si="287"/>
        <v>0.94029850746268773</v>
      </c>
      <c r="W498" s="121" t="e">
        <f t="shared" si="305"/>
        <v>#N/A</v>
      </c>
      <c r="X498" s="124">
        <f t="shared" si="306"/>
        <v>0.2</v>
      </c>
      <c r="Y498" s="124">
        <f t="shared" si="307"/>
        <v>0.8</v>
      </c>
      <c r="Z498" t="e">
        <f t="shared" ca="1" si="288"/>
        <v>#N/A</v>
      </c>
      <c r="AA498" t="e">
        <f t="shared" ca="1" si="289"/>
        <v>#N/A</v>
      </c>
      <c r="AB498" t="e">
        <f t="shared" ca="1" si="290"/>
        <v>#N/A</v>
      </c>
      <c r="AC498" t="e">
        <f t="shared" ca="1" si="291"/>
        <v>#N/A</v>
      </c>
      <c r="AD498" t="b">
        <f t="shared" ca="1" si="292"/>
        <v>0</v>
      </c>
      <c r="AE498" t="b">
        <f t="shared" ca="1" si="279"/>
        <v>0</v>
      </c>
      <c r="AF498" t="b">
        <f t="shared" ca="1" si="308"/>
        <v>0</v>
      </c>
      <c r="AG498" t="b">
        <f t="shared" ca="1" si="293"/>
        <v>0</v>
      </c>
      <c r="AH498" t="b">
        <f t="shared" ca="1" si="275"/>
        <v>0</v>
      </c>
      <c r="AI498" s="225" t="e">
        <f t="shared" ca="1" si="294"/>
        <v>#N/A</v>
      </c>
      <c r="AJ498" s="225" t="e">
        <f t="shared" ca="1" si="295"/>
        <v>#N/A</v>
      </c>
      <c r="AK498" s="225" t="e">
        <f t="shared" ca="1" si="296"/>
        <v>#N/A</v>
      </c>
      <c r="AL498" s="225" t="e">
        <f t="shared" ca="1" si="297"/>
        <v>#N/A</v>
      </c>
      <c r="AM498" t="b">
        <f t="shared" ca="1" si="298"/>
        <v>0</v>
      </c>
      <c r="AN498" t="b">
        <f t="shared" ca="1" si="276"/>
        <v>0</v>
      </c>
      <c r="AO498" t="b">
        <f t="shared" ca="1" si="309"/>
        <v>1</v>
      </c>
      <c r="AP498" t="b">
        <f t="shared" ca="1" si="299"/>
        <v>0</v>
      </c>
      <c r="AQ498" t="b">
        <f t="shared" ca="1" si="277"/>
        <v>0</v>
      </c>
      <c r="AR498" s="124" t="e">
        <f t="shared" ca="1" si="300"/>
        <v>#N/A</v>
      </c>
      <c r="AS498" s="124" t="e">
        <f t="shared" ca="1" si="301"/>
        <v>#N/A</v>
      </c>
      <c r="AT498" t="e">
        <f t="shared" ca="1" si="310"/>
        <v>#N/A</v>
      </c>
      <c r="AU498" t="e">
        <f t="shared" ca="1" si="310"/>
        <v>#N/A</v>
      </c>
    </row>
    <row r="499" spans="1:47" x14ac:dyDescent="0.25">
      <c r="A499">
        <v>467</v>
      </c>
      <c r="B499" s="74">
        <f ca="1">OFFSET(InputPriceData!B$15,CalculationsAndCharts!$A499+$A$11,0,1,1)</f>
        <v>40911</v>
      </c>
      <c r="C499" s="3">
        <f ca="1">OFFSET(InputPriceData!G$15,CalculationsAndCharts!$A499+$A$11,0,1,1)</f>
        <v>1162500</v>
      </c>
      <c r="D499" s="4">
        <f ca="1">OFFSET(InputPriceData!C$15,CalculationsAndCharts!$A499+$A$11,IF($C$7,7,0),1,1)</f>
        <v>41.52</v>
      </c>
      <c r="E499" s="4">
        <f ca="1">OFFSET(InputPriceData!D$15,CalculationsAndCharts!$A499+$A$11,IF($C$7,7,0),1,1)</f>
        <v>41.57</v>
      </c>
      <c r="F499" s="4">
        <f ca="1">OFFSET(InputPriceData!E$15,CalculationsAndCharts!$A499+$A$11,IF($C$7,7,0),1,1)</f>
        <v>40.97</v>
      </c>
      <c r="G499" s="4">
        <f ca="1">OFFSET(InputPriceData!F$15,CalculationsAndCharts!$A499+$A$11,IF($C$7,7,0),1,1)</f>
        <v>41.08</v>
      </c>
      <c r="H499" s="126" t="e">
        <f t="shared" si="280"/>
        <v>#N/A</v>
      </c>
      <c r="I499" s="41" t="e">
        <f t="shared" si="312"/>
        <v>#N/A</v>
      </c>
      <c r="J499" s="41" t="e">
        <f t="shared" si="312"/>
        <v>#N/A</v>
      </c>
      <c r="K499" s="215">
        <f t="shared" ca="1" si="281"/>
        <v>41.294388572715022</v>
      </c>
      <c r="L499" s="215">
        <f t="shared" ca="1" si="302"/>
        <v>41.294388572715022</v>
      </c>
      <c r="M499" s="121">
        <f t="shared" ca="1" si="282"/>
        <v>-0.30413059125354996</v>
      </c>
      <c r="N499" s="121">
        <f t="shared" ca="1" si="303"/>
        <v>-1.6815844084298412E-2</v>
      </c>
      <c r="O499" s="121">
        <f t="shared" ca="1" si="304"/>
        <v>0.64583347736601704</v>
      </c>
      <c r="P499" s="121">
        <f t="shared" ca="1" si="311"/>
        <v>-0.12426103015082823</v>
      </c>
      <c r="Q499" s="121">
        <f t="shared" ca="1" si="283"/>
        <v>0.13952207815763384</v>
      </c>
      <c r="R499" s="121">
        <f t="shared" ca="1" si="284"/>
        <v>0.3295985177356921</v>
      </c>
      <c r="S499" s="121"/>
      <c r="T499" s="124">
        <f t="shared" ca="1" si="285"/>
        <v>41.48</v>
      </c>
      <c r="U499" s="124">
        <f t="shared" ca="1" si="286"/>
        <v>39.47</v>
      </c>
      <c r="V499" s="121">
        <f t="shared" ca="1" si="287"/>
        <v>0.80099502487562235</v>
      </c>
      <c r="W499" s="121" t="e">
        <f t="shared" si="305"/>
        <v>#N/A</v>
      </c>
      <c r="X499" s="124">
        <f t="shared" si="306"/>
        <v>0.2</v>
      </c>
      <c r="Y499" s="124">
        <f t="shared" si="307"/>
        <v>0.8</v>
      </c>
      <c r="Z499" t="e">
        <f t="shared" ca="1" si="288"/>
        <v>#N/A</v>
      </c>
      <c r="AA499" t="e">
        <f t="shared" ca="1" si="289"/>
        <v>#N/A</v>
      </c>
      <c r="AB499" t="e">
        <f t="shared" ca="1" si="290"/>
        <v>#N/A</v>
      </c>
      <c r="AC499" t="e">
        <f t="shared" ca="1" si="291"/>
        <v>#N/A</v>
      </c>
      <c r="AD499" t="b">
        <f t="shared" ca="1" si="292"/>
        <v>0</v>
      </c>
      <c r="AE499" t="b">
        <f t="shared" ca="1" si="279"/>
        <v>0</v>
      </c>
      <c r="AF499" t="b">
        <f t="shared" ca="1" si="308"/>
        <v>0</v>
      </c>
      <c r="AG499" t="b">
        <f t="shared" ca="1" si="293"/>
        <v>0</v>
      </c>
      <c r="AH499" t="b">
        <f t="shared" ca="1" si="275"/>
        <v>0</v>
      </c>
      <c r="AI499" s="225" t="e">
        <f t="shared" ca="1" si="294"/>
        <v>#N/A</v>
      </c>
      <c r="AJ499" s="225" t="e">
        <f t="shared" ca="1" si="295"/>
        <v>#N/A</v>
      </c>
      <c r="AK499" s="225" t="e">
        <f t="shared" ca="1" si="296"/>
        <v>#N/A</v>
      </c>
      <c r="AL499" s="225" t="e">
        <f t="shared" ca="1" si="297"/>
        <v>#N/A</v>
      </c>
      <c r="AM499" t="b">
        <f t="shared" ca="1" si="298"/>
        <v>0</v>
      </c>
      <c r="AN499" t="b">
        <f t="shared" ca="1" si="276"/>
        <v>0</v>
      </c>
      <c r="AO499" t="b">
        <f t="shared" ca="1" si="309"/>
        <v>1</v>
      </c>
      <c r="AP499" t="b">
        <f t="shared" ca="1" si="299"/>
        <v>0</v>
      </c>
      <c r="AQ499" t="b">
        <f t="shared" ca="1" si="277"/>
        <v>0</v>
      </c>
      <c r="AR499" s="124" t="e">
        <f t="shared" ca="1" si="300"/>
        <v>#N/A</v>
      </c>
      <c r="AS499" s="124" t="e">
        <f t="shared" ca="1" si="301"/>
        <v>#N/A</v>
      </c>
      <c r="AT499" t="e">
        <f t="shared" ca="1" si="310"/>
        <v>#N/A</v>
      </c>
      <c r="AU499" t="e">
        <f t="shared" ca="1" si="310"/>
        <v>#N/A</v>
      </c>
    </row>
    <row r="500" spans="1:47" x14ac:dyDescent="0.25">
      <c r="A500">
        <v>468</v>
      </c>
      <c r="B500" s="74">
        <f ca="1">OFFSET(InputPriceData!B$15,CalculationsAndCharts!$A500+$A$11,0,1,1)</f>
        <v>40907</v>
      </c>
      <c r="C500" s="3">
        <f ca="1">OFFSET(InputPriceData!G$15,CalculationsAndCharts!$A500+$A$11,0,1,1)</f>
        <v>563600</v>
      </c>
      <c r="D500" s="4">
        <f ca="1">OFFSET(InputPriceData!C$15,CalculationsAndCharts!$A500+$A$11,IF($C$7,7,0),1,1)</f>
        <v>41.22</v>
      </c>
      <c r="E500" s="4">
        <f ca="1">OFFSET(InputPriceData!D$15,CalculationsAndCharts!$A500+$A$11,IF($C$7,7,0),1,1)</f>
        <v>41.48</v>
      </c>
      <c r="F500" s="4">
        <f ca="1">OFFSET(InputPriceData!E$15,CalculationsAndCharts!$A500+$A$11,IF($C$7,7,0),1,1)</f>
        <v>41.1</v>
      </c>
      <c r="G500" s="4">
        <f ca="1">OFFSET(InputPriceData!F$15,CalculationsAndCharts!$A500+$A$11,IF($C$7,7,0),1,1)</f>
        <v>41.14</v>
      </c>
      <c r="H500" s="126" t="e">
        <f t="shared" si="280"/>
        <v>#N/A</v>
      </c>
      <c r="I500" s="41" t="e">
        <f t="shared" si="312"/>
        <v>#N/A</v>
      </c>
      <c r="J500" s="41" t="e">
        <f t="shared" si="312"/>
        <v>#N/A</v>
      </c>
      <c r="K500" s="215">
        <f t="shared" ca="1" si="281"/>
        <v>41.33982412143326</v>
      </c>
      <c r="L500" s="215">
        <f t="shared" ca="1" si="302"/>
        <v>41.33982412143326</v>
      </c>
      <c r="M500" s="121">
        <f t="shared" ca="1" si="282"/>
        <v>-0.23297825401690542</v>
      </c>
      <c r="N500" s="121">
        <f t="shared" ca="1" si="303"/>
        <v>9.7521127144398576E-2</v>
      </c>
      <c r="O500" s="121">
        <f t="shared" ca="1" si="304"/>
        <v>0.64583347736601704</v>
      </c>
      <c r="P500" s="121">
        <f t="shared" ca="1" si="311"/>
        <v>-0.12426103015082823</v>
      </c>
      <c r="Q500" s="121">
        <f t="shared" ca="1" si="283"/>
        <v>0.28799342824864321</v>
      </c>
      <c r="R500" s="121">
        <f t="shared" ca="1" si="284"/>
        <v>0.39292098446830859</v>
      </c>
      <c r="S500" s="121"/>
      <c r="T500" s="124">
        <f t="shared" ca="1" si="285"/>
        <v>41.48</v>
      </c>
      <c r="U500" s="124">
        <f t="shared" ca="1" si="286"/>
        <v>39.47</v>
      </c>
      <c r="V500" s="121">
        <f t="shared" ca="1" si="287"/>
        <v>0.83084577114428027</v>
      </c>
      <c r="W500" s="121" t="e">
        <f t="shared" si="305"/>
        <v>#N/A</v>
      </c>
      <c r="X500" s="124">
        <f t="shared" si="306"/>
        <v>0.2</v>
      </c>
      <c r="Y500" s="124">
        <f t="shared" si="307"/>
        <v>0.8</v>
      </c>
      <c r="Z500" t="e">
        <f t="shared" ca="1" si="288"/>
        <v>#N/A</v>
      </c>
      <c r="AA500" t="e">
        <f t="shared" ca="1" si="289"/>
        <v>#N/A</v>
      </c>
      <c r="AB500" t="e">
        <f t="shared" ca="1" si="290"/>
        <v>#N/A</v>
      </c>
      <c r="AC500" t="e">
        <f t="shared" ca="1" si="291"/>
        <v>#N/A</v>
      </c>
      <c r="AD500" t="b">
        <f t="shared" ca="1" si="292"/>
        <v>0</v>
      </c>
      <c r="AE500" t="b">
        <f t="shared" ca="1" si="279"/>
        <v>0</v>
      </c>
      <c r="AF500" t="b">
        <f t="shared" ca="1" si="308"/>
        <v>0</v>
      </c>
      <c r="AG500" t="b">
        <f t="shared" ca="1" si="293"/>
        <v>0</v>
      </c>
      <c r="AH500" t="b">
        <f t="shared" ca="1" si="275"/>
        <v>0</v>
      </c>
      <c r="AI500" s="225" t="e">
        <f t="shared" ca="1" si="294"/>
        <v>#N/A</v>
      </c>
      <c r="AJ500" s="225" t="e">
        <f t="shared" ca="1" si="295"/>
        <v>#N/A</v>
      </c>
      <c r="AK500" s="225" t="e">
        <f t="shared" ca="1" si="296"/>
        <v>#N/A</v>
      </c>
      <c r="AL500" s="225" t="e">
        <f t="shared" ca="1" si="297"/>
        <v>#N/A</v>
      </c>
      <c r="AM500" t="b">
        <f t="shared" ca="1" si="298"/>
        <v>0</v>
      </c>
      <c r="AN500" t="b">
        <f t="shared" ca="1" si="276"/>
        <v>0</v>
      </c>
      <c r="AO500" t="b">
        <f t="shared" ca="1" si="309"/>
        <v>1</v>
      </c>
      <c r="AP500" t="b">
        <f t="shared" ca="1" si="299"/>
        <v>0</v>
      </c>
      <c r="AQ500" t="b">
        <f t="shared" ca="1" si="277"/>
        <v>0</v>
      </c>
      <c r="AR500" s="124" t="e">
        <f t="shared" ca="1" si="300"/>
        <v>#N/A</v>
      </c>
      <c r="AS500" s="124" t="e">
        <f t="shared" ca="1" si="301"/>
        <v>#N/A</v>
      </c>
      <c r="AT500" t="e">
        <f t="shared" ca="1" si="310"/>
        <v>#N/A</v>
      </c>
      <c r="AU500" t="e">
        <f t="shared" ca="1" si="310"/>
        <v>#N/A</v>
      </c>
    </row>
    <row r="501" spans="1:47" x14ac:dyDescent="0.25">
      <c r="A501">
        <v>469</v>
      </c>
      <c r="B501" s="74">
        <f ca="1">OFFSET(InputPriceData!B$15,CalculationsAndCharts!$A501+$A$11,0,1,1)</f>
        <v>40906</v>
      </c>
      <c r="C501" s="3">
        <f ca="1">OFFSET(InputPriceData!G$15,CalculationsAndCharts!$A501+$A$11,0,1,1)</f>
        <v>1020900</v>
      </c>
      <c r="D501" s="4">
        <f ca="1">OFFSET(InputPriceData!C$15,CalculationsAndCharts!$A501+$A$11,IF($C$7,7,0),1,1)</f>
        <v>41.56</v>
      </c>
      <c r="E501" s="4">
        <f ca="1">OFFSET(InputPriceData!D$15,CalculationsAndCharts!$A501+$A$11,IF($C$7,7,0),1,1)</f>
        <v>41.75</v>
      </c>
      <c r="F501" s="4">
        <f ca="1">OFFSET(InputPriceData!E$15,CalculationsAndCharts!$A501+$A$11,IF($C$7,7,0),1,1)</f>
        <v>41.1</v>
      </c>
      <c r="G501" s="4">
        <f ca="1">OFFSET(InputPriceData!F$15,CalculationsAndCharts!$A501+$A$11,IF($C$7,7,0),1,1)</f>
        <v>41.32</v>
      </c>
      <c r="H501" s="126" t="e">
        <f t="shared" si="280"/>
        <v>#N/A</v>
      </c>
      <c r="I501" s="41" t="e">
        <f t="shared" si="312"/>
        <v>#N/A</v>
      </c>
      <c r="J501" s="41" t="e">
        <f t="shared" si="312"/>
        <v>#N/A</v>
      </c>
      <c r="K501" s="215">
        <f t="shared" ca="1" si="281"/>
        <v>41.308846395119545</v>
      </c>
      <c r="L501" s="215">
        <f t="shared" ca="1" si="302"/>
        <v>41.308846395119545</v>
      </c>
      <c r="M501" s="121">
        <f t="shared" ca="1" si="282"/>
        <v>-1.3202891248756954E-2</v>
      </c>
      <c r="N501" s="121">
        <f t="shared" ca="1" si="303"/>
        <v>0.15020912242184647</v>
      </c>
      <c r="O501" s="121">
        <f t="shared" ca="1" si="304"/>
        <v>0.64583347736601704</v>
      </c>
      <c r="P501" s="121">
        <f t="shared" ca="1" si="311"/>
        <v>-0.12426103015082823</v>
      </c>
      <c r="Q501" s="121">
        <f t="shared" ca="1" si="283"/>
        <v>0.35641099877169408</v>
      </c>
      <c r="R501" s="121">
        <f t="shared" ca="1" si="284"/>
        <v>0.43661200469377093</v>
      </c>
      <c r="S501" s="121"/>
      <c r="T501" s="124">
        <f t="shared" ca="1" si="285"/>
        <v>41.48</v>
      </c>
      <c r="U501" s="124">
        <f t="shared" ca="1" si="286"/>
        <v>39.47</v>
      </c>
      <c r="V501" s="121">
        <f t="shared" ca="1" si="287"/>
        <v>0.92039800995025034</v>
      </c>
      <c r="W501" s="121" t="e">
        <f t="shared" si="305"/>
        <v>#N/A</v>
      </c>
      <c r="X501" s="124">
        <f t="shared" si="306"/>
        <v>0.2</v>
      </c>
      <c r="Y501" s="124">
        <f t="shared" si="307"/>
        <v>0.8</v>
      </c>
      <c r="Z501" t="e">
        <f t="shared" ca="1" si="288"/>
        <v>#N/A</v>
      </c>
      <c r="AA501" t="e">
        <f t="shared" ca="1" si="289"/>
        <v>#N/A</v>
      </c>
      <c r="AB501" t="e">
        <f t="shared" ca="1" si="290"/>
        <v>#N/A</v>
      </c>
      <c r="AC501" t="e">
        <f t="shared" ca="1" si="291"/>
        <v>#N/A</v>
      </c>
      <c r="AD501" t="b">
        <f t="shared" ca="1" si="292"/>
        <v>0</v>
      </c>
      <c r="AE501" t="b">
        <f t="shared" ca="1" si="279"/>
        <v>0</v>
      </c>
      <c r="AF501" t="b">
        <f t="shared" ca="1" si="308"/>
        <v>0</v>
      </c>
      <c r="AG501" t="b">
        <f t="shared" ca="1" si="293"/>
        <v>0</v>
      </c>
      <c r="AH501" t="b">
        <f t="shared" ca="1" si="275"/>
        <v>0</v>
      </c>
      <c r="AI501" s="225" t="e">
        <f t="shared" ca="1" si="294"/>
        <v>#N/A</v>
      </c>
      <c r="AJ501" s="225" t="e">
        <f t="shared" ca="1" si="295"/>
        <v>#N/A</v>
      </c>
      <c r="AK501" s="225" t="e">
        <f t="shared" ca="1" si="296"/>
        <v>#N/A</v>
      </c>
      <c r="AL501" s="225" t="e">
        <f t="shared" ca="1" si="297"/>
        <v>#N/A</v>
      </c>
      <c r="AM501" t="b">
        <f t="shared" ca="1" si="298"/>
        <v>0</v>
      </c>
      <c r="AN501" t="b">
        <f t="shared" ca="1" si="276"/>
        <v>0</v>
      </c>
      <c r="AO501" t="b">
        <f t="shared" ca="1" si="309"/>
        <v>1</v>
      </c>
      <c r="AP501" t="b">
        <f t="shared" ca="1" si="299"/>
        <v>0</v>
      </c>
      <c r="AQ501" t="b">
        <f t="shared" ca="1" si="277"/>
        <v>0</v>
      </c>
      <c r="AR501" s="124" t="e">
        <f t="shared" ca="1" si="300"/>
        <v>#N/A</v>
      </c>
      <c r="AS501" s="124" t="e">
        <f t="shared" ca="1" si="301"/>
        <v>#N/A</v>
      </c>
      <c r="AT501" t="e">
        <f t="shared" ca="1" si="310"/>
        <v>#N/A</v>
      </c>
      <c r="AU501" t="e">
        <f t="shared" ca="1" si="310"/>
        <v>#N/A</v>
      </c>
    </row>
    <row r="502" spans="1:47" x14ac:dyDescent="0.25">
      <c r="A502">
        <v>470</v>
      </c>
      <c r="B502" s="74">
        <f ca="1">OFFSET(InputPriceData!B$15,CalculationsAndCharts!$A502+$A$11,0,1,1)</f>
        <v>40905</v>
      </c>
      <c r="C502" s="3">
        <f ca="1">OFFSET(InputPriceData!G$15,CalculationsAndCharts!$A502+$A$11,0,1,1)</f>
        <v>1550200</v>
      </c>
      <c r="D502" s="4">
        <f ca="1">OFFSET(InputPriceData!C$15,CalculationsAndCharts!$A502+$A$11,IF($C$7,7,0),1,1)</f>
        <v>41.53</v>
      </c>
      <c r="E502" s="4">
        <f ca="1">OFFSET(InputPriceData!D$15,CalculationsAndCharts!$A502+$A$11,IF($C$7,7,0),1,1)</f>
        <v>41.63</v>
      </c>
      <c r="F502" s="4">
        <f ca="1">OFFSET(InputPriceData!E$15,CalculationsAndCharts!$A502+$A$11,IF($C$7,7,0),1,1)</f>
        <v>41.35</v>
      </c>
      <c r="G502" s="4">
        <f ca="1">OFFSET(InputPriceData!F$15,CalculationsAndCharts!$A502+$A$11,IF($C$7,7,0),1,1)</f>
        <v>41.45</v>
      </c>
      <c r="H502" s="126" t="e">
        <f t="shared" si="280"/>
        <v>#N/A</v>
      </c>
      <c r="I502" s="41" t="e">
        <f t="shared" si="312"/>
        <v>#N/A</v>
      </c>
      <c r="J502" s="41" t="e">
        <f t="shared" si="312"/>
        <v>#N/A</v>
      </c>
      <c r="K502" s="215">
        <f t="shared" ca="1" si="281"/>
        <v>41.185002501137205</v>
      </c>
      <c r="L502" s="215">
        <f t="shared" ca="1" si="302"/>
        <v>41.185002501137205</v>
      </c>
      <c r="M502" s="121">
        <f t="shared" ca="1" si="282"/>
        <v>0.19648046684074411</v>
      </c>
      <c r="N502" s="121">
        <f t="shared" ca="1" si="303"/>
        <v>0.1101071919199211</v>
      </c>
      <c r="O502" s="121">
        <f t="shared" ca="1" si="304"/>
        <v>0.64583347736601704</v>
      </c>
      <c r="P502" s="121">
        <f t="shared" ca="1" si="311"/>
        <v>-0.26316889066575361</v>
      </c>
      <c r="Q502" s="121">
        <f t="shared" ca="1" si="283"/>
        <v>0.41064368555377434</v>
      </c>
      <c r="R502" s="121">
        <f t="shared" ca="1" si="284"/>
        <v>0.47242531293558654</v>
      </c>
      <c r="S502" s="121"/>
      <c r="T502" s="124">
        <f t="shared" ca="1" si="285"/>
        <v>41.48</v>
      </c>
      <c r="U502" s="124">
        <f t="shared" ca="1" si="286"/>
        <v>39.47</v>
      </c>
      <c r="V502" s="121">
        <f t="shared" ca="1" si="287"/>
        <v>0.9850746268656746</v>
      </c>
      <c r="W502" s="121" t="e">
        <f t="shared" si="305"/>
        <v>#N/A</v>
      </c>
      <c r="X502" s="124">
        <f t="shared" si="306"/>
        <v>0.2</v>
      </c>
      <c r="Y502" s="124">
        <f t="shared" si="307"/>
        <v>0.8</v>
      </c>
      <c r="Z502" t="e">
        <f t="shared" ca="1" si="288"/>
        <v>#N/A</v>
      </c>
      <c r="AA502" t="e">
        <f t="shared" ca="1" si="289"/>
        <v>#N/A</v>
      </c>
      <c r="AB502" t="e">
        <f t="shared" ca="1" si="290"/>
        <v>#N/A</v>
      </c>
      <c r="AC502" t="e">
        <f t="shared" ca="1" si="291"/>
        <v>#N/A</v>
      </c>
      <c r="AD502" t="b">
        <f t="shared" ca="1" si="292"/>
        <v>0</v>
      </c>
      <c r="AE502" t="b">
        <f t="shared" ca="1" si="279"/>
        <v>0</v>
      </c>
      <c r="AF502" t="b">
        <f t="shared" ca="1" si="308"/>
        <v>0</v>
      </c>
      <c r="AG502" t="b">
        <f t="shared" ca="1" si="293"/>
        <v>0</v>
      </c>
      <c r="AH502" t="b">
        <f t="shared" ca="1" si="275"/>
        <v>0</v>
      </c>
      <c r="AI502" s="225" t="e">
        <f t="shared" ca="1" si="294"/>
        <v>#N/A</v>
      </c>
      <c r="AJ502" s="225" t="e">
        <f t="shared" ca="1" si="295"/>
        <v>#N/A</v>
      </c>
      <c r="AK502" s="225" t="e">
        <f t="shared" ca="1" si="296"/>
        <v>#N/A</v>
      </c>
      <c r="AL502" s="225" t="e">
        <f t="shared" ca="1" si="297"/>
        <v>#N/A</v>
      </c>
      <c r="AM502" t="b">
        <f t="shared" ca="1" si="298"/>
        <v>0</v>
      </c>
      <c r="AN502" t="b">
        <f t="shared" ca="1" si="276"/>
        <v>0</v>
      </c>
      <c r="AO502" t="b">
        <f t="shared" ca="1" si="309"/>
        <v>1</v>
      </c>
      <c r="AP502" t="b">
        <f t="shared" ca="1" si="299"/>
        <v>0</v>
      </c>
      <c r="AQ502" t="b">
        <f t="shared" ca="1" si="277"/>
        <v>0</v>
      </c>
      <c r="AR502" s="124" t="e">
        <f t="shared" ca="1" si="300"/>
        <v>#N/A</v>
      </c>
      <c r="AS502" s="124" t="e">
        <f t="shared" ca="1" si="301"/>
        <v>#N/A</v>
      </c>
      <c r="AT502" t="e">
        <f t="shared" ca="1" si="310"/>
        <v>#N/A</v>
      </c>
      <c r="AU502" t="e">
        <f t="shared" ca="1" si="310"/>
        <v>#N/A</v>
      </c>
    </row>
    <row r="503" spans="1:47" x14ac:dyDescent="0.25">
      <c r="A503">
        <v>471</v>
      </c>
      <c r="B503" s="74">
        <f ca="1">OFFSET(InputPriceData!B$15,CalculationsAndCharts!$A503+$A$11,0,1,1)</f>
        <v>40904</v>
      </c>
      <c r="C503" s="3">
        <f ca="1">OFFSET(InputPriceData!G$15,CalculationsAndCharts!$A503+$A$11,0,1,1)</f>
        <v>1678100</v>
      </c>
      <c r="D503" s="4">
        <f ca="1">OFFSET(InputPriceData!C$15,CalculationsAndCharts!$A503+$A$11,IF($C$7,7,0),1,1)</f>
        <v>41.26</v>
      </c>
      <c r="E503" s="4">
        <f ca="1">OFFSET(InputPriceData!D$15,CalculationsAndCharts!$A503+$A$11,IF($C$7,7,0),1,1)</f>
        <v>41.67</v>
      </c>
      <c r="F503" s="4">
        <f ca="1">OFFSET(InputPriceData!E$15,CalculationsAndCharts!$A503+$A$11,IF($C$7,7,0),1,1)</f>
        <v>40.82</v>
      </c>
      <c r="G503" s="4">
        <f ca="1">OFFSET(InputPriceData!F$15,CalculationsAndCharts!$A503+$A$11,IF($C$7,7,0),1,1)</f>
        <v>41.48</v>
      </c>
      <c r="H503" s="126" t="e">
        <f t="shared" si="280"/>
        <v>#N/A</v>
      </c>
      <c r="I503" s="41" t="e">
        <f t="shared" si="312"/>
        <v>#N/A</v>
      </c>
      <c r="J503" s="41" t="e">
        <f t="shared" si="312"/>
        <v>#N/A</v>
      </c>
      <c r="K503" s="215">
        <f t="shared" ca="1" si="281"/>
        <v>41.006986044067773</v>
      </c>
      <c r="L503" s="215">
        <f t="shared" ca="1" si="302"/>
        <v>41.006986044067773</v>
      </c>
      <c r="M503" s="121">
        <f t="shared" ca="1" si="282"/>
        <v>0.33706593616511105</v>
      </c>
      <c r="N503" s="121">
        <f t="shared" ca="1" si="303"/>
        <v>1.2393403177366827E-3</v>
      </c>
      <c r="O503" s="121">
        <f t="shared" ca="1" si="304"/>
        <v>0.64583347736601704</v>
      </c>
      <c r="P503" s="121">
        <f t="shared" ca="1" si="311"/>
        <v>-0.67428704372162906</v>
      </c>
      <c r="Q503" s="121">
        <f t="shared" ca="1" si="283"/>
        <v>0.51171569053619448</v>
      </c>
      <c r="R503" s="121">
        <f t="shared" ca="1" si="284"/>
        <v>0.50478667385877829</v>
      </c>
      <c r="S503" s="121"/>
      <c r="T503" s="124">
        <f t="shared" ca="1" si="285"/>
        <v>41.48</v>
      </c>
      <c r="U503" s="124">
        <f t="shared" ca="1" si="286"/>
        <v>39.47</v>
      </c>
      <c r="V503" s="121">
        <f t="shared" ca="1" si="287"/>
        <v>1</v>
      </c>
      <c r="W503" s="121" t="e">
        <f t="shared" si="305"/>
        <v>#N/A</v>
      </c>
      <c r="X503" s="124">
        <f t="shared" si="306"/>
        <v>0.2</v>
      </c>
      <c r="Y503" s="124">
        <f t="shared" si="307"/>
        <v>0.8</v>
      </c>
      <c r="Z503" t="e">
        <f t="shared" ca="1" si="288"/>
        <v>#N/A</v>
      </c>
      <c r="AA503" t="e">
        <f t="shared" ca="1" si="289"/>
        <v>#N/A</v>
      </c>
      <c r="AB503" t="e">
        <f t="shared" ca="1" si="290"/>
        <v>#N/A</v>
      </c>
      <c r="AC503" t="e">
        <f t="shared" ca="1" si="291"/>
        <v>#N/A</v>
      </c>
      <c r="AD503" t="b">
        <f t="shared" ca="1" si="292"/>
        <v>0</v>
      </c>
      <c r="AE503" t="b">
        <f t="shared" ca="1" si="279"/>
        <v>0</v>
      </c>
      <c r="AF503" t="b">
        <f t="shared" ca="1" si="308"/>
        <v>0</v>
      </c>
      <c r="AG503" t="b">
        <f t="shared" ca="1" si="293"/>
        <v>0</v>
      </c>
      <c r="AH503" t="b">
        <f t="shared" ca="1" si="275"/>
        <v>0</v>
      </c>
      <c r="AI503" s="225" t="e">
        <f t="shared" ca="1" si="294"/>
        <v>#N/A</v>
      </c>
      <c r="AJ503" s="225" t="e">
        <f t="shared" ca="1" si="295"/>
        <v>#N/A</v>
      </c>
      <c r="AK503" s="225" t="e">
        <f t="shared" ca="1" si="296"/>
        <v>#N/A</v>
      </c>
      <c r="AL503" s="225" t="e">
        <f t="shared" ca="1" si="297"/>
        <v>#N/A</v>
      </c>
      <c r="AM503" t="b">
        <f t="shared" ca="1" si="298"/>
        <v>0</v>
      </c>
      <c r="AN503" t="b">
        <f t="shared" ca="1" si="276"/>
        <v>0</v>
      </c>
      <c r="AO503" t="b">
        <f t="shared" ca="1" si="309"/>
        <v>1</v>
      </c>
      <c r="AP503" t="b">
        <f t="shared" ca="1" si="299"/>
        <v>0</v>
      </c>
      <c r="AQ503" t="b">
        <f t="shared" ca="1" si="277"/>
        <v>0</v>
      </c>
      <c r="AR503" s="124" t="e">
        <f t="shared" ca="1" si="300"/>
        <v>#N/A</v>
      </c>
      <c r="AS503" s="124" t="e">
        <f t="shared" ca="1" si="301"/>
        <v>#N/A</v>
      </c>
      <c r="AT503" t="e">
        <f t="shared" ca="1" si="310"/>
        <v>#N/A</v>
      </c>
      <c r="AU503" t="e">
        <f t="shared" ca="1" si="310"/>
        <v>#N/A</v>
      </c>
    </row>
    <row r="504" spans="1:47" x14ac:dyDescent="0.25">
      <c r="A504">
        <v>472</v>
      </c>
      <c r="B504" s="74">
        <f ca="1">OFFSET(InputPriceData!B$15,CalculationsAndCharts!$A504+$A$11,0,1,1)</f>
        <v>40900</v>
      </c>
      <c r="C504" s="3">
        <f ca="1">OFFSET(InputPriceData!G$15,CalculationsAndCharts!$A504+$A$11,0,1,1)</f>
        <v>862900</v>
      </c>
      <c r="D504" s="4">
        <f ca="1">OFFSET(InputPriceData!C$15,CalculationsAndCharts!$A504+$A$11,IF($C$7,7,0),1,1)</f>
        <v>41.09</v>
      </c>
      <c r="E504" s="4">
        <f ca="1">OFFSET(InputPriceData!D$15,CalculationsAndCharts!$A504+$A$11,IF($C$7,7,0),1,1)</f>
        <v>41.25</v>
      </c>
      <c r="F504" s="4">
        <f ca="1">OFFSET(InputPriceData!E$15,CalculationsAndCharts!$A504+$A$11,IF($C$7,7,0),1,1)</f>
        <v>40.880000000000003</v>
      </c>
      <c r="G504" s="4">
        <f ca="1">OFFSET(InputPriceData!F$15,CalculationsAndCharts!$A504+$A$11,IF($C$7,7,0),1,1)</f>
        <v>41.22</v>
      </c>
      <c r="H504" s="126" t="e">
        <f t="shared" si="280"/>
        <v>#N/A</v>
      </c>
      <c r="I504" s="41" t="e">
        <f t="shared" si="312"/>
        <v>#N/A</v>
      </c>
      <c r="J504" s="41" t="e">
        <f t="shared" si="312"/>
        <v>#N/A</v>
      </c>
      <c r="K504" s="215">
        <f t="shared" ca="1" si="281"/>
        <v>40.856055853811867</v>
      </c>
      <c r="L504" s="215">
        <f t="shared" ca="1" si="302"/>
        <v>40.856055853811867</v>
      </c>
      <c r="M504" s="121">
        <f t="shared" ca="1" si="282"/>
        <v>0.18425750025599008</v>
      </c>
      <c r="N504" s="121">
        <f t="shared" ca="1" si="303"/>
        <v>-0.10003047682496836</v>
      </c>
      <c r="O504" s="121">
        <f t="shared" ca="1" si="304"/>
        <v>0.64583347736601704</v>
      </c>
      <c r="P504" s="121">
        <f t="shared" ca="1" si="311"/>
        <v>-0.78985011673344396</v>
      </c>
      <c r="Q504" s="121">
        <f t="shared" ca="1" si="283"/>
        <v>0.48048166235483669</v>
      </c>
      <c r="R504" s="121">
        <f t="shared" ca="1" si="284"/>
        <v>0.55662984439078156</v>
      </c>
      <c r="S504" s="121"/>
      <c r="T504" s="124">
        <f t="shared" ca="1" si="285"/>
        <v>41.45</v>
      </c>
      <c r="U504" s="124">
        <f t="shared" ca="1" si="286"/>
        <v>38.700000000000003</v>
      </c>
      <c r="V504" s="121">
        <f t="shared" ca="1" si="287"/>
        <v>0.91636363636363494</v>
      </c>
      <c r="W504" s="121" t="e">
        <f t="shared" si="305"/>
        <v>#N/A</v>
      </c>
      <c r="X504" s="124">
        <f t="shared" si="306"/>
        <v>0.2</v>
      </c>
      <c r="Y504" s="124">
        <f t="shared" si="307"/>
        <v>0.8</v>
      </c>
      <c r="Z504" t="e">
        <f t="shared" ca="1" si="288"/>
        <v>#N/A</v>
      </c>
      <c r="AA504" t="e">
        <f t="shared" ca="1" si="289"/>
        <v>#N/A</v>
      </c>
      <c r="AB504" t="e">
        <f t="shared" ca="1" si="290"/>
        <v>#N/A</v>
      </c>
      <c r="AC504" t="e">
        <f t="shared" ca="1" si="291"/>
        <v>#N/A</v>
      </c>
      <c r="AD504" t="b">
        <f t="shared" ca="1" si="292"/>
        <v>0</v>
      </c>
      <c r="AE504" t="b">
        <f t="shared" ca="1" si="279"/>
        <v>0</v>
      </c>
      <c r="AF504" t="b">
        <f t="shared" ca="1" si="308"/>
        <v>0</v>
      </c>
      <c r="AG504" t="b">
        <f t="shared" ca="1" si="293"/>
        <v>0</v>
      </c>
      <c r="AH504" t="b">
        <f t="shared" ca="1" si="275"/>
        <v>0</v>
      </c>
      <c r="AI504" s="225" t="e">
        <f t="shared" ca="1" si="294"/>
        <v>#N/A</v>
      </c>
      <c r="AJ504" s="225" t="e">
        <f t="shared" ca="1" si="295"/>
        <v>#N/A</v>
      </c>
      <c r="AK504" s="225" t="e">
        <f t="shared" ca="1" si="296"/>
        <v>#N/A</v>
      </c>
      <c r="AL504" s="225" t="e">
        <f t="shared" ca="1" si="297"/>
        <v>#N/A</v>
      </c>
      <c r="AM504" t="b">
        <f t="shared" ca="1" si="298"/>
        <v>0</v>
      </c>
      <c r="AN504" t="b">
        <f t="shared" ca="1" si="276"/>
        <v>0</v>
      </c>
      <c r="AO504" t="b">
        <f t="shared" ca="1" si="309"/>
        <v>1</v>
      </c>
      <c r="AP504" t="b">
        <f t="shared" ca="1" si="299"/>
        <v>0</v>
      </c>
      <c r="AQ504" t="b">
        <f t="shared" ca="1" si="277"/>
        <v>0</v>
      </c>
      <c r="AR504" s="124" t="e">
        <f t="shared" ca="1" si="300"/>
        <v>#N/A</v>
      </c>
      <c r="AS504" s="124" t="e">
        <f t="shared" ca="1" si="301"/>
        <v>#N/A</v>
      </c>
      <c r="AT504" t="e">
        <f t="shared" ca="1" si="310"/>
        <v>#N/A</v>
      </c>
      <c r="AU504" t="e">
        <f t="shared" ca="1" si="310"/>
        <v>#N/A</v>
      </c>
    </row>
    <row r="505" spans="1:47" x14ac:dyDescent="0.25">
      <c r="A505">
        <v>473</v>
      </c>
      <c r="B505" s="74">
        <f ca="1">OFFSET(InputPriceData!B$15,CalculationsAndCharts!$A505+$A$11,0,1,1)</f>
        <v>40899</v>
      </c>
      <c r="C505" s="3">
        <f ca="1">OFFSET(InputPriceData!G$15,CalculationsAndCharts!$A505+$A$11,0,1,1)</f>
        <v>2220700</v>
      </c>
      <c r="D505" s="4">
        <f ca="1">OFFSET(InputPriceData!C$15,CalculationsAndCharts!$A505+$A$11,IF($C$7,7,0),1,1)</f>
        <v>40.83</v>
      </c>
      <c r="E505" s="4">
        <f ca="1">OFFSET(InputPriceData!D$15,CalculationsAndCharts!$A505+$A$11,IF($C$7,7,0),1,1)</f>
        <v>41.27</v>
      </c>
      <c r="F505" s="4">
        <f ca="1">OFFSET(InputPriceData!E$15,CalculationsAndCharts!$A505+$A$11,IF($C$7,7,0),1,1)</f>
        <v>40.5</v>
      </c>
      <c r="G505" s="4">
        <f ca="1">OFFSET(InputPriceData!F$15,CalculationsAndCharts!$A505+$A$11,IF($C$7,7,0),1,1)</f>
        <v>40.950000000000003</v>
      </c>
      <c r="H505" s="126" t="e">
        <f t="shared" si="280"/>
        <v>#N/A</v>
      </c>
      <c r="I505" s="41" t="e">
        <f t="shared" si="312"/>
        <v>#N/A</v>
      </c>
      <c r="J505" s="41" t="e">
        <f t="shared" si="312"/>
        <v>#N/A</v>
      </c>
      <c r="K505" s="215">
        <f t="shared" ca="1" si="281"/>
        <v>40.79309502049729</v>
      </c>
      <c r="L505" s="215">
        <f t="shared" ca="1" si="302"/>
        <v>40.79309502049729</v>
      </c>
      <c r="M505" s="121">
        <f t="shared" ca="1" si="282"/>
        <v>-1.2402307640661147E-2</v>
      </c>
      <c r="N505" s="121">
        <f t="shared" ca="1" si="303"/>
        <v>-0.12426103015082823</v>
      </c>
      <c r="O505" s="121">
        <f t="shared" ca="1" si="304"/>
        <v>0.64583347736601704</v>
      </c>
      <c r="P505" s="121">
        <f t="shared" ca="1" si="311"/>
        <v>-0.78985011673344396</v>
      </c>
      <c r="Q505" s="121">
        <f t="shared" ca="1" si="283"/>
        <v>0.46360429924680546</v>
      </c>
      <c r="R505" s="121">
        <f t="shared" ca="1" si="284"/>
        <v>0.64542376697191717</v>
      </c>
      <c r="S505" s="121"/>
      <c r="T505" s="124">
        <f t="shared" ca="1" si="285"/>
        <v>41.45</v>
      </c>
      <c r="U505" s="124">
        <f t="shared" ca="1" si="286"/>
        <v>38.32</v>
      </c>
      <c r="V505" s="121">
        <f t="shared" ca="1" si="287"/>
        <v>0.84025559105431324</v>
      </c>
      <c r="W505" s="121" t="e">
        <f t="shared" si="305"/>
        <v>#N/A</v>
      </c>
      <c r="X505" s="124">
        <f t="shared" si="306"/>
        <v>0.2</v>
      </c>
      <c r="Y505" s="124">
        <f t="shared" si="307"/>
        <v>0.8</v>
      </c>
      <c r="Z505" t="e">
        <f t="shared" ca="1" si="288"/>
        <v>#N/A</v>
      </c>
      <c r="AA505" t="e">
        <f t="shared" ca="1" si="289"/>
        <v>#N/A</v>
      </c>
      <c r="AB505" t="e">
        <f t="shared" ca="1" si="290"/>
        <v>#N/A</v>
      </c>
      <c r="AC505" t="e">
        <f t="shared" ca="1" si="291"/>
        <v>#N/A</v>
      </c>
      <c r="AD505" t="b">
        <f t="shared" ca="1" si="292"/>
        <v>0</v>
      </c>
      <c r="AE505" t="b">
        <f t="shared" ca="1" si="279"/>
        <v>0</v>
      </c>
      <c r="AF505" t="b">
        <f t="shared" ca="1" si="308"/>
        <v>0</v>
      </c>
      <c r="AG505" t="b">
        <f t="shared" ca="1" si="293"/>
        <v>0</v>
      </c>
      <c r="AH505" t="b">
        <f t="shared" ca="1" si="275"/>
        <v>0</v>
      </c>
      <c r="AI505" s="225" t="e">
        <f t="shared" ca="1" si="294"/>
        <v>#N/A</v>
      </c>
      <c r="AJ505" s="225" t="e">
        <f t="shared" ca="1" si="295"/>
        <v>#N/A</v>
      </c>
      <c r="AK505" s="225" t="e">
        <f t="shared" ca="1" si="296"/>
        <v>#N/A</v>
      </c>
      <c r="AL505" s="225" t="e">
        <f t="shared" ca="1" si="297"/>
        <v>#N/A</v>
      </c>
      <c r="AM505" t="b">
        <f t="shared" ca="1" si="298"/>
        <v>0</v>
      </c>
      <c r="AN505" t="b">
        <f t="shared" ca="1" si="276"/>
        <v>0</v>
      </c>
      <c r="AO505" t="b">
        <f t="shared" ca="1" si="309"/>
        <v>1</v>
      </c>
      <c r="AP505" t="b">
        <f t="shared" ca="1" si="299"/>
        <v>0</v>
      </c>
      <c r="AQ505" t="b">
        <f t="shared" ca="1" si="277"/>
        <v>0</v>
      </c>
      <c r="AR505" s="124" t="e">
        <f t="shared" ca="1" si="300"/>
        <v>#N/A</v>
      </c>
      <c r="AS505" s="124" t="e">
        <f t="shared" ca="1" si="301"/>
        <v>#N/A</v>
      </c>
      <c r="AT505" t="e">
        <f t="shared" ca="1" si="310"/>
        <v>#N/A</v>
      </c>
      <c r="AU505" t="e">
        <f t="shared" ca="1" si="310"/>
        <v>#N/A</v>
      </c>
    </row>
    <row r="506" spans="1:47" x14ac:dyDescent="0.25">
      <c r="A506">
        <v>474</v>
      </c>
      <c r="B506" s="74">
        <f ca="1">OFFSET(InputPriceData!B$15,CalculationsAndCharts!$A506+$A$11,0,1,1)</f>
        <v>40898</v>
      </c>
      <c r="C506" s="3">
        <f ca="1">OFFSET(InputPriceData!G$15,CalculationsAndCharts!$A506+$A$11,0,1,1)</f>
        <v>2076000</v>
      </c>
      <c r="D506" s="4">
        <f ca="1">OFFSET(InputPriceData!C$15,CalculationsAndCharts!$A506+$A$11,IF($C$7,7,0),1,1)</f>
        <v>40.950000000000003</v>
      </c>
      <c r="E506" s="4">
        <f ca="1">OFFSET(InputPriceData!D$15,CalculationsAndCharts!$A506+$A$11,IF($C$7,7,0),1,1)</f>
        <v>41.03</v>
      </c>
      <c r="F506" s="4">
        <f ca="1">OFFSET(InputPriceData!E$15,CalculationsAndCharts!$A506+$A$11,IF($C$7,7,0),1,1)</f>
        <v>40.409999999999997</v>
      </c>
      <c r="G506" s="4">
        <f ca="1">OFFSET(InputPriceData!F$15,CalculationsAndCharts!$A506+$A$11,IF($C$7,7,0),1,1)</f>
        <v>40.72</v>
      </c>
      <c r="H506" s="126" t="e">
        <f t="shared" si="280"/>
        <v>#N/A</v>
      </c>
      <c r="I506" s="41" t="e">
        <f t="shared" si="312"/>
        <v>#N/A</v>
      </c>
      <c r="J506" s="41" t="e">
        <f t="shared" si="312"/>
        <v>#N/A</v>
      </c>
      <c r="K506" s="215">
        <f t="shared" ca="1" si="281"/>
        <v>40.819670966291369</v>
      </c>
      <c r="L506" s="215">
        <f t="shared" ca="1" si="302"/>
        <v>40.819670966291369</v>
      </c>
      <c r="M506" s="121">
        <f t="shared" ca="1" si="282"/>
        <v>-0.20501587824076811</v>
      </c>
      <c r="N506" s="121">
        <f t="shared" ca="1" si="303"/>
        <v>-5.3811601835324768E-2</v>
      </c>
      <c r="O506" s="121">
        <f t="shared" ca="1" si="304"/>
        <v>0.64583347736601704</v>
      </c>
      <c r="P506" s="121">
        <f t="shared" ca="1" si="311"/>
        <v>-0.78985011673344396</v>
      </c>
      <c r="Q506" s="121">
        <f t="shared" ca="1" si="283"/>
        <v>0.51267460178773072</v>
      </c>
      <c r="R506" s="121">
        <f t="shared" ca="1" si="284"/>
        <v>0.75460334838657184</v>
      </c>
      <c r="S506" s="121"/>
      <c r="T506" s="124">
        <f t="shared" ca="1" si="285"/>
        <v>41.45</v>
      </c>
      <c r="U506" s="124">
        <f t="shared" ca="1" si="286"/>
        <v>38.32</v>
      </c>
      <c r="V506" s="121">
        <f t="shared" ca="1" si="287"/>
        <v>0.76677316293929609</v>
      </c>
      <c r="W506" s="121" t="e">
        <f t="shared" si="305"/>
        <v>#N/A</v>
      </c>
      <c r="X506" s="124">
        <f t="shared" si="306"/>
        <v>0.2</v>
      </c>
      <c r="Y506" s="124">
        <f t="shared" si="307"/>
        <v>0.8</v>
      </c>
      <c r="Z506" t="e">
        <f t="shared" ca="1" si="288"/>
        <v>#N/A</v>
      </c>
      <c r="AA506" t="e">
        <f t="shared" ca="1" si="289"/>
        <v>#N/A</v>
      </c>
      <c r="AB506" t="e">
        <f t="shared" ca="1" si="290"/>
        <v>#N/A</v>
      </c>
      <c r="AC506" t="e">
        <f t="shared" ca="1" si="291"/>
        <v>#N/A</v>
      </c>
      <c r="AD506" t="b">
        <f t="shared" ca="1" si="292"/>
        <v>0</v>
      </c>
      <c r="AE506" t="b">
        <f t="shared" ca="1" si="279"/>
        <v>0</v>
      </c>
      <c r="AF506" t="b">
        <f t="shared" ca="1" si="308"/>
        <v>0</v>
      </c>
      <c r="AG506" t="b">
        <f t="shared" ca="1" si="293"/>
        <v>0</v>
      </c>
      <c r="AH506" t="b">
        <f t="shared" ca="1" si="275"/>
        <v>0</v>
      </c>
      <c r="AI506" s="225" t="e">
        <f t="shared" ca="1" si="294"/>
        <v>#N/A</v>
      </c>
      <c r="AJ506" s="225" t="e">
        <f t="shared" ca="1" si="295"/>
        <v>#N/A</v>
      </c>
      <c r="AK506" s="225" t="e">
        <f t="shared" ca="1" si="296"/>
        <v>#N/A</v>
      </c>
      <c r="AL506" s="225" t="e">
        <f t="shared" ca="1" si="297"/>
        <v>#N/A</v>
      </c>
      <c r="AM506" t="b">
        <f t="shared" ca="1" si="298"/>
        <v>0</v>
      </c>
      <c r="AN506" t="b">
        <f t="shared" ca="1" si="276"/>
        <v>0</v>
      </c>
      <c r="AO506" t="b">
        <f t="shared" ca="1" si="309"/>
        <v>1</v>
      </c>
      <c r="AP506" t="b">
        <f t="shared" ca="1" si="299"/>
        <v>0</v>
      </c>
      <c r="AQ506" t="b">
        <f t="shared" ca="1" si="277"/>
        <v>0</v>
      </c>
      <c r="AR506" s="124" t="e">
        <f t="shared" ca="1" si="300"/>
        <v>#N/A</v>
      </c>
      <c r="AS506" s="124" t="e">
        <f t="shared" ca="1" si="301"/>
        <v>#N/A</v>
      </c>
      <c r="AT506" t="e">
        <f t="shared" ca="1" si="310"/>
        <v>#N/A</v>
      </c>
      <c r="AU506" t="e">
        <f t="shared" ca="1" si="310"/>
        <v>#N/A</v>
      </c>
    </row>
    <row r="507" spans="1:47" x14ac:dyDescent="0.25">
      <c r="A507">
        <v>475</v>
      </c>
      <c r="B507" s="74">
        <f ca="1">OFFSET(InputPriceData!B$15,CalculationsAndCharts!$A507+$A$11,0,1,1)</f>
        <v>40897</v>
      </c>
      <c r="C507" s="3">
        <f ca="1">OFFSET(InputPriceData!G$15,CalculationsAndCharts!$A507+$A$11,0,1,1)</f>
        <v>1604300</v>
      </c>
      <c r="D507" s="4">
        <f ca="1">OFFSET(InputPriceData!C$15,CalculationsAndCharts!$A507+$A$11,IF($C$7,7,0),1,1)</f>
        <v>40.92</v>
      </c>
      <c r="E507" s="4">
        <f ca="1">OFFSET(InputPriceData!D$15,CalculationsAndCharts!$A507+$A$11,IF($C$7,7,0),1,1)</f>
        <v>41.09</v>
      </c>
      <c r="F507" s="4">
        <f ca="1">OFFSET(InputPriceData!E$15,CalculationsAndCharts!$A507+$A$11,IF($C$7,7,0),1,1)</f>
        <v>40.6</v>
      </c>
      <c r="G507" s="4">
        <f ca="1">OFFSET(InputPriceData!F$15,CalculationsAndCharts!$A507+$A$11,IF($C$7,7,0),1,1)</f>
        <v>40.86</v>
      </c>
      <c r="H507" s="126" t="e">
        <f t="shared" si="280"/>
        <v>#N/A</v>
      </c>
      <c r="I507" s="41" t="e">
        <f t="shared" si="312"/>
        <v>#N/A</v>
      </c>
      <c r="J507" s="41" t="e">
        <f t="shared" si="312"/>
        <v>#N/A</v>
      </c>
      <c r="K507" s="215">
        <f t="shared" ca="1" si="281"/>
        <v>40.893720431712609</v>
      </c>
      <c r="L507" s="215">
        <f t="shared" ca="1" si="302"/>
        <v>40.893720431712609</v>
      </c>
      <c r="M507" s="121">
        <f t="shared" ca="1" si="282"/>
        <v>-2.8118896339529881E-2</v>
      </c>
      <c r="N507" s="121">
        <f t="shared" ca="1" si="303"/>
        <v>8.3687705705769028E-2</v>
      </c>
      <c r="O507" s="121">
        <f t="shared" ca="1" si="304"/>
        <v>0.64583347736601704</v>
      </c>
      <c r="P507" s="121">
        <f t="shared" ca="1" si="311"/>
        <v>-0.78985011673344396</v>
      </c>
      <c r="Q507" s="121">
        <f t="shared" ca="1" si="283"/>
        <v>0.60844731111324257</v>
      </c>
      <c r="R507" s="121">
        <f t="shared" ca="1" si="284"/>
        <v>0.85605868830405407</v>
      </c>
      <c r="S507" s="121"/>
      <c r="T507" s="124">
        <f t="shared" ca="1" si="285"/>
        <v>41.45</v>
      </c>
      <c r="U507" s="124">
        <f t="shared" ca="1" si="286"/>
        <v>38.32</v>
      </c>
      <c r="V507" s="121">
        <f t="shared" ca="1" si="287"/>
        <v>0.81150159744408856</v>
      </c>
      <c r="W507" s="121" t="e">
        <f t="shared" si="305"/>
        <v>#N/A</v>
      </c>
      <c r="X507" s="124">
        <f t="shared" si="306"/>
        <v>0.2</v>
      </c>
      <c r="Y507" s="124">
        <f t="shared" si="307"/>
        <v>0.8</v>
      </c>
      <c r="Z507" t="e">
        <f t="shared" ca="1" si="288"/>
        <v>#N/A</v>
      </c>
      <c r="AA507" t="e">
        <f t="shared" ca="1" si="289"/>
        <v>#N/A</v>
      </c>
      <c r="AB507" t="e">
        <f t="shared" ca="1" si="290"/>
        <v>#N/A</v>
      </c>
      <c r="AC507" t="e">
        <f t="shared" ca="1" si="291"/>
        <v>#N/A</v>
      </c>
      <c r="AD507" t="b">
        <f t="shared" ca="1" si="292"/>
        <v>0</v>
      </c>
      <c r="AE507" t="b">
        <f t="shared" ca="1" si="279"/>
        <v>0</v>
      </c>
      <c r="AF507" t="b">
        <f t="shared" ca="1" si="308"/>
        <v>0</v>
      </c>
      <c r="AG507" t="b">
        <f t="shared" ca="1" si="293"/>
        <v>0</v>
      </c>
      <c r="AH507" t="b">
        <f t="shared" ca="1" si="275"/>
        <v>0</v>
      </c>
      <c r="AI507" s="225" t="e">
        <f t="shared" ca="1" si="294"/>
        <v>#N/A</v>
      </c>
      <c r="AJ507" s="225" t="e">
        <f t="shared" ca="1" si="295"/>
        <v>#N/A</v>
      </c>
      <c r="AK507" s="225" t="e">
        <f t="shared" ca="1" si="296"/>
        <v>#N/A</v>
      </c>
      <c r="AL507" s="225" t="e">
        <f t="shared" ca="1" si="297"/>
        <v>#N/A</v>
      </c>
      <c r="AM507" t="b">
        <f t="shared" ca="1" si="298"/>
        <v>0</v>
      </c>
      <c r="AN507" t="b">
        <f t="shared" ca="1" si="276"/>
        <v>0</v>
      </c>
      <c r="AO507" t="b">
        <f t="shared" ca="1" si="309"/>
        <v>1</v>
      </c>
      <c r="AP507" t="b">
        <f t="shared" ca="1" si="299"/>
        <v>0</v>
      </c>
      <c r="AQ507" t="b">
        <f t="shared" ca="1" si="277"/>
        <v>0</v>
      </c>
      <c r="AR507" s="124" t="e">
        <f t="shared" ca="1" si="300"/>
        <v>#N/A</v>
      </c>
      <c r="AS507" s="124" t="e">
        <f t="shared" ca="1" si="301"/>
        <v>#N/A</v>
      </c>
      <c r="AT507" t="e">
        <f t="shared" ca="1" si="310"/>
        <v>#N/A</v>
      </c>
      <c r="AU507" t="e">
        <f t="shared" ca="1" si="310"/>
        <v>#N/A</v>
      </c>
    </row>
    <row r="508" spans="1:47" x14ac:dyDescent="0.25">
      <c r="A508">
        <v>476</v>
      </c>
      <c r="B508" s="74">
        <f ca="1">OFFSET(InputPriceData!B$15,CalculationsAndCharts!$A508+$A$11,0,1,1)</f>
        <v>40896</v>
      </c>
      <c r="C508" s="3">
        <f ca="1">OFFSET(InputPriceData!G$15,CalculationsAndCharts!$A508+$A$11,0,1,1)</f>
        <v>1762500</v>
      </c>
      <c r="D508" s="4">
        <f ca="1">OFFSET(InputPriceData!C$15,CalculationsAndCharts!$A508+$A$11,IF($C$7,7,0),1,1)</f>
        <v>41.44</v>
      </c>
      <c r="E508" s="4">
        <f ca="1">OFFSET(InputPriceData!D$15,CalculationsAndCharts!$A508+$A$11,IF($C$7,7,0),1,1)</f>
        <v>41.45</v>
      </c>
      <c r="F508" s="4">
        <f ca="1">OFFSET(InputPriceData!E$15,CalculationsAndCharts!$A508+$A$11,IF($C$7,7,0),1,1)</f>
        <v>40.24</v>
      </c>
      <c r="G508" s="4">
        <f ca="1">OFFSET(InputPriceData!F$15,CalculationsAndCharts!$A508+$A$11,IF($C$7,7,0),1,1)</f>
        <v>40.47</v>
      </c>
      <c r="H508" s="126" t="e">
        <f t="shared" si="280"/>
        <v>#N/A</v>
      </c>
      <c r="I508" s="41" t="e">
        <f t="shared" si="312"/>
        <v>#N/A</v>
      </c>
      <c r="J508" s="41" t="e">
        <f t="shared" si="312"/>
        <v>#N/A</v>
      </c>
      <c r="K508" s="215">
        <f t="shared" ca="1" si="281"/>
        <v>41.009924218653055</v>
      </c>
      <c r="L508" s="215">
        <f t="shared" ca="1" si="302"/>
        <v>41.009924218653055</v>
      </c>
      <c r="M508" s="121">
        <f t="shared" ca="1" si="282"/>
        <v>-0.39764925866688539</v>
      </c>
      <c r="N508" s="121">
        <f t="shared" ca="1" si="303"/>
        <v>0.29474654815929452</v>
      </c>
      <c r="O508" s="121">
        <f t="shared" ca="1" si="304"/>
        <v>0.64583347736601704</v>
      </c>
      <c r="P508" s="121">
        <f t="shared" ca="1" si="311"/>
        <v>-0.78985011673344396</v>
      </c>
      <c r="Q508" s="121">
        <f t="shared" ca="1" si="283"/>
        <v>0.75545661268982922</v>
      </c>
      <c r="R508" s="121">
        <f t="shared" ca="1" si="284"/>
        <v>0.92086470749286897</v>
      </c>
      <c r="S508" s="121"/>
      <c r="T508" s="124">
        <f t="shared" ca="1" si="285"/>
        <v>41.45</v>
      </c>
      <c r="U508" s="124">
        <f t="shared" ca="1" si="286"/>
        <v>38.32</v>
      </c>
      <c r="V508" s="121">
        <f t="shared" ca="1" si="287"/>
        <v>0.6869009584664526</v>
      </c>
      <c r="W508" s="121" t="e">
        <f t="shared" si="305"/>
        <v>#N/A</v>
      </c>
      <c r="X508" s="124">
        <f t="shared" si="306"/>
        <v>0.2</v>
      </c>
      <c r="Y508" s="124">
        <f t="shared" si="307"/>
        <v>0.8</v>
      </c>
      <c r="Z508" t="e">
        <f t="shared" ca="1" si="288"/>
        <v>#N/A</v>
      </c>
      <c r="AA508" t="e">
        <f t="shared" ca="1" si="289"/>
        <v>#N/A</v>
      </c>
      <c r="AB508" t="e">
        <f t="shared" ca="1" si="290"/>
        <v>#N/A</v>
      </c>
      <c r="AC508" t="e">
        <f t="shared" ca="1" si="291"/>
        <v>#N/A</v>
      </c>
      <c r="AD508" t="b">
        <f t="shared" ca="1" si="292"/>
        <v>0</v>
      </c>
      <c r="AE508" t="b">
        <f t="shared" ca="1" si="279"/>
        <v>0</v>
      </c>
      <c r="AF508" t="b">
        <f t="shared" ca="1" si="308"/>
        <v>0</v>
      </c>
      <c r="AG508" t="b">
        <f t="shared" ca="1" si="293"/>
        <v>0</v>
      </c>
      <c r="AH508" t="b">
        <f t="shared" ca="1" si="275"/>
        <v>0</v>
      </c>
      <c r="AI508" s="225" t="e">
        <f t="shared" ca="1" si="294"/>
        <v>#N/A</v>
      </c>
      <c r="AJ508" s="225" t="e">
        <f t="shared" ca="1" si="295"/>
        <v>#N/A</v>
      </c>
      <c r="AK508" s="225" t="e">
        <f t="shared" ca="1" si="296"/>
        <v>#N/A</v>
      </c>
      <c r="AL508" s="225" t="e">
        <f t="shared" ca="1" si="297"/>
        <v>#N/A</v>
      </c>
      <c r="AM508" t="b">
        <f t="shared" ca="1" si="298"/>
        <v>0</v>
      </c>
      <c r="AN508" t="b">
        <f t="shared" ca="1" si="276"/>
        <v>0</v>
      </c>
      <c r="AO508" t="b">
        <f t="shared" ca="1" si="309"/>
        <v>1</v>
      </c>
      <c r="AP508" t="b">
        <f t="shared" ca="1" si="299"/>
        <v>0</v>
      </c>
      <c r="AQ508" t="b">
        <f t="shared" ca="1" si="277"/>
        <v>0</v>
      </c>
      <c r="AR508" s="124" t="e">
        <f t="shared" ca="1" si="300"/>
        <v>#N/A</v>
      </c>
      <c r="AS508" s="124" t="e">
        <f t="shared" ca="1" si="301"/>
        <v>#N/A</v>
      </c>
      <c r="AT508" t="e">
        <f t="shared" ca="1" si="310"/>
        <v>#N/A</v>
      </c>
      <c r="AU508" t="e">
        <f t="shared" ca="1" si="310"/>
        <v>#N/A</v>
      </c>
    </row>
    <row r="509" spans="1:47" x14ac:dyDescent="0.25">
      <c r="A509">
        <v>477</v>
      </c>
      <c r="B509" s="74">
        <f ca="1">OFFSET(InputPriceData!B$15,CalculationsAndCharts!$A509+$A$11,0,1,1)</f>
        <v>40893</v>
      </c>
      <c r="C509" s="3">
        <f ca="1">OFFSET(InputPriceData!G$15,CalculationsAndCharts!$A509+$A$11,0,1,1)</f>
        <v>2473400</v>
      </c>
      <c r="D509" s="4">
        <f ca="1">OFFSET(InputPriceData!C$15,CalculationsAndCharts!$A509+$A$11,IF($C$7,7,0),1,1)</f>
        <v>40.880000000000003</v>
      </c>
      <c r="E509" s="4">
        <f ca="1">OFFSET(InputPriceData!D$15,CalculationsAndCharts!$A509+$A$11,IF($C$7,7,0),1,1)</f>
        <v>41.15</v>
      </c>
      <c r="F509" s="4">
        <f ca="1">OFFSET(InputPriceData!E$15,CalculationsAndCharts!$A509+$A$11,IF($C$7,7,0),1,1)</f>
        <v>40.35</v>
      </c>
      <c r="G509" s="4">
        <f ca="1">OFFSET(InputPriceData!F$15,CalculationsAndCharts!$A509+$A$11,IF($C$7,7,0),1,1)</f>
        <v>41.02</v>
      </c>
      <c r="H509" s="126" t="e">
        <f t="shared" si="280"/>
        <v>#N/A</v>
      </c>
      <c r="I509" s="41" t="e">
        <f t="shared" si="312"/>
        <v>#N/A</v>
      </c>
      <c r="J509" s="41" t="e">
        <f t="shared" si="312"/>
        <v>#N/A</v>
      </c>
      <c r="K509" s="215">
        <f t="shared" ca="1" si="281"/>
        <v>41.080168811176833</v>
      </c>
      <c r="L509" s="215">
        <f t="shared" ca="1" si="302"/>
        <v>41.080168811176833</v>
      </c>
      <c r="M509" s="121">
        <f t="shared" ca="1" si="282"/>
        <v>0.19481462585785597</v>
      </c>
      <c r="N509" s="121">
        <f t="shared" ca="1" si="303"/>
        <v>0.49547700665358485</v>
      </c>
      <c r="O509" s="121">
        <f t="shared" ca="1" si="304"/>
        <v>0.64583347736601704</v>
      </c>
      <c r="P509" s="121">
        <f t="shared" ca="1" si="311"/>
        <v>-0.78985011673344396</v>
      </c>
      <c r="Q509" s="121">
        <f t="shared" ca="1" si="283"/>
        <v>0.89527186120229785</v>
      </c>
      <c r="R509" s="121">
        <f t="shared" ca="1" si="284"/>
        <v>0.93138948020665224</v>
      </c>
      <c r="S509" s="121"/>
      <c r="T509" s="124">
        <f t="shared" ca="1" si="285"/>
        <v>41.45</v>
      </c>
      <c r="U509" s="124">
        <f t="shared" ca="1" si="286"/>
        <v>38.32</v>
      </c>
      <c r="V509" s="121">
        <f t="shared" ca="1" si="287"/>
        <v>0.86261980830670948</v>
      </c>
      <c r="W509" s="121" t="e">
        <f t="shared" si="305"/>
        <v>#N/A</v>
      </c>
      <c r="X509" s="124">
        <f t="shared" si="306"/>
        <v>0.2</v>
      </c>
      <c r="Y509" s="124">
        <f t="shared" si="307"/>
        <v>0.8</v>
      </c>
      <c r="Z509" t="e">
        <f t="shared" ca="1" si="288"/>
        <v>#N/A</v>
      </c>
      <c r="AA509" t="e">
        <f t="shared" ca="1" si="289"/>
        <v>#N/A</v>
      </c>
      <c r="AB509" t="e">
        <f t="shared" ca="1" si="290"/>
        <v>#N/A</v>
      </c>
      <c r="AC509" t="e">
        <f t="shared" ca="1" si="291"/>
        <v>#N/A</v>
      </c>
      <c r="AD509" t="b">
        <f t="shared" ca="1" si="292"/>
        <v>0</v>
      </c>
      <c r="AE509" t="b">
        <f t="shared" ca="1" si="279"/>
        <v>0</v>
      </c>
      <c r="AF509" t="b">
        <f t="shared" ca="1" si="308"/>
        <v>0</v>
      </c>
      <c r="AG509" t="b">
        <f t="shared" ca="1" si="293"/>
        <v>0</v>
      </c>
      <c r="AH509" t="b">
        <f t="shared" ca="1" si="275"/>
        <v>0</v>
      </c>
      <c r="AI509" s="225" t="e">
        <f t="shared" ca="1" si="294"/>
        <v>#N/A</v>
      </c>
      <c r="AJ509" s="225" t="e">
        <f t="shared" ca="1" si="295"/>
        <v>#N/A</v>
      </c>
      <c r="AK509" s="225" t="e">
        <f t="shared" ca="1" si="296"/>
        <v>#N/A</v>
      </c>
      <c r="AL509" s="225" t="e">
        <f t="shared" ca="1" si="297"/>
        <v>#N/A</v>
      </c>
      <c r="AM509" t="b">
        <f t="shared" ca="1" si="298"/>
        <v>0</v>
      </c>
      <c r="AN509" t="b">
        <f t="shared" ca="1" si="276"/>
        <v>0</v>
      </c>
      <c r="AO509" t="b">
        <f t="shared" ca="1" si="309"/>
        <v>1</v>
      </c>
      <c r="AP509" t="b">
        <f t="shared" ca="1" si="299"/>
        <v>0</v>
      </c>
      <c r="AQ509" t="b">
        <f t="shared" ca="1" si="277"/>
        <v>0</v>
      </c>
      <c r="AR509" s="124" t="e">
        <f t="shared" ca="1" si="300"/>
        <v>#N/A</v>
      </c>
      <c r="AS509" s="124" t="e">
        <f t="shared" ca="1" si="301"/>
        <v>#N/A</v>
      </c>
      <c r="AT509" t="e">
        <f t="shared" ca="1" si="310"/>
        <v>#N/A</v>
      </c>
      <c r="AU509" t="e">
        <f t="shared" ca="1" si="310"/>
        <v>#N/A</v>
      </c>
    </row>
    <row r="510" spans="1:47" x14ac:dyDescent="0.25">
      <c r="A510">
        <v>478</v>
      </c>
      <c r="B510" s="74">
        <f ca="1">OFFSET(InputPriceData!B$15,CalculationsAndCharts!$A510+$A$11,0,1,1)</f>
        <v>40892</v>
      </c>
      <c r="C510" s="3">
        <f ca="1">OFFSET(InputPriceData!G$15,CalculationsAndCharts!$A510+$A$11,0,1,1)</f>
        <v>2118800</v>
      </c>
      <c r="D510" s="4">
        <f ca="1">OFFSET(InputPriceData!C$15,CalculationsAndCharts!$A510+$A$11,IF($C$7,7,0),1,1)</f>
        <v>41.1</v>
      </c>
      <c r="E510" s="4">
        <f ca="1">OFFSET(InputPriceData!D$15,CalculationsAndCharts!$A510+$A$11,IF($C$7,7,0),1,1)</f>
        <v>41.65</v>
      </c>
      <c r="F510" s="4">
        <f ca="1">OFFSET(InputPriceData!E$15,CalculationsAndCharts!$A510+$A$11,IF($C$7,7,0),1,1)</f>
        <v>40.71</v>
      </c>
      <c r="G510" s="4">
        <f ca="1">OFFSET(InputPriceData!F$15,CalculationsAndCharts!$A510+$A$11,IF($C$7,7,0),1,1)</f>
        <v>40.909999999999997</v>
      </c>
      <c r="H510" s="126" t="e">
        <f t="shared" si="280"/>
        <v>#N/A</v>
      </c>
      <c r="I510" s="41" t="e">
        <f t="shared" si="312"/>
        <v>#N/A</v>
      </c>
      <c r="J510" s="41" t="e">
        <f t="shared" si="312"/>
        <v>#N/A</v>
      </c>
      <c r="K510" s="215">
        <f t="shared" ca="1" si="281"/>
        <v>41.044675110916529</v>
      </c>
      <c r="L510" s="215">
        <f t="shared" ca="1" si="302"/>
        <v>41.044675110916529</v>
      </c>
      <c r="M510" s="121">
        <f t="shared" ca="1" si="282"/>
        <v>0.18044759969651636</v>
      </c>
      <c r="N510" s="121">
        <f t="shared" ca="1" si="303"/>
        <v>0.61615769535676013</v>
      </c>
      <c r="O510" s="121">
        <f t="shared" ca="1" si="304"/>
        <v>0.64583347736601704</v>
      </c>
      <c r="P510" s="121">
        <f t="shared" ca="1" si="311"/>
        <v>-0.78985011673344396</v>
      </c>
      <c r="Q510" s="121">
        <f t="shared" ca="1" si="283"/>
        <v>0.97932985921743354</v>
      </c>
      <c r="R510" s="121">
        <f t="shared" ca="1" si="284"/>
        <v>0.89172476610609808</v>
      </c>
      <c r="S510" s="121"/>
      <c r="T510" s="124">
        <f t="shared" ca="1" si="285"/>
        <v>41.45</v>
      </c>
      <c r="U510" s="124">
        <f t="shared" ca="1" si="286"/>
        <v>38.32</v>
      </c>
      <c r="V510" s="121">
        <f t="shared" ca="1" si="287"/>
        <v>0.82747603833865624</v>
      </c>
      <c r="W510" s="121" t="e">
        <f t="shared" si="305"/>
        <v>#N/A</v>
      </c>
      <c r="X510" s="124">
        <f t="shared" si="306"/>
        <v>0.2</v>
      </c>
      <c r="Y510" s="124">
        <f t="shared" si="307"/>
        <v>0.8</v>
      </c>
      <c r="Z510" t="e">
        <f t="shared" ca="1" si="288"/>
        <v>#N/A</v>
      </c>
      <c r="AA510" t="e">
        <f t="shared" ca="1" si="289"/>
        <v>#N/A</v>
      </c>
      <c r="AB510" t="e">
        <f t="shared" ca="1" si="290"/>
        <v>#N/A</v>
      </c>
      <c r="AC510" t="e">
        <f t="shared" ca="1" si="291"/>
        <v>#N/A</v>
      </c>
      <c r="AD510" t="b">
        <f t="shared" ca="1" si="292"/>
        <v>0</v>
      </c>
      <c r="AE510" t="b">
        <f t="shared" ca="1" si="279"/>
        <v>0</v>
      </c>
      <c r="AF510" t="b">
        <f t="shared" ca="1" si="308"/>
        <v>0</v>
      </c>
      <c r="AG510" t="b">
        <f t="shared" ca="1" si="293"/>
        <v>0</v>
      </c>
      <c r="AH510" t="b">
        <f t="shared" ca="1" si="275"/>
        <v>0</v>
      </c>
      <c r="AI510" s="225" t="e">
        <f t="shared" ca="1" si="294"/>
        <v>#N/A</v>
      </c>
      <c r="AJ510" s="225" t="e">
        <f t="shared" ca="1" si="295"/>
        <v>#N/A</v>
      </c>
      <c r="AK510" s="225" t="e">
        <f t="shared" ca="1" si="296"/>
        <v>#N/A</v>
      </c>
      <c r="AL510" s="225" t="e">
        <f t="shared" ca="1" si="297"/>
        <v>#N/A</v>
      </c>
      <c r="AM510" t="b">
        <f t="shared" ca="1" si="298"/>
        <v>0</v>
      </c>
      <c r="AN510" t="b">
        <f t="shared" ca="1" si="276"/>
        <v>0</v>
      </c>
      <c r="AO510" t="b">
        <f t="shared" ca="1" si="309"/>
        <v>1</v>
      </c>
      <c r="AP510" t="b">
        <f t="shared" ca="1" si="299"/>
        <v>0</v>
      </c>
      <c r="AQ510" t="b">
        <f t="shared" ca="1" si="277"/>
        <v>0</v>
      </c>
      <c r="AR510" s="124" t="e">
        <f t="shared" ca="1" si="300"/>
        <v>#N/A</v>
      </c>
      <c r="AS510" s="124" t="e">
        <f t="shared" ca="1" si="301"/>
        <v>#N/A</v>
      </c>
      <c r="AT510" t="e">
        <f t="shared" ca="1" si="310"/>
        <v>#N/A</v>
      </c>
      <c r="AU510" t="e">
        <f t="shared" ca="1" si="310"/>
        <v>#N/A</v>
      </c>
    </row>
    <row r="511" spans="1:47" x14ac:dyDescent="0.25">
      <c r="A511">
        <v>479</v>
      </c>
      <c r="B511" s="74">
        <f ca="1">OFFSET(InputPriceData!B$15,CalculationsAndCharts!$A511+$A$11,0,1,1)</f>
        <v>40891</v>
      </c>
      <c r="C511" s="3">
        <f ca="1">OFFSET(InputPriceData!G$15,CalculationsAndCharts!$A511+$A$11,0,1,1)</f>
        <v>3058400</v>
      </c>
      <c r="D511" s="4">
        <f ca="1">OFFSET(InputPriceData!C$15,CalculationsAndCharts!$A511+$A$11,IF($C$7,7,0),1,1)</f>
        <v>41.34</v>
      </c>
      <c r="E511" s="4">
        <f ca="1">OFFSET(InputPriceData!D$15,CalculationsAndCharts!$A511+$A$11,IF($C$7,7,0),1,1)</f>
        <v>41.35</v>
      </c>
      <c r="F511" s="4">
        <f ca="1">OFFSET(InputPriceData!E$15,CalculationsAndCharts!$A511+$A$11,IF($C$7,7,0),1,1)</f>
        <v>40.31</v>
      </c>
      <c r="G511" s="4">
        <f ca="1">OFFSET(InputPriceData!F$15,CalculationsAndCharts!$A511+$A$11,IF($C$7,7,0),1,1)</f>
        <v>40.94</v>
      </c>
      <c r="H511" s="126" t="e">
        <f t="shared" si="280"/>
        <v>#N/A</v>
      </c>
      <c r="I511" s="41" t="e">
        <f t="shared" si="312"/>
        <v>#N/A</v>
      </c>
      <c r="J511" s="41" t="e">
        <f t="shared" si="312"/>
        <v>#N/A</v>
      </c>
      <c r="K511" s="215">
        <f t="shared" ca="1" si="281"/>
        <v>40.909341319603996</v>
      </c>
      <c r="L511" s="215">
        <f t="shared" ca="1" si="302"/>
        <v>40.909341319603996</v>
      </c>
      <c r="M511" s="121">
        <f t="shared" ca="1" si="282"/>
        <v>0.31537841557420443</v>
      </c>
      <c r="N511" s="121">
        <f t="shared" ca="1" si="303"/>
        <v>0.64583347736601704</v>
      </c>
      <c r="O511" s="121">
        <f t="shared" ca="1" si="304"/>
        <v>0.64583347736601704</v>
      </c>
      <c r="P511" s="121">
        <f t="shared" ca="1" si="311"/>
        <v>-0.78985011673344396</v>
      </c>
      <c r="Q511" s="121">
        <f t="shared" ca="1" si="283"/>
        <v>1</v>
      </c>
      <c r="R511" s="121">
        <f t="shared" ca="1" si="284"/>
        <v>0.82333657846957187</v>
      </c>
      <c r="S511" s="121"/>
      <c r="T511" s="124">
        <f t="shared" ca="1" si="285"/>
        <v>41.45</v>
      </c>
      <c r="U511" s="124">
        <f t="shared" ca="1" si="286"/>
        <v>38.32</v>
      </c>
      <c r="V511" s="121">
        <f t="shared" ca="1" si="287"/>
        <v>0.83706070287539791</v>
      </c>
      <c r="W511" s="121" t="e">
        <f t="shared" si="305"/>
        <v>#N/A</v>
      </c>
      <c r="X511" s="124">
        <f t="shared" si="306"/>
        <v>0.2</v>
      </c>
      <c r="Y511" s="124">
        <f t="shared" si="307"/>
        <v>0.8</v>
      </c>
      <c r="Z511" t="e">
        <f t="shared" ca="1" si="288"/>
        <v>#N/A</v>
      </c>
      <c r="AA511" t="e">
        <f t="shared" ca="1" si="289"/>
        <v>#N/A</v>
      </c>
      <c r="AB511" t="e">
        <f t="shared" ca="1" si="290"/>
        <v>#N/A</v>
      </c>
      <c r="AC511" t="e">
        <f t="shared" ca="1" si="291"/>
        <v>#N/A</v>
      </c>
      <c r="AD511" t="b">
        <f t="shared" ca="1" si="292"/>
        <v>0</v>
      </c>
      <c r="AE511" t="b">
        <f t="shared" ca="1" si="279"/>
        <v>0</v>
      </c>
      <c r="AF511" t="b">
        <f t="shared" ca="1" si="308"/>
        <v>0</v>
      </c>
      <c r="AG511" t="b">
        <f t="shared" ca="1" si="293"/>
        <v>0</v>
      </c>
      <c r="AH511" t="b">
        <f t="shared" ca="1" si="275"/>
        <v>0</v>
      </c>
      <c r="AI511" s="225" t="e">
        <f t="shared" ca="1" si="294"/>
        <v>#N/A</v>
      </c>
      <c r="AJ511" s="225" t="e">
        <f t="shared" ca="1" si="295"/>
        <v>#N/A</v>
      </c>
      <c r="AK511" s="225" t="e">
        <f t="shared" ca="1" si="296"/>
        <v>#N/A</v>
      </c>
      <c r="AL511" s="225" t="e">
        <f t="shared" ca="1" si="297"/>
        <v>#N/A</v>
      </c>
      <c r="AM511" t="b">
        <f t="shared" ca="1" si="298"/>
        <v>1</v>
      </c>
      <c r="AN511" t="b">
        <f t="shared" ca="1" si="276"/>
        <v>0</v>
      </c>
      <c r="AO511" t="b">
        <f t="shared" ca="1" si="309"/>
        <v>1</v>
      </c>
      <c r="AP511" t="b">
        <f t="shared" ca="1" si="299"/>
        <v>0</v>
      </c>
      <c r="AQ511" t="b">
        <f t="shared" ca="1" si="277"/>
        <v>0</v>
      </c>
      <c r="AR511" s="124" t="e">
        <f t="shared" ca="1" si="300"/>
        <v>#N/A</v>
      </c>
      <c r="AS511" s="124" t="e">
        <f t="shared" ca="1" si="301"/>
        <v>#N/A</v>
      </c>
      <c r="AT511" t="e">
        <f t="shared" ca="1" si="310"/>
        <v>#N/A</v>
      </c>
      <c r="AU511" t="e">
        <f t="shared" ca="1" si="310"/>
        <v>#N/A</v>
      </c>
    </row>
    <row r="512" spans="1:47" x14ac:dyDescent="0.25">
      <c r="A512">
        <v>480</v>
      </c>
      <c r="B512" s="74">
        <f ca="1">OFFSET(InputPriceData!B$15,CalculationsAndCharts!$A512+$A$11,0,1,1)</f>
        <v>40890</v>
      </c>
      <c r="C512" s="3">
        <f ca="1">OFFSET(InputPriceData!G$15,CalculationsAndCharts!$A512+$A$11,0,1,1)</f>
        <v>3610200</v>
      </c>
      <c r="D512" s="4">
        <f ca="1">OFFSET(InputPriceData!C$15,CalculationsAndCharts!$A512+$A$11,IF($C$7,7,0),1,1)</f>
        <v>41.87</v>
      </c>
      <c r="E512" s="4">
        <f ca="1">OFFSET(InputPriceData!D$15,CalculationsAndCharts!$A512+$A$11,IF($C$7,7,0),1,1)</f>
        <v>42.1</v>
      </c>
      <c r="F512" s="4">
        <f ca="1">OFFSET(InputPriceData!E$15,CalculationsAndCharts!$A512+$A$11,IF($C$7,7,0),1,1)</f>
        <v>41.01</v>
      </c>
      <c r="G512" s="4">
        <f ca="1">OFFSET(InputPriceData!F$15,CalculationsAndCharts!$A512+$A$11,IF($C$7,7,0),1,1)</f>
        <v>41.45</v>
      </c>
      <c r="H512" s="126" t="e">
        <f t="shared" si="280"/>
        <v>#N/A</v>
      </c>
      <c r="I512" s="41" t="e">
        <f t="shared" si="312"/>
        <v>#N/A</v>
      </c>
      <c r="J512" s="41" t="e">
        <f t="shared" si="312"/>
        <v>#N/A</v>
      </c>
      <c r="K512" s="215">
        <f t="shared" ca="1" si="281"/>
        <v>40.58993640002258</v>
      </c>
      <c r="L512" s="215">
        <f t="shared" ca="1" si="302"/>
        <v>40.58993640002258</v>
      </c>
      <c r="M512" s="121">
        <f t="shared" ca="1" si="282"/>
        <v>1.0025574616109543</v>
      </c>
      <c r="N512" s="121">
        <f t="shared" ca="1" si="303"/>
        <v>0.47308233770751101</v>
      </c>
      <c r="O512" s="121">
        <f t="shared" ca="1" si="304"/>
        <v>0.47308233770751101</v>
      </c>
      <c r="P512" s="121">
        <f t="shared" ca="1" si="311"/>
        <v>-0.78985011673344396</v>
      </c>
      <c r="Q512" s="121">
        <f t="shared" ca="1" si="283"/>
        <v>1</v>
      </c>
      <c r="R512" s="121">
        <f t="shared" ca="1" si="284"/>
        <v>0.75942976087869274</v>
      </c>
      <c r="S512" s="121"/>
      <c r="T512" s="124">
        <f t="shared" ca="1" si="285"/>
        <v>41.45</v>
      </c>
      <c r="U512" s="124">
        <f t="shared" ca="1" si="286"/>
        <v>38.32</v>
      </c>
      <c r="V512" s="121">
        <f t="shared" ca="1" si="287"/>
        <v>1</v>
      </c>
      <c r="W512" s="121" t="e">
        <f t="shared" si="305"/>
        <v>#N/A</v>
      </c>
      <c r="X512" s="124">
        <f t="shared" si="306"/>
        <v>0.2</v>
      </c>
      <c r="Y512" s="124">
        <f t="shared" si="307"/>
        <v>0.8</v>
      </c>
      <c r="Z512" t="e">
        <f t="shared" ca="1" si="288"/>
        <v>#N/A</v>
      </c>
      <c r="AA512" t="e">
        <f t="shared" ca="1" si="289"/>
        <v>#N/A</v>
      </c>
      <c r="AB512" t="e">
        <f t="shared" ca="1" si="290"/>
        <v>#N/A</v>
      </c>
      <c r="AC512" t="e">
        <f t="shared" ca="1" si="291"/>
        <v>#N/A</v>
      </c>
      <c r="AD512" t="b">
        <f t="shared" ca="1" si="292"/>
        <v>0</v>
      </c>
      <c r="AE512" t="b">
        <f t="shared" ca="1" si="279"/>
        <v>0</v>
      </c>
      <c r="AF512" t="b">
        <f t="shared" ca="1" si="308"/>
        <v>0</v>
      </c>
      <c r="AG512" t="b">
        <f t="shared" ca="1" si="293"/>
        <v>0</v>
      </c>
      <c r="AH512" t="b">
        <f t="shared" ca="1" si="275"/>
        <v>0</v>
      </c>
      <c r="AI512" s="225" t="e">
        <f t="shared" ca="1" si="294"/>
        <v>#N/A</v>
      </c>
      <c r="AJ512" s="225" t="e">
        <f t="shared" ca="1" si="295"/>
        <v>#N/A</v>
      </c>
      <c r="AK512" s="225" t="e">
        <f t="shared" ca="1" si="296"/>
        <v>#N/A</v>
      </c>
      <c r="AL512" s="225" t="e">
        <f t="shared" ca="1" si="297"/>
        <v>#N/A</v>
      </c>
      <c r="AM512" t="b">
        <f t="shared" ca="1" si="298"/>
        <v>0</v>
      </c>
      <c r="AN512" t="b">
        <f t="shared" ca="1" si="276"/>
        <v>0</v>
      </c>
      <c r="AO512" t="b">
        <f t="shared" ca="1" si="309"/>
        <v>1</v>
      </c>
      <c r="AP512" t="b">
        <f t="shared" ca="1" si="299"/>
        <v>0</v>
      </c>
      <c r="AQ512" t="b">
        <f t="shared" ca="1" si="277"/>
        <v>0</v>
      </c>
      <c r="AR512" s="124" t="e">
        <f t="shared" ca="1" si="300"/>
        <v>#N/A</v>
      </c>
      <c r="AS512" s="124" t="e">
        <f t="shared" ca="1" si="301"/>
        <v>#N/A</v>
      </c>
      <c r="AT512" t="e">
        <f t="shared" ca="1" si="310"/>
        <v>#N/A</v>
      </c>
      <c r="AU512" t="e">
        <f t="shared" ca="1" si="310"/>
        <v>#N/A</v>
      </c>
    </row>
    <row r="513" spans="1:47" x14ac:dyDescent="0.25">
      <c r="A513">
        <v>481</v>
      </c>
      <c r="B513" s="74">
        <f ca="1">OFFSET(InputPriceData!B$15,CalculationsAndCharts!$A513+$A$11,0,1,1)</f>
        <v>40889</v>
      </c>
      <c r="C513" s="3">
        <f ca="1">OFFSET(InputPriceData!G$15,CalculationsAndCharts!$A513+$A$11,0,1,1)</f>
        <v>3907500</v>
      </c>
      <c r="D513" s="4">
        <f ca="1">OFFSET(InputPriceData!C$15,CalculationsAndCharts!$A513+$A$11,IF($C$7,7,0),1,1)</f>
        <v>40.39</v>
      </c>
      <c r="E513" s="4">
        <f ca="1">OFFSET(InputPriceData!D$15,CalculationsAndCharts!$A513+$A$11,IF($C$7,7,0),1,1)</f>
        <v>41.5</v>
      </c>
      <c r="F513" s="4">
        <f ca="1">OFFSET(InputPriceData!E$15,CalculationsAndCharts!$A513+$A$11,IF($C$7,7,0),1,1)</f>
        <v>40</v>
      </c>
      <c r="G513" s="4">
        <f ca="1">OFFSET(InputPriceData!F$15,CalculationsAndCharts!$A513+$A$11,IF($C$7,7,0),1,1)</f>
        <v>41.32</v>
      </c>
      <c r="H513" s="126" t="e">
        <f t="shared" si="280"/>
        <v>#N/A</v>
      </c>
      <c r="I513" s="41" t="e">
        <f t="shared" ref="I513:J532" si="313">IF($A513=$E$25,I$32,NA())</f>
        <v>#N/A</v>
      </c>
      <c r="J513" s="41" t="e">
        <f t="shared" si="313"/>
        <v>#N/A</v>
      </c>
      <c r="K513" s="215">
        <f t="shared" ca="1" si="281"/>
        <v>40.185745844706545</v>
      </c>
      <c r="L513" s="215">
        <f t="shared" ca="1" si="302"/>
        <v>40.185745844706545</v>
      </c>
      <c r="M513" s="121">
        <f t="shared" ca="1" si="282"/>
        <v>1.1165663483199273</v>
      </c>
      <c r="N513" s="121">
        <f t="shared" ca="1" si="303"/>
        <v>0.1674705759506501</v>
      </c>
      <c r="O513" s="121">
        <f t="shared" ca="1" si="304"/>
        <v>0.43350017295042653</v>
      </c>
      <c r="P513" s="121">
        <f t="shared" ca="1" si="311"/>
        <v>-0.78985011673344396</v>
      </c>
      <c r="Q513" s="121">
        <f t="shared" ca="1" si="283"/>
        <v>0.78254012833190889</v>
      </c>
      <c r="R513" s="121">
        <f t="shared" ca="1" si="284"/>
        <v>0.75211136723821082</v>
      </c>
      <c r="S513" s="121"/>
      <c r="T513" s="124">
        <f t="shared" ca="1" si="285"/>
        <v>41.32</v>
      </c>
      <c r="U513" s="124">
        <f t="shared" ca="1" si="286"/>
        <v>38.32</v>
      </c>
      <c r="V513" s="121">
        <f t="shared" ca="1" si="287"/>
        <v>1</v>
      </c>
      <c r="W513" s="121" t="e">
        <f t="shared" si="305"/>
        <v>#N/A</v>
      </c>
      <c r="X513" s="124">
        <f t="shared" si="306"/>
        <v>0.2</v>
      </c>
      <c r="Y513" s="124">
        <f t="shared" si="307"/>
        <v>0.8</v>
      </c>
      <c r="Z513" t="e">
        <f t="shared" ca="1" si="288"/>
        <v>#N/A</v>
      </c>
      <c r="AA513" t="e">
        <f t="shared" ca="1" si="289"/>
        <v>#N/A</v>
      </c>
      <c r="AB513" t="e">
        <f t="shared" ca="1" si="290"/>
        <v>#N/A</v>
      </c>
      <c r="AC513" t="e">
        <f t="shared" ca="1" si="291"/>
        <v>#N/A</v>
      </c>
      <c r="AD513" t="b">
        <f t="shared" ca="1" si="292"/>
        <v>0</v>
      </c>
      <c r="AE513" t="b">
        <f t="shared" ca="1" si="279"/>
        <v>0</v>
      </c>
      <c r="AF513" t="b">
        <f t="shared" ca="1" si="308"/>
        <v>0</v>
      </c>
      <c r="AG513" t="b">
        <f t="shared" ca="1" si="293"/>
        <v>0</v>
      </c>
      <c r="AH513" t="b">
        <f t="shared" ca="1" si="275"/>
        <v>0</v>
      </c>
      <c r="AI513" s="225" t="e">
        <f t="shared" ca="1" si="294"/>
        <v>#N/A</v>
      </c>
      <c r="AJ513" s="225" t="e">
        <f t="shared" ca="1" si="295"/>
        <v>#N/A</v>
      </c>
      <c r="AK513" s="225" t="e">
        <f t="shared" ca="1" si="296"/>
        <v>#N/A</v>
      </c>
      <c r="AL513" s="225" t="e">
        <f t="shared" ca="1" si="297"/>
        <v>#N/A</v>
      </c>
      <c r="AM513" t="b">
        <f t="shared" ca="1" si="298"/>
        <v>0</v>
      </c>
      <c r="AN513" t="b">
        <f t="shared" ca="1" si="276"/>
        <v>0</v>
      </c>
      <c r="AO513" t="b">
        <f t="shared" ca="1" si="309"/>
        <v>1</v>
      </c>
      <c r="AP513" t="b">
        <f t="shared" ca="1" si="299"/>
        <v>0</v>
      </c>
      <c r="AQ513" t="b">
        <f t="shared" ca="1" si="277"/>
        <v>0</v>
      </c>
      <c r="AR513" s="124" t="e">
        <f t="shared" ca="1" si="300"/>
        <v>#N/A</v>
      </c>
      <c r="AS513" s="124" t="e">
        <f t="shared" ca="1" si="301"/>
        <v>#N/A</v>
      </c>
      <c r="AT513" t="e">
        <f t="shared" ca="1" si="310"/>
        <v>#N/A</v>
      </c>
      <c r="AU513" t="e">
        <f t="shared" ca="1" si="310"/>
        <v>#N/A</v>
      </c>
    </row>
    <row r="514" spans="1:47" x14ac:dyDescent="0.25">
      <c r="A514">
        <v>482</v>
      </c>
      <c r="B514" s="74">
        <f ca="1">OFFSET(InputPriceData!B$15,CalculationsAndCharts!$A514+$A$11,0,1,1)</f>
        <v>40886</v>
      </c>
      <c r="C514" s="3">
        <f ca="1">OFFSET(InputPriceData!G$15,CalculationsAndCharts!$A514+$A$11,0,1,1)</f>
        <v>2451400</v>
      </c>
      <c r="D514" s="4">
        <f ca="1">OFFSET(InputPriceData!C$15,CalculationsAndCharts!$A514+$A$11,IF($C$7,7,0),1,1)</f>
        <v>40.33</v>
      </c>
      <c r="E514" s="4">
        <f ca="1">OFFSET(InputPriceData!D$15,CalculationsAndCharts!$A514+$A$11,IF($C$7,7,0),1,1)</f>
        <v>40.549999999999997</v>
      </c>
      <c r="F514" s="4">
        <f ca="1">OFFSET(InputPriceData!E$15,CalculationsAndCharts!$A514+$A$11,IF($C$7,7,0),1,1)</f>
        <v>40.020000000000003</v>
      </c>
      <c r="G514" s="4">
        <f ca="1">OFFSET(InputPriceData!F$15,CalculationsAndCharts!$A514+$A$11,IF($C$7,7,0),1,1)</f>
        <v>40.44</v>
      </c>
      <c r="H514" s="126" t="e">
        <f t="shared" si="280"/>
        <v>#N/A</v>
      </c>
      <c r="I514" s="41" t="e">
        <f t="shared" si="313"/>
        <v>#N/A</v>
      </c>
      <c r="J514" s="41" t="e">
        <f t="shared" si="313"/>
        <v>#N/A</v>
      </c>
      <c r="K514" s="215">
        <f t="shared" ca="1" si="281"/>
        <v>39.94111158098265</v>
      </c>
      <c r="L514" s="215">
        <f t="shared" ca="1" si="302"/>
        <v>39.94111158098265</v>
      </c>
      <c r="M514" s="121">
        <f t="shared" ca="1" si="282"/>
        <v>0.41866368693661316</v>
      </c>
      <c r="N514" s="121">
        <f t="shared" ca="1" si="303"/>
        <v>-2.6530890114567385E-2</v>
      </c>
      <c r="O514" s="121">
        <f t="shared" ca="1" si="304"/>
        <v>0.43350017295042653</v>
      </c>
      <c r="P514" s="121">
        <f t="shared" ca="1" si="311"/>
        <v>-0.78985011673344396</v>
      </c>
      <c r="Q514" s="121">
        <f t="shared" ca="1" si="283"/>
        <v>0.62395802171766201</v>
      </c>
      <c r="R514" s="121">
        <f t="shared" ca="1" si="284"/>
        <v>0.81996409243025448</v>
      </c>
      <c r="S514" s="121"/>
      <c r="T514" s="124">
        <f t="shared" ca="1" si="285"/>
        <v>40.58</v>
      </c>
      <c r="U514" s="124">
        <f t="shared" ca="1" si="286"/>
        <v>38.32</v>
      </c>
      <c r="V514" s="121">
        <f t="shared" ca="1" si="287"/>
        <v>0.93805309734513243</v>
      </c>
      <c r="W514" s="121" t="e">
        <f t="shared" si="305"/>
        <v>#N/A</v>
      </c>
      <c r="X514" s="124">
        <f t="shared" si="306"/>
        <v>0.2</v>
      </c>
      <c r="Y514" s="124">
        <f t="shared" si="307"/>
        <v>0.8</v>
      </c>
      <c r="Z514" t="e">
        <f t="shared" ca="1" si="288"/>
        <v>#N/A</v>
      </c>
      <c r="AA514" t="e">
        <f t="shared" ca="1" si="289"/>
        <v>#N/A</v>
      </c>
      <c r="AB514" t="e">
        <f t="shared" ca="1" si="290"/>
        <v>#N/A</v>
      </c>
      <c r="AC514" t="e">
        <f t="shared" ca="1" si="291"/>
        <v>#N/A</v>
      </c>
      <c r="AD514" t="b">
        <f t="shared" ca="1" si="292"/>
        <v>0</v>
      </c>
      <c r="AE514" t="b">
        <f t="shared" ca="1" si="279"/>
        <v>0</v>
      </c>
      <c r="AF514" t="b">
        <f t="shared" ca="1" si="308"/>
        <v>0</v>
      </c>
      <c r="AG514" t="b">
        <f t="shared" ca="1" si="293"/>
        <v>0</v>
      </c>
      <c r="AH514" t="b">
        <f t="shared" ca="1" si="275"/>
        <v>0</v>
      </c>
      <c r="AI514" s="225" t="e">
        <f t="shared" ca="1" si="294"/>
        <v>#N/A</v>
      </c>
      <c r="AJ514" s="225" t="e">
        <f t="shared" ca="1" si="295"/>
        <v>#N/A</v>
      </c>
      <c r="AK514" s="225" t="e">
        <f t="shared" ca="1" si="296"/>
        <v>#N/A</v>
      </c>
      <c r="AL514" s="225" t="e">
        <f t="shared" ca="1" si="297"/>
        <v>#N/A</v>
      </c>
      <c r="AM514" t="b">
        <f t="shared" ca="1" si="298"/>
        <v>0</v>
      </c>
      <c r="AN514" t="b">
        <f t="shared" ca="1" si="276"/>
        <v>0</v>
      </c>
      <c r="AO514" t="b">
        <f t="shared" ca="1" si="309"/>
        <v>1</v>
      </c>
      <c r="AP514" t="b">
        <f t="shared" ca="1" si="299"/>
        <v>0</v>
      </c>
      <c r="AQ514" t="b">
        <f t="shared" ca="1" si="277"/>
        <v>0</v>
      </c>
      <c r="AR514" s="124" t="e">
        <f t="shared" ca="1" si="300"/>
        <v>#N/A</v>
      </c>
      <c r="AS514" s="124" t="e">
        <f t="shared" ca="1" si="301"/>
        <v>#N/A</v>
      </c>
      <c r="AT514" t="e">
        <f t="shared" ca="1" si="310"/>
        <v>#N/A</v>
      </c>
      <c r="AU514" t="e">
        <f t="shared" ca="1" si="310"/>
        <v>#N/A</v>
      </c>
    </row>
    <row r="515" spans="1:47" x14ac:dyDescent="0.25">
      <c r="A515">
        <v>483</v>
      </c>
      <c r="B515" s="74">
        <f ca="1">OFFSET(InputPriceData!B$15,CalculationsAndCharts!$A515+$A$11,0,1,1)</f>
        <v>40885</v>
      </c>
      <c r="C515" s="3">
        <f ca="1">OFFSET(InputPriceData!G$15,CalculationsAndCharts!$A515+$A$11,0,1,1)</f>
        <v>5571300</v>
      </c>
      <c r="D515" s="4">
        <f ca="1">OFFSET(InputPriceData!C$15,CalculationsAndCharts!$A515+$A$11,IF($C$7,7,0),1,1)</f>
        <v>39.44</v>
      </c>
      <c r="E515" s="4">
        <f ca="1">OFFSET(InputPriceData!D$15,CalculationsAndCharts!$A515+$A$11,IF($C$7,7,0),1,1)</f>
        <v>40.44</v>
      </c>
      <c r="F515" s="4">
        <f ca="1">OFFSET(InputPriceData!E$15,CalculationsAndCharts!$A515+$A$11,IF($C$7,7,0),1,1)</f>
        <v>39.44</v>
      </c>
      <c r="G515" s="4">
        <f ca="1">OFFSET(InputPriceData!F$15,CalculationsAndCharts!$A515+$A$11,IF($C$7,7,0),1,1)</f>
        <v>39.99</v>
      </c>
      <c r="H515" s="126" t="e">
        <f t="shared" si="280"/>
        <v>#N/A</v>
      </c>
      <c r="I515" s="41" t="e">
        <f t="shared" si="313"/>
        <v>#N/A</v>
      </c>
      <c r="J515" s="41" t="e">
        <f t="shared" si="313"/>
        <v>#N/A</v>
      </c>
      <c r="K515" s="215">
        <f t="shared" ca="1" si="281"/>
        <v>39.924168615280664</v>
      </c>
      <c r="L515" s="215">
        <f t="shared" ca="1" si="302"/>
        <v>39.924168615280664</v>
      </c>
      <c r="M515" s="121">
        <f t="shared" ca="1" si="282"/>
        <v>4.7457064326587195E-2</v>
      </c>
      <c r="N515" s="121">
        <f t="shared" ca="1" si="303"/>
        <v>-9.4512304224012578E-3</v>
      </c>
      <c r="O515" s="121">
        <f t="shared" ca="1" si="304"/>
        <v>0.43350017295042653</v>
      </c>
      <c r="P515" s="121">
        <f t="shared" ca="1" si="311"/>
        <v>-0.78985011673344396</v>
      </c>
      <c r="Q515" s="121">
        <f t="shared" ca="1" si="283"/>
        <v>0.63791940288231574</v>
      </c>
      <c r="R515" s="121">
        <f t="shared" ca="1" si="284"/>
        <v>0.9131039000063933</v>
      </c>
      <c r="S515" s="121"/>
      <c r="T515" s="124">
        <f t="shared" ca="1" si="285"/>
        <v>40.58</v>
      </c>
      <c r="U515" s="124">
        <f t="shared" ca="1" si="286"/>
        <v>38.32</v>
      </c>
      <c r="V515" s="121">
        <f t="shared" ca="1" si="287"/>
        <v>0.7389380530973465</v>
      </c>
      <c r="W515" s="121" t="e">
        <f t="shared" si="305"/>
        <v>#N/A</v>
      </c>
      <c r="X515" s="124">
        <f t="shared" si="306"/>
        <v>0.2</v>
      </c>
      <c r="Y515" s="124">
        <f t="shared" si="307"/>
        <v>0.8</v>
      </c>
      <c r="Z515" t="e">
        <f t="shared" ca="1" si="288"/>
        <v>#N/A</v>
      </c>
      <c r="AA515" t="e">
        <f t="shared" ca="1" si="289"/>
        <v>#N/A</v>
      </c>
      <c r="AB515" t="e">
        <f t="shared" ca="1" si="290"/>
        <v>#N/A</v>
      </c>
      <c r="AC515" t="e">
        <f t="shared" ca="1" si="291"/>
        <v>#N/A</v>
      </c>
      <c r="AD515" t="b">
        <f t="shared" ca="1" si="292"/>
        <v>0</v>
      </c>
      <c r="AE515" t="b">
        <f t="shared" ca="1" si="279"/>
        <v>0</v>
      </c>
      <c r="AF515" t="b">
        <f t="shared" ca="1" si="308"/>
        <v>0</v>
      </c>
      <c r="AG515" t="b">
        <f t="shared" ca="1" si="293"/>
        <v>0</v>
      </c>
      <c r="AH515" t="b">
        <f t="shared" ca="1" si="275"/>
        <v>0</v>
      </c>
      <c r="AI515" s="225" t="e">
        <f t="shared" ca="1" si="294"/>
        <v>#N/A</v>
      </c>
      <c r="AJ515" s="225" t="e">
        <f t="shared" ca="1" si="295"/>
        <v>#N/A</v>
      </c>
      <c r="AK515" s="225" t="e">
        <f t="shared" ca="1" si="296"/>
        <v>#N/A</v>
      </c>
      <c r="AL515" s="225" t="e">
        <f t="shared" ca="1" si="297"/>
        <v>#N/A</v>
      </c>
      <c r="AM515" t="b">
        <f t="shared" ca="1" si="298"/>
        <v>0</v>
      </c>
      <c r="AN515" t="b">
        <f t="shared" ca="1" si="276"/>
        <v>0</v>
      </c>
      <c r="AO515" t="b">
        <f t="shared" ca="1" si="309"/>
        <v>1</v>
      </c>
      <c r="AP515" t="b">
        <f t="shared" ca="1" si="299"/>
        <v>0</v>
      </c>
      <c r="AQ515" t="b">
        <f t="shared" ca="1" si="277"/>
        <v>0</v>
      </c>
      <c r="AR515" s="124" t="e">
        <f t="shared" ca="1" si="300"/>
        <v>#N/A</v>
      </c>
      <c r="AS515" s="124" t="e">
        <f t="shared" ca="1" si="301"/>
        <v>#N/A</v>
      </c>
      <c r="AT515" t="e">
        <f t="shared" ca="1" si="310"/>
        <v>#N/A</v>
      </c>
      <c r="AU515" t="e">
        <f t="shared" ca="1" si="310"/>
        <v>#N/A</v>
      </c>
    </row>
    <row r="516" spans="1:47" x14ac:dyDescent="0.25">
      <c r="A516">
        <v>484</v>
      </c>
      <c r="B516" s="74">
        <f ca="1">OFFSET(InputPriceData!B$15,CalculationsAndCharts!$A516+$A$11,0,1,1)</f>
        <v>40884</v>
      </c>
      <c r="C516" s="3">
        <f ca="1">OFFSET(InputPriceData!G$15,CalculationsAndCharts!$A516+$A$11,0,1,1)</f>
        <v>20771500</v>
      </c>
      <c r="D516" s="4">
        <f ca="1">OFFSET(InputPriceData!C$15,CalculationsAndCharts!$A516+$A$11,IF($C$7,7,0),1,1)</f>
        <v>39.130000000000003</v>
      </c>
      <c r="E516" s="4">
        <f ca="1">OFFSET(InputPriceData!D$15,CalculationsAndCharts!$A516+$A$11,IF($C$7,7,0),1,1)</f>
        <v>39.700000000000003</v>
      </c>
      <c r="F516" s="4">
        <f ca="1">OFFSET(InputPriceData!E$15,CalculationsAndCharts!$A516+$A$11,IF($C$7,7,0),1,1)</f>
        <v>38.85</v>
      </c>
      <c r="G516" s="4">
        <f ca="1">OFFSET(InputPriceData!F$15,CalculationsAndCharts!$A516+$A$11,IF($C$7,7,0),1,1)</f>
        <v>39.47</v>
      </c>
      <c r="H516" s="126" t="e">
        <f t="shared" si="280"/>
        <v>#N/A</v>
      </c>
      <c r="I516" s="41" t="e">
        <f t="shared" si="313"/>
        <v>#N/A</v>
      </c>
      <c r="J516" s="41" t="e">
        <f t="shared" si="313"/>
        <v>#N/A</v>
      </c>
      <c r="K516" s="215">
        <f t="shared" ca="1" si="281"/>
        <v>40.061968791758758</v>
      </c>
      <c r="L516" s="215">
        <f t="shared" ca="1" si="302"/>
        <v>40.061968791758758</v>
      </c>
      <c r="M516" s="121">
        <f t="shared" ca="1" si="282"/>
        <v>-0.47675522457550557</v>
      </c>
      <c r="N516" s="121">
        <f t="shared" ca="1" si="303"/>
        <v>0.18133068976535704</v>
      </c>
      <c r="O516" s="121">
        <f t="shared" ca="1" si="304"/>
        <v>0.43350017295042653</v>
      </c>
      <c r="P516" s="121">
        <f t="shared" ca="1" si="311"/>
        <v>-0.78985011673344396</v>
      </c>
      <c r="Q516" s="121">
        <f t="shared" ca="1" si="283"/>
        <v>0.79386976460337177</v>
      </c>
      <c r="R516" s="121">
        <f t="shared" ca="1" si="284"/>
        <v>0.96589766024216295</v>
      </c>
      <c r="S516" s="121"/>
      <c r="T516" s="124">
        <f t="shared" ca="1" si="285"/>
        <v>40.58</v>
      </c>
      <c r="U516" s="124">
        <f t="shared" ca="1" si="286"/>
        <v>38.32</v>
      </c>
      <c r="V516" s="121">
        <f t="shared" ca="1" si="287"/>
        <v>0.50884955752212369</v>
      </c>
      <c r="W516" s="121" t="e">
        <f t="shared" si="305"/>
        <v>#N/A</v>
      </c>
      <c r="X516" s="124">
        <f t="shared" si="306"/>
        <v>0.2</v>
      </c>
      <c r="Y516" s="124">
        <f t="shared" si="307"/>
        <v>0.8</v>
      </c>
      <c r="Z516" t="e">
        <f t="shared" ca="1" si="288"/>
        <v>#N/A</v>
      </c>
      <c r="AA516" t="e">
        <f t="shared" ca="1" si="289"/>
        <v>#N/A</v>
      </c>
      <c r="AB516" t="e">
        <f t="shared" ca="1" si="290"/>
        <v>#N/A</v>
      </c>
      <c r="AC516" t="e">
        <f t="shared" ca="1" si="291"/>
        <v>#N/A</v>
      </c>
      <c r="AD516" t="b">
        <f t="shared" ca="1" si="292"/>
        <v>0</v>
      </c>
      <c r="AE516" t="b">
        <f t="shared" ca="1" si="279"/>
        <v>0</v>
      </c>
      <c r="AF516" t="b">
        <f t="shared" ca="1" si="308"/>
        <v>0</v>
      </c>
      <c r="AG516" t="b">
        <f t="shared" ca="1" si="293"/>
        <v>0</v>
      </c>
      <c r="AH516" t="b">
        <f t="shared" ca="1" si="275"/>
        <v>0</v>
      </c>
      <c r="AI516" s="225" t="e">
        <f t="shared" ca="1" si="294"/>
        <v>#N/A</v>
      </c>
      <c r="AJ516" s="225" t="e">
        <f t="shared" ca="1" si="295"/>
        <v>#N/A</v>
      </c>
      <c r="AK516" s="225" t="e">
        <f t="shared" ca="1" si="296"/>
        <v>#N/A</v>
      </c>
      <c r="AL516" s="225" t="e">
        <f t="shared" ca="1" si="297"/>
        <v>#N/A</v>
      </c>
      <c r="AM516" t="b">
        <f t="shared" ca="1" si="298"/>
        <v>0</v>
      </c>
      <c r="AN516" t="b">
        <f t="shared" ca="1" si="276"/>
        <v>0</v>
      </c>
      <c r="AO516" t="b">
        <f t="shared" ca="1" si="309"/>
        <v>1</v>
      </c>
      <c r="AP516" t="b">
        <f t="shared" ca="1" si="299"/>
        <v>0</v>
      </c>
      <c r="AQ516" t="b">
        <f t="shared" ca="1" si="277"/>
        <v>0</v>
      </c>
      <c r="AR516" s="124" t="e">
        <f t="shared" ca="1" si="300"/>
        <v>#N/A</v>
      </c>
      <c r="AS516" s="124" t="e">
        <f t="shared" ca="1" si="301"/>
        <v>#N/A</v>
      </c>
      <c r="AT516" t="e">
        <f t="shared" ca="1" si="310"/>
        <v>#N/A</v>
      </c>
      <c r="AU516" t="e">
        <f t="shared" ca="1" si="310"/>
        <v>#N/A</v>
      </c>
    </row>
    <row r="517" spans="1:47" x14ac:dyDescent="0.25">
      <c r="A517">
        <v>485</v>
      </c>
      <c r="B517" s="74">
        <f ca="1">OFFSET(InputPriceData!B$15,CalculationsAndCharts!$A517+$A$11,0,1,1)</f>
        <v>40883</v>
      </c>
      <c r="C517" s="3">
        <f ca="1">OFFSET(InputPriceData!G$15,CalculationsAndCharts!$A517+$A$11,0,1,1)</f>
        <v>4241800</v>
      </c>
      <c r="D517" s="4">
        <f ca="1">OFFSET(InputPriceData!C$15,CalculationsAndCharts!$A517+$A$11,IF($C$7,7,0),1,1)</f>
        <v>40.25</v>
      </c>
      <c r="E517" s="4">
        <f ca="1">OFFSET(InputPriceData!D$15,CalculationsAndCharts!$A517+$A$11,IF($C$7,7,0),1,1)</f>
        <v>40.5</v>
      </c>
      <c r="F517" s="4">
        <f ca="1">OFFSET(InputPriceData!E$15,CalculationsAndCharts!$A517+$A$11,IF($C$7,7,0),1,1)</f>
        <v>39.6</v>
      </c>
      <c r="G517" s="4">
        <f ca="1">OFFSET(InputPriceData!F$15,CalculationsAndCharts!$A517+$A$11,IF($C$7,7,0),1,1)</f>
        <v>39.630000000000003</v>
      </c>
      <c r="H517" s="126" t="e">
        <f t="shared" si="280"/>
        <v>#N/A</v>
      </c>
      <c r="I517" s="41" t="e">
        <f t="shared" si="313"/>
        <v>#N/A</v>
      </c>
      <c r="J517" s="41" t="e">
        <f t="shared" si="313"/>
        <v>#N/A</v>
      </c>
      <c r="K517" s="215">
        <f t="shared" ca="1" si="281"/>
        <v>40.192695012973118</v>
      </c>
      <c r="L517" s="215">
        <f t="shared" ca="1" si="302"/>
        <v>40.192695012973118</v>
      </c>
      <c r="M517" s="121">
        <f t="shared" ca="1" si="282"/>
        <v>-0.35558923200015458</v>
      </c>
      <c r="N517" s="121">
        <f t="shared" ca="1" si="303"/>
        <v>0.40147741560029881</v>
      </c>
      <c r="O517" s="121">
        <f t="shared" ca="1" si="304"/>
        <v>0.43350017295042653</v>
      </c>
      <c r="P517" s="121">
        <f t="shared" ca="1" si="311"/>
        <v>-0.80769772334653256</v>
      </c>
      <c r="Q517" s="121">
        <f t="shared" ca="1" si="283"/>
        <v>0.97420011954123875</v>
      </c>
      <c r="R517" s="121">
        <f t="shared" ca="1" si="284"/>
        <v>0.94039095012221052</v>
      </c>
      <c r="S517" s="121"/>
      <c r="T517" s="124">
        <f t="shared" ca="1" si="285"/>
        <v>40.58</v>
      </c>
      <c r="U517" s="124">
        <f t="shared" ca="1" si="286"/>
        <v>38.32</v>
      </c>
      <c r="V517" s="121">
        <f t="shared" ca="1" si="287"/>
        <v>0.57964601769911661</v>
      </c>
      <c r="W517" s="121" t="e">
        <f t="shared" si="305"/>
        <v>#N/A</v>
      </c>
      <c r="X517" s="124">
        <f t="shared" si="306"/>
        <v>0.2</v>
      </c>
      <c r="Y517" s="124">
        <f t="shared" si="307"/>
        <v>0.8</v>
      </c>
      <c r="Z517" t="e">
        <f t="shared" ca="1" si="288"/>
        <v>#N/A</v>
      </c>
      <c r="AA517">
        <f t="shared" ca="1" si="289"/>
        <v>40.25</v>
      </c>
      <c r="AB517" t="e">
        <f t="shared" ca="1" si="290"/>
        <v>#N/A</v>
      </c>
      <c r="AC517" t="e">
        <f t="shared" ca="1" si="291"/>
        <v>#N/A</v>
      </c>
      <c r="AD517" t="b">
        <f t="shared" ca="1" si="292"/>
        <v>0</v>
      </c>
      <c r="AE517" t="b">
        <f t="shared" ca="1" si="279"/>
        <v>0</v>
      </c>
      <c r="AF517" t="b">
        <f t="shared" ca="1" si="308"/>
        <v>1</v>
      </c>
      <c r="AG517" t="b">
        <f t="shared" ca="1" si="293"/>
        <v>0</v>
      </c>
      <c r="AH517" t="b">
        <f t="shared" ca="1" si="275"/>
        <v>1</v>
      </c>
      <c r="AI517" s="225" t="e">
        <f t="shared" ca="1" si="294"/>
        <v>#N/A</v>
      </c>
      <c r="AJ517" s="225">
        <f t="shared" ca="1" si="295"/>
        <v>40.25</v>
      </c>
      <c r="AK517" s="225" t="e">
        <f t="shared" ca="1" si="296"/>
        <v>#N/A</v>
      </c>
      <c r="AL517" s="225">
        <f t="shared" ca="1" si="297"/>
        <v>40.25</v>
      </c>
      <c r="AM517" t="b">
        <f t="shared" ca="1" si="298"/>
        <v>0</v>
      </c>
      <c r="AN517" t="b">
        <f t="shared" ca="1" si="276"/>
        <v>1</v>
      </c>
      <c r="AO517" t="b">
        <f t="shared" ca="1" si="309"/>
        <v>1</v>
      </c>
      <c r="AP517" t="b">
        <f t="shared" ca="1" si="299"/>
        <v>0</v>
      </c>
      <c r="AQ517" t="b">
        <f t="shared" ca="1" si="277"/>
        <v>0</v>
      </c>
      <c r="AR517" s="124">
        <f t="shared" ca="1" si="300"/>
        <v>40.25</v>
      </c>
      <c r="AS517" s="124" t="e">
        <f t="shared" ca="1" si="301"/>
        <v>#N/A</v>
      </c>
      <c r="AT517">
        <f t="shared" ca="1" si="310"/>
        <v>40.25</v>
      </c>
      <c r="AU517" t="e">
        <f t="shared" ca="1" si="310"/>
        <v>#N/A</v>
      </c>
    </row>
    <row r="518" spans="1:47" x14ac:dyDescent="0.25">
      <c r="A518">
        <v>486</v>
      </c>
      <c r="B518" s="74">
        <f ca="1">OFFSET(InputPriceData!B$15,CalculationsAndCharts!$A518+$A$11,0,1,1)</f>
        <v>40882</v>
      </c>
      <c r="C518" s="3">
        <f ca="1">OFFSET(InputPriceData!G$15,CalculationsAndCharts!$A518+$A$11,0,1,1)</f>
        <v>3879000</v>
      </c>
      <c r="D518" s="4">
        <f ca="1">OFFSET(InputPriceData!C$15,CalculationsAndCharts!$A518+$A$11,IF($C$7,7,0),1,1)</f>
        <v>40.98</v>
      </c>
      <c r="E518" s="4">
        <f ca="1">OFFSET(InputPriceData!D$15,CalculationsAndCharts!$A518+$A$11,IF($C$7,7,0),1,1)</f>
        <v>41.25</v>
      </c>
      <c r="F518" s="4">
        <f ca="1">OFFSET(InputPriceData!E$15,CalculationsAndCharts!$A518+$A$11,IF($C$7,7,0),1,1)</f>
        <v>40.020000000000003</v>
      </c>
      <c r="G518" s="4">
        <f ca="1">OFFSET(InputPriceData!F$15,CalculationsAndCharts!$A518+$A$11,IF($C$7,7,0),1,1)</f>
        <v>40.58</v>
      </c>
      <c r="H518" s="126" t="e">
        <f t="shared" si="280"/>
        <v>#N/A</v>
      </c>
      <c r="I518" s="41" t="e">
        <f t="shared" si="313"/>
        <v>#N/A</v>
      </c>
      <c r="J518" s="41" t="e">
        <f t="shared" si="313"/>
        <v>#N/A</v>
      </c>
      <c r="K518" s="215">
        <f t="shared" ca="1" si="281"/>
        <v>40.114983390266367</v>
      </c>
      <c r="L518" s="215">
        <f t="shared" ca="1" si="302"/>
        <v>40.114983390266367</v>
      </c>
      <c r="M518" s="121">
        <f t="shared" ca="1" si="282"/>
        <v>0.66218373759515803</v>
      </c>
      <c r="N518" s="121">
        <f t="shared" ca="1" si="303"/>
        <v>0.43350017295042653</v>
      </c>
      <c r="O518" s="121">
        <f t="shared" ca="1" si="304"/>
        <v>0.43350017295042653</v>
      </c>
      <c r="P518" s="121">
        <f t="shared" ca="1" si="311"/>
        <v>-0.9310728608557024</v>
      </c>
      <c r="Q518" s="121">
        <f t="shared" ca="1" si="283"/>
        <v>1</v>
      </c>
      <c r="R518" s="121">
        <f t="shared" ca="1" si="284"/>
        <v>0.84369081388478773</v>
      </c>
      <c r="S518" s="121"/>
      <c r="T518" s="124">
        <f t="shared" ca="1" si="285"/>
        <v>40.58</v>
      </c>
      <c r="U518" s="124">
        <f t="shared" ca="1" si="286"/>
        <v>38.32</v>
      </c>
      <c r="V518" s="121">
        <f t="shared" ca="1" si="287"/>
        <v>1</v>
      </c>
      <c r="W518" s="121" t="e">
        <f t="shared" si="305"/>
        <v>#N/A</v>
      </c>
      <c r="X518" s="124">
        <f t="shared" si="306"/>
        <v>0.2</v>
      </c>
      <c r="Y518" s="124">
        <f t="shared" si="307"/>
        <v>0.8</v>
      </c>
      <c r="Z518" t="e">
        <f t="shared" ca="1" si="288"/>
        <v>#N/A</v>
      </c>
      <c r="AA518" t="e">
        <f t="shared" ca="1" si="289"/>
        <v>#N/A</v>
      </c>
      <c r="AB518" t="e">
        <f t="shared" ca="1" si="290"/>
        <v>#N/A</v>
      </c>
      <c r="AC518">
        <f t="shared" ca="1" si="291"/>
        <v>0.84369081388478773</v>
      </c>
      <c r="AD518" t="b">
        <f t="shared" ca="1" si="292"/>
        <v>0</v>
      </c>
      <c r="AE518" t="b">
        <f t="shared" ca="1" si="279"/>
        <v>0</v>
      </c>
      <c r="AF518" t="b">
        <f t="shared" ca="1" si="308"/>
        <v>1</v>
      </c>
      <c r="AG518" t="b">
        <f t="shared" ca="1" si="293"/>
        <v>1</v>
      </c>
      <c r="AH518" t="b">
        <f t="shared" ref="AH518:AH581" ca="1" si="314">AND(AG519,AF519)</f>
        <v>0</v>
      </c>
      <c r="AI518" s="225" t="e">
        <f t="shared" ca="1" si="294"/>
        <v>#N/A</v>
      </c>
      <c r="AJ518" s="225" t="e">
        <f t="shared" ca="1" si="295"/>
        <v>#N/A</v>
      </c>
      <c r="AK518" s="225" t="e">
        <f t="shared" ca="1" si="296"/>
        <v>#N/A</v>
      </c>
      <c r="AL518" s="225" t="e">
        <f t="shared" ca="1" si="297"/>
        <v>#N/A</v>
      </c>
      <c r="AM518" t="b">
        <f t="shared" ca="1" si="298"/>
        <v>1</v>
      </c>
      <c r="AN518" t="b">
        <f t="shared" ref="AN518:AN581" ca="1" si="315">AND(AM519,NOT(AO519))</f>
        <v>0</v>
      </c>
      <c r="AO518" t="b">
        <f t="shared" ca="1" si="309"/>
        <v>0</v>
      </c>
      <c r="AP518" t="b">
        <f t="shared" ca="1" si="299"/>
        <v>0</v>
      </c>
      <c r="AQ518" t="b">
        <f t="shared" ca="1" si="277"/>
        <v>0</v>
      </c>
      <c r="AR518" s="124" t="e">
        <f t="shared" ca="1" si="300"/>
        <v>#N/A</v>
      </c>
      <c r="AS518" s="124" t="e">
        <f t="shared" ca="1" si="301"/>
        <v>#N/A</v>
      </c>
      <c r="AT518" t="e">
        <f t="shared" ca="1" si="310"/>
        <v>#N/A</v>
      </c>
      <c r="AU518" t="e">
        <f t="shared" ca="1" si="310"/>
        <v>#N/A</v>
      </c>
    </row>
    <row r="519" spans="1:47" x14ac:dyDescent="0.25">
      <c r="A519">
        <v>487</v>
      </c>
      <c r="B519" s="74">
        <f ca="1">OFFSET(InputPriceData!B$15,CalculationsAndCharts!$A519+$A$11,0,1,1)</f>
        <v>40879</v>
      </c>
      <c r="C519" s="3">
        <f ca="1">OFFSET(InputPriceData!G$15,CalculationsAndCharts!$A519+$A$11,0,1,1)</f>
        <v>1694900</v>
      </c>
      <c r="D519" s="4">
        <f ca="1">OFFSET(InputPriceData!C$15,CalculationsAndCharts!$A519+$A$11,IF($C$7,7,0),1,1)</f>
        <v>40.79</v>
      </c>
      <c r="E519" s="4">
        <f ca="1">OFFSET(InputPriceData!D$15,CalculationsAndCharts!$A519+$A$11,IF($C$7,7,0),1,1)</f>
        <v>40.79</v>
      </c>
      <c r="F519" s="4">
        <f ca="1">OFFSET(InputPriceData!E$15,CalculationsAndCharts!$A519+$A$11,IF($C$7,7,0),1,1)</f>
        <v>39.35</v>
      </c>
      <c r="G519" s="4">
        <f ca="1">OFFSET(InputPriceData!F$15,CalculationsAndCharts!$A519+$A$11,IF($C$7,7,0),1,1)</f>
        <v>39.94</v>
      </c>
      <c r="H519" s="126" t="e">
        <f t="shared" si="280"/>
        <v>#N/A</v>
      </c>
      <c r="I519" s="41" t="e">
        <f t="shared" si="313"/>
        <v>#N/A</v>
      </c>
      <c r="J519" s="41" t="e">
        <f t="shared" si="313"/>
        <v>#N/A</v>
      </c>
      <c r="K519" s="215">
        <f t="shared" ca="1" si="281"/>
        <v>39.919895833632538</v>
      </c>
      <c r="L519" s="215">
        <f t="shared" ca="1" si="302"/>
        <v>39.919895833632538</v>
      </c>
      <c r="M519" s="121">
        <f t="shared" ca="1" si="282"/>
        <v>0.13282797145174308</v>
      </c>
      <c r="N519" s="121">
        <f t="shared" ca="1" si="303"/>
        <v>0.33890542864972212</v>
      </c>
      <c r="O519" s="121">
        <f t="shared" ca="1" si="304"/>
        <v>0.33890542864972212</v>
      </c>
      <c r="P519" s="121">
        <f t="shared" ca="1" si="311"/>
        <v>-1.0077694451800749</v>
      </c>
      <c r="Q519" s="121">
        <f t="shared" ca="1" si="283"/>
        <v>1</v>
      </c>
      <c r="R519" s="121">
        <f t="shared" ca="1" si="284"/>
        <v>0.69684235791698934</v>
      </c>
      <c r="S519" s="121"/>
      <c r="T519" s="124">
        <f t="shared" ca="1" si="285"/>
        <v>40.57</v>
      </c>
      <c r="U519" s="124">
        <f t="shared" ca="1" si="286"/>
        <v>38.32</v>
      </c>
      <c r="V519" s="121">
        <f t="shared" ca="1" si="287"/>
        <v>0.71999999999999886</v>
      </c>
      <c r="W519" s="121" t="e">
        <f t="shared" si="305"/>
        <v>#N/A</v>
      </c>
      <c r="X519" s="124">
        <f t="shared" si="306"/>
        <v>0.2</v>
      </c>
      <c r="Y519" s="124">
        <f t="shared" si="307"/>
        <v>0.8</v>
      </c>
      <c r="Z519" t="e">
        <f t="shared" ca="1" si="288"/>
        <v>#N/A</v>
      </c>
      <c r="AA519" t="e">
        <f t="shared" ca="1" si="289"/>
        <v>#N/A</v>
      </c>
      <c r="AB519" t="e">
        <f t="shared" ca="1" si="290"/>
        <v>#N/A</v>
      </c>
      <c r="AC519" t="e">
        <f t="shared" ca="1" si="291"/>
        <v>#N/A</v>
      </c>
      <c r="AD519" t="b">
        <f t="shared" ca="1" si="292"/>
        <v>0</v>
      </c>
      <c r="AE519" t="b">
        <f t="shared" ca="1" si="279"/>
        <v>0</v>
      </c>
      <c r="AF519" t="b">
        <f t="shared" ca="1" si="308"/>
        <v>1</v>
      </c>
      <c r="AG519" t="b">
        <f t="shared" ca="1" si="293"/>
        <v>0</v>
      </c>
      <c r="AH519" t="b">
        <f t="shared" ca="1" si="314"/>
        <v>0</v>
      </c>
      <c r="AI519" s="225" t="e">
        <f t="shared" ca="1" si="294"/>
        <v>#N/A</v>
      </c>
      <c r="AJ519" s="225" t="e">
        <f t="shared" ca="1" si="295"/>
        <v>#N/A</v>
      </c>
      <c r="AK519" s="225" t="e">
        <f t="shared" ca="1" si="296"/>
        <v>#N/A</v>
      </c>
      <c r="AL519" s="225" t="e">
        <f t="shared" ca="1" si="297"/>
        <v>#N/A</v>
      </c>
      <c r="AM519" t="b">
        <f t="shared" ca="1" si="298"/>
        <v>0</v>
      </c>
      <c r="AN519" t="b">
        <f t="shared" ca="1" si="315"/>
        <v>0</v>
      </c>
      <c r="AO519" t="b">
        <f t="shared" ca="1" si="309"/>
        <v>0</v>
      </c>
      <c r="AP519" t="b">
        <f t="shared" ca="1" si="299"/>
        <v>0</v>
      </c>
      <c r="AQ519" t="b">
        <f t="shared" ref="AQ519:AQ582" ca="1" si="316">AND(AP520,AO520)</f>
        <v>0</v>
      </c>
      <c r="AR519" s="124" t="e">
        <f t="shared" ca="1" si="300"/>
        <v>#N/A</v>
      </c>
      <c r="AS519" s="124" t="e">
        <f t="shared" ca="1" si="301"/>
        <v>#N/A</v>
      </c>
      <c r="AT519" t="e">
        <f t="shared" ca="1" si="310"/>
        <v>#N/A</v>
      </c>
      <c r="AU519" t="e">
        <f t="shared" ca="1" si="310"/>
        <v>#N/A</v>
      </c>
    </row>
    <row r="520" spans="1:47" x14ac:dyDescent="0.25">
      <c r="A520">
        <v>488</v>
      </c>
      <c r="B520" s="74">
        <f ca="1">OFFSET(InputPriceData!B$15,CalculationsAndCharts!$A520+$A$11,0,1,1)</f>
        <v>40878</v>
      </c>
      <c r="C520" s="3">
        <f ca="1">OFFSET(InputPriceData!G$15,CalculationsAndCharts!$A520+$A$11,0,1,1)</f>
        <v>1123900</v>
      </c>
      <c r="D520" s="4">
        <f ca="1">OFFSET(InputPriceData!C$15,CalculationsAndCharts!$A520+$A$11,IF($C$7,7,0),1,1)</f>
        <v>40.549999999999997</v>
      </c>
      <c r="E520" s="4">
        <f ca="1">OFFSET(InputPriceData!D$15,CalculationsAndCharts!$A520+$A$11,IF($C$7,7,0),1,1)</f>
        <v>41.05</v>
      </c>
      <c r="F520" s="4">
        <f ca="1">OFFSET(InputPriceData!E$15,CalculationsAndCharts!$A520+$A$11,IF($C$7,7,0),1,1)</f>
        <v>39.99</v>
      </c>
      <c r="G520" s="4">
        <f ca="1">OFFSET(InputPriceData!F$15,CalculationsAndCharts!$A520+$A$11,IF($C$7,7,0),1,1)</f>
        <v>40.090000000000003</v>
      </c>
      <c r="H520" s="126" t="e">
        <f t="shared" si="280"/>
        <v>#N/A</v>
      </c>
      <c r="I520" s="41" t="e">
        <f t="shared" si="313"/>
        <v>#N/A</v>
      </c>
      <c r="J520" s="41" t="e">
        <f t="shared" si="313"/>
        <v>#N/A</v>
      </c>
      <c r="K520" s="215">
        <f t="shared" ca="1" si="281"/>
        <v>39.654891612351825</v>
      </c>
      <c r="L520" s="215">
        <f t="shared" ca="1" si="302"/>
        <v>39.654891612351825</v>
      </c>
      <c r="M520" s="121">
        <f t="shared" ca="1" si="282"/>
        <v>0.36299588170432556</v>
      </c>
      <c r="N520" s="121">
        <f t="shared" ca="1" si="303"/>
        <v>0.14497969861786519</v>
      </c>
      <c r="O520" s="121">
        <f t="shared" ca="1" si="304"/>
        <v>0.14497969861786519</v>
      </c>
      <c r="P520" s="121">
        <f t="shared" ca="1" si="311"/>
        <v>-1.0077694451800749</v>
      </c>
      <c r="Q520" s="121">
        <f t="shared" ca="1" si="283"/>
        <v>1</v>
      </c>
      <c r="R520" s="121">
        <f t="shared" ca="1" si="284"/>
        <v>0.52638468496399782</v>
      </c>
      <c r="S520" s="121"/>
      <c r="T520" s="124">
        <f t="shared" ca="1" si="285"/>
        <v>40.57</v>
      </c>
      <c r="U520" s="124">
        <f t="shared" ca="1" si="286"/>
        <v>38.32</v>
      </c>
      <c r="V520" s="121">
        <f t="shared" ca="1" si="287"/>
        <v>0.78666666666666807</v>
      </c>
      <c r="W520" s="121" t="e">
        <f t="shared" si="305"/>
        <v>#N/A</v>
      </c>
      <c r="X520" s="124">
        <f t="shared" si="306"/>
        <v>0.2</v>
      </c>
      <c r="Y520" s="124">
        <f t="shared" si="307"/>
        <v>0.8</v>
      </c>
      <c r="Z520" t="e">
        <f t="shared" ca="1" si="288"/>
        <v>#N/A</v>
      </c>
      <c r="AA520" t="e">
        <f t="shared" ca="1" si="289"/>
        <v>#N/A</v>
      </c>
      <c r="AB520" t="e">
        <f t="shared" ca="1" si="290"/>
        <v>#N/A</v>
      </c>
      <c r="AC520" t="e">
        <f t="shared" ca="1" si="291"/>
        <v>#N/A</v>
      </c>
      <c r="AD520" t="b">
        <f t="shared" ca="1" si="292"/>
        <v>0</v>
      </c>
      <c r="AE520" t="b">
        <f t="shared" ca="1" si="279"/>
        <v>0</v>
      </c>
      <c r="AF520" t="b">
        <f t="shared" ca="1" si="308"/>
        <v>1</v>
      </c>
      <c r="AG520" t="b">
        <f t="shared" ca="1" si="293"/>
        <v>0</v>
      </c>
      <c r="AH520" t="b">
        <f t="shared" ca="1" si="314"/>
        <v>0</v>
      </c>
      <c r="AI520" s="225" t="e">
        <f t="shared" ca="1" si="294"/>
        <v>#N/A</v>
      </c>
      <c r="AJ520" s="225" t="e">
        <f t="shared" ca="1" si="295"/>
        <v>#N/A</v>
      </c>
      <c r="AK520" s="225" t="e">
        <f t="shared" ca="1" si="296"/>
        <v>#N/A</v>
      </c>
      <c r="AL520" s="225" t="e">
        <f t="shared" ca="1" si="297"/>
        <v>#N/A</v>
      </c>
      <c r="AM520" t="b">
        <f t="shared" ca="1" si="298"/>
        <v>0</v>
      </c>
      <c r="AN520" t="b">
        <f t="shared" ca="1" si="315"/>
        <v>0</v>
      </c>
      <c r="AO520" t="b">
        <f t="shared" ca="1" si="309"/>
        <v>0</v>
      </c>
      <c r="AP520" t="b">
        <f t="shared" ca="1" si="299"/>
        <v>0</v>
      </c>
      <c r="AQ520" t="b">
        <f t="shared" ca="1" si="316"/>
        <v>0</v>
      </c>
      <c r="AR520" s="124" t="e">
        <f t="shared" ca="1" si="300"/>
        <v>#N/A</v>
      </c>
      <c r="AS520" s="124" t="e">
        <f t="shared" ca="1" si="301"/>
        <v>#N/A</v>
      </c>
      <c r="AT520" t="e">
        <f t="shared" ca="1" si="310"/>
        <v>#N/A</v>
      </c>
      <c r="AU520" t="e">
        <f t="shared" ca="1" si="310"/>
        <v>#N/A</v>
      </c>
    </row>
    <row r="521" spans="1:47" x14ac:dyDescent="0.25">
      <c r="A521">
        <v>489</v>
      </c>
      <c r="B521" s="74">
        <f ca="1">OFFSET(InputPriceData!B$15,CalculationsAndCharts!$A521+$A$11,0,1,1)</f>
        <v>40877</v>
      </c>
      <c r="C521" s="3">
        <f ca="1">OFFSET(InputPriceData!G$15,CalculationsAndCharts!$A521+$A$11,0,1,1)</f>
        <v>1764700</v>
      </c>
      <c r="D521" s="4">
        <f ca="1">OFFSET(InputPriceData!C$15,CalculationsAndCharts!$A521+$A$11,IF($C$7,7,0),1,1)</f>
        <v>40.47</v>
      </c>
      <c r="E521" s="4">
        <f ca="1">OFFSET(InputPriceData!D$15,CalculationsAndCharts!$A521+$A$11,IF($C$7,7,0),1,1)</f>
        <v>40.6</v>
      </c>
      <c r="F521" s="4">
        <f ca="1">OFFSET(InputPriceData!E$15,CalculationsAndCharts!$A521+$A$11,IF($C$7,7,0),1,1)</f>
        <v>39.479999999999997</v>
      </c>
      <c r="G521" s="4">
        <f ca="1">OFFSET(InputPriceData!F$15,CalculationsAndCharts!$A521+$A$11,IF($C$7,7,0),1,1)</f>
        <v>40.57</v>
      </c>
      <c r="H521" s="126" t="e">
        <f t="shared" si="280"/>
        <v>#N/A</v>
      </c>
      <c r="I521" s="41" t="e">
        <f t="shared" si="313"/>
        <v>#N/A</v>
      </c>
      <c r="J521" s="41" t="e">
        <f t="shared" si="313"/>
        <v>#N/A</v>
      </c>
      <c r="K521" s="215">
        <f t="shared" ca="1" si="281"/>
        <v>39.232208100223104</v>
      </c>
      <c r="L521" s="215">
        <f t="shared" ca="1" si="302"/>
        <v>39.232208100223104</v>
      </c>
      <c r="M521" s="121">
        <f t="shared" ca="1" si="282"/>
        <v>0.99943785677722607</v>
      </c>
      <c r="N521" s="121">
        <f t="shared" ca="1" si="303"/>
        <v>-0.26316889066575361</v>
      </c>
      <c r="O521" s="121">
        <f t="shared" ca="1" si="304"/>
        <v>-3.9927999456571661E-2</v>
      </c>
      <c r="P521" s="121">
        <f t="shared" ca="1" si="311"/>
        <v>-1.0077694451800749</v>
      </c>
      <c r="Q521" s="121">
        <f t="shared" ca="1" si="283"/>
        <v>0.76934146373293633</v>
      </c>
      <c r="R521" s="121">
        <f t="shared" ca="1" si="284"/>
        <v>0.40343442018454678</v>
      </c>
      <c r="S521" s="121"/>
      <c r="T521" s="124">
        <f t="shared" ca="1" si="285"/>
        <v>40.57</v>
      </c>
      <c r="U521" s="124">
        <f t="shared" ca="1" si="286"/>
        <v>38.32</v>
      </c>
      <c r="V521" s="121">
        <f t="shared" ca="1" si="287"/>
        <v>1</v>
      </c>
      <c r="W521" s="121" t="e">
        <f t="shared" si="305"/>
        <v>#N/A</v>
      </c>
      <c r="X521" s="124">
        <f t="shared" si="306"/>
        <v>0.2</v>
      </c>
      <c r="Y521" s="124">
        <f t="shared" si="307"/>
        <v>0.8</v>
      </c>
      <c r="Z521" t="e">
        <f t="shared" ca="1" si="288"/>
        <v>#N/A</v>
      </c>
      <c r="AA521" t="e">
        <f t="shared" ca="1" si="289"/>
        <v>#N/A</v>
      </c>
      <c r="AB521" t="e">
        <f t="shared" ca="1" si="290"/>
        <v>#N/A</v>
      </c>
      <c r="AC521" t="e">
        <f t="shared" ca="1" si="291"/>
        <v>#N/A</v>
      </c>
      <c r="AD521" t="b">
        <f t="shared" ca="1" si="292"/>
        <v>0</v>
      </c>
      <c r="AE521" t="b">
        <f t="shared" ca="1" si="279"/>
        <v>0</v>
      </c>
      <c r="AF521" t="b">
        <f t="shared" ca="1" si="308"/>
        <v>1</v>
      </c>
      <c r="AG521" t="b">
        <f t="shared" ca="1" si="293"/>
        <v>0</v>
      </c>
      <c r="AH521" t="b">
        <f t="shared" ca="1" si="314"/>
        <v>0</v>
      </c>
      <c r="AI521" s="225" t="e">
        <f t="shared" ca="1" si="294"/>
        <v>#N/A</v>
      </c>
      <c r="AJ521" s="225" t="e">
        <f t="shared" ca="1" si="295"/>
        <v>#N/A</v>
      </c>
      <c r="AK521" s="225" t="e">
        <f t="shared" ca="1" si="296"/>
        <v>#N/A</v>
      </c>
      <c r="AL521" s="225" t="e">
        <f t="shared" ca="1" si="297"/>
        <v>#N/A</v>
      </c>
      <c r="AM521" t="b">
        <f t="shared" ca="1" si="298"/>
        <v>0</v>
      </c>
      <c r="AN521" t="b">
        <f t="shared" ca="1" si="315"/>
        <v>0</v>
      </c>
      <c r="AO521" t="b">
        <f t="shared" ca="1" si="309"/>
        <v>0</v>
      </c>
      <c r="AP521" t="b">
        <f t="shared" ca="1" si="299"/>
        <v>0</v>
      </c>
      <c r="AQ521" t="b">
        <f t="shared" ca="1" si="316"/>
        <v>0</v>
      </c>
      <c r="AR521" s="124" t="e">
        <f t="shared" ca="1" si="300"/>
        <v>#N/A</v>
      </c>
      <c r="AS521" s="124" t="e">
        <f t="shared" ca="1" si="301"/>
        <v>#N/A</v>
      </c>
      <c r="AT521" t="e">
        <f t="shared" ca="1" si="310"/>
        <v>#N/A</v>
      </c>
      <c r="AU521" t="e">
        <f t="shared" ca="1" si="310"/>
        <v>#N/A</v>
      </c>
    </row>
    <row r="522" spans="1:47" x14ac:dyDescent="0.25">
      <c r="A522">
        <v>490</v>
      </c>
      <c r="B522" s="74">
        <f ca="1">OFFSET(InputPriceData!B$15,CalculationsAndCharts!$A522+$A$11,0,1,1)</f>
        <v>40876</v>
      </c>
      <c r="C522" s="3">
        <f ca="1">OFFSET(InputPriceData!G$15,CalculationsAndCharts!$A522+$A$11,0,1,1)</f>
        <v>1852900</v>
      </c>
      <c r="D522" s="4">
        <f ca="1">OFFSET(InputPriceData!C$15,CalculationsAndCharts!$A522+$A$11,IF($C$7,7,0),1,1)</f>
        <v>38.619999999999997</v>
      </c>
      <c r="E522" s="4">
        <f ca="1">OFFSET(InputPriceData!D$15,CalculationsAndCharts!$A522+$A$11,IF($C$7,7,0),1,1)</f>
        <v>40.08</v>
      </c>
      <c r="F522" s="4">
        <f ca="1">OFFSET(InputPriceData!E$15,CalculationsAndCharts!$A522+$A$11,IF($C$7,7,0),1,1)</f>
        <v>38.43</v>
      </c>
      <c r="G522" s="4">
        <f ca="1">OFFSET(InputPriceData!F$15,CalculationsAndCharts!$A522+$A$11,IF($C$7,7,0),1,1)</f>
        <v>39.93</v>
      </c>
      <c r="H522" s="126" t="e">
        <f t="shared" si="280"/>
        <v>#N/A</v>
      </c>
      <c r="I522" s="41" t="e">
        <f t="shared" si="313"/>
        <v>#N/A</v>
      </c>
      <c r="J522" s="41" t="e">
        <f t="shared" si="313"/>
        <v>#N/A</v>
      </c>
      <c r="K522" s="215">
        <f t="shared" ca="1" si="281"/>
        <v>38.880165542293263</v>
      </c>
      <c r="L522" s="215">
        <f t="shared" ca="1" si="302"/>
        <v>38.880165542293263</v>
      </c>
      <c r="M522" s="121">
        <f t="shared" ca="1" si="282"/>
        <v>0.52466268468685806</v>
      </c>
      <c r="N522" s="121">
        <f t="shared" ca="1" si="303"/>
        <v>-0.67428704372162906</v>
      </c>
      <c r="O522" s="121">
        <f t="shared" ca="1" si="304"/>
        <v>-3.9927999456571661E-2</v>
      </c>
      <c r="P522" s="121">
        <f t="shared" ca="1" si="311"/>
        <v>-1.0077694451800749</v>
      </c>
      <c r="Q522" s="121">
        <f t="shared" ca="1" si="283"/>
        <v>0.34456305103689105</v>
      </c>
      <c r="R522" s="121">
        <f t="shared" ca="1" si="284"/>
        <v>0.40068111070372958</v>
      </c>
      <c r="S522" s="121"/>
      <c r="T522" s="124">
        <f t="shared" ca="1" si="285"/>
        <v>40.29</v>
      </c>
      <c r="U522" s="124">
        <f t="shared" ca="1" si="286"/>
        <v>38.32</v>
      </c>
      <c r="V522" s="121">
        <f t="shared" ca="1" si="287"/>
        <v>0.81725888324873119</v>
      </c>
      <c r="W522" s="121" t="e">
        <f t="shared" si="305"/>
        <v>#N/A</v>
      </c>
      <c r="X522" s="124">
        <f t="shared" si="306"/>
        <v>0.2</v>
      </c>
      <c r="Y522" s="124">
        <f t="shared" si="307"/>
        <v>0.8</v>
      </c>
      <c r="Z522" t="e">
        <f t="shared" ca="1" si="288"/>
        <v>#N/A</v>
      </c>
      <c r="AA522" t="e">
        <f t="shared" ca="1" si="289"/>
        <v>#N/A</v>
      </c>
      <c r="AB522" t="e">
        <f t="shared" ca="1" si="290"/>
        <v>#N/A</v>
      </c>
      <c r="AC522" t="e">
        <f t="shared" ca="1" si="291"/>
        <v>#N/A</v>
      </c>
      <c r="AD522" t="b">
        <f t="shared" ca="1" si="292"/>
        <v>0</v>
      </c>
      <c r="AE522" t="b">
        <f t="shared" ca="1" si="279"/>
        <v>0</v>
      </c>
      <c r="AF522" t="b">
        <f t="shared" ca="1" si="308"/>
        <v>1</v>
      </c>
      <c r="AG522" t="b">
        <f t="shared" ca="1" si="293"/>
        <v>0</v>
      </c>
      <c r="AH522" t="b">
        <f t="shared" ca="1" si="314"/>
        <v>0</v>
      </c>
      <c r="AI522" s="225" t="e">
        <f t="shared" ca="1" si="294"/>
        <v>#N/A</v>
      </c>
      <c r="AJ522" s="225" t="e">
        <f t="shared" ca="1" si="295"/>
        <v>#N/A</v>
      </c>
      <c r="AK522" s="225" t="e">
        <f t="shared" ca="1" si="296"/>
        <v>#N/A</v>
      </c>
      <c r="AL522" s="225" t="e">
        <f t="shared" ca="1" si="297"/>
        <v>#N/A</v>
      </c>
      <c r="AM522" t="b">
        <f t="shared" ca="1" si="298"/>
        <v>0</v>
      </c>
      <c r="AN522" t="b">
        <f t="shared" ca="1" si="315"/>
        <v>0</v>
      </c>
      <c r="AO522" t="b">
        <f t="shared" ca="1" si="309"/>
        <v>0</v>
      </c>
      <c r="AP522" t="b">
        <f t="shared" ca="1" si="299"/>
        <v>0</v>
      </c>
      <c r="AQ522" t="b">
        <f t="shared" ca="1" si="316"/>
        <v>0</v>
      </c>
      <c r="AR522" s="124" t="e">
        <f t="shared" ca="1" si="300"/>
        <v>#N/A</v>
      </c>
      <c r="AS522" s="124" t="e">
        <f t="shared" ca="1" si="301"/>
        <v>#N/A</v>
      </c>
      <c r="AT522" t="e">
        <f t="shared" ca="1" si="310"/>
        <v>#N/A</v>
      </c>
      <c r="AU522" t="e">
        <f t="shared" ca="1" si="310"/>
        <v>#N/A</v>
      </c>
    </row>
    <row r="523" spans="1:47" x14ac:dyDescent="0.25">
      <c r="A523">
        <v>491</v>
      </c>
      <c r="B523" s="74">
        <f ca="1">OFFSET(InputPriceData!B$15,CalculationsAndCharts!$A523+$A$11,0,1,1)</f>
        <v>40875</v>
      </c>
      <c r="C523" s="3">
        <f ca="1">OFFSET(InputPriceData!G$15,CalculationsAndCharts!$A523+$A$11,0,1,1)</f>
        <v>1165500</v>
      </c>
      <c r="D523" s="4">
        <f ca="1">OFFSET(InputPriceData!C$15,CalculationsAndCharts!$A523+$A$11,IF($C$7,7,0),1,1)</f>
        <v>38.79</v>
      </c>
      <c r="E523" s="4">
        <f ca="1">OFFSET(InputPriceData!D$15,CalculationsAndCharts!$A523+$A$11,IF($C$7,7,0),1,1)</f>
        <v>39.340000000000003</v>
      </c>
      <c r="F523" s="4">
        <f ca="1">OFFSET(InputPriceData!E$15,CalculationsAndCharts!$A523+$A$11,IF($C$7,7,0),1,1)</f>
        <v>38.57</v>
      </c>
      <c r="G523" s="4">
        <f ca="1">OFFSET(InputPriceData!F$15,CalculationsAndCharts!$A523+$A$11,IF($C$7,7,0),1,1)</f>
        <v>38.700000000000003</v>
      </c>
      <c r="H523" s="126" t="e">
        <f t="shared" si="280"/>
        <v>#N/A</v>
      </c>
      <c r="I523" s="41" t="e">
        <f t="shared" si="313"/>
        <v>#N/A</v>
      </c>
      <c r="J523" s="41" t="e">
        <f t="shared" si="313"/>
        <v>#N/A</v>
      </c>
      <c r="K523" s="215">
        <f t="shared" ca="1" si="281"/>
        <v>38.867305540897675</v>
      </c>
      <c r="L523" s="215">
        <f t="shared" ca="1" si="302"/>
        <v>38.867305540897675</v>
      </c>
      <c r="M523" s="121">
        <f t="shared" ca="1" si="282"/>
        <v>-0.70043236118764096</v>
      </c>
      <c r="N523" s="121">
        <f t="shared" ca="1" si="303"/>
        <v>-0.78985011673344396</v>
      </c>
      <c r="O523" s="121">
        <f t="shared" ca="1" si="304"/>
        <v>-3.9927999456571661E-2</v>
      </c>
      <c r="P523" s="121">
        <f t="shared" ca="1" si="311"/>
        <v>-1.0077694451800749</v>
      </c>
      <c r="Q523" s="121">
        <f t="shared" ca="1" si="283"/>
        <v>0.22516015346266441</v>
      </c>
      <c r="R523" s="121">
        <f t="shared" ca="1" si="284"/>
        <v>0.49016507694146033</v>
      </c>
      <c r="S523" s="121"/>
      <c r="T523" s="124">
        <f t="shared" ca="1" si="285"/>
        <v>40.29</v>
      </c>
      <c r="U523" s="124">
        <f t="shared" ca="1" si="286"/>
        <v>38.32</v>
      </c>
      <c r="V523" s="121">
        <f t="shared" ca="1" si="287"/>
        <v>0.19289340101522984</v>
      </c>
      <c r="W523" s="121" t="e">
        <f t="shared" si="305"/>
        <v>#N/A</v>
      </c>
      <c r="X523" s="124">
        <f t="shared" si="306"/>
        <v>0.2</v>
      </c>
      <c r="Y523" s="124">
        <f t="shared" si="307"/>
        <v>0.8</v>
      </c>
      <c r="Z523" t="e">
        <f t="shared" ca="1" si="288"/>
        <v>#N/A</v>
      </c>
      <c r="AA523" t="e">
        <f t="shared" ca="1" si="289"/>
        <v>#N/A</v>
      </c>
      <c r="AB523" t="e">
        <f t="shared" ca="1" si="290"/>
        <v>#N/A</v>
      </c>
      <c r="AC523" t="e">
        <f t="shared" ca="1" si="291"/>
        <v>#N/A</v>
      </c>
      <c r="AD523" t="b">
        <f t="shared" ca="1" si="292"/>
        <v>0</v>
      </c>
      <c r="AE523" t="b">
        <f t="shared" ca="1" si="279"/>
        <v>0</v>
      </c>
      <c r="AF523" t="b">
        <f t="shared" ca="1" si="308"/>
        <v>1</v>
      </c>
      <c r="AG523" t="b">
        <f t="shared" ca="1" si="293"/>
        <v>0</v>
      </c>
      <c r="AH523" t="b">
        <f t="shared" ca="1" si="314"/>
        <v>0</v>
      </c>
      <c r="AI523" s="225" t="e">
        <f t="shared" ca="1" si="294"/>
        <v>#N/A</v>
      </c>
      <c r="AJ523" s="225" t="e">
        <f t="shared" ca="1" si="295"/>
        <v>#N/A</v>
      </c>
      <c r="AK523" s="225" t="e">
        <f t="shared" ca="1" si="296"/>
        <v>#N/A</v>
      </c>
      <c r="AL523" s="225" t="e">
        <f t="shared" ca="1" si="297"/>
        <v>#N/A</v>
      </c>
      <c r="AM523" t="b">
        <f t="shared" ca="1" si="298"/>
        <v>0</v>
      </c>
      <c r="AN523" t="b">
        <f t="shared" ca="1" si="315"/>
        <v>0</v>
      </c>
      <c r="AO523" t="b">
        <f t="shared" ca="1" si="309"/>
        <v>0</v>
      </c>
      <c r="AP523" t="b">
        <f t="shared" ca="1" si="299"/>
        <v>0</v>
      </c>
      <c r="AQ523" t="b">
        <f t="shared" ca="1" si="316"/>
        <v>0</v>
      </c>
      <c r="AR523" s="124" t="e">
        <f t="shared" ca="1" si="300"/>
        <v>#N/A</v>
      </c>
      <c r="AS523" s="124" t="e">
        <f t="shared" ca="1" si="301"/>
        <v>#N/A</v>
      </c>
      <c r="AT523" t="e">
        <f t="shared" ca="1" si="310"/>
        <v>#N/A</v>
      </c>
      <c r="AU523" t="e">
        <f t="shared" ca="1" si="310"/>
        <v>#N/A</v>
      </c>
    </row>
    <row r="524" spans="1:47" x14ac:dyDescent="0.25">
      <c r="A524">
        <v>492</v>
      </c>
      <c r="B524" s="74">
        <f ca="1">OFFSET(InputPriceData!B$15,CalculationsAndCharts!$A524+$A$11,0,1,1)</f>
        <v>40872</v>
      </c>
      <c r="C524" s="3">
        <f ca="1">OFFSET(InputPriceData!G$15,CalculationsAndCharts!$A524+$A$11,0,1,1)</f>
        <v>492800</v>
      </c>
      <c r="D524" s="4">
        <f ca="1">OFFSET(InputPriceData!C$15,CalculationsAndCharts!$A524+$A$11,IF($C$7,7,0),1,1)</f>
        <v>38.69</v>
      </c>
      <c r="E524" s="4">
        <f ca="1">OFFSET(InputPriceData!D$15,CalculationsAndCharts!$A524+$A$11,IF($C$7,7,0),1,1)</f>
        <v>38.89</v>
      </c>
      <c r="F524" s="4">
        <f ca="1">OFFSET(InputPriceData!E$15,CalculationsAndCharts!$A524+$A$11,IF($C$7,7,0),1,1)</f>
        <v>38.32</v>
      </c>
      <c r="G524" s="4">
        <f ca="1">OFFSET(InputPriceData!F$15,CalculationsAndCharts!$A524+$A$11,IF($C$7,7,0),1,1)</f>
        <v>38.32</v>
      </c>
      <c r="H524" s="126" t="e">
        <f t="shared" si="280"/>
        <v>#N/A</v>
      </c>
      <c r="I524" s="41" t="e">
        <f t="shared" si="313"/>
        <v>#N/A</v>
      </c>
      <c r="J524" s="41" t="e">
        <f t="shared" si="313"/>
        <v>#N/A</v>
      </c>
      <c r="K524" s="215">
        <f t="shared" ca="1" si="281"/>
        <v>39.111575280794568</v>
      </c>
      <c r="L524" s="215">
        <f t="shared" ca="1" si="302"/>
        <v>39.111575280794568</v>
      </c>
      <c r="M524" s="121">
        <f t="shared" ca="1" si="282"/>
        <v>-1.2338638916613924</v>
      </c>
      <c r="N524" s="121">
        <f t="shared" ca="1" si="303"/>
        <v>-0.63879345060844173</v>
      </c>
      <c r="O524" s="121">
        <f t="shared" ca="1" si="304"/>
        <v>-3.9927999456571661E-2</v>
      </c>
      <c r="P524" s="121">
        <f t="shared" ca="1" si="311"/>
        <v>-1.0077694451800749</v>
      </c>
      <c r="Q524" s="121">
        <f t="shared" ca="1" si="283"/>
        <v>0.38123599294283966</v>
      </c>
      <c r="R524" s="121">
        <f t="shared" ca="1" si="284"/>
        <v>0.58137534128275514</v>
      </c>
      <c r="S524" s="121"/>
      <c r="T524" s="124">
        <f t="shared" ca="1" si="285"/>
        <v>40.29</v>
      </c>
      <c r="U524" s="124">
        <f t="shared" ca="1" si="286"/>
        <v>38.32</v>
      </c>
      <c r="V524" s="121">
        <f t="shared" ca="1" si="287"/>
        <v>0</v>
      </c>
      <c r="W524" s="121" t="e">
        <f t="shared" si="305"/>
        <v>#N/A</v>
      </c>
      <c r="X524" s="124">
        <f t="shared" si="306"/>
        <v>0.2</v>
      </c>
      <c r="Y524" s="124">
        <f t="shared" si="307"/>
        <v>0.8</v>
      </c>
      <c r="Z524" t="e">
        <f t="shared" ca="1" si="288"/>
        <v>#N/A</v>
      </c>
      <c r="AA524" t="e">
        <f t="shared" ca="1" si="289"/>
        <v>#N/A</v>
      </c>
      <c r="AB524" t="e">
        <f t="shared" ca="1" si="290"/>
        <v>#N/A</v>
      </c>
      <c r="AC524" t="e">
        <f t="shared" ca="1" si="291"/>
        <v>#N/A</v>
      </c>
      <c r="AD524" t="b">
        <f t="shared" ca="1" si="292"/>
        <v>0</v>
      </c>
      <c r="AE524" t="b">
        <f t="shared" ca="1" si="279"/>
        <v>0</v>
      </c>
      <c r="AF524" t="b">
        <f t="shared" ca="1" si="308"/>
        <v>1</v>
      </c>
      <c r="AG524" t="b">
        <f t="shared" ca="1" si="293"/>
        <v>0</v>
      </c>
      <c r="AH524" t="b">
        <f t="shared" ca="1" si="314"/>
        <v>0</v>
      </c>
      <c r="AI524" s="225" t="e">
        <f t="shared" ca="1" si="294"/>
        <v>#N/A</v>
      </c>
      <c r="AJ524" s="225" t="e">
        <f t="shared" ca="1" si="295"/>
        <v>#N/A</v>
      </c>
      <c r="AK524" s="225" t="e">
        <f t="shared" ca="1" si="296"/>
        <v>#N/A</v>
      </c>
      <c r="AL524" s="225" t="e">
        <f t="shared" ca="1" si="297"/>
        <v>#N/A</v>
      </c>
      <c r="AM524" t="b">
        <f t="shared" ca="1" si="298"/>
        <v>0</v>
      </c>
      <c r="AN524" t="b">
        <f t="shared" ca="1" si="315"/>
        <v>0</v>
      </c>
      <c r="AO524" t="b">
        <f t="shared" ca="1" si="309"/>
        <v>0</v>
      </c>
      <c r="AP524" t="b">
        <f t="shared" ca="1" si="299"/>
        <v>0</v>
      </c>
      <c r="AQ524" t="b">
        <f t="shared" ca="1" si="316"/>
        <v>0</v>
      </c>
      <c r="AR524" s="124" t="e">
        <f t="shared" ca="1" si="300"/>
        <v>#N/A</v>
      </c>
      <c r="AS524" s="124" t="e">
        <f t="shared" ca="1" si="301"/>
        <v>#N/A</v>
      </c>
      <c r="AT524" t="e">
        <f t="shared" ca="1" si="310"/>
        <v>#N/A</v>
      </c>
      <c r="AU524" t="e">
        <f t="shared" ca="1" si="310"/>
        <v>#N/A</v>
      </c>
    </row>
    <row r="525" spans="1:47" x14ac:dyDescent="0.25">
      <c r="A525">
        <v>493</v>
      </c>
      <c r="B525" s="74">
        <f ca="1">OFFSET(InputPriceData!B$15,CalculationsAndCharts!$A525+$A$11,0,1,1)</f>
        <v>40870</v>
      </c>
      <c r="C525" s="3">
        <f ca="1">OFFSET(InputPriceData!G$15,CalculationsAndCharts!$A525+$A$11,0,1,1)</f>
        <v>548900</v>
      </c>
      <c r="D525" s="4">
        <f ca="1">OFFSET(InputPriceData!C$15,CalculationsAndCharts!$A525+$A$11,IF($C$7,7,0),1,1)</f>
        <v>39.299999999999997</v>
      </c>
      <c r="E525" s="4">
        <f ca="1">OFFSET(InputPriceData!D$15,CalculationsAndCharts!$A525+$A$11,IF($C$7,7,0),1,1)</f>
        <v>39.369999999999997</v>
      </c>
      <c r="F525" s="4">
        <f ca="1">OFFSET(InputPriceData!E$15,CalculationsAndCharts!$A525+$A$11,IF($C$7,7,0),1,1)</f>
        <v>38.880000000000003</v>
      </c>
      <c r="G525" s="4">
        <f ca="1">OFFSET(InputPriceData!F$15,CalculationsAndCharts!$A525+$A$11,IF($C$7,7,0),1,1)</f>
        <v>38.93</v>
      </c>
      <c r="H525" s="126" t="e">
        <f t="shared" si="280"/>
        <v>#N/A</v>
      </c>
      <c r="I525" s="41" t="e">
        <f t="shared" si="313"/>
        <v>#N/A</v>
      </c>
      <c r="J525" s="41" t="e">
        <f t="shared" si="313"/>
        <v>#N/A</v>
      </c>
      <c r="K525" s="215">
        <f t="shared" ca="1" si="281"/>
        <v>39.335233742514973</v>
      </c>
      <c r="L525" s="215">
        <f t="shared" ca="1" si="302"/>
        <v>39.335233742514973</v>
      </c>
      <c r="M525" s="121">
        <f t="shared" ca="1" si="282"/>
        <v>-0.77582037294090722</v>
      </c>
      <c r="N525" s="121">
        <f t="shared" ca="1" si="303"/>
        <v>-0.47361189122837072</v>
      </c>
      <c r="O525" s="121">
        <f t="shared" ca="1" si="304"/>
        <v>-3.9927999456571661E-2</v>
      </c>
      <c r="P525" s="121">
        <f t="shared" ca="1" si="311"/>
        <v>-1.0077694451800749</v>
      </c>
      <c r="Q525" s="121">
        <f t="shared" ca="1" si="283"/>
        <v>0.55190605476953758</v>
      </c>
      <c r="R525" s="121">
        <f t="shared" ca="1" si="284"/>
        <v>0.63193212363790996</v>
      </c>
      <c r="S525" s="121"/>
      <c r="T525" s="124">
        <f t="shared" ca="1" si="285"/>
        <v>40.29</v>
      </c>
      <c r="U525" s="124">
        <f t="shared" ca="1" si="286"/>
        <v>38.71</v>
      </c>
      <c r="V525" s="121">
        <f t="shared" ca="1" si="287"/>
        <v>0.13924050632911336</v>
      </c>
      <c r="W525" s="121" t="e">
        <f t="shared" si="305"/>
        <v>#N/A</v>
      </c>
      <c r="X525" s="124">
        <f t="shared" si="306"/>
        <v>0.2</v>
      </c>
      <c r="Y525" s="124">
        <f t="shared" si="307"/>
        <v>0.8</v>
      </c>
      <c r="Z525" t="e">
        <f t="shared" ca="1" si="288"/>
        <v>#N/A</v>
      </c>
      <c r="AA525" t="e">
        <f t="shared" ca="1" si="289"/>
        <v>#N/A</v>
      </c>
      <c r="AB525" t="e">
        <f t="shared" ca="1" si="290"/>
        <v>#N/A</v>
      </c>
      <c r="AC525" t="e">
        <f t="shared" ca="1" si="291"/>
        <v>#N/A</v>
      </c>
      <c r="AD525" t="b">
        <f t="shared" ca="1" si="292"/>
        <v>0</v>
      </c>
      <c r="AE525" t="b">
        <f t="shared" ca="1" si="279"/>
        <v>0</v>
      </c>
      <c r="AF525" t="b">
        <f t="shared" ca="1" si="308"/>
        <v>1</v>
      </c>
      <c r="AG525" t="b">
        <f t="shared" ca="1" si="293"/>
        <v>0</v>
      </c>
      <c r="AH525" t="b">
        <f t="shared" ca="1" si="314"/>
        <v>0</v>
      </c>
      <c r="AI525" s="225" t="e">
        <f t="shared" ca="1" si="294"/>
        <v>#N/A</v>
      </c>
      <c r="AJ525" s="225" t="e">
        <f t="shared" ca="1" si="295"/>
        <v>#N/A</v>
      </c>
      <c r="AK525" s="225" t="e">
        <f t="shared" ca="1" si="296"/>
        <v>#N/A</v>
      </c>
      <c r="AL525" s="225" t="e">
        <f t="shared" ca="1" si="297"/>
        <v>#N/A</v>
      </c>
      <c r="AM525" t="b">
        <f t="shared" ca="1" si="298"/>
        <v>0</v>
      </c>
      <c r="AN525" t="b">
        <f t="shared" ca="1" si="315"/>
        <v>0</v>
      </c>
      <c r="AO525" t="b">
        <f t="shared" ca="1" si="309"/>
        <v>0</v>
      </c>
      <c r="AP525" t="b">
        <f t="shared" ca="1" si="299"/>
        <v>0</v>
      </c>
      <c r="AQ525" t="b">
        <f t="shared" ca="1" si="316"/>
        <v>0</v>
      </c>
      <c r="AR525" s="124" t="e">
        <f t="shared" ca="1" si="300"/>
        <v>#N/A</v>
      </c>
      <c r="AS525" s="124" t="e">
        <f t="shared" ca="1" si="301"/>
        <v>#N/A</v>
      </c>
      <c r="AT525" t="e">
        <f t="shared" ca="1" si="310"/>
        <v>#N/A</v>
      </c>
      <c r="AU525" t="e">
        <f t="shared" ca="1" si="310"/>
        <v>#N/A</v>
      </c>
    </row>
    <row r="526" spans="1:47" x14ac:dyDescent="0.25">
      <c r="A526">
        <v>494</v>
      </c>
      <c r="B526" s="74">
        <f ca="1">OFFSET(InputPriceData!B$15,CalculationsAndCharts!$A526+$A$11,0,1,1)</f>
        <v>40869</v>
      </c>
      <c r="C526" s="3">
        <f ca="1">OFFSET(InputPriceData!G$15,CalculationsAndCharts!$A526+$A$11,0,1,1)</f>
        <v>1389200</v>
      </c>
      <c r="D526" s="4">
        <f ca="1">OFFSET(InputPriceData!C$15,CalculationsAndCharts!$A526+$A$11,IF($C$7,7,0),1,1)</f>
        <v>39.090000000000003</v>
      </c>
      <c r="E526" s="4">
        <f ca="1">OFFSET(InputPriceData!D$15,CalculationsAndCharts!$A526+$A$11,IF($C$7,7,0),1,1)</f>
        <v>40.4</v>
      </c>
      <c r="F526" s="4">
        <f ca="1">OFFSET(InputPriceData!E$15,CalculationsAndCharts!$A526+$A$11,IF($C$7,7,0),1,1)</f>
        <v>39.090000000000003</v>
      </c>
      <c r="G526" s="4">
        <f ca="1">OFFSET(InputPriceData!F$15,CalculationsAndCharts!$A526+$A$11,IF($C$7,7,0),1,1)</f>
        <v>39.39</v>
      </c>
      <c r="H526" s="126" t="e">
        <f t="shared" si="280"/>
        <v>#N/A</v>
      </c>
      <c r="I526" s="41" t="e">
        <f t="shared" si="313"/>
        <v>#N/A</v>
      </c>
      <c r="J526" s="41" t="e">
        <f t="shared" si="313"/>
        <v>#N/A</v>
      </c>
      <c r="K526" s="215">
        <f t="shared" ca="1" si="281"/>
        <v>39.441904598737146</v>
      </c>
      <c r="L526" s="215">
        <f t="shared" ca="1" si="302"/>
        <v>39.441904598737146</v>
      </c>
      <c r="M526" s="121">
        <f t="shared" ca="1" si="282"/>
        <v>-0.38210107891217321</v>
      </c>
      <c r="N526" s="121">
        <f t="shared" ca="1" si="303"/>
        <v>-0.39894915808965714</v>
      </c>
      <c r="O526" s="121">
        <f t="shared" ca="1" si="304"/>
        <v>1.9948482116338748E-2</v>
      </c>
      <c r="P526" s="121">
        <f t="shared" ca="1" si="311"/>
        <v>-1.0077694451800749</v>
      </c>
      <c r="Q526" s="121">
        <f t="shared" ca="1" si="283"/>
        <v>0.59240018191764232</v>
      </c>
      <c r="R526" s="121">
        <f t="shared" ca="1" si="284"/>
        <v>0.65308007280359637</v>
      </c>
      <c r="S526" s="121"/>
      <c r="T526" s="124">
        <f t="shared" ca="1" si="285"/>
        <v>40.29</v>
      </c>
      <c r="U526" s="124">
        <f t="shared" ca="1" si="286"/>
        <v>38.71</v>
      </c>
      <c r="V526" s="121">
        <f t="shared" ca="1" si="287"/>
        <v>0.43037974683544333</v>
      </c>
      <c r="W526" s="121" t="e">
        <f t="shared" si="305"/>
        <v>#N/A</v>
      </c>
      <c r="X526" s="124">
        <f t="shared" si="306"/>
        <v>0.2</v>
      </c>
      <c r="Y526" s="124">
        <f t="shared" si="307"/>
        <v>0.8</v>
      </c>
      <c r="Z526" t="e">
        <f t="shared" ca="1" si="288"/>
        <v>#N/A</v>
      </c>
      <c r="AA526" t="e">
        <f t="shared" ca="1" si="289"/>
        <v>#N/A</v>
      </c>
      <c r="AB526" t="e">
        <f t="shared" ca="1" si="290"/>
        <v>#N/A</v>
      </c>
      <c r="AC526" t="e">
        <f t="shared" ca="1" si="291"/>
        <v>#N/A</v>
      </c>
      <c r="AD526" t="b">
        <f t="shared" ca="1" si="292"/>
        <v>0</v>
      </c>
      <c r="AE526" t="b">
        <f t="shared" ca="1" si="279"/>
        <v>0</v>
      </c>
      <c r="AF526" t="b">
        <f t="shared" ca="1" si="308"/>
        <v>1</v>
      </c>
      <c r="AG526" t="b">
        <f t="shared" ca="1" si="293"/>
        <v>0</v>
      </c>
      <c r="AH526" t="b">
        <f t="shared" ca="1" si="314"/>
        <v>0</v>
      </c>
      <c r="AI526" s="225" t="e">
        <f t="shared" ca="1" si="294"/>
        <v>#N/A</v>
      </c>
      <c r="AJ526" s="225" t="e">
        <f t="shared" ca="1" si="295"/>
        <v>#N/A</v>
      </c>
      <c r="AK526" s="225" t="e">
        <f t="shared" ca="1" si="296"/>
        <v>#N/A</v>
      </c>
      <c r="AL526" s="225" t="e">
        <f t="shared" ca="1" si="297"/>
        <v>#N/A</v>
      </c>
      <c r="AM526" t="b">
        <f t="shared" ca="1" si="298"/>
        <v>0</v>
      </c>
      <c r="AN526" t="b">
        <f t="shared" ca="1" si="315"/>
        <v>0</v>
      </c>
      <c r="AO526" t="b">
        <f t="shared" ca="1" si="309"/>
        <v>0</v>
      </c>
      <c r="AP526" t="b">
        <f t="shared" ca="1" si="299"/>
        <v>0</v>
      </c>
      <c r="AQ526" t="b">
        <f t="shared" ca="1" si="316"/>
        <v>0</v>
      </c>
      <c r="AR526" s="124" t="e">
        <f t="shared" ca="1" si="300"/>
        <v>#N/A</v>
      </c>
      <c r="AS526" s="124" t="e">
        <f t="shared" ca="1" si="301"/>
        <v>#N/A</v>
      </c>
      <c r="AT526" t="e">
        <f t="shared" ca="1" si="310"/>
        <v>#N/A</v>
      </c>
      <c r="AU526" t="e">
        <f t="shared" ca="1" si="310"/>
        <v>#N/A</v>
      </c>
    </row>
    <row r="527" spans="1:47" x14ac:dyDescent="0.25">
      <c r="A527">
        <v>495</v>
      </c>
      <c r="B527" s="74">
        <f ca="1">OFFSET(InputPriceData!B$15,CalculationsAndCharts!$A527+$A$11,0,1,1)</f>
        <v>40868</v>
      </c>
      <c r="C527" s="3">
        <f ca="1">OFFSET(InputPriceData!G$15,CalculationsAndCharts!$A527+$A$11,0,1,1)</f>
        <v>1565700</v>
      </c>
      <c r="D527" s="4">
        <f ca="1">OFFSET(InputPriceData!C$15,CalculationsAndCharts!$A527+$A$11,IF($C$7,7,0),1,1)</f>
        <v>39.35</v>
      </c>
      <c r="E527" s="4">
        <f ca="1">OFFSET(InputPriceData!D$15,CalculationsAndCharts!$A527+$A$11,IF($C$7,7,0),1,1)</f>
        <v>39.44</v>
      </c>
      <c r="F527" s="4">
        <f ca="1">OFFSET(InputPriceData!E$15,CalculationsAndCharts!$A527+$A$11,IF($C$7,7,0),1,1)</f>
        <v>38.93</v>
      </c>
      <c r="G527" s="4">
        <f ca="1">OFFSET(InputPriceData!F$15,CalculationsAndCharts!$A527+$A$11,IF($C$7,7,0),1,1)</f>
        <v>39.229999999999997</v>
      </c>
      <c r="H527" s="126" t="e">
        <f t="shared" si="280"/>
        <v>#N/A</v>
      </c>
      <c r="I527" s="41" t="e">
        <f t="shared" si="313"/>
        <v>#N/A</v>
      </c>
      <c r="J527" s="41" t="e">
        <f t="shared" si="313"/>
        <v>#N/A</v>
      </c>
      <c r="K527" s="215">
        <f t="shared" ca="1" si="281"/>
        <v>39.527757290726313</v>
      </c>
      <c r="L527" s="215">
        <f t="shared" ca="1" si="302"/>
        <v>39.527757290726313</v>
      </c>
      <c r="M527" s="121">
        <f t="shared" ca="1" si="282"/>
        <v>-0.58626757743943914</v>
      </c>
      <c r="N527" s="121">
        <f t="shared" ca="1" si="303"/>
        <v>-0.32820823397463722</v>
      </c>
      <c r="O527" s="121">
        <f t="shared" ca="1" si="304"/>
        <v>0.11087955115137144</v>
      </c>
      <c r="P527" s="121">
        <f t="shared" ca="1" si="311"/>
        <v>-1.0077694451800749</v>
      </c>
      <c r="Q527" s="121">
        <f t="shared" ca="1" si="283"/>
        <v>0.6074838608303631</v>
      </c>
      <c r="R527" s="121">
        <f t="shared" ca="1" si="284"/>
        <v>0.65469081029448684</v>
      </c>
      <c r="S527" s="121"/>
      <c r="T527" s="124">
        <f t="shared" ca="1" si="285"/>
        <v>40.36</v>
      </c>
      <c r="U527" s="124">
        <f t="shared" ca="1" si="286"/>
        <v>38.71</v>
      </c>
      <c r="V527" s="121">
        <f t="shared" ca="1" si="287"/>
        <v>0.31515151515151302</v>
      </c>
      <c r="W527" s="121" t="e">
        <f t="shared" si="305"/>
        <v>#N/A</v>
      </c>
      <c r="X527" s="124">
        <f t="shared" si="306"/>
        <v>0.2</v>
      </c>
      <c r="Y527" s="124">
        <f t="shared" si="307"/>
        <v>0.8</v>
      </c>
      <c r="Z527" t="e">
        <f t="shared" ca="1" si="288"/>
        <v>#N/A</v>
      </c>
      <c r="AA527" t="e">
        <f t="shared" ca="1" si="289"/>
        <v>#N/A</v>
      </c>
      <c r="AB527" t="e">
        <f t="shared" ca="1" si="290"/>
        <v>#N/A</v>
      </c>
      <c r="AC527" t="e">
        <f t="shared" ca="1" si="291"/>
        <v>#N/A</v>
      </c>
      <c r="AD527" t="b">
        <f t="shared" ca="1" si="292"/>
        <v>0</v>
      </c>
      <c r="AE527" t="b">
        <f t="shared" ca="1" si="279"/>
        <v>0</v>
      </c>
      <c r="AF527" t="b">
        <f t="shared" ca="1" si="308"/>
        <v>1</v>
      </c>
      <c r="AG527" t="b">
        <f t="shared" ca="1" si="293"/>
        <v>0</v>
      </c>
      <c r="AH527" t="b">
        <f t="shared" ca="1" si="314"/>
        <v>0</v>
      </c>
      <c r="AI527" s="225" t="e">
        <f t="shared" ca="1" si="294"/>
        <v>#N/A</v>
      </c>
      <c r="AJ527" s="225" t="e">
        <f t="shared" ca="1" si="295"/>
        <v>#N/A</v>
      </c>
      <c r="AK527" s="225" t="e">
        <f t="shared" ca="1" si="296"/>
        <v>#N/A</v>
      </c>
      <c r="AL527" s="225" t="e">
        <f t="shared" ca="1" si="297"/>
        <v>#N/A</v>
      </c>
      <c r="AM527" t="b">
        <f t="shared" ca="1" si="298"/>
        <v>0</v>
      </c>
      <c r="AN527" t="b">
        <f t="shared" ca="1" si="315"/>
        <v>0</v>
      </c>
      <c r="AO527" t="b">
        <f t="shared" ca="1" si="309"/>
        <v>0</v>
      </c>
      <c r="AP527" t="b">
        <f t="shared" ca="1" si="299"/>
        <v>0</v>
      </c>
      <c r="AQ527" t="b">
        <f t="shared" ca="1" si="316"/>
        <v>0</v>
      </c>
      <c r="AR527" s="124" t="e">
        <f t="shared" ca="1" si="300"/>
        <v>#N/A</v>
      </c>
      <c r="AS527" s="124" t="e">
        <f t="shared" ca="1" si="301"/>
        <v>#N/A</v>
      </c>
      <c r="AT527" t="e">
        <f t="shared" ca="1" si="310"/>
        <v>#N/A</v>
      </c>
      <c r="AU527" t="e">
        <f t="shared" ca="1" si="310"/>
        <v>#N/A</v>
      </c>
    </row>
    <row r="528" spans="1:47" x14ac:dyDescent="0.25">
      <c r="A528">
        <v>496</v>
      </c>
      <c r="B528" s="74">
        <f ca="1">OFFSET(InputPriceData!B$15,CalculationsAndCharts!$A528+$A$11,0,1,1)</f>
        <v>40865</v>
      </c>
      <c r="C528" s="3">
        <f ca="1">OFFSET(InputPriceData!G$15,CalculationsAndCharts!$A528+$A$11,0,1,1)</f>
        <v>1760900</v>
      </c>
      <c r="D528" s="4">
        <f ca="1">OFFSET(InputPriceData!C$15,CalculationsAndCharts!$A528+$A$11,IF($C$7,7,0),1,1)</f>
        <v>39.020000000000003</v>
      </c>
      <c r="E528" s="4">
        <f ca="1">OFFSET(InputPriceData!D$15,CalculationsAndCharts!$A528+$A$11,IF($C$7,7,0),1,1)</f>
        <v>39.97</v>
      </c>
      <c r="F528" s="4">
        <f ca="1">OFFSET(InputPriceData!E$15,CalculationsAndCharts!$A528+$A$11,IF($C$7,7,0),1,1)</f>
        <v>38.81</v>
      </c>
      <c r="G528" s="4">
        <f ca="1">OFFSET(InputPriceData!F$15,CalculationsAndCharts!$A528+$A$11,IF($C$7,7,0),1,1)</f>
        <v>39.71</v>
      </c>
      <c r="H528" s="126" t="e">
        <f t="shared" si="280"/>
        <v>#N/A</v>
      </c>
      <c r="I528" s="41" t="e">
        <f t="shared" si="313"/>
        <v>#N/A</v>
      </c>
      <c r="J528" s="41" t="e">
        <f t="shared" si="313"/>
        <v>#N/A</v>
      </c>
      <c r="K528" s="215">
        <f t="shared" ca="1" si="281"/>
        <v>39.602473910729081</v>
      </c>
      <c r="L528" s="215">
        <f t="shared" ca="1" si="302"/>
        <v>39.602473910729081</v>
      </c>
      <c r="M528" s="121">
        <f t="shared" ca="1" si="282"/>
        <v>-0.12282505024186158</v>
      </c>
      <c r="N528" s="121">
        <f t="shared" ca="1" si="303"/>
        <v>-0.25220974882305491</v>
      </c>
      <c r="O528" s="121">
        <f t="shared" ca="1" si="304"/>
        <v>0.18031695710222609</v>
      </c>
      <c r="P528" s="121">
        <f t="shared" ca="1" si="311"/>
        <v>-1.0077694451800749</v>
      </c>
      <c r="Q528" s="121">
        <f t="shared" ca="1" si="283"/>
        <v>0.63594675850645044</v>
      </c>
      <c r="R528" s="121">
        <f t="shared" ca="1" si="284"/>
        <v>0.62491152468407662</v>
      </c>
      <c r="S528" s="121"/>
      <c r="T528" s="124">
        <f t="shared" ca="1" si="285"/>
        <v>40.36</v>
      </c>
      <c r="U528" s="124">
        <f t="shared" ca="1" si="286"/>
        <v>38.71</v>
      </c>
      <c r="V528" s="121">
        <f t="shared" ca="1" si="287"/>
        <v>0.60606060606060663</v>
      </c>
      <c r="W528" s="121" t="e">
        <f t="shared" si="305"/>
        <v>#N/A</v>
      </c>
      <c r="X528" s="124">
        <f t="shared" si="306"/>
        <v>0.2</v>
      </c>
      <c r="Y528" s="124">
        <f t="shared" si="307"/>
        <v>0.8</v>
      </c>
      <c r="Z528" t="e">
        <f t="shared" ca="1" si="288"/>
        <v>#N/A</v>
      </c>
      <c r="AA528" t="e">
        <f t="shared" ca="1" si="289"/>
        <v>#N/A</v>
      </c>
      <c r="AB528" t="e">
        <f t="shared" ca="1" si="290"/>
        <v>#N/A</v>
      </c>
      <c r="AC528" t="e">
        <f t="shared" ca="1" si="291"/>
        <v>#N/A</v>
      </c>
      <c r="AD528" t="b">
        <f t="shared" ca="1" si="292"/>
        <v>0</v>
      </c>
      <c r="AE528" t="b">
        <f t="shared" ca="1" si="279"/>
        <v>0</v>
      </c>
      <c r="AF528" t="b">
        <f t="shared" ca="1" si="308"/>
        <v>1</v>
      </c>
      <c r="AG528" t="b">
        <f t="shared" ca="1" si="293"/>
        <v>0</v>
      </c>
      <c r="AH528" t="b">
        <f t="shared" ca="1" si="314"/>
        <v>0</v>
      </c>
      <c r="AI528" s="225" t="e">
        <f t="shared" ca="1" si="294"/>
        <v>#N/A</v>
      </c>
      <c r="AJ528" s="225" t="e">
        <f t="shared" ca="1" si="295"/>
        <v>#N/A</v>
      </c>
      <c r="AK528" s="225" t="e">
        <f t="shared" ca="1" si="296"/>
        <v>#N/A</v>
      </c>
      <c r="AL528" s="225" t="e">
        <f t="shared" ca="1" si="297"/>
        <v>#N/A</v>
      </c>
      <c r="AM528" t="b">
        <f t="shared" ca="1" si="298"/>
        <v>0</v>
      </c>
      <c r="AN528" t="b">
        <f t="shared" ca="1" si="315"/>
        <v>0</v>
      </c>
      <c r="AO528" t="b">
        <f t="shared" ca="1" si="309"/>
        <v>0</v>
      </c>
      <c r="AP528" t="b">
        <f t="shared" ca="1" si="299"/>
        <v>0</v>
      </c>
      <c r="AQ528" t="b">
        <f t="shared" ca="1" si="316"/>
        <v>0</v>
      </c>
      <c r="AR528" s="124" t="e">
        <f t="shared" ca="1" si="300"/>
        <v>#N/A</v>
      </c>
      <c r="AS528" s="124" t="e">
        <f t="shared" ca="1" si="301"/>
        <v>#N/A</v>
      </c>
      <c r="AT528" t="e">
        <f t="shared" ca="1" si="310"/>
        <v>#N/A</v>
      </c>
      <c r="AU528" t="e">
        <f t="shared" ca="1" si="310"/>
        <v>#N/A</v>
      </c>
    </row>
    <row r="529" spans="1:47" x14ac:dyDescent="0.25">
      <c r="A529">
        <v>497</v>
      </c>
      <c r="B529" s="74">
        <f ca="1">OFFSET(InputPriceData!B$15,CalculationsAndCharts!$A529+$A$11,0,1,1)</f>
        <v>40864</v>
      </c>
      <c r="C529" s="3">
        <f ca="1">OFFSET(InputPriceData!G$15,CalculationsAndCharts!$A529+$A$11,0,1,1)</f>
        <v>1193700</v>
      </c>
      <c r="D529" s="4">
        <f ca="1">OFFSET(InputPriceData!C$15,CalculationsAndCharts!$A529+$A$11,IF($C$7,7,0),1,1)</f>
        <v>39.47</v>
      </c>
      <c r="E529" s="4">
        <f ca="1">OFFSET(InputPriceData!D$15,CalculationsAndCharts!$A529+$A$11,IF($C$7,7,0),1,1)</f>
        <v>39.65</v>
      </c>
      <c r="F529" s="4">
        <f ca="1">OFFSET(InputPriceData!E$15,CalculationsAndCharts!$A529+$A$11,IF($C$7,7,0),1,1)</f>
        <v>38.630000000000003</v>
      </c>
      <c r="G529" s="4">
        <f ca="1">OFFSET(InputPriceData!F$15,CalculationsAndCharts!$A529+$A$11,IF($C$7,7,0),1,1)</f>
        <v>39.06</v>
      </c>
      <c r="H529" s="126" t="e">
        <f t="shared" si="280"/>
        <v>#N/A</v>
      </c>
      <c r="I529" s="41" t="e">
        <f t="shared" si="313"/>
        <v>#N/A</v>
      </c>
      <c r="J529" s="41" t="e">
        <f t="shared" si="313"/>
        <v>#N/A</v>
      </c>
      <c r="K529" s="215">
        <f t="shared" ca="1" si="281"/>
        <v>39.702603242113767</v>
      </c>
      <c r="L529" s="215">
        <f t="shared" ca="1" si="302"/>
        <v>39.702603242113767</v>
      </c>
      <c r="M529" s="121">
        <f t="shared" ca="1" si="282"/>
        <v>-0.80624222580658667</v>
      </c>
      <c r="N529" s="121">
        <f t="shared" ca="1" si="303"/>
        <v>-0.13041552585943331</v>
      </c>
      <c r="O529" s="121">
        <f t="shared" ca="1" si="304"/>
        <v>0.2804079930572228</v>
      </c>
      <c r="P529" s="121">
        <f t="shared" ca="1" si="311"/>
        <v>-1.0077694451800749</v>
      </c>
      <c r="Q529" s="121">
        <f t="shared" ca="1" si="283"/>
        <v>0.68108157562609206</v>
      </c>
      <c r="R529" s="121">
        <f t="shared" ca="1" si="284"/>
        <v>0.55054088778835242</v>
      </c>
      <c r="S529" s="121"/>
      <c r="T529" s="124">
        <f t="shared" ca="1" si="285"/>
        <v>40.36</v>
      </c>
      <c r="U529" s="124">
        <f t="shared" ca="1" si="286"/>
        <v>38.71</v>
      </c>
      <c r="V529" s="121">
        <f t="shared" ca="1" si="287"/>
        <v>0.21212121212121315</v>
      </c>
      <c r="W529" s="121" t="e">
        <f t="shared" si="305"/>
        <v>#N/A</v>
      </c>
      <c r="X529" s="124">
        <f t="shared" si="306"/>
        <v>0.2</v>
      </c>
      <c r="Y529" s="124">
        <f t="shared" si="307"/>
        <v>0.8</v>
      </c>
      <c r="Z529" t="e">
        <f t="shared" ca="1" si="288"/>
        <v>#N/A</v>
      </c>
      <c r="AA529" t="e">
        <f t="shared" ca="1" si="289"/>
        <v>#N/A</v>
      </c>
      <c r="AB529" t="e">
        <f t="shared" ca="1" si="290"/>
        <v>#N/A</v>
      </c>
      <c r="AC529" t="e">
        <f t="shared" ca="1" si="291"/>
        <v>#N/A</v>
      </c>
      <c r="AD529" t="b">
        <f t="shared" ca="1" si="292"/>
        <v>0</v>
      </c>
      <c r="AE529" t="b">
        <f t="shared" ca="1" si="279"/>
        <v>0</v>
      </c>
      <c r="AF529" t="b">
        <f t="shared" ca="1" si="308"/>
        <v>1</v>
      </c>
      <c r="AG529" t="b">
        <f t="shared" ca="1" si="293"/>
        <v>0</v>
      </c>
      <c r="AH529" t="b">
        <f t="shared" ca="1" si="314"/>
        <v>0</v>
      </c>
      <c r="AI529" s="225" t="e">
        <f t="shared" ca="1" si="294"/>
        <v>#N/A</v>
      </c>
      <c r="AJ529" s="225" t="e">
        <f t="shared" ca="1" si="295"/>
        <v>#N/A</v>
      </c>
      <c r="AK529" s="225" t="e">
        <f t="shared" ca="1" si="296"/>
        <v>#N/A</v>
      </c>
      <c r="AL529" s="225" t="e">
        <f t="shared" ca="1" si="297"/>
        <v>#N/A</v>
      </c>
      <c r="AM529" t="b">
        <f t="shared" ca="1" si="298"/>
        <v>0</v>
      </c>
      <c r="AN529" t="b">
        <f t="shared" ca="1" si="315"/>
        <v>0</v>
      </c>
      <c r="AO529" t="b">
        <f t="shared" ca="1" si="309"/>
        <v>0</v>
      </c>
      <c r="AP529" t="b">
        <f t="shared" ca="1" si="299"/>
        <v>0</v>
      </c>
      <c r="AQ529" t="b">
        <f t="shared" ca="1" si="316"/>
        <v>0</v>
      </c>
      <c r="AR529" s="124" t="e">
        <f t="shared" ca="1" si="300"/>
        <v>#N/A</v>
      </c>
      <c r="AS529" s="124" t="e">
        <f t="shared" ca="1" si="301"/>
        <v>#N/A</v>
      </c>
      <c r="AT529" t="e">
        <f t="shared" ca="1" si="310"/>
        <v>#N/A</v>
      </c>
      <c r="AU529" t="e">
        <f t="shared" ca="1" si="310"/>
        <v>#N/A</v>
      </c>
    </row>
    <row r="530" spans="1:47" x14ac:dyDescent="0.25">
      <c r="A530">
        <v>498</v>
      </c>
      <c r="B530" s="74">
        <f ca="1">OFFSET(InputPriceData!B$15,CalculationsAndCharts!$A530+$A$11,0,1,1)</f>
        <v>40863</v>
      </c>
      <c r="C530" s="3">
        <f ca="1">OFFSET(InputPriceData!G$15,CalculationsAndCharts!$A530+$A$11,0,1,1)</f>
        <v>1941100</v>
      </c>
      <c r="D530" s="4">
        <f ca="1">OFFSET(InputPriceData!C$15,CalculationsAndCharts!$A530+$A$11,IF($C$7,7,0),1,1)</f>
        <v>40.26</v>
      </c>
      <c r="E530" s="4">
        <f ca="1">OFFSET(InputPriceData!D$15,CalculationsAndCharts!$A530+$A$11,IF($C$7,7,0),1,1)</f>
        <v>40.44</v>
      </c>
      <c r="F530" s="4">
        <f ca="1">OFFSET(InputPriceData!E$15,CalculationsAndCharts!$A530+$A$11,IF($C$7,7,0),1,1)</f>
        <v>39.42</v>
      </c>
      <c r="G530" s="4">
        <f ca="1">OFFSET(InputPriceData!F$15,CalculationsAndCharts!$A530+$A$11,IF($C$7,7,0),1,1)</f>
        <v>39.47</v>
      </c>
      <c r="H530" s="126" t="e">
        <f t="shared" si="280"/>
        <v>#N/A</v>
      </c>
      <c r="I530" s="41" t="e">
        <f t="shared" si="313"/>
        <v>#N/A</v>
      </c>
      <c r="J530" s="41" t="e">
        <f t="shared" si="313"/>
        <v>#N/A</v>
      </c>
      <c r="K530" s="215">
        <f t="shared" ca="1" si="281"/>
        <v>39.750580292654753</v>
      </c>
      <c r="L530" s="215">
        <f t="shared" ca="1" si="302"/>
        <v>39.750580292654753</v>
      </c>
      <c r="M530" s="121">
        <f t="shared" ca="1" si="282"/>
        <v>-0.45579851041363689</v>
      </c>
      <c r="N530" s="121">
        <f t="shared" ca="1" si="303"/>
        <v>-3.9927999456571661E-2</v>
      </c>
      <c r="O530" s="121">
        <f t="shared" ca="1" si="304"/>
        <v>0.37509528670113373</v>
      </c>
      <c r="P530" s="121">
        <f t="shared" ca="1" si="311"/>
        <v>-1.0077694451800749</v>
      </c>
      <c r="Q530" s="121">
        <f t="shared" ca="1" si="283"/>
        <v>0.69988150208074229</v>
      </c>
      <c r="R530" s="121">
        <f t="shared" ca="1" si="284"/>
        <v>0.43617366985776995</v>
      </c>
      <c r="S530" s="121"/>
      <c r="T530" s="124">
        <f t="shared" ca="1" si="285"/>
        <v>40.36</v>
      </c>
      <c r="U530" s="124">
        <f t="shared" ca="1" si="286"/>
        <v>38.71</v>
      </c>
      <c r="V530" s="121">
        <f t="shared" ca="1" si="287"/>
        <v>0.4606060606060598</v>
      </c>
      <c r="W530" s="121" t="e">
        <f t="shared" si="305"/>
        <v>#N/A</v>
      </c>
      <c r="X530" s="124">
        <f t="shared" si="306"/>
        <v>0.2</v>
      </c>
      <c r="Y530" s="124">
        <f t="shared" si="307"/>
        <v>0.8</v>
      </c>
      <c r="Z530" t="e">
        <f t="shared" ca="1" si="288"/>
        <v>#N/A</v>
      </c>
      <c r="AA530" t="e">
        <f t="shared" ca="1" si="289"/>
        <v>#N/A</v>
      </c>
      <c r="AB530" t="e">
        <f t="shared" ca="1" si="290"/>
        <v>#N/A</v>
      </c>
      <c r="AC530" t="e">
        <f t="shared" ca="1" si="291"/>
        <v>#N/A</v>
      </c>
      <c r="AD530" t="b">
        <f t="shared" ca="1" si="292"/>
        <v>0</v>
      </c>
      <c r="AE530" t="b">
        <f t="shared" ca="1" si="279"/>
        <v>0</v>
      </c>
      <c r="AF530" t="b">
        <f t="shared" ca="1" si="308"/>
        <v>1</v>
      </c>
      <c r="AG530" t="b">
        <f t="shared" ca="1" si="293"/>
        <v>0</v>
      </c>
      <c r="AH530" t="b">
        <f t="shared" ca="1" si="314"/>
        <v>0</v>
      </c>
      <c r="AI530" s="225" t="e">
        <f t="shared" ca="1" si="294"/>
        <v>#N/A</v>
      </c>
      <c r="AJ530" s="225" t="e">
        <f t="shared" ca="1" si="295"/>
        <v>#N/A</v>
      </c>
      <c r="AK530" s="225" t="e">
        <f t="shared" ca="1" si="296"/>
        <v>#N/A</v>
      </c>
      <c r="AL530" s="225" t="e">
        <f t="shared" ca="1" si="297"/>
        <v>#N/A</v>
      </c>
      <c r="AM530" t="b">
        <f t="shared" ca="1" si="298"/>
        <v>0</v>
      </c>
      <c r="AN530" t="b">
        <f t="shared" ca="1" si="315"/>
        <v>0</v>
      </c>
      <c r="AO530" t="b">
        <f t="shared" ca="1" si="309"/>
        <v>0</v>
      </c>
      <c r="AP530" t="b">
        <f t="shared" ca="1" si="299"/>
        <v>0</v>
      </c>
      <c r="AQ530" t="b">
        <f t="shared" ca="1" si="316"/>
        <v>0</v>
      </c>
      <c r="AR530" s="124" t="e">
        <f t="shared" ca="1" si="300"/>
        <v>#N/A</v>
      </c>
      <c r="AS530" s="124" t="e">
        <f t="shared" ca="1" si="301"/>
        <v>#N/A</v>
      </c>
      <c r="AT530" t="e">
        <f t="shared" ca="1" si="310"/>
        <v>#N/A</v>
      </c>
      <c r="AU530" t="e">
        <f t="shared" ca="1" si="310"/>
        <v>#N/A</v>
      </c>
    </row>
    <row r="531" spans="1:47" x14ac:dyDescent="0.25">
      <c r="A531">
        <v>499</v>
      </c>
      <c r="B531" s="74">
        <f ca="1">OFFSET(InputPriceData!B$15,CalculationsAndCharts!$A531+$A$11,0,1,1)</f>
        <v>40862</v>
      </c>
      <c r="C531" s="3">
        <f ca="1">OFFSET(InputPriceData!G$15,CalculationsAndCharts!$A531+$A$11,0,1,1)</f>
        <v>1148700</v>
      </c>
      <c r="D531" s="4">
        <f ca="1">OFFSET(InputPriceData!C$15,CalculationsAndCharts!$A531+$A$11,IF($C$7,7,0),1,1)</f>
        <v>39.82</v>
      </c>
      <c r="E531" s="4">
        <f ca="1">OFFSET(InputPriceData!D$15,CalculationsAndCharts!$A531+$A$11,IF($C$7,7,0),1,1)</f>
        <v>40.36</v>
      </c>
      <c r="F531" s="4">
        <f ca="1">OFFSET(InputPriceData!E$15,CalculationsAndCharts!$A531+$A$11,IF($C$7,7,0),1,1)</f>
        <v>39.74</v>
      </c>
      <c r="G531" s="4">
        <f ca="1">OFFSET(InputPriceData!F$15,CalculationsAndCharts!$A531+$A$11,IF($C$7,7,0),1,1)</f>
        <v>40.29</v>
      </c>
      <c r="H531" s="126" t="e">
        <f t="shared" si="280"/>
        <v>#N/A</v>
      </c>
      <c r="I531" s="41" t="e">
        <f t="shared" si="313"/>
        <v>#N/A</v>
      </c>
      <c r="J531" s="41" t="e">
        <f t="shared" si="313"/>
        <v>#N/A</v>
      </c>
      <c r="K531" s="215">
        <f t="shared" ca="1" si="281"/>
        <v>39.568374856265983</v>
      </c>
      <c r="L531" s="215">
        <f t="shared" ca="1" si="302"/>
        <v>39.568374856265983</v>
      </c>
      <c r="M531" s="121">
        <f t="shared" ca="1" si="282"/>
        <v>0.42109186336361609</v>
      </c>
      <c r="N531" s="121">
        <f t="shared" ca="1" si="303"/>
        <v>-0.18371426750360342</v>
      </c>
      <c r="O531" s="121">
        <f t="shared" ca="1" si="304"/>
        <v>0.40991205480619247</v>
      </c>
      <c r="P531" s="121">
        <f t="shared" ca="1" si="311"/>
        <v>-1.0077694451800749</v>
      </c>
      <c r="Q531" s="121">
        <f t="shared" ca="1" si="283"/>
        <v>0.58126961357995699</v>
      </c>
      <c r="R531" s="121">
        <f t="shared" ca="1" si="284"/>
        <v>0.31462391838039405</v>
      </c>
      <c r="S531" s="121"/>
      <c r="T531" s="124">
        <f t="shared" ca="1" si="285"/>
        <v>40.36</v>
      </c>
      <c r="U531" s="124">
        <f t="shared" ca="1" si="286"/>
        <v>38.71</v>
      </c>
      <c r="V531" s="121">
        <f t="shared" ca="1" si="287"/>
        <v>0.95757575757575741</v>
      </c>
      <c r="W531" s="121" t="e">
        <f t="shared" si="305"/>
        <v>#N/A</v>
      </c>
      <c r="X531" s="124">
        <f t="shared" si="306"/>
        <v>0.2</v>
      </c>
      <c r="Y531" s="124">
        <f t="shared" si="307"/>
        <v>0.8</v>
      </c>
      <c r="Z531" t="e">
        <f t="shared" ca="1" si="288"/>
        <v>#N/A</v>
      </c>
      <c r="AA531" t="e">
        <f t="shared" ca="1" si="289"/>
        <v>#N/A</v>
      </c>
      <c r="AB531" t="e">
        <f t="shared" ca="1" si="290"/>
        <v>#N/A</v>
      </c>
      <c r="AC531" t="e">
        <f t="shared" ca="1" si="291"/>
        <v>#N/A</v>
      </c>
      <c r="AD531" t="b">
        <f t="shared" ca="1" si="292"/>
        <v>0</v>
      </c>
      <c r="AE531" t="b">
        <f t="shared" ca="1" si="279"/>
        <v>0</v>
      </c>
      <c r="AF531" t="b">
        <f t="shared" ca="1" si="308"/>
        <v>1</v>
      </c>
      <c r="AG531" t="b">
        <f t="shared" ca="1" si="293"/>
        <v>0</v>
      </c>
      <c r="AH531" t="b">
        <f t="shared" ca="1" si="314"/>
        <v>0</v>
      </c>
      <c r="AI531" s="225" t="e">
        <f t="shared" ca="1" si="294"/>
        <v>#N/A</v>
      </c>
      <c r="AJ531" s="225" t="e">
        <f t="shared" ca="1" si="295"/>
        <v>#N/A</v>
      </c>
      <c r="AK531" s="225" t="e">
        <f t="shared" ca="1" si="296"/>
        <v>#N/A</v>
      </c>
      <c r="AL531" s="225" t="e">
        <f t="shared" ca="1" si="297"/>
        <v>#N/A</v>
      </c>
      <c r="AM531" t="b">
        <f t="shared" ca="1" si="298"/>
        <v>0</v>
      </c>
      <c r="AN531" t="b">
        <f t="shared" ca="1" si="315"/>
        <v>0</v>
      </c>
      <c r="AO531" t="b">
        <f t="shared" ca="1" si="309"/>
        <v>0</v>
      </c>
      <c r="AP531" t="b">
        <f t="shared" ca="1" si="299"/>
        <v>0</v>
      </c>
      <c r="AQ531" t="b">
        <f t="shared" ca="1" si="316"/>
        <v>0</v>
      </c>
      <c r="AR531" s="124" t="e">
        <f t="shared" ca="1" si="300"/>
        <v>#N/A</v>
      </c>
      <c r="AS531" s="124" t="e">
        <f t="shared" ca="1" si="301"/>
        <v>#N/A</v>
      </c>
      <c r="AT531" t="e">
        <f t="shared" ca="1" si="310"/>
        <v>#N/A</v>
      </c>
      <c r="AU531" t="e">
        <f t="shared" ca="1" si="310"/>
        <v>#N/A</v>
      </c>
    </row>
    <row r="532" spans="1:47" x14ac:dyDescent="0.25">
      <c r="A532">
        <v>500</v>
      </c>
      <c r="B532" s="74">
        <f ca="1">OFFSET(InputPriceData!B$15,CalculationsAndCharts!$A532+$A$11,0,1,1)</f>
        <v>40861</v>
      </c>
      <c r="C532" s="3">
        <f ca="1">OFFSET(InputPriceData!G$15,CalculationsAndCharts!$A532+$A$11,0,1,1)</f>
        <v>602800</v>
      </c>
      <c r="D532" s="4">
        <f ca="1">OFFSET(InputPriceData!C$15,CalculationsAndCharts!$A532+$A$11,IF($C$7,7,0),1,1)</f>
        <v>39.85</v>
      </c>
      <c r="E532" s="4">
        <f ca="1">OFFSET(InputPriceData!D$15,CalculationsAndCharts!$A532+$A$11,IF($C$7,7,0),1,1)</f>
        <v>39.909999999999997</v>
      </c>
      <c r="F532" s="4">
        <f ca="1">OFFSET(InputPriceData!E$15,CalculationsAndCharts!$A532+$A$11,IF($C$7,7,0),1,1)</f>
        <v>39.5</v>
      </c>
      <c r="G532" s="4">
        <f ca="1">OFFSET(InputPriceData!F$15,CalculationsAndCharts!$A532+$A$11,IF($C$7,7,0),1,1)</f>
        <v>39.72</v>
      </c>
      <c r="H532" s="126" t="e">
        <f t="shared" si="280"/>
        <v>#N/A</v>
      </c>
      <c r="I532" s="41" t="e">
        <f t="shared" si="313"/>
        <v>#N/A</v>
      </c>
      <c r="J532" s="41" t="e">
        <f t="shared" si="313"/>
        <v>#N/A</v>
      </c>
      <c r="K532" s="215">
        <f t="shared" ca="1" si="281"/>
        <v>39.317163803642643</v>
      </c>
      <c r="L532" s="215">
        <f t="shared" ca="1" si="302"/>
        <v>39.317163803642643</v>
      </c>
      <c r="M532" s="121">
        <f t="shared" ca="1" si="282"/>
        <v>-5.5670133631858687E-2</v>
      </c>
      <c r="N532" s="121">
        <f t="shared" ca="1" si="303"/>
        <v>-0.43091923059376203</v>
      </c>
      <c r="O532" s="121">
        <f t="shared" ca="1" si="304"/>
        <v>0.40991205480619247</v>
      </c>
      <c r="P532" s="121">
        <f t="shared" ca="1" si="311"/>
        <v>-1.0077694451800749</v>
      </c>
      <c r="Q532" s="121">
        <f t="shared" ca="1" si="283"/>
        <v>0.40689690497611813</v>
      </c>
      <c r="R532" s="121">
        <f t="shared" ca="1" si="284"/>
        <v>0.21970467087524392</v>
      </c>
      <c r="S532" s="121"/>
      <c r="T532" s="124">
        <f t="shared" ca="1" si="285"/>
        <v>40.36</v>
      </c>
      <c r="U532" s="124">
        <f t="shared" ca="1" si="286"/>
        <v>38.71</v>
      </c>
      <c r="V532" s="121">
        <f t="shared" ca="1" si="287"/>
        <v>0.6121212121212114</v>
      </c>
      <c r="W532" s="121" t="e">
        <f t="shared" si="305"/>
        <v>#N/A</v>
      </c>
      <c r="X532" s="124">
        <f t="shared" si="306"/>
        <v>0.2</v>
      </c>
      <c r="Y532" s="124">
        <f t="shared" si="307"/>
        <v>0.8</v>
      </c>
      <c r="Z532" t="e">
        <f t="shared" ca="1" si="288"/>
        <v>#N/A</v>
      </c>
      <c r="AA532" t="e">
        <f t="shared" ca="1" si="289"/>
        <v>#N/A</v>
      </c>
      <c r="AB532" t="e">
        <f t="shared" ca="1" si="290"/>
        <v>#N/A</v>
      </c>
      <c r="AC532" t="e">
        <f t="shared" ca="1" si="291"/>
        <v>#N/A</v>
      </c>
      <c r="AD532" t="b">
        <f t="shared" ca="1" si="292"/>
        <v>0</v>
      </c>
      <c r="AE532" t="b">
        <f t="shared" ca="1" si="279"/>
        <v>0</v>
      </c>
      <c r="AF532" t="b">
        <f t="shared" ca="1" si="308"/>
        <v>1</v>
      </c>
      <c r="AG532" t="b">
        <f t="shared" ca="1" si="293"/>
        <v>0</v>
      </c>
      <c r="AH532" t="b">
        <f t="shared" ca="1" si="314"/>
        <v>0</v>
      </c>
      <c r="AI532" s="225" t="e">
        <f t="shared" ca="1" si="294"/>
        <v>#N/A</v>
      </c>
      <c r="AJ532" s="225" t="e">
        <f t="shared" ca="1" si="295"/>
        <v>#N/A</v>
      </c>
      <c r="AK532" s="225" t="e">
        <f t="shared" ca="1" si="296"/>
        <v>#N/A</v>
      </c>
      <c r="AL532" s="225" t="e">
        <f t="shared" ca="1" si="297"/>
        <v>#N/A</v>
      </c>
      <c r="AM532" t="b">
        <f t="shared" ca="1" si="298"/>
        <v>0</v>
      </c>
      <c r="AN532" t="b">
        <f t="shared" ca="1" si="315"/>
        <v>0</v>
      </c>
      <c r="AO532" t="b">
        <f t="shared" ca="1" si="309"/>
        <v>0</v>
      </c>
      <c r="AP532" t="b">
        <f t="shared" ca="1" si="299"/>
        <v>0</v>
      </c>
      <c r="AQ532" t="b">
        <f t="shared" ca="1" si="316"/>
        <v>0</v>
      </c>
      <c r="AR532" s="124" t="e">
        <f t="shared" ca="1" si="300"/>
        <v>#N/A</v>
      </c>
      <c r="AS532" s="124" t="e">
        <f t="shared" ca="1" si="301"/>
        <v>#N/A</v>
      </c>
      <c r="AT532" t="e">
        <f t="shared" ca="1" si="310"/>
        <v>#N/A</v>
      </c>
      <c r="AU532" t="e">
        <f t="shared" ca="1" si="310"/>
        <v>#N/A</v>
      </c>
    </row>
    <row r="533" spans="1:47" x14ac:dyDescent="0.25">
      <c r="A533">
        <v>501</v>
      </c>
      <c r="B533" s="74">
        <f ca="1">OFFSET(InputPriceData!B$15,CalculationsAndCharts!$A533+$A$11,0,1,1)</f>
        <v>40858</v>
      </c>
      <c r="C533" s="3">
        <f ca="1">OFFSET(InputPriceData!G$15,CalculationsAndCharts!$A533+$A$11,0,1,1)</f>
        <v>746300</v>
      </c>
      <c r="D533" s="4">
        <f ca="1">OFFSET(InputPriceData!C$15,CalculationsAndCharts!$A533+$A$11,IF($C$7,7,0),1,1)</f>
        <v>39.159999999999997</v>
      </c>
      <c r="E533" s="4">
        <f ca="1">OFFSET(InputPriceData!D$15,CalculationsAndCharts!$A533+$A$11,IF($C$7,7,0),1,1)</f>
        <v>39.880000000000003</v>
      </c>
      <c r="F533" s="4">
        <f ca="1">OFFSET(InputPriceData!E$15,CalculationsAndCharts!$A533+$A$11,IF($C$7,7,0),1,1)</f>
        <v>38.700000000000003</v>
      </c>
      <c r="G533" s="4">
        <f ca="1">OFFSET(InputPriceData!F$15,CalculationsAndCharts!$A533+$A$11,IF($C$7,7,0),1,1)</f>
        <v>39.86</v>
      </c>
      <c r="H533" s="126" t="e">
        <f t="shared" si="280"/>
        <v>#N/A</v>
      </c>
      <c r="I533" s="41" t="e">
        <f t="shared" ref="I533:J552" si="317">IF($A533=$E$25,I$32,NA())</f>
        <v>#N/A</v>
      </c>
      <c r="J533" s="41" t="e">
        <f t="shared" si="317"/>
        <v>#N/A</v>
      </c>
      <c r="K533" s="215">
        <f t="shared" ca="1" si="281"/>
        <v>39.129718561404076</v>
      </c>
      <c r="L533" s="215">
        <f t="shared" ca="1" si="302"/>
        <v>39.129718561404076</v>
      </c>
      <c r="M533" s="121">
        <f t="shared" ca="1" si="282"/>
        <v>0.15162240884753275</v>
      </c>
      <c r="N533" s="121">
        <f t="shared" ca="1" si="303"/>
        <v>-0.6542949898361774</v>
      </c>
      <c r="O533" s="121">
        <f t="shared" ca="1" si="304"/>
        <v>0.40991205480619247</v>
      </c>
      <c r="P533" s="121">
        <f t="shared" ca="1" si="311"/>
        <v>-1.0077694451800749</v>
      </c>
      <c r="Q533" s="121">
        <f t="shared" ca="1" si="283"/>
        <v>0.2493327699820598</v>
      </c>
      <c r="R533" s="121">
        <f t="shared" ca="1" si="284"/>
        <v>0.15779217295465892</v>
      </c>
      <c r="S533" s="121"/>
      <c r="T533" s="124">
        <f t="shared" ca="1" si="285"/>
        <v>40.36</v>
      </c>
      <c r="U533" s="124">
        <f t="shared" ca="1" si="286"/>
        <v>38.71</v>
      </c>
      <c r="V533" s="121">
        <f t="shared" ca="1" si="287"/>
        <v>0.69696969696969668</v>
      </c>
      <c r="W533" s="121" t="e">
        <f t="shared" si="305"/>
        <v>#N/A</v>
      </c>
      <c r="X533" s="124">
        <f t="shared" si="306"/>
        <v>0.2</v>
      </c>
      <c r="Y533" s="124">
        <f t="shared" si="307"/>
        <v>0.8</v>
      </c>
      <c r="Z533" t="e">
        <f t="shared" ca="1" si="288"/>
        <v>#N/A</v>
      </c>
      <c r="AA533" t="e">
        <f t="shared" ca="1" si="289"/>
        <v>#N/A</v>
      </c>
      <c r="AB533" t="e">
        <f t="shared" ca="1" si="290"/>
        <v>#N/A</v>
      </c>
      <c r="AC533" t="e">
        <f t="shared" ca="1" si="291"/>
        <v>#N/A</v>
      </c>
      <c r="AD533" t="b">
        <f t="shared" ca="1" si="292"/>
        <v>0</v>
      </c>
      <c r="AE533" t="b">
        <f t="shared" ca="1" si="279"/>
        <v>0</v>
      </c>
      <c r="AF533" t="b">
        <f t="shared" ca="1" si="308"/>
        <v>1</v>
      </c>
      <c r="AG533" t="b">
        <f t="shared" ca="1" si="293"/>
        <v>0</v>
      </c>
      <c r="AH533" t="b">
        <f t="shared" ca="1" si="314"/>
        <v>0</v>
      </c>
      <c r="AI533" s="225" t="e">
        <f t="shared" ca="1" si="294"/>
        <v>#N/A</v>
      </c>
      <c r="AJ533" s="225" t="e">
        <f t="shared" ca="1" si="295"/>
        <v>#N/A</v>
      </c>
      <c r="AK533" s="225" t="e">
        <f t="shared" ca="1" si="296"/>
        <v>#N/A</v>
      </c>
      <c r="AL533" s="225" t="e">
        <f t="shared" ca="1" si="297"/>
        <v>#N/A</v>
      </c>
      <c r="AM533" t="b">
        <f t="shared" ca="1" si="298"/>
        <v>0</v>
      </c>
      <c r="AN533" t="b">
        <f t="shared" ca="1" si="315"/>
        <v>0</v>
      </c>
      <c r="AO533" t="b">
        <f t="shared" ca="1" si="309"/>
        <v>0</v>
      </c>
      <c r="AP533" t="b">
        <f t="shared" ca="1" si="299"/>
        <v>0</v>
      </c>
      <c r="AQ533" t="b">
        <f t="shared" ca="1" si="316"/>
        <v>0</v>
      </c>
      <c r="AR533" s="124" t="e">
        <f t="shared" ca="1" si="300"/>
        <v>#N/A</v>
      </c>
      <c r="AS533" s="124" t="e">
        <f t="shared" ca="1" si="301"/>
        <v>#N/A</v>
      </c>
      <c r="AT533" t="e">
        <f t="shared" ca="1" si="310"/>
        <v>#N/A</v>
      </c>
      <c r="AU533" t="e">
        <f t="shared" ca="1" si="310"/>
        <v>#N/A</v>
      </c>
    </row>
    <row r="534" spans="1:47" x14ac:dyDescent="0.25">
      <c r="A534">
        <v>502</v>
      </c>
      <c r="B534" s="74">
        <f ca="1">OFFSET(InputPriceData!B$15,CalculationsAndCharts!$A534+$A$11,0,1,1)</f>
        <v>40857</v>
      </c>
      <c r="C534" s="3">
        <f ca="1">OFFSET(InputPriceData!G$15,CalculationsAndCharts!$A534+$A$11,0,1,1)</f>
        <v>698200</v>
      </c>
      <c r="D534" s="4">
        <f ca="1">OFFSET(InputPriceData!C$15,CalculationsAndCharts!$A534+$A$11,IF($C$7,7,0),1,1)</f>
        <v>39.119999999999997</v>
      </c>
      <c r="E534" s="4">
        <f ca="1">OFFSET(InputPriceData!D$15,CalculationsAndCharts!$A534+$A$11,IF($C$7,7,0),1,1)</f>
        <v>39.119999999999997</v>
      </c>
      <c r="F534" s="4">
        <f ca="1">OFFSET(InputPriceData!E$15,CalculationsAndCharts!$A534+$A$11,IF($C$7,7,0),1,1)</f>
        <v>38.46</v>
      </c>
      <c r="G534" s="4">
        <f ca="1">OFFSET(InputPriceData!F$15,CalculationsAndCharts!$A534+$A$11,IF($C$7,7,0),1,1)</f>
        <v>38.96</v>
      </c>
      <c r="H534" s="126" t="e">
        <f t="shared" si="280"/>
        <v>#N/A</v>
      </c>
      <c r="I534" s="41" t="e">
        <f t="shared" si="317"/>
        <v>#N/A</v>
      </c>
      <c r="J534" s="41" t="e">
        <f t="shared" si="317"/>
        <v>#N/A</v>
      </c>
      <c r="K534" s="215">
        <f t="shared" ca="1" si="281"/>
        <v>39.080350773850512</v>
      </c>
      <c r="L534" s="215">
        <f t="shared" ca="1" si="302"/>
        <v>39.080350773850512</v>
      </c>
      <c r="M534" s="121">
        <f t="shared" ca="1" si="282"/>
        <v>-0.74374528113377081</v>
      </c>
      <c r="N534" s="121">
        <f t="shared" ca="1" si="303"/>
        <v>-0.76517914906342777</v>
      </c>
      <c r="O534" s="121">
        <f t="shared" ca="1" si="304"/>
        <v>0.40991205480619247</v>
      </c>
      <c r="P534" s="121">
        <f t="shared" ca="1" si="311"/>
        <v>-1.0077694451800749</v>
      </c>
      <c r="Q534" s="121">
        <f t="shared" ca="1" si="283"/>
        <v>0.17111762840877662</v>
      </c>
      <c r="R534" s="121">
        <f t="shared" ca="1" si="284"/>
        <v>0.1120882733867207</v>
      </c>
      <c r="S534" s="121"/>
      <c r="T534" s="124">
        <f t="shared" ca="1" si="285"/>
        <v>40.36</v>
      </c>
      <c r="U534" s="124">
        <f t="shared" ca="1" si="286"/>
        <v>38.71</v>
      </c>
      <c r="V534" s="121">
        <f t="shared" ca="1" si="287"/>
        <v>0.15151515151515166</v>
      </c>
      <c r="W534" s="121" t="e">
        <f t="shared" si="305"/>
        <v>#N/A</v>
      </c>
      <c r="X534" s="124">
        <f t="shared" si="306"/>
        <v>0.2</v>
      </c>
      <c r="Y534" s="124">
        <f t="shared" si="307"/>
        <v>0.8</v>
      </c>
      <c r="Z534" t="e">
        <f t="shared" ca="1" si="288"/>
        <v>#N/A</v>
      </c>
      <c r="AA534" t="e">
        <f t="shared" ca="1" si="289"/>
        <v>#N/A</v>
      </c>
      <c r="AB534" t="e">
        <f t="shared" ca="1" si="290"/>
        <v>#N/A</v>
      </c>
      <c r="AC534" t="e">
        <f t="shared" ca="1" si="291"/>
        <v>#N/A</v>
      </c>
      <c r="AD534" t="b">
        <f t="shared" ca="1" si="292"/>
        <v>0</v>
      </c>
      <c r="AE534" t="b">
        <f t="shared" ca="1" si="279"/>
        <v>0</v>
      </c>
      <c r="AF534" t="b">
        <f t="shared" ca="1" si="308"/>
        <v>1</v>
      </c>
      <c r="AG534" t="b">
        <f t="shared" ca="1" si="293"/>
        <v>0</v>
      </c>
      <c r="AH534" t="b">
        <f t="shared" ca="1" si="314"/>
        <v>0</v>
      </c>
      <c r="AI534" s="225" t="e">
        <f t="shared" ca="1" si="294"/>
        <v>#N/A</v>
      </c>
      <c r="AJ534" s="225" t="e">
        <f t="shared" ca="1" si="295"/>
        <v>#N/A</v>
      </c>
      <c r="AK534" s="225" t="e">
        <f t="shared" ca="1" si="296"/>
        <v>#N/A</v>
      </c>
      <c r="AL534" s="225" t="e">
        <f t="shared" ca="1" si="297"/>
        <v>#N/A</v>
      </c>
      <c r="AM534" t="b">
        <f t="shared" ca="1" si="298"/>
        <v>0</v>
      </c>
      <c r="AN534" t="b">
        <f t="shared" ca="1" si="315"/>
        <v>0</v>
      </c>
      <c r="AO534" t="b">
        <f t="shared" ca="1" si="309"/>
        <v>0</v>
      </c>
      <c r="AP534" t="b">
        <f t="shared" ca="1" si="299"/>
        <v>0</v>
      </c>
      <c r="AQ534" t="b">
        <f t="shared" ca="1" si="316"/>
        <v>0</v>
      </c>
      <c r="AR534" s="124" t="e">
        <f t="shared" ca="1" si="300"/>
        <v>#N/A</v>
      </c>
      <c r="AS534" s="124" t="e">
        <f t="shared" ca="1" si="301"/>
        <v>#N/A</v>
      </c>
      <c r="AT534" t="e">
        <f t="shared" ca="1" si="310"/>
        <v>#N/A</v>
      </c>
      <c r="AU534" t="e">
        <f t="shared" ca="1" si="310"/>
        <v>#N/A</v>
      </c>
    </row>
    <row r="535" spans="1:47" x14ac:dyDescent="0.25">
      <c r="A535">
        <v>503</v>
      </c>
      <c r="B535" s="74">
        <f ca="1">OFFSET(InputPriceData!B$15,CalculationsAndCharts!$A535+$A$11,0,1,1)</f>
        <v>40856</v>
      </c>
      <c r="C535" s="3">
        <f ca="1">OFFSET(InputPriceData!G$15,CalculationsAndCharts!$A535+$A$11,0,1,1)</f>
        <v>782800</v>
      </c>
      <c r="D535" s="4">
        <f ca="1">OFFSET(InputPriceData!C$15,CalculationsAndCharts!$A535+$A$11,IF($C$7,7,0),1,1)</f>
        <v>38.9</v>
      </c>
      <c r="E535" s="4">
        <f ca="1">OFFSET(InputPriceData!D$15,CalculationsAndCharts!$A535+$A$11,IF($C$7,7,0),1,1)</f>
        <v>39.32</v>
      </c>
      <c r="F535" s="4">
        <f ca="1">OFFSET(InputPriceData!E$15,CalculationsAndCharts!$A535+$A$11,IF($C$7,7,0),1,1)</f>
        <v>38.61</v>
      </c>
      <c r="G535" s="4">
        <f ca="1">OFFSET(InputPriceData!F$15,CalculationsAndCharts!$A535+$A$11,IF($C$7,7,0),1,1)</f>
        <v>38.71</v>
      </c>
      <c r="H535" s="126" t="e">
        <f t="shared" si="280"/>
        <v>#N/A</v>
      </c>
      <c r="I535" s="41" t="e">
        <f t="shared" si="317"/>
        <v>#N/A</v>
      </c>
      <c r="J535" s="41" t="e">
        <f t="shared" si="317"/>
        <v>#N/A</v>
      </c>
      <c r="K535" s="215">
        <f t="shared" ca="1" si="281"/>
        <v>39.163205971774445</v>
      </c>
      <c r="L535" s="215">
        <f t="shared" ca="1" si="302"/>
        <v>39.163205971774445</v>
      </c>
      <c r="M535" s="121">
        <f t="shared" ca="1" si="282"/>
        <v>-1.0997859845385229</v>
      </c>
      <c r="N535" s="121">
        <f t="shared" ca="1" si="303"/>
        <v>-0.74605415772501604</v>
      </c>
      <c r="O535" s="121">
        <f t="shared" ca="1" si="304"/>
        <v>0.40991205480619247</v>
      </c>
      <c r="P535" s="121">
        <f t="shared" ca="1" si="311"/>
        <v>-1.0077694451800749</v>
      </c>
      <c r="Q535" s="121">
        <f t="shared" ca="1" si="283"/>
        <v>0.18460795845723743</v>
      </c>
      <c r="R535" s="121">
        <f t="shared" ca="1" si="284"/>
        <v>6.1365724407387294E-2</v>
      </c>
      <c r="S535" s="121"/>
      <c r="T535" s="124">
        <f t="shared" ca="1" si="285"/>
        <v>40.36</v>
      </c>
      <c r="U535" s="124">
        <f t="shared" ca="1" si="286"/>
        <v>38.71</v>
      </c>
      <c r="V535" s="121">
        <f t="shared" ca="1" si="287"/>
        <v>0</v>
      </c>
      <c r="W535" s="121" t="e">
        <f t="shared" si="305"/>
        <v>#N/A</v>
      </c>
      <c r="X535" s="124">
        <f t="shared" si="306"/>
        <v>0.2</v>
      </c>
      <c r="Y535" s="124">
        <f t="shared" si="307"/>
        <v>0.8</v>
      </c>
      <c r="Z535" t="e">
        <f t="shared" ca="1" si="288"/>
        <v>#N/A</v>
      </c>
      <c r="AA535" t="e">
        <f t="shared" ca="1" si="289"/>
        <v>#N/A</v>
      </c>
      <c r="AB535" t="e">
        <f t="shared" ca="1" si="290"/>
        <v>#N/A</v>
      </c>
      <c r="AC535" t="e">
        <f t="shared" ca="1" si="291"/>
        <v>#N/A</v>
      </c>
      <c r="AD535" t="b">
        <f t="shared" ca="1" si="292"/>
        <v>0</v>
      </c>
      <c r="AE535" t="b">
        <f t="shared" ca="1" si="279"/>
        <v>0</v>
      </c>
      <c r="AF535" t="b">
        <f t="shared" ca="1" si="308"/>
        <v>1</v>
      </c>
      <c r="AG535" t="b">
        <f t="shared" ca="1" si="293"/>
        <v>0</v>
      </c>
      <c r="AH535" t="b">
        <f t="shared" ca="1" si="314"/>
        <v>0</v>
      </c>
      <c r="AI535" s="225" t="e">
        <f t="shared" ca="1" si="294"/>
        <v>#N/A</v>
      </c>
      <c r="AJ535" s="225" t="e">
        <f t="shared" ca="1" si="295"/>
        <v>#N/A</v>
      </c>
      <c r="AK535" s="225" t="e">
        <f t="shared" ca="1" si="296"/>
        <v>#N/A</v>
      </c>
      <c r="AL535" s="225" t="e">
        <f t="shared" ca="1" si="297"/>
        <v>#N/A</v>
      </c>
      <c r="AM535" t="b">
        <f t="shared" ca="1" si="298"/>
        <v>0</v>
      </c>
      <c r="AN535" t="b">
        <f t="shared" ca="1" si="315"/>
        <v>0</v>
      </c>
      <c r="AO535" t="b">
        <f t="shared" ca="1" si="309"/>
        <v>0</v>
      </c>
      <c r="AP535" t="b">
        <f t="shared" ca="1" si="299"/>
        <v>0</v>
      </c>
      <c r="AQ535" t="b">
        <f t="shared" ca="1" si="316"/>
        <v>0</v>
      </c>
      <c r="AR535" s="124" t="e">
        <f t="shared" ca="1" si="300"/>
        <v>#N/A</v>
      </c>
      <c r="AS535" s="124" t="e">
        <f t="shared" ca="1" si="301"/>
        <v>#N/A</v>
      </c>
      <c r="AT535" t="e">
        <f t="shared" ca="1" si="310"/>
        <v>#N/A</v>
      </c>
      <c r="AU535" t="e">
        <f t="shared" ca="1" si="310"/>
        <v>#N/A</v>
      </c>
    </row>
    <row r="536" spans="1:47" x14ac:dyDescent="0.25">
      <c r="A536">
        <v>504</v>
      </c>
      <c r="B536" s="74">
        <f ca="1">OFFSET(InputPriceData!B$15,CalculationsAndCharts!$A536+$A$11,0,1,1)</f>
        <v>40855</v>
      </c>
      <c r="C536" s="3">
        <f ca="1">OFFSET(InputPriceData!G$15,CalculationsAndCharts!$A536+$A$11,0,1,1)</f>
        <v>985700</v>
      </c>
      <c r="D536" s="4">
        <f ca="1">OFFSET(InputPriceData!C$15,CalculationsAndCharts!$A536+$A$11,IF($C$7,7,0),1,1)</f>
        <v>39.31</v>
      </c>
      <c r="E536" s="4">
        <f ca="1">OFFSET(InputPriceData!D$15,CalculationsAndCharts!$A536+$A$11,IF($C$7,7,0),1,1)</f>
        <v>39.520000000000003</v>
      </c>
      <c r="F536" s="4">
        <f ca="1">OFFSET(InputPriceData!E$15,CalculationsAndCharts!$A536+$A$11,IF($C$7,7,0),1,1)</f>
        <v>38.89</v>
      </c>
      <c r="G536" s="4">
        <f ca="1">OFFSET(InputPriceData!F$15,CalculationsAndCharts!$A536+$A$11,IF($C$7,7,0),1,1)</f>
        <v>39.450000000000003</v>
      </c>
      <c r="H536" s="126" t="e">
        <f t="shared" si="280"/>
        <v>#N/A</v>
      </c>
      <c r="I536" s="41" t="e">
        <f t="shared" si="317"/>
        <v>#N/A</v>
      </c>
      <c r="J536" s="41" t="e">
        <f t="shared" si="317"/>
        <v>#N/A</v>
      </c>
      <c r="K536" s="215">
        <f t="shared" ca="1" si="281"/>
        <v>39.162658242614654</v>
      </c>
      <c r="L536" s="215">
        <f t="shared" ca="1" si="302"/>
        <v>39.162658242614654</v>
      </c>
      <c r="M536" s="121">
        <f t="shared" ca="1" si="282"/>
        <v>-0.42949072532084065</v>
      </c>
      <c r="N536" s="121">
        <f t="shared" ca="1" si="303"/>
        <v>-0.80769772334653256</v>
      </c>
      <c r="O536" s="121">
        <f t="shared" ca="1" si="304"/>
        <v>0.40991205480619247</v>
      </c>
      <c r="P536" s="121">
        <f t="shared" ca="1" si="311"/>
        <v>-1.0077694451800749</v>
      </c>
      <c r="Q536" s="121">
        <f t="shared" ca="1" si="283"/>
        <v>0.14112600173979867</v>
      </c>
      <c r="R536" s="121">
        <f t="shared" ca="1" si="284"/>
        <v>9.74102435779374E-3</v>
      </c>
      <c r="S536" s="121"/>
      <c r="T536" s="124">
        <f t="shared" ca="1" si="285"/>
        <v>40.36</v>
      </c>
      <c r="U536" s="124">
        <f t="shared" ca="1" si="286"/>
        <v>38.83</v>
      </c>
      <c r="V536" s="121">
        <f t="shared" ca="1" si="287"/>
        <v>0.40522875816993731</v>
      </c>
      <c r="W536" s="121" t="e">
        <f t="shared" si="305"/>
        <v>#N/A</v>
      </c>
      <c r="X536" s="124">
        <f t="shared" si="306"/>
        <v>0.2</v>
      </c>
      <c r="Y536" s="124">
        <f t="shared" si="307"/>
        <v>0.8</v>
      </c>
      <c r="Z536" t="e">
        <f t="shared" ca="1" si="288"/>
        <v>#N/A</v>
      </c>
      <c r="AA536" t="e">
        <f t="shared" ca="1" si="289"/>
        <v>#N/A</v>
      </c>
      <c r="AB536" t="e">
        <f t="shared" ca="1" si="290"/>
        <v>#N/A</v>
      </c>
      <c r="AC536" t="e">
        <f t="shared" ca="1" si="291"/>
        <v>#N/A</v>
      </c>
      <c r="AD536" t="b">
        <f t="shared" ca="1" si="292"/>
        <v>0</v>
      </c>
      <c r="AE536" t="b">
        <f t="shared" ca="1" si="279"/>
        <v>0</v>
      </c>
      <c r="AF536" t="b">
        <f t="shared" ca="1" si="308"/>
        <v>1</v>
      </c>
      <c r="AG536" t="b">
        <f t="shared" ca="1" si="293"/>
        <v>0</v>
      </c>
      <c r="AH536" t="b">
        <f t="shared" ca="1" si="314"/>
        <v>0</v>
      </c>
      <c r="AI536" s="225" t="e">
        <f t="shared" ca="1" si="294"/>
        <v>#N/A</v>
      </c>
      <c r="AJ536" s="225" t="e">
        <f t="shared" ca="1" si="295"/>
        <v>#N/A</v>
      </c>
      <c r="AK536" s="225" t="e">
        <f t="shared" ca="1" si="296"/>
        <v>#N/A</v>
      </c>
      <c r="AL536" s="225" t="e">
        <f t="shared" ca="1" si="297"/>
        <v>#N/A</v>
      </c>
      <c r="AM536" t="b">
        <f t="shared" ca="1" si="298"/>
        <v>0</v>
      </c>
      <c r="AN536" t="b">
        <f t="shared" ca="1" si="315"/>
        <v>0</v>
      </c>
      <c r="AO536" t="b">
        <f t="shared" ca="1" si="309"/>
        <v>0</v>
      </c>
      <c r="AP536" t="b">
        <f t="shared" ca="1" si="299"/>
        <v>0</v>
      </c>
      <c r="AQ536" t="b">
        <f t="shared" ca="1" si="316"/>
        <v>0</v>
      </c>
      <c r="AR536" s="124" t="e">
        <f t="shared" ca="1" si="300"/>
        <v>#N/A</v>
      </c>
      <c r="AS536" s="124" t="e">
        <f t="shared" ca="1" si="301"/>
        <v>#N/A</v>
      </c>
      <c r="AT536" t="e">
        <f t="shared" ca="1" si="310"/>
        <v>#N/A</v>
      </c>
      <c r="AU536" t="e">
        <f t="shared" ca="1" si="310"/>
        <v>#N/A</v>
      </c>
    </row>
    <row r="537" spans="1:47" x14ac:dyDescent="0.25">
      <c r="A537">
        <v>505</v>
      </c>
      <c r="B537" s="74">
        <f ca="1">OFFSET(InputPriceData!B$15,CalculationsAndCharts!$A537+$A$11,0,1,1)</f>
        <v>40854</v>
      </c>
      <c r="C537" s="3">
        <f ca="1">OFFSET(InputPriceData!G$15,CalculationsAndCharts!$A537+$A$11,0,1,1)</f>
        <v>582200</v>
      </c>
      <c r="D537" s="4">
        <f ca="1">OFFSET(InputPriceData!C$15,CalculationsAndCharts!$A537+$A$11,IF($C$7,7,0),1,1)</f>
        <v>39.270000000000003</v>
      </c>
      <c r="E537" s="4">
        <f ca="1">OFFSET(InputPriceData!D$15,CalculationsAndCharts!$A537+$A$11,IF($C$7,7,0),1,1)</f>
        <v>39.5</v>
      </c>
      <c r="F537" s="4">
        <f ca="1">OFFSET(InputPriceData!E$15,CalculationsAndCharts!$A537+$A$11,IF($C$7,7,0),1,1)</f>
        <v>38.93</v>
      </c>
      <c r="G537" s="4">
        <f ca="1">OFFSET(InputPriceData!F$15,CalculationsAndCharts!$A537+$A$11,IF($C$7,7,0),1,1)</f>
        <v>39.200000000000003</v>
      </c>
      <c r="H537" s="126" t="e">
        <f t="shared" si="280"/>
        <v>#N/A</v>
      </c>
      <c r="I537" s="41" t="e">
        <f t="shared" si="317"/>
        <v>#N/A</v>
      </c>
      <c r="J537" s="41" t="e">
        <f t="shared" si="317"/>
        <v>#N/A</v>
      </c>
      <c r="K537" s="215">
        <f t="shared" ca="1" si="281"/>
        <v>39.110453923065549</v>
      </c>
      <c r="L537" s="215">
        <f t="shared" ca="1" si="302"/>
        <v>39.110453923065549</v>
      </c>
      <c r="M537" s="121">
        <f t="shared" ca="1" si="282"/>
        <v>-0.7071128168554307</v>
      </c>
      <c r="N537" s="121">
        <f t="shared" ca="1" si="303"/>
        <v>-0.9310728608557024</v>
      </c>
      <c r="O537" s="121">
        <f t="shared" ca="1" si="304"/>
        <v>0.40991205480619247</v>
      </c>
      <c r="P537" s="121">
        <f t="shared" ca="1" si="311"/>
        <v>-1.0077694451800749</v>
      </c>
      <c r="Q537" s="121">
        <f t="shared" ca="1" si="283"/>
        <v>5.4100010704178247E-2</v>
      </c>
      <c r="R537" s="121">
        <f t="shared" ca="1" si="284"/>
        <v>-2.1533600153954509E-2</v>
      </c>
      <c r="S537" s="121"/>
      <c r="T537" s="124">
        <f t="shared" ca="1" si="285"/>
        <v>40.36</v>
      </c>
      <c r="U537" s="124">
        <f t="shared" ca="1" si="286"/>
        <v>38.83</v>
      </c>
      <c r="V537" s="121">
        <f t="shared" ca="1" si="287"/>
        <v>0.24183006535947993</v>
      </c>
      <c r="W537" s="121" t="e">
        <f t="shared" si="305"/>
        <v>#N/A</v>
      </c>
      <c r="X537" s="124">
        <f t="shared" si="306"/>
        <v>0.2</v>
      </c>
      <c r="Y537" s="124">
        <f t="shared" si="307"/>
        <v>0.8</v>
      </c>
      <c r="Z537" t="e">
        <f t="shared" ca="1" si="288"/>
        <v>#N/A</v>
      </c>
      <c r="AA537" t="e">
        <f t="shared" ca="1" si="289"/>
        <v>#N/A</v>
      </c>
      <c r="AB537" t="e">
        <f t="shared" ca="1" si="290"/>
        <v>#N/A</v>
      </c>
      <c r="AC537" t="e">
        <f t="shared" ca="1" si="291"/>
        <v>#N/A</v>
      </c>
      <c r="AD537" t="b">
        <f t="shared" ca="1" si="292"/>
        <v>0</v>
      </c>
      <c r="AE537" t="b">
        <f t="shared" ca="1" si="279"/>
        <v>0</v>
      </c>
      <c r="AF537" t="b">
        <f t="shared" ca="1" si="308"/>
        <v>1</v>
      </c>
      <c r="AG537" t="b">
        <f t="shared" ca="1" si="293"/>
        <v>0</v>
      </c>
      <c r="AH537" t="b">
        <f t="shared" ca="1" si="314"/>
        <v>0</v>
      </c>
      <c r="AI537" s="225" t="e">
        <f t="shared" ca="1" si="294"/>
        <v>#N/A</v>
      </c>
      <c r="AJ537" s="225" t="e">
        <f t="shared" ca="1" si="295"/>
        <v>#N/A</v>
      </c>
      <c r="AK537" s="225" t="e">
        <f t="shared" ca="1" si="296"/>
        <v>#N/A</v>
      </c>
      <c r="AL537" s="225" t="e">
        <f t="shared" ca="1" si="297"/>
        <v>#N/A</v>
      </c>
      <c r="AM537" t="b">
        <f t="shared" ca="1" si="298"/>
        <v>0</v>
      </c>
      <c r="AN537" t="b">
        <f t="shared" ca="1" si="315"/>
        <v>0</v>
      </c>
      <c r="AO537" t="b">
        <f t="shared" ca="1" si="309"/>
        <v>0</v>
      </c>
      <c r="AP537" t="b">
        <f t="shared" ca="1" si="299"/>
        <v>0</v>
      </c>
      <c r="AQ537" t="b">
        <f t="shared" ca="1" si="316"/>
        <v>0</v>
      </c>
      <c r="AR537" s="124" t="e">
        <f t="shared" ca="1" si="300"/>
        <v>#N/A</v>
      </c>
      <c r="AS537" s="124" t="e">
        <f t="shared" ca="1" si="301"/>
        <v>#N/A</v>
      </c>
      <c r="AT537" t="e">
        <f t="shared" ca="1" si="310"/>
        <v>#N/A</v>
      </c>
      <c r="AU537" t="e">
        <f t="shared" ca="1" si="310"/>
        <v>#N/A</v>
      </c>
    </row>
    <row r="538" spans="1:47" x14ac:dyDescent="0.25">
      <c r="A538">
        <v>506</v>
      </c>
      <c r="B538" s="74">
        <f ca="1">OFFSET(InputPriceData!B$15,CalculationsAndCharts!$A538+$A$11,0,1,1)</f>
        <v>40851</v>
      </c>
      <c r="C538" s="3">
        <f ca="1">OFFSET(InputPriceData!G$15,CalculationsAndCharts!$A538+$A$11,0,1,1)</f>
        <v>909100</v>
      </c>
      <c r="D538" s="4">
        <f ca="1">OFFSET(InputPriceData!C$15,CalculationsAndCharts!$A538+$A$11,IF($C$7,7,0),1,1)</f>
        <v>38.86</v>
      </c>
      <c r="E538" s="4">
        <f ca="1">OFFSET(InputPriceData!D$15,CalculationsAndCharts!$A538+$A$11,IF($C$7,7,0),1,1)</f>
        <v>39.57</v>
      </c>
      <c r="F538" s="4">
        <f ca="1">OFFSET(InputPriceData!E$15,CalculationsAndCharts!$A538+$A$11,IF($C$7,7,0),1,1)</f>
        <v>38.65</v>
      </c>
      <c r="G538" s="4">
        <f ca="1">OFFSET(InputPriceData!F$15,CalculationsAndCharts!$A538+$A$11,IF($C$7,7,0),1,1)</f>
        <v>39.26</v>
      </c>
      <c r="H538" s="126" t="e">
        <f t="shared" si="280"/>
        <v>#N/A</v>
      </c>
      <c r="I538" s="41" t="e">
        <f t="shared" si="317"/>
        <v>#N/A</v>
      </c>
      <c r="J538" s="41" t="e">
        <f t="shared" si="317"/>
        <v>#N/A</v>
      </c>
      <c r="K538" s="215">
        <f t="shared" ca="1" si="281"/>
        <v>39.115571499367434</v>
      </c>
      <c r="L538" s="215">
        <f t="shared" ca="1" si="302"/>
        <v>39.115571499367434</v>
      </c>
      <c r="M538" s="121">
        <f t="shared" ca="1" si="282"/>
        <v>-0.69376931271401276</v>
      </c>
      <c r="N538" s="121">
        <f t="shared" ca="1" si="303"/>
        <v>-1.0077694451800749</v>
      </c>
      <c r="O538" s="121">
        <f t="shared" ca="1" si="304"/>
        <v>0.40991205480619247</v>
      </c>
      <c r="P538" s="121">
        <f t="shared" ca="1" si="311"/>
        <v>-1.0077694451800749</v>
      </c>
      <c r="Q538" s="121">
        <f t="shared" ca="1" si="283"/>
        <v>0</v>
      </c>
      <c r="R538" s="121">
        <f t="shared" ca="1" si="284"/>
        <v>-2.4243149128040205E-2</v>
      </c>
      <c r="S538" s="121"/>
      <c r="T538" s="124">
        <f t="shared" ca="1" si="285"/>
        <v>40.36</v>
      </c>
      <c r="U538" s="124">
        <f t="shared" ca="1" si="286"/>
        <v>38.450000000000003</v>
      </c>
      <c r="V538" s="121">
        <f t="shared" ca="1" si="287"/>
        <v>0.42408376963350608</v>
      </c>
      <c r="W538" s="121" t="e">
        <f t="shared" si="305"/>
        <v>#N/A</v>
      </c>
      <c r="X538" s="124">
        <f t="shared" si="306"/>
        <v>0.2</v>
      </c>
      <c r="Y538" s="124">
        <f t="shared" si="307"/>
        <v>0.8</v>
      </c>
      <c r="Z538" t="e">
        <f t="shared" ca="1" si="288"/>
        <v>#N/A</v>
      </c>
      <c r="AA538" t="e">
        <f t="shared" ca="1" si="289"/>
        <v>#N/A</v>
      </c>
      <c r="AB538" t="e">
        <f t="shared" ca="1" si="290"/>
        <v>#N/A</v>
      </c>
      <c r="AC538" t="e">
        <f t="shared" ca="1" si="291"/>
        <v>#N/A</v>
      </c>
      <c r="AD538" t="b">
        <f t="shared" ca="1" si="292"/>
        <v>0</v>
      </c>
      <c r="AE538" t="b">
        <f t="shared" ca="1" si="279"/>
        <v>0</v>
      </c>
      <c r="AF538" t="b">
        <f t="shared" ca="1" si="308"/>
        <v>1</v>
      </c>
      <c r="AG538" t="b">
        <f t="shared" ca="1" si="293"/>
        <v>0</v>
      </c>
      <c r="AH538" t="b">
        <f t="shared" ca="1" si="314"/>
        <v>0</v>
      </c>
      <c r="AI538" s="225" t="e">
        <f t="shared" ca="1" si="294"/>
        <v>#N/A</v>
      </c>
      <c r="AJ538" s="225" t="e">
        <f t="shared" ca="1" si="295"/>
        <v>#N/A</v>
      </c>
      <c r="AK538" s="225" t="e">
        <f t="shared" ca="1" si="296"/>
        <v>#N/A</v>
      </c>
      <c r="AL538" s="225" t="e">
        <f t="shared" ca="1" si="297"/>
        <v>#N/A</v>
      </c>
      <c r="AM538" t="b">
        <f t="shared" ca="1" si="298"/>
        <v>0</v>
      </c>
      <c r="AN538" t="b">
        <f t="shared" ca="1" si="315"/>
        <v>0</v>
      </c>
      <c r="AO538" t="b">
        <f t="shared" ca="1" si="309"/>
        <v>0</v>
      </c>
      <c r="AP538" t="b">
        <f t="shared" ca="1" si="299"/>
        <v>0</v>
      </c>
      <c r="AQ538" t="b">
        <f t="shared" ca="1" si="316"/>
        <v>0</v>
      </c>
      <c r="AR538" s="124" t="e">
        <f t="shared" ca="1" si="300"/>
        <v>#N/A</v>
      </c>
      <c r="AS538" s="124" t="e">
        <f t="shared" ca="1" si="301"/>
        <v>#N/A</v>
      </c>
      <c r="AT538" t="e">
        <f t="shared" ca="1" si="310"/>
        <v>#N/A</v>
      </c>
      <c r="AU538" t="e">
        <f t="shared" ca="1" si="310"/>
        <v>#N/A</v>
      </c>
    </row>
    <row r="539" spans="1:47" x14ac:dyDescent="0.25">
      <c r="A539">
        <v>507</v>
      </c>
      <c r="B539" s="74">
        <f ca="1">OFFSET(InputPriceData!B$15,CalculationsAndCharts!$A539+$A$11,0,1,1)</f>
        <v>40850</v>
      </c>
      <c r="C539" s="3">
        <f ca="1">OFFSET(InputPriceData!G$15,CalculationsAndCharts!$A539+$A$11,0,1,1)</f>
        <v>1551500</v>
      </c>
      <c r="D539" s="4">
        <f ca="1">OFFSET(InputPriceData!C$15,CalculationsAndCharts!$A539+$A$11,IF($C$7,7,0),1,1)</f>
        <v>39.130000000000003</v>
      </c>
      <c r="E539" s="4">
        <f ca="1">OFFSET(InputPriceData!D$15,CalculationsAndCharts!$A539+$A$11,IF($C$7,7,0),1,1)</f>
        <v>39.409999999999997</v>
      </c>
      <c r="F539" s="4">
        <f ca="1">OFFSET(InputPriceData!E$15,CalculationsAndCharts!$A539+$A$11,IF($C$7,7,0),1,1)</f>
        <v>38.58</v>
      </c>
      <c r="G539" s="4">
        <f ca="1">OFFSET(InputPriceData!F$15,CalculationsAndCharts!$A539+$A$11,IF($C$7,7,0),1,1)</f>
        <v>38.92</v>
      </c>
      <c r="H539" s="126" t="e">
        <f t="shared" si="280"/>
        <v>#N/A</v>
      </c>
      <c r="I539" s="41" t="e">
        <f t="shared" si="317"/>
        <v>#N/A</v>
      </c>
      <c r="J539" s="41" t="e">
        <f t="shared" si="317"/>
        <v>#N/A</v>
      </c>
      <c r="K539" s="215">
        <f t="shared" ca="1" si="281"/>
        <v>39.198439893015312</v>
      </c>
      <c r="L539" s="215">
        <f t="shared" ca="1" si="302"/>
        <v>39.198439893015312</v>
      </c>
      <c r="M539" s="121">
        <f t="shared" ca="1" si="282"/>
        <v>-1.1109526719598364</v>
      </c>
      <c r="N539" s="121">
        <f t="shared" ca="1" si="303"/>
        <v>-1.0050973083232675</v>
      </c>
      <c r="O539" s="121">
        <f t="shared" ca="1" si="304"/>
        <v>0.40991205480619247</v>
      </c>
      <c r="P539" s="121">
        <f t="shared" ca="1" si="311"/>
        <v>-1.0050973083232675</v>
      </c>
      <c r="Q539" s="121">
        <f t="shared" ca="1" si="283"/>
        <v>0</v>
      </c>
      <c r="R539" s="121">
        <f t="shared" ca="1" si="284"/>
        <v>7.3775969699382826E-4</v>
      </c>
      <c r="S539" s="121"/>
      <c r="T539" s="124">
        <f t="shared" ca="1" si="285"/>
        <v>40.36</v>
      </c>
      <c r="U539" s="124">
        <f t="shared" ca="1" si="286"/>
        <v>37.799999999999997</v>
      </c>
      <c r="V539" s="121">
        <f t="shared" ca="1" si="287"/>
        <v>0.43750000000000139</v>
      </c>
      <c r="W539" s="121" t="e">
        <f t="shared" si="305"/>
        <v>#N/A</v>
      </c>
      <c r="X539" s="124">
        <f t="shared" si="306"/>
        <v>0.2</v>
      </c>
      <c r="Y539" s="124">
        <f t="shared" si="307"/>
        <v>0.8</v>
      </c>
      <c r="Z539" t="e">
        <f t="shared" ca="1" si="288"/>
        <v>#N/A</v>
      </c>
      <c r="AA539" t="e">
        <f t="shared" ca="1" si="289"/>
        <v>#N/A</v>
      </c>
      <c r="AB539" t="e">
        <f t="shared" ca="1" si="290"/>
        <v>#N/A</v>
      </c>
      <c r="AC539" t="e">
        <f t="shared" ca="1" si="291"/>
        <v>#N/A</v>
      </c>
      <c r="AD539" t="b">
        <f t="shared" ca="1" si="292"/>
        <v>0</v>
      </c>
      <c r="AE539" t="b">
        <f t="shared" ca="1" si="279"/>
        <v>0</v>
      </c>
      <c r="AF539" t="b">
        <f t="shared" ca="1" si="308"/>
        <v>1</v>
      </c>
      <c r="AG539" t="b">
        <f t="shared" ca="1" si="293"/>
        <v>0</v>
      </c>
      <c r="AH539" t="b">
        <f t="shared" ca="1" si="314"/>
        <v>0</v>
      </c>
      <c r="AI539" s="225" t="e">
        <f t="shared" ca="1" si="294"/>
        <v>#N/A</v>
      </c>
      <c r="AJ539" s="225" t="e">
        <f t="shared" ca="1" si="295"/>
        <v>#N/A</v>
      </c>
      <c r="AK539" s="225" t="e">
        <f t="shared" ca="1" si="296"/>
        <v>#N/A</v>
      </c>
      <c r="AL539" s="225" t="e">
        <f t="shared" ca="1" si="297"/>
        <v>#N/A</v>
      </c>
      <c r="AM539" t="b">
        <f t="shared" ca="1" si="298"/>
        <v>0</v>
      </c>
      <c r="AN539" t="b">
        <f t="shared" ca="1" si="315"/>
        <v>0</v>
      </c>
      <c r="AO539" t="b">
        <f t="shared" ca="1" si="309"/>
        <v>0</v>
      </c>
      <c r="AP539" t="b">
        <f t="shared" ca="1" si="299"/>
        <v>0</v>
      </c>
      <c r="AQ539" t="b">
        <f t="shared" ca="1" si="316"/>
        <v>0</v>
      </c>
      <c r="AR539" s="124" t="e">
        <f t="shared" ca="1" si="300"/>
        <v>#N/A</v>
      </c>
      <c r="AS539" s="124" t="e">
        <f t="shared" ca="1" si="301"/>
        <v>#N/A</v>
      </c>
      <c r="AT539" t="e">
        <f t="shared" ca="1" si="310"/>
        <v>#N/A</v>
      </c>
      <c r="AU539" t="e">
        <f t="shared" ca="1" si="310"/>
        <v>#N/A</v>
      </c>
    </row>
    <row r="540" spans="1:47" x14ac:dyDescent="0.25">
      <c r="A540">
        <v>508</v>
      </c>
      <c r="B540" s="74">
        <f ca="1">OFFSET(InputPriceData!B$15,CalculationsAndCharts!$A540+$A$11,0,1,1)</f>
        <v>40849</v>
      </c>
      <c r="C540" s="3">
        <f ca="1">OFFSET(InputPriceData!G$15,CalculationsAndCharts!$A540+$A$11,0,1,1)</f>
        <v>625700</v>
      </c>
      <c r="D540" s="4">
        <f ca="1">OFFSET(InputPriceData!C$15,CalculationsAndCharts!$A540+$A$11,IF($C$7,7,0),1,1)</f>
        <v>39.39</v>
      </c>
      <c r="E540" s="4">
        <f ca="1">OFFSET(InputPriceData!D$15,CalculationsAndCharts!$A540+$A$11,IF($C$7,7,0),1,1)</f>
        <v>39.61</v>
      </c>
      <c r="F540" s="4">
        <f ca="1">OFFSET(InputPriceData!E$15,CalculationsAndCharts!$A540+$A$11,IF($C$7,7,0),1,1)</f>
        <v>39</v>
      </c>
      <c r="G540" s="4">
        <f ca="1">OFFSET(InputPriceData!F$15,CalculationsAndCharts!$A540+$A$11,IF($C$7,7,0),1,1)</f>
        <v>39.18</v>
      </c>
      <c r="H540" s="126" t="e">
        <f t="shared" si="280"/>
        <v>#N/A</v>
      </c>
      <c r="I540" s="41" t="e">
        <f t="shared" si="317"/>
        <v>#N/A</v>
      </c>
      <c r="J540" s="41" t="e">
        <f t="shared" si="317"/>
        <v>#N/A</v>
      </c>
      <c r="K540" s="215">
        <f t="shared" ca="1" si="281"/>
        <v>39.333180847630622</v>
      </c>
      <c r="L540" s="215">
        <f t="shared" ca="1" si="302"/>
        <v>39.333180847630622</v>
      </c>
      <c r="M540" s="121">
        <f t="shared" ca="1" si="282"/>
        <v>-0.94293826601136188</v>
      </c>
      <c r="N540" s="121">
        <f t="shared" ca="1" si="303"/>
        <v>-0.93537064252966173</v>
      </c>
      <c r="O540" s="121">
        <f t="shared" ca="1" si="304"/>
        <v>0.40991205480619247</v>
      </c>
      <c r="P540" s="121">
        <f t="shared" ca="1" si="311"/>
        <v>-0.93537064252966173</v>
      </c>
      <c r="Q540" s="121">
        <f t="shared" ca="1" si="283"/>
        <v>0</v>
      </c>
      <c r="R540" s="121">
        <f t="shared" ca="1" si="284"/>
        <v>6.1020728812179154E-2</v>
      </c>
      <c r="S540" s="121"/>
      <c r="T540" s="124">
        <f t="shared" ca="1" si="285"/>
        <v>40.36</v>
      </c>
      <c r="U540" s="124">
        <f t="shared" ca="1" si="286"/>
        <v>37.799999999999997</v>
      </c>
      <c r="V540" s="121">
        <f t="shared" ca="1" si="287"/>
        <v>0.53906250000000056</v>
      </c>
      <c r="W540" s="121" t="e">
        <f t="shared" si="305"/>
        <v>#N/A</v>
      </c>
      <c r="X540" s="124">
        <f t="shared" si="306"/>
        <v>0.2</v>
      </c>
      <c r="Y540" s="124">
        <f t="shared" si="307"/>
        <v>0.8</v>
      </c>
      <c r="Z540">
        <f t="shared" ca="1" si="288"/>
        <v>39.39</v>
      </c>
      <c r="AA540" t="e">
        <f t="shared" ca="1" si="289"/>
        <v>#N/A</v>
      </c>
      <c r="AB540" t="e">
        <f t="shared" ca="1" si="290"/>
        <v>#N/A</v>
      </c>
      <c r="AC540" t="e">
        <f t="shared" ca="1" si="291"/>
        <v>#N/A</v>
      </c>
      <c r="AD540" t="b">
        <f t="shared" ca="1" si="292"/>
        <v>0</v>
      </c>
      <c r="AE540" t="b">
        <f t="shared" ref="AE540:AE603" ca="1" si="318">AND(AD541,NOT(AF541))</f>
        <v>1</v>
      </c>
      <c r="AF540" t="b">
        <f t="shared" ca="1" si="308"/>
        <v>1</v>
      </c>
      <c r="AG540" t="b">
        <f t="shared" ca="1" si="293"/>
        <v>0</v>
      </c>
      <c r="AH540" t="b">
        <f t="shared" ca="1" si="314"/>
        <v>0</v>
      </c>
      <c r="AI540" s="225">
        <f t="shared" ca="1" si="294"/>
        <v>39.39</v>
      </c>
      <c r="AJ540" s="225" t="e">
        <f t="shared" ca="1" si="295"/>
        <v>#N/A</v>
      </c>
      <c r="AK540" s="225">
        <f t="shared" ca="1" si="296"/>
        <v>39.39</v>
      </c>
      <c r="AL540" s="225" t="e">
        <f t="shared" ca="1" si="297"/>
        <v>#N/A</v>
      </c>
      <c r="AM540" t="b">
        <f t="shared" ca="1" si="298"/>
        <v>0</v>
      </c>
      <c r="AN540" t="b">
        <f t="shared" ca="1" si="315"/>
        <v>0</v>
      </c>
      <c r="AO540" t="b">
        <f t="shared" ca="1" si="309"/>
        <v>0</v>
      </c>
      <c r="AP540" t="b">
        <f t="shared" ca="1" si="299"/>
        <v>0</v>
      </c>
      <c r="AQ540" t="b">
        <f t="shared" ca="1" si="316"/>
        <v>1</v>
      </c>
      <c r="AR540" s="124" t="e">
        <f t="shared" ca="1" si="300"/>
        <v>#N/A</v>
      </c>
      <c r="AS540" s="124">
        <f t="shared" ca="1" si="301"/>
        <v>39.39</v>
      </c>
      <c r="AT540" t="e">
        <f t="shared" ca="1" si="310"/>
        <v>#N/A</v>
      </c>
      <c r="AU540">
        <f t="shared" ca="1" si="310"/>
        <v>39.39</v>
      </c>
    </row>
    <row r="541" spans="1:47" x14ac:dyDescent="0.25">
      <c r="A541">
        <v>509</v>
      </c>
      <c r="B541" s="74">
        <f ca="1">OFFSET(InputPriceData!B$15,CalculationsAndCharts!$A541+$A$11,0,1,1)</f>
        <v>40848</v>
      </c>
      <c r="C541" s="3">
        <f ca="1">OFFSET(InputPriceData!G$15,CalculationsAndCharts!$A541+$A$11,0,1,1)</f>
        <v>921200</v>
      </c>
      <c r="D541" s="4">
        <f ca="1">OFFSET(InputPriceData!C$15,CalculationsAndCharts!$A541+$A$11,IF($C$7,7,0),1,1)</f>
        <v>38.979999999999997</v>
      </c>
      <c r="E541" s="4">
        <f ca="1">OFFSET(InputPriceData!D$15,CalculationsAndCharts!$A541+$A$11,IF($C$7,7,0),1,1)</f>
        <v>39.67</v>
      </c>
      <c r="F541" s="4">
        <f ca="1">OFFSET(InputPriceData!E$15,CalculationsAndCharts!$A541+$A$11,IF($C$7,7,0),1,1)</f>
        <v>38.630000000000003</v>
      </c>
      <c r="G541" s="4">
        <f ca="1">OFFSET(InputPriceData!F$15,CalculationsAndCharts!$A541+$A$11,IF($C$7,7,0),1,1)</f>
        <v>39.090000000000003</v>
      </c>
      <c r="H541" s="126" t="e">
        <f t="shared" si="280"/>
        <v>#N/A</v>
      </c>
      <c r="I541" s="41" t="e">
        <f t="shared" si="317"/>
        <v>#N/A</v>
      </c>
      <c r="J541" s="41" t="e">
        <f t="shared" si="317"/>
        <v>#N/A</v>
      </c>
      <c r="K541" s="215">
        <f t="shared" ca="1" si="281"/>
        <v>39.486495955170668</v>
      </c>
      <c r="L541" s="215">
        <f t="shared" ca="1" si="302"/>
        <v>39.486495955170668</v>
      </c>
      <c r="M541" s="121">
        <f t="shared" ca="1" si="282"/>
        <v>-1.116629281065012</v>
      </c>
      <c r="N541" s="121">
        <f t="shared" ca="1" si="303"/>
        <v>-0.82220194246705058</v>
      </c>
      <c r="O541" s="121">
        <f t="shared" ca="1" si="304"/>
        <v>0.40991205480619247</v>
      </c>
      <c r="P541" s="121">
        <f t="shared" ca="1" si="311"/>
        <v>-0.82220194246705058</v>
      </c>
      <c r="Q541" s="121">
        <f t="shared" ca="1" si="283"/>
        <v>0</v>
      </c>
      <c r="R541" s="121">
        <f t="shared" ca="1" si="284"/>
        <v>0.17003334921491214</v>
      </c>
      <c r="S541" s="121"/>
      <c r="T541" s="124">
        <f t="shared" ca="1" si="285"/>
        <v>40.36</v>
      </c>
      <c r="U541" s="124">
        <f t="shared" ca="1" si="286"/>
        <v>37.71</v>
      </c>
      <c r="V541" s="121">
        <f t="shared" ca="1" si="287"/>
        <v>0.52075471698113329</v>
      </c>
      <c r="W541" s="121" t="e">
        <f t="shared" si="305"/>
        <v>#N/A</v>
      </c>
      <c r="X541" s="124">
        <f t="shared" si="306"/>
        <v>0.2</v>
      </c>
      <c r="Y541" s="124">
        <f t="shared" si="307"/>
        <v>0.8</v>
      </c>
      <c r="Z541" t="e">
        <f t="shared" ca="1" si="288"/>
        <v>#N/A</v>
      </c>
      <c r="AA541" t="e">
        <f t="shared" ca="1" si="289"/>
        <v>#N/A</v>
      </c>
      <c r="AB541">
        <f t="shared" ca="1" si="290"/>
        <v>0.17003334921491214</v>
      </c>
      <c r="AC541" t="e">
        <f t="shared" ca="1" si="291"/>
        <v>#N/A</v>
      </c>
      <c r="AD541" t="b">
        <f t="shared" ca="1" si="292"/>
        <v>1</v>
      </c>
      <c r="AE541" t="b">
        <f t="shared" ca="1" si="318"/>
        <v>0</v>
      </c>
      <c r="AF541" t="b">
        <f t="shared" ca="1" si="308"/>
        <v>0</v>
      </c>
      <c r="AG541" t="b">
        <f t="shared" ca="1" si="293"/>
        <v>0</v>
      </c>
      <c r="AH541" t="b">
        <f t="shared" ca="1" si="314"/>
        <v>0</v>
      </c>
      <c r="AI541" s="225" t="e">
        <f t="shared" ca="1" si="294"/>
        <v>#N/A</v>
      </c>
      <c r="AJ541" s="225" t="e">
        <f t="shared" ca="1" si="295"/>
        <v>#N/A</v>
      </c>
      <c r="AK541" s="225" t="e">
        <f t="shared" ca="1" si="296"/>
        <v>#N/A</v>
      </c>
      <c r="AL541" s="225" t="e">
        <f t="shared" ca="1" si="297"/>
        <v>#N/A</v>
      </c>
      <c r="AM541" t="b">
        <f t="shared" ca="1" si="298"/>
        <v>0</v>
      </c>
      <c r="AN541" t="b">
        <f t="shared" ca="1" si="315"/>
        <v>0</v>
      </c>
      <c r="AO541" t="b">
        <f t="shared" ca="1" si="309"/>
        <v>1</v>
      </c>
      <c r="AP541" t="b">
        <f t="shared" ca="1" si="299"/>
        <v>1</v>
      </c>
      <c r="AQ541" t="b">
        <f t="shared" ca="1" si="316"/>
        <v>0</v>
      </c>
      <c r="AR541" s="124" t="e">
        <f t="shared" ca="1" si="300"/>
        <v>#N/A</v>
      </c>
      <c r="AS541" s="124" t="e">
        <f t="shared" ca="1" si="301"/>
        <v>#N/A</v>
      </c>
      <c r="AT541" t="e">
        <f t="shared" ca="1" si="310"/>
        <v>#N/A</v>
      </c>
      <c r="AU541" t="e">
        <f t="shared" ca="1" si="310"/>
        <v>#N/A</v>
      </c>
    </row>
    <row r="542" spans="1:47" x14ac:dyDescent="0.25">
      <c r="A542">
        <v>510</v>
      </c>
      <c r="B542" s="74">
        <f ca="1">OFFSET(InputPriceData!B$15,CalculationsAndCharts!$A542+$A$11,0,1,1)</f>
        <v>40847</v>
      </c>
      <c r="C542" s="3">
        <f ca="1">OFFSET(InputPriceData!G$15,CalculationsAndCharts!$A542+$A$11,0,1,1)</f>
        <v>2322000</v>
      </c>
      <c r="D542" s="4">
        <f ca="1">OFFSET(InputPriceData!C$15,CalculationsAndCharts!$A542+$A$11,IF($C$7,7,0),1,1)</f>
        <v>38.82</v>
      </c>
      <c r="E542" s="4">
        <f ca="1">OFFSET(InputPriceData!D$15,CalculationsAndCharts!$A542+$A$11,IF($C$7,7,0),1,1)</f>
        <v>39.92</v>
      </c>
      <c r="F542" s="4">
        <f ca="1">OFFSET(InputPriceData!E$15,CalculationsAndCharts!$A542+$A$11,IF($C$7,7,0),1,1)</f>
        <v>38.72</v>
      </c>
      <c r="G542" s="4">
        <f ca="1">OFFSET(InputPriceData!F$15,CalculationsAndCharts!$A542+$A$11,IF($C$7,7,0),1,1)</f>
        <v>39.659999999999997</v>
      </c>
      <c r="H542" s="126" t="e">
        <f t="shared" si="280"/>
        <v>#N/A</v>
      </c>
      <c r="I542" s="41" t="e">
        <f t="shared" si="317"/>
        <v>#N/A</v>
      </c>
      <c r="J542" s="41" t="e">
        <f t="shared" si="317"/>
        <v>#N/A</v>
      </c>
      <c r="K542" s="215">
        <f t="shared" ca="1" si="281"/>
        <v>39.64292608317443</v>
      </c>
      <c r="L542" s="215">
        <f t="shared" ca="1" si="302"/>
        <v>39.64292608317443</v>
      </c>
      <c r="M542" s="121">
        <f t="shared" ca="1" si="282"/>
        <v>-0.58951428254324711</v>
      </c>
      <c r="N542" s="121">
        <f t="shared" ca="1" si="303"/>
        <v>-0.67480831953455267</v>
      </c>
      <c r="O542" s="121">
        <f t="shared" ca="1" si="304"/>
        <v>0.40991205480619247</v>
      </c>
      <c r="P542" s="121">
        <f t="shared" ca="1" si="311"/>
        <v>-0.67480831953455267</v>
      </c>
      <c r="Q542" s="121">
        <f t="shared" ca="1" si="283"/>
        <v>0</v>
      </c>
      <c r="R542" s="121">
        <f t="shared" ca="1" si="284"/>
        <v>0.3304316194065719</v>
      </c>
      <c r="S542" s="121"/>
      <c r="T542" s="124">
        <f t="shared" ca="1" si="285"/>
        <v>40.36</v>
      </c>
      <c r="U542" s="124">
        <f t="shared" ca="1" si="286"/>
        <v>37.22</v>
      </c>
      <c r="V542" s="121">
        <f t="shared" ca="1" si="287"/>
        <v>0.77707006369426668</v>
      </c>
      <c r="W542" s="121" t="e">
        <f t="shared" si="305"/>
        <v>#N/A</v>
      </c>
      <c r="X542" s="124">
        <f t="shared" si="306"/>
        <v>0.2</v>
      </c>
      <c r="Y542" s="124">
        <f t="shared" si="307"/>
        <v>0.8</v>
      </c>
      <c r="Z542" t="e">
        <f t="shared" ca="1" si="288"/>
        <v>#N/A</v>
      </c>
      <c r="AA542" t="e">
        <f t="shared" ca="1" si="289"/>
        <v>#N/A</v>
      </c>
      <c r="AB542" t="e">
        <f t="shared" ca="1" si="290"/>
        <v>#N/A</v>
      </c>
      <c r="AC542" t="e">
        <f t="shared" ca="1" si="291"/>
        <v>#N/A</v>
      </c>
      <c r="AD542" t="b">
        <f t="shared" ca="1" si="292"/>
        <v>0</v>
      </c>
      <c r="AE542" t="b">
        <f t="shared" ca="1" si="318"/>
        <v>0</v>
      </c>
      <c r="AF542" t="b">
        <f t="shared" ca="1" si="308"/>
        <v>0</v>
      </c>
      <c r="AG542" t="b">
        <f t="shared" ca="1" si="293"/>
        <v>0</v>
      </c>
      <c r="AH542" t="b">
        <f t="shared" ca="1" si="314"/>
        <v>0</v>
      </c>
      <c r="AI542" s="225" t="e">
        <f t="shared" ca="1" si="294"/>
        <v>#N/A</v>
      </c>
      <c r="AJ542" s="225" t="e">
        <f t="shared" ca="1" si="295"/>
        <v>#N/A</v>
      </c>
      <c r="AK542" s="225" t="e">
        <f t="shared" ca="1" si="296"/>
        <v>#N/A</v>
      </c>
      <c r="AL542" s="225" t="e">
        <f t="shared" ca="1" si="297"/>
        <v>#N/A</v>
      </c>
      <c r="AM542" t="b">
        <f t="shared" ca="1" si="298"/>
        <v>0</v>
      </c>
      <c r="AN542" t="b">
        <f t="shared" ca="1" si="315"/>
        <v>0</v>
      </c>
      <c r="AO542" t="b">
        <f t="shared" ca="1" si="309"/>
        <v>1</v>
      </c>
      <c r="AP542" t="b">
        <f t="shared" ca="1" si="299"/>
        <v>0</v>
      </c>
      <c r="AQ542" t="b">
        <f t="shared" ca="1" si="316"/>
        <v>0</v>
      </c>
      <c r="AR542" s="124" t="e">
        <f t="shared" ca="1" si="300"/>
        <v>#N/A</v>
      </c>
      <c r="AS542" s="124" t="e">
        <f t="shared" ca="1" si="301"/>
        <v>#N/A</v>
      </c>
      <c r="AT542" t="e">
        <f t="shared" ca="1" si="310"/>
        <v>#N/A</v>
      </c>
      <c r="AU542" t="e">
        <f t="shared" ca="1" si="310"/>
        <v>#N/A</v>
      </c>
    </row>
    <row r="543" spans="1:47" x14ac:dyDescent="0.25">
      <c r="A543">
        <v>511</v>
      </c>
      <c r="B543" s="74">
        <f ca="1">OFFSET(InputPriceData!B$15,CalculationsAndCharts!$A543+$A$11,0,1,1)</f>
        <v>40844</v>
      </c>
      <c r="C543" s="3">
        <f ca="1">OFFSET(InputPriceData!G$15,CalculationsAndCharts!$A543+$A$11,0,1,1)</f>
        <v>2254400</v>
      </c>
      <c r="D543" s="4">
        <f ca="1">OFFSET(InputPriceData!C$15,CalculationsAndCharts!$A543+$A$11,IF($C$7,7,0),1,1)</f>
        <v>39.479999999999997</v>
      </c>
      <c r="E543" s="4">
        <f ca="1">OFFSET(InputPriceData!D$15,CalculationsAndCharts!$A543+$A$11,IF($C$7,7,0),1,1)</f>
        <v>40.049999999999997</v>
      </c>
      <c r="F543" s="4">
        <f ca="1">OFFSET(InputPriceData!E$15,CalculationsAndCharts!$A543+$A$11,IF($C$7,7,0),1,1)</f>
        <v>38.520000000000003</v>
      </c>
      <c r="G543" s="4">
        <f ca="1">OFFSET(InputPriceData!F$15,CalculationsAndCharts!$A543+$A$11,IF($C$7,7,0),1,1)</f>
        <v>38.97</v>
      </c>
      <c r="H543" s="126" t="e">
        <f t="shared" si="280"/>
        <v>#N/A</v>
      </c>
      <c r="I543" s="41" t="e">
        <f t="shared" si="317"/>
        <v>#N/A</v>
      </c>
      <c r="J543" s="41" t="e">
        <f t="shared" si="317"/>
        <v>#N/A</v>
      </c>
      <c r="K543" s="215">
        <f t="shared" ca="1" si="281"/>
        <v>39.858363551992291</v>
      </c>
      <c r="L543" s="215">
        <f t="shared" ca="1" si="302"/>
        <v>39.858363551992291</v>
      </c>
      <c r="M543" s="121">
        <f t="shared" ca="1" si="282"/>
        <v>-1.3348219089852891</v>
      </c>
      <c r="N543" s="121">
        <f t="shared" ca="1" si="303"/>
        <v>-0.4261581478247225</v>
      </c>
      <c r="O543" s="121">
        <f t="shared" ca="1" si="304"/>
        <v>0.40991205480619247</v>
      </c>
      <c r="P543" s="121">
        <f t="shared" ca="1" si="311"/>
        <v>-0.49454668499245524</v>
      </c>
      <c r="Q543" s="121">
        <f t="shared" ca="1" si="283"/>
        <v>7.5612666624192859E-2</v>
      </c>
      <c r="R543" s="121">
        <f t="shared" ca="1" si="284"/>
        <v>0.51704750437470981</v>
      </c>
      <c r="S543" s="121"/>
      <c r="T543" s="124">
        <f t="shared" ca="1" si="285"/>
        <v>40.36</v>
      </c>
      <c r="U543" s="124">
        <f t="shared" ca="1" si="286"/>
        <v>36.82</v>
      </c>
      <c r="V543" s="121">
        <f t="shared" ca="1" si="287"/>
        <v>0.60734463276836137</v>
      </c>
      <c r="W543" s="121" t="e">
        <f t="shared" si="305"/>
        <v>#N/A</v>
      </c>
      <c r="X543" s="124">
        <f t="shared" si="306"/>
        <v>0.2</v>
      </c>
      <c r="Y543" s="124">
        <f t="shared" si="307"/>
        <v>0.8</v>
      </c>
      <c r="Z543" t="e">
        <f t="shared" ca="1" si="288"/>
        <v>#N/A</v>
      </c>
      <c r="AA543" t="e">
        <f t="shared" ca="1" si="289"/>
        <v>#N/A</v>
      </c>
      <c r="AB543" t="e">
        <f t="shared" ca="1" si="290"/>
        <v>#N/A</v>
      </c>
      <c r="AC543" t="e">
        <f t="shared" ca="1" si="291"/>
        <v>#N/A</v>
      </c>
      <c r="AD543" t="b">
        <f t="shared" ca="1" si="292"/>
        <v>0</v>
      </c>
      <c r="AE543" t="b">
        <f t="shared" ca="1" si="318"/>
        <v>0</v>
      </c>
      <c r="AF543" t="b">
        <f t="shared" ca="1" si="308"/>
        <v>0</v>
      </c>
      <c r="AG543" t="b">
        <f t="shared" ca="1" si="293"/>
        <v>0</v>
      </c>
      <c r="AH543" t="b">
        <f t="shared" ca="1" si="314"/>
        <v>0</v>
      </c>
      <c r="AI543" s="225" t="e">
        <f t="shared" ca="1" si="294"/>
        <v>#N/A</v>
      </c>
      <c r="AJ543" s="225" t="e">
        <f t="shared" ca="1" si="295"/>
        <v>#N/A</v>
      </c>
      <c r="AK543" s="225" t="e">
        <f t="shared" ca="1" si="296"/>
        <v>#N/A</v>
      </c>
      <c r="AL543" s="225" t="e">
        <f t="shared" ca="1" si="297"/>
        <v>#N/A</v>
      </c>
      <c r="AM543" t="b">
        <f t="shared" ca="1" si="298"/>
        <v>0</v>
      </c>
      <c r="AN543" t="b">
        <f t="shared" ca="1" si="315"/>
        <v>0</v>
      </c>
      <c r="AO543" t="b">
        <f t="shared" ca="1" si="309"/>
        <v>1</v>
      </c>
      <c r="AP543" t="b">
        <f t="shared" ca="1" si="299"/>
        <v>0</v>
      </c>
      <c r="AQ543" t="b">
        <f t="shared" ca="1" si="316"/>
        <v>0</v>
      </c>
      <c r="AR543" s="124" t="e">
        <f t="shared" ca="1" si="300"/>
        <v>#N/A</v>
      </c>
      <c r="AS543" s="124" t="e">
        <f t="shared" ca="1" si="301"/>
        <v>#N/A</v>
      </c>
      <c r="AT543" t="e">
        <f t="shared" ca="1" si="310"/>
        <v>#N/A</v>
      </c>
      <c r="AU543" t="e">
        <f t="shared" ca="1" si="310"/>
        <v>#N/A</v>
      </c>
    </row>
    <row r="544" spans="1:47" x14ac:dyDescent="0.25">
      <c r="A544">
        <v>512</v>
      </c>
      <c r="B544" s="74">
        <f ca="1">OFFSET(InputPriceData!B$15,CalculationsAndCharts!$A544+$A$11,0,1,1)</f>
        <v>40843</v>
      </c>
      <c r="C544" s="3">
        <f ca="1">OFFSET(InputPriceData!G$15,CalculationsAndCharts!$A544+$A$11,0,1,1)</f>
        <v>2074400</v>
      </c>
      <c r="D544" s="4">
        <f ca="1">OFFSET(InputPriceData!C$15,CalculationsAndCharts!$A544+$A$11,IF($C$7,7,0),1,1)</f>
        <v>40.25</v>
      </c>
      <c r="E544" s="4">
        <f ca="1">OFFSET(InputPriceData!D$15,CalculationsAndCharts!$A544+$A$11,IF($C$7,7,0),1,1)</f>
        <v>40.36</v>
      </c>
      <c r="F544" s="4">
        <f ca="1">OFFSET(InputPriceData!E$15,CalculationsAndCharts!$A544+$A$11,IF($C$7,7,0),1,1)</f>
        <v>39.130000000000003</v>
      </c>
      <c r="G544" s="4">
        <f ca="1">OFFSET(InputPriceData!F$15,CalculationsAndCharts!$A544+$A$11,IF($C$7,7,0),1,1)</f>
        <v>39.770000000000003</v>
      </c>
      <c r="H544" s="126" t="e">
        <f t="shared" si="280"/>
        <v>#N/A</v>
      </c>
      <c r="I544" s="41" t="e">
        <f t="shared" si="317"/>
        <v>#N/A</v>
      </c>
      <c r="J544" s="41" t="e">
        <f t="shared" si="317"/>
        <v>#N/A</v>
      </c>
      <c r="K544" s="215">
        <f t="shared" ca="1" si="281"/>
        <v>40.047747846045283</v>
      </c>
      <c r="L544" s="215">
        <f t="shared" ca="1" si="302"/>
        <v>40.047747846045283</v>
      </c>
      <c r="M544" s="121">
        <f t="shared" ca="1" si="282"/>
        <v>-0.58111734872993392</v>
      </c>
      <c r="N544" s="121">
        <f t="shared" ca="1" si="303"/>
        <v>-0.15149672483026497</v>
      </c>
      <c r="O544" s="121">
        <f t="shared" ca="1" si="304"/>
        <v>0.40991205480619247</v>
      </c>
      <c r="P544" s="121">
        <f t="shared" ca="1" si="311"/>
        <v>-0.49454668499245524</v>
      </c>
      <c r="Q544" s="121">
        <f t="shared" ca="1" si="283"/>
        <v>0.37928757285109621</v>
      </c>
      <c r="R544" s="121">
        <f t="shared" ca="1" si="284"/>
        <v>0.67582136803093917</v>
      </c>
      <c r="S544" s="121"/>
      <c r="T544" s="124">
        <f t="shared" ca="1" si="285"/>
        <v>40.36</v>
      </c>
      <c r="U544" s="124">
        <f t="shared" ca="1" si="286"/>
        <v>36.82</v>
      </c>
      <c r="V544" s="121">
        <f t="shared" ca="1" si="287"/>
        <v>0.83333333333333437</v>
      </c>
      <c r="W544" s="121" t="e">
        <f t="shared" si="305"/>
        <v>#N/A</v>
      </c>
      <c r="X544" s="124">
        <f t="shared" si="306"/>
        <v>0.2</v>
      </c>
      <c r="Y544" s="124">
        <f t="shared" si="307"/>
        <v>0.8</v>
      </c>
      <c r="Z544" t="e">
        <f t="shared" ca="1" si="288"/>
        <v>#N/A</v>
      </c>
      <c r="AA544" t="e">
        <f t="shared" ca="1" si="289"/>
        <v>#N/A</v>
      </c>
      <c r="AB544" t="e">
        <f t="shared" ca="1" si="290"/>
        <v>#N/A</v>
      </c>
      <c r="AC544" t="e">
        <f t="shared" ca="1" si="291"/>
        <v>#N/A</v>
      </c>
      <c r="AD544" t="b">
        <f t="shared" ca="1" si="292"/>
        <v>0</v>
      </c>
      <c r="AE544" t="b">
        <f t="shared" ca="1" si="318"/>
        <v>0</v>
      </c>
      <c r="AF544" t="b">
        <f t="shared" ca="1" si="308"/>
        <v>0</v>
      </c>
      <c r="AG544" t="b">
        <f t="shared" ca="1" si="293"/>
        <v>0</v>
      </c>
      <c r="AH544" t="b">
        <f t="shared" ca="1" si="314"/>
        <v>0</v>
      </c>
      <c r="AI544" s="225" t="e">
        <f t="shared" ca="1" si="294"/>
        <v>#N/A</v>
      </c>
      <c r="AJ544" s="225" t="e">
        <f t="shared" ca="1" si="295"/>
        <v>#N/A</v>
      </c>
      <c r="AK544" s="225" t="e">
        <f t="shared" ca="1" si="296"/>
        <v>#N/A</v>
      </c>
      <c r="AL544" s="225" t="e">
        <f t="shared" ca="1" si="297"/>
        <v>#N/A</v>
      </c>
      <c r="AM544" t="b">
        <f t="shared" ca="1" si="298"/>
        <v>0</v>
      </c>
      <c r="AN544" t="b">
        <f t="shared" ca="1" si="315"/>
        <v>0</v>
      </c>
      <c r="AO544" t="b">
        <f t="shared" ca="1" si="309"/>
        <v>1</v>
      </c>
      <c r="AP544" t="b">
        <f t="shared" ca="1" si="299"/>
        <v>0</v>
      </c>
      <c r="AQ544" t="b">
        <f t="shared" ca="1" si="316"/>
        <v>0</v>
      </c>
      <c r="AR544" s="124" t="e">
        <f t="shared" ca="1" si="300"/>
        <v>#N/A</v>
      </c>
      <c r="AS544" s="124" t="e">
        <f t="shared" ca="1" si="301"/>
        <v>#N/A</v>
      </c>
      <c r="AT544" t="e">
        <f t="shared" ca="1" si="310"/>
        <v>#N/A</v>
      </c>
      <c r="AU544" t="e">
        <f t="shared" ca="1" si="310"/>
        <v>#N/A</v>
      </c>
    </row>
    <row r="545" spans="1:47" x14ac:dyDescent="0.25">
      <c r="A545">
        <v>513</v>
      </c>
      <c r="B545" s="74">
        <f ca="1">OFFSET(InputPriceData!B$15,CalculationsAndCharts!$A545+$A$11,0,1,1)</f>
        <v>40842</v>
      </c>
      <c r="C545" s="3">
        <f ca="1">OFFSET(InputPriceData!G$15,CalculationsAndCharts!$A545+$A$11,0,1,1)</f>
        <v>1310200</v>
      </c>
      <c r="D545" s="4">
        <f ca="1">OFFSET(InputPriceData!C$15,CalculationsAndCharts!$A545+$A$11,IF($C$7,7,0),1,1)</f>
        <v>40.619999999999997</v>
      </c>
      <c r="E545" s="4">
        <f ca="1">OFFSET(InputPriceData!D$15,CalculationsAndCharts!$A545+$A$11,IF($C$7,7,0),1,1)</f>
        <v>40.71</v>
      </c>
      <c r="F545" s="4">
        <f ca="1">OFFSET(InputPriceData!E$15,CalculationsAndCharts!$A545+$A$11,IF($C$7,7,0),1,1)</f>
        <v>39.31</v>
      </c>
      <c r="G545" s="4">
        <f ca="1">OFFSET(InputPriceData!F$15,CalculationsAndCharts!$A545+$A$11,IF($C$7,7,0),1,1)</f>
        <v>39.869999999999997</v>
      </c>
      <c r="H545" s="126" t="e">
        <f t="shared" ref="H545:H608" si="319">IF($A545=$E$25,H$32,NA())</f>
        <v>#N/A</v>
      </c>
      <c r="I545" s="41" t="e">
        <f t="shared" si="317"/>
        <v>#N/A</v>
      </c>
      <c r="J545" s="41" t="e">
        <f t="shared" si="317"/>
        <v>#N/A</v>
      </c>
      <c r="K545" s="215">
        <f t="shared" ref="K545:K608" ca="1" si="320">$F$16*(G545+G546)/2+$F$17*K546+$F$18*K547</f>
        <v>40.091080298591422</v>
      </c>
      <c r="L545" s="215">
        <f t="shared" ca="1" si="302"/>
        <v>40.091080298591422</v>
      </c>
      <c r="M545" s="121">
        <f t="shared" ref="M545:M608" ca="1" si="321">$D$21*(G545 - 2*G546 + G547) + $D$20*M546 - $F$20*M547</f>
        <v>-0.43806886610779255</v>
      </c>
      <c r="N545" s="121">
        <f t="shared" ca="1" si="303"/>
        <v>1.9948482116338748E-2</v>
      </c>
      <c r="O545" s="121">
        <f t="shared" ca="1" si="304"/>
        <v>0.40991205480619247</v>
      </c>
      <c r="P545" s="121">
        <f t="shared" ca="1" si="311"/>
        <v>-0.49454668499245524</v>
      </c>
      <c r="Q545" s="121">
        <f t="shared" ref="Q545:Q608" ca="1" si="322">IFERROR(IF($A545&gt;$A$8,0,(N545-P545)/(O545-P545)),1)</f>
        <v>0.56884315941635089</v>
      </c>
      <c r="R545" s="121">
        <f t="shared" ref="R545:R608" ca="1" si="323">IF($A545&gt;$A$8,0,$F$16*(Q545+Q546)/2+$F$17*R546+$F$18*R547)</f>
        <v>0.78590098621608817</v>
      </c>
      <c r="S545" s="121"/>
      <c r="T545" s="124">
        <f t="shared" ref="T545:T608" ca="1" si="324">MAX(OFFSET(G545,0,0,$A$22,1))</f>
        <v>40.36</v>
      </c>
      <c r="U545" s="124">
        <f t="shared" ref="U545:U608" ca="1" si="325">MIN(OFFSET(G545,0,0,$A$22,1))</f>
        <v>36.82</v>
      </c>
      <c r="V545" s="121">
        <f t="shared" ref="V545:V608" ca="1" si="326">IFERROR(IF($A545&gt;$A$8,0,(G545-U545)/(T545-U545)),1)</f>
        <v>0.86158192090395425</v>
      </c>
      <c r="W545" s="121" t="e">
        <f t="shared" si="305"/>
        <v>#N/A</v>
      </c>
      <c r="X545" s="124">
        <f t="shared" si="306"/>
        <v>0.2</v>
      </c>
      <c r="Y545" s="124">
        <f t="shared" si="307"/>
        <v>0.8</v>
      </c>
      <c r="Z545" t="e">
        <f t="shared" ref="Z545:Z608" ca="1" si="327">IF($S$7,AI545,NA())</f>
        <v>#N/A</v>
      </c>
      <c r="AA545" t="e">
        <f t="shared" ref="AA545:AA608" ca="1" si="328">IF($S$7,AJ545,NA())</f>
        <v>#N/A</v>
      </c>
      <c r="AB545" t="e">
        <f t="shared" ref="AB545:AB608" ca="1" si="329">IF($S$7,IF(AD545,R545,NA()),NA())</f>
        <v>#N/A</v>
      </c>
      <c r="AC545" t="e">
        <f t="shared" ref="AC545:AC608" ca="1" si="330">IF($S$7,IF(AG545,R545,NA()),NA())</f>
        <v>#N/A</v>
      </c>
      <c r="AD545" t="b">
        <f t="shared" ref="AD545:AD608" ca="1" si="331">IF(AND(R546&gt;$X$32,R545&lt;$X$32),TRUE,FALSE)</f>
        <v>0</v>
      </c>
      <c r="AE545" t="b">
        <f t="shared" ca="1" si="318"/>
        <v>0</v>
      </c>
      <c r="AF545" t="b">
        <f t="shared" ca="1" si="308"/>
        <v>0</v>
      </c>
      <c r="AG545" t="b">
        <f t="shared" ref="AG545:AG608" ca="1" si="332">IF(AND(AF545,R546&lt;$Y$32,R545&gt;$Y$32),TRUE,FALSE)</f>
        <v>0</v>
      </c>
      <c r="AH545" t="b">
        <f t="shared" ca="1" si="314"/>
        <v>0</v>
      </c>
      <c r="AI545" s="225" t="e">
        <f t="shared" ref="AI545:AI608" ca="1" si="333">IF(AE545,D545,NA())</f>
        <v>#N/A</v>
      </c>
      <c r="AJ545" s="225" t="e">
        <f t="shared" ref="AJ545:AJ608" ca="1" si="334">IF(AH545,D545,NA())</f>
        <v>#N/A</v>
      </c>
      <c r="AK545" s="225" t="e">
        <f t="shared" ref="AK545:AK608" ca="1" si="335">IF($S$7,AI545,NA())</f>
        <v>#N/A</v>
      </c>
      <c r="AL545" s="225" t="e">
        <f t="shared" ref="AL545:AL608" ca="1" si="336">IF($S$7,AJ545,NA())</f>
        <v>#N/A</v>
      </c>
      <c r="AM545" t="b">
        <f t="shared" ref="AM545:AM608" ca="1" si="337">IF(AND(R546&lt;$Y$32,R545&gt;$Y$32),TRUE,FALSE)</f>
        <v>0</v>
      </c>
      <c r="AN545" t="b">
        <f t="shared" ca="1" si="315"/>
        <v>0</v>
      </c>
      <c r="AO545" t="b">
        <f t="shared" ca="1" si="309"/>
        <v>1</v>
      </c>
      <c r="AP545" t="b">
        <f t="shared" ref="AP545:AP608" ca="1" si="338">IF(AND(AO546,R546&gt;$X$32,R545&lt;$X$32),TRUE,FALSE)</f>
        <v>0</v>
      </c>
      <c r="AQ545" t="b">
        <f t="shared" ca="1" si="316"/>
        <v>0</v>
      </c>
      <c r="AR545" s="124" t="e">
        <f t="shared" ref="AR545:AR608" ca="1" si="339">IF(AN545,D545,NA())</f>
        <v>#N/A</v>
      </c>
      <c r="AS545" s="124" t="e">
        <f t="shared" ref="AS545:AS608" ca="1" si="340">IF(AQ545,D545,NA())</f>
        <v>#N/A</v>
      </c>
      <c r="AT545" t="e">
        <f t="shared" ca="1" si="310"/>
        <v>#N/A</v>
      </c>
      <c r="AU545" t="e">
        <f t="shared" ca="1" si="310"/>
        <v>#N/A</v>
      </c>
    </row>
    <row r="546" spans="1:47" x14ac:dyDescent="0.25">
      <c r="A546">
        <v>514</v>
      </c>
      <c r="B546" s="74">
        <f ca="1">OFFSET(InputPriceData!B$15,CalculationsAndCharts!$A546+$A$11,0,1,1)</f>
        <v>40841</v>
      </c>
      <c r="C546" s="3">
        <f ca="1">OFFSET(InputPriceData!G$15,CalculationsAndCharts!$A546+$A$11,0,1,1)</f>
        <v>1354700</v>
      </c>
      <c r="D546" s="4">
        <f ca="1">OFFSET(InputPriceData!C$15,CalculationsAndCharts!$A546+$A$11,IF($C$7,7,0),1,1)</f>
        <v>40.119999999999997</v>
      </c>
      <c r="E546" s="4">
        <f ca="1">OFFSET(InputPriceData!D$15,CalculationsAndCharts!$A546+$A$11,IF($C$7,7,0),1,1)</f>
        <v>40.49</v>
      </c>
      <c r="F546" s="4">
        <f ca="1">OFFSET(InputPriceData!E$15,CalculationsAndCharts!$A546+$A$11,IF($C$7,7,0),1,1)</f>
        <v>40.01</v>
      </c>
      <c r="G546" s="4">
        <f ca="1">OFFSET(InputPriceData!F$15,CalculationsAndCharts!$A546+$A$11,IF($C$7,7,0),1,1)</f>
        <v>40.36</v>
      </c>
      <c r="H546" s="126" t="e">
        <f t="shared" si="319"/>
        <v>#N/A</v>
      </c>
      <c r="I546" s="41" t="e">
        <f t="shared" si="317"/>
        <v>#N/A</v>
      </c>
      <c r="J546" s="41" t="e">
        <f t="shared" si="317"/>
        <v>#N/A</v>
      </c>
      <c r="K546" s="215">
        <f t="shared" ca="1" si="320"/>
        <v>40.029597826535294</v>
      </c>
      <c r="L546" s="215">
        <f t="shared" ref="L546:L609" ca="1" si="341">IF($S$5,K546,NA())</f>
        <v>40.029597826535294</v>
      </c>
      <c r="M546" s="121">
        <f t="shared" ca="1" si="321"/>
        <v>0.16703412784598501</v>
      </c>
      <c r="N546" s="121">
        <f t="shared" ref="N546:N609" ca="1" si="342">$F$16*(M546+M547)/2+$F$17*N547+$F$18*N548</f>
        <v>0.11087955115137144</v>
      </c>
      <c r="O546" s="121">
        <f t="shared" ref="O546:O609" ca="1" si="343">MAX(OFFSET(N546,0,0,$A$22,1))</f>
        <v>0.40991205480619247</v>
      </c>
      <c r="P546" s="121">
        <f t="shared" ca="1" si="311"/>
        <v>-0.49891059800401699</v>
      </c>
      <c r="Q546" s="121">
        <f t="shared" ca="1" si="322"/>
        <v>0.67096715433955145</v>
      </c>
      <c r="R546" s="121">
        <f t="shared" ca="1" si="323"/>
        <v>0.86162026955886684</v>
      </c>
      <c r="S546" s="121"/>
      <c r="T546" s="124">
        <f t="shared" ca="1" si="324"/>
        <v>40.36</v>
      </c>
      <c r="U546" s="124">
        <f t="shared" ca="1" si="325"/>
        <v>36.82</v>
      </c>
      <c r="V546" s="121">
        <f t="shared" ca="1" si="326"/>
        <v>1</v>
      </c>
      <c r="W546" s="121" t="e">
        <f t="shared" ref="W546:W609" si="344">IF($S$18,V546,NA())</f>
        <v>#N/A</v>
      </c>
      <c r="X546" s="124">
        <f t="shared" ref="X546:X609" si="345">$X$32</f>
        <v>0.2</v>
      </c>
      <c r="Y546" s="124">
        <f t="shared" ref="Y546:Y609" si="346">$Y$32</f>
        <v>0.8</v>
      </c>
      <c r="Z546" t="e">
        <f t="shared" ca="1" si="327"/>
        <v>#N/A</v>
      </c>
      <c r="AA546" t="e">
        <f t="shared" ca="1" si="328"/>
        <v>#N/A</v>
      </c>
      <c r="AB546" t="e">
        <f t="shared" ca="1" si="329"/>
        <v>#N/A</v>
      </c>
      <c r="AC546" t="e">
        <f t="shared" ca="1" si="330"/>
        <v>#N/A</v>
      </c>
      <c r="AD546" t="b">
        <f t="shared" ca="1" si="331"/>
        <v>0</v>
      </c>
      <c r="AE546" t="b">
        <f t="shared" ca="1" si="318"/>
        <v>0</v>
      </c>
      <c r="AF546" t="b">
        <f t="shared" ref="AF546:AF609" ca="1" si="347">IF(AF547,IF(AH547,FALSE,AF547),IF(AE546,TRUE,AF547))</f>
        <v>0</v>
      </c>
      <c r="AG546" t="b">
        <f t="shared" ca="1" si="332"/>
        <v>0</v>
      </c>
      <c r="AH546" t="b">
        <f t="shared" ca="1" si="314"/>
        <v>0</v>
      </c>
      <c r="AI546" s="225" t="e">
        <f t="shared" ca="1" si="333"/>
        <v>#N/A</v>
      </c>
      <c r="AJ546" s="225" t="e">
        <f t="shared" ca="1" si="334"/>
        <v>#N/A</v>
      </c>
      <c r="AK546" s="225" t="e">
        <f t="shared" ca="1" si="335"/>
        <v>#N/A</v>
      </c>
      <c r="AL546" s="225" t="e">
        <f t="shared" ca="1" si="336"/>
        <v>#N/A</v>
      </c>
      <c r="AM546" t="b">
        <f t="shared" ca="1" si="337"/>
        <v>0</v>
      </c>
      <c r="AN546" t="b">
        <f t="shared" ca="1" si="315"/>
        <v>0</v>
      </c>
      <c r="AO546" t="b">
        <f t="shared" ref="AO546:AO609" ca="1" si="348">IF(AO547,IF(AP547,FALSE,AO547),IF(AN546,TRUE,AO547))</f>
        <v>1</v>
      </c>
      <c r="AP546" t="b">
        <f t="shared" ca="1" si="338"/>
        <v>0</v>
      </c>
      <c r="AQ546" t="b">
        <f t="shared" ca="1" si="316"/>
        <v>0</v>
      </c>
      <c r="AR546" s="124" t="e">
        <f t="shared" ca="1" si="339"/>
        <v>#N/A</v>
      </c>
      <c r="AS546" s="124" t="e">
        <f t="shared" ca="1" si="340"/>
        <v>#N/A</v>
      </c>
      <c r="AT546" t="e">
        <f t="shared" ref="AT546:AU609" ca="1" si="349">IF($S$5,AR546,NA())</f>
        <v>#N/A</v>
      </c>
      <c r="AU546" t="e">
        <f t="shared" ca="1" si="349"/>
        <v>#N/A</v>
      </c>
    </row>
    <row r="547" spans="1:47" x14ac:dyDescent="0.25">
      <c r="A547">
        <v>515</v>
      </c>
      <c r="B547" s="74">
        <f ca="1">OFFSET(InputPriceData!B$15,CalculationsAndCharts!$A547+$A$11,0,1,1)</f>
        <v>40840</v>
      </c>
      <c r="C547" s="3">
        <f ca="1">OFFSET(InputPriceData!G$15,CalculationsAndCharts!$A547+$A$11,0,1,1)</f>
        <v>2382200</v>
      </c>
      <c r="D547" s="4">
        <f ca="1">OFFSET(InputPriceData!C$15,CalculationsAndCharts!$A547+$A$11,IF($C$7,7,0),1,1)</f>
        <v>40.020000000000003</v>
      </c>
      <c r="E547" s="4">
        <f ca="1">OFFSET(InputPriceData!D$15,CalculationsAndCharts!$A547+$A$11,IF($C$7,7,0),1,1)</f>
        <v>40.22</v>
      </c>
      <c r="F547" s="4">
        <f ca="1">OFFSET(InputPriceData!E$15,CalculationsAndCharts!$A547+$A$11,IF($C$7,7,0),1,1)</f>
        <v>39.44</v>
      </c>
      <c r="G547" s="4">
        <f ca="1">OFFSET(InputPriceData!F$15,CalculationsAndCharts!$A547+$A$11,IF($C$7,7,0),1,1)</f>
        <v>40.01</v>
      </c>
      <c r="H547" s="126" t="e">
        <f t="shared" si="319"/>
        <v>#N/A</v>
      </c>
      <c r="I547" s="41" t="e">
        <f t="shared" si="317"/>
        <v>#N/A</v>
      </c>
      <c r="J547" s="41" t="e">
        <f t="shared" si="317"/>
        <v>#N/A</v>
      </c>
      <c r="K547" s="215">
        <f t="shared" ca="1" si="320"/>
        <v>39.932674543254841</v>
      </c>
      <c r="L547" s="215">
        <f t="shared" ca="1" si="341"/>
        <v>39.932674543254841</v>
      </c>
      <c r="M547" s="121">
        <f t="shared" ca="1" si="321"/>
        <v>-2.9761849060627017E-2</v>
      </c>
      <c r="N547" s="121">
        <f t="shared" ca="1" si="342"/>
        <v>0.18031695710222609</v>
      </c>
      <c r="O547" s="121">
        <f t="shared" ca="1" si="343"/>
        <v>0.40991205480619247</v>
      </c>
      <c r="P547" s="121">
        <f t="shared" ca="1" si="311"/>
        <v>-0.64833993971718107</v>
      </c>
      <c r="Q547" s="121">
        <f t="shared" ca="1" si="322"/>
        <v>0.78304307585323873</v>
      </c>
      <c r="R547" s="121">
        <f t="shared" ca="1" si="323"/>
        <v>0.89695413741624108</v>
      </c>
      <c r="S547" s="121"/>
      <c r="T547" s="124">
        <f t="shared" ca="1" si="324"/>
        <v>40.04</v>
      </c>
      <c r="U547" s="124">
        <f t="shared" ca="1" si="325"/>
        <v>36.82</v>
      </c>
      <c r="V547" s="121">
        <f t="shared" ca="1" si="326"/>
        <v>0.99068322981366419</v>
      </c>
      <c r="W547" s="121" t="e">
        <f t="shared" si="344"/>
        <v>#N/A</v>
      </c>
      <c r="X547" s="124">
        <f t="shared" si="345"/>
        <v>0.2</v>
      </c>
      <c r="Y547" s="124">
        <f t="shared" si="346"/>
        <v>0.8</v>
      </c>
      <c r="Z547" t="e">
        <f t="shared" ca="1" si="327"/>
        <v>#N/A</v>
      </c>
      <c r="AA547" t="e">
        <f t="shared" ca="1" si="328"/>
        <v>#N/A</v>
      </c>
      <c r="AB547" t="e">
        <f t="shared" ca="1" si="329"/>
        <v>#N/A</v>
      </c>
      <c r="AC547" t="e">
        <f t="shared" ca="1" si="330"/>
        <v>#N/A</v>
      </c>
      <c r="AD547" t="b">
        <f t="shared" ca="1" si="331"/>
        <v>0</v>
      </c>
      <c r="AE547" t="b">
        <f t="shared" ca="1" si="318"/>
        <v>0</v>
      </c>
      <c r="AF547" t="b">
        <f t="shared" ca="1" si="347"/>
        <v>0</v>
      </c>
      <c r="AG547" t="b">
        <f t="shared" ca="1" si="332"/>
        <v>0</v>
      </c>
      <c r="AH547" t="b">
        <f t="shared" ca="1" si="314"/>
        <v>0</v>
      </c>
      <c r="AI547" s="225" t="e">
        <f t="shared" ca="1" si="333"/>
        <v>#N/A</v>
      </c>
      <c r="AJ547" s="225" t="e">
        <f t="shared" ca="1" si="334"/>
        <v>#N/A</v>
      </c>
      <c r="AK547" s="225" t="e">
        <f t="shared" ca="1" si="335"/>
        <v>#N/A</v>
      </c>
      <c r="AL547" s="225" t="e">
        <f t="shared" ca="1" si="336"/>
        <v>#N/A</v>
      </c>
      <c r="AM547" t="b">
        <f t="shared" ca="1" si="337"/>
        <v>0</v>
      </c>
      <c r="AN547" t="b">
        <f t="shared" ca="1" si="315"/>
        <v>0</v>
      </c>
      <c r="AO547" t="b">
        <f t="shared" ca="1" si="348"/>
        <v>1</v>
      </c>
      <c r="AP547" t="b">
        <f t="shared" ca="1" si="338"/>
        <v>0</v>
      </c>
      <c r="AQ547" t="b">
        <f t="shared" ca="1" si="316"/>
        <v>0</v>
      </c>
      <c r="AR547" s="124" t="e">
        <f t="shared" ca="1" si="339"/>
        <v>#N/A</v>
      </c>
      <c r="AS547" s="124" t="e">
        <f t="shared" ca="1" si="340"/>
        <v>#N/A</v>
      </c>
      <c r="AT547" t="e">
        <f t="shared" ca="1" si="349"/>
        <v>#N/A</v>
      </c>
      <c r="AU547" t="e">
        <f t="shared" ca="1" si="349"/>
        <v>#N/A</v>
      </c>
    </row>
    <row r="548" spans="1:47" x14ac:dyDescent="0.25">
      <c r="A548">
        <v>516</v>
      </c>
      <c r="B548" s="74">
        <f ca="1">OFFSET(InputPriceData!B$15,CalculationsAndCharts!$A548+$A$11,0,1,1)</f>
        <v>40837</v>
      </c>
      <c r="C548" s="3">
        <f ca="1">OFFSET(InputPriceData!G$15,CalculationsAndCharts!$A548+$A$11,0,1,1)</f>
        <v>1641400</v>
      </c>
      <c r="D548" s="4">
        <f ca="1">OFFSET(InputPriceData!C$15,CalculationsAndCharts!$A548+$A$11,IF($C$7,7,0),1,1)</f>
        <v>40.11</v>
      </c>
      <c r="E548" s="4">
        <f ca="1">OFFSET(InputPriceData!D$15,CalculationsAndCharts!$A548+$A$11,IF($C$7,7,0),1,1)</f>
        <v>40.270000000000003</v>
      </c>
      <c r="F548" s="4">
        <f ca="1">OFFSET(InputPriceData!E$15,CalculationsAndCharts!$A548+$A$11,IF($C$7,7,0),1,1)</f>
        <v>39.83</v>
      </c>
      <c r="G548" s="4">
        <f ca="1">OFFSET(InputPriceData!F$15,CalculationsAndCharts!$A548+$A$11,IF($C$7,7,0),1,1)</f>
        <v>40</v>
      </c>
      <c r="H548" s="126" t="e">
        <f t="shared" si="319"/>
        <v>#N/A</v>
      </c>
      <c r="I548" s="41" t="e">
        <f t="shared" si="317"/>
        <v>#N/A</v>
      </c>
      <c r="J548" s="41" t="e">
        <f t="shared" si="317"/>
        <v>#N/A</v>
      </c>
      <c r="K548" s="215">
        <f t="shared" ca="1" si="320"/>
        <v>39.85231680018839</v>
      </c>
      <c r="L548" s="215">
        <f t="shared" ca="1" si="341"/>
        <v>39.85231680018839</v>
      </c>
      <c r="M548" s="121">
        <f t="shared" ca="1" si="321"/>
        <v>0.1074643231700122</v>
      </c>
      <c r="N548" s="121">
        <f t="shared" ca="1" si="342"/>
        <v>0.2804079930572228</v>
      </c>
      <c r="O548" s="121">
        <f t="shared" ca="1" si="343"/>
        <v>0.40991205480619247</v>
      </c>
      <c r="P548" s="121">
        <f t="shared" ca="1" si="311"/>
        <v>-0.64833993971718107</v>
      </c>
      <c r="Q548" s="121">
        <f t="shared" ca="1" si="322"/>
        <v>0.877624552167939</v>
      </c>
      <c r="R548" s="121">
        <f t="shared" ca="1" si="323"/>
        <v>0.87826636907787492</v>
      </c>
      <c r="S548" s="121"/>
      <c r="T548" s="124">
        <f t="shared" ca="1" si="324"/>
        <v>40.04</v>
      </c>
      <c r="U548" s="124">
        <f t="shared" ca="1" si="325"/>
        <v>36.82</v>
      </c>
      <c r="V548" s="121">
        <f t="shared" ca="1" si="326"/>
        <v>0.9875776397515531</v>
      </c>
      <c r="W548" s="121" t="e">
        <f t="shared" si="344"/>
        <v>#N/A</v>
      </c>
      <c r="X548" s="124">
        <f t="shared" si="345"/>
        <v>0.2</v>
      </c>
      <c r="Y548" s="124">
        <f t="shared" si="346"/>
        <v>0.8</v>
      </c>
      <c r="Z548" t="e">
        <f t="shared" ca="1" si="327"/>
        <v>#N/A</v>
      </c>
      <c r="AA548">
        <f t="shared" ca="1" si="328"/>
        <v>40.11</v>
      </c>
      <c r="AB548" t="e">
        <f t="shared" ca="1" si="329"/>
        <v>#N/A</v>
      </c>
      <c r="AC548" t="e">
        <f t="shared" ca="1" si="330"/>
        <v>#N/A</v>
      </c>
      <c r="AD548" t="b">
        <f t="shared" ca="1" si="331"/>
        <v>0</v>
      </c>
      <c r="AE548" t="b">
        <f t="shared" ca="1" si="318"/>
        <v>0</v>
      </c>
      <c r="AF548" t="b">
        <f t="shared" ca="1" si="347"/>
        <v>1</v>
      </c>
      <c r="AG548" t="b">
        <f t="shared" ca="1" si="332"/>
        <v>0</v>
      </c>
      <c r="AH548" t="b">
        <f t="shared" ca="1" si="314"/>
        <v>1</v>
      </c>
      <c r="AI548" s="225" t="e">
        <f t="shared" ca="1" si="333"/>
        <v>#N/A</v>
      </c>
      <c r="AJ548" s="225">
        <f t="shared" ca="1" si="334"/>
        <v>40.11</v>
      </c>
      <c r="AK548" s="225" t="e">
        <f t="shared" ca="1" si="335"/>
        <v>#N/A</v>
      </c>
      <c r="AL548" s="225">
        <f t="shared" ca="1" si="336"/>
        <v>40.11</v>
      </c>
      <c r="AM548" t="b">
        <f t="shared" ca="1" si="337"/>
        <v>0</v>
      </c>
      <c r="AN548" t="b">
        <f t="shared" ca="1" si="315"/>
        <v>1</v>
      </c>
      <c r="AO548" t="b">
        <f t="shared" ca="1" si="348"/>
        <v>1</v>
      </c>
      <c r="AP548" t="b">
        <f t="shared" ca="1" si="338"/>
        <v>0</v>
      </c>
      <c r="AQ548" t="b">
        <f t="shared" ca="1" si="316"/>
        <v>0</v>
      </c>
      <c r="AR548" s="124">
        <f t="shared" ca="1" si="339"/>
        <v>40.11</v>
      </c>
      <c r="AS548" s="124" t="e">
        <f t="shared" ca="1" si="340"/>
        <v>#N/A</v>
      </c>
      <c r="AT548">
        <f t="shared" ca="1" si="349"/>
        <v>40.11</v>
      </c>
      <c r="AU548" t="e">
        <f t="shared" ca="1" si="349"/>
        <v>#N/A</v>
      </c>
    </row>
    <row r="549" spans="1:47" x14ac:dyDescent="0.25">
      <c r="A549">
        <v>517</v>
      </c>
      <c r="B549" s="74">
        <f ca="1">OFFSET(InputPriceData!B$15,CalculationsAndCharts!$A549+$A$11,0,1,1)</f>
        <v>40836</v>
      </c>
      <c r="C549" s="3">
        <f ca="1">OFFSET(InputPriceData!G$15,CalculationsAndCharts!$A549+$A$11,0,1,1)</f>
        <v>2109700</v>
      </c>
      <c r="D549" s="4">
        <f ca="1">OFFSET(InputPriceData!C$15,CalculationsAndCharts!$A549+$A$11,IF($C$7,7,0),1,1)</f>
        <v>39.840000000000003</v>
      </c>
      <c r="E549" s="4">
        <f ca="1">OFFSET(InputPriceData!D$15,CalculationsAndCharts!$A549+$A$11,IF($C$7,7,0),1,1)</f>
        <v>40.1</v>
      </c>
      <c r="F549" s="4">
        <f ca="1">OFFSET(InputPriceData!E$15,CalculationsAndCharts!$A549+$A$11,IF($C$7,7,0),1,1)</f>
        <v>39.4</v>
      </c>
      <c r="G549" s="4">
        <f ca="1">OFFSET(InputPriceData!F$15,CalculationsAndCharts!$A549+$A$11,IF($C$7,7,0),1,1)</f>
        <v>39.75</v>
      </c>
      <c r="H549" s="126" t="e">
        <f t="shared" si="319"/>
        <v>#N/A</v>
      </c>
      <c r="I549" s="41" t="e">
        <f t="shared" si="317"/>
        <v>#N/A</v>
      </c>
      <c r="J549" s="41" t="e">
        <f t="shared" si="317"/>
        <v>#N/A</v>
      </c>
      <c r="K549" s="215">
        <f t="shared" ca="1" si="320"/>
        <v>39.75090994400707</v>
      </c>
      <c r="L549" s="215">
        <f t="shared" ca="1" si="341"/>
        <v>39.75090994400707</v>
      </c>
      <c r="M549" s="121">
        <f t="shared" ca="1" si="321"/>
        <v>7.7509755437390471E-3</v>
      </c>
      <c r="N549" s="121">
        <f t="shared" ca="1" si="342"/>
        <v>0.37509528670113373</v>
      </c>
      <c r="O549" s="121">
        <f t="shared" ca="1" si="343"/>
        <v>0.40991205480619247</v>
      </c>
      <c r="P549" s="121">
        <f t="shared" ca="1" si="311"/>
        <v>-0.64833993971718107</v>
      </c>
      <c r="Q549" s="121">
        <f t="shared" ca="1" si="322"/>
        <v>0.96709973778906999</v>
      </c>
      <c r="R549" s="121">
        <f t="shared" ca="1" si="323"/>
        <v>0.80332965814799917</v>
      </c>
      <c r="S549" s="121"/>
      <c r="T549" s="124">
        <f t="shared" ca="1" si="324"/>
        <v>40.04</v>
      </c>
      <c r="U549" s="124">
        <f t="shared" ca="1" si="325"/>
        <v>36.549999999999997</v>
      </c>
      <c r="V549" s="121">
        <f t="shared" ca="1" si="326"/>
        <v>0.91690544412607478</v>
      </c>
      <c r="W549" s="121" t="e">
        <f t="shared" si="344"/>
        <v>#N/A</v>
      </c>
      <c r="X549" s="124">
        <f t="shared" si="345"/>
        <v>0.2</v>
      </c>
      <c r="Y549" s="124">
        <f t="shared" si="346"/>
        <v>0.8</v>
      </c>
      <c r="Z549" t="e">
        <f t="shared" ca="1" si="327"/>
        <v>#N/A</v>
      </c>
      <c r="AA549" t="e">
        <f t="shared" ca="1" si="328"/>
        <v>#N/A</v>
      </c>
      <c r="AB549" t="e">
        <f t="shared" ca="1" si="329"/>
        <v>#N/A</v>
      </c>
      <c r="AC549">
        <f t="shared" ca="1" si="330"/>
        <v>0.80332965814799917</v>
      </c>
      <c r="AD549" t="b">
        <f t="shared" ca="1" si="331"/>
        <v>0</v>
      </c>
      <c r="AE549" t="b">
        <f t="shared" ca="1" si="318"/>
        <v>0</v>
      </c>
      <c r="AF549" t="b">
        <f t="shared" ca="1" si="347"/>
        <v>1</v>
      </c>
      <c r="AG549" t="b">
        <f t="shared" ca="1" si="332"/>
        <v>1</v>
      </c>
      <c r="AH549" t="b">
        <f t="shared" ca="1" si="314"/>
        <v>0</v>
      </c>
      <c r="AI549" s="225" t="e">
        <f t="shared" ca="1" si="333"/>
        <v>#N/A</v>
      </c>
      <c r="AJ549" s="225" t="e">
        <f t="shared" ca="1" si="334"/>
        <v>#N/A</v>
      </c>
      <c r="AK549" s="225" t="e">
        <f t="shared" ca="1" si="335"/>
        <v>#N/A</v>
      </c>
      <c r="AL549" s="225" t="e">
        <f t="shared" ca="1" si="336"/>
        <v>#N/A</v>
      </c>
      <c r="AM549" t="b">
        <f t="shared" ca="1" si="337"/>
        <v>1</v>
      </c>
      <c r="AN549" t="b">
        <f t="shared" ca="1" si="315"/>
        <v>0</v>
      </c>
      <c r="AO549" t="b">
        <f t="shared" ca="1" si="348"/>
        <v>0</v>
      </c>
      <c r="AP549" t="b">
        <f t="shared" ca="1" si="338"/>
        <v>0</v>
      </c>
      <c r="AQ549" t="b">
        <f t="shared" ca="1" si="316"/>
        <v>0</v>
      </c>
      <c r="AR549" s="124" t="e">
        <f t="shared" ca="1" si="339"/>
        <v>#N/A</v>
      </c>
      <c r="AS549" s="124" t="e">
        <f t="shared" ca="1" si="340"/>
        <v>#N/A</v>
      </c>
      <c r="AT549" t="e">
        <f t="shared" ca="1" si="349"/>
        <v>#N/A</v>
      </c>
      <c r="AU549" t="e">
        <f t="shared" ca="1" si="349"/>
        <v>#N/A</v>
      </c>
    </row>
    <row r="550" spans="1:47" x14ac:dyDescent="0.25">
      <c r="A550">
        <v>518</v>
      </c>
      <c r="B550" s="74">
        <f ca="1">OFFSET(InputPriceData!B$15,CalculationsAndCharts!$A550+$A$11,0,1,1)</f>
        <v>40835</v>
      </c>
      <c r="C550" s="3">
        <f ca="1">OFFSET(InputPriceData!G$15,CalculationsAndCharts!$A550+$A$11,0,1,1)</f>
        <v>1232800</v>
      </c>
      <c r="D550" s="4">
        <f ca="1">OFFSET(InputPriceData!C$15,CalculationsAndCharts!$A550+$A$11,IF($C$7,7,0),1,1)</f>
        <v>40.08</v>
      </c>
      <c r="E550" s="4">
        <f ca="1">OFFSET(InputPriceData!D$15,CalculationsAndCharts!$A550+$A$11,IF($C$7,7,0),1,1)</f>
        <v>40.46</v>
      </c>
      <c r="F550" s="4">
        <f ca="1">OFFSET(InputPriceData!E$15,CalculationsAndCharts!$A550+$A$11,IF($C$7,7,0),1,1)</f>
        <v>39.880000000000003</v>
      </c>
      <c r="G550" s="4">
        <f ca="1">OFFSET(InputPriceData!F$15,CalculationsAndCharts!$A550+$A$11,IF($C$7,7,0),1,1)</f>
        <v>39.92</v>
      </c>
      <c r="H550" s="126" t="e">
        <f t="shared" si="319"/>
        <v>#N/A</v>
      </c>
      <c r="I550" s="41" t="e">
        <f t="shared" si="317"/>
        <v>#N/A</v>
      </c>
      <c r="J550" s="41" t="e">
        <f t="shared" si="317"/>
        <v>#N/A</v>
      </c>
      <c r="K550" s="215">
        <f t="shared" ca="1" si="320"/>
        <v>39.580727728596734</v>
      </c>
      <c r="L550" s="215">
        <f t="shared" ca="1" si="341"/>
        <v>39.580727728596734</v>
      </c>
      <c r="M550" s="121">
        <f t="shared" ca="1" si="321"/>
        <v>0.34943402631817666</v>
      </c>
      <c r="N550" s="121">
        <f t="shared" ca="1" si="342"/>
        <v>0.40991205480619247</v>
      </c>
      <c r="O550" s="121">
        <f t="shared" ca="1" si="343"/>
        <v>0.40991205480619247</v>
      </c>
      <c r="P550" s="121">
        <f t="shared" ca="1" si="311"/>
        <v>-0.64833993971718107</v>
      </c>
      <c r="Q550" s="121">
        <f t="shared" ca="1" si="322"/>
        <v>1</v>
      </c>
      <c r="R550" s="121">
        <f t="shared" ca="1" si="323"/>
        <v>0.69439259116614305</v>
      </c>
      <c r="S550" s="121"/>
      <c r="T550" s="124">
        <f t="shared" ca="1" si="324"/>
        <v>40.04</v>
      </c>
      <c r="U550" s="124">
        <f t="shared" ca="1" si="325"/>
        <v>36.01</v>
      </c>
      <c r="V550" s="121">
        <f t="shared" ca="1" si="326"/>
        <v>0.97022332506203535</v>
      </c>
      <c r="W550" s="121" t="e">
        <f t="shared" si="344"/>
        <v>#N/A</v>
      </c>
      <c r="X550" s="124">
        <f t="shared" si="345"/>
        <v>0.2</v>
      </c>
      <c r="Y550" s="124">
        <f t="shared" si="346"/>
        <v>0.8</v>
      </c>
      <c r="Z550" t="e">
        <f t="shared" ca="1" si="327"/>
        <v>#N/A</v>
      </c>
      <c r="AA550" t="e">
        <f t="shared" ca="1" si="328"/>
        <v>#N/A</v>
      </c>
      <c r="AB550" t="e">
        <f t="shared" ca="1" si="329"/>
        <v>#N/A</v>
      </c>
      <c r="AC550" t="e">
        <f t="shared" ca="1" si="330"/>
        <v>#N/A</v>
      </c>
      <c r="AD550" t="b">
        <f t="shared" ca="1" si="331"/>
        <v>0</v>
      </c>
      <c r="AE550" t="b">
        <f t="shared" ca="1" si="318"/>
        <v>0</v>
      </c>
      <c r="AF550" t="b">
        <f t="shared" ca="1" si="347"/>
        <v>1</v>
      </c>
      <c r="AG550" t="b">
        <f t="shared" ca="1" si="332"/>
        <v>0</v>
      </c>
      <c r="AH550" t="b">
        <f t="shared" ca="1" si="314"/>
        <v>0</v>
      </c>
      <c r="AI550" s="225" t="e">
        <f t="shared" ca="1" si="333"/>
        <v>#N/A</v>
      </c>
      <c r="AJ550" s="225" t="e">
        <f t="shared" ca="1" si="334"/>
        <v>#N/A</v>
      </c>
      <c r="AK550" s="225" t="e">
        <f t="shared" ca="1" si="335"/>
        <v>#N/A</v>
      </c>
      <c r="AL550" s="225" t="e">
        <f t="shared" ca="1" si="336"/>
        <v>#N/A</v>
      </c>
      <c r="AM550" t="b">
        <f t="shared" ca="1" si="337"/>
        <v>0</v>
      </c>
      <c r="AN550" t="b">
        <f t="shared" ca="1" si="315"/>
        <v>0</v>
      </c>
      <c r="AO550" t="b">
        <f t="shared" ca="1" si="348"/>
        <v>0</v>
      </c>
      <c r="AP550" t="b">
        <f t="shared" ca="1" si="338"/>
        <v>0</v>
      </c>
      <c r="AQ550" t="b">
        <f t="shared" ca="1" si="316"/>
        <v>0</v>
      </c>
      <c r="AR550" s="124" t="e">
        <f t="shared" ca="1" si="339"/>
        <v>#N/A</v>
      </c>
      <c r="AS550" s="124" t="e">
        <f t="shared" ca="1" si="340"/>
        <v>#N/A</v>
      </c>
      <c r="AT550" t="e">
        <f t="shared" ca="1" si="349"/>
        <v>#N/A</v>
      </c>
      <c r="AU550" t="e">
        <f t="shared" ca="1" si="349"/>
        <v>#N/A</v>
      </c>
    </row>
    <row r="551" spans="1:47" x14ac:dyDescent="0.25">
      <c r="A551">
        <v>519</v>
      </c>
      <c r="B551" s="74">
        <f ca="1">OFFSET(InputPriceData!B$15,CalculationsAndCharts!$A551+$A$11,0,1,1)</f>
        <v>40834</v>
      </c>
      <c r="C551" s="3">
        <f ca="1">OFFSET(InputPriceData!G$15,CalculationsAndCharts!$A551+$A$11,0,1,1)</f>
        <v>1647900</v>
      </c>
      <c r="D551" s="4">
        <f ca="1">OFFSET(InputPriceData!C$15,CalculationsAndCharts!$A551+$A$11,IF($C$7,7,0),1,1)</f>
        <v>39.43</v>
      </c>
      <c r="E551" s="4">
        <f ca="1">OFFSET(InputPriceData!D$15,CalculationsAndCharts!$A551+$A$11,IF($C$7,7,0),1,1)</f>
        <v>40.26</v>
      </c>
      <c r="F551" s="4">
        <f ca="1">OFFSET(InputPriceData!E$15,CalculationsAndCharts!$A551+$A$11,IF($C$7,7,0),1,1)</f>
        <v>39.31</v>
      </c>
      <c r="G551" s="4">
        <f ca="1">OFFSET(InputPriceData!F$15,CalculationsAndCharts!$A551+$A$11,IF($C$7,7,0),1,1)</f>
        <v>40.04</v>
      </c>
      <c r="H551" s="126" t="e">
        <f t="shared" si="319"/>
        <v>#N/A</v>
      </c>
      <c r="I551" s="41" t="e">
        <f t="shared" si="317"/>
        <v>#N/A</v>
      </c>
      <c r="J551" s="41" t="e">
        <f t="shared" si="317"/>
        <v>#N/A</v>
      </c>
      <c r="K551" s="215">
        <f t="shared" ca="1" si="320"/>
        <v>39.323450953633781</v>
      </c>
      <c r="L551" s="215">
        <f t="shared" ca="1" si="341"/>
        <v>39.323450953633781</v>
      </c>
      <c r="M551" s="121">
        <f t="shared" ca="1" si="321"/>
        <v>0.70243161107073115</v>
      </c>
      <c r="N551" s="121">
        <f t="shared" ca="1" si="342"/>
        <v>0.35219611094807557</v>
      </c>
      <c r="O551" s="121">
        <f t="shared" ca="1" si="343"/>
        <v>0.73105290878141505</v>
      </c>
      <c r="P551" s="121">
        <f t="shared" ca="1" si="311"/>
        <v>-0.64833993971718107</v>
      </c>
      <c r="Q551" s="121">
        <f t="shared" ca="1" si="322"/>
        <v>0.72534525008904682</v>
      </c>
      <c r="R551" s="121">
        <f t="shared" ca="1" si="323"/>
        <v>0.60749368824293781</v>
      </c>
      <c r="S551" s="121"/>
      <c r="T551" s="124">
        <f t="shared" ca="1" si="324"/>
        <v>40.04</v>
      </c>
      <c r="U551" s="124">
        <f t="shared" ca="1" si="325"/>
        <v>36.01</v>
      </c>
      <c r="V551" s="121">
        <f t="shared" ca="1" si="326"/>
        <v>1</v>
      </c>
      <c r="W551" s="121" t="e">
        <f t="shared" si="344"/>
        <v>#N/A</v>
      </c>
      <c r="X551" s="124">
        <f t="shared" si="345"/>
        <v>0.2</v>
      </c>
      <c r="Y551" s="124">
        <f t="shared" si="346"/>
        <v>0.8</v>
      </c>
      <c r="Z551" t="e">
        <f t="shared" ca="1" si="327"/>
        <v>#N/A</v>
      </c>
      <c r="AA551" t="e">
        <f t="shared" ca="1" si="328"/>
        <v>#N/A</v>
      </c>
      <c r="AB551" t="e">
        <f t="shared" ca="1" si="329"/>
        <v>#N/A</v>
      </c>
      <c r="AC551" t="e">
        <f t="shared" ca="1" si="330"/>
        <v>#N/A</v>
      </c>
      <c r="AD551" t="b">
        <f t="shared" ca="1" si="331"/>
        <v>0</v>
      </c>
      <c r="AE551" t="b">
        <f t="shared" ca="1" si="318"/>
        <v>0</v>
      </c>
      <c r="AF551" t="b">
        <f t="shared" ca="1" si="347"/>
        <v>1</v>
      </c>
      <c r="AG551" t="b">
        <f t="shared" ca="1" si="332"/>
        <v>0</v>
      </c>
      <c r="AH551" t="b">
        <f t="shared" ca="1" si="314"/>
        <v>0</v>
      </c>
      <c r="AI551" s="225" t="e">
        <f t="shared" ca="1" si="333"/>
        <v>#N/A</v>
      </c>
      <c r="AJ551" s="225" t="e">
        <f t="shared" ca="1" si="334"/>
        <v>#N/A</v>
      </c>
      <c r="AK551" s="225" t="e">
        <f t="shared" ca="1" si="335"/>
        <v>#N/A</v>
      </c>
      <c r="AL551" s="225" t="e">
        <f t="shared" ca="1" si="336"/>
        <v>#N/A</v>
      </c>
      <c r="AM551" t="b">
        <f t="shared" ca="1" si="337"/>
        <v>0</v>
      </c>
      <c r="AN551" t="b">
        <f t="shared" ca="1" si="315"/>
        <v>0</v>
      </c>
      <c r="AO551" t="b">
        <f t="shared" ca="1" si="348"/>
        <v>0</v>
      </c>
      <c r="AP551" t="b">
        <f t="shared" ca="1" si="338"/>
        <v>0</v>
      </c>
      <c r="AQ551" t="b">
        <f t="shared" ca="1" si="316"/>
        <v>0</v>
      </c>
      <c r="AR551" s="124" t="e">
        <f t="shared" ca="1" si="339"/>
        <v>#N/A</v>
      </c>
      <c r="AS551" s="124" t="e">
        <f t="shared" ca="1" si="340"/>
        <v>#N/A</v>
      </c>
      <c r="AT551" t="e">
        <f t="shared" ca="1" si="349"/>
        <v>#N/A</v>
      </c>
      <c r="AU551" t="e">
        <f t="shared" ca="1" si="349"/>
        <v>#N/A</v>
      </c>
    </row>
    <row r="552" spans="1:47" x14ac:dyDescent="0.25">
      <c r="A552">
        <v>520</v>
      </c>
      <c r="B552" s="74">
        <f ca="1">OFFSET(InputPriceData!B$15,CalculationsAndCharts!$A552+$A$11,0,1,1)</f>
        <v>40833</v>
      </c>
      <c r="C552" s="3">
        <f ca="1">OFFSET(InputPriceData!G$15,CalculationsAndCharts!$A552+$A$11,0,1,1)</f>
        <v>1215300</v>
      </c>
      <c r="D552" s="4">
        <f ca="1">OFFSET(InputPriceData!C$15,CalculationsAndCharts!$A552+$A$11,IF($C$7,7,0),1,1)</f>
        <v>39.450000000000003</v>
      </c>
      <c r="E552" s="4">
        <f ca="1">OFFSET(InputPriceData!D$15,CalculationsAndCharts!$A552+$A$11,IF($C$7,7,0),1,1)</f>
        <v>39.840000000000003</v>
      </c>
      <c r="F552" s="4">
        <f ca="1">OFFSET(InputPriceData!E$15,CalculationsAndCharts!$A552+$A$11,IF($C$7,7,0),1,1)</f>
        <v>39.049999999999997</v>
      </c>
      <c r="G552" s="4">
        <f ca="1">OFFSET(InputPriceData!F$15,CalculationsAndCharts!$A552+$A$11,IF($C$7,7,0),1,1)</f>
        <v>39.32</v>
      </c>
      <c r="H552" s="126" t="e">
        <f t="shared" si="319"/>
        <v>#N/A</v>
      </c>
      <c r="I552" s="41" t="e">
        <f t="shared" si="317"/>
        <v>#N/A</v>
      </c>
      <c r="J552" s="41" t="e">
        <f t="shared" si="317"/>
        <v>#N/A</v>
      </c>
      <c r="K552" s="215">
        <f t="shared" ca="1" si="320"/>
        <v>39.102001991624583</v>
      </c>
      <c r="L552" s="215">
        <f t="shared" ca="1" si="341"/>
        <v>39.102001991624583</v>
      </c>
      <c r="M552" s="121">
        <f t="shared" ca="1" si="321"/>
        <v>0.19714058684878655</v>
      </c>
      <c r="N552" s="121">
        <f t="shared" ca="1" si="342"/>
        <v>0.31879664926520834</v>
      </c>
      <c r="O552" s="121">
        <f t="shared" ca="1" si="343"/>
        <v>0.97296445171099299</v>
      </c>
      <c r="P552" s="121">
        <f t="shared" ref="P552:P615" ca="1" si="350">MIN(OFFSET(N552,0,0,$A$22,1))</f>
        <v>-0.64833993971718107</v>
      </c>
      <c r="Q552" s="121">
        <f t="shared" ca="1" si="322"/>
        <v>0.59651759046335429</v>
      </c>
      <c r="R552" s="121">
        <f t="shared" ca="1" si="323"/>
        <v>0.5532647949839109</v>
      </c>
      <c r="S552" s="121"/>
      <c r="T552" s="124">
        <f t="shared" ca="1" si="324"/>
        <v>39.33</v>
      </c>
      <c r="U552" s="124">
        <f t="shared" ca="1" si="325"/>
        <v>36.01</v>
      </c>
      <c r="V552" s="121">
        <f t="shared" ca="1" si="326"/>
        <v>0.99698795180722954</v>
      </c>
      <c r="W552" s="121" t="e">
        <f t="shared" si="344"/>
        <v>#N/A</v>
      </c>
      <c r="X552" s="124">
        <f t="shared" si="345"/>
        <v>0.2</v>
      </c>
      <c r="Y552" s="124">
        <f t="shared" si="346"/>
        <v>0.8</v>
      </c>
      <c r="Z552" t="e">
        <f t="shared" ca="1" si="327"/>
        <v>#N/A</v>
      </c>
      <c r="AA552" t="e">
        <f t="shared" ca="1" si="328"/>
        <v>#N/A</v>
      </c>
      <c r="AB552" t="e">
        <f t="shared" ca="1" si="329"/>
        <v>#N/A</v>
      </c>
      <c r="AC552" t="e">
        <f t="shared" ca="1" si="330"/>
        <v>#N/A</v>
      </c>
      <c r="AD552" t="b">
        <f t="shared" ca="1" si="331"/>
        <v>0</v>
      </c>
      <c r="AE552" t="b">
        <f t="shared" ca="1" si="318"/>
        <v>0</v>
      </c>
      <c r="AF552" t="b">
        <f t="shared" ca="1" si="347"/>
        <v>1</v>
      </c>
      <c r="AG552" t="b">
        <f t="shared" ca="1" si="332"/>
        <v>0</v>
      </c>
      <c r="AH552" t="b">
        <f t="shared" ca="1" si="314"/>
        <v>0</v>
      </c>
      <c r="AI552" s="225" t="e">
        <f t="shared" ca="1" si="333"/>
        <v>#N/A</v>
      </c>
      <c r="AJ552" s="225" t="e">
        <f t="shared" ca="1" si="334"/>
        <v>#N/A</v>
      </c>
      <c r="AK552" s="225" t="e">
        <f t="shared" ca="1" si="335"/>
        <v>#N/A</v>
      </c>
      <c r="AL552" s="225" t="e">
        <f t="shared" ca="1" si="336"/>
        <v>#N/A</v>
      </c>
      <c r="AM552" t="b">
        <f t="shared" ca="1" si="337"/>
        <v>0</v>
      </c>
      <c r="AN552" t="b">
        <f t="shared" ca="1" si="315"/>
        <v>0</v>
      </c>
      <c r="AO552" t="b">
        <f t="shared" ca="1" si="348"/>
        <v>0</v>
      </c>
      <c r="AP552" t="b">
        <f t="shared" ca="1" si="338"/>
        <v>0</v>
      </c>
      <c r="AQ552" t="b">
        <f t="shared" ca="1" si="316"/>
        <v>0</v>
      </c>
      <c r="AR552" s="124" t="e">
        <f t="shared" ca="1" si="339"/>
        <v>#N/A</v>
      </c>
      <c r="AS552" s="124" t="e">
        <f t="shared" ca="1" si="340"/>
        <v>#N/A</v>
      </c>
      <c r="AT552" t="e">
        <f t="shared" ca="1" si="349"/>
        <v>#N/A</v>
      </c>
      <c r="AU552" t="e">
        <f t="shared" ca="1" si="349"/>
        <v>#N/A</v>
      </c>
    </row>
    <row r="553" spans="1:47" x14ac:dyDescent="0.25">
      <c r="A553">
        <v>521</v>
      </c>
      <c r="B553" s="74">
        <f ca="1">OFFSET(InputPriceData!B$15,CalculationsAndCharts!$A553+$A$11,0,1,1)</f>
        <v>40830</v>
      </c>
      <c r="C553" s="3">
        <f ca="1">OFFSET(InputPriceData!G$15,CalculationsAndCharts!$A553+$A$11,0,1,1)</f>
        <v>1078000</v>
      </c>
      <c r="D553" s="4">
        <f ca="1">OFFSET(InputPriceData!C$15,CalculationsAndCharts!$A553+$A$11,IF($C$7,7,0),1,1)</f>
        <v>39.090000000000003</v>
      </c>
      <c r="E553" s="4">
        <f ca="1">OFFSET(InputPriceData!D$15,CalculationsAndCharts!$A553+$A$11,IF($C$7,7,0),1,1)</f>
        <v>39.340000000000003</v>
      </c>
      <c r="F553" s="4">
        <f ca="1">OFFSET(InputPriceData!E$15,CalculationsAndCharts!$A553+$A$11,IF($C$7,7,0),1,1)</f>
        <v>38.68</v>
      </c>
      <c r="G553" s="4">
        <f ca="1">OFFSET(InputPriceData!F$15,CalculationsAndCharts!$A553+$A$11,IF($C$7,7,0),1,1)</f>
        <v>39.33</v>
      </c>
      <c r="H553" s="126" t="e">
        <f t="shared" si="319"/>
        <v>#N/A</v>
      </c>
      <c r="I553" s="41" t="e">
        <f t="shared" ref="I553:J572" si="351">IF($A553=$E$25,I$32,NA())</f>
        <v>#N/A</v>
      </c>
      <c r="J553" s="41" t="e">
        <f t="shared" si="351"/>
        <v>#N/A</v>
      </c>
      <c r="K553" s="215">
        <f t="shared" ca="1" si="320"/>
        <v>38.919317749966908</v>
      </c>
      <c r="L553" s="215">
        <f t="shared" ca="1" si="341"/>
        <v>38.919317749966908</v>
      </c>
      <c r="M553" s="121">
        <f t="shared" ca="1" si="321"/>
        <v>0.38969951051136664</v>
      </c>
      <c r="N553" s="121">
        <f t="shared" ca="1" si="342"/>
        <v>0.31820966568238579</v>
      </c>
      <c r="O553" s="121">
        <f t="shared" ca="1" si="343"/>
        <v>0.97296445171099299</v>
      </c>
      <c r="P553" s="121">
        <f t="shared" ca="1" si="350"/>
        <v>-0.64833993971718107</v>
      </c>
      <c r="Q553" s="121">
        <f t="shared" ca="1" si="322"/>
        <v>0.59615554642897928</v>
      </c>
      <c r="R553" s="121">
        <f t="shared" ca="1" si="323"/>
        <v>0.48768022787904103</v>
      </c>
      <c r="S553" s="121"/>
      <c r="T553" s="124">
        <f t="shared" ca="1" si="324"/>
        <v>39.33</v>
      </c>
      <c r="U553" s="124">
        <f t="shared" ca="1" si="325"/>
        <v>36.01</v>
      </c>
      <c r="V553" s="121">
        <f t="shared" ca="1" si="326"/>
        <v>1</v>
      </c>
      <c r="W553" s="121" t="e">
        <f t="shared" si="344"/>
        <v>#N/A</v>
      </c>
      <c r="X553" s="124">
        <f t="shared" si="345"/>
        <v>0.2</v>
      </c>
      <c r="Y553" s="124">
        <f t="shared" si="346"/>
        <v>0.8</v>
      </c>
      <c r="Z553" t="e">
        <f t="shared" ca="1" si="327"/>
        <v>#N/A</v>
      </c>
      <c r="AA553" t="e">
        <f t="shared" ca="1" si="328"/>
        <v>#N/A</v>
      </c>
      <c r="AB553" t="e">
        <f t="shared" ca="1" si="329"/>
        <v>#N/A</v>
      </c>
      <c r="AC553" t="e">
        <f t="shared" ca="1" si="330"/>
        <v>#N/A</v>
      </c>
      <c r="AD553" t="b">
        <f t="shared" ca="1" si="331"/>
        <v>0</v>
      </c>
      <c r="AE553" t="b">
        <f t="shared" ca="1" si="318"/>
        <v>0</v>
      </c>
      <c r="AF553" t="b">
        <f t="shared" ca="1" si="347"/>
        <v>1</v>
      </c>
      <c r="AG553" t="b">
        <f t="shared" ca="1" si="332"/>
        <v>0</v>
      </c>
      <c r="AH553" t="b">
        <f t="shared" ca="1" si="314"/>
        <v>0</v>
      </c>
      <c r="AI553" s="225" t="e">
        <f t="shared" ca="1" si="333"/>
        <v>#N/A</v>
      </c>
      <c r="AJ553" s="225" t="e">
        <f t="shared" ca="1" si="334"/>
        <v>#N/A</v>
      </c>
      <c r="AK553" s="225" t="e">
        <f t="shared" ca="1" si="335"/>
        <v>#N/A</v>
      </c>
      <c r="AL553" s="225" t="e">
        <f t="shared" ca="1" si="336"/>
        <v>#N/A</v>
      </c>
      <c r="AM553" t="b">
        <f t="shared" ca="1" si="337"/>
        <v>0</v>
      </c>
      <c r="AN553" t="b">
        <f t="shared" ca="1" si="315"/>
        <v>0</v>
      </c>
      <c r="AO553" t="b">
        <f t="shared" ca="1" si="348"/>
        <v>0</v>
      </c>
      <c r="AP553" t="b">
        <f t="shared" ca="1" si="338"/>
        <v>0</v>
      </c>
      <c r="AQ553" t="b">
        <f t="shared" ca="1" si="316"/>
        <v>0</v>
      </c>
      <c r="AR553" s="124" t="e">
        <f t="shared" ca="1" si="339"/>
        <v>#N/A</v>
      </c>
      <c r="AS553" s="124" t="e">
        <f t="shared" ca="1" si="340"/>
        <v>#N/A</v>
      </c>
      <c r="AT553" t="e">
        <f t="shared" ca="1" si="349"/>
        <v>#N/A</v>
      </c>
      <c r="AU553" t="e">
        <f t="shared" ca="1" si="349"/>
        <v>#N/A</v>
      </c>
    </row>
    <row r="554" spans="1:47" x14ac:dyDescent="0.25">
      <c r="A554">
        <v>522</v>
      </c>
      <c r="B554" s="74">
        <f ca="1">OFFSET(InputPriceData!B$15,CalculationsAndCharts!$A554+$A$11,0,1,1)</f>
        <v>40829</v>
      </c>
      <c r="C554" s="3">
        <f ca="1">OFFSET(InputPriceData!G$15,CalculationsAndCharts!$A554+$A$11,0,1,1)</f>
        <v>1153900</v>
      </c>
      <c r="D554" s="4">
        <f ca="1">OFFSET(InputPriceData!C$15,CalculationsAndCharts!$A554+$A$11,IF($C$7,7,0),1,1)</f>
        <v>38.78</v>
      </c>
      <c r="E554" s="4">
        <f ca="1">OFFSET(InputPriceData!D$15,CalculationsAndCharts!$A554+$A$11,IF($C$7,7,0),1,1)</f>
        <v>38.92</v>
      </c>
      <c r="F554" s="4">
        <f ca="1">OFFSET(InputPriceData!E$15,CalculationsAndCharts!$A554+$A$11,IF($C$7,7,0),1,1)</f>
        <v>38.35</v>
      </c>
      <c r="G554" s="4">
        <f ca="1">OFFSET(InputPriceData!F$15,CalculationsAndCharts!$A554+$A$11,IF($C$7,7,0),1,1)</f>
        <v>38.83</v>
      </c>
      <c r="H554" s="126" t="e">
        <f t="shared" si="319"/>
        <v>#N/A</v>
      </c>
      <c r="I554" s="41" t="e">
        <f t="shared" si="351"/>
        <v>#N/A</v>
      </c>
      <c r="J554" s="41" t="e">
        <f t="shared" si="351"/>
        <v>#N/A</v>
      </c>
      <c r="K554" s="215">
        <f t="shared" ca="1" si="320"/>
        <v>38.724830676854928</v>
      </c>
      <c r="L554" s="215">
        <f t="shared" ca="1" si="341"/>
        <v>38.724830676854928</v>
      </c>
      <c r="M554" s="121">
        <f t="shared" ca="1" si="321"/>
        <v>5.7069854621514038E-2</v>
      </c>
      <c r="N554" s="121">
        <f t="shared" ca="1" si="342"/>
        <v>0.30152556371352091</v>
      </c>
      <c r="O554" s="121">
        <f t="shared" ca="1" si="343"/>
        <v>0.97296445171099299</v>
      </c>
      <c r="P554" s="121">
        <f t="shared" ca="1" si="350"/>
        <v>-0.64833993971718107</v>
      </c>
      <c r="Q554" s="121">
        <f t="shared" ca="1" si="322"/>
        <v>0.58586500379116635</v>
      </c>
      <c r="R554" s="121">
        <f t="shared" ca="1" si="323"/>
        <v>0.39509530872467014</v>
      </c>
      <c r="S554" s="121"/>
      <c r="T554" s="124">
        <f t="shared" ca="1" si="324"/>
        <v>39.07</v>
      </c>
      <c r="U554" s="124">
        <f t="shared" ca="1" si="325"/>
        <v>36.01</v>
      </c>
      <c r="V554" s="121">
        <f t="shared" ca="1" si="326"/>
        <v>0.92156862745097978</v>
      </c>
      <c r="W554" s="121" t="e">
        <f t="shared" si="344"/>
        <v>#N/A</v>
      </c>
      <c r="X554" s="124">
        <f t="shared" si="345"/>
        <v>0.2</v>
      </c>
      <c r="Y554" s="124">
        <f t="shared" si="346"/>
        <v>0.8</v>
      </c>
      <c r="Z554" t="e">
        <f t="shared" ca="1" si="327"/>
        <v>#N/A</v>
      </c>
      <c r="AA554" t="e">
        <f t="shared" ca="1" si="328"/>
        <v>#N/A</v>
      </c>
      <c r="AB554" t="e">
        <f t="shared" ca="1" si="329"/>
        <v>#N/A</v>
      </c>
      <c r="AC554" t="e">
        <f t="shared" ca="1" si="330"/>
        <v>#N/A</v>
      </c>
      <c r="AD554" t="b">
        <f t="shared" ca="1" si="331"/>
        <v>0</v>
      </c>
      <c r="AE554" t="b">
        <f t="shared" ca="1" si="318"/>
        <v>0</v>
      </c>
      <c r="AF554" t="b">
        <f t="shared" ca="1" si="347"/>
        <v>1</v>
      </c>
      <c r="AG554" t="b">
        <f t="shared" ca="1" si="332"/>
        <v>0</v>
      </c>
      <c r="AH554" t="b">
        <f t="shared" ca="1" si="314"/>
        <v>0</v>
      </c>
      <c r="AI554" s="225" t="e">
        <f t="shared" ca="1" si="333"/>
        <v>#N/A</v>
      </c>
      <c r="AJ554" s="225" t="e">
        <f t="shared" ca="1" si="334"/>
        <v>#N/A</v>
      </c>
      <c r="AK554" s="225" t="e">
        <f t="shared" ca="1" si="335"/>
        <v>#N/A</v>
      </c>
      <c r="AL554" s="225" t="e">
        <f t="shared" ca="1" si="336"/>
        <v>#N/A</v>
      </c>
      <c r="AM554" t="b">
        <f t="shared" ca="1" si="337"/>
        <v>0</v>
      </c>
      <c r="AN554" t="b">
        <f t="shared" ca="1" si="315"/>
        <v>0</v>
      </c>
      <c r="AO554" t="b">
        <f t="shared" ca="1" si="348"/>
        <v>0</v>
      </c>
      <c r="AP554" t="b">
        <f t="shared" ca="1" si="338"/>
        <v>0</v>
      </c>
      <c r="AQ554" t="b">
        <f t="shared" ca="1" si="316"/>
        <v>0</v>
      </c>
      <c r="AR554" s="124" t="e">
        <f t="shared" ca="1" si="339"/>
        <v>#N/A</v>
      </c>
      <c r="AS554" s="124" t="e">
        <f t="shared" ca="1" si="340"/>
        <v>#N/A</v>
      </c>
      <c r="AT554" t="e">
        <f t="shared" ca="1" si="349"/>
        <v>#N/A</v>
      </c>
      <c r="AU554" t="e">
        <f t="shared" ca="1" si="349"/>
        <v>#N/A</v>
      </c>
    </row>
    <row r="555" spans="1:47" x14ac:dyDescent="0.25">
      <c r="A555">
        <v>523</v>
      </c>
      <c r="B555" s="74">
        <f ca="1">OFFSET(InputPriceData!B$15,CalculationsAndCharts!$A555+$A$11,0,1,1)</f>
        <v>40828</v>
      </c>
      <c r="C555" s="3">
        <f ca="1">OFFSET(InputPriceData!G$15,CalculationsAndCharts!$A555+$A$11,0,1,1)</f>
        <v>1919100</v>
      </c>
      <c r="D555" s="4">
        <f ca="1">OFFSET(InputPriceData!C$15,CalculationsAndCharts!$A555+$A$11,IF($C$7,7,0),1,1)</f>
        <v>39.68</v>
      </c>
      <c r="E555" s="4">
        <f ca="1">OFFSET(InputPriceData!D$15,CalculationsAndCharts!$A555+$A$11,IF($C$7,7,0),1,1)</f>
        <v>39.69</v>
      </c>
      <c r="F555" s="4">
        <f ca="1">OFFSET(InputPriceData!E$15,CalculationsAndCharts!$A555+$A$11,IF($C$7,7,0),1,1)</f>
        <v>38.76</v>
      </c>
      <c r="G555" s="4">
        <f ca="1">OFFSET(InputPriceData!F$15,CalculationsAndCharts!$A555+$A$11,IF($C$7,7,0),1,1)</f>
        <v>38.950000000000003</v>
      </c>
      <c r="H555" s="126" t="e">
        <f t="shared" si="319"/>
        <v>#N/A</v>
      </c>
      <c r="I555" s="41" t="e">
        <f t="shared" si="351"/>
        <v>#N/A</v>
      </c>
      <c r="J555" s="41" t="e">
        <f t="shared" si="351"/>
        <v>#N/A</v>
      </c>
      <c r="K555" s="215">
        <f t="shared" ca="1" si="320"/>
        <v>38.470558392056773</v>
      </c>
      <c r="L555" s="215">
        <f t="shared" ca="1" si="341"/>
        <v>38.470558392056773</v>
      </c>
      <c r="M555" s="121">
        <f t="shared" ca="1" si="321"/>
        <v>0.33783186526266934</v>
      </c>
      <c r="N555" s="121">
        <f t="shared" ca="1" si="342"/>
        <v>0.21286851289351766</v>
      </c>
      <c r="O555" s="121">
        <f t="shared" ca="1" si="343"/>
        <v>0.97296445171099299</v>
      </c>
      <c r="P555" s="121">
        <f t="shared" ca="1" si="350"/>
        <v>-0.64833993971718107</v>
      </c>
      <c r="Q555" s="121">
        <f t="shared" ca="1" si="322"/>
        <v>0.53118245849693757</v>
      </c>
      <c r="R555" s="121">
        <f t="shared" ca="1" si="323"/>
        <v>0.29056735586242277</v>
      </c>
      <c r="S555" s="121"/>
      <c r="T555" s="124">
        <f t="shared" ca="1" si="324"/>
        <v>39.07</v>
      </c>
      <c r="U555" s="124">
        <f t="shared" ca="1" si="325"/>
        <v>36.01</v>
      </c>
      <c r="V555" s="121">
        <f t="shared" ca="1" si="326"/>
        <v>0.96078431372549111</v>
      </c>
      <c r="W555" s="121" t="e">
        <f t="shared" si="344"/>
        <v>#N/A</v>
      </c>
      <c r="X555" s="124">
        <f t="shared" si="345"/>
        <v>0.2</v>
      </c>
      <c r="Y555" s="124">
        <f t="shared" si="346"/>
        <v>0.8</v>
      </c>
      <c r="Z555" t="e">
        <f t="shared" ca="1" si="327"/>
        <v>#N/A</v>
      </c>
      <c r="AA555" t="e">
        <f t="shared" ca="1" si="328"/>
        <v>#N/A</v>
      </c>
      <c r="AB555" t="e">
        <f t="shared" ca="1" si="329"/>
        <v>#N/A</v>
      </c>
      <c r="AC555" t="e">
        <f t="shared" ca="1" si="330"/>
        <v>#N/A</v>
      </c>
      <c r="AD555" t="b">
        <f t="shared" ca="1" si="331"/>
        <v>0</v>
      </c>
      <c r="AE555" t="b">
        <f t="shared" ca="1" si="318"/>
        <v>0</v>
      </c>
      <c r="AF555" t="b">
        <f t="shared" ca="1" si="347"/>
        <v>1</v>
      </c>
      <c r="AG555" t="b">
        <f t="shared" ca="1" si="332"/>
        <v>0</v>
      </c>
      <c r="AH555" t="b">
        <f t="shared" ca="1" si="314"/>
        <v>0</v>
      </c>
      <c r="AI555" s="225" t="e">
        <f t="shared" ca="1" si="333"/>
        <v>#N/A</v>
      </c>
      <c r="AJ555" s="225" t="e">
        <f t="shared" ca="1" si="334"/>
        <v>#N/A</v>
      </c>
      <c r="AK555" s="225" t="e">
        <f t="shared" ca="1" si="335"/>
        <v>#N/A</v>
      </c>
      <c r="AL555" s="225" t="e">
        <f t="shared" ca="1" si="336"/>
        <v>#N/A</v>
      </c>
      <c r="AM555" t="b">
        <f t="shared" ca="1" si="337"/>
        <v>0</v>
      </c>
      <c r="AN555" t="b">
        <f t="shared" ca="1" si="315"/>
        <v>0</v>
      </c>
      <c r="AO555" t="b">
        <f t="shared" ca="1" si="348"/>
        <v>0</v>
      </c>
      <c r="AP555" t="b">
        <f t="shared" ca="1" si="338"/>
        <v>0</v>
      </c>
      <c r="AQ555" t="b">
        <f t="shared" ca="1" si="316"/>
        <v>0</v>
      </c>
      <c r="AR555" s="124" t="e">
        <f t="shared" ca="1" si="339"/>
        <v>#N/A</v>
      </c>
      <c r="AS555" s="124" t="e">
        <f t="shared" ca="1" si="340"/>
        <v>#N/A</v>
      </c>
      <c r="AT555" t="e">
        <f t="shared" ca="1" si="349"/>
        <v>#N/A</v>
      </c>
      <c r="AU555" t="e">
        <f t="shared" ca="1" si="349"/>
        <v>#N/A</v>
      </c>
    </row>
    <row r="556" spans="1:47" x14ac:dyDescent="0.25">
      <c r="A556">
        <v>524</v>
      </c>
      <c r="B556" s="74">
        <f ca="1">OFFSET(InputPriceData!B$15,CalculationsAndCharts!$A556+$A$11,0,1,1)</f>
        <v>40827</v>
      </c>
      <c r="C556" s="3">
        <f ca="1">OFFSET(InputPriceData!G$15,CalculationsAndCharts!$A556+$A$11,0,1,1)</f>
        <v>1868600</v>
      </c>
      <c r="D556" s="4">
        <f ca="1">OFFSET(InputPriceData!C$15,CalculationsAndCharts!$A556+$A$11,IF($C$7,7,0),1,1)</f>
        <v>38.46</v>
      </c>
      <c r="E556" s="4">
        <f ca="1">OFFSET(InputPriceData!D$15,CalculationsAndCharts!$A556+$A$11,IF($C$7,7,0),1,1)</f>
        <v>39.4</v>
      </c>
      <c r="F556" s="4">
        <f ca="1">OFFSET(InputPriceData!E$15,CalculationsAndCharts!$A556+$A$11,IF($C$7,7,0),1,1)</f>
        <v>38.46</v>
      </c>
      <c r="G556" s="4">
        <f ca="1">OFFSET(InputPriceData!F$15,CalculationsAndCharts!$A556+$A$11,IF($C$7,7,0),1,1)</f>
        <v>39.07</v>
      </c>
      <c r="H556" s="126" t="e">
        <f t="shared" si="319"/>
        <v>#N/A</v>
      </c>
      <c r="I556" s="41" t="e">
        <f t="shared" si="351"/>
        <v>#N/A</v>
      </c>
      <c r="J556" s="41" t="e">
        <f t="shared" si="351"/>
        <v>#N/A</v>
      </c>
      <c r="K556" s="215">
        <f t="shared" ca="1" si="320"/>
        <v>38.110484896642966</v>
      </c>
      <c r="L556" s="215">
        <f t="shared" ca="1" si="341"/>
        <v>38.110484896642966</v>
      </c>
      <c r="M556" s="121">
        <f t="shared" ca="1" si="321"/>
        <v>0.67258469509907637</v>
      </c>
      <c r="N556" s="121">
        <f t="shared" ca="1" si="342"/>
        <v>-1.217563287203971E-2</v>
      </c>
      <c r="O556" s="121">
        <f t="shared" ca="1" si="343"/>
        <v>0.97296445171099299</v>
      </c>
      <c r="P556" s="121">
        <f t="shared" ca="1" si="350"/>
        <v>-0.64833993971718107</v>
      </c>
      <c r="Q556" s="121">
        <f t="shared" ca="1" si="322"/>
        <v>0.39237808162892662</v>
      </c>
      <c r="R556" s="121">
        <f t="shared" ca="1" si="323"/>
        <v>0.20134025226969854</v>
      </c>
      <c r="S556" s="121"/>
      <c r="T556" s="124">
        <f t="shared" ca="1" si="324"/>
        <v>39.07</v>
      </c>
      <c r="U556" s="124">
        <f t="shared" ca="1" si="325"/>
        <v>36.01</v>
      </c>
      <c r="V556" s="121">
        <f t="shared" ca="1" si="326"/>
        <v>1</v>
      </c>
      <c r="W556" s="121" t="e">
        <f t="shared" si="344"/>
        <v>#N/A</v>
      </c>
      <c r="X556" s="124">
        <f t="shared" si="345"/>
        <v>0.2</v>
      </c>
      <c r="Y556" s="124">
        <f t="shared" si="346"/>
        <v>0.8</v>
      </c>
      <c r="Z556" t="e">
        <f t="shared" ca="1" si="327"/>
        <v>#N/A</v>
      </c>
      <c r="AA556" t="e">
        <f t="shared" ca="1" si="328"/>
        <v>#N/A</v>
      </c>
      <c r="AB556" t="e">
        <f t="shared" ca="1" si="329"/>
        <v>#N/A</v>
      </c>
      <c r="AC556" t="e">
        <f t="shared" ca="1" si="330"/>
        <v>#N/A</v>
      </c>
      <c r="AD556" t="b">
        <f t="shared" ca="1" si="331"/>
        <v>0</v>
      </c>
      <c r="AE556" t="b">
        <f t="shared" ca="1" si="318"/>
        <v>0</v>
      </c>
      <c r="AF556" t="b">
        <f t="shared" ca="1" si="347"/>
        <v>1</v>
      </c>
      <c r="AG556" t="b">
        <f t="shared" ca="1" si="332"/>
        <v>0</v>
      </c>
      <c r="AH556" t="b">
        <f t="shared" ca="1" si="314"/>
        <v>0</v>
      </c>
      <c r="AI556" s="225" t="e">
        <f t="shared" ca="1" si="333"/>
        <v>#N/A</v>
      </c>
      <c r="AJ556" s="225" t="e">
        <f t="shared" ca="1" si="334"/>
        <v>#N/A</v>
      </c>
      <c r="AK556" s="225" t="e">
        <f t="shared" ca="1" si="335"/>
        <v>#N/A</v>
      </c>
      <c r="AL556" s="225" t="e">
        <f t="shared" ca="1" si="336"/>
        <v>#N/A</v>
      </c>
      <c r="AM556" t="b">
        <f t="shared" ca="1" si="337"/>
        <v>0</v>
      </c>
      <c r="AN556" t="b">
        <f t="shared" ca="1" si="315"/>
        <v>0</v>
      </c>
      <c r="AO556" t="b">
        <f t="shared" ca="1" si="348"/>
        <v>0</v>
      </c>
      <c r="AP556" t="b">
        <f t="shared" ca="1" si="338"/>
        <v>0</v>
      </c>
      <c r="AQ556" t="b">
        <f t="shared" ca="1" si="316"/>
        <v>0</v>
      </c>
      <c r="AR556" s="124" t="e">
        <f t="shared" ca="1" si="339"/>
        <v>#N/A</v>
      </c>
      <c r="AS556" s="124" t="e">
        <f t="shared" ca="1" si="340"/>
        <v>#N/A</v>
      </c>
      <c r="AT556" t="e">
        <f t="shared" ca="1" si="349"/>
        <v>#N/A</v>
      </c>
      <c r="AU556" t="e">
        <f t="shared" ca="1" si="349"/>
        <v>#N/A</v>
      </c>
    </row>
    <row r="557" spans="1:47" x14ac:dyDescent="0.25">
      <c r="A557">
        <v>525</v>
      </c>
      <c r="B557" s="74">
        <f ca="1">OFFSET(InputPriceData!B$15,CalculationsAndCharts!$A557+$A$11,0,1,1)</f>
        <v>40826</v>
      </c>
      <c r="C557" s="3">
        <f ca="1">OFFSET(InputPriceData!G$15,CalculationsAndCharts!$A557+$A$11,0,1,1)</f>
        <v>1169100</v>
      </c>
      <c r="D557" s="4">
        <f ca="1">OFFSET(InputPriceData!C$15,CalculationsAndCharts!$A557+$A$11,IF($C$7,7,0),1,1)</f>
        <v>38.299999999999997</v>
      </c>
      <c r="E557" s="4">
        <f ca="1">OFFSET(InputPriceData!D$15,CalculationsAndCharts!$A557+$A$11,IF($C$7,7,0),1,1)</f>
        <v>38.47</v>
      </c>
      <c r="F557" s="4">
        <f ca="1">OFFSET(InputPriceData!E$15,CalculationsAndCharts!$A557+$A$11,IF($C$7,7,0),1,1)</f>
        <v>37.97</v>
      </c>
      <c r="G557" s="4">
        <f ca="1">OFFSET(InputPriceData!F$15,CalculationsAndCharts!$A557+$A$11,IF($C$7,7,0),1,1)</f>
        <v>38.450000000000003</v>
      </c>
      <c r="H557" s="126" t="e">
        <f t="shared" si="319"/>
        <v>#N/A</v>
      </c>
      <c r="I557" s="41" t="e">
        <f t="shared" si="351"/>
        <v>#N/A</v>
      </c>
      <c r="J557" s="41" t="e">
        <f t="shared" si="351"/>
        <v>#N/A</v>
      </c>
      <c r="K557" s="215">
        <f t="shared" ca="1" si="320"/>
        <v>37.78863757227095</v>
      </c>
      <c r="L557" s="215">
        <f t="shared" ca="1" si="341"/>
        <v>37.78863757227095</v>
      </c>
      <c r="M557" s="121">
        <f t="shared" ca="1" si="321"/>
        <v>0.2555615152728421</v>
      </c>
      <c r="N557" s="121">
        <f t="shared" ca="1" si="342"/>
        <v>-0.24090635804923854</v>
      </c>
      <c r="O557" s="121">
        <f t="shared" ca="1" si="343"/>
        <v>0.97296445171099299</v>
      </c>
      <c r="P557" s="121">
        <f t="shared" ca="1" si="350"/>
        <v>-0.64833993971718107</v>
      </c>
      <c r="Q557" s="121">
        <f t="shared" ca="1" si="322"/>
        <v>0.25129986930402537</v>
      </c>
      <c r="R557" s="121">
        <f t="shared" ca="1" si="323"/>
        <v>0.14468868647131078</v>
      </c>
      <c r="S557" s="121"/>
      <c r="T557" s="124">
        <f t="shared" ca="1" si="324"/>
        <v>38.450000000000003</v>
      </c>
      <c r="U557" s="124">
        <f t="shared" ca="1" si="325"/>
        <v>36.01</v>
      </c>
      <c r="V557" s="121">
        <f t="shared" ca="1" si="326"/>
        <v>1</v>
      </c>
      <c r="W557" s="121" t="e">
        <f t="shared" si="344"/>
        <v>#N/A</v>
      </c>
      <c r="X557" s="124">
        <f t="shared" si="345"/>
        <v>0.2</v>
      </c>
      <c r="Y557" s="124">
        <f t="shared" si="346"/>
        <v>0.8</v>
      </c>
      <c r="Z557" t="e">
        <f t="shared" ca="1" si="327"/>
        <v>#N/A</v>
      </c>
      <c r="AA557" t="e">
        <f t="shared" ca="1" si="328"/>
        <v>#N/A</v>
      </c>
      <c r="AB557" t="e">
        <f t="shared" ca="1" si="329"/>
        <v>#N/A</v>
      </c>
      <c r="AC557" t="e">
        <f t="shared" ca="1" si="330"/>
        <v>#N/A</v>
      </c>
      <c r="AD557" t="b">
        <f t="shared" ca="1" si="331"/>
        <v>0</v>
      </c>
      <c r="AE557" t="b">
        <f t="shared" ca="1" si="318"/>
        <v>0</v>
      </c>
      <c r="AF557" t="b">
        <f t="shared" ca="1" si="347"/>
        <v>1</v>
      </c>
      <c r="AG557" t="b">
        <f t="shared" ca="1" si="332"/>
        <v>0</v>
      </c>
      <c r="AH557" t="b">
        <f t="shared" ca="1" si="314"/>
        <v>0</v>
      </c>
      <c r="AI557" s="225" t="e">
        <f t="shared" ca="1" si="333"/>
        <v>#N/A</v>
      </c>
      <c r="AJ557" s="225" t="e">
        <f t="shared" ca="1" si="334"/>
        <v>#N/A</v>
      </c>
      <c r="AK557" s="225" t="e">
        <f t="shared" ca="1" si="335"/>
        <v>#N/A</v>
      </c>
      <c r="AL557" s="225" t="e">
        <f t="shared" ca="1" si="336"/>
        <v>#N/A</v>
      </c>
      <c r="AM557" t="b">
        <f t="shared" ca="1" si="337"/>
        <v>0</v>
      </c>
      <c r="AN557" t="b">
        <f t="shared" ca="1" si="315"/>
        <v>0</v>
      </c>
      <c r="AO557" t="b">
        <f t="shared" ca="1" si="348"/>
        <v>0</v>
      </c>
      <c r="AP557" t="b">
        <f t="shared" ca="1" si="338"/>
        <v>0</v>
      </c>
      <c r="AQ557" t="b">
        <f t="shared" ca="1" si="316"/>
        <v>0</v>
      </c>
      <c r="AR557" s="124" t="e">
        <f t="shared" ca="1" si="339"/>
        <v>#N/A</v>
      </c>
      <c r="AS557" s="124" t="e">
        <f t="shared" ca="1" si="340"/>
        <v>#N/A</v>
      </c>
      <c r="AT557" t="e">
        <f t="shared" ca="1" si="349"/>
        <v>#N/A</v>
      </c>
      <c r="AU557" t="e">
        <f t="shared" ca="1" si="349"/>
        <v>#N/A</v>
      </c>
    </row>
    <row r="558" spans="1:47" x14ac:dyDescent="0.25">
      <c r="A558">
        <v>526</v>
      </c>
      <c r="B558" s="74">
        <f ca="1">OFFSET(InputPriceData!B$15,CalculationsAndCharts!$A558+$A$11,0,1,1)</f>
        <v>40823</v>
      </c>
      <c r="C558" s="3">
        <f ca="1">OFFSET(InputPriceData!G$15,CalculationsAndCharts!$A558+$A$11,0,1,1)</f>
        <v>1500100</v>
      </c>
      <c r="D558" s="4">
        <f ca="1">OFFSET(InputPriceData!C$15,CalculationsAndCharts!$A558+$A$11,IF($C$7,7,0),1,1)</f>
        <v>38.03</v>
      </c>
      <c r="E558" s="4">
        <f ca="1">OFFSET(InputPriceData!D$15,CalculationsAndCharts!$A558+$A$11,IF($C$7,7,0),1,1)</f>
        <v>38.39</v>
      </c>
      <c r="F558" s="4">
        <f ca="1">OFFSET(InputPriceData!E$15,CalculationsAndCharts!$A558+$A$11,IF($C$7,7,0),1,1)</f>
        <v>37.36</v>
      </c>
      <c r="G558" s="4">
        <f ca="1">OFFSET(InputPriceData!F$15,CalculationsAndCharts!$A558+$A$11,IF($C$7,7,0),1,1)</f>
        <v>37.799999999999997</v>
      </c>
      <c r="H558" s="126" t="e">
        <f t="shared" si="319"/>
        <v>#N/A</v>
      </c>
      <c r="I558" s="41" t="e">
        <f t="shared" si="351"/>
        <v>#N/A</v>
      </c>
      <c r="J558" s="41" t="e">
        <f t="shared" si="351"/>
        <v>#N/A</v>
      </c>
      <c r="K558" s="215">
        <f t="shared" ca="1" si="320"/>
        <v>37.603949931728579</v>
      </c>
      <c r="L558" s="215">
        <f t="shared" ca="1" si="341"/>
        <v>37.603949931728579</v>
      </c>
      <c r="M558" s="121">
        <f t="shared" ca="1" si="321"/>
        <v>-0.28178157751283328</v>
      </c>
      <c r="N558" s="121">
        <f t="shared" ca="1" si="342"/>
        <v>-0.363143383938556</v>
      </c>
      <c r="O558" s="121">
        <f t="shared" ca="1" si="343"/>
        <v>0.97296445171099299</v>
      </c>
      <c r="P558" s="121">
        <f t="shared" ca="1" si="350"/>
        <v>-0.64833993971718107</v>
      </c>
      <c r="Q558" s="121">
        <f t="shared" ca="1" si="322"/>
        <v>0.17590562098422569</v>
      </c>
      <c r="R558" s="121">
        <f t="shared" ca="1" si="323"/>
        <v>0.11597800035216153</v>
      </c>
      <c r="S558" s="121"/>
      <c r="T558" s="124">
        <f t="shared" ca="1" si="324"/>
        <v>38.07</v>
      </c>
      <c r="U558" s="124">
        <f t="shared" ca="1" si="325"/>
        <v>35.74</v>
      </c>
      <c r="V558" s="121">
        <f t="shared" ca="1" si="326"/>
        <v>0.88412017167381829</v>
      </c>
      <c r="W558" s="121" t="e">
        <f t="shared" si="344"/>
        <v>#N/A</v>
      </c>
      <c r="X558" s="124">
        <f t="shared" si="345"/>
        <v>0.2</v>
      </c>
      <c r="Y558" s="124">
        <f t="shared" si="346"/>
        <v>0.8</v>
      </c>
      <c r="Z558" t="e">
        <f t="shared" ca="1" si="327"/>
        <v>#N/A</v>
      </c>
      <c r="AA558" t="e">
        <f t="shared" ca="1" si="328"/>
        <v>#N/A</v>
      </c>
      <c r="AB558" t="e">
        <f t="shared" ca="1" si="329"/>
        <v>#N/A</v>
      </c>
      <c r="AC558" t="e">
        <f t="shared" ca="1" si="330"/>
        <v>#N/A</v>
      </c>
      <c r="AD558" t="b">
        <f t="shared" ca="1" si="331"/>
        <v>0</v>
      </c>
      <c r="AE558" t="b">
        <f t="shared" ca="1" si="318"/>
        <v>0</v>
      </c>
      <c r="AF558" t="b">
        <f t="shared" ca="1" si="347"/>
        <v>1</v>
      </c>
      <c r="AG558" t="b">
        <f t="shared" ca="1" si="332"/>
        <v>0</v>
      </c>
      <c r="AH558" t="b">
        <f t="shared" ca="1" si="314"/>
        <v>0</v>
      </c>
      <c r="AI558" s="225" t="e">
        <f t="shared" ca="1" si="333"/>
        <v>#N/A</v>
      </c>
      <c r="AJ558" s="225" t="e">
        <f t="shared" ca="1" si="334"/>
        <v>#N/A</v>
      </c>
      <c r="AK558" s="225" t="e">
        <f t="shared" ca="1" si="335"/>
        <v>#N/A</v>
      </c>
      <c r="AL558" s="225" t="e">
        <f t="shared" ca="1" si="336"/>
        <v>#N/A</v>
      </c>
      <c r="AM558" t="b">
        <f t="shared" ca="1" si="337"/>
        <v>0</v>
      </c>
      <c r="AN558" t="b">
        <f t="shared" ca="1" si="315"/>
        <v>0</v>
      </c>
      <c r="AO558" t="b">
        <f t="shared" ca="1" si="348"/>
        <v>0</v>
      </c>
      <c r="AP558" t="b">
        <f t="shared" ca="1" si="338"/>
        <v>0</v>
      </c>
      <c r="AQ558" t="b">
        <f t="shared" ca="1" si="316"/>
        <v>0</v>
      </c>
      <c r="AR558" s="124" t="e">
        <f t="shared" ca="1" si="339"/>
        <v>#N/A</v>
      </c>
      <c r="AS558" s="124" t="e">
        <f t="shared" ca="1" si="340"/>
        <v>#N/A</v>
      </c>
      <c r="AT558" t="e">
        <f t="shared" ca="1" si="349"/>
        <v>#N/A</v>
      </c>
      <c r="AU558" t="e">
        <f t="shared" ca="1" si="349"/>
        <v>#N/A</v>
      </c>
    </row>
    <row r="559" spans="1:47" x14ac:dyDescent="0.25">
      <c r="A559">
        <v>527</v>
      </c>
      <c r="B559" s="74">
        <f ca="1">OFFSET(InputPriceData!B$15,CalculationsAndCharts!$A559+$A$11,0,1,1)</f>
        <v>40822</v>
      </c>
      <c r="C559" s="3">
        <f ca="1">OFFSET(InputPriceData!G$15,CalculationsAndCharts!$A559+$A$11,0,1,1)</f>
        <v>2112900</v>
      </c>
      <c r="D559" s="4">
        <f ca="1">OFFSET(InputPriceData!C$15,CalculationsAndCharts!$A559+$A$11,IF($C$7,7,0),1,1)</f>
        <v>38</v>
      </c>
      <c r="E559" s="4">
        <f ca="1">OFFSET(InputPriceData!D$15,CalculationsAndCharts!$A559+$A$11,IF($C$7,7,0),1,1)</f>
        <v>38.11</v>
      </c>
      <c r="F559" s="4">
        <f ca="1">OFFSET(InputPriceData!E$15,CalculationsAndCharts!$A559+$A$11,IF($C$7,7,0),1,1)</f>
        <v>37.409999999999997</v>
      </c>
      <c r="G559" s="4">
        <f ca="1">OFFSET(InputPriceData!F$15,CalculationsAndCharts!$A559+$A$11,IF($C$7,7,0),1,1)</f>
        <v>37.880000000000003</v>
      </c>
      <c r="H559" s="126" t="e">
        <f t="shared" si="319"/>
        <v>#N/A</v>
      </c>
      <c r="I559" s="41" t="e">
        <f t="shared" si="351"/>
        <v>#N/A</v>
      </c>
      <c r="J559" s="41" t="e">
        <f t="shared" si="351"/>
        <v>#N/A</v>
      </c>
      <c r="K559" s="215">
        <f t="shared" ca="1" si="320"/>
        <v>37.475595865646838</v>
      </c>
      <c r="L559" s="215">
        <f t="shared" ca="1" si="341"/>
        <v>37.475595865646838</v>
      </c>
      <c r="M559" s="121">
        <f t="shared" ca="1" si="321"/>
        <v>-0.12328575712819434</v>
      </c>
      <c r="N559" s="121">
        <f t="shared" ca="1" si="342"/>
        <v>-0.44491236547905932</v>
      </c>
      <c r="O559" s="121">
        <f t="shared" ca="1" si="343"/>
        <v>0.97296445171099299</v>
      </c>
      <c r="P559" s="121">
        <f t="shared" ca="1" si="350"/>
        <v>-0.64833993971718107</v>
      </c>
      <c r="Q559" s="121">
        <f t="shared" ca="1" si="322"/>
        <v>0.12547154952126327</v>
      </c>
      <c r="R559" s="121">
        <f t="shared" ca="1" si="323"/>
        <v>0.10625646857574854</v>
      </c>
      <c r="S559" s="121"/>
      <c r="T559" s="124">
        <f t="shared" ca="1" si="324"/>
        <v>38.07</v>
      </c>
      <c r="U559" s="124">
        <f t="shared" ca="1" si="325"/>
        <v>34.799999999999997</v>
      </c>
      <c r="V559" s="121">
        <f t="shared" ca="1" si="326"/>
        <v>0.94189602446483256</v>
      </c>
      <c r="W559" s="121" t="e">
        <f t="shared" si="344"/>
        <v>#N/A</v>
      </c>
      <c r="X559" s="124">
        <f t="shared" si="345"/>
        <v>0.2</v>
      </c>
      <c r="Y559" s="124">
        <f t="shared" si="346"/>
        <v>0.8</v>
      </c>
      <c r="Z559" t="e">
        <f t="shared" ca="1" si="327"/>
        <v>#N/A</v>
      </c>
      <c r="AA559" t="e">
        <f t="shared" ca="1" si="328"/>
        <v>#N/A</v>
      </c>
      <c r="AB559" t="e">
        <f t="shared" ca="1" si="329"/>
        <v>#N/A</v>
      </c>
      <c r="AC559" t="e">
        <f t="shared" ca="1" si="330"/>
        <v>#N/A</v>
      </c>
      <c r="AD559" t="b">
        <f t="shared" ca="1" si="331"/>
        <v>0</v>
      </c>
      <c r="AE559" t="b">
        <f t="shared" ca="1" si="318"/>
        <v>0</v>
      </c>
      <c r="AF559" t="b">
        <f t="shared" ca="1" si="347"/>
        <v>1</v>
      </c>
      <c r="AG559" t="b">
        <f t="shared" ca="1" si="332"/>
        <v>0</v>
      </c>
      <c r="AH559" t="b">
        <f t="shared" ca="1" si="314"/>
        <v>0</v>
      </c>
      <c r="AI559" s="225" t="e">
        <f t="shared" ca="1" si="333"/>
        <v>#N/A</v>
      </c>
      <c r="AJ559" s="225" t="e">
        <f t="shared" ca="1" si="334"/>
        <v>#N/A</v>
      </c>
      <c r="AK559" s="225" t="e">
        <f t="shared" ca="1" si="335"/>
        <v>#N/A</v>
      </c>
      <c r="AL559" s="225" t="e">
        <f t="shared" ca="1" si="336"/>
        <v>#N/A</v>
      </c>
      <c r="AM559" t="b">
        <f t="shared" ca="1" si="337"/>
        <v>0</v>
      </c>
      <c r="AN559" t="b">
        <f t="shared" ca="1" si="315"/>
        <v>0</v>
      </c>
      <c r="AO559" t="b">
        <f t="shared" ca="1" si="348"/>
        <v>0</v>
      </c>
      <c r="AP559" t="b">
        <f t="shared" ca="1" si="338"/>
        <v>0</v>
      </c>
      <c r="AQ559" t="b">
        <f t="shared" ca="1" si="316"/>
        <v>0</v>
      </c>
      <c r="AR559" s="124" t="e">
        <f t="shared" ca="1" si="339"/>
        <v>#N/A</v>
      </c>
      <c r="AS559" s="124" t="e">
        <f t="shared" ca="1" si="340"/>
        <v>#N/A</v>
      </c>
      <c r="AT559" t="e">
        <f t="shared" ca="1" si="349"/>
        <v>#N/A</v>
      </c>
      <c r="AU559" t="e">
        <f t="shared" ca="1" si="349"/>
        <v>#N/A</v>
      </c>
    </row>
    <row r="560" spans="1:47" x14ac:dyDescent="0.25">
      <c r="A560">
        <v>528</v>
      </c>
      <c r="B560" s="74">
        <f ca="1">OFFSET(InputPriceData!B$15,CalculationsAndCharts!$A560+$A$11,0,1,1)</f>
        <v>40821</v>
      </c>
      <c r="C560" s="3">
        <f ca="1">OFFSET(InputPriceData!G$15,CalculationsAndCharts!$A560+$A$11,0,1,1)</f>
        <v>1806100</v>
      </c>
      <c r="D560" s="4">
        <f ca="1">OFFSET(InputPriceData!C$15,CalculationsAndCharts!$A560+$A$11,IF($C$7,7,0),1,1)</f>
        <v>37.36</v>
      </c>
      <c r="E560" s="4">
        <f ca="1">OFFSET(InputPriceData!D$15,CalculationsAndCharts!$A560+$A$11,IF($C$7,7,0),1,1)</f>
        <v>37.869999999999997</v>
      </c>
      <c r="F560" s="4">
        <f ca="1">OFFSET(InputPriceData!E$15,CalculationsAndCharts!$A560+$A$11,IF($C$7,7,0),1,1)</f>
        <v>36.950000000000003</v>
      </c>
      <c r="G560" s="4">
        <f ca="1">OFFSET(InputPriceData!F$15,CalculationsAndCharts!$A560+$A$11,IF($C$7,7,0),1,1)</f>
        <v>37.71</v>
      </c>
      <c r="H560" s="126" t="e">
        <f t="shared" si="319"/>
        <v>#N/A</v>
      </c>
      <c r="I560" s="41" t="e">
        <f t="shared" si="351"/>
        <v>#N/A</v>
      </c>
      <c r="J560" s="41" t="e">
        <f t="shared" si="351"/>
        <v>#N/A</v>
      </c>
      <c r="K560" s="215">
        <f t="shared" ca="1" si="320"/>
        <v>37.387798892882245</v>
      </c>
      <c r="L560" s="215">
        <f t="shared" ca="1" si="341"/>
        <v>37.387798892882245</v>
      </c>
      <c r="M560" s="121">
        <f t="shared" ca="1" si="321"/>
        <v>-0.2062165934171637</v>
      </c>
      <c r="N560" s="121">
        <f t="shared" ca="1" si="342"/>
        <v>-0.49454668499245524</v>
      </c>
      <c r="O560" s="121">
        <f t="shared" ca="1" si="343"/>
        <v>1.7080637519022206</v>
      </c>
      <c r="P560" s="121">
        <f t="shared" ca="1" si="350"/>
        <v>-0.64833993971718107</v>
      </c>
      <c r="Q560" s="121">
        <f t="shared" ca="1" si="322"/>
        <v>6.5266089707673905E-2</v>
      </c>
      <c r="R560" s="121">
        <f t="shared" ca="1" si="323"/>
        <v>0.1099662037224548</v>
      </c>
      <c r="S560" s="121"/>
      <c r="T560" s="124">
        <f t="shared" ca="1" si="324"/>
        <v>38.07</v>
      </c>
      <c r="U560" s="124">
        <f t="shared" ca="1" si="325"/>
        <v>34.799999999999997</v>
      </c>
      <c r="V560" s="121">
        <f t="shared" ca="1" si="326"/>
        <v>0.88990825688073427</v>
      </c>
      <c r="W560" s="121" t="e">
        <f t="shared" si="344"/>
        <v>#N/A</v>
      </c>
      <c r="X560" s="124">
        <f t="shared" si="345"/>
        <v>0.2</v>
      </c>
      <c r="Y560" s="124">
        <f t="shared" si="346"/>
        <v>0.8</v>
      </c>
      <c r="Z560" t="e">
        <f t="shared" ca="1" si="327"/>
        <v>#N/A</v>
      </c>
      <c r="AA560" t="e">
        <f t="shared" ca="1" si="328"/>
        <v>#N/A</v>
      </c>
      <c r="AB560" t="e">
        <f t="shared" ca="1" si="329"/>
        <v>#N/A</v>
      </c>
      <c r="AC560" t="e">
        <f t="shared" ca="1" si="330"/>
        <v>#N/A</v>
      </c>
      <c r="AD560" t="b">
        <f t="shared" ca="1" si="331"/>
        <v>0</v>
      </c>
      <c r="AE560" t="b">
        <f t="shared" ca="1" si="318"/>
        <v>0</v>
      </c>
      <c r="AF560" t="b">
        <f t="shared" ca="1" si="347"/>
        <v>1</v>
      </c>
      <c r="AG560" t="b">
        <f t="shared" ca="1" si="332"/>
        <v>0</v>
      </c>
      <c r="AH560" t="b">
        <f t="shared" ca="1" si="314"/>
        <v>0</v>
      </c>
      <c r="AI560" s="225" t="e">
        <f t="shared" ca="1" si="333"/>
        <v>#N/A</v>
      </c>
      <c r="AJ560" s="225" t="e">
        <f t="shared" ca="1" si="334"/>
        <v>#N/A</v>
      </c>
      <c r="AK560" s="225" t="e">
        <f t="shared" ca="1" si="335"/>
        <v>#N/A</v>
      </c>
      <c r="AL560" s="225" t="e">
        <f t="shared" ca="1" si="336"/>
        <v>#N/A</v>
      </c>
      <c r="AM560" t="b">
        <f t="shared" ca="1" si="337"/>
        <v>0</v>
      </c>
      <c r="AN560" t="b">
        <f t="shared" ca="1" si="315"/>
        <v>0</v>
      </c>
      <c r="AO560" t="b">
        <f t="shared" ca="1" si="348"/>
        <v>0</v>
      </c>
      <c r="AP560" t="b">
        <f t="shared" ca="1" si="338"/>
        <v>0</v>
      </c>
      <c r="AQ560" t="b">
        <f t="shared" ca="1" si="316"/>
        <v>0</v>
      </c>
      <c r="AR560" s="124" t="e">
        <f t="shared" ca="1" si="339"/>
        <v>#N/A</v>
      </c>
      <c r="AS560" s="124" t="e">
        <f t="shared" ca="1" si="340"/>
        <v>#N/A</v>
      </c>
      <c r="AT560" t="e">
        <f t="shared" ca="1" si="349"/>
        <v>#N/A</v>
      </c>
      <c r="AU560" t="e">
        <f t="shared" ca="1" si="349"/>
        <v>#N/A</v>
      </c>
    </row>
    <row r="561" spans="1:47" x14ac:dyDescent="0.25">
      <c r="A561">
        <v>529</v>
      </c>
      <c r="B561" s="74">
        <f ca="1">OFFSET(InputPriceData!B$15,CalculationsAndCharts!$A561+$A$11,0,1,1)</f>
        <v>40820</v>
      </c>
      <c r="C561" s="3">
        <f ca="1">OFFSET(InputPriceData!G$15,CalculationsAndCharts!$A561+$A$11,0,1,1)</f>
        <v>2109700</v>
      </c>
      <c r="D561" s="4">
        <f ca="1">OFFSET(InputPriceData!C$15,CalculationsAndCharts!$A561+$A$11,IF($C$7,7,0),1,1)</f>
        <v>36.4</v>
      </c>
      <c r="E561" s="4">
        <f ca="1">OFFSET(InputPriceData!D$15,CalculationsAndCharts!$A561+$A$11,IF($C$7,7,0),1,1)</f>
        <v>37.25</v>
      </c>
      <c r="F561" s="4">
        <f ca="1">OFFSET(InputPriceData!E$15,CalculationsAndCharts!$A561+$A$11,IF($C$7,7,0),1,1)</f>
        <v>35.83</v>
      </c>
      <c r="G561" s="4">
        <f ca="1">OFFSET(InputPriceData!F$15,CalculationsAndCharts!$A561+$A$11,IF($C$7,7,0),1,1)</f>
        <v>37.22</v>
      </c>
      <c r="H561" s="126" t="e">
        <f t="shared" si="319"/>
        <v>#N/A</v>
      </c>
      <c r="I561" s="41" t="e">
        <f t="shared" si="351"/>
        <v>#N/A</v>
      </c>
      <c r="J561" s="41" t="e">
        <f t="shared" si="351"/>
        <v>#N/A</v>
      </c>
      <c r="K561" s="215">
        <f t="shared" ca="1" si="320"/>
        <v>37.424949617367744</v>
      </c>
      <c r="L561" s="215">
        <f t="shared" ca="1" si="341"/>
        <v>37.424949617367744</v>
      </c>
      <c r="M561" s="121">
        <f t="shared" ca="1" si="321"/>
        <v>-0.65592074530074718</v>
      </c>
      <c r="N561" s="121">
        <f t="shared" ca="1" si="342"/>
        <v>-0.41224948503797038</v>
      </c>
      <c r="O561" s="121">
        <f t="shared" ca="1" si="343"/>
        <v>2.1246576181756227</v>
      </c>
      <c r="P561" s="121">
        <f t="shared" ca="1" si="350"/>
        <v>-0.64833993971718107</v>
      </c>
      <c r="Q561" s="121">
        <f t="shared" ca="1" si="322"/>
        <v>8.5139077748995734E-2</v>
      </c>
      <c r="R561" s="121">
        <f t="shared" ca="1" si="323"/>
        <v>0.11000175895756187</v>
      </c>
      <c r="S561" s="121"/>
      <c r="T561" s="124">
        <f t="shared" ca="1" si="324"/>
        <v>38.07</v>
      </c>
      <c r="U561" s="124">
        <f t="shared" ca="1" si="325"/>
        <v>34.799999999999997</v>
      </c>
      <c r="V561" s="121">
        <f t="shared" ca="1" si="326"/>
        <v>0.74006116207951056</v>
      </c>
      <c r="W561" s="121" t="e">
        <f t="shared" si="344"/>
        <v>#N/A</v>
      </c>
      <c r="X561" s="124">
        <f t="shared" si="345"/>
        <v>0.2</v>
      </c>
      <c r="Y561" s="124">
        <f t="shared" si="346"/>
        <v>0.8</v>
      </c>
      <c r="Z561" t="e">
        <f t="shared" ca="1" si="327"/>
        <v>#N/A</v>
      </c>
      <c r="AA561" t="e">
        <f t="shared" ca="1" si="328"/>
        <v>#N/A</v>
      </c>
      <c r="AB561" t="e">
        <f t="shared" ca="1" si="329"/>
        <v>#N/A</v>
      </c>
      <c r="AC561" t="e">
        <f t="shared" ca="1" si="330"/>
        <v>#N/A</v>
      </c>
      <c r="AD561" t="b">
        <f t="shared" ca="1" si="331"/>
        <v>0</v>
      </c>
      <c r="AE561" t="b">
        <f t="shared" ca="1" si="318"/>
        <v>0</v>
      </c>
      <c r="AF561" t="b">
        <f t="shared" ca="1" si="347"/>
        <v>1</v>
      </c>
      <c r="AG561" t="b">
        <f t="shared" ca="1" si="332"/>
        <v>0</v>
      </c>
      <c r="AH561" t="b">
        <f t="shared" ca="1" si="314"/>
        <v>0</v>
      </c>
      <c r="AI561" s="225" t="e">
        <f t="shared" ca="1" si="333"/>
        <v>#N/A</v>
      </c>
      <c r="AJ561" s="225" t="e">
        <f t="shared" ca="1" si="334"/>
        <v>#N/A</v>
      </c>
      <c r="AK561" s="225" t="e">
        <f t="shared" ca="1" si="335"/>
        <v>#N/A</v>
      </c>
      <c r="AL561" s="225" t="e">
        <f t="shared" ca="1" si="336"/>
        <v>#N/A</v>
      </c>
      <c r="AM561" t="b">
        <f t="shared" ca="1" si="337"/>
        <v>0</v>
      </c>
      <c r="AN561" t="b">
        <f t="shared" ca="1" si="315"/>
        <v>0</v>
      </c>
      <c r="AO561" t="b">
        <f t="shared" ca="1" si="348"/>
        <v>0</v>
      </c>
      <c r="AP561" t="b">
        <f t="shared" ca="1" si="338"/>
        <v>0</v>
      </c>
      <c r="AQ561" t="b">
        <f t="shared" ca="1" si="316"/>
        <v>0</v>
      </c>
      <c r="AR561" s="124" t="e">
        <f t="shared" ca="1" si="339"/>
        <v>#N/A</v>
      </c>
      <c r="AS561" s="124" t="e">
        <f t="shared" ca="1" si="340"/>
        <v>#N/A</v>
      </c>
      <c r="AT561" t="e">
        <f t="shared" ca="1" si="349"/>
        <v>#N/A</v>
      </c>
      <c r="AU561" t="e">
        <f t="shared" ca="1" si="349"/>
        <v>#N/A</v>
      </c>
    </row>
    <row r="562" spans="1:47" x14ac:dyDescent="0.25">
      <c r="A562">
        <v>530</v>
      </c>
      <c r="B562" s="74">
        <f ca="1">OFFSET(InputPriceData!B$15,CalculationsAndCharts!$A562+$A$11,0,1,1)</f>
        <v>40819</v>
      </c>
      <c r="C562" s="3">
        <f ca="1">OFFSET(InputPriceData!G$15,CalculationsAndCharts!$A562+$A$11,0,1,1)</f>
        <v>2064100</v>
      </c>
      <c r="D562" s="4">
        <f ca="1">OFFSET(InputPriceData!C$15,CalculationsAndCharts!$A562+$A$11,IF($C$7,7,0),1,1)</f>
        <v>37.71</v>
      </c>
      <c r="E562" s="4">
        <f ca="1">OFFSET(InputPriceData!D$15,CalculationsAndCharts!$A562+$A$11,IF($C$7,7,0),1,1)</f>
        <v>37.770000000000003</v>
      </c>
      <c r="F562" s="4">
        <f ca="1">OFFSET(InputPriceData!E$15,CalculationsAndCharts!$A562+$A$11,IF($C$7,7,0),1,1)</f>
        <v>36.51</v>
      </c>
      <c r="G562" s="4">
        <f ca="1">OFFSET(InputPriceData!F$15,CalculationsAndCharts!$A562+$A$11,IF($C$7,7,0),1,1)</f>
        <v>36.82</v>
      </c>
      <c r="H562" s="126" t="e">
        <f t="shared" si="319"/>
        <v>#N/A</v>
      </c>
      <c r="I562" s="41" t="e">
        <f t="shared" si="351"/>
        <v>#N/A</v>
      </c>
      <c r="J562" s="41" t="e">
        <f t="shared" si="351"/>
        <v>#N/A</v>
      </c>
      <c r="K562" s="215">
        <f t="shared" ca="1" si="320"/>
        <v>37.539924872739071</v>
      </c>
      <c r="L562" s="215">
        <f t="shared" ca="1" si="341"/>
        <v>37.539924872739071</v>
      </c>
      <c r="M562" s="121">
        <f t="shared" ca="1" si="321"/>
        <v>-1.0920688400228968</v>
      </c>
      <c r="N562" s="121">
        <f t="shared" ca="1" si="342"/>
        <v>-0.22373959092812265</v>
      </c>
      <c r="O562" s="121">
        <f t="shared" ca="1" si="343"/>
        <v>2.2927979832381831</v>
      </c>
      <c r="P562" s="121">
        <f t="shared" ca="1" si="350"/>
        <v>-0.64833993971718107</v>
      </c>
      <c r="Q562" s="121">
        <f t="shared" ca="1" si="322"/>
        <v>0.1443660106773926</v>
      </c>
      <c r="R562" s="121">
        <f t="shared" ca="1" si="323"/>
        <v>8.8670805168100719E-2</v>
      </c>
      <c r="S562" s="121"/>
      <c r="T562" s="124">
        <f t="shared" ca="1" si="324"/>
        <v>38.07</v>
      </c>
      <c r="U562" s="124">
        <f t="shared" ca="1" si="325"/>
        <v>34.799999999999997</v>
      </c>
      <c r="V562" s="121">
        <f t="shared" ca="1" si="326"/>
        <v>0.61773700305810431</v>
      </c>
      <c r="W562" s="121" t="e">
        <f t="shared" si="344"/>
        <v>#N/A</v>
      </c>
      <c r="X562" s="124">
        <f t="shared" si="345"/>
        <v>0.2</v>
      </c>
      <c r="Y562" s="124">
        <f t="shared" si="346"/>
        <v>0.8</v>
      </c>
      <c r="Z562" t="e">
        <f t="shared" ca="1" si="327"/>
        <v>#N/A</v>
      </c>
      <c r="AA562" t="e">
        <f t="shared" ca="1" si="328"/>
        <v>#N/A</v>
      </c>
      <c r="AB562" t="e">
        <f t="shared" ca="1" si="329"/>
        <v>#N/A</v>
      </c>
      <c r="AC562" t="e">
        <f t="shared" ca="1" si="330"/>
        <v>#N/A</v>
      </c>
      <c r="AD562" t="b">
        <f t="shared" ca="1" si="331"/>
        <v>0</v>
      </c>
      <c r="AE562" t="b">
        <f t="shared" ca="1" si="318"/>
        <v>0</v>
      </c>
      <c r="AF562" t="b">
        <f t="shared" ca="1" si="347"/>
        <v>1</v>
      </c>
      <c r="AG562" t="b">
        <f t="shared" ca="1" si="332"/>
        <v>0</v>
      </c>
      <c r="AH562" t="b">
        <f t="shared" ca="1" si="314"/>
        <v>0</v>
      </c>
      <c r="AI562" s="225" t="e">
        <f t="shared" ca="1" si="333"/>
        <v>#N/A</v>
      </c>
      <c r="AJ562" s="225" t="e">
        <f t="shared" ca="1" si="334"/>
        <v>#N/A</v>
      </c>
      <c r="AK562" s="225" t="e">
        <f t="shared" ca="1" si="335"/>
        <v>#N/A</v>
      </c>
      <c r="AL562" s="225" t="e">
        <f t="shared" ca="1" si="336"/>
        <v>#N/A</v>
      </c>
      <c r="AM562" t="b">
        <f t="shared" ca="1" si="337"/>
        <v>0</v>
      </c>
      <c r="AN562" t="b">
        <f t="shared" ca="1" si="315"/>
        <v>0</v>
      </c>
      <c r="AO562" t="b">
        <f t="shared" ca="1" si="348"/>
        <v>0</v>
      </c>
      <c r="AP562" t="b">
        <f t="shared" ca="1" si="338"/>
        <v>0</v>
      </c>
      <c r="AQ562" t="b">
        <f t="shared" ca="1" si="316"/>
        <v>0</v>
      </c>
      <c r="AR562" s="124" t="e">
        <f t="shared" ca="1" si="339"/>
        <v>#N/A</v>
      </c>
      <c r="AS562" s="124" t="e">
        <f t="shared" ca="1" si="340"/>
        <v>#N/A</v>
      </c>
      <c r="AT562" t="e">
        <f t="shared" ca="1" si="349"/>
        <v>#N/A</v>
      </c>
      <c r="AU562" t="e">
        <f t="shared" ca="1" si="349"/>
        <v>#N/A</v>
      </c>
    </row>
    <row r="563" spans="1:47" x14ac:dyDescent="0.25">
      <c r="A563">
        <v>531</v>
      </c>
      <c r="B563" s="74">
        <f ca="1">OFFSET(InputPriceData!B$15,CalculationsAndCharts!$A563+$A$11,0,1,1)</f>
        <v>40816</v>
      </c>
      <c r="C563" s="3">
        <f ca="1">OFFSET(InputPriceData!G$15,CalculationsAndCharts!$A563+$A$11,0,1,1)</f>
        <v>1778000</v>
      </c>
      <c r="D563" s="4">
        <f ca="1">OFFSET(InputPriceData!C$15,CalculationsAndCharts!$A563+$A$11,IF($C$7,7,0),1,1)</f>
        <v>37.340000000000003</v>
      </c>
      <c r="E563" s="4">
        <f ca="1">OFFSET(InputPriceData!D$15,CalculationsAndCharts!$A563+$A$11,IF($C$7,7,0),1,1)</f>
        <v>38.39</v>
      </c>
      <c r="F563" s="4">
        <f ca="1">OFFSET(InputPriceData!E$15,CalculationsAndCharts!$A563+$A$11,IF($C$7,7,0),1,1)</f>
        <v>36.94</v>
      </c>
      <c r="G563" s="4">
        <f ca="1">OFFSET(InputPriceData!F$15,CalculationsAndCharts!$A563+$A$11,IF($C$7,7,0),1,1)</f>
        <v>37.76</v>
      </c>
      <c r="H563" s="126" t="e">
        <f t="shared" si="319"/>
        <v>#N/A</v>
      </c>
      <c r="I563" s="41" t="e">
        <f t="shared" si="351"/>
        <v>#N/A</v>
      </c>
      <c r="J563" s="41" t="e">
        <f t="shared" si="351"/>
        <v>#N/A</v>
      </c>
      <c r="K563" s="215">
        <f t="shared" ca="1" si="320"/>
        <v>37.499477089350364</v>
      </c>
      <c r="L563" s="215">
        <f t="shared" ca="1" si="341"/>
        <v>37.499477089350364</v>
      </c>
      <c r="M563" s="121">
        <f t="shared" ca="1" si="321"/>
        <v>-0.13345419340143699</v>
      </c>
      <c r="N563" s="121">
        <f t="shared" ca="1" si="342"/>
        <v>-0.16561255602466679</v>
      </c>
      <c r="O563" s="121">
        <f t="shared" ca="1" si="343"/>
        <v>2.417119677202666</v>
      </c>
      <c r="P563" s="121">
        <f t="shared" ca="1" si="350"/>
        <v>-0.64833993971718107</v>
      </c>
      <c r="Q563" s="121">
        <f t="shared" ca="1" si="322"/>
        <v>0.15747308528486031</v>
      </c>
      <c r="R563" s="121">
        <f t="shared" ca="1" si="323"/>
        <v>5.2860242637608849E-2</v>
      </c>
      <c r="S563" s="121"/>
      <c r="T563" s="124">
        <f t="shared" ca="1" si="324"/>
        <v>38.07</v>
      </c>
      <c r="U563" s="124">
        <f t="shared" ca="1" si="325"/>
        <v>34.799999999999997</v>
      </c>
      <c r="V563" s="121">
        <f t="shared" ca="1" si="326"/>
        <v>0.90519877675840921</v>
      </c>
      <c r="W563" s="121" t="e">
        <f t="shared" si="344"/>
        <v>#N/A</v>
      </c>
      <c r="X563" s="124">
        <f t="shared" si="345"/>
        <v>0.2</v>
      </c>
      <c r="Y563" s="124">
        <f t="shared" si="346"/>
        <v>0.8</v>
      </c>
      <c r="Z563" t="e">
        <f t="shared" ca="1" si="327"/>
        <v>#N/A</v>
      </c>
      <c r="AA563" t="e">
        <f t="shared" ca="1" si="328"/>
        <v>#N/A</v>
      </c>
      <c r="AB563" t="e">
        <f t="shared" ca="1" si="329"/>
        <v>#N/A</v>
      </c>
      <c r="AC563" t="e">
        <f t="shared" ca="1" si="330"/>
        <v>#N/A</v>
      </c>
      <c r="AD563" t="b">
        <f t="shared" ca="1" si="331"/>
        <v>0</v>
      </c>
      <c r="AE563" t="b">
        <f t="shared" ca="1" si="318"/>
        <v>0</v>
      </c>
      <c r="AF563" t="b">
        <f t="shared" ca="1" si="347"/>
        <v>1</v>
      </c>
      <c r="AG563" t="b">
        <f t="shared" ca="1" si="332"/>
        <v>0</v>
      </c>
      <c r="AH563" t="b">
        <f t="shared" ca="1" si="314"/>
        <v>0</v>
      </c>
      <c r="AI563" s="225" t="e">
        <f t="shared" ca="1" si="333"/>
        <v>#N/A</v>
      </c>
      <c r="AJ563" s="225" t="e">
        <f t="shared" ca="1" si="334"/>
        <v>#N/A</v>
      </c>
      <c r="AK563" s="225" t="e">
        <f t="shared" ca="1" si="335"/>
        <v>#N/A</v>
      </c>
      <c r="AL563" s="225" t="e">
        <f t="shared" ca="1" si="336"/>
        <v>#N/A</v>
      </c>
      <c r="AM563" t="b">
        <f t="shared" ca="1" si="337"/>
        <v>0</v>
      </c>
      <c r="AN563" t="b">
        <f t="shared" ca="1" si="315"/>
        <v>0</v>
      </c>
      <c r="AO563" t="b">
        <f t="shared" ca="1" si="348"/>
        <v>0</v>
      </c>
      <c r="AP563" t="b">
        <f t="shared" ca="1" si="338"/>
        <v>0</v>
      </c>
      <c r="AQ563" t="b">
        <f t="shared" ca="1" si="316"/>
        <v>0</v>
      </c>
      <c r="AR563" s="124" t="e">
        <f t="shared" ca="1" si="339"/>
        <v>#N/A</v>
      </c>
      <c r="AS563" s="124" t="e">
        <f t="shared" ca="1" si="340"/>
        <v>#N/A</v>
      </c>
      <c r="AT563" t="e">
        <f t="shared" ca="1" si="349"/>
        <v>#N/A</v>
      </c>
      <c r="AU563" t="e">
        <f t="shared" ca="1" si="349"/>
        <v>#N/A</v>
      </c>
    </row>
    <row r="564" spans="1:47" x14ac:dyDescent="0.25">
      <c r="A564">
        <v>532</v>
      </c>
      <c r="B564" s="74">
        <f ca="1">OFFSET(InputPriceData!B$15,CalculationsAndCharts!$A564+$A$11,0,1,1)</f>
        <v>40815</v>
      </c>
      <c r="C564" s="3">
        <f ca="1">OFFSET(InputPriceData!G$15,CalculationsAndCharts!$A564+$A$11,0,1,1)</f>
        <v>3239300</v>
      </c>
      <c r="D564" s="4">
        <f ca="1">OFFSET(InputPriceData!C$15,CalculationsAndCharts!$A564+$A$11,IF($C$7,7,0),1,1)</f>
        <v>38.090000000000003</v>
      </c>
      <c r="E564" s="4">
        <f ca="1">OFFSET(InputPriceData!D$15,CalculationsAndCharts!$A564+$A$11,IF($C$7,7,0),1,1)</f>
        <v>38.22</v>
      </c>
      <c r="F564" s="4">
        <f ca="1">OFFSET(InputPriceData!E$15,CalculationsAndCharts!$A564+$A$11,IF($C$7,7,0),1,1)</f>
        <v>36.69</v>
      </c>
      <c r="G564" s="4">
        <f ca="1">OFFSET(InputPriceData!F$15,CalculationsAndCharts!$A564+$A$11,IF($C$7,7,0),1,1)</f>
        <v>37.72</v>
      </c>
      <c r="H564" s="126" t="e">
        <f t="shared" si="319"/>
        <v>#N/A</v>
      </c>
      <c r="I564" s="41" t="e">
        <f t="shared" si="351"/>
        <v>#N/A</v>
      </c>
      <c r="J564" s="41" t="e">
        <f t="shared" si="351"/>
        <v>#N/A</v>
      </c>
      <c r="K564" s="215">
        <f t="shared" ca="1" si="320"/>
        <v>37.272210694972898</v>
      </c>
      <c r="L564" s="215">
        <f t="shared" ca="1" si="341"/>
        <v>37.272210694972898</v>
      </c>
      <c r="M564" s="121">
        <f t="shared" ca="1" si="321"/>
        <v>-5.5838233002881377E-2</v>
      </c>
      <c r="N564" s="121">
        <f t="shared" ca="1" si="342"/>
        <v>-0.29948711414226387</v>
      </c>
      <c r="O564" s="121">
        <f t="shared" ca="1" si="343"/>
        <v>2.417119677202666</v>
      </c>
      <c r="P564" s="121">
        <f t="shared" ca="1" si="350"/>
        <v>-0.64833993971718107</v>
      </c>
      <c r="Q564" s="121">
        <f t="shared" ca="1" si="322"/>
        <v>0.11380114865954169</v>
      </c>
      <c r="R564" s="121">
        <f t="shared" ca="1" si="323"/>
        <v>2.6143966165054423E-2</v>
      </c>
      <c r="S564" s="121"/>
      <c r="T564" s="124">
        <f t="shared" ca="1" si="324"/>
        <v>38.07</v>
      </c>
      <c r="U564" s="124">
        <f t="shared" ca="1" si="325"/>
        <v>34.799999999999997</v>
      </c>
      <c r="V564" s="121">
        <f t="shared" ca="1" si="326"/>
        <v>0.89296636085626879</v>
      </c>
      <c r="W564" s="121" t="e">
        <f t="shared" si="344"/>
        <v>#N/A</v>
      </c>
      <c r="X564" s="124">
        <f t="shared" si="345"/>
        <v>0.2</v>
      </c>
      <c r="Y564" s="124">
        <f t="shared" si="346"/>
        <v>0.8</v>
      </c>
      <c r="Z564" t="e">
        <f t="shared" ca="1" si="327"/>
        <v>#N/A</v>
      </c>
      <c r="AA564" t="e">
        <f t="shared" ca="1" si="328"/>
        <v>#N/A</v>
      </c>
      <c r="AB564" t="e">
        <f t="shared" ca="1" si="329"/>
        <v>#N/A</v>
      </c>
      <c r="AC564" t="e">
        <f t="shared" ca="1" si="330"/>
        <v>#N/A</v>
      </c>
      <c r="AD564" t="b">
        <f t="shared" ca="1" si="331"/>
        <v>0</v>
      </c>
      <c r="AE564" t="b">
        <f t="shared" ca="1" si="318"/>
        <v>0</v>
      </c>
      <c r="AF564" t="b">
        <f t="shared" ca="1" si="347"/>
        <v>1</v>
      </c>
      <c r="AG564" t="b">
        <f t="shared" ca="1" si="332"/>
        <v>0</v>
      </c>
      <c r="AH564" t="b">
        <f t="shared" ca="1" si="314"/>
        <v>0</v>
      </c>
      <c r="AI564" s="225" t="e">
        <f t="shared" ca="1" si="333"/>
        <v>#N/A</v>
      </c>
      <c r="AJ564" s="225" t="e">
        <f t="shared" ca="1" si="334"/>
        <v>#N/A</v>
      </c>
      <c r="AK564" s="225" t="e">
        <f t="shared" ca="1" si="335"/>
        <v>#N/A</v>
      </c>
      <c r="AL564" s="225" t="e">
        <f t="shared" ca="1" si="336"/>
        <v>#N/A</v>
      </c>
      <c r="AM564" t="b">
        <f t="shared" ca="1" si="337"/>
        <v>0</v>
      </c>
      <c r="AN564" t="b">
        <f t="shared" ca="1" si="315"/>
        <v>0</v>
      </c>
      <c r="AO564" t="b">
        <f t="shared" ca="1" si="348"/>
        <v>0</v>
      </c>
      <c r="AP564" t="b">
        <f t="shared" ca="1" si="338"/>
        <v>0</v>
      </c>
      <c r="AQ564" t="b">
        <f t="shared" ca="1" si="316"/>
        <v>0</v>
      </c>
      <c r="AR564" s="124" t="e">
        <f t="shared" ca="1" si="339"/>
        <v>#N/A</v>
      </c>
      <c r="AS564" s="124" t="e">
        <f t="shared" ca="1" si="340"/>
        <v>#N/A</v>
      </c>
      <c r="AT564" t="e">
        <f t="shared" ca="1" si="349"/>
        <v>#N/A</v>
      </c>
      <c r="AU564" t="e">
        <f t="shared" ca="1" si="349"/>
        <v>#N/A</v>
      </c>
    </row>
    <row r="565" spans="1:47" x14ac:dyDescent="0.25">
      <c r="A565">
        <v>533</v>
      </c>
      <c r="B565" s="74">
        <f ca="1">OFFSET(InputPriceData!B$15,CalculationsAndCharts!$A565+$A$11,0,1,1)</f>
        <v>40814</v>
      </c>
      <c r="C565" s="3">
        <f ca="1">OFFSET(InputPriceData!G$15,CalculationsAndCharts!$A565+$A$11,0,1,1)</f>
        <v>2282900</v>
      </c>
      <c r="D565" s="4">
        <f ca="1">OFFSET(InputPriceData!C$15,CalculationsAndCharts!$A565+$A$11,IF($C$7,7,0),1,1)</f>
        <v>37.31</v>
      </c>
      <c r="E565" s="4">
        <f ca="1">OFFSET(InputPriceData!D$15,CalculationsAndCharts!$A565+$A$11,IF($C$7,7,0),1,1)</f>
        <v>38.200000000000003</v>
      </c>
      <c r="F565" s="4">
        <f ca="1">OFFSET(InputPriceData!E$15,CalculationsAndCharts!$A565+$A$11,IF($C$7,7,0),1,1)</f>
        <v>37.22</v>
      </c>
      <c r="G565" s="4">
        <f ca="1">OFFSET(InputPriceData!F$15,CalculationsAndCharts!$A565+$A$11,IF($C$7,7,0),1,1)</f>
        <v>37.78</v>
      </c>
      <c r="H565" s="126" t="e">
        <f t="shared" si="319"/>
        <v>#N/A</v>
      </c>
      <c r="I565" s="41" t="e">
        <f t="shared" si="351"/>
        <v>#N/A</v>
      </c>
      <c r="J565" s="41" t="e">
        <f t="shared" si="351"/>
        <v>#N/A</v>
      </c>
      <c r="K565" s="215">
        <f t="shared" ca="1" si="320"/>
        <v>37.007553577473203</v>
      </c>
      <c r="L565" s="215">
        <f t="shared" ca="1" si="341"/>
        <v>37.007553577473203</v>
      </c>
      <c r="M565" s="121">
        <f t="shared" ca="1" si="321"/>
        <v>0.14805727165987045</v>
      </c>
      <c r="N565" s="121">
        <f t="shared" ca="1" si="342"/>
        <v>-0.49891059800401699</v>
      </c>
      <c r="O565" s="121">
        <f t="shared" ca="1" si="343"/>
        <v>2.417119677202666</v>
      </c>
      <c r="P565" s="121">
        <f t="shared" ca="1" si="350"/>
        <v>-0.64833993971718107</v>
      </c>
      <c r="Q565" s="121">
        <f t="shared" ca="1" si="322"/>
        <v>4.8746145892246226E-2</v>
      </c>
      <c r="R565" s="121">
        <f t="shared" ca="1" si="323"/>
        <v>2.8576013130997877E-2</v>
      </c>
      <c r="S565" s="121"/>
      <c r="T565" s="124">
        <f t="shared" ca="1" si="324"/>
        <v>38.07</v>
      </c>
      <c r="U565" s="124">
        <f t="shared" ca="1" si="325"/>
        <v>34.799999999999997</v>
      </c>
      <c r="V565" s="121">
        <f t="shared" ca="1" si="326"/>
        <v>0.91131498470948047</v>
      </c>
      <c r="W565" s="121" t="e">
        <f t="shared" si="344"/>
        <v>#N/A</v>
      </c>
      <c r="X565" s="124">
        <f t="shared" si="345"/>
        <v>0.2</v>
      </c>
      <c r="Y565" s="124">
        <f t="shared" si="346"/>
        <v>0.8</v>
      </c>
      <c r="Z565" t="e">
        <f t="shared" ca="1" si="327"/>
        <v>#N/A</v>
      </c>
      <c r="AA565" t="e">
        <f t="shared" ca="1" si="328"/>
        <v>#N/A</v>
      </c>
      <c r="AB565" t="e">
        <f t="shared" ca="1" si="329"/>
        <v>#N/A</v>
      </c>
      <c r="AC565" t="e">
        <f t="shared" ca="1" si="330"/>
        <v>#N/A</v>
      </c>
      <c r="AD565" t="b">
        <f t="shared" ca="1" si="331"/>
        <v>0</v>
      </c>
      <c r="AE565" t="b">
        <f t="shared" ca="1" si="318"/>
        <v>0</v>
      </c>
      <c r="AF565" t="b">
        <f t="shared" ca="1" si="347"/>
        <v>1</v>
      </c>
      <c r="AG565" t="b">
        <f t="shared" ca="1" si="332"/>
        <v>0</v>
      </c>
      <c r="AH565" t="b">
        <f t="shared" ca="1" si="314"/>
        <v>0</v>
      </c>
      <c r="AI565" s="225" t="e">
        <f t="shared" ca="1" si="333"/>
        <v>#N/A</v>
      </c>
      <c r="AJ565" s="225" t="e">
        <f t="shared" ca="1" si="334"/>
        <v>#N/A</v>
      </c>
      <c r="AK565" s="225" t="e">
        <f t="shared" ca="1" si="335"/>
        <v>#N/A</v>
      </c>
      <c r="AL565" s="225" t="e">
        <f t="shared" ca="1" si="336"/>
        <v>#N/A</v>
      </c>
      <c r="AM565" t="b">
        <f t="shared" ca="1" si="337"/>
        <v>0</v>
      </c>
      <c r="AN565" t="b">
        <f t="shared" ca="1" si="315"/>
        <v>0</v>
      </c>
      <c r="AO565" t="b">
        <f t="shared" ca="1" si="348"/>
        <v>0</v>
      </c>
      <c r="AP565" t="b">
        <f t="shared" ca="1" si="338"/>
        <v>0</v>
      </c>
      <c r="AQ565" t="b">
        <f t="shared" ca="1" si="316"/>
        <v>0</v>
      </c>
      <c r="AR565" s="124" t="e">
        <f t="shared" ca="1" si="339"/>
        <v>#N/A</v>
      </c>
      <c r="AS565" s="124" t="e">
        <f t="shared" ca="1" si="340"/>
        <v>#N/A</v>
      </c>
      <c r="AT565" t="e">
        <f t="shared" ca="1" si="349"/>
        <v>#N/A</v>
      </c>
      <c r="AU565" t="e">
        <f t="shared" ca="1" si="349"/>
        <v>#N/A</v>
      </c>
    </row>
    <row r="566" spans="1:47" x14ac:dyDescent="0.25">
      <c r="A566">
        <v>534</v>
      </c>
      <c r="B566" s="74">
        <f ca="1">OFFSET(InputPriceData!B$15,CalculationsAndCharts!$A566+$A$11,0,1,1)</f>
        <v>40813</v>
      </c>
      <c r="C566" s="3">
        <f ca="1">OFFSET(InputPriceData!G$15,CalculationsAndCharts!$A566+$A$11,0,1,1)</f>
        <v>1675400</v>
      </c>
      <c r="D566" s="4">
        <f ca="1">OFFSET(InputPriceData!C$15,CalculationsAndCharts!$A566+$A$11,IF($C$7,7,0),1,1)</f>
        <v>37.729999999999997</v>
      </c>
      <c r="E566" s="4">
        <f ca="1">OFFSET(InputPriceData!D$15,CalculationsAndCharts!$A566+$A$11,IF($C$7,7,0),1,1)</f>
        <v>37.92</v>
      </c>
      <c r="F566" s="4">
        <f ca="1">OFFSET(InputPriceData!E$15,CalculationsAndCharts!$A566+$A$11,IF($C$7,7,0),1,1)</f>
        <v>37.1</v>
      </c>
      <c r="G566" s="4">
        <f ca="1">OFFSET(InputPriceData!F$15,CalculationsAndCharts!$A566+$A$11,IF($C$7,7,0),1,1)</f>
        <v>37.32</v>
      </c>
      <c r="H566" s="126" t="e">
        <f t="shared" si="319"/>
        <v>#N/A</v>
      </c>
      <c r="I566" s="41" t="e">
        <f t="shared" si="351"/>
        <v>#N/A</v>
      </c>
      <c r="J566" s="41" t="e">
        <f t="shared" si="351"/>
        <v>#N/A</v>
      </c>
      <c r="K566" s="215">
        <f t="shared" ca="1" si="320"/>
        <v>36.821026662242993</v>
      </c>
      <c r="L566" s="215">
        <f t="shared" ca="1" si="341"/>
        <v>36.821026662242993</v>
      </c>
      <c r="M566" s="121">
        <f t="shared" ca="1" si="321"/>
        <v>-0.1796430746964327</v>
      </c>
      <c r="N566" s="121">
        <f t="shared" ca="1" si="342"/>
        <v>-0.64833993971718107</v>
      </c>
      <c r="O566" s="121">
        <f t="shared" ca="1" si="343"/>
        <v>2.417119677202666</v>
      </c>
      <c r="P566" s="121">
        <f t="shared" ca="1" si="350"/>
        <v>-0.64833993971718107</v>
      </c>
      <c r="Q566" s="121">
        <f t="shared" ca="1" si="322"/>
        <v>0</v>
      </c>
      <c r="R566" s="121">
        <f t="shared" ca="1" si="323"/>
        <v>6.6922275683050494E-2</v>
      </c>
      <c r="S566" s="121"/>
      <c r="T566" s="124">
        <f t="shared" ca="1" si="324"/>
        <v>38.07</v>
      </c>
      <c r="U566" s="124">
        <f t="shared" ca="1" si="325"/>
        <v>34.799999999999997</v>
      </c>
      <c r="V566" s="121">
        <f t="shared" ca="1" si="326"/>
        <v>0.77064220183486265</v>
      </c>
      <c r="W566" s="121" t="e">
        <f t="shared" si="344"/>
        <v>#N/A</v>
      </c>
      <c r="X566" s="124">
        <f t="shared" si="345"/>
        <v>0.2</v>
      </c>
      <c r="Y566" s="124">
        <f t="shared" si="346"/>
        <v>0.8</v>
      </c>
      <c r="Z566" t="e">
        <f t="shared" ca="1" si="327"/>
        <v>#N/A</v>
      </c>
      <c r="AA566" t="e">
        <f t="shared" ca="1" si="328"/>
        <v>#N/A</v>
      </c>
      <c r="AB566" t="e">
        <f t="shared" ca="1" si="329"/>
        <v>#N/A</v>
      </c>
      <c r="AC566" t="e">
        <f t="shared" ca="1" si="330"/>
        <v>#N/A</v>
      </c>
      <c r="AD566" t="b">
        <f t="shared" ca="1" si="331"/>
        <v>0</v>
      </c>
      <c r="AE566" t="b">
        <f t="shared" ca="1" si="318"/>
        <v>0</v>
      </c>
      <c r="AF566" t="b">
        <f t="shared" ca="1" si="347"/>
        <v>1</v>
      </c>
      <c r="AG566" t="b">
        <f t="shared" ca="1" si="332"/>
        <v>0</v>
      </c>
      <c r="AH566" t="b">
        <f t="shared" ca="1" si="314"/>
        <v>0</v>
      </c>
      <c r="AI566" s="225" t="e">
        <f t="shared" ca="1" si="333"/>
        <v>#N/A</v>
      </c>
      <c r="AJ566" s="225" t="e">
        <f t="shared" ca="1" si="334"/>
        <v>#N/A</v>
      </c>
      <c r="AK566" s="225" t="e">
        <f t="shared" ca="1" si="335"/>
        <v>#N/A</v>
      </c>
      <c r="AL566" s="225" t="e">
        <f t="shared" ca="1" si="336"/>
        <v>#N/A</v>
      </c>
      <c r="AM566" t="b">
        <f t="shared" ca="1" si="337"/>
        <v>0</v>
      </c>
      <c r="AN566" t="b">
        <f t="shared" ca="1" si="315"/>
        <v>0</v>
      </c>
      <c r="AO566" t="b">
        <f t="shared" ca="1" si="348"/>
        <v>0</v>
      </c>
      <c r="AP566" t="b">
        <f t="shared" ca="1" si="338"/>
        <v>0</v>
      </c>
      <c r="AQ566" t="b">
        <f t="shared" ca="1" si="316"/>
        <v>0</v>
      </c>
      <c r="AR566" s="124" t="e">
        <f t="shared" ca="1" si="339"/>
        <v>#N/A</v>
      </c>
      <c r="AS566" s="124" t="e">
        <f t="shared" ca="1" si="340"/>
        <v>#N/A</v>
      </c>
      <c r="AT566" t="e">
        <f t="shared" ca="1" si="349"/>
        <v>#N/A</v>
      </c>
      <c r="AU566" t="e">
        <f t="shared" ca="1" si="349"/>
        <v>#N/A</v>
      </c>
    </row>
    <row r="567" spans="1:47" x14ac:dyDescent="0.25">
      <c r="A567">
        <v>535</v>
      </c>
      <c r="B567" s="74">
        <f ca="1">OFFSET(InputPriceData!B$15,CalculationsAndCharts!$A567+$A$11,0,1,1)</f>
        <v>40812</v>
      </c>
      <c r="C567" s="3">
        <f ca="1">OFFSET(InputPriceData!G$15,CalculationsAndCharts!$A567+$A$11,0,1,1)</f>
        <v>2341700</v>
      </c>
      <c r="D567" s="4">
        <f ca="1">OFFSET(InputPriceData!C$15,CalculationsAndCharts!$A567+$A$11,IF($C$7,7,0),1,1)</f>
        <v>36.9</v>
      </c>
      <c r="E567" s="4">
        <f ca="1">OFFSET(InputPriceData!D$15,CalculationsAndCharts!$A567+$A$11,IF($C$7,7,0),1,1)</f>
        <v>37.119999999999997</v>
      </c>
      <c r="F567" s="4">
        <f ca="1">OFFSET(InputPriceData!E$15,CalculationsAndCharts!$A567+$A$11,IF($C$7,7,0),1,1)</f>
        <v>36.409999999999997</v>
      </c>
      <c r="G567" s="4">
        <f ca="1">OFFSET(InputPriceData!F$15,CalculationsAndCharts!$A567+$A$11,IF($C$7,7,0),1,1)</f>
        <v>37.08</v>
      </c>
      <c r="H567" s="126" t="e">
        <f t="shared" si="319"/>
        <v>#N/A</v>
      </c>
      <c r="I567" s="41" t="e">
        <f t="shared" si="351"/>
        <v>#N/A</v>
      </c>
      <c r="J567" s="41" t="e">
        <f t="shared" si="351"/>
        <v>#N/A</v>
      </c>
      <c r="K567" s="215">
        <f t="shared" ca="1" si="320"/>
        <v>36.816168557121934</v>
      </c>
      <c r="L567" s="215">
        <f t="shared" ca="1" si="341"/>
        <v>36.816168557121934</v>
      </c>
      <c r="M567" s="121">
        <f t="shared" ca="1" si="321"/>
        <v>-0.33050225935095479</v>
      </c>
      <c r="N567" s="121">
        <f t="shared" ca="1" si="342"/>
        <v>-0.62234756481315467</v>
      </c>
      <c r="O567" s="121">
        <f t="shared" ca="1" si="343"/>
        <v>2.417119677202666</v>
      </c>
      <c r="P567" s="121">
        <f t="shared" ca="1" si="350"/>
        <v>-0.62234756481315467</v>
      </c>
      <c r="Q567" s="121">
        <f t="shared" ca="1" si="322"/>
        <v>0</v>
      </c>
      <c r="R567" s="121">
        <f t="shared" ca="1" si="323"/>
        <v>0.13396778407554638</v>
      </c>
      <c r="S567" s="121"/>
      <c r="T567" s="124">
        <f t="shared" ca="1" si="324"/>
        <v>38.07</v>
      </c>
      <c r="U567" s="124">
        <f t="shared" ca="1" si="325"/>
        <v>33.79</v>
      </c>
      <c r="V567" s="121">
        <f t="shared" ca="1" si="326"/>
        <v>0.76869158878504629</v>
      </c>
      <c r="W567" s="121" t="e">
        <f t="shared" si="344"/>
        <v>#N/A</v>
      </c>
      <c r="X567" s="124">
        <f t="shared" si="345"/>
        <v>0.2</v>
      </c>
      <c r="Y567" s="124">
        <f t="shared" si="346"/>
        <v>0.8</v>
      </c>
      <c r="Z567" t="e">
        <f t="shared" ca="1" si="327"/>
        <v>#N/A</v>
      </c>
      <c r="AA567" t="e">
        <f t="shared" ca="1" si="328"/>
        <v>#N/A</v>
      </c>
      <c r="AB567">
        <f t="shared" ca="1" si="329"/>
        <v>0.13396778407554638</v>
      </c>
      <c r="AC567" t="e">
        <f t="shared" ca="1" si="330"/>
        <v>#N/A</v>
      </c>
      <c r="AD567" t="b">
        <f t="shared" ca="1" si="331"/>
        <v>1</v>
      </c>
      <c r="AE567" t="b">
        <f t="shared" ca="1" si="318"/>
        <v>0</v>
      </c>
      <c r="AF567" t="b">
        <f t="shared" ca="1" si="347"/>
        <v>1</v>
      </c>
      <c r="AG567" t="b">
        <f t="shared" ca="1" si="332"/>
        <v>0</v>
      </c>
      <c r="AH567" t="b">
        <f t="shared" ca="1" si="314"/>
        <v>0</v>
      </c>
      <c r="AI567" s="225" t="e">
        <f t="shared" ca="1" si="333"/>
        <v>#N/A</v>
      </c>
      <c r="AJ567" s="225" t="e">
        <f t="shared" ca="1" si="334"/>
        <v>#N/A</v>
      </c>
      <c r="AK567" s="225" t="e">
        <f t="shared" ca="1" si="335"/>
        <v>#N/A</v>
      </c>
      <c r="AL567" s="225" t="e">
        <f t="shared" ca="1" si="336"/>
        <v>#N/A</v>
      </c>
      <c r="AM567" t="b">
        <f t="shared" ca="1" si="337"/>
        <v>0</v>
      </c>
      <c r="AN567" t="b">
        <f t="shared" ca="1" si="315"/>
        <v>0</v>
      </c>
      <c r="AO567" t="b">
        <f t="shared" ca="1" si="348"/>
        <v>0</v>
      </c>
      <c r="AP567" t="b">
        <f t="shared" ca="1" si="338"/>
        <v>0</v>
      </c>
      <c r="AQ567" t="b">
        <f t="shared" ca="1" si="316"/>
        <v>0</v>
      </c>
      <c r="AR567" s="124" t="e">
        <f t="shared" ca="1" si="339"/>
        <v>#N/A</v>
      </c>
      <c r="AS567" s="124" t="e">
        <f t="shared" ca="1" si="340"/>
        <v>#N/A</v>
      </c>
      <c r="AT567" t="e">
        <f t="shared" ca="1" si="349"/>
        <v>#N/A</v>
      </c>
      <c r="AU567" t="e">
        <f t="shared" ca="1" si="349"/>
        <v>#N/A</v>
      </c>
    </row>
    <row r="568" spans="1:47" x14ac:dyDescent="0.25">
      <c r="A568">
        <v>536</v>
      </c>
      <c r="B568" s="74">
        <f ca="1">OFFSET(InputPriceData!B$15,CalculationsAndCharts!$A568+$A$11,0,1,1)</f>
        <v>40809</v>
      </c>
      <c r="C568" s="3">
        <f ca="1">OFFSET(InputPriceData!G$15,CalculationsAndCharts!$A568+$A$11,0,1,1)</f>
        <v>2712700</v>
      </c>
      <c r="D568" s="4">
        <f ca="1">OFFSET(InputPriceData!C$15,CalculationsAndCharts!$A568+$A$11,IF($C$7,7,0),1,1)</f>
        <v>36</v>
      </c>
      <c r="E568" s="4">
        <f ca="1">OFFSET(InputPriceData!D$15,CalculationsAndCharts!$A568+$A$11,IF($C$7,7,0),1,1)</f>
        <v>36.71</v>
      </c>
      <c r="F568" s="4">
        <f ca="1">OFFSET(InputPriceData!E$15,CalculationsAndCharts!$A568+$A$11,IF($C$7,7,0),1,1)</f>
        <v>35.979999999999997</v>
      </c>
      <c r="G568" s="4">
        <f ca="1">OFFSET(InputPriceData!F$15,CalculationsAndCharts!$A568+$A$11,IF($C$7,7,0),1,1)</f>
        <v>36.549999999999997</v>
      </c>
      <c r="H568" s="126" t="e">
        <f t="shared" si="319"/>
        <v>#N/A</v>
      </c>
      <c r="I568" s="41" t="e">
        <f t="shared" si="351"/>
        <v>#N/A</v>
      </c>
      <c r="J568" s="41" t="e">
        <f t="shared" si="351"/>
        <v>#N/A</v>
      </c>
      <c r="K568" s="215">
        <f t="shared" ca="1" si="320"/>
        <v>37.040588661322779</v>
      </c>
      <c r="L568" s="215">
        <f t="shared" ca="1" si="341"/>
        <v>37.040588661322779</v>
      </c>
      <c r="M568" s="121">
        <f t="shared" ca="1" si="321"/>
        <v>-0.82781220631282593</v>
      </c>
      <c r="N568" s="121">
        <f t="shared" ca="1" si="342"/>
        <v>-0.3331093652959965</v>
      </c>
      <c r="O568" s="121">
        <f t="shared" ca="1" si="343"/>
        <v>2.417119677202666</v>
      </c>
      <c r="P568" s="121">
        <f t="shared" ca="1" si="350"/>
        <v>-0.3331093652959965</v>
      </c>
      <c r="Q568" s="121">
        <f t="shared" ca="1" si="322"/>
        <v>0</v>
      </c>
      <c r="R568" s="121">
        <f t="shared" ca="1" si="323"/>
        <v>0.21452663662090887</v>
      </c>
      <c r="S568" s="121"/>
      <c r="T568" s="124">
        <f t="shared" ca="1" si="324"/>
        <v>38.07</v>
      </c>
      <c r="U568" s="124">
        <f t="shared" ca="1" si="325"/>
        <v>32.549999999999997</v>
      </c>
      <c r="V568" s="121">
        <f t="shared" ca="1" si="326"/>
        <v>0.72463768115941984</v>
      </c>
      <c r="W568" s="121" t="e">
        <f t="shared" si="344"/>
        <v>#N/A</v>
      </c>
      <c r="X568" s="124">
        <f t="shared" si="345"/>
        <v>0.2</v>
      </c>
      <c r="Y568" s="124">
        <f t="shared" si="346"/>
        <v>0.8</v>
      </c>
      <c r="Z568" t="e">
        <f t="shared" ca="1" si="327"/>
        <v>#N/A</v>
      </c>
      <c r="AA568" t="e">
        <f t="shared" ca="1" si="328"/>
        <v>#N/A</v>
      </c>
      <c r="AB568" t="e">
        <f t="shared" ca="1" si="329"/>
        <v>#N/A</v>
      </c>
      <c r="AC568" t="e">
        <f t="shared" ca="1" si="330"/>
        <v>#N/A</v>
      </c>
      <c r="AD568" t="b">
        <f t="shared" ca="1" si="331"/>
        <v>0</v>
      </c>
      <c r="AE568" t="b">
        <f t="shared" ca="1" si="318"/>
        <v>0</v>
      </c>
      <c r="AF568" t="b">
        <f t="shared" ca="1" si="347"/>
        <v>1</v>
      </c>
      <c r="AG568" t="b">
        <f t="shared" ca="1" si="332"/>
        <v>0</v>
      </c>
      <c r="AH568" t="b">
        <f t="shared" ca="1" si="314"/>
        <v>0</v>
      </c>
      <c r="AI568" s="225" t="e">
        <f t="shared" ca="1" si="333"/>
        <v>#N/A</v>
      </c>
      <c r="AJ568" s="225" t="e">
        <f t="shared" ca="1" si="334"/>
        <v>#N/A</v>
      </c>
      <c r="AK568" s="225" t="e">
        <f t="shared" ca="1" si="335"/>
        <v>#N/A</v>
      </c>
      <c r="AL568" s="225" t="e">
        <f t="shared" ca="1" si="336"/>
        <v>#N/A</v>
      </c>
      <c r="AM568" t="b">
        <f t="shared" ca="1" si="337"/>
        <v>0</v>
      </c>
      <c r="AN568" t="b">
        <f t="shared" ca="1" si="315"/>
        <v>0</v>
      </c>
      <c r="AO568" t="b">
        <f t="shared" ca="1" si="348"/>
        <v>0</v>
      </c>
      <c r="AP568" t="b">
        <f t="shared" ca="1" si="338"/>
        <v>0</v>
      </c>
      <c r="AQ568" t="b">
        <f t="shared" ca="1" si="316"/>
        <v>0</v>
      </c>
      <c r="AR568" s="124" t="e">
        <f t="shared" ca="1" si="339"/>
        <v>#N/A</v>
      </c>
      <c r="AS568" s="124" t="e">
        <f t="shared" ca="1" si="340"/>
        <v>#N/A</v>
      </c>
      <c r="AT568" t="e">
        <f t="shared" ca="1" si="349"/>
        <v>#N/A</v>
      </c>
      <c r="AU568" t="e">
        <f t="shared" ca="1" si="349"/>
        <v>#N/A</v>
      </c>
    </row>
    <row r="569" spans="1:47" x14ac:dyDescent="0.25">
      <c r="A569">
        <v>537</v>
      </c>
      <c r="B569" s="74">
        <f ca="1">OFFSET(InputPriceData!B$15,CalculationsAndCharts!$A569+$A$11,0,1,1)</f>
        <v>40808</v>
      </c>
      <c r="C569" s="3">
        <f ca="1">OFFSET(InputPriceData!G$15,CalculationsAndCharts!$A569+$A$11,0,1,1)</f>
        <v>3176800</v>
      </c>
      <c r="D569" s="4">
        <f ca="1">OFFSET(InputPriceData!C$15,CalculationsAndCharts!$A569+$A$11,IF($C$7,7,0),1,1)</f>
        <v>36.22</v>
      </c>
      <c r="E569" s="4">
        <f ca="1">OFFSET(InputPriceData!D$15,CalculationsAndCharts!$A569+$A$11,IF($C$7,7,0),1,1)</f>
        <v>37.54</v>
      </c>
      <c r="F569" s="4">
        <f ca="1">OFFSET(InputPriceData!E$15,CalculationsAndCharts!$A569+$A$11,IF($C$7,7,0),1,1)</f>
        <v>35.76</v>
      </c>
      <c r="G569" s="4">
        <f ca="1">OFFSET(InputPriceData!F$15,CalculationsAndCharts!$A569+$A$11,IF($C$7,7,0),1,1)</f>
        <v>36.01</v>
      </c>
      <c r="H569" s="126" t="e">
        <f t="shared" si="319"/>
        <v>#N/A</v>
      </c>
      <c r="I569" s="41" t="e">
        <f t="shared" si="351"/>
        <v>#N/A</v>
      </c>
      <c r="J569" s="41" t="e">
        <f t="shared" si="351"/>
        <v>#N/A</v>
      </c>
      <c r="K569" s="215">
        <f t="shared" ca="1" si="320"/>
        <v>37.447389599356988</v>
      </c>
      <c r="L569" s="215">
        <f t="shared" ca="1" si="341"/>
        <v>37.447389599356988</v>
      </c>
      <c r="M569" s="121">
        <f t="shared" ca="1" si="321"/>
        <v>-1.4295866063724418</v>
      </c>
      <c r="N569" s="121">
        <f t="shared" ca="1" si="342"/>
        <v>0.21869449538705554</v>
      </c>
      <c r="O569" s="121">
        <f t="shared" ca="1" si="343"/>
        <v>2.417119677202666</v>
      </c>
      <c r="P569" s="121">
        <f t="shared" ca="1" si="350"/>
        <v>8.6194375576484294E-2</v>
      </c>
      <c r="Q569" s="121">
        <f t="shared" ca="1" si="322"/>
        <v>5.6844429857160969E-2</v>
      </c>
      <c r="R569" s="121">
        <f t="shared" ca="1" si="323"/>
        <v>0.2783604736429432</v>
      </c>
      <c r="S569" s="121"/>
      <c r="T569" s="124">
        <f t="shared" ca="1" si="324"/>
        <v>38.07</v>
      </c>
      <c r="U569" s="124">
        <f t="shared" ca="1" si="325"/>
        <v>32.229999999999997</v>
      </c>
      <c r="V569" s="121">
        <f t="shared" ca="1" si="326"/>
        <v>0.64726027397260255</v>
      </c>
      <c r="W569" s="121" t="e">
        <f t="shared" si="344"/>
        <v>#N/A</v>
      </c>
      <c r="X569" s="124">
        <f t="shared" si="345"/>
        <v>0.2</v>
      </c>
      <c r="Y569" s="124">
        <f t="shared" si="346"/>
        <v>0.8</v>
      </c>
      <c r="Z569" t="e">
        <f t="shared" ca="1" si="327"/>
        <v>#N/A</v>
      </c>
      <c r="AA569" t="e">
        <f t="shared" ca="1" si="328"/>
        <v>#N/A</v>
      </c>
      <c r="AB569" t="e">
        <f t="shared" ca="1" si="329"/>
        <v>#N/A</v>
      </c>
      <c r="AC569" t="e">
        <f t="shared" ca="1" si="330"/>
        <v>#N/A</v>
      </c>
      <c r="AD569" t="b">
        <f t="shared" ca="1" si="331"/>
        <v>0</v>
      </c>
      <c r="AE569" t="b">
        <f t="shared" ca="1" si="318"/>
        <v>0</v>
      </c>
      <c r="AF569" t="b">
        <f t="shared" ca="1" si="347"/>
        <v>1</v>
      </c>
      <c r="AG569" t="b">
        <f t="shared" ca="1" si="332"/>
        <v>0</v>
      </c>
      <c r="AH569" t="b">
        <f t="shared" ca="1" si="314"/>
        <v>0</v>
      </c>
      <c r="AI569" s="225" t="e">
        <f t="shared" ca="1" si="333"/>
        <v>#N/A</v>
      </c>
      <c r="AJ569" s="225" t="e">
        <f t="shared" ca="1" si="334"/>
        <v>#N/A</v>
      </c>
      <c r="AK569" s="225" t="e">
        <f t="shared" ca="1" si="335"/>
        <v>#N/A</v>
      </c>
      <c r="AL569" s="225" t="e">
        <f t="shared" ca="1" si="336"/>
        <v>#N/A</v>
      </c>
      <c r="AM569" t="b">
        <f t="shared" ca="1" si="337"/>
        <v>0</v>
      </c>
      <c r="AN569" t="b">
        <f t="shared" ca="1" si="315"/>
        <v>0</v>
      </c>
      <c r="AO569" t="b">
        <f t="shared" ca="1" si="348"/>
        <v>0</v>
      </c>
      <c r="AP569" t="b">
        <f t="shared" ca="1" si="338"/>
        <v>0</v>
      </c>
      <c r="AQ569" t="b">
        <f t="shared" ca="1" si="316"/>
        <v>0</v>
      </c>
      <c r="AR569" s="124" t="e">
        <f t="shared" ca="1" si="339"/>
        <v>#N/A</v>
      </c>
      <c r="AS569" s="124" t="e">
        <f t="shared" ca="1" si="340"/>
        <v>#N/A</v>
      </c>
      <c r="AT569" t="e">
        <f t="shared" ca="1" si="349"/>
        <v>#N/A</v>
      </c>
      <c r="AU569" t="e">
        <f t="shared" ca="1" si="349"/>
        <v>#N/A</v>
      </c>
    </row>
    <row r="570" spans="1:47" x14ac:dyDescent="0.25">
      <c r="A570">
        <v>538</v>
      </c>
      <c r="B570" s="74">
        <f ca="1">OFFSET(InputPriceData!B$15,CalculationsAndCharts!$A570+$A$11,0,1,1)</f>
        <v>40807</v>
      </c>
      <c r="C570" s="3">
        <f ca="1">OFFSET(InputPriceData!G$15,CalculationsAndCharts!$A570+$A$11,0,1,1)</f>
        <v>2208600</v>
      </c>
      <c r="D570" s="4">
        <f ca="1">OFFSET(InputPriceData!C$15,CalculationsAndCharts!$A570+$A$11,IF($C$7,7,0),1,1)</f>
        <v>37.94</v>
      </c>
      <c r="E570" s="4">
        <f ca="1">OFFSET(InputPriceData!D$15,CalculationsAndCharts!$A570+$A$11,IF($C$7,7,0),1,1)</f>
        <v>37.99</v>
      </c>
      <c r="F570" s="4">
        <f ca="1">OFFSET(InputPriceData!E$15,CalculationsAndCharts!$A570+$A$11,IF($C$7,7,0),1,1)</f>
        <v>37.049999999999997</v>
      </c>
      <c r="G570" s="4">
        <f ca="1">OFFSET(InputPriceData!F$15,CalculationsAndCharts!$A570+$A$11,IF($C$7,7,0),1,1)</f>
        <v>37.08</v>
      </c>
      <c r="H570" s="126" t="e">
        <f t="shared" si="319"/>
        <v>#N/A</v>
      </c>
      <c r="I570" s="41" t="e">
        <f t="shared" si="351"/>
        <v>#N/A</v>
      </c>
      <c r="J570" s="41" t="e">
        <f t="shared" si="351"/>
        <v>#N/A</v>
      </c>
      <c r="K570" s="215">
        <f t="shared" ca="1" si="320"/>
        <v>37.717981853531384</v>
      </c>
      <c r="L570" s="215">
        <f t="shared" ca="1" si="341"/>
        <v>37.717981853531384</v>
      </c>
      <c r="M570" s="121">
        <f t="shared" ca="1" si="321"/>
        <v>-0.37028894453344213</v>
      </c>
      <c r="N570" s="121">
        <f t="shared" ca="1" si="342"/>
        <v>0.73105290878141505</v>
      </c>
      <c r="O570" s="121">
        <f t="shared" ca="1" si="343"/>
        <v>2.417119677202666</v>
      </c>
      <c r="P570" s="121">
        <f t="shared" ca="1" si="350"/>
        <v>8.6194375576484294E-2</v>
      </c>
      <c r="Q570" s="121">
        <f t="shared" ca="1" si="322"/>
        <v>0.27665345292491444</v>
      </c>
      <c r="R570" s="121">
        <f t="shared" ca="1" si="323"/>
        <v>0.2797358123958365</v>
      </c>
      <c r="S570" s="121"/>
      <c r="T570" s="124">
        <f t="shared" ca="1" si="324"/>
        <v>38.07</v>
      </c>
      <c r="U570" s="124">
        <f t="shared" ca="1" si="325"/>
        <v>32.229999999999997</v>
      </c>
      <c r="V570" s="121">
        <f t="shared" ca="1" si="326"/>
        <v>0.83047945205479423</v>
      </c>
      <c r="W570" s="121" t="e">
        <f t="shared" si="344"/>
        <v>#N/A</v>
      </c>
      <c r="X570" s="124">
        <f t="shared" si="345"/>
        <v>0.2</v>
      </c>
      <c r="Y570" s="124">
        <f t="shared" si="346"/>
        <v>0.8</v>
      </c>
      <c r="Z570" t="e">
        <f t="shared" ca="1" si="327"/>
        <v>#N/A</v>
      </c>
      <c r="AA570" t="e">
        <f t="shared" ca="1" si="328"/>
        <v>#N/A</v>
      </c>
      <c r="AB570" t="e">
        <f t="shared" ca="1" si="329"/>
        <v>#N/A</v>
      </c>
      <c r="AC570" t="e">
        <f t="shared" ca="1" si="330"/>
        <v>#N/A</v>
      </c>
      <c r="AD570" t="b">
        <f t="shared" ca="1" si="331"/>
        <v>0</v>
      </c>
      <c r="AE570" t="b">
        <f t="shared" ca="1" si="318"/>
        <v>0</v>
      </c>
      <c r="AF570" t="b">
        <f t="shared" ca="1" si="347"/>
        <v>1</v>
      </c>
      <c r="AG570" t="b">
        <f t="shared" ca="1" si="332"/>
        <v>0</v>
      </c>
      <c r="AH570" t="b">
        <f t="shared" ca="1" si="314"/>
        <v>0</v>
      </c>
      <c r="AI570" s="225" t="e">
        <f t="shared" ca="1" si="333"/>
        <v>#N/A</v>
      </c>
      <c r="AJ570" s="225" t="e">
        <f t="shared" ca="1" si="334"/>
        <v>#N/A</v>
      </c>
      <c r="AK570" s="225" t="e">
        <f t="shared" ca="1" si="335"/>
        <v>#N/A</v>
      </c>
      <c r="AL570" s="225" t="e">
        <f t="shared" ca="1" si="336"/>
        <v>#N/A</v>
      </c>
      <c r="AM570" t="b">
        <f t="shared" ca="1" si="337"/>
        <v>0</v>
      </c>
      <c r="AN570" t="b">
        <f t="shared" ca="1" si="315"/>
        <v>0</v>
      </c>
      <c r="AO570" t="b">
        <f t="shared" ca="1" si="348"/>
        <v>0</v>
      </c>
      <c r="AP570" t="b">
        <f t="shared" ca="1" si="338"/>
        <v>0</v>
      </c>
      <c r="AQ570" t="b">
        <f t="shared" ca="1" si="316"/>
        <v>0</v>
      </c>
      <c r="AR570" s="124" t="e">
        <f t="shared" ca="1" si="339"/>
        <v>#N/A</v>
      </c>
      <c r="AS570" s="124" t="e">
        <f t="shared" ca="1" si="340"/>
        <v>#N/A</v>
      </c>
      <c r="AT570" t="e">
        <f t="shared" ca="1" si="349"/>
        <v>#N/A</v>
      </c>
      <c r="AU570" t="e">
        <f t="shared" ca="1" si="349"/>
        <v>#N/A</v>
      </c>
    </row>
    <row r="571" spans="1:47" x14ac:dyDescent="0.25">
      <c r="A571">
        <v>539</v>
      </c>
      <c r="B571" s="74">
        <f ca="1">OFFSET(InputPriceData!B$15,CalculationsAndCharts!$A571+$A$11,0,1,1)</f>
        <v>40806</v>
      </c>
      <c r="C571" s="3">
        <f ca="1">OFFSET(InputPriceData!G$15,CalculationsAndCharts!$A571+$A$11,0,1,1)</f>
        <v>3229200</v>
      </c>
      <c r="D571" s="4">
        <f ca="1">OFFSET(InputPriceData!C$15,CalculationsAndCharts!$A571+$A$11,IF($C$7,7,0),1,1)</f>
        <v>37.950000000000003</v>
      </c>
      <c r="E571" s="4">
        <f ca="1">OFFSET(InputPriceData!D$15,CalculationsAndCharts!$A571+$A$11,IF($C$7,7,0),1,1)</f>
        <v>38</v>
      </c>
      <c r="F571" s="4">
        <f ca="1">OFFSET(InputPriceData!E$15,CalculationsAndCharts!$A571+$A$11,IF($C$7,7,0),1,1)</f>
        <v>37.46</v>
      </c>
      <c r="G571" s="4">
        <f ca="1">OFFSET(InputPriceData!F$15,CalculationsAndCharts!$A571+$A$11,IF($C$7,7,0),1,1)</f>
        <v>37.65</v>
      </c>
      <c r="H571" s="126" t="e">
        <f t="shared" si="319"/>
        <v>#N/A</v>
      </c>
      <c r="I571" s="41" t="e">
        <f t="shared" si="351"/>
        <v>#N/A</v>
      </c>
      <c r="J571" s="41" t="e">
        <f t="shared" si="351"/>
        <v>#N/A</v>
      </c>
      <c r="K571" s="215">
        <f t="shared" ca="1" si="320"/>
        <v>37.653962989539551</v>
      </c>
      <c r="L571" s="215">
        <f t="shared" ca="1" si="341"/>
        <v>37.653962989539551</v>
      </c>
      <c r="M571" s="121">
        <f t="shared" ca="1" si="321"/>
        <v>0.35849121478278456</v>
      </c>
      <c r="N571" s="121">
        <f t="shared" ca="1" si="342"/>
        <v>0.97296445171099299</v>
      </c>
      <c r="O571" s="121">
        <f t="shared" ca="1" si="343"/>
        <v>2.417119677202666</v>
      </c>
      <c r="P571" s="121">
        <f t="shared" ca="1" si="350"/>
        <v>8.6194375576484294E-2</v>
      </c>
      <c r="Q571" s="121">
        <f t="shared" ca="1" si="322"/>
        <v>0.38043693442936555</v>
      </c>
      <c r="R571" s="121">
        <f t="shared" ca="1" si="323"/>
        <v>0.21354114996487797</v>
      </c>
      <c r="S571" s="121"/>
      <c r="T571" s="124">
        <f t="shared" ca="1" si="324"/>
        <v>38.07</v>
      </c>
      <c r="U571" s="124">
        <f t="shared" ca="1" si="325"/>
        <v>32.229999999999997</v>
      </c>
      <c r="V571" s="121">
        <f t="shared" ca="1" si="326"/>
        <v>0.92808219178082163</v>
      </c>
      <c r="W571" s="121" t="e">
        <f t="shared" si="344"/>
        <v>#N/A</v>
      </c>
      <c r="X571" s="124">
        <f t="shared" si="345"/>
        <v>0.2</v>
      </c>
      <c r="Y571" s="124">
        <f t="shared" si="346"/>
        <v>0.8</v>
      </c>
      <c r="Z571" t="e">
        <f t="shared" ca="1" si="327"/>
        <v>#N/A</v>
      </c>
      <c r="AA571" t="e">
        <f t="shared" ca="1" si="328"/>
        <v>#N/A</v>
      </c>
      <c r="AB571" t="e">
        <f t="shared" ca="1" si="329"/>
        <v>#N/A</v>
      </c>
      <c r="AC571" t="e">
        <f t="shared" ca="1" si="330"/>
        <v>#N/A</v>
      </c>
      <c r="AD571" t="b">
        <f t="shared" ca="1" si="331"/>
        <v>0</v>
      </c>
      <c r="AE571" t="b">
        <f t="shared" ca="1" si="318"/>
        <v>0</v>
      </c>
      <c r="AF571" t="b">
        <f t="shared" ca="1" si="347"/>
        <v>1</v>
      </c>
      <c r="AG571" t="b">
        <f t="shared" ca="1" si="332"/>
        <v>0</v>
      </c>
      <c r="AH571" t="b">
        <f t="shared" ca="1" si="314"/>
        <v>0</v>
      </c>
      <c r="AI571" s="225" t="e">
        <f t="shared" ca="1" si="333"/>
        <v>#N/A</v>
      </c>
      <c r="AJ571" s="225" t="e">
        <f t="shared" ca="1" si="334"/>
        <v>#N/A</v>
      </c>
      <c r="AK571" s="225" t="e">
        <f t="shared" ca="1" si="335"/>
        <v>#N/A</v>
      </c>
      <c r="AL571" s="225" t="e">
        <f t="shared" ca="1" si="336"/>
        <v>#N/A</v>
      </c>
      <c r="AM571" t="b">
        <f t="shared" ca="1" si="337"/>
        <v>0</v>
      </c>
      <c r="AN571" t="b">
        <f t="shared" ca="1" si="315"/>
        <v>0</v>
      </c>
      <c r="AO571" t="b">
        <f t="shared" ca="1" si="348"/>
        <v>0</v>
      </c>
      <c r="AP571" t="b">
        <f t="shared" ca="1" si="338"/>
        <v>0</v>
      </c>
      <c r="AQ571" t="b">
        <f t="shared" ca="1" si="316"/>
        <v>0</v>
      </c>
      <c r="AR571" s="124" t="e">
        <f t="shared" ca="1" si="339"/>
        <v>#N/A</v>
      </c>
      <c r="AS571" s="124" t="e">
        <f t="shared" ca="1" si="340"/>
        <v>#N/A</v>
      </c>
      <c r="AT571" t="e">
        <f t="shared" ca="1" si="349"/>
        <v>#N/A</v>
      </c>
      <c r="AU571" t="e">
        <f t="shared" ca="1" si="349"/>
        <v>#N/A</v>
      </c>
    </row>
    <row r="572" spans="1:47" x14ac:dyDescent="0.25">
      <c r="A572">
        <v>540</v>
      </c>
      <c r="B572" s="74">
        <f ca="1">OFFSET(InputPriceData!B$15,CalculationsAndCharts!$A572+$A$11,0,1,1)</f>
        <v>40805</v>
      </c>
      <c r="C572" s="3">
        <f ca="1">OFFSET(InputPriceData!G$15,CalculationsAndCharts!$A572+$A$11,0,1,1)</f>
        <v>1595600</v>
      </c>
      <c r="D572" s="4">
        <f ca="1">OFFSET(InputPriceData!C$15,CalculationsAndCharts!$A572+$A$11,IF($C$7,7,0),1,1)</f>
        <v>37.799999999999997</v>
      </c>
      <c r="E572" s="4">
        <f ca="1">OFFSET(InputPriceData!D$15,CalculationsAndCharts!$A572+$A$11,IF($C$7,7,0),1,1)</f>
        <v>38.25</v>
      </c>
      <c r="F572" s="4">
        <f ca="1">OFFSET(InputPriceData!E$15,CalculationsAndCharts!$A572+$A$11,IF($C$7,7,0),1,1)</f>
        <v>37.450000000000003</v>
      </c>
      <c r="G572" s="4">
        <f ca="1">OFFSET(InputPriceData!F$15,CalculationsAndCharts!$A572+$A$11,IF($C$7,7,0),1,1)</f>
        <v>37.9</v>
      </c>
      <c r="H572" s="126" t="e">
        <f t="shared" si="319"/>
        <v>#N/A</v>
      </c>
      <c r="I572" s="41" t="e">
        <f t="shared" si="351"/>
        <v>#N/A</v>
      </c>
      <c r="J572" s="41" t="e">
        <f t="shared" si="351"/>
        <v>#N/A</v>
      </c>
      <c r="K572" s="215">
        <f t="shared" ca="1" si="320"/>
        <v>37.320467171112064</v>
      </c>
      <c r="L572" s="215">
        <f t="shared" ca="1" si="341"/>
        <v>37.320467171112064</v>
      </c>
      <c r="M572" s="121">
        <f t="shared" ca="1" si="321"/>
        <v>0.88047610452747127</v>
      </c>
      <c r="N572" s="121">
        <f t="shared" ca="1" si="342"/>
        <v>0.95868472754901468</v>
      </c>
      <c r="O572" s="121">
        <f t="shared" ca="1" si="343"/>
        <v>2.417119677202666</v>
      </c>
      <c r="P572" s="121">
        <f t="shared" ca="1" si="350"/>
        <v>8.6194375576484294E-2</v>
      </c>
      <c r="Q572" s="121">
        <f t="shared" ca="1" si="322"/>
        <v>0.37431073031977186</v>
      </c>
      <c r="R572" s="121">
        <f t="shared" ca="1" si="323"/>
        <v>0.12337962213761275</v>
      </c>
      <c r="S572" s="121"/>
      <c r="T572" s="124">
        <f t="shared" ca="1" si="324"/>
        <v>38.07</v>
      </c>
      <c r="U572" s="124">
        <f t="shared" ca="1" si="325"/>
        <v>31.94</v>
      </c>
      <c r="V572" s="121">
        <f t="shared" ca="1" si="326"/>
        <v>0.97226753670473054</v>
      </c>
      <c r="W572" s="121" t="e">
        <f t="shared" si="344"/>
        <v>#N/A</v>
      </c>
      <c r="X572" s="124">
        <f t="shared" si="345"/>
        <v>0.2</v>
      </c>
      <c r="Y572" s="124">
        <f t="shared" si="346"/>
        <v>0.8</v>
      </c>
      <c r="Z572" t="e">
        <f t="shared" ca="1" si="327"/>
        <v>#N/A</v>
      </c>
      <c r="AA572" t="e">
        <f t="shared" ca="1" si="328"/>
        <v>#N/A</v>
      </c>
      <c r="AB572" t="e">
        <f t="shared" ca="1" si="329"/>
        <v>#N/A</v>
      </c>
      <c r="AC572" t="e">
        <f t="shared" ca="1" si="330"/>
        <v>#N/A</v>
      </c>
      <c r="AD572" t="b">
        <f t="shared" ca="1" si="331"/>
        <v>0</v>
      </c>
      <c r="AE572" t="b">
        <f t="shared" ca="1" si="318"/>
        <v>0</v>
      </c>
      <c r="AF572" t="b">
        <f t="shared" ca="1" si="347"/>
        <v>1</v>
      </c>
      <c r="AG572" t="b">
        <f t="shared" ca="1" si="332"/>
        <v>0</v>
      </c>
      <c r="AH572" t="b">
        <f t="shared" ca="1" si="314"/>
        <v>0</v>
      </c>
      <c r="AI572" s="225" t="e">
        <f t="shared" ca="1" si="333"/>
        <v>#N/A</v>
      </c>
      <c r="AJ572" s="225" t="e">
        <f t="shared" ca="1" si="334"/>
        <v>#N/A</v>
      </c>
      <c r="AK572" s="225" t="e">
        <f t="shared" ca="1" si="335"/>
        <v>#N/A</v>
      </c>
      <c r="AL572" s="225" t="e">
        <f t="shared" ca="1" si="336"/>
        <v>#N/A</v>
      </c>
      <c r="AM572" t="b">
        <f t="shared" ca="1" si="337"/>
        <v>0</v>
      </c>
      <c r="AN572" t="b">
        <f t="shared" ca="1" si="315"/>
        <v>0</v>
      </c>
      <c r="AO572" t="b">
        <f t="shared" ca="1" si="348"/>
        <v>0</v>
      </c>
      <c r="AP572" t="b">
        <f t="shared" ca="1" si="338"/>
        <v>0</v>
      </c>
      <c r="AQ572" t="b">
        <f t="shared" ca="1" si="316"/>
        <v>0</v>
      </c>
      <c r="AR572" s="124" t="e">
        <f t="shared" ca="1" si="339"/>
        <v>#N/A</v>
      </c>
      <c r="AS572" s="124" t="e">
        <f t="shared" ca="1" si="340"/>
        <v>#N/A</v>
      </c>
      <c r="AT572" t="e">
        <f t="shared" ca="1" si="349"/>
        <v>#N/A</v>
      </c>
      <c r="AU572" t="e">
        <f t="shared" ca="1" si="349"/>
        <v>#N/A</v>
      </c>
    </row>
    <row r="573" spans="1:47" x14ac:dyDescent="0.25">
      <c r="A573">
        <v>541</v>
      </c>
      <c r="B573" s="74">
        <f ca="1">OFFSET(InputPriceData!B$15,CalculationsAndCharts!$A573+$A$11,0,1,1)</f>
        <v>40802</v>
      </c>
      <c r="C573" s="3">
        <f ca="1">OFFSET(InputPriceData!G$15,CalculationsAndCharts!$A573+$A$11,0,1,1)</f>
        <v>2535200</v>
      </c>
      <c r="D573" s="4">
        <f ca="1">OFFSET(InputPriceData!C$15,CalculationsAndCharts!$A573+$A$11,IF($C$7,7,0),1,1)</f>
        <v>37.56</v>
      </c>
      <c r="E573" s="4">
        <f ca="1">OFFSET(InputPriceData!D$15,CalculationsAndCharts!$A573+$A$11,IF($C$7,7,0),1,1)</f>
        <v>38.590000000000003</v>
      </c>
      <c r="F573" s="4">
        <f ca="1">OFFSET(InputPriceData!E$15,CalculationsAndCharts!$A573+$A$11,IF($C$7,7,0),1,1)</f>
        <v>37.520000000000003</v>
      </c>
      <c r="G573" s="4">
        <f ca="1">OFFSET(InputPriceData!F$15,CalculationsAndCharts!$A573+$A$11,IF($C$7,7,0),1,1)</f>
        <v>38.07</v>
      </c>
      <c r="H573" s="126" t="e">
        <f t="shared" si="319"/>
        <v>#N/A</v>
      </c>
      <c r="I573" s="41" t="e">
        <f t="shared" ref="I573:J592" si="352">IF($A573=$E$25,I$32,NA())</f>
        <v>#N/A</v>
      </c>
      <c r="J573" s="41" t="e">
        <f t="shared" si="352"/>
        <v>#N/A</v>
      </c>
      <c r="K573" s="215">
        <f t="shared" ca="1" si="320"/>
        <v>36.789371643782594</v>
      </c>
      <c r="L573" s="215">
        <f t="shared" ca="1" si="341"/>
        <v>36.789371643782594</v>
      </c>
      <c r="M573" s="121">
        <f t="shared" ca="1" si="321"/>
        <v>1.4125018401840017</v>
      </c>
      <c r="N573" s="121">
        <f t="shared" ca="1" si="342"/>
        <v>0.71520217766465521</v>
      </c>
      <c r="O573" s="121">
        <f t="shared" ca="1" si="343"/>
        <v>2.417119677202666</v>
      </c>
      <c r="P573" s="121">
        <f t="shared" ca="1" si="350"/>
        <v>8.6194375576484294E-2</v>
      </c>
      <c r="Q573" s="121">
        <f t="shared" ca="1" si="322"/>
        <v>0.2698532645595037</v>
      </c>
      <c r="R573" s="121">
        <f t="shared" ca="1" si="323"/>
        <v>6.0489037120120562E-2</v>
      </c>
      <c r="S573" s="121"/>
      <c r="T573" s="124">
        <f t="shared" ca="1" si="324"/>
        <v>38.07</v>
      </c>
      <c r="U573" s="124">
        <f t="shared" ca="1" si="325"/>
        <v>31.94</v>
      </c>
      <c r="V573" s="121">
        <f t="shared" ca="1" si="326"/>
        <v>1</v>
      </c>
      <c r="W573" s="121" t="e">
        <f t="shared" si="344"/>
        <v>#N/A</v>
      </c>
      <c r="X573" s="124">
        <f t="shared" si="345"/>
        <v>0.2</v>
      </c>
      <c r="Y573" s="124">
        <f t="shared" si="346"/>
        <v>0.8</v>
      </c>
      <c r="Z573" t="e">
        <f t="shared" ca="1" si="327"/>
        <v>#N/A</v>
      </c>
      <c r="AA573" t="e">
        <f t="shared" ca="1" si="328"/>
        <v>#N/A</v>
      </c>
      <c r="AB573" t="e">
        <f t="shared" ca="1" si="329"/>
        <v>#N/A</v>
      </c>
      <c r="AC573" t="e">
        <f t="shared" ca="1" si="330"/>
        <v>#N/A</v>
      </c>
      <c r="AD573" t="b">
        <f t="shared" ca="1" si="331"/>
        <v>0</v>
      </c>
      <c r="AE573" t="b">
        <f t="shared" ca="1" si="318"/>
        <v>0</v>
      </c>
      <c r="AF573" t="b">
        <f t="shared" ca="1" si="347"/>
        <v>1</v>
      </c>
      <c r="AG573" t="b">
        <f t="shared" ca="1" si="332"/>
        <v>0</v>
      </c>
      <c r="AH573" t="b">
        <f t="shared" ca="1" si="314"/>
        <v>0</v>
      </c>
      <c r="AI573" s="225" t="e">
        <f t="shared" ca="1" si="333"/>
        <v>#N/A</v>
      </c>
      <c r="AJ573" s="225" t="e">
        <f t="shared" ca="1" si="334"/>
        <v>#N/A</v>
      </c>
      <c r="AK573" s="225" t="e">
        <f t="shared" ca="1" si="335"/>
        <v>#N/A</v>
      </c>
      <c r="AL573" s="225" t="e">
        <f t="shared" ca="1" si="336"/>
        <v>#N/A</v>
      </c>
      <c r="AM573" t="b">
        <f t="shared" ca="1" si="337"/>
        <v>0</v>
      </c>
      <c r="AN573" t="b">
        <f t="shared" ca="1" si="315"/>
        <v>0</v>
      </c>
      <c r="AO573" t="b">
        <f t="shared" ca="1" si="348"/>
        <v>0</v>
      </c>
      <c r="AP573" t="b">
        <f t="shared" ca="1" si="338"/>
        <v>0</v>
      </c>
      <c r="AQ573" t="b">
        <f t="shared" ca="1" si="316"/>
        <v>0</v>
      </c>
      <c r="AR573" s="124" t="e">
        <f t="shared" ca="1" si="339"/>
        <v>#N/A</v>
      </c>
      <c r="AS573" s="124" t="e">
        <f t="shared" ca="1" si="340"/>
        <v>#N/A</v>
      </c>
      <c r="AT573" t="e">
        <f t="shared" ca="1" si="349"/>
        <v>#N/A</v>
      </c>
      <c r="AU573" t="e">
        <f t="shared" ca="1" si="349"/>
        <v>#N/A</v>
      </c>
    </row>
    <row r="574" spans="1:47" x14ac:dyDescent="0.25">
      <c r="A574">
        <v>542</v>
      </c>
      <c r="B574" s="74">
        <f ca="1">OFFSET(InputPriceData!B$15,CalculationsAndCharts!$A574+$A$11,0,1,1)</f>
        <v>40801</v>
      </c>
      <c r="C574" s="3">
        <f ca="1">OFFSET(InputPriceData!G$15,CalculationsAndCharts!$A574+$A$11,0,1,1)</f>
        <v>2013700</v>
      </c>
      <c r="D574" s="4">
        <f ca="1">OFFSET(InputPriceData!C$15,CalculationsAndCharts!$A574+$A$11,IF($C$7,7,0),1,1)</f>
        <v>37.25</v>
      </c>
      <c r="E574" s="4">
        <f ca="1">OFFSET(InputPriceData!D$15,CalculationsAndCharts!$A574+$A$11,IF($C$7,7,0),1,1)</f>
        <v>37.5</v>
      </c>
      <c r="F574" s="4">
        <f ca="1">OFFSET(InputPriceData!E$15,CalculationsAndCharts!$A574+$A$11,IF($C$7,7,0),1,1)</f>
        <v>37.049999999999997</v>
      </c>
      <c r="G574" s="4">
        <f ca="1">OFFSET(InputPriceData!F$15,CalculationsAndCharts!$A574+$A$11,IF($C$7,7,0),1,1)</f>
        <v>37.39</v>
      </c>
      <c r="H574" s="126" t="e">
        <f t="shared" si="319"/>
        <v>#N/A</v>
      </c>
      <c r="I574" s="41" t="e">
        <f t="shared" si="352"/>
        <v>#N/A</v>
      </c>
      <c r="J574" s="41" t="e">
        <f t="shared" si="352"/>
        <v>#N/A</v>
      </c>
      <c r="K574" s="215">
        <f t="shared" ca="1" si="320"/>
        <v>36.233956997252022</v>
      </c>
      <c r="L574" s="215">
        <f t="shared" ca="1" si="341"/>
        <v>36.233956997252022</v>
      </c>
      <c r="M574" s="121">
        <f t="shared" ca="1" si="321"/>
        <v>1.1050069628157879</v>
      </c>
      <c r="N574" s="121">
        <f t="shared" ca="1" si="342"/>
        <v>0.38865237755354665</v>
      </c>
      <c r="O574" s="121">
        <f t="shared" ca="1" si="343"/>
        <v>2.417119677202666</v>
      </c>
      <c r="P574" s="121">
        <f t="shared" ca="1" si="350"/>
        <v>8.6194375576484294E-2</v>
      </c>
      <c r="Q574" s="121">
        <f t="shared" ca="1" si="322"/>
        <v>0.12975877080490356</v>
      </c>
      <c r="R574" s="121">
        <f t="shared" ca="1" si="323"/>
        <v>6.8580031868927471E-2</v>
      </c>
      <c r="S574" s="121"/>
      <c r="T574" s="124">
        <f t="shared" ca="1" si="324"/>
        <v>37.39</v>
      </c>
      <c r="U574" s="124">
        <f t="shared" ca="1" si="325"/>
        <v>31.94</v>
      </c>
      <c r="V574" s="121">
        <f t="shared" ca="1" si="326"/>
        <v>1</v>
      </c>
      <c r="W574" s="121" t="e">
        <f t="shared" si="344"/>
        <v>#N/A</v>
      </c>
      <c r="X574" s="124">
        <f t="shared" si="345"/>
        <v>0.2</v>
      </c>
      <c r="Y574" s="124">
        <f t="shared" si="346"/>
        <v>0.8</v>
      </c>
      <c r="Z574">
        <f t="shared" ca="1" si="327"/>
        <v>37.25</v>
      </c>
      <c r="AA574" t="e">
        <f t="shared" ca="1" si="328"/>
        <v>#N/A</v>
      </c>
      <c r="AB574" t="e">
        <f t="shared" ca="1" si="329"/>
        <v>#N/A</v>
      </c>
      <c r="AC574" t="e">
        <f t="shared" ca="1" si="330"/>
        <v>#N/A</v>
      </c>
      <c r="AD574" t="b">
        <f t="shared" ca="1" si="331"/>
        <v>0</v>
      </c>
      <c r="AE574" t="b">
        <f t="shared" ca="1" si="318"/>
        <v>1</v>
      </c>
      <c r="AF574" t="b">
        <f t="shared" ca="1" si="347"/>
        <v>1</v>
      </c>
      <c r="AG574" t="b">
        <f t="shared" ca="1" si="332"/>
        <v>0</v>
      </c>
      <c r="AH574" t="b">
        <f t="shared" ca="1" si="314"/>
        <v>0</v>
      </c>
      <c r="AI574" s="225">
        <f t="shared" ca="1" si="333"/>
        <v>37.25</v>
      </c>
      <c r="AJ574" s="225" t="e">
        <f t="shared" ca="1" si="334"/>
        <v>#N/A</v>
      </c>
      <c r="AK574" s="225">
        <f t="shared" ca="1" si="335"/>
        <v>37.25</v>
      </c>
      <c r="AL574" s="225" t="e">
        <f t="shared" ca="1" si="336"/>
        <v>#N/A</v>
      </c>
      <c r="AM574" t="b">
        <f t="shared" ca="1" si="337"/>
        <v>0</v>
      </c>
      <c r="AN574" t="b">
        <f t="shared" ca="1" si="315"/>
        <v>0</v>
      </c>
      <c r="AO574" t="b">
        <f t="shared" ca="1" si="348"/>
        <v>0</v>
      </c>
      <c r="AP574" t="b">
        <f t="shared" ca="1" si="338"/>
        <v>0</v>
      </c>
      <c r="AQ574" t="b">
        <f t="shared" ca="1" si="316"/>
        <v>1</v>
      </c>
      <c r="AR574" s="124" t="e">
        <f t="shared" ca="1" si="339"/>
        <v>#N/A</v>
      </c>
      <c r="AS574" s="124">
        <f t="shared" ca="1" si="340"/>
        <v>37.25</v>
      </c>
      <c r="AT574" t="e">
        <f t="shared" ca="1" si="349"/>
        <v>#N/A</v>
      </c>
      <c r="AU574">
        <f t="shared" ca="1" si="349"/>
        <v>37.25</v>
      </c>
    </row>
    <row r="575" spans="1:47" x14ac:dyDescent="0.25">
      <c r="A575">
        <v>543</v>
      </c>
      <c r="B575" s="74">
        <f ca="1">OFFSET(InputPriceData!B$15,CalculationsAndCharts!$A575+$A$11,0,1,1)</f>
        <v>40800</v>
      </c>
      <c r="C575" s="3">
        <f ca="1">OFFSET(InputPriceData!G$15,CalculationsAndCharts!$A575+$A$11,0,1,1)</f>
        <v>2472300</v>
      </c>
      <c r="D575" s="4">
        <f ca="1">OFFSET(InputPriceData!C$15,CalculationsAndCharts!$A575+$A$11,IF($C$7,7,0),1,1)</f>
        <v>36.08</v>
      </c>
      <c r="E575" s="4">
        <f ca="1">OFFSET(InputPriceData!D$15,CalculationsAndCharts!$A575+$A$11,IF($C$7,7,0),1,1)</f>
        <v>37.1</v>
      </c>
      <c r="F575" s="4">
        <f ca="1">OFFSET(InputPriceData!E$15,CalculationsAndCharts!$A575+$A$11,IF($C$7,7,0),1,1)</f>
        <v>35.86</v>
      </c>
      <c r="G575" s="4">
        <f ca="1">OFFSET(InputPriceData!F$15,CalculationsAndCharts!$A575+$A$11,IF($C$7,7,0),1,1)</f>
        <v>37.01</v>
      </c>
      <c r="H575" s="126" t="e">
        <f t="shared" si="319"/>
        <v>#N/A</v>
      </c>
      <c r="I575" s="41" t="e">
        <f t="shared" si="352"/>
        <v>#N/A</v>
      </c>
      <c r="J575" s="41" t="e">
        <f t="shared" si="352"/>
        <v>#N/A</v>
      </c>
      <c r="K575" s="215">
        <f t="shared" ca="1" si="320"/>
        <v>35.804306693006609</v>
      </c>
      <c r="L575" s="215">
        <f t="shared" ca="1" si="341"/>
        <v>35.804306693006609</v>
      </c>
      <c r="M575" s="121">
        <f t="shared" ca="1" si="321"/>
        <v>1.0543109328177735</v>
      </c>
      <c r="N575" s="121">
        <f t="shared" ca="1" si="342"/>
        <v>0.13020999218290055</v>
      </c>
      <c r="O575" s="121">
        <f t="shared" ca="1" si="343"/>
        <v>2.417119677202666</v>
      </c>
      <c r="P575" s="121">
        <f t="shared" ca="1" si="350"/>
        <v>8.6194375576484294E-2</v>
      </c>
      <c r="Q575" s="121">
        <f t="shared" ca="1" si="322"/>
        <v>1.8883323534953499E-2</v>
      </c>
      <c r="R575" s="121">
        <f t="shared" ca="1" si="323"/>
        <v>0.16901594231437694</v>
      </c>
      <c r="S575" s="121"/>
      <c r="T575" s="124">
        <f t="shared" ca="1" si="324"/>
        <v>37.130000000000003</v>
      </c>
      <c r="U575" s="124">
        <f t="shared" ca="1" si="325"/>
        <v>31.94</v>
      </c>
      <c r="V575" s="121">
        <f t="shared" ca="1" si="326"/>
        <v>0.97687861271676213</v>
      </c>
      <c r="W575" s="121" t="e">
        <f t="shared" si="344"/>
        <v>#N/A</v>
      </c>
      <c r="X575" s="124">
        <f t="shared" si="345"/>
        <v>0.2</v>
      </c>
      <c r="Y575" s="124">
        <f t="shared" si="346"/>
        <v>0.8</v>
      </c>
      <c r="Z575" t="e">
        <f t="shared" ca="1" si="327"/>
        <v>#N/A</v>
      </c>
      <c r="AA575" t="e">
        <f t="shared" ca="1" si="328"/>
        <v>#N/A</v>
      </c>
      <c r="AB575">
        <f t="shared" ca="1" si="329"/>
        <v>0.16901594231437694</v>
      </c>
      <c r="AC575" t="e">
        <f t="shared" ca="1" si="330"/>
        <v>#N/A</v>
      </c>
      <c r="AD575" t="b">
        <f t="shared" ca="1" si="331"/>
        <v>1</v>
      </c>
      <c r="AE575" t="b">
        <f t="shared" ca="1" si="318"/>
        <v>0</v>
      </c>
      <c r="AF575" t="b">
        <f t="shared" ca="1" si="347"/>
        <v>0</v>
      </c>
      <c r="AG575" t="b">
        <f t="shared" ca="1" si="332"/>
        <v>0</v>
      </c>
      <c r="AH575" t="b">
        <f t="shared" ca="1" si="314"/>
        <v>0</v>
      </c>
      <c r="AI575" s="225" t="e">
        <f t="shared" ca="1" si="333"/>
        <v>#N/A</v>
      </c>
      <c r="AJ575" s="225" t="e">
        <f t="shared" ca="1" si="334"/>
        <v>#N/A</v>
      </c>
      <c r="AK575" s="225" t="e">
        <f t="shared" ca="1" si="335"/>
        <v>#N/A</v>
      </c>
      <c r="AL575" s="225" t="e">
        <f t="shared" ca="1" si="336"/>
        <v>#N/A</v>
      </c>
      <c r="AM575" t="b">
        <f t="shared" ca="1" si="337"/>
        <v>0</v>
      </c>
      <c r="AN575" t="b">
        <f t="shared" ca="1" si="315"/>
        <v>0</v>
      </c>
      <c r="AO575" t="b">
        <f t="shared" ca="1" si="348"/>
        <v>1</v>
      </c>
      <c r="AP575" t="b">
        <f t="shared" ca="1" si="338"/>
        <v>1</v>
      </c>
      <c r="AQ575" t="b">
        <f t="shared" ca="1" si="316"/>
        <v>0</v>
      </c>
      <c r="AR575" s="124" t="e">
        <f t="shared" ca="1" si="339"/>
        <v>#N/A</v>
      </c>
      <c r="AS575" s="124" t="e">
        <f t="shared" ca="1" si="340"/>
        <v>#N/A</v>
      </c>
      <c r="AT575" t="e">
        <f t="shared" ca="1" si="349"/>
        <v>#N/A</v>
      </c>
      <c r="AU575" t="e">
        <f t="shared" ca="1" si="349"/>
        <v>#N/A</v>
      </c>
    </row>
    <row r="576" spans="1:47" x14ac:dyDescent="0.25">
      <c r="A576">
        <v>544</v>
      </c>
      <c r="B576" s="74">
        <f ca="1">OFFSET(InputPriceData!B$15,CalculationsAndCharts!$A576+$A$11,0,1,1)</f>
        <v>40799</v>
      </c>
      <c r="C576" s="3">
        <f ca="1">OFFSET(InputPriceData!G$15,CalculationsAndCharts!$A576+$A$11,0,1,1)</f>
        <v>3631700</v>
      </c>
      <c r="D576" s="4">
        <f ca="1">OFFSET(InputPriceData!C$15,CalculationsAndCharts!$A576+$A$11,IF($C$7,7,0),1,1)</f>
        <v>36.06</v>
      </c>
      <c r="E576" s="4">
        <f ca="1">OFFSET(InputPriceData!D$15,CalculationsAndCharts!$A576+$A$11,IF($C$7,7,0),1,1)</f>
        <v>36.28</v>
      </c>
      <c r="F576" s="4">
        <f ca="1">OFFSET(InputPriceData!E$15,CalculationsAndCharts!$A576+$A$11,IF($C$7,7,0),1,1)</f>
        <v>35.22</v>
      </c>
      <c r="G576" s="4">
        <f ca="1">OFFSET(InputPriceData!F$15,CalculationsAndCharts!$A576+$A$11,IF($C$7,7,0),1,1)</f>
        <v>36.049999999999997</v>
      </c>
      <c r="H576" s="126" t="e">
        <f t="shared" si="319"/>
        <v>#N/A</v>
      </c>
      <c r="I576" s="41" t="e">
        <f t="shared" si="352"/>
        <v>#N/A</v>
      </c>
      <c r="J576" s="41" t="e">
        <f t="shared" si="352"/>
        <v>#N/A</v>
      </c>
      <c r="K576" s="215">
        <f t="shared" ca="1" si="320"/>
        <v>35.618671055531024</v>
      </c>
      <c r="L576" s="215">
        <f t="shared" ca="1" si="341"/>
        <v>35.618671055531024</v>
      </c>
      <c r="M576" s="121">
        <f t="shared" ca="1" si="321"/>
        <v>0.34565790414985542</v>
      </c>
      <c r="N576" s="121">
        <f t="shared" ca="1" si="342"/>
        <v>8.6194375576484294E-2</v>
      </c>
      <c r="O576" s="121">
        <f t="shared" ca="1" si="343"/>
        <v>2.417119677202666</v>
      </c>
      <c r="P576" s="121">
        <f t="shared" ca="1" si="350"/>
        <v>8.6194375576484294E-2</v>
      </c>
      <c r="Q576" s="121">
        <f t="shared" ca="1" si="322"/>
        <v>0</v>
      </c>
      <c r="R576" s="121">
        <f t="shared" ca="1" si="323"/>
        <v>0.35492892201526482</v>
      </c>
      <c r="S576" s="121"/>
      <c r="T576" s="124">
        <f t="shared" ca="1" si="324"/>
        <v>37.130000000000003</v>
      </c>
      <c r="U576" s="124">
        <f t="shared" ca="1" si="325"/>
        <v>31.94</v>
      </c>
      <c r="V576" s="121">
        <f t="shared" ca="1" si="326"/>
        <v>0.79190751445086605</v>
      </c>
      <c r="W576" s="121" t="e">
        <f t="shared" si="344"/>
        <v>#N/A</v>
      </c>
      <c r="X576" s="124">
        <f t="shared" si="345"/>
        <v>0.2</v>
      </c>
      <c r="Y576" s="124">
        <f t="shared" si="346"/>
        <v>0.8</v>
      </c>
      <c r="Z576" t="e">
        <f t="shared" ca="1" si="327"/>
        <v>#N/A</v>
      </c>
      <c r="AA576" t="e">
        <f t="shared" ca="1" si="328"/>
        <v>#N/A</v>
      </c>
      <c r="AB576" t="e">
        <f t="shared" ca="1" si="329"/>
        <v>#N/A</v>
      </c>
      <c r="AC576" t="e">
        <f t="shared" ca="1" si="330"/>
        <v>#N/A</v>
      </c>
      <c r="AD576" t="b">
        <f t="shared" ca="1" si="331"/>
        <v>0</v>
      </c>
      <c r="AE576" t="b">
        <f t="shared" ca="1" si="318"/>
        <v>0</v>
      </c>
      <c r="AF576" t="b">
        <f t="shared" ca="1" si="347"/>
        <v>0</v>
      </c>
      <c r="AG576" t="b">
        <f t="shared" ca="1" si="332"/>
        <v>0</v>
      </c>
      <c r="AH576" t="b">
        <f t="shared" ca="1" si="314"/>
        <v>0</v>
      </c>
      <c r="AI576" s="225" t="e">
        <f t="shared" ca="1" si="333"/>
        <v>#N/A</v>
      </c>
      <c r="AJ576" s="225" t="e">
        <f t="shared" ca="1" si="334"/>
        <v>#N/A</v>
      </c>
      <c r="AK576" s="225" t="e">
        <f t="shared" ca="1" si="335"/>
        <v>#N/A</v>
      </c>
      <c r="AL576" s="225" t="e">
        <f t="shared" ca="1" si="336"/>
        <v>#N/A</v>
      </c>
      <c r="AM576" t="b">
        <f t="shared" ca="1" si="337"/>
        <v>0</v>
      </c>
      <c r="AN576" t="b">
        <f t="shared" ca="1" si="315"/>
        <v>0</v>
      </c>
      <c r="AO576" t="b">
        <f t="shared" ca="1" si="348"/>
        <v>1</v>
      </c>
      <c r="AP576" t="b">
        <f t="shared" ca="1" si="338"/>
        <v>0</v>
      </c>
      <c r="AQ576" t="b">
        <f t="shared" ca="1" si="316"/>
        <v>0</v>
      </c>
      <c r="AR576" s="124" t="e">
        <f t="shared" ca="1" si="339"/>
        <v>#N/A</v>
      </c>
      <c r="AS576" s="124" t="e">
        <f t="shared" ca="1" si="340"/>
        <v>#N/A</v>
      </c>
      <c r="AT576" t="e">
        <f t="shared" ca="1" si="349"/>
        <v>#N/A</v>
      </c>
      <c r="AU576" t="e">
        <f t="shared" ca="1" si="349"/>
        <v>#N/A</v>
      </c>
    </row>
    <row r="577" spans="1:47" x14ac:dyDescent="0.25">
      <c r="A577">
        <v>545</v>
      </c>
      <c r="B577" s="74">
        <f ca="1">OFFSET(InputPriceData!B$15,CalculationsAndCharts!$A577+$A$11,0,1,1)</f>
        <v>40798</v>
      </c>
      <c r="C577" s="3">
        <f ca="1">OFFSET(InputPriceData!G$15,CalculationsAndCharts!$A577+$A$11,0,1,1)</f>
        <v>3842900</v>
      </c>
      <c r="D577" s="4">
        <f ca="1">OFFSET(InputPriceData!C$15,CalculationsAndCharts!$A577+$A$11,IF($C$7,7,0),1,1)</f>
        <v>34.93</v>
      </c>
      <c r="E577" s="4">
        <f ca="1">OFFSET(InputPriceData!D$15,CalculationsAndCharts!$A577+$A$11,IF($C$7,7,0),1,1)</f>
        <v>35.74</v>
      </c>
      <c r="F577" s="4">
        <f ca="1">OFFSET(InputPriceData!E$15,CalculationsAndCharts!$A577+$A$11,IF($C$7,7,0),1,1)</f>
        <v>34.630000000000003</v>
      </c>
      <c r="G577" s="4">
        <f ca="1">OFFSET(InputPriceData!F$15,CalculationsAndCharts!$A577+$A$11,IF($C$7,7,0),1,1)</f>
        <v>35.74</v>
      </c>
      <c r="H577" s="126" t="e">
        <f t="shared" si="319"/>
        <v>#N/A</v>
      </c>
      <c r="I577" s="41" t="e">
        <f t="shared" si="352"/>
        <v>#N/A</v>
      </c>
      <c r="J577" s="41" t="e">
        <f t="shared" si="352"/>
        <v>#N/A</v>
      </c>
      <c r="K577" s="215">
        <f t="shared" ca="1" si="320"/>
        <v>35.72821200641404</v>
      </c>
      <c r="L577" s="215">
        <f t="shared" ca="1" si="341"/>
        <v>35.72821200641404</v>
      </c>
      <c r="M577" s="121">
        <f t="shared" ca="1" si="321"/>
        <v>0.20408270072510964</v>
      </c>
      <c r="N577" s="121">
        <f t="shared" ca="1" si="342"/>
        <v>0.3569390013064464</v>
      </c>
      <c r="O577" s="121">
        <f t="shared" ca="1" si="343"/>
        <v>2.417119677202666</v>
      </c>
      <c r="P577" s="121">
        <f t="shared" ca="1" si="350"/>
        <v>0.3569390013064464</v>
      </c>
      <c r="Q577" s="121">
        <f t="shared" ca="1" si="322"/>
        <v>0</v>
      </c>
      <c r="R577" s="121">
        <f t="shared" ca="1" si="323"/>
        <v>0.5943135838309388</v>
      </c>
      <c r="S577" s="121"/>
      <c r="T577" s="124">
        <f t="shared" ca="1" si="324"/>
        <v>37.130000000000003</v>
      </c>
      <c r="U577" s="124">
        <f t="shared" ca="1" si="325"/>
        <v>31.94</v>
      </c>
      <c r="V577" s="121">
        <f t="shared" ca="1" si="326"/>
        <v>0.73217726396917149</v>
      </c>
      <c r="W577" s="121" t="e">
        <f t="shared" si="344"/>
        <v>#N/A</v>
      </c>
      <c r="X577" s="124">
        <f t="shared" si="345"/>
        <v>0.2</v>
      </c>
      <c r="Y577" s="124">
        <f t="shared" si="346"/>
        <v>0.8</v>
      </c>
      <c r="Z577" t="e">
        <f t="shared" ca="1" si="327"/>
        <v>#N/A</v>
      </c>
      <c r="AA577" t="e">
        <f t="shared" ca="1" si="328"/>
        <v>#N/A</v>
      </c>
      <c r="AB577" t="e">
        <f t="shared" ca="1" si="329"/>
        <v>#N/A</v>
      </c>
      <c r="AC577" t="e">
        <f t="shared" ca="1" si="330"/>
        <v>#N/A</v>
      </c>
      <c r="AD577" t="b">
        <f t="shared" ca="1" si="331"/>
        <v>0</v>
      </c>
      <c r="AE577" t="b">
        <f t="shared" ca="1" si="318"/>
        <v>0</v>
      </c>
      <c r="AF577" t="b">
        <f t="shared" ca="1" si="347"/>
        <v>0</v>
      </c>
      <c r="AG577" t="b">
        <f t="shared" ca="1" si="332"/>
        <v>0</v>
      </c>
      <c r="AH577" t="b">
        <f t="shared" ca="1" si="314"/>
        <v>0</v>
      </c>
      <c r="AI577" s="225" t="e">
        <f t="shared" ca="1" si="333"/>
        <v>#N/A</v>
      </c>
      <c r="AJ577" s="225" t="e">
        <f t="shared" ca="1" si="334"/>
        <v>#N/A</v>
      </c>
      <c r="AK577" s="225" t="e">
        <f t="shared" ca="1" si="335"/>
        <v>#N/A</v>
      </c>
      <c r="AL577" s="225" t="e">
        <f t="shared" ca="1" si="336"/>
        <v>#N/A</v>
      </c>
      <c r="AM577" t="b">
        <f t="shared" ca="1" si="337"/>
        <v>0</v>
      </c>
      <c r="AN577" t="b">
        <f t="shared" ca="1" si="315"/>
        <v>0</v>
      </c>
      <c r="AO577" t="b">
        <f t="shared" ca="1" si="348"/>
        <v>1</v>
      </c>
      <c r="AP577" t="b">
        <f t="shared" ca="1" si="338"/>
        <v>0</v>
      </c>
      <c r="AQ577" t="b">
        <f t="shared" ca="1" si="316"/>
        <v>0</v>
      </c>
      <c r="AR577" s="124" t="e">
        <f t="shared" ca="1" si="339"/>
        <v>#N/A</v>
      </c>
      <c r="AS577" s="124" t="e">
        <f t="shared" ca="1" si="340"/>
        <v>#N/A</v>
      </c>
      <c r="AT577" t="e">
        <f t="shared" ca="1" si="349"/>
        <v>#N/A</v>
      </c>
      <c r="AU577" t="e">
        <f t="shared" ca="1" si="349"/>
        <v>#N/A</v>
      </c>
    </row>
    <row r="578" spans="1:47" x14ac:dyDescent="0.25">
      <c r="A578">
        <v>546</v>
      </c>
      <c r="B578" s="74">
        <f ca="1">OFFSET(InputPriceData!B$15,CalculationsAndCharts!$A578+$A$11,0,1,1)</f>
        <v>40795</v>
      </c>
      <c r="C578" s="3">
        <f ca="1">OFFSET(InputPriceData!G$15,CalculationsAndCharts!$A578+$A$11,0,1,1)</f>
        <v>21565400</v>
      </c>
      <c r="D578" s="4">
        <f ca="1">OFFSET(InputPriceData!C$15,CalculationsAndCharts!$A578+$A$11,IF($C$7,7,0),1,1)</f>
        <v>34.28</v>
      </c>
      <c r="E578" s="4">
        <f ca="1">OFFSET(InputPriceData!D$15,CalculationsAndCharts!$A578+$A$11,IF($C$7,7,0),1,1)</f>
        <v>35.049999999999997</v>
      </c>
      <c r="F578" s="4">
        <f ca="1">OFFSET(InputPriceData!E$15,CalculationsAndCharts!$A578+$A$11,IF($C$7,7,0),1,1)</f>
        <v>34.22</v>
      </c>
      <c r="G578" s="4">
        <f ca="1">OFFSET(InputPriceData!F$15,CalculationsAndCharts!$A578+$A$11,IF($C$7,7,0),1,1)</f>
        <v>34.799999999999997</v>
      </c>
      <c r="H578" s="126" t="e">
        <f t="shared" si="319"/>
        <v>#N/A</v>
      </c>
      <c r="I578" s="41" t="e">
        <f t="shared" si="352"/>
        <v>#N/A</v>
      </c>
      <c r="J578" s="41" t="e">
        <f t="shared" si="352"/>
        <v>#N/A</v>
      </c>
      <c r="K578" s="215">
        <f t="shared" ca="1" si="320"/>
        <v>36.09719392407569</v>
      </c>
      <c r="L578" s="215">
        <f t="shared" ca="1" si="341"/>
        <v>36.09719392407569</v>
      </c>
      <c r="M578" s="121">
        <f t="shared" ca="1" si="321"/>
        <v>-0.66091241195517525</v>
      </c>
      <c r="N578" s="121">
        <f t="shared" ca="1" si="342"/>
        <v>0.96470088531379483</v>
      </c>
      <c r="O578" s="121">
        <f t="shared" ca="1" si="343"/>
        <v>2.417119677202666</v>
      </c>
      <c r="P578" s="121">
        <f t="shared" ca="1" si="350"/>
        <v>0.29378009887202572</v>
      </c>
      <c r="Q578" s="121">
        <f t="shared" ca="1" si="322"/>
        <v>0.31597432332008046</v>
      </c>
      <c r="R578" s="121">
        <f t="shared" ca="1" si="323"/>
        <v>0.81056403360963747</v>
      </c>
      <c r="S578" s="121"/>
      <c r="T578" s="124">
        <f t="shared" ca="1" si="324"/>
        <v>37.130000000000003</v>
      </c>
      <c r="U578" s="124">
        <f t="shared" ca="1" si="325"/>
        <v>31.66</v>
      </c>
      <c r="V578" s="121">
        <f t="shared" ca="1" si="326"/>
        <v>0.57404021937842697</v>
      </c>
      <c r="W578" s="121" t="e">
        <f t="shared" si="344"/>
        <v>#N/A</v>
      </c>
      <c r="X578" s="124">
        <f t="shared" si="345"/>
        <v>0.2</v>
      </c>
      <c r="Y578" s="124">
        <f t="shared" si="346"/>
        <v>0.8</v>
      </c>
      <c r="Z578" t="e">
        <f t="shared" ca="1" si="327"/>
        <v>#N/A</v>
      </c>
      <c r="AA578" t="e">
        <f t="shared" ca="1" si="328"/>
        <v>#N/A</v>
      </c>
      <c r="AB578" t="e">
        <f t="shared" ca="1" si="329"/>
        <v>#N/A</v>
      </c>
      <c r="AC578" t="e">
        <f t="shared" ca="1" si="330"/>
        <v>#N/A</v>
      </c>
      <c r="AD578" t="b">
        <f t="shared" ca="1" si="331"/>
        <v>0</v>
      </c>
      <c r="AE578" t="b">
        <f t="shared" ca="1" si="318"/>
        <v>0</v>
      </c>
      <c r="AF578" t="b">
        <f t="shared" ca="1" si="347"/>
        <v>0</v>
      </c>
      <c r="AG578" t="b">
        <f t="shared" ca="1" si="332"/>
        <v>0</v>
      </c>
      <c r="AH578" t="b">
        <f t="shared" ca="1" si="314"/>
        <v>0</v>
      </c>
      <c r="AI578" s="225" t="e">
        <f t="shared" ca="1" si="333"/>
        <v>#N/A</v>
      </c>
      <c r="AJ578" s="225" t="e">
        <f t="shared" ca="1" si="334"/>
        <v>#N/A</v>
      </c>
      <c r="AK578" s="225" t="e">
        <f t="shared" ca="1" si="335"/>
        <v>#N/A</v>
      </c>
      <c r="AL578" s="225" t="e">
        <f t="shared" ca="1" si="336"/>
        <v>#N/A</v>
      </c>
      <c r="AM578" t="b">
        <f t="shared" ca="1" si="337"/>
        <v>0</v>
      </c>
      <c r="AN578" t="b">
        <f t="shared" ca="1" si="315"/>
        <v>0</v>
      </c>
      <c r="AO578" t="b">
        <f t="shared" ca="1" si="348"/>
        <v>1</v>
      </c>
      <c r="AP578" t="b">
        <f t="shared" ca="1" si="338"/>
        <v>0</v>
      </c>
      <c r="AQ578" t="b">
        <f t="shared" ca="1" si="316"/>
        <v>0</v>
      </c>
      <c r="AR578" s="124" t="e">
        <f t="shared" ca="1" si="339"/>
        <v>#N/A</v>
      </c>
      <c r="AS578" s="124" t="e">
        <f t="shared" ca="1" si="340"/>
        <v>#N/A</v>
      </c>
      <c r="AT578" t="e">
        <f t="shared" ca="1" si="349"/>
        <v>#N/A</v>
      </c>
      <c r="AU578" t="e">
        <f t="shared" ca="1" si="349"/>
        <v>#N/A</v>
      </c>
    </row>
    <row r="579" spans="1:47" x14ac:dyDescent="0.25">
      <c r="A579">
        <v>547</v>
      </c>
      <c r="B579" s="74">
        <f ca="1">OFFSET(InputPriceData!B$15,CalculationsAndCharts!$A579+$A$11,0,1,1)</f>
        <v>40794</v>
      </c>
      <c r="C579" s="3">
        <f ca="1">OFFSET(InputPriceData!G$15,CalculationsAndCharts!$A579+$A$11,0,1,1)</f>
        <v>4622100</v>
      </c>
      <c r="D579" s="4">
        <f ca="1">OFFSET(InputPriceData!C$15,CalculationsAndCharts!$A579+$A$11,IF($C$7,7,0),1,1)</f>
        <v>35.840000000000003</v>
      </c>
      <c r="E579" s="4">
        <f ca="1">OFFSET(InputPriceData!D$15,CalculationsAndCharts!$A579+$A$11,IF($C$7,7,0),1,1)</f>
        <v>35.89</v>
      </c>
      <c r="F579" s="4">
        <f ca="1">OFFSET(InputPriceData!E$15,CalculationsAndCharts!$A579+$A$11,IF($C$7,7,0),1,1)</f>
        <v>34.799999999999997</v>
      </c>
      <c r="G579" s="4">
        <f ca="1">OFFSET(InputPriceData!F$15,CalculationsAndCharts!$A579+$A$11,IF($C$7,7,0),1,1)</f>
        <v>35</v>
      </c>
      <c r="H579" s="126" t="e">
        <f t="shared" si="319"/>
        <v>#N/A</v>
      </c>
      <c r="I579" s="41" t="e">
        <f t="shared" si="352"/>
        <v>#N/A</v>
      </c>
      <c r="J579" s="41" t="e">
        <f t="shared" si="352"/>
        <v>#N/A</v>
      </c>
      <c r="K579" s="215">
        <f t="shared" ca="1" si="320"/>
        <v>36.485211218011813</v>
      </c>
      <c r="L579" s="215">
        <f t="shared" ca="1" si="341"/>
        <v>36.485211218011813</v>
      </c>
      <c r="M579" s="121">
        <f t="shared" ca="1" si="321"/>
        <v>-0.44243778157492453</v>
      </c>
      <c r="N579" s="121">
        <f t="shared" ca="1" si="342"/>
        <v>1.7080637519022206</v>
      </c>
      <c r="O579" s="121">
        <f t="shared" ca="1" si="343"/>
        <v>2.417119677202666</v>
      </c>
      <c r="P579" s="121">
        <f t="shared" ca="1" si="350"/>
        <v>1.7453414980178023E-2</v>
      </c>
      <c r="Q579" s="121">
        <f t="shared" ca="1" si="322"/>
        <v>0.70451894229502465</v>
      </c>
      <c r="R579" s="121">
        <f t="shared" ca="1" si="323"/>
        <v>0.93470884236407914</v>
      </c>
      <c r="S579" s="121"/>
      <c r="T579" s="124">
        <f t="shared" ca="1" si="324"/>
        <v>37.130000000000003</v>
      </c>
      <c r="U579" s="124">
        <f t="shared" ca="1" si="325"/>
        <v>31.62</v>
      </c>
      <c r="V579" s="121">
        <f t="shared" ca="1" si="326"/>
        <v>0.61343012704174193</v>
      </c>
      <c r="W579" s="121" t="e">
        <f t="shared" si="344"/>
        <v>#N/A</v>
      </c>
      <c r="X579" s="124">
        <f t="shared" si="345"/>
        <v>0.2</v>
      </c>
      <c r="Y579" s="124">
        <f t="shared" si="346"/>
        <v>0.8</v>
      </c>
      <c r="Z579" t="e">
        <f t="shared" ca="1" si="327"/>
        <v>#N/A</v>
      </c>
      <c r="AA579" t="e">
        <f t="shared" ca="1" si="328"/>
        <v>#N/A</v>
      </c>
      <c r="AB579" t="e">
        <f t="shared" ca="1" si="329"/>
        <v>#N/A</v>
      </c>
      <c r="AC579" t="e">
        <f t="shared" ca="1" si="330"/>
        <v>#N/A</v>
      </c>
      <c r="AD579" t="b">
        <f t="shared" ca="1" si="331"/>
        <v>0</v>
      </c>
      <c r="AE579" t="b">
        <f t="shared" ca="1" si="318"/>
        <v>0</v>
      </c>
      <c r="AF579" t="b">
        <f t="shared" ca="1" si="347"/>
        <v>0</v>
      </c>
      <c r="AG579" t="b">
        <f t="shared" ca="1" si="332"/>
        <v>0</v>
      </c>
      <c r="AH579" t="b">
        <f t="shared" ca="1" si="314"/>
        <v>0</v>
      </c>
      <c r="AI579" s="225" t="e">
        <f t="shared" ca="1" si="333"/>
        <v>#N/A</v>
      </c>
      <c r="AJ579" s="225" t="e">
        <f t="shared" ca="1" si="334"/>
        <v>#N/A</v>
      </c>
      <c r="AK579" s="225" t="e">
        <f t="shared" ca="1" si="335"/>
        <v>#N/A</v>
      </c>
      <c r="AL579" s="225" t="e">
        <f t="shared" ca="1" si="336"/>
        <v>#N/A</v>
      </c>
      <c r="AM579" t="b">
        <f t="shared" ca="1" si="337"/>
        <v>0</v>
      </c>
      <c r="AN579" t="b">
        <f t="shared" ca="1" si="315"/>
        <v>0</v>
      </c>
      <c r="AO579" t="b">
        <f t="shared" ca="1" si="348"/>
        <v>1</v>
      </c>
      <c r="AP579" t="b">
        <f t="shared" ca="1" si="338"/>
        <v>0</v>
      </c>
      <c r="AQ579" t="b">
        <f t="shared" ca="1" si="316"/>
        <v>0</v>
      </c>
      <c r="AR579" s="124" t="e">
        <f t="shared" ca="1" si="339"/>
        <v>#N/A</v>
      </c>
      <c r="AS579" s="124" t="e">
        <f t="shared" ca="1" si="340"/>
        <v>#N/A</v>
      </c>
      <c r="AT579" t="e">
        <f t="shared" ca="1" si="349"/>
        <v>#N/A</v>
      </c>
      <c r="AU579" t="e">
        <f t="shared" ca="1" si="349"/>
        <v>#N/A</v>
      </c>
    </row>
    <row r="580" spans="1:47" x14ac:dyDescent="0.25">
      <c r="A580">
        <v>548</v>
      </c>
      <c r="B580" s="74">
        <f ca="1">OFFSET(InputPriceData!B$15,CalculationsAndCharts!$A580+$A$11,0,1,1)</f>
        <v>40793</v>
      </c>
      <c r="C580" s="3">
        <f ca="1">OFFSET(InputPriceData!G$15,CalculationsAndCharts!$A580+$A$11,0,1,1)</f>
        <v>1871100</v>
      </c>
      <c r="D580" s="4">
        <f ca="1">OFFSET(InputPriceData!C$15,CalculationsAndCharts!$A580+$A$11,IF($C$7,7,0),1,1)</f>
        <v>36.71</v>
      </c>
      <c r="E580" s="4">
        <f ca="1">OFFSET(InputPriceData!D$15,CalculationsAndCharts!$A580+$A$11,IF($C$7,7,0),1,1)</f>
        <v>37.130000000000003</v>
      </c>
      <c r="F580" s="4">
        <f ca="1">OFFSET(InputPriceData!E$15,CalculationsAndCharts!$A580+$A$11,IF($C$7,7,0),1,1)</f>
        <v>36.14</v>
      </c>
      <c r="G580" s="4">
        <f ca="1">OFFSET(InputPriceData!F$15,CalculationsAndCharts!$A580+$A$11,IF($C$7,7,0),1,1)</f>
        <v>37.130000000000003</v>
      </c>
      <c r="H580" s="126" t="e">
        <f t="shared" si="319"/>
        <v>#N/A</v>
      </c>
      <c r="I580" s="41" t="e">
        <f t="shared" si="352"/>
        <v>#N/A</v>
      </c>
      <c r="J580" s="41" t="e">
        <f t="shared" si="352"/>
        <v>#N/A</v>
      </c>
      <c r="K580" s="215">
        <f t="shared" ca="1" si="320"/>
        <v>36.452982792714579</v>
      </c>
      <c r="L580" s="215">
        <f t="shared" ca="1" si="341"/>
        <v>36.452982792714579</v>
      </c>
      <c r="M580" s="121">
        <f t="shared" ca="1" si="321"/>
        <v>1.9466712995309905</v>
      </c>
      <c r="N580" s="121">
        <f t="shared" ca="1" si="342"/>
        <v>2.1246576181756227</v>
      </c>
      <c r="O580" s="121">
        <f t="shared" ca="1" si="343"/>
        <v>2.417119677202666</v>
      </c>
      <c r="P580" s="121">
        <f t="shared" ca="1" si="350"/>
        <v>-0.23837473813452165</v>
      </c>
      <c r="Q580" s="121">
        <f t="shared" ca="1" si="322"/>
        <v>0.88986530819349996</v>
      </c>
      <c r="R580" s="121">
        <f t="shared" ca="1" si="323"/>
        <v>0.9753085178552432</v>
      </c>
      <c r="S580" s="121"/>
      <c r="T580" s="124">
        <f t="shared" ca="1" si="324"/>
        <v>37.130000000000003</v>
      </c>
      <c r="U580" s="124">
        <f t="shared" ca="1" si="325"/>
        <v>30.78</v>
      </c>
      <c r="V580" s="121">
        <f t="shared" ca="1" si="326"/>
        <v>1</v>
      </c>
      <c r="W580" s="121" t="e">
        <f t="shared" si="344"/>
        <v>#N/A</v>
      </c>
      <c r="X580" s="124">
        <f t="shared" si="345"/>
        <v>0.2</v>
      </c>
      <c r="Y580" s="124">
        <f t="shared" si="346"/>
        <v>0.8</v>
      </c>
      <c r="Z580" t="e">
        <f t="shared" ca="1" si="327"/>
        <v>#N/A</v>
      </c>
      <c r="AA580" t="e">
        <f t="shared" ca="1" si="328"/>
        <v>#N/A</v>
      </c>
      <c r="AB580" t="e">
        <f t="shared" ca="1" si="329"/>
        <v>#N/A</v>
      </c>
      <c r="AC580" t="e">
        <f t="shared" ca="1" si="330"/>
        <v>#N/A</v>
      </c>
      <c r="AD580" t="b">
        <f t="shared" ca="1" si="331"/>
        <v>0</v>
      </c>
      <c r="AE580" t="b">
        <f t="shared" ca="1" si="318"/>
        <v>0</v>
      </c>
      <c r="AF580" t="b">
        <f t="shared" ca="1" si="347"/>
        <v>0</v>
      </c>
      <c r="AG580" t="b">
        <f t="shared" ca="1" si="332"/>
        <v>0</v>
      </c>
      <c r="AH580" t="b">
        <f t="shared" ca="1" si="314"/>
        <v>0</v>
      </c>
      <c r="AI580" s="225" t="e">
        <f t="shared" ca="1" si="333"/>
        <v>#N/A</v>
      </c>
      <c r="AJ580" s="225" t="e">
        <f t="shared" ca="1" si="334"/>
        <v>#N/A</v>
      </c>
      <c r="AK580" s="225" t="e">
        <f t="shared" ca="1" si="335"/>
        <v>#N/A</v>
      </c>
      <c r="AL580" s="225" t="e">
        <f t="shared" ca="1" si="336"/>
        <v>#N/A</v>
      </c>
      <c r="AM580" t="b">
        <f t="shared" ca="1" si="337"/>
        <v>0</v>
      </c>
      <c r="AN580" t="b">
        <f t="shared" ca="1" si="315"/>
        <v>0</v>
      </c>
      <c r="AO580" t="b">
        <f t="shared" ca="1" si="348"/>
        <v>1</v>
      </c>
      <c r="AP580" t="b">
        <f t="shared" ca="1" si="338"/>
        <v>0</v>
      </c>
      <c r="AQ580" t="b">
        <f t="shared" ca="1" si="316"/>
        <v>0</v>
      </c>
      <c r="AR580" s="124" t="e">
        <f t="shared" ca="1" si="339"/>
        <v>#N/A</v>
      </c>
      <c r="AS580" s="124" t="e">
        <f t="shared" ca="1" si="340"/>
        <v>#N/A</v>
      </c>
      <c r="AT580" t="e">
        <f t="shared" ca="1" si="349"/>
        <v>#N/A</v>
      </c>
      <c r="AU580" t="e">
        <f t="shared" ca="1" si="349"/>
        <v>#N/A</v>
      </c>
    </row>
    <row r="581" spans="1:47" x14ac:dyDescent="0.25">
      <c r="A581">
        <v>549</v>
      </c>
      <c r="B581" s="74">
        <f ca="1">OFFSET(InputPriceData!B$15,CalculationsAndCharts!$A581+$A$11,0,1,1)</f>
        <v>40792</v>
      </c>
      <c r="C581" s="3">
        <f ca="1">OFFSET(InputPriceData!G$15,CalculationsAndCharts!$A581+$A$11,0,1,1)</f>
        <v>2254400</v>
      </c>
      <c r="D581" s="4">
        <f ca="1">OFFSET(InputPriceData!C$15,CalculationsAndCharts!$A581+$A$11,IF($C$7,7,0),1,1)</f>
        <v>35.51</v>
      </c>
      <c r="E581" s="4">
        <f ca="1">OFFSET(InputPriceData!D$15,CalculationsAndCharts!$A581+$A$11,IF($C$7,7,0),1,1)</f>
        <v>36.590000000000003</v>
      </c>
      <c r="F581" s="4">
        <f ca="1">OFFSET(InputPriceData!E$15,CalculationsAndCharts!$A581+$A$11,IF($C$7,7,0),1,1)</f>
        <v>35.25</v>
      </c>
      <c r="G581" s="4">
        <f ca="1">OFFSET(InputPriceData!F$15,CalculationsAndCharts!$A581+$A$11,IF($C$7,7,0),1,1)</f>
        <v>36.450000000000003</v>
      </c>
      <c r="H581" s="126" t="e">
        <f t="shared" si="319"/>
        <v>#N/A</v>
      </c>
      <c r="I581" s="41" t="e">
        <f t="shared" si="352"/>
        <v>#N/A</v>
      </c>
      <c r="J581" s="41" t="e">
        <f t="shared" si="352"/>
        <v>#N/A</v>
      </c>
      <c r="K581" s="215">
        <f t="shared" ca="1" si="320"/>
        <v>36.135837826367151</v>
      </c>
      <c r="L581" s="215">
        <f t="shared" ca="1" si="341"/>
        <v>36.135837826367151</v>
      </c>
      <c r="M581" s="121">
        <f t="shared" ca="1" si="321"/>
        <v>1.7144595136337444</v>
      </c>
      <c r="N581" s="121">
        <f t="shared" ca="1" si="342"/>
        <v>2.2927979832381831</v>
      </c>
      <c r="O581" s="121">
        <f t="shared" ca="1" si="343"/>
        <v>2.417119677202666</v>
      </c>
      <c r="P581" s="121">
        <f t="shared" ca="1" si="350"/>
        <v>-0.55317537414979701</v>
      </c>
      <c r="Q581" s="121">
        <f t="shared" ca="1" si="322"/>
        <v>0.95814500182132556</v>
      </c>
      <c r="R581" s="121">
        <f t="shared" ca="1" si="323"/>
        <v>0.96439704051309372</v>
      </c>
      <c r="S581" s="121"/>
      <c r="T581" s="124">
        <f t="shared" ca="1" si="324"/>
        <v>36.6</v>
      </c>
      <c r="U581" s="124">
        <f t="shared" ca="1" si="325"/>
        <v>30.78</v>
      </c>
      <c r="V581" s="121">
        <f t="shared" ca="1" si="326"/>
        <v>0.97422680412371154</v>
      </c>
      <c r="W581" s="121" t="e">
        <f t="shared" si="344"/>
        <v>#N/A</v>
      </c>
      <c r="X581" s="124">
        <f t="shared" si="345"/>
        <v>0.2</v>
      </c>
      <c r="Y581" s="124">
        <f t="shared" si="346"/>
        <v>0.8</v>
      </c>
      <c r="Z581" t="e">
        <f t="shared" ca="1" si="327"/>
        <v>#N/A</v>
      </c>
      <c r="AA581" t="e">
        <f t="shared" ca="1" si="328"/>
        <v>#N/A</v>
      </c>
      <c r="AB581" t="e">
        <f t="shared" ca="1" si="329"/>
        <v>#N/A</v>
      </c>
      <c r="AC581" t="e">
        <f t="shared" ca="1" si="330"/>
        <v>#N/A</v>
      </c>
      <c r="AD581" t="b">
        <f t="shared" ca="1" si="331"/>
        <v>0</v>
      </c>
      <c r="AE581" t="b">
        <f t="shared" ca="1" si="318"/>
        <v>0</v>
      </c>
      <c r="AF581" t="b">
        <f t="shared" ca="1" si="347"/>
        <v>0</v>
      </c>
      <c r="AG581" t="b">
        <f t="shared" ca="1" si="332"/>
        <v>0</v>
      </c>
      <c r="AH581" t="b">
        <f t="shared" ca="1" si="314"/>
        <v>0</v>
      </c>
      <c r="AI581" s="225" t="e">
        <f t="shared" ca="1" si="333"/>
        <v>#N/A</v>
      </c>
      <c r="AJ581" s="225" t="e">
        <f t="shared" ca="1" si="334"/>
        <v>#N/A</v>
      </c>
      <c r="AK581" s="225" t="e">
        <f t="shared" ca="1" si="335"/>
        <v>#N/A</v>
      </c>
      <c r="AL581" s="225" t="e">
        <f t="shared" ca="1" si="336"/>
        <v>#N/A</v>
      </c>
      <c r="AM581" t="b">
        <f t="shared" ca="1" si="337"/>
        <v>0</v>
      </c>
      <c r="AN581" t="b">
        <f t="shared" ca="1" si="315"/>
        <v>0</v>
      </c>
      <c r="AO581" t="b">
        <f t="shared" ca="1" si="348"/>
        <v>1</v>
      </c>
      <c r="AP581" t="b">
        <f t="shared" ca="1" si="338"/>
        <v>0</v>
      </c>
      <c r="AQ581" t="b">
        <f t="shared" ca="1" si="316"/>
        <v>0</v>
      </c>
      <c r="AR581" s="124" t="e">
        <f t="shared" ca="1" si="339"/>
        <v>#N/A</v>
      </c>
      <c r="AS581" s="124" t="e">
        <f t="shared" ca="1" si="340"/>
        <v>#N/A</v>
      </c>
      <c r="AT581" t="e">
        <f t="shared" ca="1" si="349"/>
        <v>#N/A</v>
      </c>
      <c r="AU581" t="e">
        <f t="shared" ca="1" si="349"/>
        <v>#N/A</v>
      </c>
    </row>
    <row r="582" spans="1:47" x14ac:dyDescent="0.25">
      <c r="A582">
        <v>550</v>
      </c>
      <c r="B582" s="74">
        <f ca="1">OFFSET(InputPriceData!B$15,CalculationsAndCharts!$A582+$A$11,0,1,1)</f>
        <v>40788</v>
      </c>
      <c r="C582" s="3">
        <f ca="1">OFFSET(InputPriceData!G$15,CalculationsAndCharts!$A582+$A$11,0,1,1)</f>
        <v>1792400</v>
      </c>
      <c r="D582" s="4">
        <f ca="1">OFFSET(InputPriceData!C$15,CalculationsAndCharts!$A582+$A$11,IF($C$7,7,0),1,1)</f>
        <v>35.630000000000003</v>
      </c>
      <c r="E582" s="4">
        <f ca="1">OFFSET(InputPriceData!D$15,CalculationsAndCharts!$A582+$A$11,IF($C$7,7,0),1,1)</f>
        <v>36.14</v>
      </c>
      <c r="F582" s="4">
        <f ca="1">OFFSET(InputPriceData!E$15,CalculationsAndCharts!$A582+$A$11,IF($C$7,7,0),1,1)</f>
        <v>35.03</v>
      </c>
      <c r="G582" s="4">
        <f ca="1">OFFSET(InputPriceData!F$15,CalculationsAndCharts!$A582+$A$11,IF($C$7,7,0),1,1)</f>
        <v>36.06</v>
      </c>
      <c r="H582" s="126" t="e">
        <f t="shared" si="319"/>
        <v>#N/A</v>
      </c>
      <c r="I582" s="41" t="e">
        <f t="shared" si="352"/>
        <v>#N/A</v>
      </c>
      <c r="J582" s="41" t="e">
        <f t="shared" si="352"/>
        <v>#N/A</v>
      </c>
      <c r="K582" s="215">
        <f t="shared" ca="1" si="320"/>
        <v>35.767360048156654</v>
      </c>
      <c r="L582" s="215">
        <f t="shared" ca="1" si="341"/>
        <v>35.767360048156654</v>
      </c>
      <c r="M582" s="121">
        <f t="shared" ca="1" si="321"/>
        <v>1.7376359362436298</v>
      </c>
      <c r="N582" s="121">
        <f t="shared" ca="1" si="342"/>
        <v>2.417119677202666</v>
      </c>
      <c r="O582" s="121">
        <f t="shared" ca="1" si="343"/>
        <v>2.417119677202666</v>
      </c>
      <c r="P582" s="121">
        <f t="shared" ca="1" si="350"/>
        <v>-0.83510815798630467</v>
      </c>
      <c r="Q582" s="121">
        <f t="shared" ca="1" si="322"/>
        <v>1</v>
      </c>
      <c r="R582" s="121">
        <f t="shared" ca="1" si="323"/>
        <v>0.91300807889771907</v>
      </c>
      <c r="S582" s="121"/>
      <c r="T582" s="124">
        <f t="shared" ca="1" si="324"/>
        <v>36.6</v>
      </c>
      <c r="U582" s="124">
        <f t="shared" ca="1" si="325"/>
        <v>30.46</v>
      </c>
      <c r="V582" s="121">
        <f t="shared" ca="1" si="326"/>
        <v>0.91205211726384383</v>
      </c>
      <c r="W582" s="121" t="e">
        <f t="shared" si="344"/>
        <v>#N/A</v>
      </c>
      <c r="X582" s="124">
        <f t="shared" si="345"/>
        <v>0.2</v>
      </c>
      <c r="Y582" s="124">
        <f t="shared" si="346"/>
        <v>0.8</v>
      </c>
      <c r="Z582" t="e">
        <f t="shared" ca="1" si="327"/>
        <v>#N/A</v>
      </c>
      <c r="AA582" t="e">
        <f t="shared" ca="1" si="328"/>
        <v>#N/A</v>
      </c>
      <c r="AB582" t="e">
        <f t="shared" ca="1" si="329"/>
        <v>#N/A</v>
      </c>
      <c r="AC582" t="e">
        <f t="shared" ca="1" si="330"/>
        <v>#N/A</v>
      </c>
      <c r="AD582" t="b">
        <f t="shared" ca="1" si="331"/>
        <v>0</v>
      </c>
      <c r="AE582" t="b">
        <f t="shared" ca="1" si="318"/>
        <v>0</v>
      </c>
      <c r="AF582" t="b">
        <f t="shared" ca="1" si="347"/>
        <v>0</v>
      </c>
      <c r="AG582" t="b">
        <f t="shared" ca="1" si="332"/>
        <v>0</v>
      </c>
      <c r="AH582" t="b">
        <f t="shared" ref="AH582:AH645" ca="1" si="353">AND(AG583,AF583)</f>
        <v>0</v>
      </c>
      <c r="AI582" s="225" t="e">
        <f t="shared" ca="1" si="333"/>
        <v>#N/A</v>
      </c>
      <c r="AJ582" s="225" t="e">
        <f t="shared" ca="1" si="334"/>
        <v>#N/A</v>
      </c>
      <c r="AK582" s="225" t="e">
        <f t="shared" ca="1" si="335"/>
        <v>#N/A</v>
      </c>
      <c r="AL582" s="225" t="e">
        <f t="shared" ca="1" si="336"/>
        <v>#N/A</v>
      </c>
      <c r="AM582" t="b">
        <f t="shared" ca="1" si="337"/>
        <v>0</v>
      </c>
      <c r="AN582" t="b">
        <f t="shared" ref="AN582:AN645" ca="1" si="354">AND(AM583,NOT(AO583))</f>
        <v>0</v>
      </c>
      <c r="AO582" t="b">
        <f t="shared" ca="1" si="348"/>
        <v>1</v>
      </c>
      <c r="AP582" t="b">
        <f t="shared" ca="1" si="338"/>
        <v>0</v>
      </c>
      <c r="AQ582" t="b">
        <f t="shared" ca="1" si="316"/>
        <v>0</v>
      </c>
      <c r="AR582" s="124" t="e">
        <f t="shared" ca="1" si="339"/>
        <v>#N/A</v>
      </c>
      <c r="AS582" s="124" t="e">
        <f t="shared" ca="1" si="340"/>
        <v>#N/A</v>
      </c>
      <c r="AT582" t="e">
        <f t="shared" ca="1" si="349"/>
        <v>#N/A</v>
      </c>
      <c r="AU582" t="e">
        <f t="shared" ca="1" si="349"/>
        <v>#N/A</v>
      </c>
    </row>
    <row r="583" spans="1:47" x14ac:dyDescent="0.25">
      <c r="A583">
        <v>551</v>
      </c>
      <c r="B583" s="74">
        <f ca="1">OFFSET(InputPriceData!B$15,CalculationsAndCharts!$A583+$A$11,0,1,1)</f>
        <v>40787</v>
      </c>
      <c r="C583" s="3">
        <f ca="1">OFFSET(InputPriceData!G$15,CalculationsAndCharts!$A583+$A$11,0,1,1)</f>
        <v>1953200</v>
      </c>
      <c r="D583" s="4">
        <f ca="1">OFFSET(InputPriceData!C$15,CalculationsAndCharts!$A583+$A$11,IF($C$7,7,0),1,1)</f>
        <v>36.54</v>
      </c>
      <c r="E583" s="4">
        <f ca="1">OFFSET(InputPriceData!D$15,CalculationsAndCharts!$A583+$A$11,IF($C$7,7,0),1,1)</f>
        <v>36.79</v>
      </c>
      <c r="F583" s="4">
        <f ca="1">OFFSET(InputPriceData!E$15,CalculationsAndCharts!$A583+$A$11,IF($C$7,7,0),1,1)</f>
        <v>35.78</v>
      </c>
      <c r="G583" s="4">
        <f ca="1">OFFSET(InputPriceData!F$15,CalculationsAndCharts!$A583+$A$11,IF($C$7,7,0),1,1)</f>
        <v>35.97</v>
      </c>
      <c r="H583" s="126" t="e">
        <f t="shared" si="319"/>
        <v>#N/A</v>
      </c>
      <c r="I583" s="41" t="e">
        <f t="shared" si="352"/>
        <v>#N/A</v>
      </c>
      <c r="J583" s="41" t="e">
        <f t="shared" si="352"/>
        <v>#N/A</v>
      </c>
      <c r="K583" s="215">
        <f t="shared" ca="1" si="320"/>
        <v>35.171587573677883</v>
      </c>
      <c r="L583" s="215">
        <f t="shared" ca="1" si="341"/>
        <v>35.171587573677883</v>
      </c>
      <c r="M583" s="121">
        <f t="shared" ca="1" si="321"/>
        <v>2.0789859732546447</v>
      </c>
      <c r="N583" s="121">
        <f t="shared" ca="1" si="342"/>
        <v>2.2940625528245073</v>
      </c>
      <c r="O583" s="121">
        <f t="shared" ca="1" si="343"/>
        <v>2.2940625528245073</v>
      </c>
      <c r="P583" s="121">
        <f t="shared" ca="1" si="350"/>
        <v>-1.0010532276048743</v>
      </c>
      <c r="Q583" s="121">
        <f t="shared" ca="1" si="322"/>
        <v>1</v>
      </c>
      <c r="R583" s="121">
        <f t="shared" ca="1" si="323"/>
        <v>0.82872397231532358</v>
      </c>
      <c r="S583" s="121"/>
      <c r="T583" s="124">
        <f t="shared" ca="1" si="324"/>
        <v>36.6</v>
      </c>
      <c r="U583" s="124">
        <f t="shared" ca="1" si="325"/>
        <v>30.46</v>
      </c>
      <c r="V583" s="121">
        <f t="shared" ca="1" si="326"/>
        <v>0.89739413680781721</v>
      </c>
      <c r="W583" s="121" t="e">
        <f t="shared" si="344"/>
        <v>#N/A</v>
      </c>
      <c r="X583" s="124">
        <f t="shared" si="345"/>
        <v>0.2</v>
      </c>
      <c r="Y583" s="124">
        <f t="shared" si="346"/>
        <v>0.8</v>
      </c>
      <c r="Z583" t="e">
        <f t="shared" ca="1" si="327"/>
        <v>#N/A</v>
      </c>
      <c r="AA583" t="e">
        <f t="shared" ca="1" si="328"/>
        <v>#N/A</v>
      </c>
      <c r="AB583" t="e">
        <f t="shared" ca="1" si="329"/>
        <v>#N/A</v>
      </c>
      <c r="AC583" t="e">
        <f t="shared" ca="1" si="330"/>
        <v>#N/A</v>
      </c>
      <c r="AD583" t="b">
        <f t="shared" ca="1" si="331"/>
        <v>0</v>
      </c>
      <c r="AE583" t="b">
        <f t="shared" ca="1" si="318"/>
        <v>0</v>
      </c>
      <c r="AF583" t="b">
        <f t="shared" ca="1" si="347"/>
        <v>0</v>
      </c>
      <c r="AG583" t="b">
        <f t="shared" ca="1" si="332"/>
        <v>0</v>
      </c>
      <c r="AH583" t="b">
        <f t="shared" ca="1" si="353"/>
        <v>0</v>
      </c>
      <c r="AI583" s="225" t="e">
        <f t="shared" ca="1" si="333"/>
        <v>#N/A</v>
      </c>
      <c r="AJ583" s="225" t="e">
        <f t="shared" ca="1" si="334"/>
        <v>#N/A</v>
      </c>
      <c r="AK583" s="225" t="e">
        <f t="shared" ca="1" si="335"/>
        <v>#N/A</v>
      </c>
      <c r="AL583" s="225" t="e">
        <f t="shared" ca="1" si="336"/>
        <v>#N/A</v>
      </c>
      <c r="AM583" t="b">
        <f t="shared" ca="1" si="337"/>
        <v>1</v>
      </c>
      <c r="AN583" t="b">
        <f t="shared" ca="1" si="354"/>
        <v>0</v>
      </c>
      <c r="AO583" t="b">
        <f t="shared" ca="1" si="348"/>
        <v>1</v>
      </c>
      <c r="AP583" t="b">
        <f t="shared" ca="1" si="338"/>
        <v>0</v>
      </c>
      <c r="AQ583" t="b">
        <f t="shared" ref="AQ583:AQ646" ca="1" si="355">AND(AP584,AO584)</f>
        <v>0</v>
      </c>
      <c r="AR583" s="124" t="e">
        <f t="shared" ca="1" si="339"/>
        <v>#N/A</v>
      </c>
      <c r="AS583" s="124" t="e">
        <f t="shared" ca="1" si="340"/>
        <v>#N/A</v>
      </c>
      <c r="AT583" t="e">
        <f t="shared" ca="1" si="349"/>
        <v>#N/A</v>
      </c>
      <c r="AU583" t="e">
        <f t="shared" ca="1" si="349"/>
        <v>#N/A</v>
      </c>
    </row>
    <row r="584" spans="1:47" x14ac:dyDescent="0.25">
      <c r="A584">
        <v>552</v>
      </c>
      <c r="B584" s="74">
        <f ca="1">OFFSET(InputPriceData!B$15,CalculationsAndCharts!$A584+$A$11,0,1,1)</f>
        <v>40786</v>
      </c>
      <c r="C584" s="3">
        <f ca="1">OFFSET(InputPriceData!G$15,CalculationsAndCharts!$A584+$A$11,0,1,1)</f>
        <v>4411400</v>
      </c>
      <c r="D584" s="4">
        <f ca="1">OFFSET(InputPriceData!C$15,CalculationsAndCharts!$A584+$A$11,IF($C$7,7,0),1,1)</f>
        <v>36.409999999999997</v>
      </c>
      <c r="E584" s="4">
        <f ca="1">OFFSET(InputPriceData!D$15,CalculationsAndCharts!$A584+$A$11,IF($C$7,7,0),1,1)</f>
        <v>36.86</v>
      </c>
      <c r="F584" s="4">
        <f ca="1">OFFSET(InputPriceData!E$15,CalculationsAndCharts!$A584+$A$11,IF($C$7,7,0),1,1)</f>
        <v>36.22</v>
      </c>
      <c r="G584" s="4">
        <f ca="1">OFFSET(InputPriceData!F$15,CalculationsAndCharts!$A584+$A$11,IF($C$7,7,0),1,1)</f>
        <v>36.6</v>
      </c>
      <c r="H584" s="126" t="e">
        <f t="shared" si="319"/>
        <v>#N/A</v>
      </c>
      <c r="I584" s="41" t="e">
        <f t="shared" si="352"/>
        <v>#N/A</v>
      </c>
      <c r="J584" s="41" t="e">
        <f t="shared" si="352"/>
        <v>#N/A</v>
      </c>
      <c r="K584" s="215">
        <f t="shared" ca="1" si="320"/>
        <v>34.242147612992859</v>
      </c>
      <c r="L584" s="215">
        <f t="shared" ca="1" si="341"/>
        <v>34.242147612992859</v>
      </c>
      <c r="M584" s="121">
        <f t="shared" ca="1" si="321"/>
        <v>3.2618619805077094</v>
      </c>
      <c r="N584" s="121">
        <f t="shared" ca="1" si="342"/>
        <v>1.7574555392662383</v>
      </c>
      <c r="O584" s="121">
        <f t="shared" ca="1" si="343"/>
        <v>1.7574555392662383</v>
      </c>
      <c r="P584" s="121">
        <f t="shared" ca="1" si="350"/>
        <v>-1.1242812645576419</v>
      </c>
      <c r="Q584" s="121">
        <f t="shared" ca="1" si="322"/>
        <v>1</v>
      </c>
      <c r="R584" s="121">
        <f t="shared" ca="1" si="323"/>
        <v>0.72921388851048363</v>
      </c>
      <c r="S584" s="121"/>
      <c r="T584" s="124">
        <f t="shared" ca="1" si="324"/>
        <v>36.6</v>
      </c>
      <c r="U584" s="124">
        <f t="shared" ca="1" si="325"/>
        <v>30.4</v>
      </c>
      <c r="V584" s="121">
        <f t="shared" ca="1" si="326"/>
        <v>1</v>
      </c>
      <c r="W584" s="121" t="e">
        <f t="shared" si="344"/>
        <v>#N/A</v>
      </c>
      <c r="X584" s="124">
        <f t="shared" si="345"/>
        <v>0.2</v>
      </c>
      <c r="Y584" s="124">
        <f t="shared" si="346"/>
        <v>0.8</v>
      </c>
      <c r="Z584" t="e">
        <f t="shared" ca="1" si="327"/>
        <v>#N/A</v>
      </c>
      <c r="AA584" t="e">
        <f t="shared" ca="1" si="328"/>
        <v>#N/A</v>
      </c>
      <c r="AB584" t="e">
        <f t="shared" ca="1" si="329"/>
        <v>#N/A</v>
      </c>
      <c r="AC584" t="e">
        <f t="shared" ca="1" si="330"/>
        <v>#N/A</v>
      </c>
      <c r="AD584" t="b">
        <f t="shared" ca="1" si="331"/>
        <v>0</v>
      </c>
      <c r="AE584" t="b">
        <f t="shared" ca="1" si="318"/>
        <v>0</v>
      </c>
      <c r="AF584" t="b">
        <f t="shared" ca="1" si="347"/>
        <v>0</v>
      </c>
      <c r="AG584" t="b">
        <f t="shared" ca="1" si="332"/>
        <v>0</v>
      </c>
      <c r="AH584" t="b">
        <f t="shared" ca="1" si="353"/>
        <v>0</v>
      </c>
      <c r="AI584" s="225" t="e">
        <f t="shared" ca="1" si="333"/>
        <v>#N/A</v>
      </c>
      <c r="AJ584" s="225" t="e">
        <f t="shared" ca="1" si="334"/>
        <v>#N/A</v>
      </c>
      <c r="AK584" s="225" t="e">
        <f t="shared" ca="1" si="335"/>
        <v>#N/A</v>
      </c>
      <c r="AL584" s="225" t="e">
        <f t="shared" ca="1" si="336"/>
        <v>#N/A</v>
      </c>
      <c r="AM584" t="b">
        <f t="shared" ca="1" si="337"/>
        <v>0</v>
      </c>
      <c r="AN584" t="b">
        <f t="shared" ca="1" si="354"/>
        <v>0</v>
      </c>
      <c r="AO584" t="b">
        <f t="shared" ca="1" si="348"/>
        <v>1</v>
      </c>
      <c r="AP584" t="b">
        <f t="shared" ca="1" si="338"/>
        <v>0</v>
      </c>
      <c r="AQ584" t="b">
        <f t="shared" ca="1" si="355"/>
        <v>0</v>
      </c>
      <c r="AR584" s="124" t="e">
        <f t="shared" ca="1" si="339"/>
        <v>#N/A</v>
      </c>
      <c r="AS584" s="124" t="e">
        <f t="shared" ca="1" si="340"/>
        <v>#N/A</v>
      </c>
      <c r="AT584" t="e">
        <f t="shared" ca="1" si="349"/>
        <v>#N/A</v>
      </c>
      <c r="AU584" t="e">
        <f t="shared" ca="1" si="349"/>
        <v>#N/A</v>
      </c>
    </row>
    <row r="585" spans="1:47" x14ac:dyDescent="0.25">
      <c r="A585">
        <v>553</v>
      </c>
      <c r="B585" s="74">
        <f ca="1">OFFSET(InputPriceData!B$15,CalculationsAndCharts!$A585+$A$11,0,1,1)</f>
        <v>40785</v>
      </c>
      <c r="C585" s="3">
        <f ca="1">OFFSET(InputPriceData!G$15,CalculationsAndCharts!$A585+$A$11,0,1,1)</f>
        <v>4536600</v>
      </c>
      <c r="D585" s="4">
        <f ca="1">OFFSET(InputPriceData!C$15,CalculationsAndCharts!$A585+$A$11,IF($C$7,7,0),1,1)</f>
        <v>35.159999999999997</v>
      </c>
      <c r="E585" s="4">
        <f ca="1">OFFSET(InputPriceData!D$15,CalculationsAndCharts!$A585+$A$11,IF($C$7,7,0),1,1)</f>
        <v>36.130000000000003</v>
      </c>
      <c r="F585" s="4">
        <f ca="1">OFFSET(InputPriceData!E$15,CalculationsAndCharts!$A585+$A$11,IF($C$7,7,0),1,1)</f>
        <v>34.6</v>
      </c>
      <c r="G585" s="4">
        <f ca="1">OFFSET(InputPriceData!F$15,CalculationsAndCharts!$A585+$A$11,IF($C$7,7,0),1,1)</f>
        <v>35.76</v>
      </c>
      <c r="H585" s="126" t="e">
        <f t="shared" si="319"/>
        <v>#N/A</v>
      </c>
      <c r="I585" s="41" t="e">
        <f t="shared" si="352"/>
        <v>#N/A</v>
      </c>
      <c r="J585" s="41" t="e">
        <f t="shared" si="352"/>
        <v>#N/A</v>
      </c>
      <c r="K585" s="215">
        <f t="shared" ca="1" si="320"/>
        <v>33.239653149448955</v>
      </c>
      <c r="L585" s="215">
        <f t="shared" ca="1" si="341"/>
        <v>33.239653149448955</v>
      </c>
      <c r="M585" s="121">
        <f t="shared" ca="1" si="321"/>
        <v>3.0386527911658483</v>
      </c>
      <c r="N585" s="121">
        <f t="shared" ca="1" si="342"/>
        <v>1.0146755449902067</v>
      </c>
      <c r="O585" s="121">
        <f t="shared" ca="1" si="343"/>
        <v>1.4171056524481207</v>
      </c>
      <c r="P585" s="121">
        <f t="shared" ca="1" si="350"/>
        <v>-1.2116878250748373</v>
      </c>
      <c r="Q585" s="121">
        <f t="shared" ca="1" si="322"/>
        <v>0.84691452147198987</v>
      </c>
      <c r="R585" s="121">
        <f t="shared" ca="1" si="323"/>
        <v>0.65392850109901457</v>
      </c>
      <c r="S585" s="121"/>
      <c r="T585" s="124">
        <f t="shared" ca="1" si="324"/>
        <v>35.76</v>
      </c>
      <c r="U585" s="124">
        <f t="shared" ca="1" si="325"/>
        <v>30.4</v>
      </c>
      <c r="V585" s="121">
        <f t="shared" ca="1" si="326"/>
        <v>1</v>
      </c>
      <c r="W585" s="121" t="e">
        <f t="shared" si="344"/>
        <v>#N/A</v>
      </c>
      <c r="X585" s="124">
        <f t="shared" si="345"/>
        <v>0.2</v>
      </c>
      <c r="Y585" s="124">
        <f t="shared" si="346"/>
        <v>0.8</v>
      </c>
      <c r="Z585" t="e">
        <f t="shared" ca="1" si="327"/>
        <v>#N/A</v>
      </c>
      <c r="AA585" t="e">
        <f t="shared" ca="1" si="328"/>
        <v>#N/A</v>
      </c>
      <c r="AB585" t="e">
        <f t="shared" ca="1" si="329"/>
        <v>#N/A</v>
      </c>
      <c r="AC585" t="e">
        <f t="shared" ca="1" si="330"/>
        <v>#N/A</v>
      </c>
      <c r="AD585" t="b">
        <f t="shared" ca="1" si="331"/>
        <v>0</v>
      </c>
      <c r="AE585" t="b">
        <f t="shared" ca="1" si="318"/>
        <v>0</v>
      </c>
      <c r="AF585" t="b">
        <f t="shared" ca="1" si="347"/>
        <v>0</v>
      </c>
      <c r="AG585" t="b">
        <f t="shared" ca="1" si="332"/>
        <v>0</v>
      </c>
      <c r="AH585" t="b">
        <f t="shared" ca="1" si="353"/>
        <v>0</v>
      </c>
      <c r="AI585" s="225" t="e">
        <f t="shared" ca="1" si="333"/>
        <v>#N/A</v>
      </c>
      <c r="AJ585" s="225" t="e">
        <f t="shared" ca="1" si="334"/>
        <v>#N/A</v>
      </c>
      <c r="AK585" s="225" t="e">
        <f t="shared" ca="1" si="335"/>
        <v>#N/A</v>
      </c>
      <c r="AL585" s="225" t="e">
        <f t="shared" ca="1" si="336"/>
        <v>#N/A</v>
      </c>
      <c r="AM585" t="b">
        <f t="shared" ca="1" si="337"/>
        <v>0</v>
      </c>
      <c r="AN585" t="b">
        <f t="shared" ca="1" si="354"/>
        <v>0</v>
      </c>
      <c r="AO585" t="b">
        <f t="shared" ca="1" si="348"/>
        <v>1</v>
      </c>
      <c r="AP585" t="b">
        <f t="shared" ca="1" si="338"/>
        <v>0</v>
      </c>
      <c r="AQ585" t="b">
        <f t="shared" ca="1" si="355"/>
        <v>0</v>
      </c>
      <c r="AR585" s="124" t="e">
        <f t="shared" ca="1" si="339"/>
        <v>#N/A</v>
      </c>
      <c r="AS585" s="124" t="e">
        <f t="shared" ca="1" si="340"/>
        <v>#N/A</v>
      </c>
      <c r="AT585" t="e">
        <f t="shared" ca="1" si="349"/>
        <v>#N/A</v>
      </c>
      <c r="AU585" t="e">
        <f t="shared" ca="1" si="349"/>
        <v>#N/A</v>
      </c>
    </row>
    <row r="586" spans="1:47" x14ac:dyDescent="0.25">
      <c r="A586">
        <v>554</v>
      </c>
      <c r="B586" s="74">
        <f ca="1">OFFSET(InputPriceData!B$15,CalculationsAndCharts!$A586+$A$11,0,1,1)</f>
        <v>40784</v>
      </c>
      <c r="C586" s="3">
        <f ca="1">OFFSET(InputPriceData!G$15,CalculationsAndCharts!$A586+$A$11,0,1,1)</f>
        <v>2867400</v>
      </c>
      <c r="D586" s="4">
        <f ca="1">OFFSET(InputPriceData!C$15,CalculationsAndCharts!$A586+$A$11,IF($C$7,7,0),1,1)</f>
        <v>32.74</v>
      </c>
      <c r="E586" s="4">
        <f ca="1">OFFSET(InputPriceData!D$15,CalculationsAndCharts!$A586+$A$11,IF($C$7,7,0),1,1)</f>
        <v>33.79</v>
      </c>
      <c r="F586" s="4">
        <f ca="1">OFFSET(InputPriceData!E$15,CalculationsAndCharts!$A586+$A$11,IF($C$7,7,0),1,1)</f>
        <v>32.65</v>
      </c>
      <c r="G586" s="4">
        <f ca="1">OFFSET(InputPriceData!F$15,CalculationsAndCharts!$A586+$A$11,IF($C$7,7,0),1,1)</f>
        <v>33.79</v>
      </c>
      <c r="H586" s="126" t="e">
        <f t="shared" si="319"/>
        <v>#N/A</v>
      </c>
      <c r="I586" s="41" t="e">
        <f t="shared" si="352"/>
        <v>#N/A</v>
      </c>
      <c r="J586" s="41" t="e">
        <f t="shared" si="352"/>
        <v>#N/A</v>
      </c>
      <c r="K586" s="215">
        <f t="shared" ca="1" si="320"/>
        <v>32.611907878051611</v>
      </c>
      <c r="L586" s="215">
        <f t="shared" ca="1" si="341"/>
        <v>32.611907878051611</v>
      </c>
      <c r="M586" s="121">
        <f t="shared" ca="1" si="321"/>
        <v>1.4989354579119953</v>
      </c>
      <c r="N586" s="121">
        <f t="shared" ca="1" si="342"/>
        <v>0.52308552228518146</v>
      </c>
      <c r="O586" s="121">
        <f t="shared" ca="1" si="343"/>
        <v>1.4171056524481207</v>
      </c>
      <c r="P586" s="121">
        <f t="shared" ca="1" si="350"/>
        <v>-1.2219771155290751</v>
      </c>
      <c r="Q586" s="121">
        <f t="shared" ca="1" si="322"/>
        <v>0.66123831317037929</v>
      </c>
      <c r="R586" s="121">
        <f t="shared" ca="1" si="323"/>
        <v>0.63676768821450058</v>
      </c>
      <c r="S586" s="121"/>
      <c r="T586" s="124">
        <f t="shared" ca="1" si="324"/>
        <v>33.79</v>
      </c>
      <c r="U586" s="124">
        <f t="shared" ca="1" si="325"/>
        <v>30.4</v>
      </c>
      <c r="V586" s="121">
        <f t="shared" ca="1" si="326"/>
        <v>1</v>
      </c>
      <c r="W586" s="121" t="e">
        <f t="shared" si="344"/>
        <v>#N/A</v>
      </c>
      <c r="X586" s="124">
        <f t="shared" si="345"/>
        <v>0.2</v>
      </c>
      <c r="Y586" s="124">
        <f t="shared" si="346"/>
        <v>0.8</v>
      </c>
      <c r="Z586" t="e">
        <f t="shared" ca="1" si="327"/>
        <v>#N/A</v>
      </c>
      <c r="AA586" t="e">
        <f t="shared" ca="1" si="328"/>
        <v>#N/A</v>
      </c>
      <c r="AB586" t="e">
        <f t="shared" ca="1" si="329"/>
        <v>#N/A</v>
      </c>
      <c r="AC586" t="e">
        <f t="shared" ca="1" si="330"/>
        <v>#N/A</v>
      </c>
      <c r="AD586" t="b">
        <f t="shared" ca="1" si="331"/>
        <v>0</v>
      </c>
      <c r="AE586" t="b">
        <f t="shared" ca="1" si="318"/>
        <v>0</v>
      </c>
      <c r="AF586" t="b">
        <f t="shared" ca="1" si="347"/>
        <v>0</v>
      </c>
      <c r="AG586" t="b">
        <f t="shared" ca="1" si="332"/>
        <v>0</v>
      </c>
      <c r="AH586" t="b">
        <f t="shared" ca="1" si="353"/>
        <v>0</v>
      </c>
      <c r="AI586" s="225" t="e">
        <f t="shared" ca="1" si="333"/>
        <v>#N/A</v>
      </c>
      <c r="AJ586" s="225" t="e">
        <f t="shared" ca="1" si="334"/>
        <v>#N/A</v>
      </c>
      <c r="AK586" s="225" t="e">
        <f t="shared" ca="1" si="335"/>
        <v>#N/A</v>
      </c>
      <c r="AL586" s="225" t="e">
        <f t="shared" ca="1" si="336"/>
        <v>#N/A</v>
      </c>
      <c r="AM586" t="b">
        <f t="shared" ca="1" si="337"/>
        <v>0</v>
      </c>
      <c r="AN586" t="b">
        <f t="shared" ca="1" si="354"/>
        <v>0</v>
      </c>
      <c r="AO586" t="b">
        <f t="shared" ca="1" si="348"/>
        <v>1</v>
      </c>
      <c r="AP586" t="b">
        <f t="shared" ca="1" si="338"/>
        <v>0</v>
      </c>
      <c r="AQ586" t="b">
        <f t="shared" ca="1" si="355"/>
        <v>0</v>
      </c>
      <c r="AR586" s="124" t="e">
        <f t="shared" ca="1" si="339"/>
        <v>#N/A</v>
      </c>
      <c r="AS586" s="124" t="e">
        <f t="shared" ca="1" si="340"/>
        <v>#N/A</v>
      </c>
      <c r="AT586" t="e">
        <f t="shared" ca="1" si="349"/>
        <v>#N/A</v>
      </c>
      <c r="AU586" t="e">
        <f t="shared" ca="1" si="349"/>
        <v>#N/A</v>
      </c>
    </row>
    <row r="587" spans="1:47" x14ac:dyDescent="0.25">
      <c r="A587">
        <v>555</v>
      </c>
      <c r="B587" s="74">
        <f ca="1">OFFSET(InputPriceData!B$15,CalculationsAndCharts!$A587+$A$11,0,1,1)</f>
        <v>40781</v>
      </c>
      <c r="C587" s="3">
        <f ca="1">OFFSET(InputPriceData!G$15,CalculationsAndCharts!$A587+$A$11,0,1,1)</f>
        <v>2324900</v>
      </c>
      <c r="D587" s="4">
        <f ca="1">OFFSET(InputPriceData!C$15,CalculationsAndCharts!$A587+$A$11,IF($C$7,7,0),1,1)</f>
        <v>32.200000000000003</v>
      </c>
      <c r="E587" s="4">
        <f ca="1">OFFSET(InputPriceData!D$15,CalculationsAndCharts!$A587+$A$11,IF($C$7,7,0),1,1)</f>
        <v>32.76</v>
      </c>
      <c r="F587" s="4">
        <f ca="1">OFFSET(InputPriceData!E$15,CalculationsAndCharts!$A587+$A$11,IF($C$7,7,0),1,1)</f>
        <v>31.55</v>
      </c>
      <c r="G587" s="4">
        <f ca="1">OFFSET(InputPriceData!F$15,CalculationsAndCharts!$A587+$A$11,IF($C$7,7,0),1,1)</f>
        <v>32.549999999999997</v>
      </c>
      <c r="H587" s="126" t="e">
        <f t="shared" si="319"/>
        <v>#N/A</v>
      </c>
      <c r="I587" s="41" t="e">
        <f t="shared" si="352"/>
        <v>#N/A</v>
      </c>
      <c r="J587" s="41" t="e">
        <f t="shared" si="352"/>
        <v>#N/A</v>
      </c>
      <c r="K587" s="215">
        <f t="shared" ca="1" si="320"/>
        <v>32.416937527217989</v>
      </c>
      <c r="L587" s="215">
        <f t="shared" ca="1" si="341"/>
        <v>32.416937527217989</v>
      </c>
      <c r="M587" s="121">
        <f t="shared" ca="1" si="321"/>
        <v>0.43413310895043666</v>
      </c>
      <c r="N587" s="121">
        <f t="shared" ca="1" si="342"/>
        <v>0.40227291404380233</v>
      </c>
      <c r="O587" s="121">
        <f t="shared" ca="1" si="343"/>
        <v>1.4171056524481207</v>
      </c>
      <c r="P587" s="121">
        <f t="shared" ca="1" si="350"/>
        <v>-1.2219771155290751</v>
      </c>
      <c r="Q587" s="121">
        <f t="shared" ca="1" si="322"/>
        <v>0.61546005653238101</v>
      </c>
      <c r="R587" s="121">
        <f t="shared" ca="1" si="323"/>
        <v>0.66724244866180182</v>
      </c>
      <c r="S587" s="121"/>
      <c r="T587" s="124">
        <f t="shared" ca="1" si="324"/>
        <v>33.79</v>
      </c>
      <c r="U587" s="124">
        <f t="shared" ca="1" si="325"/>
        <v>30.4</v>
      </c>
      <c r="V587" s="121">
        <f t="shared" ca="1" si="326"/>
        <v>0.63421828908554523</v>
      </c>
      <c r="W587" s="121" t="e">
        <f t="shared" si="344"/>
        <v>#N/A</v>
      </c>
      <c r="X587" s="124">
        <f t="shared" si="345"/>
        <v>0.2</v>
      </c>
      <c r="Y587" s="124">
        <f t="shared" si="346"/>
        <v>0.8</v>
      </c>
      <c r="Z587" t="e">
        <f t="shared" ca="1" si="327"/>
        <v>#N/A</v>
      </c>
      <c r="AA587" t="e">
        <f t="shared" ca="1" si="328"/>
        <v>#N/A</v>
      </c>
      <c r="AB587" t="e">
        <f t="shared" ca="1" si="329"/>
        <v>#N/A</v>
      </c>
      <c r="AC587" t="e">
        <f t="shared" ca="1" si="330"/>
        <v>#N/A</v>
      </c>
      <c r="AD587" t="b">
        <f t="shared" ca="1" si="331"/>
        <v>0</v>
      </c>
      <c r="AE587" t="b">
        <f t="shared" ca="1" si="318"/>
        <v>0</v>
      </c>
      <c r="AF587" t="b">
        <f t="shared" ca="1" si="347"/>
        <v>0</v>
      </c>
      <c r="AG587" t="b">
        <f t="shared" ca="1" si="332"/>
        <v>0</v>
      </c>
      <c r="AH587" t="b">
        <f t="shared" ca="1" si="353"/>
        <v>0</v>
      </c>
      <c r="AI587" s="225" t="e">
        <f t="shared" ca="1" si="333"/>
        <v>#N/A</v>
      </c>
      <c r="AJ587" s="225" t="e">
        <f t="shared" ca="1" si="334"/>
        <v>#N/A</v>
      </c>
      <c r="AK587" s="225" t="e">
        <f t="shared" ca="1" si="335"/>
        <v>#N/A</v>
      </c>
      <c r="AL587" s="225" t="e">
        <f t="shared" ca="1" si="336"/>
        <v>#N/A</v>
      </c>
      <c r="AM587" t="b">
        <f t="shared" ca="1" si="337"/>
        <v>0</v>
      </c>
      <c r="AN587" t="b">
        <f t="shared" ca="1" si="354"/>
        <v>0</v>
      </c>
      <c r="AO587" t="b">
        <f t="shared" ca="1" si="348"/>
        <v>1</v>
      </c>
      <c r="AP587" t="b">
        <f t="shared" ca="1" si="338"/>
        <v>0</v>
      </c>
      <c r="AQ587" t="b">
        <f t="shared" ca="1" si="355"/>
        <v>0</v>
      </c>
      <c r="AR587" s="124" t="e">
        <f t="shared" ca="1" si="339"/>
        <v>#N/A</v>
      </c>
      <c r="AS587" s="124" t="e">
        <f t="shared" ca="1" si="340"/>
        <v>#N/A</v>
      </c>
      <c r="AT587" t="e">
        <f t="shared" ca="1" si="349"/>
        <v>#N/A</v>
      </c>
      <c r="AU587" t="e">
        <f t="shared" ca="1" si="349"/>
        <v>#N/A</v>
      </c>
    </row>
    <row r="588" spans="1:47" x14ac:dyDescent="0.25">
      <c r="A588">
        <v>556</v>
      </c>
      <c r="B588" s="74">
        <f ca="1">OFFSET(InputPriceData!B$15,CalculationsAndCharts!$A588+$A$11,0,1,1)</f>
        <v>40780</v>
      </c>
      <c r="C588" s="3">
        <f ca="1">OFFSET(InputPriceData!G$15,CalculationsAndCharts!$A588+$A$11,0,1,1)</f>
        <v>1616200</v>
      </c>
      <c r="D588" s="4">
        <f ca="1">OFFSET(InputPriceData!C$15,CalculationsAndCharts!$A588+$A$11,IF($C$7,7,0),1,1)</f>
        <v>32.99</v>
      </c>
      <c r="E588" s="4">
        <f ca="1">OFFSET(InputPriceData!D$15,CalculationsAndCharts!$A588+$A$11,IF($C$7,7,0),1,1)</f>
        <v>33.299999999999997</v>
      </c>
      <c r="F588" s="4">
        <f ca="1">OFFSET(InputPriceData!E$15,CalculationsAndCharts!$A588+$A$11,IF($C$7,7,0),1,1)</f>
        <v>32.130000000000003</v>
      </c>
      <c r="G588" s="4">
        <f ca="1">OFFSET(InputPriceData!F$15,CalculationsAndCharts!$A588+$A$11,IF($C$7,7,0),1,1)</f>
        <v>32.229999999999997</v>
      </c>
      <c r="H588" s="126" t="e">
        <f t="shared" si="319"/>
        <v>#N/A</v>
      </c>
      <c r="I588" s="41" t="e">
        <f t="shared" si="352"/>
        <v>#N/A</v>
      </c>
      <c r="J588" s="41" t="e">
        <f t="shared" si="352"/>
        <v>#N/A</v>
      </c>
      <c r="K588" s="215">
        <f t="shared" ca="1" si="320"/>
        <v>32.406376407674827</v>
      </c>
      <c r="L588" s="215">
        <f t="shared" ca="1" si="341"/>
        <v>32.406376407674827</v>
      </c>
      <c r="M588" s="121">
        <f t="shared" ca="1" si="321"/>
        <v>0.15990109949066789</v>
      </c>
      <c r="N588" s="121">
        <f t="shared" ca="1" si="342"/>
        <v>0.45581533365299221</v>
      </c>
      <c r="O588" s="121">
        <f t="shared" ca="1" si="343"/>
        <v>1.4171056524481207</v>
      </c>
      <c r="P588" s="121">
        <f t="shared" ca="1" si="350"/>
        <v>-1.2219771155290751</v>
      </c>
      <c r="Q588" s="121">
        <f t="shared" ca="1" si="322"/>
        <v>0.63574832496370004</v>
      </c>
      <c r="R588" s="121">
        <f t="shared" ca="1" si="323"/>
        <v>0.72355432123521823</v>
      </c>
      <c r="S588" s="121"/>
      <c r="T588" s="124">
        <f t="shared" ca="1" si="324"/>
        <v>33.79</v>
      </c>
      <c r="U588" s="124">
        <f t="shared" ca="1" si="325"/>
        <v>30.4</v>
      </c>
      <c r="V588" s="121">
        <f t="shared" ca="1" si="326"/>
        <v>0.53982300884955692</v>
      </c>
      <c r="W588" s="121" t="e">
        <f t="shared" si="344"/>
        <v>#N/A</v>
      </c>
      <c r="X588" s="124">
        <f t="shared" si="345"/>
        <v>0.2</v>
      </c>
      <c r="Y588" s="124">
        <f t="shared" si="346"/>
        <v>0.8</v>
      </c>
      <c r="Z588" t="e">
        <f t="shared" ca="1" si="327"/>
        <v>#N/A</v>
      </c>
      <c r="AA588" t="e">
        <f t="shared" ca="1" si="328"/>
        <v>#N/A</v>
      </c>
      <c r="AB588" t="e">
        <f t="shared" ca="1" si="329"/>
        <v>#N/A</v>
      </c>
      <c r="AC588" t="e">
        <f t="shared" ca="1" si="330"/>
        <v>#N/A</v>
      </c>
      <c r="AD588" t="b">
        <f t="shared" ca="1" si="331"/>
        <v>0</v>
      </c>
      <c r="AE588" t="b">
        <f t="shared" ca="1" si="318"/>
        <v>0</v>
      </c>
      <c r="AF588" t="b">
        <f t="shared" ca="1" si="347"/>
        <v>0</v>
      </c>
      <c r="AG588" t="b">
        <f t="shared" ca="1" si="332"/>
        <v>0</v>
      </c>
      <c r="AH588" t="b">
        <f t="shared" ca="1" si="353"/>
        <v>0</v>
      </c>
      <c r="AI588" s="225" t="e">
        <f t="shared" ca="1" si="333"/>
        <v>#N/A</v>
      </c>
      <c r="AJ588" s="225" t="e">
        <f t="shared" ca="1" si="334"/>
        <v>#N/A</v>
      </c>
      <c r="AK588" s="225" t="e">
        <f t="shared" ca="1" si="335"/>
        <v>#N/A</v>
      </c>
      <c r="AL588" s="225" t="e">
        <f t="shared" ca="1" si="336"/>
        <v>#N/A</v>
      </c>
      <c r="AM588" t="b">
        <f t="shared" ca="1" si="337"/>
        <v>0</v>
      </c>
      <c r="AN588" t="b">
        <f t="shared" ca="1" si="354"/>
        <v>0</v>
      </c>
      <c r="AO588" t="b">
        <f t="shared" ca="1" si="348"/>
        <v>1</v>
      </c>
      <c r="AP588" t="b">
        <f t="shared" ca="1" si="338"/>
        <v>0</v>
      </c>
      <c r="AQ588" t="b">
        <f t="shared" ca="1" si="355"/>
        <v>0</v>
      </c>
      <c r="AR588" s="124" t="e">
        <f t="shared" ca="1" si="339"/>
        <v>#N/A</v>
      </c>
      <c r="AS588" s="124" t="e">
        <f t="shared" ca="1" si="340"/>
        <v>#N/A</v>
      </c>
      <c r="AT588" t="e">
        <f t="shared" ca="1" si="349"/>
        <v>#N/A</v>
      </c>
      <c r="AU588" t="e">
        <f t="shared" ca="1" si="349"/>
        <v>#N/A</v>
      </c>
    </row>
    <row r="589" spans="1:47" x14ac:dyDescent="0.25">
      <c r="A589">
        <v>557</v>
      </c>
      <c r="B589" s="74">
        <f ca="1">OFFSET(InputPriceData!B$15,CalculationsAndCharts!$A589+$A$11,0,1,1)</f>
        <v>40779</v>
      </c>
      <c r="C589" s="3">
        <f ca="1">OFFSET(InputPriceData!G$15,CalculationsAndCharts!$A589+$A$11,0,1,1)</f>
        <v>1747200</v>
      </c>
      <c r="D589" s="4">
        <f ca="1">OFFSET(InputPriceData!C$15,CalculationsAndCharts!$A589+$A$11,IF($C$7,7,0),1,1)</f>
        <v>32.450000000000003</v>
      </c>
      <c r="E589" s="4">
        <f ca="1">OFFSET(InputPriceData!D$15,CalculationsAndCharts!$A589+$A$11,IF($C$7,7,0),1,1)</f>
        <v>32.92</v>
      </c>
      <c r="F589" s="4">
        <f ca="1">OFFSET(InputPriceData!E$15,CalculationsAndCharts!$A589+$A$11,IF($C$7,7,0),1,1)</f>
        <v>32.340000000000003</v>
      </c>
      <c r="G589" s="4">
        <f ca="1">OFFSET(InputPriceData!F$15,CalculationsAndCharts!$A589+$A$11,IF($C$7,7,0),1,1)</f>
        <v>32.840000000000003</v>
      </c>
      <c r="H589" s="126" t="e">
        <f t="shared" si="319"/>
        <v>#N/A</v>
      </c>
      <c r="I589" s="41" t="e">
        <f t="shared" si="352"/>
        <v>#N/A</v>
      </c>
      <c r="J589" s="41" t="e">
        <f t="shared" si="352"/>
        <v>#N/A</v>
      </c>
      <c r="K589" s="215">
        <f t="shared" ca="1" si="320"/>
        <v>32.370619781335094</v>
      </c>
      <c r="L589" s="215">
        <f t="shared" ca="1" si="341"/>
        <v>32.370619781335094</v>
      </c>
      <c r="M589" s="121">
        <f t="shared" ca="1" si="321"/>
        <v>0.8508182111537721</v>
      </c>
      <c r="N589" s="121">
        <f t="shared" ca="1" si="342"/>
        <v>0.48826154097440205</v>
      </c>
      <c r="O589" s="121">
        <f t="shared" ca="1" si="343"/>
        <v>1.4171056524481207</v>
      </c>
      <c r="P589" s="121">
        <f t="shared" ca="1" si="350"/>
        <v>-1.2219771155290751</v>
      </c>
      <c r="Q589" s="121">
        <f t="shared" ca="1" si="322"/>
        <v>0.64804282656672452</v>
      </c>
      <c r="R589" s="121">
        <f t="shared" ca="1" si="323"/>
        <v>0.80018340076473093</v>
      </c>
      <c r="S589" s="121"/>
      <c r="T589" s="124">
        <f t="shared" ca="1" si="324"/>
        <v>33.79</v>
      </c>
      <c r="U589" s="124">
        <f t="shared" ca="1" si="325"/>
        <v>30.4</v>
      </c>
      <c r="V589" s="121">
        <f t="shared" ca="1" si="326"/>
        <v>0.7197640117994113</v>
      </c>
      <c r="W589" s="121" t="e">
        <f t="shared" si="344"/>
        <v>#N/A</v>
      </c>
      <c r="X589" s="124">
        <f t="shared" si="345"/>
        <v>0.2</v>
      </c>
      <c r="Y589" s="124">
        <f t="shared" si="346"/>
        <v>0.8</v>
      </c>
      <c r="Z589" t="e">
        <f t="shared" ca="1" si="327"/>
        <v>#N/A</v>
      </c>
      <c r="AA589" t="e">
        <f t="shared" ca="1" si="328"/>
        <v>#N/A</v>
      </c>
      <c r="AB589" t="e">
        <f t="shared" ca="1" si="329"/>
        <v>#N/A</v>
      </c>
      <c r="AC589" t="e">
        <f t="shared" ca="1" si="330"/>
        <v>#N/A</v>
      </c>
      <c r="AD589" t="b">
        <f t="shared" ca="1" si="331"/>
        <v>0</v>
      </c>
      <c r="AE589" t="b">
        <f t="shared" ca="1" si="318"/>
        <v>0</v>
      </c>
      <c r="AF589" t="b">
        <f t="shared" ca="1" si="347"/>
        <v>0</v>
      </c>
      <c r="AG589" t="b">
        <f t="shared" ca="1" si="332"/>
        <v>0</v>
      </c>
      <c r="AH589" t="b">
        <f t="shared" ca="1" si="353"/>
        <v>0</v>
      </c>
      <c r="AI589" s="225" t="e">
        <f t="shared" ca="1" si="333"/>
        <v>#N/A</v>
      </c>
      <c r="AJ589" s="225" t="e">
        <f t="shared" ca="1" si="334"/>
        <v>#N/A</v>
      </c>
      <c r="AK589" s="225" t="e">
        <f t="shared" ca="1" si="335"/>
        <v>#N/A</v>
      </c>
      <c r="AL589" s="225" t="e">
        <f t="shared" ca="1" si="336"/>
        <v>#N/A</v>
      </c>
      <c r="AM589" t="b">
        <f t="shared" ca="1" si="337"/>
        <v>0</v>
      </c>
      <c r="AN589" t="b">
        <f t="shared" ca="1" si="354"/>
        <v>0</v>
      </c>
      <c r="AO589" t="b">
        <f t="shared" ca="1" si="348"/>
        <v>1</v>
      </c>
      <c r="AP589" t="b">
        <f t="shared" ca="1" si="338"/>
        <v>0</v>
      </c>
      <c r="AQ589" t="b">
        <f t="shared" ca="1" si="355"/>
        <v>0</v>
      </c>
      <c r="AR589" s="124" t="e">
        <f t="shared" ca="1" si="339"/>
        <v>#N/A</v>
      </c>
      <c r="AS589" s="124" t="e">
        <f t="shared" ca="1" si="340"/>
        <v>#N/A</v>
      </c>
      <c r="AT589" t="e">
        <f t="shared" ca="1" si="349"/>
        <v>#N/A</v>
      </c>
      <c r="AU589" t="e">
        <f t="shared" ca="1" si="349"/>
        <v>#N/A</v>
      </c>
    </row>
    <row r="590" spans="1:47" x14ac:dyDescent="0.25">
      <c r="A590">
        <v>558</v>
      </c>
      <c r="B590" s="74">
        <f ca="1">OFFSET(InputPriceData!B$15,CalculationsAndCharts!$A590+$A$11,0,1,1)</f>
        <v>40778</v>
      </c>
      <c r="C590" s="3">
        <f ca="1">OFFSET(InputPriceData!G$15,CalculationsAndCharts!$A590+$A$11,0,1,1)</f>
        <v>1985300</v>
      </c>
      <c r="D590" s="4">
        <f ca="1">OFFSET(InputPriceData!C$15,CalculationsAndCharts!$A590+$A$11,IF($C$7,7,0),1,1)</f>
        <v>32.18</v>
      </c>
      <c r="E590" s="4">
        <f ca="1">OFFSET(InputPriceData!D$15,CalculationsAndCharts!$A590+$A$11,IF($C$7,7,0),1,1)</f>
        <v>32.49</v>
      </c>
      <c r="F590" s="4">
        <f ca="1">OFFSET(InputPriceData!E$15,CalculationsAndCharts!$A590+$A$11,IF($C$7,7,0),1,1)</f>
        <v>31.56</v>
      </c>
      <c r="G590" s="4">
        <f ca="1">OFFSET(InputPriceData!F$15,CalculationsAndCharts!$A590+$A$11,IF($C$7,7,0),1,1)</f>
        <v>32.4</v>
      </c>
      <c r="H590" s="126" t="e">
        <f t="shared" si="319"/>
        <v>#N/A</v>
      </c>
      <c r="I590" s="41" t="e">
        <f t="shared" si="352"/>
        <v>#N/A</v>
      </c>
      <c r="J590" s="41" t="e">
        <f t="shared" si="352"/>
        <v>#N/A</v>
      </c>
      <c r="K590" s="215">
        <f t="shared" ca="1" si="320"/>
        <v>32.384852321058212</v>
      </c>
      <c r="L590" s="215">
        <f t="shared" ca="1" si="341"/>
        <v>32.384852321058212</v>
      </c>
      <c r="M590" s="121">
        <f t="shared" ca="1" si="321"/>
        <v>0.51997608554127228</v>
      </c>
      <c r="N590" s="121">
        <f t="shared" ca="1" si="342"/>
        <v>0.57767238859837633</v>
      </c>
      <c r="O590" s="121">
        <f t="shared" ca="1" si="343"/>
        <v>1.4171056524481207</v>
      </c>
      <c r="P590" s="121">
        <f t="shared" ca="1" si="350"/>
        <v>-1.2219771155290751</v>
      </c>
      <c r="Q590" s="121">
        <f t="shared" ca="1" si="322"/>
        <v>0.68192234285506959</v>
      </c>
      <c r="R590" s="121">
        <f t="shared" ca="1" si="323"/>
        <v>0.8890752097007919</v>
      </c>
      <c r="S590" s="121"/>
      <c r="T590" s="124">
        <f t="shared" ca="1" si="324"/>
        <v>33.79</v>
      </c>
      <c r="U590" s="124">
        <f t="shared" ca="1" si="325"/>
        <v>30.4</v>
      </c>
      <c r="V590" s="121">
        <f t="shared" ca="1" si="326"/>
        <v>0.58997050147492613</v>
      </c>
      <c r="W590" s="121" t="e">
        <f t="shared" si="344"/>
        <v>#N/A</v>
      </c>
      <c r="X590" s="124">
        <f t="shared" si="345"/>
        <v>0.2</v>
      </c>
      <c r="Y590" s="124">
        <f t="shared" si="346"/>
        <v>0.8</v>
      </c>
      <c r="Z590" t="e">
        <f t="shared" ca="1" si="327"/>
        <v>#N/A</v>
      </c>
      <c r="AA590" t="e">
        <f t="shared" ca="1" si="328"/>
        <v>#N/A</v>
      </c>
      <c r="AB590" t="e">
        <f t="shared" ca="1" si="329"/>
        <v>#N/A</v>
      </c>
      <c r="AC590" t="e">
        <f t="shared" ca="1" si="330"/>
        <v>#N/A</v>
      </c>
      <c r="AD590" t="b">
        <f t="shared" ca="1" si="331"/>
        <v>0</v>
      </c>
      <c r="AE590" t="b">
        <f t="shared" ca="1" si="318"/>
        <v>0</v>
      </c>
      <c r="AF590" t="b">
        <f t="shared" ca="1" si="347"/>
        <v>0</v>
      </c>
      <c r="AG590" t="b">
        <f t="shared" ca="1" si="332"/>
        <v>0</v>
      </c>
      <c r="AH590" t="b">
        <f t="shared" ca="1" si="353"/>
        <v>0</v>
      </c>
      <c r="AI590" s="225" t="e">
        <f t="shared" ca="1" si="333"/>
        <v>#N/A</v>
      </c>
      <c r="AJ590" s="225" t="e">
        <f t="shared" ca="1" si="334"/>
        <v>#N/A</v>
      </c>
      <c r="AK590" s="225" t="e">
        <f t="shared" ca="1" si="335"/>
        <v>#N/A</v>
      </c>
      <c r="AL590" s="225" t="e">
        <f t="shared" ca="1" si="336"/>
        <v>#N/A</v>
      </c>
      <c r="AM590" t="b">
        <f t="shared" ca="1" si="337"/>
        <v>0</v>
      </c>
      <c r="AN590" t="b">
        <f t="shared" ca="1" si="354"/>
        <v>0</v>
      </c>
      <c r="AO590" t="b">
        <f t="shared" ca="1" si="348"/>
        <v>1</v>
      </c>
      <c r="AP590" t="b">
        <f t="shared" ca="1" si="338"/>
        <v>0</v>
      </c>
      <c r="AQ590" t="b">
        <f t="shared" ca="1" si="355"/>
        <v>0</v>
      </c>
      <c r="AR590" s="124" t="e">
        <f t="shared" ca="1" si="339"/>
        <v>#N/A</v>
      </c>
      <c r="AS590" s="124" t="e">
        <f t="shared" ca="1" si="340"/>
        <v>#N/A</v>
      </c>
      <c r="AT590" t="e">
        <f t="shared" ca="1" si="349"/>
        <v>#N/A</v>
      </c>
      <c r="AU590" t="e">
        <f t="shared" ca="1" si="349"/>
        <v>#N/A</v>
      </c>
    </row>
    <row r="591" spans="1:47" x14ac:dyDescent="0.25">
      <c r="A591">
        <v>559</v>
      </c>
      <c r="B591" s="74">
        <f ca="1">OFFSET(InputPriceData!B$15,CalculationsAndCharts!$A591+$A$11,0,1,1)</f>
        <v>40777</v>
      </c>
      <c r="C591" s="3">
        <f ca="1">OFFSET(InputPriceData!G$15,CalculationsAndCharts!$A591+$A$11,0,1,1)</f>
        <v>1928500</v>
      </c>
      <c r="D591" s="4">
        <f ca="1">OFFSET(InputPriceData!C$15,CalculationsAndCharts!$A591+$A$11,IF($C$7,7,0),1,1)</f>
        <v>32.74</v>
      </c>
      <c r="E591" s="4">
        <f ca="1">OFFSET(InputPriceData!D$15,CalculationsAndCharts!$A591+$A$11,IF($C$7,7,0),1,1)</f>
        <v>32.79</v>
      </c>
      <c r="F591" s="4">
        <f ca="1">OFFSET(InputPriceData!E$15,CalculationsAndCharts!$A591+$A$11,IF($C$7,7,0),1,1)</f>
        <v>31.76</v>
      </c>
      <c r="G591" s="4">
        <f ca="1">OFFSET(InputPriceData!F$15,CalculationsAndCharts!$A591+$A$11,IF($C$7,7,0),1,1)</f>
        <v>31.94</v>
      </c>
      <c r="H591" s="126" t="e">
        <f t="shared" si="319"/>
        <v>#N/A</v>
      </c>
      <c r="I591" s="41" t="e">
        <f t="shared" si="352"/>
        <v>#N/A</v>
      </c>
      <c r="J591" s="41" t="e">
        <f t="shared" si="352"/>
        <v>#N/A</v>
      </c>
      <c r="K591" s="215">
        <f t="shared" ca="1" si="320"/>
        <v>32.564179749307193</v>
      </c>
      <c r="L591" s="215">
        <f t="shared" ca="1" si="341"/>
        <v>32.564179749307193</v>
      </c>
      <c r="M591" s="121">
        <f t="shared" ca="1" si="321"/>
        <v>9.4865843585876686E-2</v>
      </c>
      <c r="N591" s="121">
        <f t="shared" ca="1" si="342"/>
        <v>0.86136033624703212</v>
      </c>
      <c r="O591" s="121">
        <f t="shared" ca="1" si="343"/>
        <v>1.4171056524481207</v>
      </c>
      <c r="P591" s="121">
        <f t="shared" ca="1" si="350"/>
        <v>-1.2219771155290751</v>
      </c>
      <c r="Q591" s="121">
        <f t="shared" ca="1" si="322"/>
        <v>0.78941724642192401</v>
      </c>
      <c r="R591" s="121">
        <f t="shared" ca="1" si="323"/>
        <v>0.96728182304238186</v>
      </c>
      <c r="S591" s="121"/>
      <c r="T591" s="124">
        <f t="shared" ca="1" si="324"/>
        <v>33.79</v>
      </c>
      <c r="U591" s="124">
        <f t="shared" ca="1" si="325"/>
        <v>30.4</v>
      </c>
      <c r="V591" s="121">
        <f t="shared" ca="1" si="326"/>
        <v>0.45427728613569396</v>
      </c>
      <c r="W591" s="121" t="e">
        <f t="shared" si="344"/>
        <v>#N/A</v>
      </c>
      <c r="X591" s="124">
        <f t="shared" si="345"/>
        <v>0.2</v>
      </c>
      <c r="Y591" s="124">
        <f t="shared" si="346"/>
        <v>0.8</v>
      </c>
      <c r="Z591" t="e">
        <f t="shared" ca="1" si="327"/>
        <v>#N/A</v>
      </c>
      <c r="AA591" t="e">
        <f t="shared" ca="1" si="328"/>
        <v>#N/A</v>
      </c>
      <c r="AB591" t="e">
        <f t="shared" ca="1" si="329"/>
        <v>#N/A</v>
      </c>
      <c r="AC591" t="e">
        <f t="shared" ca="1" si="330"/>
        <v>#N/A</v>
      </c>
      <c r="AD591" t="b">
        <f t="shared" ca="1" si="331"/>
        <v>0</v>
      </c>
      <c r="AE591" t="b">
        <f t="shared" ca="1" si="318"/>
        <v>0</v>
      </c>
      <c r="AF591" t="b">
        <f t="shared" ca="1" si="347"/>
        <v>0</v>
      </c>
      <c r="AG591" t="b">
        <f t="shared" ca="1" si="332"/>
        <v>0</v>
      </c>
      <c r="AH591" t="b">
        <f t="shared" ca="1" si="353"/>
        <v>0</v>
      </c>
      <c r="AI591" s="225" t="e">
        <f t="shared" ca="1" si="333"/>
        <v>#N/A</v>
      </c>
      <c r="AJ591" s="225" t="e">
        <f t="shared" ca="1" si="334"/>
        <v>#N/A</v>
      </c>
      <c r="AK591" s="225" t="e">
        <f t="shared" ca="1" si="335"/>
        <v>#N/A</v>
      </c>
      <c r="AL591" s="225" t="e">
        <f t="shared" ca="1" si="336"/>
        <v>#N/A</v>
      </c>
      <c r="AM591" t="b">
        <f t="shared" ca="1" si="337"/>
        <v>0</v>
      </c>
      <c r="AN591" t="b">
        <f t="shared" ca="1" si="354"/>
        <v>0</v>
      </c>
      <c r="AO591" t="b">
        <f t="shared" ca="1" si="348"/>
        <v>1</v>
      </c>
      <c r="AP591" t="b">
        <f t="shared" ca="1" si="338"/>
        <v>0</v>
      </c>
      <c r="AQ591" t="b">
        <f t="shared" ca="1" si="355"/>
        <v>0</v>
      </c>
      <c r="AR591" s="124" t="e">
        <f t="shared" ca="1" si="339"/>
        <v>#N/A</v>
      </c>
      <c r="AS591" s="124" t="e">
        <f t="shared" ca="1" si="340"/>
        <v>#N/A</v>
      </c>
      <c r="AT591" t="e">
        <f t="shared" ca="1" si="349"/>
        <v>#N/A</v>
      </c>
      <c r="AU591" t="e">
        <f t="shared" ca="1" si="349"/>
        <v>#N/A</v>
      </c>
    </row>
    <row r="592" spans="1:47" x14ac:dyDescent="0.25">
      <c r="A592">
        <v>560</v>
      </c>
      <c r="B592" s="74">
        <f ca="1">OFFSET(InputPriceData!B$15,CalculationsAndCharts!$A592+$A$11,0,1,1)</f>
        <v>40774</v>
      </c>
      <c r="C592" s="3">
        <f ca="1">OFFSET(InputPriceData!G$15,CalculationsAndCharts!$A592+$A$11,0,1,1)</f>
        <v>1365900</v>
      </c>
      <c r="D592" s="4">
        <f ca="1">OFFSET(InputPriceData!C$15,CalculationsAndCharts!$A592+$A$11,IF($C$7,7,0),1,1)</f>
        <v>32.24</v>
      </c>
      <c r="E592" s="4">
        <f ca="1">OFFSET(InputPriceData!D$15,CalculationsAndCharts!$A592+$A$11,IF($C$7,7,0),1,1)</f>
        <v>32.619999999999997</v>
      </c>
      <c r="F592" s="4">
        <f ca="1">OFFSET(InputPriceData!E$15,CalculationsAndCharts!$A592+$A$11,IF($C$7,7,0),1,1)</f>
        <v>31.95</v>
      </c>
      <c r="G592" s="4">
        <f ca="1">OFFSET(InputPriceData!F$15,CalculationsAndCharts!$A592+$A$11,IF($C$7,7,0),1,1)</f>
        <v>32.08</v>
      </c>
      <c r="H592" s="126" t="e">
        <f t="shared" si="319"/>
        <v>#N/A</v>
      </c>
      <c r="I592" s="41" t="e">
        <f t="shared" si="352"/>
        <v>#N/A</v>
      </c>
      <c r="J592" s="41" t="e">
        <f t="shared" si="352"/>
        <v>#N/A</v>
      </c>
      <c r="K592" s="215">
        <f t="shared" ca="1" si="320"/>
        <v>32.757584571105951</v>
      </c>
      <c r="L592" s="215">
        <f t="shared" ca="1" si="341"/>
        <v>32.757584571105951</v>
      </c>
      <c r="M592" s="121">
        <f t="shared" ca="1" si="321"/>
        <v>0.24196803072460604</v>
      </c>
      <c r="N592" s="121">
        <f t="shared" ca="1" si="342"/>
        <v>1.2101756375466726</v>
      </c>
      <c r="O592" s="121">
        <f t="shared" ca="1" si="343"/>
        <v>1.4171056524481207</v>
      </c>
      <c r="P592" s="121">
        <f t="shared" ca="1" si="350"/>
        <v>-1.2219771155290751</v>
      </c>
      <c r="Q592" s="121">
        <f t="shared" ca="1" si="322"/>
        <v>0.92159017617319539</v>
      </c>
      <c r="R592" s="121">
        <f t="shared" ca="1" si="323"/>
        <v>1.0148812456864504</v>
      </c>
      <c r="S592" s="121"/>
      <c r="T592" s="124">
        <f t="shared" ca="1" si="324"/>
        <v>33.79</v>
      </c>
      <c r="U592" s="124">
        <f t="shared" ca="1" si="325"/>
        <v>30.4</v>
      </c>
      <c r="V592" s="121">
        <f t="shared" ca="1" si="326"/>
        <v>0.49557522123893788</v>
      </c>
      <c r="W592" s="121" t="e">
        <f t="shared" si="344"/>
        <v>#N/A</v>
      </c>
      <c r="X592" s="124">
        <f t="shared" si="345"/>
        <v>0.2</v>
      </c>
      <c r="Y592" s="124">
        <f t="shared" si="346"/>
        <v>0.8</v>
      </c>
      <c r="Z592" t="e">
        <f t="shared" ca="1" si="327"/>
        <v>#N/A</v>
      </c>
      <c r="AA592" t="e">
        <f t="shared" ca="1" si="328"/>
        <v>#N/A</v>
      </c>
      <c r="AB592" t="e">
        <f t="shared" ca="1" si="329"/>
        <v>#N/A</v>
      </c>
      <c r="AC592" t="e">
        <f t="shared" ca="1" si="330"/>
        <v>#N/A</v>
      </c>
      <c r="AD592" t="b">
        <f t="shared" ca="1" si="331"/>
        <v>0</v>
      </c>
      <c r="AE592" t="b">
        <f t="shared" ca="1" si="318"/>
        <v>0</v>
      </c>
      <c r="AF592" t="b">
        <f t="shared" ca="1" si="347"/>
        <v>0</v>
      </c>
      <c r="AG592" t="b">
        <f t="shared" ca="1" si="332"/>
        <v>0</v>
      </c>
      <c r="AH592" t="b">
        <f t="shared" ca="1" si="353"/>
        <v>0</v>
      </c>
      <c r="AI592" s="225" t="e">
        <f t="shared" ca="1" si="333"/>
        <v>#N/A</v>
      </c>
      <c r="AJ592" s="225" t="e">
        <f t="shared" ca="1" si="334"/>
        <v>#N/A</v>
      </c>
      <c r="AK592" s="225" t="e">
        <f t="shared" ca="1" si="335"/>
        <v>#N/A</v>
      </c>
      <c r="AL592" s="225" t="e">
        <f t="shared" ca="1" si="336"/>
        <v>#N/A</v>
      </c>
      <c r="AM592" t="b">
        <f t="shared" ca="1" si="337"/>
        <v>0</v>
      </c>
      <c r="AN592" t="b">
        <f t="shared" ca="1" si="354"/>
        <v>0</v>
      </c>
      <c r="AO592" t="b">
        <f t="shared" ca="1" si="348"/>
        <v>1</v>
      </c>
      <c r="AP592" t="b">
        <f t="shared" ca="1" si="338"/>
        <v>0</v>
      </c>
      <c r="AQ592" t="b">
        <f t="shared" ca="1" si="355"/>
        <v>0</v>
      </c>
      <c r="AR592" s="124" t="e">
        <f t="shared" ca="1" si="339"/>
        <v>#N/A</v>
      </c>
      <c r="AS592" s="124" t="e">
        <f t="shared" ca="1" si="340"/>
        <v>#N/A</v>
      </c>
      <c r="AT592" t="e">
        <f t="shared" ca="1" si="349"/>
        <v>#N/A</v>
      </c>
      <c r="AU592" t="e">
        <f t="shared" ca="1" si="349"/>
        <v>#N/A</v>
      </c>
    </row>
    <row r="593" spans="1:47" x14ac:dyDescent="0.25">
      <c r="A593">
        <v>561</v>
      </c>
      <c r="B593" s="74">
        <f ca="1">OFFSET(InputPriceData!B$15,CalculationsAndCharts!$A593+$A$11,0,1,1)</f>
        <v>40773</v>
      </c>
      <c r="C593" s="3">
        <f ca="1">OFFSET(InputPriceData!G$15,CalculationsAndCharts!$A593+$A$11,0,1,1)</f>
        <v>1857700</v>
      </c>
      <c r="D593" s="4">
        <f ca="1">OFFSET(InputPriceData!C$15,CalculationsAndCharts!$A593+$A$11,IF($C$7,7,0),1,1)</f>
        <v>31.96</v>
      </c>
      <c r="E593" s="4">
        <f ca="1">OFFSET(InputPriceData!D$15,CalculationsAndCharts!$A593+$A$11,IF($C$7,7,0),1,1)</f>
        <v>32.659999999999997</v>
      </c>
      <c r="F593" s="4">
        <f ca="1">OFFSET(InputPriceData!E$15,CalculationsAndCharts!$A593+$A$11,IF($C$7,7,0),1,1)</f>
        <v>31.6</v>
      </c>
      <c r="G593" s="4">
        <f ca="1">OFFSET(InputPriceData!F$15,CalculationsAndCharts!$A593+$A$11,IF($C$7,7,0),1,1)</f>
        <v>32.549999999999997</v>
      </c>
      <c r="H593" s="126" t="e">
        <f t="shared" si="319"/>
        <v>#N/A</v>
      </c>
      <c r="I593" s="41" t="e">
        <f t="shared" ref="I593:J612" si="356">IF($A593=$E$25,I$32,NA())</f>
        <v>#N/A</v>
      </c>
      <c r="J593" s="41" t="e">
        <f t="shared" si="356"/>
        <v>#N/A</v>
      </c>
      <c r="K593" s="215">
        <f t="shared" ca="1" si="320"/>
        <v>32.76771077434131</v>
      </c>
      <c r="L593" s="215">
        <f t="shared" ca="1" si="341"/>
        <v>32.76771077434131</v>
      </c>
      <c r="M593" s="121">
        <f t="shared" ca="1" si="321"/>
        <v>0.77956942425119413</v>
      </c>
      <c r="N593" s="121">
        <f t="shared" ca="1" si="342"/>
        <v>1.4171056524481207</v>
      </c>
      <c r="O593" s="121">
        <f t="shared" ca="1" si="343"/>
        <v>1.4171056524481207</v>
      </c>
      <c r="P593" s="121">
        <f t="shared" ca="1" si="350"/>
        <v>-1.2219771155290751</v>
      </c>
      <c r="Q593" s="121">
        <f t="shared" ca="1" si="322"/>
        <v>1</v>
      </c>
      <c r="R593" s="121">
        <f t="shared" ca="1" si="323"/>
        <v>1.0325214823130977</v>
      </c>
      <c r="S593" s="121"/>
      <c r="T593" s="124">
        <f t="shared" ca="1" si="324"/>
        <v>33.79</v>
      </c>
      <c r="U593" s="124">
        <f t="shared" ca="1" si="325"/>
        <v>30.4</v>
      </c>
      <c r="V593" s="121">
        <f t="shared" ca="1" si="326"/>
        <v>0.63421828908554523</v>
      </c>
      <c r="W593" s="121" t="e">
        <f t="shared" si="344"/>
        <v>#N/A</v>
      </c>
      <c r="X593" s="124">
        <f t="shared" si="345"/>
        <v>0.2</v>
      </c>
      <c r="Y593" s="124">
        <f t="shared" si="346"/>
        <v>0.8</v>
      </c>
      <c r="Z593" t="e">
        <f t="shared" ca="1" si="327"/>
        <v>#N/A</v>
      </c>
      <c r="AA593" t="e">
        <f t="shared" ca="1" si="328"/>
        <v>#N/A</v>
      </c>
      <c r="AB593" t="e">
        <f t="shared" ca="1" si="329"/>
        <v>#N/A</v>
      </c>
      <c r="AC593" t="e">
        <f t="shared" ca="1" si="330"/>
        <v>#N/A</v>
      </c>
      <c r="AD593" t="b">
        <f t="shared" ca="1" si="331"/>
        <v>0</v>
      </c>
      <c r="AE593" t="b">
        <f t="shared" ca="1" si="318"/>
        <v>0</v>
      </c>
      <c r="AF593" t="b">
        <f t="shared" ca="1" si="347"/>
        <v>0</v>
      </c>
      <c r="AG593" t="b">
        <f t="shared" ca="1" si="332"/>
        <v>0</v>
      </c>
      <c r="AH593" t="b">
        <f t="shared" ca="1" si="353"/>
        <v>0</v>
      </c>
      <c r="AI593" s="225" t="e">
        <f t="shared" ca="1" si="333"/>
        <v>#N/A</v>
      </c>
      <c r="AJ593" s="225" t="e">
        <f t="shared" ca="1" si="334"/>
        <v>#N/A</v>
      </c>
      <c r="AK593" s="225" t="e">
        <f t="shared" ca="1" si="335"/>
        <v>#N/A</v>
      </c>
      <c r="AL593" s="225" t="e">
        <f t="shared" ca="1" si="336"/>
        <v>#N/A</v>
      </c>
      <c r="AM593" t="b">
        <f t="shared" ca="1" si="337"/>
        <v>0</v>
      </c>
      <c r="AN593" t="b">
        <f t="shared" ca="1" si="354"/>
        <v>0</v>
      </c>
      <c r="AO593" t="b">
        <f t="shared" ca="1" si="348"/>
        <v>1</v>
      </c>
      <c r="AP593" t="b">
        <f t="shared" ca="1" si="338"/>
        <v>0</v>
      </c>
      <c r="AQ593" t="b">
        <f t="shared" ca="1" si="355"/>
        <v>0</v>
      </c>
      <c r="AR593" s="124" t="e">
        <f t="shared" ca="1" si="339"/>
        <v>#N/A</v>
      </c>
      <c r="AS593" s="124" t="e">
        <f t="shared" ca="1" si="340"/>
        <v>#N/A</v>
      </c>
      <c r="AT593" t="e">
        <f t="shared" ca="1" si="349"/>
        <v>#N/A</v>
      </c>
      <c r="AU593" t="e">
        <f t="shared" ca="1" si="349"/>
        <v>#N/A</v>
      </c>
    </row>
    <row r="594" spans="1:47" x14ac:dyDescent="0.25">
      <c r="A594">
        <v>562</v>
      </c>
      <c r="B594" s="74">
        <f ca="1">OFFSET(InputPriceData!B$15,CalculationsAndCharts!$A594+$A$11,0,1,1)</f>
        <v>40772</v>
      </c>
      <c r="C594" s="3">
        <f ca="1">OFFSET(InputPriceData!G$15,CalculationsAndCharts!$A594+$A$11,0,1,1)</f>
        <v>1711100</v>
      </c>
      <c r="D594" s="4">
        <f ca="1">OFFSET(InputPriceData!C$15,CalculationsAndCharts!$A594+$A$11,IF($C$7,7,0),1,1)</f>
        <v>34.130000000000003</v>
      </c>
      <c r="E594" s="4">
        <f ca="1">OFFSET(InputPriceData!D$15,CalculationsAndCharts!$A594+$A$11,IF($C$7,7,0),1,1)</f>
        <v>34.17</v>
      </c>
      <c r="F594" s="4">
        <f ca="1">OFFSET(InputPriceData!E$15,CalculationsAndCharts!$A594+$A$11,IF($C$7,7,0),1,1)</f>
        <v>32.47</v>
      </c>
      <c r="G594" s="4">
        <f ca="1">OFFSET(InputPriceData!F$15,CalculationsAndCharts!$A594+$A$11,IF($C$7,7,0),1,1)</f>
        <v>32.770000000000003</v>
      </c>
      <c r="H594" s="126" t="e">
        <f t="shared" si="319"/>
        <v>#N/A</v>
      </c>
      <c r="I594" s="41" t="e">
        <f t="shared" si="356"/>
        <v>#N/A</v>
      </c>
      <c r="J594" s="41" t="e">
        <f t="shared" si="356"/>
        <v>#N/A</v>
      </c>
      <c r="K594" s="215">
        <f t="shared" ca="1" si="320"/>
        <v>32.513706920576254</v>
      </c>
      <c r="L594" s="215">
        <f t="shared" ca="1" si="341"/>
        <v>32.513706920576254</v>
      </c>
      <c r="M594" s="121">
        <f t="shared" ca="1" si="321"/>
        <v>1.1444341990030953</v>
      </c>
      <c r="N594" s="121">
        <f t="shared" ca="1" si="342"/>
        <v>1.3624109009147296</v>
      </c>
      <c r="O594" s="121">
        <f t="shared" ca="1" si="343"/>
        <v>1.3624109009147296</v>
      </c>
      <c r="P594" s="121">
        <f t="shared" ca="1" si="350"/>
        <v>-1.2219771155290751</v>
      </c>
      <c r="Q594" s="121">
        <f t="shared" ca="1" si="322"/>
        <v>1</v>
      </c>
      <c r="R594" s="121">
        <f t="shared" ca="1" si="323"/>
        <v>1.0312663360339185</v>
      </c>
      <c r="S594" s="121"/>
      <c r="T594" s="124">
        <f t="shared" ca="1" si="324"/>
        <v>33.79</v>
      </c>
      <c r="U594" s="124">
        <f t="shared" ca="1" si="325"/>
        <v>30.4</v>
      </c>
      <c r="V594" s="121">
        <f t="shared" ca="1" si="326"/>
        <v>0.69911504424778881</v>
      </c>
      <c r="W594" s="121" t="e">
        <f t="shared" si="344"/>
        <v>#N/A</v>
      </c>
      <c r="X594" s="124">
        <f t="shared" si="345"/>
        <v>0.2</v>
      </c>
      <c r="Y594" s="124">
        <f t="shared" si="346"/>
        <v>0.8</v>
      </c>
      <c r="Z594" t="e">
        <f t="shared" ca="1" si="327"/>
        <v>#N/A</v>
      </c>
      <c r="AA594" t="e">
        <f t="shared" ca="1" si="328"/>
        <v>#N/A</v>
      </c>
      <c r="AB594" t="e">
        <f t="shared" ca="1" si="329"/>
        <v>#N/A</v>
      </c>
      <c r="AC594" t="e">
        <f t="shared" ca="1" si="330"/>
        <v>#N/A</v>
      </c>
      <c r="AD594" t="b">
        <f t="shared" ca="1" si="331"/>
        <v>0</v>
      </c>
      <c r="AE594" t="b">
        <f t="shared" ca="1" si="318"/>
        <v>0</v>
      </c>
      <c r="AF594" t="b">
        <f t="shared" ca="1" si="347"/>
        <v>0</v>
      </c>
      <c r="AG594" t="b">
        <f t="shared" ca="1" si="332"/>
        <v>0</v>
      </c>
      <c r="AH594" t="b">
        <f t="shared" ca="1" si="353"/>
        <v>0</v>
      </c>
      <c r="AI594" s="225" t="e">
        <f t="shared" ca="1" si="333"/>
        <v>#N/A</v>
      </c>
      <c r="AJ594" s="225" t="e">
        <f t="shared" ca="1" si="334"/>
        <v>#N/A</v>
      </c>
      <c r="AK594" s="225" t="e">
        <f t="shared" ca="1" si="335"/>
        <v>#N/A</v>
      </c>
      <c r="AL594" s="225" t="e">
        <f t="shared" ca="1" si="336"/>
        <v>#N/A</v>
      </c>
      <c r="AM594" t="b">
        <f t="shared" ca="1" si="337"/>
        <v>0</v>
      </c>
      <c r="AN594" t="b">
        <f t="shared" ca="1" si="354"/>
        <v>0</v>
      </c>
      <c r="AO594" t="b">
        <f t="shared" ca="1" si="348"/>
        <v>1</v>
      </c>
      <c r="AP594" t="b">
        <f t="shared" ca="1" si="338"/>
        <v>0</v>
      </c>
      <c r="AQ594" t="b">
        <f t="shared" ca="1" si="355"/>
        <v>0</v>
      </c>
      <c r="AR594" s="124" t="e">
        <f t="shared" ca="1" si="339"/>
        <v>#N/A</v>
      </c>
      <c r="AS594" s="124" t="e">
        <f t="shared" ca="1" si="340"/>
        <v>#N/A</v>
      </c>
      <c r="AT594" t="e">
        <f t="shared" ca="1" si="349"/>
        <v>#N/A</v>
      </c>
      <c r="AU594" t="e">
        <f t="shared" ca="1" si="349"/>
        <v>#N/A</v>
      </c>
    </row>
    <row r="595" spans="1:47" x14ac:dyDescent="0.25">
      <c r="A595">
        <v>563</v>
      </c>
      <c r="B595" s="74">
        <f ca="1">OFFSET(InputPriceData!B$15,CalculationsAndCharts!$A595+$A$11,0,1,1)</f>
        <v>40771</v>
      </c>
      <c r="C595" s="3">
        <f ca="1">OFFSET(InputPriceData!G$15,CalculationsAndCharts!$A595+$A$11,0,1,1)</f>
        <v>3064200</v>
      </c>
      <c r="D595" s="4">
        <f ca="1">OFFSET(InputPriceData!C$15,CalculationsAndCharts!$A595+$A$11,IF($C$7,7,0),1,1)</f>
        <v>33.020000000000003</v>
      </c>
      <c r="E595" s="4">
        <f ca="1">OFFSET(InputPriceData!D$15,CalculationsAndCharts!$A595+$A$11,IF($C$7,7,0),1,1)</f>
        <v>33.96</v>
      </c>
      <c r="F595" s="4">
        <f ca="1">OFFSET(InputPriceData!E$15,CalculationsAndCharts!$A595+$A$11,IF($C$7,7,0),1,1)</f>
        <v>32.659999999999997</v>
      </c>
      <c r="G595" s="4">
        <f ca="1">OFFSET(InputPriceData!F$15,CalculationsAndCharts!$A595+$A$11,IF($C$7,7,0),1,1)</f>
        <v>33.79</v>
      </c>
      <c r="H595" s="126" t="e">
        <f t="shared" si="319"/>
        <v>#N/A</v>
      </c>
      <c r="I595" s="41" t="e">
        <f t="shared" si="356"/>
        <v>#N/A</v>
      </c>
      <c r="J595" s="41" t="e">
        <f t="shared" si="356"/>
        <v>#N/A</v>
      </c>
      <c r="K595" s="215">
        <f t="shared" ca="1" si="320"/>
        <v>31.986174861753938</v>
      </c>
      <c r="L595" s="215">
        <f t="shared" ca="1" si="341"/>
        <v>31.986174861753938</v>
      </c>
      <c r="M595" s="121">
        <f t="shared" ca="1" si="321"/>
        <v>2.4523839483555809</v>
      </c>
      <c r="N595" s="121">
        <f t="shared" ca="1" si="342"/>
        <v>0.98299485290437572</v>
      </c>
      <c r="O595" s="121">
        <f t="shared" ca="1" si="343"/>
        <v>0.98299485290437572</v>
      </c>
      <c r="P595" s="121">
        <f t="shared" ca="1" si="350"/>
        <v>-1.2219771155290751</v>
      </c>
      <c r="Q595" s="121">
        <f t="shared" ca="1" si="322"/>
        <v>1</v>
      </c>
      <c r="R595" s="121">
        <f t="shared" ca="1" si="323"/>
        <v>1.0089715619076967</v>
      </c>
      <c r="S595" s="121"/>
      <c r="T595" s="124">
        <f t="shared" ca="1" si="324"/>
        <v>33.79</v>
      </c>
      <c r="U595" s="124">
        <f t="shared" ca="1" si="325"/>
        <v>30.4</v>
      </c>
      <c r="V595" s="121">
        <f t="shared" ca="1" si="326"/>
        <v>1</v>
      </c>
      <c r="W595" s="121" t="e">
        <f t="shared" si="344"/>
        <v>#N/A</v>
      </c>
      <c r="X595" s="124">
        <f t="shared" si="345"/>
        <v>0.2</v>
      </c>
      <c r="Y595" s="124">
        <f t="shared" si="346"/>
        <v>0.8</v>
      </c>
      <c r="Z595" t="e">
        <f t="shared" ca="1" si="327"/>
        <v>#N/A</v>
      </c>
      <c r="AA595" t="e">
        <f t="shared" ca="1" si="328"/>
        <v>#N/A</v>
      </c>
      <c r="AB595" t="e">
        <f t="shared" ca="1" si="329"/>
        <v>#N/A</v>
      </c>
      <c r="AC595" t="e">
        <f t="shared" ca="1" si="330"/>
        <v>#N/A</v>
      </c>
      <c r="AD595" t="b">
        <f t="shared" ca="1" si="331"/>
        <v>0</v>
      </c>
      <c r="AE595" t="b">
        <f t="shared" ca="1" si="318"/>
        <v>0</v>
      </c>
      <c r="AF595" t="b">
        <f t="shared" ca="1" si="347"/>
        <v>0</v>
      </c>
      <c r="AG595" t="b">
        <f t="shared" ca="1" si="332"/>
        <v>0</v>
      </c>
      <c r="AH595" t="b">
        <f t="shared" ca="1" si="353"/>
        <v>0</v>
      </c>
      <c r="AI595" s="225" t="e">
        <f t="shared" ca="1" si="333"/>
        <v>#N/A</v>
      </c>
      <c r="AJ595" s="225" t="e">
        <f t="shared" ca="1" si="334"/>
        <v>#N/A</v>
      </c>
      <c r="AK595" s="225" t="e">
        <f t="shared" ca="1" si="335"/>
        <v>#N/A</v>
      </c>
      <c r="AL595" s="225" t="e">
        <f t="shared" ca="1" si="336"/>
        <v>#N/A</v>
      </c>
      <c r="AM595" t="b">
        <f t="shared" ca="1" si="337"/>
        <v>0</v>
      </c>
      <c r="AN595" t="b">
        <f t="shared" ca="1" si="354"/>
        <v>0</v>
      </c>
      <c r="AO595" t="b">
        <f t="shared" ca="1" si="348"/>
        <v>1</v>
      </c>
      <c r="AP595" t="b">
        <f t="shared" ca="1" si="338"/>
        <v>0</v>
      </c>
      <c r="AQ595" t="b">
        <f t="shared" ca="1" si="355"/>
        <v>0</v>
      </c>
      <c r="AR595" s="124" t="e">
        <f t="shared" ca="1" si="339"/>
        <v>#N/A</v>
      </c>
      <c r="AS595" s="124" t="e">
        <f t="shared" ca="1" si="340"/>
        <v>#N/A</v>
      </c>
      <c r="AT595" t="e">
        <f t="shared" ca="1" si="349"/>
        <v>#N/A</v>
      </c>
      <c r="AU595" t="e">
        <f t="shared" ca="1" si="349"/>
        <v>#N/A</v>
      </c>
    </row>
    <row r="596" spans="1:47" x14ac:dyDescent="0.25">
      <c r="A596">
        <v>564</v>
      </c>
      <c r="B596" s="74">
        <f ca="1">OFFSET(InputPriceData!B$15,CalculationsAndCharts!$A596+$A$11,0,1,1)</f>
        <v>40770</v>
      </c>
      <c r="C596" s="3">
        <f ca="1">OFFSET(InputPriceData!G$15,CalculationsAndCharts!$A596+$A$11,0,1,1)</f>
        <v>1458800</v>
      </c>
      <c r="D596" s="4">
        <f ca="1">OFFSET(InputPriceData!C$15,CalculationsAndCharts!$A596+$A$11,IF($C$7,7,0),1,1)</f>
        <v>31.87</v>
      </c>
      <c r="E596" s="4">
        <f ca="1">OFFSET(InputPriceData!D$15,CalculationsAndCharts!$A596+$A$11,IF($C$7,7,0),1,1)</f>
        <v>32.33</v>
      </c>
      <c r="F596" s="4">
        <f ca="1">OFFSET(InputPriceData!E$15,CalculationsAndCharts!$A596+$A$11,IF($C$7,7,0),1,1)</f>
        <v>31.44</v>
      </c>
      <c r="G596" s="4">
        <f ca="1">OFFSET(InputPriceData!F$15,CalculationsAndCharts!$A596+$A$11,IF($C$7,7,0),1,1)</f>
        <v>32.19</v>
      </c>
      <c r="H596" s="126" t="e">
        <f t="shared" si="319"/>
        <v>#N/A</v>
      </c>
      <c r="I596" s="41" t="e">
        <f t="shared" si="356"/>
        <v>#N/A</v>
      </c>
      <c r="J596" s="41" t="e">
        <f t="shared" si="356"/>
        <v>#N/A</v>
      </c>
      <c r="K596" s="215">
        <f t="shared" ca="1" si="320"/>
        <v>31.499860120825399</v>
      </c>
      <c r="L596" s="215">
        <f t="shared" ca="1" si="341"/>
        <v>31.499860120825399</v>
      </c>
      <c r="M596" s="121">
        <f t="shared" ca="1" si="321"/>
        <v>1.1229665787463206</v>
      </c>
      <c r="N596" s="121">
        <f t="shared" ca="1" si="342"/>
        <v>0.56235876075070501</v>
      </c>
      <c r="O596" s="121">
        <f t="shared" ca="1" si="343"/>
        <v>0.56235876075070501</v>
      </c>
      <c r="P596" s="121">
        <f t="shared" ca="1" si="350"/>
        <v>-1.2219771155290751</v>
      </c>
      <c r="Q596" s="121">
        <f t="shared" ca="1" si="322"/>
        <v>1</v>
      </c>
      <c r="R596" s="121">
        <f t="shared" ca="1" si="323"/>
        <v>0.94924382246740113</v>
      </c>
      <c r="S596" s="121"/>
      <c r="T596" s="124">
        <f t="shared" ca="1" si="324"/>
        <v>33.82</v>
      </c>
      <c r="U596" s="124">
        <f t="shared" ca="1" si="325"/>
        <v>30.4</v>
      </c>
      <c r="V596" s="121">
        <f t="shared" ca="1" si="326"/>
        <v>0.52339181286549652</v>
      </c>
      <c r="W596" s="121" t="e">
        <f t="shared" si="344"/>
        <v>#N/A</v>
      </c>
      <c r="X596" s="124">
        <f t="shared" si="345"/>
        <v>0.2</v>
      </c>
      <c r="Y596" s="124">
        <f t="shared" si="346"/>
        <v>0.8</v>
      </c>
      <c r="Z596" t="e">
        <f t="shared" ca="1" si="327"/>
        <v>#N/A</v>
      </c>
      <c r="AA596">
        <f t="shared" ca="1" si="328"/>
        <v>31.87</v>
      </c>
      <c r="AB596" t="e">
        <f t="shared" ca="1" si="329"/>
        <v>#N/A</v>
      </c>
      <c r="AC596" t="e">
        <f t="shared" ca="1" si="330"/>
        <v>#N/A</v>
      </c>
      <c r="AD596" t="b">
        <f t="shared" ca="1" si="331"/>
        <v>0</v>
      </c>
      <c r="AE596" t="b">
        <f t="shared" ca="1" si="318"/>
        <v>0</v>
      </c>
      <c r="AF596" t="b">
        <f t="shared" ca="1" si="347"/>
        <v>1</v>
      </c>
      <c r="AG596" t="b">
        <f t="shared" ca="1" si="332"/>
        <v>0</v>
      </c>
      <c r="AH596" t="b">
        <f t="shared" ca="1" si="353"/>
        <v>1</v>
      </c>
      <c r="AI596" s="225" t="e">
        <f t="shared" ca="1" si="333"/>
        <v>#N/A</v>
      </c>
      <c r="AJ596" s="225">
        <f t="shared" ca="1" si="334"/>
        <v>31.87</v>
      </c>
      <c r="AK596" s="225" t="e">
        <f t="shared" ca="1" si="335"/>
        <v>#N/A</v>
      </c>
      <c r="AL596" s="225">
        <f t="shared" ca="1" si="336"/>
        <v>31.87</v>
      </c>
      <c r="AM596" t="b">
        <f t="shared" ca="1" si="337"/>
        <v>0</v>
      </c>
      <c r="AN596" t="b">
        <f t="shared" ca="1" si="354"/>
        <v>1</v>
      </c>
      <c r="AO596" t="b">
        <f t="shared" ca="1" si="348"/>
        <v>1</v>
      </c>
      <c r="AP596" t="b">
        <f t="shared" ca="1" si="338"/>
        <v>0</v>
      </c>
      <c r="AQ596" t="b">
        <f t="shared" ca="1" si="355"/>
        <v>0</v>
      </c>
      <c r="AR596" s="124">
        <f t="shared" ca="1" si="339"/>
        <v>31.87</v>
      </c>
      <c r="AS596" s="124" t="e">
        <f t="shared" ca="1" si="340"/>
        <v>#N/A</v>
      </c>
      <c r="AT596">
        <f t="shared" ca="1" si="349"/>
        <v>31.87</v>
      </c>
      <c r="AU596" t="e">
        <f t="shared" ca="1" si="349"/>
        <v>#N/A</v>
      </c>
    </row>
    <row r="597" spans="1:47" x14ac:dyDescent="0.25">
      <c r="A597">
        <v>565</v>
      </c>
      <c r="B597" s="74">
        <f ca="1">OFFSET(InputPriceData!B$15,CalculationsAndCharts!$A597+$A$11,0,1,1)</f>
        <v>40767</v>
      </c>
      <c r="C597" s="3">
        <f ca="1">OFFSET(InputPriceData!G$15,CalculationsAndCharts!$A597+$A$11,0,1,1)</f>
        <v>1097600</v>
      </c>
      <c r="D597" s="4">
        <f ca="1">OFFSET(InputPriceData!C$15,CalculationsAndCharts!$A597+$A$11,IF($C$7,7,0),1,1)</f>
        <v>31.95</v>
      </c>
      <c r="E597" s="4">
        <f ca="1">OFFSET(InputPriceData!D$15,CalculationsAndCharts!$A597+$A$11,IF($C$7,7,0),1,1)</f>
        <v>31.95</v>
      </c>
      <c r="F597" s="4">
        <f ca="1">OFFSET(InputPriceData!E$15,CalculationsAndCharts!$A597+$A$11,IF($C$7,7,0),1,1)</f>
        <v>30.94</v>
      </c>
      <c r="G597" s="4">
        <f ca="1">OFFSET(InputPriceData!F$15,CalculationsAndCharts!$A597+$A$11,IF($C$7,7,0),1,1)</f>
        <v>31.66</v>
      </c>
      <c r="H597" s="126" t="e">
        <f t="shared" si="319"/>
        <v>#N/A</v>
      </c>
      <c r="I597" s="41" t="e">
        <f t="shared" si="356"/>
        <v>#N/A</v>
      </c>
      <c r="J597" s="41" t="e">
        <f t="shared" si="356"/>
        <v>#N/A</v>
      </c>
      <c r="K597" s="215">
        <f t="shared" ca="1" si="320"/>
        <v>31.234581911417607</v>
      </c>
      <c r="L597" s="215">
        <f t="shared" ca="1" si="341"/>
        <v>31.234581911417607</v>
      </c>
      <c r="M597" s="121">
        <f t="shared" ca="1" si="321"/>
        <v>0.68865539940763176</v>
      </c>
      <c r="N597" s="121">
        <f t="shared" ca="1" si="342"/>
        <v>0.29378009887202572</v>
      </c>
      <c r="O597" s="121">
        <f t="shared" ca="1" si="343"/>
        <v>0.29378009887202572</v>
      </c>
      <c r="P597" s="121">
        <f t="shared" ca="1" si="350"/>
        <v>-1.2219771155290751</v>
      </c>
      <c r="Q597" s="121">
        <f t="shared" ca="1" si="322"/>
        <v>1</v>
      </c>
      <c r="R597" s="121">
        <f t="shared" ca="1" si="323"/>
        <v>0.83526376168565275</v>
      </c>
      <c r="S597" s="121"/>
      <c r="T597" s="124">
        <f t="shared" ca="1" si="324"/>
        <v>33.82</v>
      </c>
      <c r="U597" s="124">
        <f t="shared" ca="1" si="325"/>
        <v>30.4</v>
      </c>
      <c r="V597" s="121">
        <f t="shared" ca="1" si="326"/>
        <v>0.3684210526315792</v>
      </c>
      <c r="W597" s="121" t="e">
        <f t="shared" si="344"/>
        <v>#N/A</v>
      </c>
      <c r="X597" s="124">
        <f t="shared" si="345"/>
        <v>0.2</v>
      </c>
      <c r="Y597" s="124">
        <f t="shared" si="346"/>
        <v>0.8</v>
      </c>
      <c r="Z597" t="e">
        <f t="shared" ca="1" si="327"/>
        <v>#N/A</v>
      </c>
      <c r="AA597" t="e">
        <f t="shared" ca="1" si="328"/>
        <v>#N/A</v>
      </c>
      <c r="AB597" t="e">
        <f t="shared" ca="1" si="329"/>
        <v>#N/A</v>
      </c>
      <c r="AC597">
        <f t="shared" ca="1" si="330"/>
        <v>0.83526376168565275</v>
      </c>
      <c r="AD597" t="b">
        <f t="shared" ca="1" si="331"/>
        <v>0</v>
      </c>
      <c r="AE597" t="b">
        <f t="shared" ca="1" si="318"/>
        <v>0</v>
      </c>
      <c r="AF597" t="b">
        <f t="shared" ca="1" si="347"/>
        <v>1</v>
      </c>
      <c r="AG597" t="b">
        <f t="shared" ca="1" si="332"/>
        <v>1</v>
      </c>
      <c r="AH597" t="b">
        <f t="shared" ca="1" si="353"/>
        <v>0</v>
      </c>
      <c r="AI597" s="225" t="e">
        <f t="shared" ca="1" si="333"/>
        <v>#N/A</v>
      </c>
      <c r="AJ597" s="225" t="e">
        <f t="shared" ca="1" si="334"/>
        <v>#N/A</v>
      </c>
      <c r="AK597" s="225" t="e">
        <f t="shared" ca="1" si="335"/>
        <v>#N/A</v>
      </c>
      <c r="AL597" s="225" t="e">
        <f t="shared" ca="1" si="336"/>
        <v>#N/A</v>
      </c>
      <c r="AM597" t="b">
        <f t="shared" ca="1" si="337"/>
        <v>1</v>
      </c>
      <c r="AN597" t="b">
        <f t="shared" ca="1" si="354"/>
        <v>0</v>
      </c>
      <c r="AO597" t="b">
        <f t="shared" ca="1" si="348"/>
        <v>0</v>
      </c>
      <c r="AP597" t="b">
        <f t="shared" ca="1" si="338"/>
        <v>0</v>
      </c>
      <c r="AQ597" t="b">
        <f t="shared" ca="1" si="355"/>
        <v>0</v>
      </c>
      <c r="AR597" s="124" t="e">
        <f t="shared" ca="1" si="339"/>
        <v>#N/A</v>
      </c>
      <c r="AS597" s="124" t="e">
        <f t="shared" ca="1" si="340"/>
        <v>#N/A</v>
      </c>
      <c r="AT597" t="e">
        <f t="shared" ca="1" si="349"/>
        <v>#N/A</v>
      </c>
      <c r="AU597" t="e">
        <f t="shared" ca="1" si="349"/>
        <v>#N/A</v>
      </c>
    </row>
    <row r="598" spans="1:47" x14ac:dyDescent="0.25">
      <c r="A598">
        <v>566</v>
      </c>
      <c r="B598" s="74">
        <f ca="1">OFFSET(InputPriceData!B$15,CalculationsAndCharts!$A598+$A$11,0,1,1)</f>
        <v>40766</v>
      </c>
      <c r="C598" s="3">
        <f ca="1">OFFSET(InputPriceData!G$15,CalculationsAndCharts!$A598+$A$11,0,1,1)</f>
        <v>1929000</v>
      </c>
      <c r="D598" s="4">
        <f ca="1">OFFSET(InputPriceData!C$15,CalculationsAndCharts!$A598+$A$11,IF($C$7,7,0),1,1)</f>
        <v>31.03</v>
      </c>
      <c r="E598" s="4">
        <f ca="1">OFFSET(InputPriceData!D$15,CalculationsAndCharts!$A598+$A$11,IF($C$7,7,0),1,1)</f>
        <v>31.91</v>
      </c>
      <c r="F598" s="4">
        <f ca="1">OFFSET(InputPriceData!E$15,CalculationsAndCharts!$A598+$A$11,IF($C$7,7,0),1,1)</f>
        <v>30.82</v>
      </c>
      <c r="G598" s="4">
        <f ca="1">OFFSET(InputPriceData!F$15,CalculationsAndCharts!$A598+$A$11,IF($C$7,7,0),1,1)</f>
        <v>31.62</v>
      </c>
      <c r="H598" s="126" t="e">
        <f t="shared" si="319"/>
        <v>#N/A</v>
      </c>
      <c r="I598" s="41" t="e">
        <f t="shared" si="356"/>
        <v>#N/A</v>
      </c>
      <c r="J598" s="41" t="e">
        <f t="shared" si="356"/>
        <v>#N/A</v>
      </c>
      <c r="K598" s="215">
        <f t="shared" ca="1" si="320"/>
        <v>31.014523702752456</v>
      </c>
      <c r="L598" s="215">
        <f t="shared" ca="1" si="341"/>
        <v>31.014523702752456</v>
      </c>
      <c r="M598" s="121">
        <f t="shared" ca="1" si="321"/>
        <v>0.69814206449968674</v>
      </c>
      <c r="N598" s="121">
        <f t="shared" ca="1" si="342"/>
        <v>1.7453414980178023E-2</v>
      </c>
      <c r="O598" s="121">
        <f t="shared" ca="1" si="343"/>
        <v>1.7453414980178023E-2</v>
      </c>
      <c r="P598" s="121">
        <f t="shared" ca="1" si="350"/>
        <v>-1.2219771155290751</v>
      </c>
      <c r="Q598" s="121">
        <f t="shared" ca="1" si="322"/>
        <v>1</v>
      </c>
      <c r="R598" s="121">
        <f t="shared" ca="1" si="323"/>
        <v>0.65952782111451436</v>
      </c>
      <c r="S598" s="121"/>
      <c r="T598" s="124">
        <f t="shared" ca="1" si="324"/>
        <v>33.82</v>
      </c>
      <c r="U598" s="124">
        <f t="shared" ca="1" si="325"/>
        <v>30.4</v>
      </c>
      <c r="V598" s="121">
        <f t="shared" ca="1" si="326"/>
        <v>0.35672514619883094</v>
      </c>
      <c r="W598" s="121" t="e">
        <f t="shared" si="344"/>
        <v>#N/A</v>
      </c>
      <c r="X598" s="124">
        <f t="shared" si="345"/>
        <v>0.2</v>
      </c>
      <c r="Y598" s="124">
        <f t="shared" si="346"/>
        <v>0.8</v>
      </c>
      <c r="Z598" t="e">
        <f t="shared" ca="1" si="327"/>
        <v>#N/A</v>
      </c>
      <c r="AA598" t="e">
        <f t="shared" ca="1" si="328"/>
        <v>#N/A</v>
      </c>
      <c r="AB598" t="e">
        <f t="shared" ca="1" si="329"/>
        <v>#N/A</v>
      </c>
      <c r="AC598" t="e">
        <f t="shared" ca="1" si="330"/>
        <v>#N/A</v>
      </c>
      <c r="AD598" t="b">
        <f t="shared" ca="1" si="331"/>
        <v>0</v>
      </c>
      <c r="AE598" t="b">
        <f t="shared" ca="1" si="318"/>
        <v>0</v>
      </c>
      <c r="AF598" t="b">
        <f t="shared" ca="1" si="347"/>
        <v>1</v>
      </c>
      <c r="AG598" t="b">
        <f t="shared" ca="1" si="332"/>
        <v>0</v>
      </c>
      <c r="AH598" t="b">
        <f t="shared" ca="1" si="353"/>
        <v>0</v>
      </c>
      <c r="AI598" s="225" t="e">
        <f t="shared" ca="1" si="333"/>
        <v>#N/A</v>
      </c>
      <c r="AJ598" s="225" t="e">
        <f t="shared" ca="1" si="334"/>
        <v>#N/A</v>
      </c>
      <c r="AK598" s="225" t="e">
        <f t="shared" ca="1" si="335"/>
        <v>#N/A</v>
      </c>
      <c r="AL598" s="225" t="e">
        <f t="shared" ca="1" si="336"/>
        <v>#N/A</v>
      </c>
      <c r="AM598" t="b">
        <f t="shared" ca="1" si="337"/>
        <v>0</v>
      </c>
      <c r="AN598" t="b">
        <f t="shared" ca="1" si="354"/>
        <v>0</v>
      </c>
      <c r="AO598" t="b">
        <f t="shared" ca="1" si="348"/>
        <v>0</v>
      </c>
      <c r="AP598" t="b">
        <f t="shared" ca="1" si="338"/>
        <v>0</v>
      </c>
      <c r="AQ598" t="b">
        <f t="shared" ca="1" si="355"/>
        <v>0</v>
      </c>
      <c r="AR598" s="124" t="e">
        <f t="shared" ca="1" si="339"/>
        <v>#N/A</v>
      </c>
      <c r="AS598" s="124" t="e">
        <f t="shared" ca="1" si="340"/>
        <v>#N/A</v>
      </c>
      <c r="AT598" t="e">
        <f t="shared" ca="1" si="349"/>
        <v>#N/A</v>
      </c>
      <c r="AU598" t="e">
        <f t="shared" ca="1" si="349"/>
        <v>#N/A</v>
      </c>
    </row>
    <row r="599" spans="1:47" x14ac:dyDescent="0.25">
      <c r="A599">
        <v>567</v>
      </c>
      <c r="B599" s="74">
        <f ca="1">OFFSET(InputPriceData!B$15,CalculationsAndCharts!$A599+$A$11,0,1,1)</f>
        <v>40765</v>
      </c>
      <c r="C599" s="3">
        <f ca="1">OFFSET(InputPriceData!G$15,CalculationsAndCharts!$A599+$A$11,0,1,1)</f>
        <v>1186800</v>
      </c>
      <c r="D599" s="4">
        <f ca="1">OFFSET(InputPriceData!C$15,CalculationsAndCharts!$A599+$A$11,IF($C$7,7,0),1,1)</f>
        <v>31.37</v>
      </c>
      <c r="E599" s="4">
        <f ca="1">OFFSET(InputPriceData!D$15,CalculationsAndCharts!$A599+$A$11,IF($C$7,7,0),1,1)</f>
        <v>31.65</v>
      </c>
      <c r="F599" s="4">
        <f ca="1">OFFSET(InputPriceData!E$15,CalculationsAndCharts!$A599+$A$11,IF($C$7,7,0),1,1)</f>
        <v>30.68</v>
      </c>
      <c r="G599" s="4">
        <f ca="1">OFFSET(InputPriceData!F$15,CalculationsAndCharts!$A599+$A$11,IF($C$7,7,0),1,1)</f>
        <v>30.78</v>
      </c>
      <c r="H599" s="126" t="e">
        <f t="shared" si="319"/>
        <v>#N/A</v>
      </c>
      <c r="I599" s="41" t="e">
        <f t="shared" si="356"/>
        <v>#N/A</v>
      </c>
      <c r="J599" s="41" t="e">
        <f t="shared" si="356"/>
        <v>#N/A</v>
      </c>
      <c r="K599" s="215">
        <f t="shared" ca="1" si="320"/>
        <v>30.864441703803028</v>
      </c>
      <c r="L599" s="215">
        <f t="shared" ca="1" si="341"/>
        <v>30.864441703803028</v>
      </c>
      <c r="M599" s="121">
        <f t="shared" ca="1" si="321"/>
        <v>-0.17659608200953769</v>
      </c>
      <c r="N599" s="121">
        <f t="shared" ca="1" si="342"/>
        <v>-0.23837473813452165</v>
      </c>
      <c r="O599" s="121">
        <f t="shared" ca="1" si="343"/>
        <v>-0.19887638672424457</v>
      </c>
      <c r="P599" s="121">
        <f t="shared" ca="1" si="350"/>
        <v>-1.2219771155290751</v>
      </c>
      <c r="Q599" s="121">
        <f t="shared" ca="1" si="322"/>
        <v>0.96139348717264772</v>
      </c>
      <c r="R599" s="121">
        <f t="shared" ca="1" si="323"/>
        <v>0.44180041191187719</v>
      </c>
      <c r="S599" s="121"/>
      <c r="T599" s="124">
        <f t="shared" ca="1" si="324"/>
        <v>33.82</v>
      </c>
      <c r="U599" s="124">
        <f t="shared" ca="1" si="325"/>
        <v>30.4</v>
      </c>
      <c r="V599" s="121">
        <f t="shared" ca="1" si="326"/>
        <v>0.1111111111111118</v>
      </c>
      <c r="W599" s="121" t="e">
        <f t="shared" si="344"/>
        <v>#N/A</v>
      </c>
      <c r="X599" s="124">
        <f t="shared" si="345"/>
        <v>0.2</v>
      </c>
      <c r="Y599" s="124">
        <f t="shared" si="346"/>
        <v>0.8</v>
      </c>
      <c r="Z599" t="e">
        <f t="shared" ca="1" si="327"/>
        <v>#N/A</v>
      </c>
      <c r="AA599" t="e">
        <f t="shared" ca="1" si="328"/>
        <v>#N/A</v>
      </c>
      <c r="AB599" t="e">
        <f t="shared" ca="1" si="329"/>
        <v>#N/A</v>
      </c>
      <c r="AC599" t="e">
        <f t="shared" ca="1" si="330"/>
        <v>#N/A</v>
      </c>
      <c r="AD599" t="b">
        <f t="shared" ca="1" si="331"/>
        <v>0</v>
      </c>
      <c r="AE599" t="b">
        <f t="shared" ca="1" si="318"/>
        <v>0</v>
      </c>
      <c r="AF599" t="b">
        <f t="shared" ca="1" si="347"/>
        <v>1</v>
      </c>
      <c r="AG599" t="b">
        <f t="shared" ca="1" si="332"/>
        <v>0</v>
      </c>
      <c r="AH599" t="b">
        <f t="shared" ca="1" si="353"/>
        <v>0</v>
      </c>
      <c r="AI599" s="225" t="e">
        <f t="shared" ca="1" si="333"/>
        <v>#N/A</v>
      </c>
      <c r="AJ599" s="225" t="e">
        <f t="shared" ca="1" si="334"/>
        <v>#N/A</v>
      </c>
      <c r="AK599" s="225" t="e">
        <f t="shared" ca="1" si="335"/>
        <v>#N/A</v>
      </c>
      <c r="AL599" s="225" t="e">
        <f t="shared" ca="1" si="336"/>
        <v>#N/A</v>
      </c>
      <c r="AM599" t="b">
        <f t="shared" ca="1" si="337"/>
        <v>0</v>
      </c>
      <c r="AN599" t="b">
        <f t="shared" ca="1" si="354"/>
        <v>0</v>
      </c>
      <c r="AO599" t="b">
        <f t="shared" ca="1" si="348"/>
        <v>0</v>
      </c>
      <c r="AP599" t="b">
        <f t="shared" ca="1" si="338"/>
        <v>0</v>
      </c>
      <c r="AQ599" t="b">
        <f t="shared" ca="1" si="355"/>
        <v>0</v>
      </c>
      <c r="AR599" s="124" t="e">
        <f t="shared" ca="1" si="339"/>
        <v>#N/A</v>
      </c>
      <c r="AS599" s="124" t="e">
        <f t="shared" ca="1" si="340"/>
        <v>#N/A</v>
      </c>
      <c r="AT599" t="e">
        <f t="shared" ca="1" si="349"/>
        <v>#N/A</v>
      </c>
      <c r="AU599" t="e">
        <f t="shared" ca="1" si="349"/>
        <v>#N/A</v>
      </c>
    </row>
    <row r="600" spans="1:47" x14ac:dyDescent="0.25">
      <c r="A600">
        <v>568</v>
      </c>
      <c r="B600" s="74">
        <f ca="1">OFFSET(InputPriceData!B$15,CalculationsAndCharts!$A600+$A$11,0,1,1)</f>
        <v>40764</v>
      </c>
      <c r="C600" s="3">
        <f ca="1">OFFSET(InputPriceData!G$15,CalculationsAndCharts!$A600+$A$11,0,1,1)</f>
        <v>2134700</v>
      </c>
      <c r="D600" s="4">
        <f ca="1">OFFSET(InputPriceData!C$15,CalculationsAndCharts!$A600+$A$11,IF($C$7,7,0),1,1)</f>
        <v>31.12</v>
      </c>
      <c r="E600" s="4">
        <f ca="1">OFFSET(InputPriceData!D$15,CalculationsAndCharts!$A600+$A$11,IF($C$7,7,0),1,1)</f>
        <v>31.65</v>
      </c>
      <c r="F600" s="4">
        <f ca="1">OFFSET(InputPriceData!E$15,CalculationsAndCharts!$A600+$A$11,IF($C$7,7,0),1,1)</f>
        <v>30.33</v>
      </c>
      <c r="G600" s="4">
        <f ca="1">OFFSET(InputPriceData!F$15,CalculationsAndCharts!$A600+$A$11,IF($C$7,7,0),1,1)</f>
        <v>31.64</v>
      </c>
      <c r="H600" s="126" t="e">
        <f t="shared" si="319"/>
        <v>#N/A</v>
      </c>
      <c r="I600" s="41" t="e">
        <f t="shared" si="356"/>
        <v>#N/A</v>
      </c>
      <c r="J600" s="41" t="e">
        <f t="shared" si="356"/>
        <v>#N/A</v>
      </c>
      <c r="K600" s="215">
        <f t="shared" ca="1" si="320"/>
        <v>30.706063409134398</v>
      </c>
      <c r="L600" s="215">
        <f t="shared" ca="1" si="341"/>
        <v>30.706063409134398</v>
      </c>
      <c r="M600" s="121">
        <f t="shared" ca="1" si="321"/>
        <v>0.64128541266071837</v>
      </c>
      <c r="N600" s="121">
        <f t="shared" ca="1" si="342"/>
        <v>-0.55317537414979701</v>
      </c>
      <c r="O600" s="121">
        <f t="shared" ca="1" si="343"/>
        <v>-0.19887638672424457</v>
      </c>
      <c r="P600" s="121">
        <f t="shared" ca="1" si="350"/>
        <v>-1.2219771155290751</v>
      </c>
      <c r="Q600" s="121">
        <f t="shared" ca="1" si="322"/>
        <v>0.65370077701006157</v>
      </c>
      <c r="R600" s="121">
        <f t="shared" ca="1" si="323"/>
        <v>0.24409911657531538</v>
      </c>
      <c r="S600" s="121"/>
      <c r="T600" s="124">
        <f t="shared" ca="1" si="324"/>
        <v>33.82</v>
      </c>
      <c r="U600" s="124">
        <f t="shared" ca="1" si="325"/>
        <v>30.4</v>
      </c>
      <c r="V600" s="121">
        <f t="shared" ca="1" si="326"/>
        <v>0.3625730994152051</v>
      </c>
      <c r="W600" s="121" t="e">
        <f t="shared" si="344"/>
        <v>#N/A</v>
      </c>
      <c r="X600" s="124">
        <f t="shared" si="345"/>
        <v>0.2</v>
      </c>
      <c r="Y600" s="124">
        <f t="shared" si="346"/>
        <v>0.8</v>
      </c>
      <c r="Z600" t="e">
        <f t="shared" ca="1" si="327"/>
        <v>#N/A</v>
      </c>
      <c r="AA600" t="e">
        <f t="shared" ca="1" si="328"/>
        <v>#N/A</v>
      </c>
      <c r="AB600" t="e">
        <f t="shared" ca="1" si="329"/>
        <v>#N/A</v>
      </c>
      <c r="AC600" t="e">
        <f t="shared" ca="1" si="330"/>
        <v>#N/A</v>
      </c>
      <c r="AD600" t="b">
        <f t="shared" ca="1" si="331"/>
        <v>0</v>
      </c>
      <c r="AE600" t="b">
        <f t="shared" ca="1" si="318"/>
        <v>0</v>
      </c>
      <c r="AF600" t="b">
        <f t="shared" ca="1" si="347"/>
        <v>1</v>
      </c>
      <c r="AG600" t="b">
        <f t="shared" ca="1" si="332"/>
        <v>0</v>
      </c>
      <c r="AH600" t="b">
        <f t="shared" ca="1" si="353"/>
        <v>0</v>
      </c>
      <c r="AI600" s="225" t="e">
        <f t="shared" ca="1" si="333"/>
        <v>#N/A</v>
      </c>
      <c r="AJ600" s="225" t="e">
        <f t="shared" ca="1" si="334"/>
        <v>#N/A</v>
      </c>
      <c r="AK600" s="225" t="e">
        <f t="shared" ca="1" si="335"/>
        <v>#N/A</v>
      </c>
      <c r="AL600" s="225" t="e">
        <f t="shared" ca="1" si="336"/>
        <v>#N/A</v>
      </c>
      <c r="AM600" t="b">
        <f t="shared" ca="1" si="337"/>
        <v>0</v>
      </c>
      <c r="AN600" t="b">
        <f t="shared" ca="1" si="354"/>
        <v>0</v>
      </c>
      <c r="AO600" t="b">
        <f t="shared" ca="1" si="348"/>
        <v>0</v>
      </c>
      <c r="AP600" t="b">
        <f t="shared" ca="1" si="338"/>
        <v>0</v>
      </c>
      <c r="AQ600" t="b">
        <f t="shared" ca="1" si="355"/>
        <v>0</v>
      </c>
      <c r="AR600" s="124" t="e">
        <f t="shared" ca="1" si="339"/>
        <v>#N/A</v>
      </c>
      <c r="AS600" s="124" t="e">
        <f t="shared" ca="1" si="340"/>
        <v>#N/A</v>
      </c>
      <c r="AT600" t="e">
        <f t="shared" ca="1" si="349"/>
        <v>#N/A</v>
      </c>
      <c r="AU600" t="e">
        <f t="shared" ca="1" si="349"/>
        <v>#N/A</v>
      </c>
    </row>
    <row r="601" spans="1:47" x14ac:dyDescent="0.25">
      <c r="A601">
        <v>569</v>
      </c>
      <c r="B601" s="74">
        <f ca="1">OFFSET(InputPriceData!B$15,CalculationsAndCharts!$A601+$A$11,0,1,1)</f>
        <v>40763</v>
      </c>
      <c r="C601" s="3">
        <f ca="1">OFFSET(InputPriceData!G$15,CalculationsAndCharts!$A601+$A$11,0,1,1)</f>
        <v>5163000</v>
      </c>
      <c r="D601" s="4">
        <f ca="1">OFFSET(InputPriceData!C$15,CalculationsAndCharts!$A601+$A$11,IF($C$7,7,0),1,1)</f>
        <v>29.98</v>
      </c>
      <c r="E601" s="4">
        <f ca="1">OFFSET(InputPriceData!D$15,CalculationsAndCharts!$A601+$A$11,IF($C$7,7,0),1,1)</f>
        <v>31.03</v>
      </c>
      <c r="F601" s="4">
        <f ca="1">OFFSET(InputPriceData!E$15,CalculationsAndCharts!$A601+$A$11,IF($C$7,7,0),1,1)</f>
        <v>29.84</v>
      </c>
      <c r="G601" s="4">
        <f ca="1">OFFSET(InputPriceData!F$15,CalculationsAndCharts!$A601+$A$11,IF($C$7,7,0),1,1)</f>
        <v>30.46</v>
      </c>
      <c r="H601" s="126" t="e">
        <f t="shared" si="319"/>
        <v>#N/A</v>
      </c>
      <c r="I601" s="41" t="e">
        <f t="shared" si="356"/>
        <v>#N/A</v>
      </c>
      <c r="J601" s="41" t="e">
        <f t="shared" si="356"/>
        <v>#N/A</v>
      </c>
      <c r="K601" s="215">
        <f t="shared" ca="1" si="320"/>
        <v>30.631143639162183</v>
      </c>
      <c r="L601" s="215">
        <f t="shared" ca="1" si="341"/>
        <v>30.631143639162183</v>
      </c>
      <c r="M601" s="121">
        <f t="shared" ca="1" si="321"/>
        <v>-0.62323216268147597</v>
      </c>
      <c r="N601" s="121">
        <f t="shared" ca="1" si="342"/>
        <v>-0.83510815798630467</v>
      </c>
      <c r="O601" s="121">
        <f t="shared" ca="1" si="343"/>
        <v>-0.19887638672424457</v>
      </c>
      <c r="P601" s="121">
        <f t="shared" ca="1" si="350"/>
        <v>-1.2219771155290751</v>
      </c>
      <c r="Q601" s="121">
        <f t="shared" ca="1" si="322"/>
        <v>0.37813379137624537</v>
      </c>
      <c r="R601" s="121">
        <f t="shared" ca="1" si="323"/>
        <v>0.11019857833105724</v>
      </c>
      <c r="S601" s="121"/>
      <c r="T601" s="124">
        <f t="shared" ca="1" si="324"/>
        <v>33.82</v>
      </c>
      <c r="U601" s="124">
        <f t="shared" ca="1" si="325"/>
        <v>30.4</v>
      </c>
      <c r="V601" s="121">
        <f t="shared" ca="1" si="326"/>
        <v>1.7543859649123462E-2</v>
      </c>
      <c r="W601" s="121" t="e">
        <f t="shared" si="344"/>
        <v>#N/A</v>
      </c>
      <c r="X601" s="124">
        <f t="shared" si="345"/>
        <v>0.2</v>
      </c>
      <c r="Y601" s="124">
        <f t="shared" si="346"/>
        <v>0.8</v>
      </c>
      <c r="Z601" t="e">
        <f t="shared" ca="1" si="327"/>
        <v>#N/A</v>
      </c>
      <c r="AA601" t="e">
        <f t="shared" ca="1" si="328"/>
        <v>#N/A</v>
      </c>
      <c r="AB601" t="e">
        <f t="shared" ca="1" si="329"/>
        <v>#N/A</v>
      </c>
      <c r="AC601" t="e">
        <f t="shared" ca="1" si="330"/>
        <v>#N/A</v>
      </c>
      <c r="AD601" t="b">
        <f t="shared" ca="1" si="331"/>
        <v>0</v>
      </c>
      <c r="AE601" t="b">
        <f t="shared" ca="1" si="318"/>
        <v>0</v>
      </c>
      <c r="AF601" t="b">
        <f t="shared" ca="1" si="347"/>
        <v>1</v>
      </c>
      <c r="AG601" t="b">
        <f t="shared" ca="1" si="332"/>
        <v>0</v>
      </c>
      <c r="AH601" t="b">
        <f t="shared" ca="1" si="353"/>
        <v>0</v>
      </c>
      <c r="AI601" s="225" t="e">
        <f t="shared" ca="1" si="333"/>
        <v>#N/A</v>
      </c>
      <c r="AJ601" s="225" t="e">
        <f t="shared" ca="1" si="334"/>
        <v>#N/A</v>
      </c>
      <c r="AK601" s="225" t="e">
        <f t="shared" ca="1" si="335"/>
        <v>#N/A</v>
      </c>
      <c r="AL601" s="225" t="e">
        <f t="shared" ca="1" si="336"/>
        <v>#N/A</v>
      </c>
      <c r="AM601" t="b">
        <f t="shared" ca="1" si="337"/>
        <v>0</v>
      </c>
      <c r="AN601" t="b">
        <f t="shared" ca="1" si="354"/>
        <v>0</v>
      </c>
      <c r="AO601" t="b">
        <f t="shared" ca="1" si="348"/>
        <v>0</v>
      </c>
      <c r="AP601" t="b">
        <f t="shared" ca="1" si="338"/>
        <v>0</v>
      </c>
      <c r="AQ601" t="b">
        <f t="shared" ca="1" si="355"/>
        <v>0</v>
      </c>
      <c r="AR601" s="124" t="e">
        <f t="shared" ca="1" si="339"/>
        <v>#N/A</v>
      </c>
      <c r="AS601" s="124" t="e">
        <f t="shared" ca="1" si="340"/>
        <v>#N/A</v>
      </c>
      <c r="AT601" t="e">
        <f t="shared" ca="1" si="349"/>
        <v>#N/A</v>
      </c>
      <c r="AU601" t="e">
        <f t="shared" ca="1" si="349"/>
        <v>#N/A</v>
      </c>
    </row>
    <row r="602" spans="1:47" x14ac:dyDescent="0.25">
      <c r="A602">
        <v>570</v>
      </c>
      <c r="B602" s="74">
        <f ca="1">OFFSET(InputPriceData!B$15,CalculationsAndCharts!$A602+$A$11,0,1,1)</f>
        <v>40760</v>
      </c>
      <c r="C602" s="3">
        <f ca="1">OFFSET(InputPriceData!G$15,CalculationsAndCharts!$A602+$A$11,0,1,1)</f>
        <v>1801500</v>
      </c>
      <c r="D602" s="4">
        <f ca="1">OFFSET(InputPriceData!C$15,CalculationsAndCharts!$A602+$A$11,IF($C$7,7,0),1,1)</f>
        <v>30.65</v>
      </c>
      <c r="E602" s="4">
        <f ca="1">OFFSET(InputPriceData!D$15,CalculationsAndCharts!$A602+$A$11,IF($C$7,7,0),1,1)</f>
        <v>31.04</v>
      </c>
      <c r="F602" s="4">
        <f ca="1">OFFSET(InputPriceData!E$15,CalculationsAndCharts!$A602+$A$11,IF($C$7,7,0),1,1)</f>
        <v>29.95</v>
      </c>
      <c r="G602" s="4">
        <f ca="1">OFFSET(InputPriceData!F$15,CalculationsAndCharts!$A602+$A$11,IF($C$7,7,0),1,1)</f>
        <v>30.8</v>
      </c>
      <c r="H602" s="126" t="e">
        <f t="shared" si="319"/>
        <v>#N/A</v>
      </c>
      <c r="I602" s="41" t="e">
        <f t="shared" si="356"/>
        <v>#N/A</v>
      </c>
      <c r="J602" s="41" t="e">
        <f t="shared" si="356"/>
        <v>#N/A</v>
      </c>
      <c r="K602" s="215">
        <f t="shared" ca="1" si="320"/>
        <v>30.706776502929976</v>
      </c>
      <c r="L602" s="215">
        <f t="shared" ca="1" si="341"/>
        <v>30.706776502929976</v>
      </c>
      <c r="M602" s="121">
        <f t="shared" ca="1" si="321"/>
        <v>-0.46820001959909885</v>
      </c>
      <c r="N602" s="121">
        <f t="shared" ca="1" si="342"/>
        <v>-1.0010532276048743</v>
      </c>
      <c r="O602" s="121">
        <f t="shared" ca="1" si="343"/>
        <v>2.4076126485754815E-2</v>
      </c>
      <c r="P602" s="121">
        <f t="shared" ca="1" si="350"/>
        <v>-1.2219771155290751</v>
      </c>
      <c r="Q602" s="121">
        <f t="shared" ca="1" si="322"/>
        <v>0.17729891506640091</v>
      </c>
      <c r="R602" s="121">
        <f t="shared" ca="1" si="323"/>
        <v>3.4343605675387891E-2</v>
      </c>
      <c r="S602" s="121"/>
      <c r="T602" s="124">
        <f t="shared" ca="1" si="324"/>
        <v>33.82</v>
      </c>
      <c r="U602" s="124">
        <f t="shared" ca="1" si="325"/>
        <v>30.4</v>
      </c>
      <c r="V602" s="121">
        <f t="shared" ca="1" si="326"/>
        <v>0.11695906432748594</v>
      </c>
      <c r="W602" s="121" t="e">
        <f t="shared" si="344"/>
        <v>#N/A</v>
      </c>
      <c r="X602" s="124">
        <f t="shared" si="345"/>
        <v>0.2</v>
      </c>
      <c r="Y602" s="124">
        <f t="shared" si="346"/>
        <v>0.8</v>
      </c>
      <c r="Z602" t="e">
        <f t="shared" ca="1" si="327"/>
        <v>#N/A</v>
      </c>
      <c r="AA602" t="e">
        <f t="shared" ca="1" si="328"/>
        <v>#N/A</v>
      </c>
      <c r="AB602" t="e">
        <f t="shared" ca="1" si="329"/>
        <v>#N/A</v>
      </c>
      <c r="AC602" t="e">
        <f t="shared" ca="1" si="330"/>
        <v>#N/A</v>
      </c>
      <c r="AD602" t="b">
        <f t="shared" ca="1" si="331"/>
        <v>0</v>
      </c>
      <c r="AE602" t="b">
        <f t="shared" ca="1" si="318"/>
        <v>0</v>
      </c>
      <c r="AF602" t="b">
        <f t="shared" ca="1" si="347"/>
        <v>1</v>
      </c>
      <c r="AG602" t="b">
        <f t="shared" ca="1" si="332"/>
        <v>0</v>
      </c>
      <c r="AH602" t="b">
        <f t="shared" ca="1" si="353"/>
        <v>0</v>
      </c>
      <c r="AI602" s="225" t="e">
        <f t="shared" ca="1" si="333"/>
        <v>#N/A</v>
      </c>
      <c r="AJ602" s="225" t="e">
        <f t="shared" ca="1" si="334"/>
        <v>#N/A</v>
      </c>
      <c r="AK602" s="225" t="e">
        <f t="shared" ca="1" si="335"/>
        <v>#N/A</v>
      </c>
      <c r="AL602" s="225" t="e">
        <f t="shared" ca="1" si="336"/>
        <v>#N/A</v>
      </c>
      <c r="AM602" t="b">
        <f t="shared" ca="1" si="337"/>
        <v>0</v>
      </c>
      <c r="AN602" t="b">
        <f t="shared" ca="1" si="354"/>
        <v>0</v>
      </c>
      <c r="AO602" t="b">
        <f t="shared" ca="1" si="348"/>
        <v>0</v>
      </c>
      <c r="AP602" t="b">
        <f t="shared" ca="1" si="338"/>
        <v>0</v>
      </c>
      <c r="AQ602" t="b">
        <f t="shared" ca="1" si="355"/>
        <v>0</v>
      </c>
      <c r="AR602" s="124" t="e">
        <f t="shared" ca="1" si="339"/>
        <v>#N/A</v>
      </c>
      <c r="AS602" s="124" t="e">
        <f t="shared" ca="1" si="340"/>
        <v>#N/A</v>
      </c>
      <c r="AT602" t="e">
        <f t="shared" ca="1" si="349"/>
        <v>#N/A</v>
      </c>
      <c r="AU602" t="e">
        <f t="shared" ca="1" si="349"/>
        <v>#N/A</v>
      </c>
    </row>
    <row r="603" spans="1:47" x14ac:dyDescent="0.25">
      <c r="A603">
        <v>571</v>
      </c>
      <c r="B603" s="74">
        <f ca="1">OFFSET(InputPriceData!B$15,CalculationsAndCharts!$A603+$A$11,0,1,1)</f>
        <v>40759</v>
      </c>
      <c r="C603" s="3">
        <f ca="1">OFFSET(InputPriceData!G$15,CalculationsAndCharts!$A603+$A$11,0,1,1)</f>
        <v>2425700</v>
      </c>
      <c r="D603" s="4">
        <f ca="1">OFFSET(InputPriceData!C$15,CalculationsAndCharts!$A603+$A$11,IF($C$7,7,0),1,1)</f>
        <v>30.86</v>
      </c>
      <c r="E603" s="4">
        <f ca="1">OFFSET(InputPriceData!D$15,CalculationsAndCharts!$A603+$A$11,IF($C$7,7,0),1,1)</f>
        <v>31.36</v>
      </c>
      <c r="F603" s="4">
        <f ca="1">OFFSET(InputPriceData!E$15,CalculationsAndCharts!$A603+$A$11,IF($C$7,7,0),1,1)</f>
        <v>30.32</v>
      </c>
      <c r="G603" s="4">
        <f ca="1">OFFSET(InputPriceData!F$15,CalculationsAndCharts!$A603+$A$11,IF($C$7,7,0),1,1)</f>
        <v>30.4</v>
      </c>
      <c r="H603" s="126" t="e">
        <f t="shared" si="319"/>
        <v>#N/A</v>
      </c>
      <c r="I603" s="41" t="e">
        <f t="shared" si="356"/>
        <v>#N/A</v>
      </c>
      <c r="J603" s="41" t="e">
        <f t="shared" si="356"/>
        <v>#N/A</v>
      </c>
      <c r="K603" s="215">
        <f t="shared" ca="1" si="320"/>
        <v>30.843412899295295</v>
      </c>
      <c r="L603" s="215">
        <f t="shared" ca="1" si="341"/>
        <v>30.843412899295295</v>
      </c>
      <c r="M603" s="121">
        <f t="shared" ca="1" si="321"/>
        <v>-1.0907858806819479</v>
      </c>
      <c r="N603" s="121">
        <f t="shared" ca="1" si="342"/>
        <v>-1.1242812645576419</v>
      </c>
      <c r="O603" s="121">
        <f t="shared" ca="1" si="343"/>
        <v>0.18587826039215158</v>
      </c>
      <c r="P603" s="121">
        <f t="shared" ca="1" si="350"/>
        <v>-1.2219771155290751</v>
      </c>
      <c r="Q603" s="121">
        <f t="shared" ca="1" si="322"/>
        <v>6.9393385600780302E-2</v>
      </c>
      <c r="R603" s="121">
        <f t="shared" ca="1" si="323"/>
        <v>-2.9996554146478687E-4</v>
      </c>
      <c r="S603" s="121"/>
      <c r="T603" s="124">
        <f t="shared" ca="1" si="324"/>
        <v>33.86</v>
      </c>
      <c r="U603" s="124">
        <f t="shared" ca="1" si="325"/>
        <v>30.4</v>
      </c>
      <c r="V603" s="121">
        <f t="shared" ca="1" si="326"/>
        <v>0</v>
      </c>
      <c r="W603" s="121" t="e">
        <f t="shared" si="344"/>
        <v>#N/A</v>
      </c>
      <c r="X603" s="124">
        <f t="shared" si="345"/>
        <v>0.2</v>
      </c>
      <c r="Y603" s="124">
        <f t="shared" si="346"/>
        <v>0.8</v>
      </c>
      <c r="Z603" t="e">
        <f t="shared" ca="1" si="327"/>
        <v>#N/A</v>
      </c>
      <c r="AA603" t="e">
        <f t="shared" ca="1" si="328"/>
        <v>#N/A</v>
      </c>
      <c r="AB603" t="e">
        <f t="shared" ca="1" si="329"/>
        <v>#N/A</v>
      </c>
      <c r="AC603" t="e">
        <f t="shared" ca="1" si="330"/>
        <v>#N/A</v>
      </c>
      <c r="AD603" t="b">
        <f t="shared" ca="1" si="331"/>
        <v>0</v>
      </c>
      <c r="AE603" t="b">
        <f t="shared" ca="1" si="318"/>
        <v>0</v>
      </c>
      <c r="AF603" t="b">
        <f t="shared" ca="1" si="347"/>
        <v>1</v>
      </c>
      <c r="AG603" t="b">
        <f t="shared" ca="1" si="332"/>
        <v>0</v>
      </c>
      <c r="AH603" t="b">
        <f t="shared" ca="1" si="353"/>
        <v>0</v>
      </c>
      <c r="AI603" s="225" t="e">
        <f t="shared" ca="1" si="333"/>
        <v>#N/A</v>
      </c>
      <c r="AJ603" s="225" t="e">
        <f t="shared" ca="1" si="334"/>
        <v>#N/A</v>
      </c>
      <c r="AK603" s="225" t="e">
        <f t="shared" ca="1" si="335"/>
        <v>#N/A</v>
      </c>
      <c r="AL603" s="225" t="e">
        <f t="shared" ca="1" si="336"/>
        <v>#N/A</v>
      </c>
      <c r="AM603" t="b">
        <f t="shared" ca="1" si="337"/>
        <v>0</v>
      </c>
      <c r="AN603" t="b">
        <f t="shared" ca="1" si="354"/>
        <v>0</v>
      </c>
      <c r="AO603" t="b">
        <f t="shared" ca="1" si="348"/>
        <v>0</v>
      </c>
      <c r="AP603" t="b">
        <f t="shared" ca="1" si="338"/>
        <v>0</v>
      </c>
      <c r="AQ603" t="b">
        <f t="shared" ca="1" si="355"/>
        <v>0</v>
      </c>
      <c r="AR603" s="124" t="e">
        <f t="shared" ca="1" si="339"/>
        <v>#N/A</v>
      </c>
      <c r="AS603" s="124" t="e">
        <f t="shared" ca="1" si="340"/>
        <v>#N/A</v>
      </c>
      <c r="AT603" t="e">
        <f t="shared" ca="1" si="349"/>
        <v>#N/A</v>
      </c>
      <c r="AU603" t="e">
        <f t="shared" ca="1" si="349"/>
        <v>#N/A</v>
      </c>
    </row>
    <row r="604" spans="1:47" x14ac:dyDescent="0.25">
      <c r="A604">
        <v>572</v>
      </c>
      <c r="B604" s="74">
        <f ca="1">OFFSET(InputPriceData!B$15,CalculationsAndCharts!$A604+$A$11,0,1,1)</f>
        <v>40758</v>
      </c>
      <c r="C604" s="3">
        <f ca="1">OFFSET(InputPriceData!G$15,CalculationsAndCharts!$A604+$A$11,0,1,1)</f>
        <v>1816500</v>
      </c>
      <c r="D604" s="4">
        <f ca="1">OFFSET(InputPriceData!C$15,CalculationsAndCharts!$A604+$A$11,IF($C$7,7,0),1,1)</f>
        <v>30.41</v>
      </c>
      <c r="E604" s="4">
        <f ca="1">OFFSET(InputPriceData!D$15,CalculationsAndCharts!$A604+$A$11,IF($C$7,7,0),1,1)</f>
        <v>31.18</v>
      </c>
      <c r="F604" s="4">
        <f ca="1">OFFSET(InputPriceData!E$15,CalculationsAndCharts!$A604+$A$11,IF($C$7,7,0),1,1)</f>
        <v>30.11</v>
      </c>
      <c r="G604" s="4">
        <f ca="1">OFFSET(InputPriceData!F$15,CalculationsAndCharts!$A604+$A$11,IF($C$7,7,0),1,1)</f>
        <v>31.05</v>
      </c>
      <c r="H604" s="126" t="e">
        <f t="shared" si="319"/>
        <v>#N/A</v>
      </c>
      <c r="I604" s="41" t="e">
        <f t="shared" si="356"/>
        <v>#N/A</v>
      </c>
      <c r="J604" s="41" t="e">
        <f t="shared" si="356"/>
        <v>#N/A</v>
      </c>
      <c r="K604" s="215">
        <f t="shared" ca="1" si="320"/>
        <v>31.025811933483503</v>
      </c>
      <c r="L604" s="215">
        <f t="shared" ca="1" si="341"/>
        <v>31.025811933483503</v>
      </c>
      <c r="M604" s="121">
        <f t="shared" ca="1" si="321"/>
        <v>-0.67543405218674213</v>
      </c>
      <c r="N604" s="121">
        <f t="shared" ca="1" si="342"/>
        <v>-1.2116878250748373</v>
      </c>
      <c r="O604" s="121">
        <f t="shared" ca="1" si="343"/>
        <v>0.21383159480009878</v>
      </c>
      <c r="P604" s="121">
        <f t="shared" ca="1" si="350"/>
        <v>-1.2219771155290751</v>
      </c>
      <c r="Q604" s="121">
        <f t="shared" ca="1" si="322"/>
        <v>7.1661986587884955E-3</v>
      </c>
      <c r="R604" s="121">
        <f t="shared" ca="1" si="323"/>
        <v>-8.4313068661611631E-3</v>
      </c>
      <c r="S604" s="121"/>
      <c r="T604" s="124">
        <f t="shared" ca="1" si="324"/>
        <v>34.130000000000003</v>
      </c>
      <c r="U604" s="124">
        <f t="shared" ca="1" si="325"/>
        <v>30.52</v>
      </c>
      <c r="V604" s="121">
        <f t="shared" ca="1" si="326"/>
        <v>0.14681440443213314</v>
      </c>
      <c r="W604" s="121" t="e">
        <f t="shared" si="344"/>
        <v>#N/A</v>
      </c>
      <c r="X604" s="124">
        <f t="shared" si="345"/>
        <v>0.2</v>
      </c>
      <c r="Y604" s="124">
        <f t="shared" si="346"/>
        <v>0.8</v>
      </c>
      <c r="Z604" t="e">
        <f t="shared" ca="1" si="327"/>
        <v>#N/A</v>
      </c>
      <c r="AA604" t="e">
        <f t="shared" ca="1" si="328"/>
        <v>#N/A</v>
      </c>
      <c r="AB604" t="e">
        <f t="shared" ca="1" si="329"/>
        <v>#N/A</v>
      </c>
      <c r="AC604" t="e">
        <f t="shared" ca="1" si="330"/>
        <v>#N/A</v>
      </c>
      <c r="AD604" t="b">
        <f t="shared" ca="1" si="331"/>
        <v>0</v>
      </c>
      <c r="AE604" t="b">
        <f t="shared" ref="AE604:AE667" ca="1" si="357">AND(AD605,NOT(AF605))</f>
        <v>0</v>
      </c>
      <c r="AF604" t="b">
        <f t="shared" ca="1" si="347"/>
        <v>1</v>
      </c>
      <c r="AG604" t="b">
        <f t="shared" ca="1" si="332"/>
        <v>0</v>
      </c>
      <c r="AH604" t="b">
        <f t="shared" ca="1" si="353"/>
        <v>0</v>
      </c>
      <c r="AI604" s="225" t="e">
        <f t="shared" ca="1" si="333"/>
        <v>#N/A</v>
      </c>
      <c r="AJ604" s="225" t="e">
        <f t="shared" ca="1" si="334"/>
        <v>#N/A</v>
      </c>
      <c r="AK604" s="225" t="e">
        <f t="shared" ca="1" si="335"/>
        <v>#N/A</v>
      </c>
      <c r="AL604" s="225" t="e">
        <f t="shared" ca="1" si="336"/>
        <v>#N/A</v>
      </c>
      <c r="AM604" t="b">
        <f t="shared" ca="1" si="337"/>
        <v>0</v>
      </c>
      <c r="AN604" t="b">
        <f t="shared" ca="1" si="354"/>
        <v>0</v>
      </c>
      <c r="AO604" t="b">
        <f t="shared" ca="1" si="348"/>
        <v>0</v>
      </c>
      <c r="AP604" t="b">
        <f t="shared" ca="1" si="338"/>
        <v>0</v>
      </c>
      <c r="AQ604" t="b">
        <f t="shared" ca="1" si="355"/>
        <v>0</v>
      </c>
      <c r="AR604" s="124" t="e">
        <f t="shared" ca="1" si="339"/>
        <v>#N/A</v>
      </c>
      <c r="AS604" s="124" t="e">
        <f t="shared" ca="1" si="340"/>
        <v>#N/A</v>
      </c>
      <c r="AT604" t="e">
        <f t="shared" ca="1" si="349"/>
        <v>#N/A</v>
      </c>
      <c r="AU604" t="e">
        <f t="shared" ca="1" si="349"/>
        <v>#N/A</v>
      </c>
    </row>
    <row r="605" spans="1:47" x14ac:dyDescent="0.25">
      <c r="A605">
        <v>573</v>
      </c>
      <c r="B605" s="74">
        <f ca="1">OFFSET(InputPriceData!B$15,CalculationsAndCharts!$A605+$A$11,0,1,1)</f>
        <v>40757</v>
      </c>
      <c r="C605" s="3">
        <f ca="1">OFFSET(InputPriceData!G$15,CalculationsAndCharts!$A605+$A$11,0,1,1)</f>
        <v>1325600</v>
      </c>
      <c r="D605" s="4">
        <f ca="1">OFFSET(InputPriceData!C$15,CalculationsAndCharts!$A605+$A$11,IF($C$7,7,0),1,1)</f>
        <v>31.15</v>
      </c>
      <c r="E605" s="4">
        <f ca="1">OFFSET(InputPriceData!D$15,CalculationsAndCharts!$A605+$A$11,IF($C$7,7,0),1,1)</f>
        <v>31.3</v>
      </c>
      <c r="F605" s="4">
        <f ca="1">OFFSET(InputPriceData!E$15,CalculationsAndCharts!$A605+$A$11,IF($C$7,7,0),1,1)</f>
        <v>30.45</v>
      </c>
      <c r="G605" s="4">
        <f ca="1">OFFSET(InputPriceData!F$15,CalculationsAndCharts!$A605+$A$11,IF($C$7,7,0),1,1)</f>
        <v>30.52</v>
      </c>
      <c r="H605" s="126" t="e">
        <f t="shared" si="319"/>
        <v>#N/A</v>
      </c>
      <c r="I605" s="41" t="e">
        <f t="shared" si="356"/>
        <v>#N/A</v>
      </c>
      <c r="J605" s="41" t="e">
        <f t="shared" si="356"/>
        <v>#N/A</v>
      </c>
      <c r="K605" s="215">
        <f t="shared" ca="1" si="320"/>
        <v>31.284148755126807</v>
      </c>
      <c r="L605" s="215">
        <f t="shared" ca="1" si="341"/>
        <v>31.284148755126807</v>
      </c>
      <c r="M605" s="121">
        <f t="shared" ca="1" si="321"/>
        <v>-1.4664976418849451</v>
      </c>
      <c r="N605" s="121">
        <f t="shared" ca="1" si="342"/>
        <v>-1.2219771155290751</v>
      </c>
      <c r="O605" s="121">
        <f t="shared" ca="1" si="343"/>
        <v>0.21383159480009878</v>
      </c>
      <c r="P605" s="121">
        <f t="shared" ca="1" si="350"/>
        <v>-1.2219771155290751</v>
      </c>
      <c r="Q605" s="121">
        <f t="shared" ca="1" si="322"/>
        <v>0</v>
      </c>
      <c r="R605" s="121">
        <f t="shared" ca="1" si="323"/>
        <v>5.4733439970951897E-4</v>
      </c>
      <c r="S605" s="121"/>
      <c r="T605" s="124">
        <f t="shared" ca="1" si="324"/>
        <v>34.130000000000003</v>
      </c>
      <c r="U605" s="124">
        <f t="shared" ca="1" si="325"/>
        <v>30.52</v>
      </c>
      <c r="V605" s="121">
        <f t="shared" ca="1" si="326"/>
        <v>0</v>
      </c>
      <c r="W605" s="121" t="e">
        <f t="shared" si="344"/>
        <v>#N/A</v>
      </c>
      <c r="X605" s="124">
        <f t="shared" si="345"/>
        <v>0.2</v>
      </c>
      <c r="Y605" s="124">
        <f t="shared" si="346"/>
        <v>0.8</v>
      </c>
      <c r="Z605" t="e">
        <f t="shared" ca="1" si="327"/>
        <v>#N/A</v>
      </c>
      <c r="AA605" t="e">
        <f t="shared" ca="1" si="328"/>
        <v>#N/A</v>
      </c>
      <c r="AB605" t="e">
        <f t="shared" ca="1" si="329"/>
        <v>#N/A</v>
      </c>
      <c r="AC605" t="e">
        <f t="shared" ca="1" si="330"/>
        <v>#N/A</v>
      </c>
      <c r="AD605" t="b">
        <f t="shared" ca="1" si="331"/>
        <v>0</v>
      </c>
      <c r="AE605" t="b">
        <f t="shared" ca="1" si="357"/>
        <v>0</v>
      </c>
      <c r="AF605" t="b">
        <f t="shared" ca="1" si="347"/>
        <v>1</v>
      </c>
      <c r="AG605" t="b">
        <f t="shared" ca="1" si="332"/>
        <v>0</v>
      </c>
      <c r="AH605" t="b">
        <f t="shared" ca="1" si="353"/>
        <v>0</v>
      </c>
      <c r="AI605" s="225" t="e">
        <f t="shared" ca="1" si="333"/>
        <v>#N/A</v>
      </c>
      <c r="AJ605" s="225" t="e">
        <f t="shared" ca="1" si="334"/>
        <v>#N/A</v>
      </c>
      <c r="AK605" s="225" t="e">
        <f t="shared" ca="1" si="335"/>
        <v>#N/A</v>
      </c>
      <c r="AL605" s="225" t="e">
        <f t="shared" ca="1" si="336"/>
        <v>#N/A</v>
      </c>
      <c r="AM605" t="b">
        <f t="shared" ca="1" si="337"/>
        <v>0</v>
      </c>
      <c r="AN605" t="b">
        <f t="shared" ca="1" si="354"/>
        <v>0</v>
      </c>
      <c r="AO605" t="b">
        <f t="shared" ca="1" si="348"/>
        <v>0</v>
      </c>
      <c r="AP605" t="b">
        <f t="shared" ca="1" si="338"/>
        <v>0</v>
      </c>
      <c r="AQ605" t="b">
        <f t="shared" ca="1" si="355"/>
        <v>0</v>
      </c>
      <c r="AR605" s="124" t="e">
        <f t="shared" ca="1" si="339"/>
        <v>#N/A</v>
      </c>
      <c r="AS605" s="124" t="e">
        <f t="shared" ca="1" si="340"/>
        <v>#N/A</v>
      </c>
      <c r="AT605" t="e">
        <f t="shared" ca="1" si="349"/>
        <v>#N/A</v>
      </c>
      <c r="AU605" t="e">
        <f t="shared" ca="1" si="349"/>
        <v>#N/A</v>
      </c>
    </row>
    <row r="606" spans="1:47" x14ac:dyDescent="0.25">
      <c r="A606">
        <v>574</v>
      </c>
      <c r="B606" s="74">
        <f ca="1">OFFSET(InputPriceData!B$15,CalculationsAndCharts!$A606+$A$11,0,1,1)</f>
        <v>40756</v>
      </c>
      <c r="C606" s="3">
        <f ca="1">OFFSET(InputPriceData!G$15,CalculationsAndCharts!$A606+$A$11,0,1,1)</f>
        <v>1761300</v>
      </c>
      <c r="D606" s="4">
        <f ca="1">OFFSET(InputPriceData!C$15,CalculationsAndCharts!$A606+$A$11,IF($C$7,7,0),1,1)</f>
        <v>31.71</v>
      </c>
      <c r="E606" s="4">
        <f ca="1">OFFSET(InputPriceData!D$15,CalculationsAndCharts!$A606+$A$11,IF($C$7,7,0),1,1)</f>
        <v>31.84</v>
      </c>
      <c r="F606" s="4">
        <f ca="1">OFFSET(InputPriceData!E$15,CalculationsAndCharts!$A606+$A$11,IF($C$7,7,0),1,1)</f>
        <v>31</v>
      </c>
      <c r="G606" s="4">
        <f ca="1">OFFSET(InputPriceData!F$15,CalculationsAndCharts!$A606+$A$11,IF($C$7,7,0),1,1)</f>
        <v>31.14</v>
      </c>
      <c r="H606" s="126" t="e">
        <f t="shared" si="319"/>
        <v>#N/A</v>
      </c>
      <c r="I606" s="41" t="e">
        <f t="shared" si="356"/>
        <v>#N/A</v>
      </c>
      <c r="J606" s="41" t="e">
        <f t="shared" si="356"/>
        <v>#N/A</v>
      </c>
      <c r="K606" s="215">
        <f t="shared" ca="1" si="320"/>
        <v>31.605048180527959</v>
      </c>
      <c r="L606" s="215">
        <f t="shared" ca="1" si="341"/>
        <v>31.605048180527959</v>
      </c>
      <c r="M606" s="121">
        <f t="shared" ca="1" si="321"/>
        <v>-1.1404440322290541</v>
      </c>
      <c r="N606" s="121">
        <f t="shared" ca="1" si="342"/>
        <v>-1.1540528944399939</v>
      </c>
      <c r="O606" s="121">
        <f t="shared" ca="1" si="343"/>
        <v>0.21383159480009878</v>
      </c>
      <c r="P606" s="121">
        <f t="shared" ca="1" si="350"/>
        <v>-1.1540528944399939</v>
      </c>
      <c r="Q606" s="121">
        <f t="shared" ca="1" si="322"/>
        <v>0</v>
      </c>
      <c r="R606" s="121">
        <f t="shared" ca="1" si="323"/>
        <v>2.4245827722229538E-2</v>
      </c>
      <c r="S606" s="121"/>
      <c r="T606" s="124">
        <f t="shared" ca="1" si="324"/>
        <v>34.130000000000003</v>
      </c>
      <c r="U606" s="124">
        <f t="shared" ca="1" si="325"/>
        <v>31.14</v>
      </c>
      <c r="V606" s="121">
        <f t="shared" ca="1" si="326"/>
        <v>0</v>
      </c>
      <c r="W606" s="121" t="e">
        <f t="shared" si="344"/>
        <v>#N/A</v>
      </c>
      <c r="X606" s="124">
        <f t="shared" si="345"/>
        <v>0.2</v>
      </c>
      <c r="Y606" s="124">
        <f t="shared" si="346"/>
        <v>0.8</v>
      </c>
      <c r="Z606" t="e">
        <f t="shared" ca="1" si="327"/>
        <v>#N/A</v>
      </c>
      <c r="AA606" t="e">
        <f t="shared" ca="1" si="328"/>
        <v>#N/A</v>
      </c>
      <c r="AB606" t="e">
        <f t="shared" ca="1" si="329"/>
        <v>#N/A</v>
      </c>
      <c r="AC606" t="e">
        <f t="shared" ca="1" si="330"/>
        <v>#N/A</v>
      </c>
      <c r="AD606" t="b">
        <f t="shared" ca="1" si="331"/>
        <v>0</v>
      </c>
      <c r="AE606" t="b">
        <f t="shared" ca="1" si="357"/>
        <v>0</v>
      </c>
      <c r="AF606" t="b">
        <f t="shared" ca="1" si="347"/>
        <v>1</v>
      </c>
      <c r="AG606" t="b">
        <f t="shared" ca="1" si="332"/>
        <v>0</v>
      </c>
      <c r="AH606" t="b">
        <f t="shared" ca="1" si="353"/>
        <v>0</v>
      </c>
      <c r="AI606" s="225" t="e">
        <f t="shared" ca="1" si="333"/>
        <v>#N/A</v>
      </c>
      <c r="AJ606" s="225" t="e">
        <f t="shared" ca="1" si="334"/>
        <v>#N/A</v>
      </c>
      <c r="AK606" s="225" t="e">
        <f t="shared" ca="1" si="335"/>
        <v>#N/A</v>
      </c>
      <c r="AL606" s="225" t="e">
        <f t="shared" ca="1" si="336"/>
        <v>#N/A</v>
      </c>
      <c r="AM606" t="b">
        <f t="shared" ca="1" si="337"/>
        <v>0</v>
      </c>
      <c r="AN606" t="b">
        <f t="shared" ca="1" si="354"/>
        <v>0</v>
      </c>
      <c r="AO606" t="b">
        <f t="shared" ca="1" si="348"/>
        <v>0</v>
      </c>
      <c r="AP606" t="b">
        <f t="shared" ca="1" si="338"/>
        <v>0</v>
      </c>
      <c r="AQ606" t="b">
        <f t="shared" ca="1" si="355"/>
        <v>0</v>
      </c>
      <c r="AR606" s="124" t="e">
        <f t="shared" ca="1" si="339"/>
        <v>#N/A</v>
      </c>
      <c r="AS606" s="124" t="e">
        <f t="shared" ca="1" si="340"/>
        <v>#N/A</v>
      </c>
      <c r="AT606" t="e">
        <f t="shared" ca="1" si="349"/>
        <v>#N/A</v>
      </c>
      <c r="AU606" t="e">
        <f t="shared" ca="1" si="349"/>
        <v>#N/A</v>
      </c>
    </row>
    <row r="607" spans="1:47" x14ac:dyDescent="0.25">
      <c r="A607">
        <v>575</v>
      </c>
      <c r="B607" s="74">
        <f ca="1">OFFSET(InputPriceData!B$15,CalculationsAndCharts!$A607+$A$11,0,1,1)</f>
        <v>40753</v>
      </c>
      <c r="C607" s="3">
        <f ca="1">OFFSET(InputPriceData!G$15,CalculationsAndCharts!$A607+$A$11,0,1,1)</f>
        <v>3847700</v>
      </c>
      <c r="D607" s="4">
        <f ca="1">OFFSET(InputPriceData!C$15,CalculationsAndCharts!$A607+$A$11,IF($C$7,7,0),1,1)</f>
        <v>31.25</v>
      </c>
      <c r="E607" s="4">
        <f ca="1">OFFSET(InputPriceData!D$15,CalculationsAndCharts!$A607+$A$11,IF($C$7,7,0),1,1)</f>
        <v>31.87</v>
      </c>
      <c r="F607" s="4">
        <f ca="1">OFFSET(InputPriceData!E$15,CalculationsAndCharts!$A607+$A$11,IF($C$7,7,0),1,1)</f>
        <v>31.1</v>
      </c>
      <c r="G607" s="4">
        <f ca="1">OFFSET(InputPriceData!F$15,CalculationsAndCharts!$A607+$A$11,IF($C$7,7,0),1,1)</f>
        <v>31.46</v>
      </c>
      <c r="H607" s="126" t="e">
        <f t="shared" si="319"/>
        <v>#N/A</v>
      </c>
      <c r="I607" s="41" t="e">
        <f t="shared" si="356"/>
        <v>#N/A</v>
      </c>
      <c r="J607" s="41" t="e">
        <f t="shared" si="356"/>
        <v>#N/A</v>
      </c>
      <c r="K607" s="215">
        <f t="shared" ca="1" si="320"/>
        <v>31.908254161971009</v>
      </c>
      <c r="L607" s="215">
        <f t="shared" ca="1" si="341"/>
        <v>31.908254161971009</v>
      </c>
      <c r="M607" s="121">
        <f t="shared" ca="1" si="321"/>
        <v>-1.0670756445353133</v>
      </c>
      <c r="N607" s="121">
        <f t="shared" ca="1" si="342"/>
        <v>-1.0808665047388923</v>
      </c>
      <c r="O607" s="121">
        <f t="shared" ca="1" si="343"/>
        <v>0.21383159480009878</v>
      </c>
      <c r="P607" s="121">
        <f t="shared" ca="1" si="350"/>
        <v>-1.0808665047388923</v>
      </c>
      <c r="Q607" s="121">
        <f t="shared" ca="1" si="322"/>
        <v>0</v>
      </c>
      <c r="R607" s="121">
        <f t="shared" ca="1" si="323"/>
        <v>6.6942603393775627E-2</v>
      </c>
      <c r="S607" s="121"/>
      <c r="T607" s="124">
        <f t="shared" ca="1" si="324"/>
        <v>34.130000000000003</v>
      </c>
      <c r="U607" s="124">
        <f t="shared" ca="1" si="325"/>
        <v>31.46</v>
      </c>
      <c r="V607" s="121">
        <f t="shared" ca="1" si="326"/>
        <v>0</v>
      </c>
      <c r="W607" s="121" t="e">
        <f t="shared" si="344"/>
        <v>#N/A</v>
      </c>
      <c r="X607" s="124">
        <f t="shared" si="345"/>
        <v>0.2</v>
      </c>
      <c r="Y607" s="124">
        <f t="shared" si="346"/>
        <v>0.8</v>
      </c>
      <c r="Z607" t="e">
        <f t="shared" ca="1" si="327"/>
        <v>#N/A</v>
      </c>
      <c r="AA607" t="e">
        <f t="shared" ca="1" si="328"/>
        <v>#N/A</v>
      </c>
      <c r="AB607" t="e">
        <f t="shared" ca="1" si="329"/>
        <v>#N/A</v>
      </c>
      <c r="AC607" t="e">
        <f t="shared" ca="1" si="330"/>
        <v>#N/A</v>
      </c>
      <c r="AD607" t="b">
        <f t="shared" ca="1" si="331"/>
        <v>0</v>
      </c>
      <c r="AE607" t="b">
        <f t="shared" ca="1" si="357"/>
        <v>0</v>
      </c>
      <c r="AF607" t="b">
        <f t="shared" ca="1" si="347"/>
        <v>1</v>
      </c>
      <c r="AG607" t="b">
        <f t="shared" ca="1" si="332"/>
        <v>0</v>
      </c>
      <c r="AH607" t="b">
        <f t="shared" ca="1" si="353"/>
        <v>0</v>
      </c>
      <c r="AI607" s="225" t="e">
        <f t="shared" ca="1" si="333"/>
        <v>#N/A</v>
      </c>
      <c r="AJ607" s="225" t="e">
        <f t="shared" ca="1" si="334"/>
        <v>#N/A</v>
      </c>
      <c r="AK607" s="225" t="e">
        <f t="shared" ca="1" si="335"/>
        <v>#N/A</v>
      </c>
      <c r="AL607" s="225" t="e">
        <f t="shared" ca="1" si="336"/>
        <v>#N/A</v>
      </c>
      <c r="AM607" t="b">
        <f t="shared" ca="1" si="337"/>
        <v>0</v>
      </c>
      <c r="AN607" t="b">
        <f t="shared" ca="1" si="354"/>
        <v>0</v>
      </c>
      <c r="AO607" t="b">
        <f t="shared" ca="1" si="348"/>
        <v>0</v>
      </c>
      <c r="AP607" t="b">
        <f t="shared" ca="1" si="338"/>
        <v>0</v>
      </c>
      <c r="AQ607" t="b">
        <f t="shared" ca="1" si="355"/>
        <v>0</v>
      </c>
      <c r="AR607" s="124" t="e">
        <f t="shared" ca="1" si="339"/>
        <v>#N/A</v>
      </c>
      <c r="AS607" s="124" t="e">
        <f t="shared" ca="1" si="340"/>
        <v>#N/A</v>
      </c>
      <c r="AT607" t="e">
        <f t="shared" ca="1" si="349"/>
        <v>#N/A</v>
      </c>
      <c r="AU607" t="e">
        <f t="shared" ca="1" si="349"/>
        <v>#N/A</v>
      </c>
    </row>
    <row r="608" spans="1:47" x14ac:dyDescent="0.25">
      <c r="A608">
        <v>576</v>
      </c>
      <c r="B608" s="74">
        <f ca="1">OFFSET(InputPriceData!B$15,CalculationsAndCharts!$A608+$A$11,0,1,1)</f>
        <v>40752</v>
      </c>
      <c r="C608" s="3">
        <f ca="1">OFFSET(InputPriceData!G$15,CalculationsAndCharts!$A608+$A$11,0,1,1)</f>
        <v>1921900</v>
      </c>
      <c r="D608" s="4">
        <f ca="1">OFFSET(InputPriceData!C$15,CalculationsAndCharts!$A608+$A$11,IF($C$7,7,0),1,1)</f>
        <v>31.74</v>
      </c>
      <c r="E608" s="4">
        <f ca="1">OFFSET(InputPriceData!D$15,CalculationsAndCharts!$A608+$A$11,IF($C$7,7,0),1,1)</f>
        <v>32.200000000000003</v>
      </c>
      <c r="F608" s="4">
        <f ca="1">OFFSET(InputPriceData!E$15,CalculationsAndCharts!$A608+$A$11,IF($C$7,7,0),1,1)</f>
        <v>31.49</v>
      </c>
      <c r="G608" s="4">
        <f ca="1">OFFSET(InputPriceData!F$15,CalculationsAndCharts!$A608+$A$11,IF($C$7,7,0),1,1)</f>
        <v>31.5</v>
      </c>
      <c r="H608" s="126" t="e">
        <f t="shared" si="319"/>
        <v>#N/A</v>
      </c>
      <c r="I608" s="41" t="e">
        <f t="shared" si="356"/>
        <v>#N/A</v>
      </c>
      <c r="J608" s="41" t="e">
        <f t="shared" si="356"/>
        <v>#N/A</v>
      </c>
      <c r="K608" s="215">
        <f t="shared" ca="1" si="320"/>
        <v>32.271095972098358</v>
      </c>
      <c r="L608" s="215">
        <f t="shared" ca="1" si="341"/>
        <v>32.271095972098358</v>
      </c>
      <c r="M608" s="121">
        <f t="shared" ca="1" si="321"/>
        <v>-1.2765538644155741</v>
      </c>
      <c r="N608" s="121">
        <f t="shared" ca="1" si="342"/>
        <v>-0.91701553249052381</v>
      </c>
      <c r="O608" s="121">
        <f t="shared" ca="1" si="343"/>
        <v>0.21383159480009878</v>
      </c>
      <c r="P608" s="121">
        <f t="shared" ca="1" si="350"/>
        <v>-0.91701553249052381</v>
      </c>
      <c r="Q608" s="121">
        <f t="shared" ca="1" si="322"/>
        <v>0</v>
      </c>
      <c r="R608" s="121">
        <f t="shared" ca="1" si="323"/>
        <v>0.12955258649663032</v>
      </c>
      <c r="S608" s="121"/>
      <c r="T608" s="124">
        <f t="shared" ca="1" si="324"/>
        <v>34.130000000000003</v>
      </c>
      <c r="U608" s="124">
        <f t="shared" ca="1" si="325"/>
        <v>31.5</v>
      </c>
      <c r="V608" s="121">
        <f t="shared" ca="1" si="326"/>
        <v>0</v>
      </c>
      <c r="W608" s="121" t="e">
        <f t="shared" si="344"/>
        <v>#N/A</v>
      </c>
      <c r="X608" s="124">
        <f t="shared" si="345"/>
        <v>0.2</v>
      </c>
      <c r="Y608" s="124">
        <f t="shared" si="346"/>
        <v>0.8</v>
      </c>
      <c r="Z608" t="e">
        <f t="shared" ca="1" si="327"/>
        <v>#N/A</v>
      </c>
      <c r="AA608" t="e">
        <f t="shared" ca="1" si="328"/>
        <v>#N/A</v>
      </c>
      <c r="AB608">
        <f t="shared" ca="1" si="329"/>
        <v>0.12955258649663032</v>
      </c>
      <c r="AC608" t="e">
        <f t="shared" ca="1" si="330"/>
        <v>#N/A</v>
      </c>
      <c r="AD608" t="b">
        <f t="shared" ca="1" si="331"/>
        <v>1</v>
      </c>
      <c r="AE608" t="b">
        <f t="shared" ca="1" si="357"/>
        <v>0</v>
      </c>
      <c r="AF608" t="b">
        <f t="shared" ca="1" si="347"/>
        <v>1</v>
      </c>
      <c r="AG608" t="b">
        <f t="shared" ca="1" si="332"/>
        <v>0</v>
      </c>
      <c r="AH608" t="b">
        <f t="shared" ca="1" si="353"/>
        <v>0</v>
      </c>
      <c r="AI608" s="225" t="e">
        <f t="shared" ca="1" si="333"/>
        <v>#N/A</v>
      </c>
      <c r="AJ608" s="225" t="e">
        <f t="shared" ca="1" si="334"/>
        <v>#N/A</v>
      </c>
      <c r="AK608" s="225" t="e">
        <f t="shared" ca="1" si="335"/>
        <v>#N/A</v>
      </c>
      <c r="AL608" s="225" t="e">
        <f t="shared" ca="1" si="336"/>
        <v>#N/A</v>
      </c>
      <c r="AM608" t="b">
        <f t="shared" ca="1" si="337"/>
        <v>0</v>
      </c>
      <c r="AN608" t="b">
        <f t="shared" ca="1" si="354"/>
        <v>0</v>
      </c>
      <c r="AO608" t="b">
        <f t="shared" ca="1" si="348"/>
        <v>0</v>
      </c>
      <c r="AP608" t="b">
        <f t="shared" ca="1" si="338"/>
        <v>0</v>
      </c>
      <c r="AQ608" t="b">
        <f t="shared" ca="1" si="355"/>
        <v>0</v>
      </c>
      <c r="AR608" s="124" t="e">
        <f t="shared" ca="1" si="339"/>
        <v>#N/A</v>
      </c>
      <c r="AS608" s="124" t="e">
        <f t="shared" ca="1" si="340"/>
        <v>#N/A</v>
      </c>
      <c r="AT608" t="e">
        <f t="shared" ca="1" si="349"/>
        <v>#N/A</v>
      </c>
      <c r="AU608" t="e">
        <f t="shared" ca="1" si="349"/>
        <v>#N/A</v>
      </c>
    </row>
    <row r="609" spans="1:47" x14ac:dyDescent="0.25">
      <c r="A609">
        <v>577</v>
      </c>
      <c r="B609" s="74">
        <f ca="1">OFFSET(InputPriceData!B$15,CalculationsAndCharts!$A609+$A$11,0,1,1)</f>
        <v>40751</v>
      </c>
      <c r="C609" s="3">
        <f ca="1">OFFSET(InputPriceData!G$15,CalculationsAndCharts!$A609+$A$11,0,1,1)</f>
        <v>1836400</v>
      </c>
      <c r="D609" s="4">
        <f ca="1">OFFSET(InputPriceData!C$15,CalculationsAndCharts!$A609+$A$11,IF($C$7,7,0),1,1)</f>
        <v>32.46</v>
      </c>
      <c r="E609" s="4">
        <f ca="1">OFFSET(InputPriceData!D$15,CalculationsAndCharts!$A609+$A$11,IF($C$7,7,0),1,1)</f>
        <v>32.5</v>
      </c>
      <c r="F609" s="4">
        <f ca="1">OFFSET(InputPriceData!E$15,CalculationsAndCharts!$A609+$A$11,IF($C$7,7,0),1,1)</f>
        <v>31.61</v>
      </c>
      <c r="G609" s="4">
        <f ca="1">OFFSET(InputPriceData!F$15,CalculationsAndCharts!$A609+$A$11,IF($C$7,7,0),1,1)</f>
        <v>31.74</v>
      </c>
      <c r="H609" s="126" t="e">
        <f t="shared" ref="H609:H672" si="358">IF($A609=$E$25,H$32,NA())</f>
        <v>#N/A</v>
      </c>
      <c r="I609" s="41" t="e">
        <f t="shared" si="356"/>
        <v>#N/A</v>
      </c>
      <c r="J609" s="41" t="e">
        <f t="shared" si="356"/>
        <v>#N/A</v>
      </c>
      <c r="K609" s="215">
        <f t="shared" ref="K609:K672" ca="1" si="359">$F$16*(G609+G610)/2+$F$17*K610+$F$18*K611</f>
        <v>32.666401332313548</v>
      </c>
      <c r="L609" s="215">
        <f t="shared" ca="1" si="341"/>
        <v>32.666401332313548</v>
      </c>
      <c r="M609" s="121">
        <f t="shared" ref="M609:M672" ca="1" si="360">$D$21*(G609 - 2*G610 + G611) + $D$20*M610 - $F$20*M611</f>
        <v>-1.2967605253689229</v>
      </c>
      <c r="N609" s="121">
        <f t="shared" ca="1" si="342"/>
        <v>-0.6754564640136016</v>
      </c>
      <c r="O609" s="121">
        <f t="shared" ca="1" si="343"/>
        <v>0.21383159480009878</v>
      </c>
      <c r="P609" s="121">
        <f t="shared" ca="1" si="350"/>
        <v>-0.6754564640136016</v>
      </c>
      <c r="Q609" s="121">
        <f t="shared" ref="Q609:Q672" ca="1" si="361">IFERROR(IF($A609&gt;$A$8,0,(N609-P609)/(O609-P609)),1)</f>
        <v>0</v>
      </c>
      <c r="R609" s="121">
        <f t="shared" ref="R609:R672" ca="1" si="362">IF($A609&gt;$A$8,0,$F$16*(Q609+Q610)/2+$F$17*R610+$F$18*R611)</f>
        <v>0.20204454346060985</v>
      </c>
      <c r="S609" s="121"/>
      <c r="T609" s="124">
        <f t="shared" ref="T609:T672" ca="1" si="363">MAX(OFFSET(G609,0,0,$A$22,1))</f>
        <v>34.130000000000003</v>
      </c>
      <c r="U609" s="124">
        <f t="shared" ref="U609:U672" ca="1" si="364">MIN(OFFSET(G609,0,0,$A$22,1))</f>
        <v>31.74</v>
      </c>
      <c r="V609" s="121">
        <f t="shared" ref="V609:V672" ca="1" si="365">IFERROR(IF($A609&gt;$A$8,0,(G609-U609)/(T609-U609)),1)</f>
        <v>0</v>
      </c>
      <c r="W609" s="121" t="e">
        <f t="shared" si="344"/>
        <v>#N/A</v>
      </c>
      <c r="X609" s="124">
        <f t="shared" si="345"/>
        <v>0.2</v>
      </c>
      <c r="Y609" s="124">
        <f t="shared" si="346"/>
        <v>0.8</v>
      </c>
      <c r="Z609" t="e">
        <f t="shared" ref="Z609:Z672" ca="1" si="366">IF($S$7,AI609,NA())</f>
        <v>#N/A</v>
      </c>
      <c r="AA609" t="e">
        <f t="shared" ref="AA609:AA672" ca="1" si="367">IF($S$7,AJ609,NA())</f>
        <v>#N/A</v>
      </c>
      <c r="AB609" t="e">
        <f t="shared" ref="AB609:AB672" ca="1" si="368">IF($S$7,IF(AD609,R609,NA()),NA())</f>
        <v>#N/A</v>
      </c>
      <c r="AC609" t="e">
        <f t="shared" ref="AC609:AC672" ca="1" si="369">IF($S$7,IF(AG609,R609,NA()),NA())</f>
        <v>#N/A</v>
      </c>
      <c r="AD609" t="b">
        <f t="shared" ref="AD609:AD672" ca="1" si="370">IF(AND(R610&gt;$X$32,R609&lt;$X$32),TRUE,FALSE)</f>
        <v>0</v>
      </c>
      <c r="AE609" t="b">
        <f t="shared" ca="1" si="357"/>
        <v>0</v>
      </c>
      <c r="AF609" t="b">
        <f t="shared" ca="1" si="347"/>
        <v>1</v>
      </c>
      <c r="AG609" t="b">
        <f t="shared" ref="AG609:AG672" ca="1" si="371">IF(AND(AF609,R610&lt;$Y$32,R609&gt;$Y$32),TRUE,FALSE)</f>
        <v>0</v>
      </c>
      <c r="AH609" t="b">
        <f t="shared" ca="1" si="353"/>
        <v>0</v>
      </c>
      <c r="AI609" s="225" t="e">
        <f t="shared" ref="AI609:AI672" ca="1" si="372">IF(AE609,D609,NA())</f>
        <v>#N/A</v>
      </c>
      <c r="AJ609" s="225" t="e">
        <f t="shared" ref="AJ609:AJ672" ca="1" si="373">IF(AH609,D609,NA())</f>
        <v>#N/A</v>
      </c>
      <c r="AK609" s="225" t="e">
        <f t="shared" ref="AK609:AK672" ca="1" si="374">IF($S$7,AI609,NA())</f>
        <v>#N/A</v>
      </c>
      <c r="AL609" s="225" t="e">
        <f t="shared" ref="AL609:AL672" ca="1" si="375">IF($S$7,AJ609,NA())</f>
        <v>#N/A</v>
      </c>
      <c r="AM609" t="b">
        <f t="shared" ref="AM609:AM672" ca="1" si="376">IF(AND(R610&lt;$Y$32,R609&gt;$Y$32),TRUE,FALSE)</f>
        <v>0</v>
      </c>
      <c r="AN609" t="b">
        <f t="shared" ca="1" si="354"/>
        <v>0</v>
      </c>
      <c r="AO609" t="b">
        <f t="shared" ca="1" si="348"/>
        <v>0</v>
      </c>
      <c r="AP609" t="b">
        <f t="shared" ref="AP609:AP672" ca="1" si="377">IF(AND(AO610,R610&gt;$X$32,R609&lt;$X$32),TRUE,FALSE)</f>
        <v>0</v>
      </c>
      <c r="AQ609" t="b">
        <f t="shared" ca="1" si="355"/>
        <v>0</v>
      </c>
      <c r="AR609" s="124" t="e">
        <f t="shared" ref="AR609:AR672" ca="1" si="378">IF(AN609,D609,NA())</f>
        <v>#N/A</v>
      </c>
      <c r="AS609" s="124" t="e">
        <f t="shared" ref="AS609:AS672" ca="1" si="379">IF(AQ609,D609,NA())</f>
        <v>#N/A</v>
      </c>
      <c r="AT609" t="e">
        <f t="shared" ca="1" si="349"/>
        <v>#N/A</v>
      </c>
      <c r="AU609" t="e">
        <f t="shared" ca="1" si="349"/>
        <v>#N/A</v>
      </c>
    </row>
    <row r="610" spans="1:47" x14ac:dyDescent="0.25">
      <c r="A610">
        <v>578</v>
      </c>
      <c r="B610" s="74">
        <f ca="1">OFFSET(InputPriceData!B$15,CalculationsAndCharts!$A610+$A$11,0,1,1)</f>
        <v>40750</v>
      </c>
      <c r="C610" s="3">
        <f ca="1">OFFSET(InputPriceData!G$15,CalculationsAndCharts!$A610+$A$11,0,1,1)</f>
        <v>889400</v>
      </c>
      <c r="D610" s="4">
        <f ca="1">OFFSET(InputPriceData!C$15,CalculationsAndCharts!$A610+$A$11,IF($C$7,7,0),1,1)</f>
        <v>32.67</v>
      </c>
      <c r="E610" s="4">
        <f ca="1">OFFSET(InputPriceData!D$15,CalculationsAndCharts!$A610+$A$11,IF($C$7,7,0),1,1)</f>
        <v>32.979999999999997</v>
      </c>
      <c r="F610" s="4">
        <f ca="1">OFFSET(InputPriceData!E$15,CalculationsAndCharts!$A610+$A$11,IF($C$7,7,0),1,1)</f>
        <v>32.46</v>
      </c>
      <c r="G610" s="4">
        <f ca="1">OFFSET(InputPriceData!F$15,CalculationsAndCharts!$A610+$A$11,IF($C$7,7,0),1,1)</f>
        <v>32.5</v>
      </c>
      <c r="H610" s="126" t="e">
        <f t="shared" si="358"/>
        <v>#N/A</v>
      </c>
      <c r="I610" s="41" t="e">
        <f t="shared" si="356"/>
        <v>#N/A</v>
      </c>
      <c r="J610" s="41" t="e">
        <f t="shared" si="356"/>
        <v>#N/A</v>
      </c>
      <c r="K610" s="215">
        <f t="shared" ca="1" si="359"/>
        <v>32.983507045114649</v>
      </c>
      <c r="L610" s="215">
        <f t="shared" ref="L610:L673" ca="1" si="380">IF($S$5,K610,NA())</f>
        <v>32.983507045114649</v>
      </c>
      <c r="M610" s="121">
        <f t="shared" ca="1" si="360"/>
        <v>-0.73713103226424082</v>
      </c>
      <c r="N610" s="121">
        <f t="shared" ref="N610:N673" ca="1" si="381">$F$16*(M610+M611)/2+$F$17*N611+$F$18*N612</f>
        <v>-0.46431261215506525</v>
      </c>
      <c r="O610" s="121">
        <f t="shared" ref="O610:O673" ca="1" si="382">MAX(OFFSET(N610,0,0,$A$22,1))</f>
        <v>0.21383159480009878</v>
      </c>
      <c r="P610" s="121">
        <f t="shared" ca="1" si="350"/>
        <v>-0.49922647973867895</v>
      </c>
      <c r="Q610" s="121">
        <f t="shared" ca="1" si="361"/>
        <v>4.8963568088331071E-2</v>
      </c>
      <c r="R610" s="121">
        <f t="shared" ca="1" si="362"/>
        <v>0.25394722536414577</v>
      </c>
      <c r="S610" s="121"/>
      <c r="T610" s="124">
        <f t="shared" ca="1" si="363"/>
        <v>34.130000000000003</v>
      </c>
      <c r="U610" s="124">
        <f t="shared" ca="1" si="364"/>
        <v>32.479999999999997</v>
      </c>
      <c r="V610" s="121">
        <f t="shared" ca="1" si="365"/>
        <v>1.2121212121213974E-2</v>
      </c>
      <c r="W610" s="121" t="e">
        <f t="shared" ref="W610:W673" si="383">IF($S$18,V610,NA())</f>
        <v>#N/A</v>
      </c>
      <c r="X610" s="124">
        <f t="shared" ref="X610:X673" si="384">$X$32</f>
        <v>0.2</v>
      </c>
      <c r="Y610" s="124">
        <f t="shared" ref="Y610:Y673" si="385">$Y$32</f>
        <v>0.8</v>
      </c>
      <c r="Z610" t="e">
        <f t="shared" ca="1" si="366"/>
        <v>#N/A</v>
      </c>
      <c r="AA610" t="e">
        <f t="shared" ca="1" si="367"/>
        <v>#N/A</v>
      </c>
      <c r="AB610" t="e">
        <f t="shared" ca="1" si="368"/>
        <v>#N/A</v>
      </c>
      <c r="AC610" t="e">
        <f t="shared" ca="1" si="369"/>
        <v>#N/A</v>
      </c>
      <c r="AD610" t="b">
        <f t="shared" ca="1" si="370"/>
        <v>0</v>
      </c>
      <c r="AE610" t="b">
        <f t="shared" ca="1" si="357"/>
        <v>0</v>
      </c>
      <c r="AF610" t="b">
        <f t="shared" ref="AF610:AF673" ca="1" si="386">IF(AF611,IF(AH611,FALSE,AF611),IF(AE610,TRUE,AF611))</f>
        <v>1</v>
      </c>
      <c r="AG610" t="b">
        <f t="shared" ca="1" si="371"/>
        <v>0</v>
      </c>
      <c r="AH610" t="b">
        <f t="shared" ca="1" si="353"/>
        <v>0</v>
      </c>
      <c r="AI610" s="225" t="e">
        <f t="shared" ca="1" si="372"/>
        <v>#N/A</v>
      </c>
      <c r="AJ610" s="225" t="e">
        <f t="shared" ca="1" si="373"/>
        <v>#N/A</v>
      </c>
      <c r="AK610" s="225" t="e">
        <f t="shared" ca="1" si="374"/>
        <v>#N/A</v>
      </c>
      <c r="AL610" s="225" t="e">
        <f t="shared" ca="1" si="375"/>
        <v>#N/A</v>
      </c>
      <c r="AM610" t="b">
        <f t="shared" ca="1" si="376"/>
        <v>0</v>
      </c>
      <c r="AN610" t="b">
        <f t="shared" ca="1" si="354"/>
        <v>0</v>
      </c>
      <c r="AO610" t="b">
        <f t="shared" ref="AO610:AO673" ca="1" si="387">IF(AO611,IF(AP611,FALSE,AO611),IF(AN610,TRUE,AO611))</f>
        <v>0</v>
      </c>
      <c r="AP610" t="b">
        <f t="shared" ca="1" si="377"/>
        <v>0</v>
      </c>
      <c r="AQ610" t="b">
        <f t="shared" ca="1" si="355"/>
        <v>0</v>
      </c>
      <c r="AR610" s="124" t="e">
        <f t="shared" ca="1" si="378"/>
        <v>#N/A</v>
      </c>
      <c r="AS610" s="124" t="e">
        <f t="shared" ca="1" si="379"/>
        <v>#N/A</v>
      </c>
      <c r="AT610" t="e">
        <f t="shared" ref="AT610:AU673" ca="1" si="388">IF($S$5,AR610,NA())</f>
        <v>#N/A</v>
      </c>
      <c r="AU610" t="e">
        <f t="shared" ca="1" si="388"/>
        <v>#N/A</v>
      </c>
    </row>
    <row r="611" spans="1:47" x14ac:dyDescent="0.25">
      <c r="A611">
        <v>579</v>
      </c>
      <c r="B611" s="74">
        <f ca="1">OFFSET(InputPriceData!B$15,CalculationsAndCharts!$A611+$A$11,0,1,1)</f>
        <v>40749</v>
      </c>
      <c r="C611" s="3">
        <f ca="1">OFFSET(InputPriceData!G$15,CalculationsAndCharts!$A611+$A$11,0,1,1)</f>
        <v>1007500</v>
      </c>
      <c r="D611" s="4">
        <f ca="1">OFFSET(InputPriceData!C$15,CalculationsAndCharts!$A611+$A$11,IF($C$7,7,0),1,1)</f>
        <v>33.1</v>
      </c>
      <c r="E611" s="4">
        <f ca="1">OFFSET(InputPriceData!D$15,CalculationsAndCharts!$A611+$A$11,IF($C$7,7,0),1,1)</f>
        <v>33.21</v>
      </c>
      <c r="F611" s="4">
        <f ca="1">OFFSET(InputPriceData!E$15,CalculationsAndCharts!$A611+$A$11,IF($C$7,7,0),1,1)</f>
        <v>32.450000000000003</v>
      </c>
      <c r="G611" s="4">
        <f ca="1">OFFSET(InputPriceData!F$15,CalculationsAndCharts!$A611+$A$11,IF($C$7,7,0),1,1)</f>
        <v>32.479999999999997</v>
      </c>
      <c r="H611" s="126" t="e">
        <f t="shared" si="358"/>
        <v>#N/A</v>
      </c>
      <c r="I611" s="41" t="e">
        <f t="shared" si="356"/>
        <v>#N/A</v>
      </c>
      <c r="J611" s="41" t="e">
        <f t="shared" si="356"/>
        <v>#N/A</v>
      </c>
      <c r="K611" s="215">
        <f t="shared" ca="1" si="359"/>
        <v>33.223046590522209</v>
      </c>
      <c r="L611" s="215">
        <f t="shared" ca="1" si="380"/>
        <v>33.223046590522209</v>
      </c>
      <c r="M611" s="121">
        <f t="shared" ca="1" si="360"/>
        <v>-0.91416670201428984</v>
      </c>
      <c r="N611" s="121">
        <f t="shared" ca="1" si="381"/>
        <v>-0.29107260188818973</v>
      </c>
      <c r="O611" s="121">
        <f t="shared" ca="1" si="382"/>
        <v>0.21383159480009878</v>
      </c>
      <c r="P611" s="121">
        <f t="shared" ca="1" si="350"/>
        <v>-0.49922647973867895</v>
      </c>
      <c r="Q611" s="121">
        <f t="shared" ca="1" si="361"/>
        <v>0.29191714571793875</v>
      </c>
      <c r="R611" s="121">
        <f t="shared" ca="1" si="362"/>
        <v>0.23891403683067866</v>
      </c>
      <c r="S611" s="121"/>
      <c r="T611" s="124">
        <f t="shared" ca="1" si="363"/>
        <v>34.130000000000003</v>
      </c>
      <c r="U611" s="124">
        <f t="shared" ca="1" si="364"/>
        <v>32.479999999999997</v>
      </c>
      <c r="V611" s="121">
        <f t="shared" ca="1" si="365"/>
        <v>0</v>
      </c>
      <c r="W611" s="121" t="e">
        <f t="shared" si="383"/>
        <v>#N/A</v>
      </c>
      <c r="X611" s="124">
        <f t="shared" si="384"/>
        <v>0.2</v>
      </c>
      <c r="Y611" s="124">
        <f t="shared" si="385"/>
        <v>0.8</v>
      </c>
      <c r="Z611" t="e">
        <f t="shared" ca="1" si="366"/>
        <v>#N/A</v>
      </c>
      <c r="AA611" t="e">
        <f t="shared" ca="1" si="367"/>
        <v>#N/A</v>
      </c>
      <c r="AB611" t="e">
        <f t="shared" ca="1" si="368"/>
        <v>#N/A</v>
      </c>
      <c r="AC611" t="e">
        <f t="shared" ca="1" si="369"/>
        <v>#N/A</v>
      </c>
      <c r="AD611" t="b">
        <f t="shared" ca="1" si="370"/>
        <v>0</v>
      </c>
      <c r="AE611" t="b">
        <f t="shared" ca="1" si="357"/>
        <v>0</v>
      </c>
      <c r="AF611" t="b">
        <f t="shared" ca="1" si="386"/>
        <v>1</v>
      </c>
      <c r="AG611" t="b">
        <f t="shared" ca="1" si="371"/>
        <v>0</v>
      </c>
      <c r="AH611" t="b">
        <f t="shared" ca="1" si="353"/>
        <v>0</v>
      </c>
      <c r="AI611" s="225" t="e">
        <f t="shared" ca="1" si="372"/>
        <v>#N/A</v>
      </c>
      <c r="AJ611" s="225" t="e">
        <f t="shared" ca="1" si="373"/>
        <v>#N/A</v>
      </c>
      <c r="AK611" s="225" t="e">
        <f t="shared" ca="1" si="374"/>
        <v>#N/A</v>
      </c>
      <c r="AL611" s="225" t="e">
        <f t="shared" ca="1" si="375"/>
        <v>#N/A</v>
      </c>
      <c r="AM611" t="b">
        <f t="shared" ca="1" si="376"/>
        <v>0</v>
      </c>
      <c r="AN611" t="b">
        <f t="shared" ca="1" si="354"/>
        <v>0</v>
      </c>
      <c r="AO611" t="b">
        <f t="shared" ca="1" si="387"/>
        <v>0</v>
      </c>
      <c r="AP611" t="b">
        <f t="shared" ca="1" si="377"/>
        <v>0</v>
      </c>
      <c r="AQ611" t="b">
        <f t="shared" ca="1" si="355"/>
        <v>0</v>
      </c>
      <c r="AR611" s="124" t="e">
        <f t="shared" ca="1" si="378"/>
        <v>#N/A</v>
      </c>
      <c r="AS611" s="124" t="e">
        <f t="shared" ca="1" si="379"/>
        <v>#N/A</v>
      </c>
      <c r="AT611" t="e">
        <f t="shared" ca="1" si="388"/>
        <v>#N/A</v>
      </c>
      <c r="AU611" t="e">
        <f t="shared" ca="1" si="388"/>
        <v>#N/A</v>
      </c>
    </row>
    <row r="612" spans="1:47" x14ac:dyDescent="0.25">
      <c r="A612">
        <v>580</v>
      </c>
      <c r="B612" s="74">
        <f ca="1">OFFSET(InputPriceData!B$15,CalculationsAndCharts!$A612+$A$11,0,1,1)</f>
        <v>40746</v>
      </c>
      <c r="C612" s="3">
        <f ca="1">OFFSET(InputPriceData!G$15,CalculationsAndCharts!$A612+$A$11,0,1,1)</f>
        <v>765900</v>
      </c>
      <c r="D612" s="4">
        <f ca="1">OFFSET(InputPriceData!C$15,CalculationsAndCharts!$A612+$A$11,IF($C$7,7,0),1,1)</f>
        <v>33.479999999999997</v>
      </c>
      <c r="E612" s="4">
        <f ca="1">OFFSET(InputPriceData!D$15,CalculationsAndCharts!$A612+$A$11,IF($C$7,7,0),1,1)</f>
        <v>33.64</v>
      </c>
      <c r="F612" s="4">
        <f ca="1">OFFSET(InputPriceData!E$15,CalculationsAndCharts!$A612+$A$11,IF($C$7,7,0),1,1)</f>
        <v>33.17</v>
      </c>
      <c r="G612" s="4">
        <f ca="1">OFFSET(InputPriceData!F$15,CalculationsAndCharts!$A612+$A$11,IF($C$7,7,0),1,1)</f>
        <v>33.200000000000003</v>
      </c>
      <c r="H612" s="126" t="e">
        <f t="shared" si="358"/>
        <v>#N/A</v>
      </c>
      <c r="I612" s="41" t="e">
        <f t="shared" si="356"/>
        <v>#N/A</v>
      </c>
      <c r="J612" s="41" t="e">
        <f t="shared" si="356"/>
        <v>#N/A</v>
      </c>
      <c r="K612" s="215">
        <f t="shared" ca="1" si="359"/>
        <v>33.35428939624471</v>
      </c>
      <c r="L612" s="215">
        <f t="shared" ca="1" si="380"/>
        <v>33.35428939624471</v>
      </c>
      <c r="M612" s="121">
        <f t="shared" ca="1" si="360"/>
        <v>-0.30502942453855508</v>
      </c>
      <c r="N612" s="121">
        <f t="shared" ca="1" si="381"/>
        <v>-0.19887638672424457</v>
      </c>
      <c r="O612" s="121">
        <f t="shared" ca="1" si="382"/>
        <v>0.30574540704869546</v>
      </c>
      <c r="P612" s="121">
        <f t="shared" ca="1" si="350"/>
        <v>-0.49922647973867895</v>
      </c>
      <c r="Q612" s="121">
        <f t="shared" ca="1" si="361"/>
        <v>0.37311873612521451</v>
      </c>
      <c r="R612" s="121">
        <f t="shared" ca="1" si="362"/>
        <v>0.16022066223111853</v>
      </c>
      <c r="S612" s="121"/>
      <c r="T612" s="124">
        <f t="shared" ca="1" si="363"/>
        <v>34.130000000000003</v>
      </c>
      <c r="U612" s="124">
        <f t="shared" ca="1" si="364"/>
        <v>33.06</v>
      </c>
      <c r="V612" s="121">
        <f t="shared" ca="1" si="365"/>
        <v>0.13084112149532759</v>
      </c>
      <c r="W612" s="121" t="e">
        <f t="shared" si="383"/>
        <v>#N/A</v>
      </c>
      <c r="X612" s="124">
        <f t="shared" si="384"/>
        <v>0.2</v>
      </c>
      <c r="Y612" s="124">
        <f t="shared" si="385"/>
        <v>0.8</v>
      </c>
      <c r="Z612" t="e">
        <f t="shared" ca="1" si="366"/>
        <v>#N/A</v>
      </c>
      <c r="AA612" t="e">
        <f t="shared" ca="1" si="367"/>
        <v>#N/A</v>
      </c>
      <c r="AB612" t="e">
        <f t="shared" ca="1" si="368"/>
        <v>#N/A</v>
      </c>
      <c r="AC612" t="e">
        <f t="shared" ca="1" si="369"/>
        <v>#N/A</v>
      </c>
      <c r="AD612" t="b">
        <f t="shared" ca="1" si="370"/>
        <v>0</v>
      </c>
      <c r="AE612" t="b">
        <f t="shared" ca="1" si="357"/>
        <v>0</v>
      </c>
      <c r="AF612" t="b">
        <f t="shared" ca="1" si="386"/>
        <v>1</v>
      </c>
      <c r="AG612" t="b">
        <f t="shared" ca="1" si="371"/>
        <v>0</v>
      </c>
      <c r="AH612" t="b">
        <f t="shared" ca="1" si="353"/>
        <v>0</v>
      </c>
      <c r="AI612" s="225" t="e">
        <f t="shared" ca="1" si="372"/>
        <v>#N/A</v>
      </c>
      <c r="AJ612" s="225" t="e">
        <f t="shared" ca="1" si="373"/>
        <v>#N/A</v>
      </c>
      <c r="AK612" s="225" t="e">
        <f t="shared" ca="1" si="374"/>
        <v>#N/A</v>
      </c>
      <c r="AL612" s="225" t="e">
        <f t="shared" ca="1" si="375"/>
        <v>#N/A</v>
      </c>
      <c r="AM612" t="b">
        <f t="shared" ca="1" si="376"/>
        <v>0</v>
      </c>
      <c r="AN612" t="b">
        <f t="shared" ca="1" si="354"/>
        <v>0</v>
      </c>
      <c r="AO612" t="b">
        <f t="shared" ca="1" si="387"/>
        <v>0</v>
      </c>
      <c r="AP612" t="b">
        <f t="shared" ca="1" si="377"/>
        <v>0</v>
      </c>
      <c r="AQ612" t="b">
        <f t="shared" ca="1" si="355"/>
        <v>0</v>
      </c>
      <c r="AR612" s="124" t="e">
        <f t="shared" ca="1" si="378"/>
        <v>#N/A</v>
      </c>
      <c r="AS612" s="124" t="e">
        <f t="shared" ca="1" si="379"/>
        <v>#N/A</v>
      </c>
      <c r="AT612" t="e">
        <f t="shared" ca="1" si="388"/>
        <v>#N/A</v>
      </c>
      <c r="AU612" t="e">
        <f t="shared" ca="1" si="388"/>
        <v>#N/A</v>
      </c>
    </row>
    <row r="613" spans="1:47" x14ac:dyDescent="0.25">
      <c r="A613">
        <v>581</v>
      </c>
      <c r="B613" s="74">
        <f ca="1">OFFSET(InputPriceData!B$15,CalculationsAndCharts!$A613+$A$11,0,1,1)</f>
        <v>40745</v>
      </c>
      <c r="C613" s="3">
        <f ca="1">OFFSET(InputPriceData!G$15,CalculationsAndCharts!$A613+$A$11,0,1,1)</f>
        <v>514200</v>
      </c>
      <c r="D613" s="4">
        <f ca="1">OFFSET(InputPriceData!C$15,CalculationsAndCharts!$A613+$A$11,IF($C$7,7,0),1,1)</f>
        <v>33.44</v>
      </c>
      <c r="E613" s="4">
        <f ca="1">OFFSET(InputPriceData!D$15,CalculationsAndCharts!$A613+$A$11,IF($C$7,7,0),1,1)</f>
        <v>33.72</v>
      </c>
      <c r="F613" s="4">
        <f ca="1">OFFSET(InputPriceData!E$15,CalculationsAndCharts!$A613+$A$11,IF($C$7,7,0),1,1)</f>
        <v>33.380000000000003</v>
      </c>
      <c r="G613" s="4">
        <f ca="1">OFFSET(InputPriceData!F$15,CalculationsAndCharts!$A613+$A$11,IF($C$7,7,0),1,1)</f>
        <v>33.409999999999997</v>
      </c>
      <c r="H613" s="126" t="e">
        <f t="shared" si="358"/>
        <v>#N/A</v>
      </c>
      <c r="I613" s="41" t="e">
        <f t="shared" ref="I613:J632" si="389">IF($A613=$E$25,I$32,NA())</f>
        <v>#N/A</v>
      </c>
      <c r="J613" s="41" t="e">
        <f t="shared" si="389"/>
        <v>#N/A</v>
      </c>
      <c r="K613" s="215">
        <f t="shared" ca="1" si="359"/>
        <v>33.356861917579337</v>
      </c>
      <c r="L613" s="215">
        <f t="shared" ca="1" si="380"/>
        <v>33.356861917579337</v>
      </c>
      <c r="M613" s="121">
        <f t="shared" ca="1" si="360"/>
        <v>-0.12969398350258896</v>
      </c>
      <c r="N613" s="121">
        <f t="shared" ca="1" si="381"/>
        <v>-0.22749782632010912</v>
      </c>
      <c r="O613" s="121">
        <f t="shared" ca="1" si="382"/>
        <v>0.56499688475196863</v>
      </c>
      <c r="P613" s="121">
        <f t="shared" ca="1" si="350"/>
        <v>-0.49922647973867895</v>
      </c>
      <c r="Q613" s="121">
        <f t="shared" ca="1" si="361"/>
        <v>0.25533047148295135</v>
      </c>
      <c r="R613" s="121">
        <f t="shared" ca="1" si="362"/>
        <v>7.4932072792393695E-2</v>
      </c>
      <c r="S613" s="121"/>
      <c r="T613" s="124">
        <f t="shared" ca="1" si="363"/>
        <v>34.130000000000003</v>
      </c>
      <c r="U613" s="124">
        <f t="shared" ca="1" si="364"/>
        <v>33.06</v>
      </c>
      <c r="V613" s="121">
        <f t="shared" ca="1" si="365"/>
        <v>0.32710280373831235</v>
      </c>
      <c r="W613" s="121" t="e">
        <f t="shared" si="383"/>
        <v>#N/A</v>
      </c>
      <c r="X613" s="124">
        <f t="shared" si="384"/>
        <v>0.2</v>
      </c>
      <c r="Y613" s="124">
        <f t="shared" si="385"/>
        <v>0.8</v>
      </c>
      <c r="Z613" t="e">
        <f t="shared" ca="1" si="366"/>
        <v>#N/A</v>
      </c>
      <c r="AA613" t="e">
        <f t="shared" ca="1" si="367"/>
        <v>#N/A</v>
      </c>
      <c r="AB613" t="e">
        <f t="shared" ca="1" si="368"/>
        <v>#N/A</v>
      </c>
      <c r="AC613" t="e">
        <f t="shared" ca="1" si="369"/>
        <v>#N/A</v>
      </c>
      <c r="AD613" t="b">
        <f t="shared" ca="1" si="370"/>
        <v>0</v>
      </c>
      <c r="AE613" t="b">
        <f t="shared" ca="1" si="357"/>
        <v>0</v>
      </c>
      <c r="AF613" t="b">
        <f t="shared" ca="1" si="386"/>
        <v>1</v>
      </c>
      <c r="AG613" t="b">
        <f t="shared" ca="1" si="371"/>
        <v>0</v>
      </c>
      <c r="AH613" t="b">
        <f t="shared" ca="1" si="353"/>
        <v>0</v>
      </c>
      <c r="AI613" s="225" t="e">
        <f t="shared" ca="1" si="372"/>
        <v>#N/A</v>
      </c>
      <c r="AJ613" s="225" t="e">
        <f t="shared" ca="1" si="373"/>
        <v>#N/A</v>
      </c>
      <c r="AK613" s="225" t="e">
        <f t="shared" ca="1" si="374"/>
        <v>#N/A</v>
      </c>
      <c r="AL613" s="225" t="e">
        <f t="shared" ca="1" si="375"/>
        <v>#N/A</v>
      </c>
      <c r="AM613" t="b">
        <f t="shared" ca="1" si="376"/>
        <v>0</v>
      </c>
      <c r="AN613" t="b">
        <f t="shared" ca="1" si="354"/>
        <v>0</v>
      </c>
      <c r="AO613" t="b">
        <f t="shared" ca="1" si="387"/>
        <v>0</v>
      </c>
      <c r="AP613" t="b">
        <f t="shared" ca="1" si="377"/>
        <v>0</v>
      </c>
      <c r="AQ613" t="b">
        <f t="shared" ca="1" si="355"/>
        <v>0</v>
      </c>
      <c r="AR613" s="124" t="e">
        <f t="shared" ca="1" si="378"/>
        <v>#N/A</v>
      </c>
      <c r="AS613" s="124" t="e">
        <f t="shared" ca="1" si="379"/>
        <v>#N/A</v>
      </c>
      <c r="AT613" t="e">
        <f t="shared" ca="1" si="388"/>
        <v>#N/A</v>
      </c>
      <c r="AU613" t="e">
        <f t="shared" ca="1" si="388"/>
        <v>#N/A</v>
      </c>
    </row>
    <row r="614" spans="1:47" x14ac:dyDescent="0.25">
      <c r="A614">
        <v>582</v>
      </c>
      <c r="B614" s="74">
        <f ca="1">OFFSET(InputPriceData!B$15,CalculationsAndCharts!$A614+$A$11,0,1,1)</f>
        <v>40744</v>
      </c>
      <c r="C614" s="3">
        <f ca="1">OFFSET(InputPriceData!G$15,CalculationsAndCharts!$A614+$A$11,0,1,1)</f>
        <v>766100</v>
      </c>
      <c r="D614" s="4">
        <f ca="1">OFFSET(InputPriceData!C$15,CalculationsAndCharts!$A614+$A$11,IF($C$7,7,0),1,1)</f>
        <v>33.799999999999997</v>
      </c>
      <c r="E614" s="4">
        <f ca="1">OFFSET(InputPriceData!D$15,CalculationsAndCharts!$A614+$A$11,IF($C$7,7,0),1,1)</f>
        <v>33.799999999999997</v>
      </c>
      <c r="F614" s="4">
        <f ca="1">OFFSET(InputPriceData!E$15,CalculationsAndCharts!$A614+$A$11,IF($C$7,7,0),1,1)</f>
        <v>33.18</v>
      </c>
      <c r="G614" s="4">
        <f ca="1">OFFSET(InputPriceData!F$15,CalculationsAndCharts!$A614+$A$11,IF($C$7,7,0),1,1)</f>
        <v>33.22</v>
      </c>
      <c r="H614" s="126" t="e">
        <f t="shared" si="358"/>
        <v>#N/A</v>
      </c>
      <c r="I614" s="41" t="e">
        <f t="shared" si="389"/>
        <v>#N/A</v>
      </c>
      <c r="J614" s="41" t="e">
        <f t="shared" si="389"/>
        <v>#N/A</v>
      </c>
      <c r="K614" s="215">
        <f t="shared" ca="1" si="359"/>
        <v>33.331197798965377</v>
      </c>
      <c r="L614" s="215">
        <f t="shared" ca="1" si="380"/>
        <v>33.331197798965377</v>
      </c>
      <c r="M614" s="121">
        <f t="shared" ca="1" si="360"/>
        <v>-0.35721538325783853</v>
      </c>
      <c r="N614" s="121">
        <f t="shared" ca="1" si="381"/>
        <v>-0.29084786631772896</v>
      </c>
      <c r="O614" s="121">
        <f t="shared" ca="1" si="382"/>
        <v>0.70899272727089546</v>
      </c>
      <c r="P614" s="121">
        <f t="shared" ca="1" si="350"/>
        <v>-0.49922647973867895</v>
      </c>
      <c r="Q614" s="121">
        <f t="shared" ca="1" si="361"/>
        <v>0.17246755573163033</v>
      </c>
      <c r="R614" s="121">
        <f t="shared" ca="1" si="362"/>
        <v>1.484099387876767E-2</v>
      </c>
      <c r="S614" s="121"/>
      <c r="T614" s="124">
        <f t="shared" ca="1" si="363"/>
        <v>34.130000000000003</v>
      </c>
      <c r="U614" s="124">
        <f t="shared" ca="1" si="364"/>
        <v>33.06</v>
      </c>
      <c r="V614" s="121">
        <f t="shared" ca="1" si="365"/>
        <v>0.1495327102803706</v>
      </c>
      <c r="W614" s="121" t="e">
        <f t="shared" si="383"/>
        <v>#N/A</v>
      </c>
      <c r="X614" s="124">
        <f t="shared" si="384"/>
        <v>0.2</v>
      </c>
      <c r="Y614" s="124">
        <f t="shared" si="385"/>
        <v>0.8</v>
      </c>
      <c r="Z614" t="e">
        <f t="shared" ca="1" si="366"/>
        <v>#N/A</v>
      </c>
      <c r="AA614" t="e">
        <f t="shared" ca="1" si="367"/>
        <v>#N/A</v>
      </c>
      <c r="AB614" t="e">
        <f t="shared" ca="1" si="368"/>
        <v>#N/A</v>
      </c>
      <c r="AC614" t="e">
        <f t="shared" ca="1" si="369"/>
        <v>#N/A</v>
      </c>
      <c r="AD614" t="b">
        <f t="shared" ca="1" si="370"/>
        <v>0</v>
      </c>
      <c r="AE614" t="b">
        <f t="shared" ca="1" si="357"/>
        <v>0</v>
      </c>
      <c r="AF614" t="b">
        <f t="shared" ca="1" si="386"/>
        <v>1</v>
      </c>
      <c r="AG614" t="b">
        <f t="shared" ca="1" si="371"/>
        <v>0</v>
      </c>
      <c r="AH614" t="b">
        <f t="shared" ca="1" si="353"/>
        <v>0</v>
      </c>
      <c r="AI614" s="225" t="e">
        <f t="shared" ca="1" si="372"/>
        <v>#N/A</v>
      </c>
      <c r="AJ614" s="225" t="e">
        <f t="shared" ca="1" si="373"/>
        <v>#N/A</v>
      </c>
      <c r="AK614" s="225" t="e">
        <f t="shared" ca="1" si="374"/>
        <v>#N/A</v>
      </c>
      <c r="AL614" s="225" t="e">
        <f t="shared" ca="1" si="375"/>
        <v>#N/A</v>
      </c>
      <c r="AM614" t="b">
        <f t="shared" ca="1" si="376"/>
        <v>0</v>
      </c>
      <c r="AN614" t="b">
        <f t="shared" ca="1" si="354"/>
        <v>0</v>
      </c>
      <c r="AO614" t="b">
        <f t="shared" ca="1" si="387"/>
        <v>0</v>
      </c>
      <c r="AP614" t="b">
        <f t="shared" ca="1" si="377"/>
        <v>0</v>
      </c>
      <c r="AQ614" t="b">
        <f t="shared" ca="1" si="355"/>
        <v>0</v>
      </c>
      <c r="AR614" s="124" t="e">
        <f t="shared" ca="1" si="378"/>
        <v>#N/A</v>
      </c>
      <c r="AS614" s="124" t="e">
        <f t="shared" ca="1" si="379"/>
        <v>#N/A</v>
      </c>
      <c r="AT614" t="e">
        <f t="shared" ca="1" si="388"/>
        <v>#N/A</v>
      </c>
      <c r="AU614" t="e">
        <f t="shared" ca="1" si="388"/>
        <v>#N/A</v>
      </c>
    </row>
    <row r="615" spans="1:47" x14ac:dyDescent="0.25">
      <c r="A615">
        <v>583</v>
      </c>
      <c r="B615" s="74">
        <f ca="1">OFFSET(InputPriceData!B$15,CalculationsAndCharts!$A615+$A$11,0,1,1)</f>
        <v>40743</v>
      </c>
      <c r="C615" s="3">
        <f ca="1">OFFSET(InputPriceData!G$15,CalculationsAndCharts!$A615+$A$11,0,1,1)</f>
        <v>984200</v>
      </c>
      <c r="D615" s="4">
        <f ca="1">OFFSET(InputPriceData!C$15,CalculationsAndCharts!$A615+$A$11,IF($C$7,7,0),1,1)</f>
        <v>33.15</v>
      </c>
      <c r="E615" s="4">
        <f ca="1">OFFSET(InputPriceData!D$15,CalculationsAndCharts!$A615+$A$11,IF($C$7,7,0),1,1)</f>
        <v>33.97</v>
      </c>
      <c r="F615" s="4">
        <f ca="1">OFFSET(InputPriceData!E$15,CalculationsAndCharts!$A615+$A$11,IF($C$7,7,0),1,1)</f>
        <v>33.049999999999997</v>
      </c>
      <c r="G615" s="4">
        <f ca="1">OFFSET(InputPriceData!F$15,CalculationsAndCharts!$A615+$A$11,IF($C$7,7,0),1,1)</f>
        <v>33.82</v>
      </c>
      <c r="H615" s="126" t="e">
        <f t="shared" si="358"/>
        <v>#N/A</v>
      </c>
      <c r="I615" s="41" t="e">
        <f t="shared" si="389"/>
        <v>#N/A</v>
      </c>
      <c r="J615" s="41" t="e">
        <f t="shared" si="389"/>
        <v>#N/A</v>
      </c>
      <c r="K615" s="215">
        <f t="shared" ca="1" si="359"/>
        <v>33.25883060568578</v>
      </c>
      <c r="L615" s="215">
        <f t="shared" ca="1" si="380"/>
        <v>33.25883060568578</v>
      </c>
      <c r="M615" s="121">
        <f t="shared" ca="1" si="360"/>
        <v>0.24087603827678106</v>
      </c>
      <c r="N615" s="121">
        <f t="shared" ca="1" si="381"/>
        <v>-0.41570474247365713</v>
      </c>
      <c r="O615" s="121">
        <f t="shared" ca="1" si="382"/>
        <v>0.70899272727089546</v>
      </c>
      <c r="P615" s="121">
        <f t="shared" ca="1" si="350"/>
        <v>-0.49922647973867895</v>
      </c>
      <c r="Q615" s="121">
        <f t="shared" ca="1" si="361"/>
        <v>6.9127966829582069E-2</v>
      </c>
      <c r="R615" s="121">
        <f t="shared" ca="1" si="362"/>
        <v>-8.7490414617342679E-3</v>
      </c>
      <c r="S615" s="121"/>
      <c r="T615" s="124">
        <f t="shared" ca="1" si="363"/>
        <v>34.4</v>
      </c>
      <c r="U615" s="124">
        <f t="shared" ca="1" si="364"/>
        <v>33.06</v>
      </c>
      <c r="V615" s="121">
        <f t="shared" ca="1" si="365"/>
        <v>0.56716417910447769</v>
      </c>
      <c r="W615" s="121" t="e">
        <f t="shared" si="383"/>
        <v>#N/A</v>
      </c>
      <c r="X615" s="124">
        <f t="shared" si="384"/>
        <v>0.2</v>
      </c>
      <c r="Y615" s="124">
        <f t="shared" si="385"/>
        <v>0.8</v>
      </c>
      <c r="Z615" t="e">
        <f t="shared" ca="1" si="366"/>
        <v>#N/A</v>
      </c>
      <c r="AA615" t="e">
        <f t="shared" ca="1" si="367"/>
        <v>#N/A</v>
      </c>
      <c r="AB615" t="e">
        <f t="shared" ca="1" si="368"/>
        <v>#N/A</v>
      </c>
      <c r="AC615" t="e">
        <f t="shared" ca="1" si="369"/>
        <v>#N/A</v>
      </c>
      <c r="AD615" t="b">
        <f t="shared" ca="1" si="370"/>
        <v>0</v>
      </c>
      <c r="AE615" t="b">
        <f t="shared" ca="1" si="357"/>
        <v>0</v>
      </c>
      <c r="AF615" t="b">
        <f t="shared" ca="1" si="386"/>
        <v>1</v>
      </c>
      <c r="AG615" t="b">
        <f t="shared" ca="1" si="371"/>
        <v>0</v>
      </c>
      <c r="AH615" t="b">
        <f t="shared" ca="1" si="353"/>
        <v>0</v>
      </c>
      <c r="AI615" s="225" t="e">
        <f t="shared" ca="1" si="372"/>
        <v>#N/A</v>
      </c>
      <c r="AJ615" s="225" t="e">
        <f t="shared" ca="1" si="373"/>
        <v>#N/A</v>
      </c>
      <c r="AK615" s="225" t="e">
        <f t="shared" ca="1" si="374"/>
        <v>#N/A</v>
      </c>
      <c r="AL615" s="225" t="e">
        <f t="shared" ca="1" si="375"/>
        <v>#N/A</v>
      </c>
      <c r="AM615" t="b">
        <f t="shared" ca="1" si="376"/>
        <v>0</v>
      </c>
      <c r="AN615" t="b">
        <f t="shared" ca="1" si="354"/>
        <v>0</v>
      </c>
      <c r="AO615" t="b">
        <f t="shared" ca="1" si="387"/>
        <v>0</v>
      </c>
      <c r="AP615" t="b">
        <f t="shared" ca="1" si="377"/>
        <v>0</v>
      </c>
      <c r="AQ615" t="b">
        <f t="shared" ca="1" si="355"/>
        <v>0</v>
      </c>
      <c r="AR615" s="124" t="e">
        <f t="shared" ca="1" si="378"/>
        <v>#N/A</v>
      </c>
      <c r="AS615" s="124" t="e">
        <f t="shared" ca="1" si="379"/>
        <v>#N/A</v>
      </c>
      <c r="AT615" t="e">
        <f t="shared" ca="1" si="388"/>
        <v>#N/A</v>
      </c>
      <c r="AU615" t="e">
        <f t="shared" ca="1" si="388"/>
        <v>#N/A</v>
      </c>
    </row>
    <row r="616" spans="1:47" x14ac:dyDescent="0.25">
      <c r="A616">
        <v>584</v>
      </c>
      <c r="B616" s="74">
        <f ca="1">OFFSET(InputPriceData!B$15,CalculationsAndCharts!$A616+$A$11,0,1,1)</f>
        <v>40742</v>
      </c>
      <c r="C616" s="3">
        <f ca="1">OFFSET(InputPriceData!G$15,CalculationsAndCharts!$A616+$A$11,0,1,1)</f>
        <v>954800</v>
      </c>
      <c r="D616" s="4">
        <f ca="1">OFFSET(InputPriceData!C$15,CalculationsAndCharts!$A616+$A$11,IF($C$7,7,0),1,1)</f>
        <v>33.130000000000003</v>
      </c>
      <c r="E616" s="4">
        <f ca="1">OFFSET(InputPriceData!D$15,CalculationsAndCharts!$A616+$A$11,IF($C$7,7,0),1,1)</f>
        <v>33.18</v>
      </c>
      <c r="F616" s="4">
        <f ca="1">OFFSET(InputPriceData!E$15,CalculationsAndCharts!$A616+$A$11,IF($C$7,7,0),1,1)</f>
        <v>32.93</v>
      </c>
      <c r="G616" s="4">
        <f ca="1">OFFSET(InputPriceData!F$15,CalculationsAndCharts!$A616+$A$11,IF($C$7,7,0),1,1)</f>
        <v>33.06</v>
      </c>
      <c r="H616" s="126" t="e">
        <f t="shared" si="358"/>
        <v>#N/A</v>
      </c>
      <c r="I616" s="41" t="e">
        <f t="shared" si="389"/>
        <v>#N/A</v>
      </c>
      <c r="J616" s="41" t="e">
        <f t="shared" si="389"/>
        <v>#N/A</v>
      </c>
      <c r="K616" s="215">
        <f t="shared" ca="1" si="359"/>
        <v>33.243620077575294</v>
      </c>
      <c r="L616" s="215">
        <f t="shared" ca="1" si="380"/>
        <v>33.243620077575294</v>
      </c>
      <c r="M616" s="121">
        <f t="shared" ca="1" si="360"/>
        <v>-0.53677830525660708</v>
      </c>
      <c r="N616" s="121">
        <f t="shared" ca="1" si="381"/>
        <v>-0.49922647973867895</v>
      </c>
      <c r="O616" s="121">
        <f t="shared" ca="1" si="382"/>
        <v>0.70899272727089546</v>
      </c>
      <c r="P616" s="121">
        <f t="shared" ref="P616:P679" ca="1" si="390">MIN(OFFSET(N616,0,0,$A$22,1))</f>
        <v>-0.49922647973867895</v>
      </c>
      <c r="Q616" s="121">
        <f t="shared" ca="1" si="361"/>
        <v>0</v>
      </c>
      <c r="R616" s="121">
        <f t="shared" ca="1" si="362"/>
        <v>1.3626116928556239E-2</v>
      </c>
      <c r="S616" s="121"/>
      <c r="T616" s="124">
        <f t="shared" ca="1" si="363"/>
        <v>34.4</v>
      </c>
      <c r="U616" s="124">
        <f t="shared" ca="1" si="364"/>
        <v>33.06</v>
      </c>
      <c r="V616" s="121">
        <f t="shared" ca="1" si="365"/>
        <v>0</v>
      </c>
      <c r="W616" s="121" t="e">
        <f t="shared" si="383"/>
        <v>#N/A</v>
      </c>
      <c r="X616" s="124">
        <f t="shared" si="384"/>
        <v>0.2</v>
      </c>
      <c r="Y616" s="124">
        <f t="shared" si="385"/>
        <v>0.8</v>
      </c>
      <c r="Z616" t="e">
        <f t="shared" ca="1" si="366"/>
        <v>#N/A</v>
      </c>
      <c r="AA616" t="e">
        <f t="shared" ca="1" si="367"/>
        <v>#N/A</v>
      </c>
      <c r="AB616" t="e">
        <f t="shared" ca="1" si="368"/>
        <v>#N/A</v>
      </c>
      <c r="AC616" t="e">
        <f t="shared" ca="1" si="369"/>
        <v>#N/A</v>
      </c>
      <c r="AD616" t="b">
        <f t="shared" ca="1" si="370"/>
        <v>0</v>
      </c>
      <c r="AE616" t="b">
        <f t="shared" ca="1" si="357"/>
        <v>0</v>
      </c>
      <c r="AF616" t="b">
        <f t="shared" ca="1" si="386"/>
        <v>1</v>
      </c>
      <c r="AG616" t="b">
        <f t="shared" ca="1" si="371"/>
        <v>0</v>
      </c>
      <c r="AH616" t="b">
        <f t="shared" ca="1" si="353"/>
        <v>0</v>
      </c>
      <c r="AI616" s="225" t="e">
        <f t="shared" ca="1" si="372"/>
        <v>#N/A</v>
      </c>
      <c r="AJ616" s="225" t="e">
        <f t="shared" ca="1" si="373"/>
        <v>#N/A</v>
      </c>
      <c r="AK616" s="225" t="e">
        <f t="shared" ca="1" si="374"/>
        <v>#N/A</v>
      </c>
      <c r="AL616" s="225" t="e">
        <f t="shared" ca="1" si="375"/>
        <v>#N/A</v>
      </c>
      <c r="AM616" t="b">
        <f t="shared" ca="1" si="376"/>
        <v>0</v>
      </c>
      <c r="AN616" t="b">
        <f t="shared" ca="1" si="354"/>
        <v>0</v>
      </c>
      <c r="AO616" t="b">
        <f t="shared" ca="1" si="387"/>
        <v>0</v>
      </c>
      <c r="AP616" t="b">
        <f t="shared" ca="1" si="377"/>
        <v>0</v>
      </c>
      <c r="AQ616" t="b">
        <f t="shared" ca="1" si="355"/>
        <v>0</v>
      </c>
      <c r="AR616" s="124" t="e">
        <f t="shared" ca="1" si="378"/>
        <v>#N/A</v>
      </c>
      <c r="AS616" s="124" t="e">
        <f t="shared" ca="1" si="379"/>
        <v>#N/A</v>
      </c>
      <c r="AT616" t="e">
        <f t="shared" ca="1" si="388"/>
        <v>#N/A</v>
      </c>
      <c r="AU616" t="e">
        <f t="shared" ca="1" si="388"/>
        <v>#N/A</v>
      </c>
    </row>
    <row r="617" spans="1:47" x14ac:dyDescent="0.25">
      <c r="A617">
        <v>585</v>
      </c>
      <c r="B617" s="74">
        <f ca="1">OFFSET(InputPriceData!B$15,CalculationsAndCharts!$A617+$A$11,0,1,1)</f>
        <v>40739</v>
      </c>
      <c r="C617" s="3">
        <f ca="1">OFFSET(InputPriceData!G$15,CalculationsAndCharts!$A617+$A$11,0,1,1)</f>
        <v>776100</v>
      </c>
      <c r="D617" s="4">
        <f ca="1">OFFSET(InputPriceData!C$15,CalculationsAndCharts!$A617+$A$11,IF($C$7,7,0),1,1)</f>
        <v>33.409999999999997</v>
      </c>
      <c r="E617" s="4">
        <f ca="1">OFFSET(InputPriceData!D$15,CalculationsAndCharts!$A617+$A$11,IF($C$7,7,0),1,1)</f>
        <v>33.65</v>
      </c>
      <c r="F617" s="4">
        <f ca="1">OFFSET(InputPriceData!E$15,CalculationsAndCharts!$A617+$A$11,IF($C$7,7,0),1,1)</f>
        <v>33</v>
      </c>
      <c r="G617" s="4">
        <f ca="1">OFFSET(InputPriceData!F$15,CalculationsAndCharts!$A617+$A$11,IF($C$7,7,0),1,1)</f>
        <v>33.21</v>
      </c>
      <c r="H617" s="126" t="e">
        <f t="shared" si="358"/>
        <v>#N/A</v>
      </c>
      <c r="I617" s="41" t="e">
        <f t="shared" si="389"/>
        <v>#N/A</v>
      </c>
      <c r="J617" s="41" t="e">
        <f t="shared" si="389"/>
        <v>#N/A</v>
      </c>
      <c r="K617" s="215">
        <f t="shared" ca="1" si="359"/>
        <v>33.327501569019276</v>
      </c>
      <c r="L617" s="215">
        <f t="shared" ca="1" si="380"/>
        <v>33.327501569019276</v>
      </c>
      <c r="M617" s="121">
        <f t="shared" ca="1" si="360"/>
        <v>-0.46722402203734947</v>
      </c>
      <c r="N617" s="121">
        <f t="shared" ca="1" si="381"/>
        <v>-0.48610112184448556</v>
      </c>
      <c r="O617" s="121">
        <f t="shared" ca="1" si="382"/>
        <v>0.70899272727089546</v>
      </c>
      <c r="P617" s="121">
        <f t="shared" ca="1" si="390"/>
        <v>-0.48610112184448556</v>
      </c>
      <c r="Q617" s="121">
        <f t="shared" ca="1" si="361"/>
        <v>0</v>
      </c>
      <c r="R617" s="121">
        <f t="shared" ca="1" si="362"/>
        <v>8.09140451656086E-2</v>
      </c>
      <c r="S617" s="121"/>
      <c r="T617" s="124">
        <f t="shared" ca="1" si="363"/>
        <v>34.4</v>
      </c>
      <c r="U617" s="124">
        <f t="shared" ca="1" si="364"/>
        <v>33.090000000000003</v>
      </c>
      <c r="V617" s="121">
        <f t="shared" ca="1" si="365"/>
        <v>9.1603053435112894E-2</v>
      </c>
      <c r="W617" s="121" t="e">
        <f t="shared" si="383"/>
        <v>#N/A</v>
      </c>
      <c r="X617" s="124">
        <f t="shared" si="384"/>
        <v>0.2</v>
      </c>
      <c r="Y617" s="124">
        <f t="shared" si="385"/>
        <v>0.8</v>
      </c>
      <c r="Z617">
        <f t="shared" ca="1" si="366"/>
        <v>33.409999999999997</v>
      </c>
      <c r="AA617" t="e">
        <f t="shared" ca="1" si="367"/>
        <v>#N/A</v>
      </c>
      <c r="AB617" t="e">
        <f t="shared" ca="1" si="368"/>
        <v>#N/A</v>
      </c>
      <c r="AC617" t="e">
        <f t="shared" ca="1" si="369"/>
        <v>#N/A</v>
      </c>
      <c r="AD617" t="b">
        <f t="shared" ca="1" si="370"/>
        <v>0</v>
      </c>
      <c r="AE617" t="b">
        <f t="shared" ca="1" si="357"/>
        <v>1</v>
      </c>
      <c r="AF617" t="b">
        <f t="shared" ca="1" si="386"/>
        <v>1</v>
      </c>
      <c r="AG617" t="b">
        <f t="shared" ca="1" si="371"/>
        <v>0</v>
      </c>
      <c r="AH617" t="b">
        <f t="shared" ca="1" si="353"/>
        <v>0</v>
      </c>
      <c r="AI617" s="225">
        <f t="shared" ca="1" si="372"/>
        <v>33.409999999999997</v>
      </c>
      <c r="AJ617" s="225" t="e">
        <f t="shared" ca="1" si="373"/>
        <v>#N/A</v>
      </c>
      <c r="AK617" s="225">
        <f t="shared" ca="1" si="374"/>
        <v>33.409999999999997</v>
      </c>
      <c r="AL617" s="225" t="e">
        <f t="shared" ca="1" si="375"/>
        <v>#N/A</v>
      </c>
      <c r="AM617" t="b">
        <f t="shared" ca="1" si="376"/>
        <v>0</v>
      </c>
      <c r="AN617" t="b">
        <f t="shared" ca="1" si="354"/>
        <v>0</v>
      </c>
      <c r="AO617" t="b">
        <f t="shared" ca="1" si="387"/>
        <v>0</v>
      </c>
      <c r="AP617" t="b">
        <f t="shared" ca="1" si="377"/>
        <v>0</v>
      </c>
      <c r="AQ617" t="b">
        <f t="shared" ca="1" si="355"/>
        <v>1</v>
      </c>
      <c r="AR617" s="124" t="e">
        <f t="shared" ca="1" si="378"/>
        <v>#N/A</v>
      </c>
      <c r="AS617" s="124">
        <f t="shared" ca="1" si="379"/>
        <v>33.409999999999997</v>
      </c>
      <c r="AT617" t="e">
        <f t="shared" ca="1" si="388"/>
        <v>#N/A</v>
      </c>
      <c r="AU617">
        <f t="shared" ca="1" si="388"/>
        <v>33.409999999999997</v>
      </c>
    </row>
    <row r="618" spans="1:47" x14ac:dyDescent="0.25">
      <c r="A618">
        <v>586</v>
      </c>
      <c r="B618" s="74">
        <f ca="1">OFFSET(InputPriceData!B$15,CalculationsAndCharts!$A618+$A$11,0,1,1)</f>
        <v>40738</v>
      </c>
      <c r="C618" s="3">
        <f ca="1">OFFSET(InputPriceData!G$15,CalculationsAndCharts!$A618+$A$11,0,1,1)</f>
        <v>1016400</v>
      </c>
      <c r="D618" s="4">
        <f ca="1">OFFSET(InputPriceData!C$15,CalculationsAndCharts!$A618+$A$11,IF($C$7,7,0),1,1)</f>
        <v>33.409999999999997</v>
      </c>
      <c r="E618" s="4">
        <f ca="1">OFFSET(InputPriceData!D$15,CalculationsAndCharts!$A618+$A$11,IF($C$7,7,0),1,1)</f>
        <v>33.64</v>
      </c>
      <c r="F618" s="4">
        <f ca="1">OFFSET(InputPriceData!E$15,CalculationsAndCharts!$A618+$A$11,IF($C$7,7,0),1,1)</f>
        <v>33.25</v>
      </c>
      <c r="G618" s="4">
        <f ca="1">OFFSET(InputPriceData!F$15,CalculationsAndCharts!$A618+$A$11,IF($C$7,7,0),1,1)</f>
        <v>33.36</v>
      </c>
      <c r="H618" s="126" t="e">
        <f t="shared" si="358"/>
        <v>#N/A</v>
      </c>
      <c r="I618" s="41" t="e">
        <f t="shared" si="389"/>
        <v>#N/A</v>
      </c>
      <c r="J618" s="41" t="e">
        <f t="shared" si="389"/>
        <v>#N/A</v>
      </c>
      <c r="K618" s="215">
        <f t="shared" ca="1" si="359"/>
        <v>33.412969348616457</v>
      </c>
      <c r="L618" s="215">
        <f t="shared" ca="1" si="380"/>
        <v>33.412969348616457</v>
      </c>
      <c r="M618" s="121">
        <f t="shared" ca="1" si="360"/>
        <v>-0.3790991582265259</v>
      </c>
      <c r="N618" s="121">
        <f t="shared" ca="1" si="381"/>
        <v>-0.46397473682591384</v>
      </c>
      <c r="O618" s="121">
        <f t="shared" ca="1" si="382"/>
        <v>0.70899272727089546</v>
      </c>
      <c r="P618" s="121">
        <f t="shared" ca="1" si="390"/>
        <v>-0.46397473682591384</v>
      </c>
      <c r="Q618" s="121">
        <f t="shared" ca="1" si="361"/>
        <v>0</v>
      </c>
      <c r="R618" s="121">
        <f t="shared" ca="1" si="362"/>
        <v>0.19471460423282683</v>
      </c>
      <c r="S618" s="121"/>
      <c r="T618" s="124">
        <f t="shared" ca="1" si="363"/>
        <v>34.4</v>
      </c>
      <c r="U618" s="124">
        <f t="shared" ca="1" si="364"/>
        <v>33.090000000000003</v>
      </c>
      <c r="V618" s="121">
        <f t="shared" ca="1" si="365"/>
        <v>0.20610687022900537</v>
      </c>
      <c r="W618" s="121" t="e">
        <f t="shared" si="383"/>
        <v>#N/A</v>
      </c>
      <c r="X618" s="124">
        <f t="shared" si="384"/>
        <v>0.2</v>
      </c>
      <c r="Y618" s="124">
        <f t="shared" si="385"/>
        <v>0.8</v>
      </c>
      <c r="Z618" t="e">
        <f t="shared" ca="1" si="366"/>
        <v>#N/A</v>
      </c>
      <c r="AA618" t="e">
        <f t="shared" ca="1" si="367"/>
        <v>#N/A</v>
      </c>
      <c r="AB618">
        <f t="shared" ca="1" si="368"/>
        <v>0.19471460423282683</v>
      </c>
      <c r="AC618" t="e">
        <f t="shared" ca="1" si="369"/>
        <v>#N/A</v>
      </c>
      <c r="AD618" t="b">
        <f t="shared" ca="1" si="370"/>
        <v>1</v>
      </c>
      <c r="AE618" t="b">
        <f t="shared" ca="1" si="357"/>
        <v>0</v>
      </c>
      <c r="AF618" t="b">
        <f t="shared" ca="1" si="386"/>
        <v>0</v>
      </c>
      <c r="AG618" t="b">
        <f t="shared" ca="1" si="371"/>
        <v>0</v>
      </c>
      <c r="AH618" t="b">
        <f t="shared" ca="1" si="353"/>
        <v>0</v>
      </c>
      <c r="AI618" s="225" t="e">
        <f t="shared" ca="1" si="372"/>
        <v>#N/A</v>
      </c>
      <c r="AJ618" s="225" t="e">
        <f t="shared" ca="1" si="373"/>
        <v>#N/A</v>
      </c>
      <c r="AK618" s="225" t="e">
        <f t="shared" ca="1" si="374"/>
        <v>#N/A</v>
      </c>
      <c r="AL618" s="225" t="e">
        <f t="shared" ca="1" si="375"/>
        <v>#N/A</v>
      </c>
      <c r="AM618" t="b">
        <f t="shared" ca="1" si="376"/>
        <v>0</v>
      </c>
      <c r="AN618" t="b">
        <f t="shared" ca="1" si="354"/>
        <v>0</v>
      </c>
      <c r="AO618" t="b">
        <f t="shared" ca="1" si="387"/>
        <v>1</v>
      </c>
      <c r="AP618" t="b">
        <f t="shared" ca="1" si="377"/>
        <v>1</v>
      </c>
      <c r="AQ618" t="b">
        <f t="shared" ca="1" si="355"/>
        <v>0</v>
      </c>
      <c r="AR618" s="124" t="e">
        <f t="shared" ca="1" si="378"/>
        <v>#N/A</v>
      </c>
      <c r="AS618" s="124" t="e">
        <f t="shared" ca="1" si="379"/>
        <v>#N/A</v>
      </c>
      <c r="AT618" t="e">
        <f t="shared" ca="1" si="388"/>
        <v>#N/A</v>
      </c>
      <c r="AU618" t="e">
        <f t="shared" ca="1" si="388"/>
        <v>#N/A</v>
      </c>
    </row>
    <row r="619" spans="1:47" x14ac:dyDescent="0.25">
      <c r="A619">
        <v>587</v>
      </c>
      <c r="B619" s="74">
        <f ca="1">OFFSET(InputPriceData!B$15,CalculationsAndCharts!$A619+$A$11,0,1,1)</f>
        <v>40737</v>
      </c>
      <c r="C619" s="3">
        <f ca="1">OFFSET(InputPriceData!G$15,CalculationsAndCharts!$A619+$A$11,0,1,1)</f>
        <v>878000</v>
      </c>
      <c r="D619" s="4">
        <f ca="1">OFFSET(InputPriceData!C$15,CalculationsAndCharts!$A619+$A$11,IF($C$7,7,0),1,1)</f>
        <v>33.31</v>
      </c>
      <c r="E619" s="4">
        <f ca="1">OFFSET(InputPriceData!D$15,CalculationsAndCharts!$A619+$A$11,IF($C$7,7,0),1,1)</f>
        <v>33.64</v>
      </c>
      <c r="F619" s="4">
        <f ca="1">OFFSET(InputPriceData!E$15,CalculationsAndCharts!$A619+$A$11,IF($C$7,7,0),1,1)</f>
        <v>33.24</v>
      </c>
      <c r="G619" s="4">
        <f ca="1">OFFSET(InputPriceData!F$15,CalculationsAndCharts!$A619+$A$11,IF($C$7,7,0),1,1)</f>
        <v>33.35</v>
      </c>
      <c r="H619" s="126" t="e">
        <f t="shared" si="358"/>
        <v>#N/A</v>
      </c>
      <c r="I619" s="41" t="e">
        <f t="shared" si="389"/>
        <v>#N/A</v>
      </c>
      <c r="J619" s="41" t="e">
        <f t="shared" si="389"/>
        <v>#N/A</v>
      </c>
      <c r="K619" s="215">
        <f t="shared" ca="1" si="359"/>
        <v>33.542010745886621</v>
      </c>
      <c r="L619" s="215">
        <f t="shared" ca="1" si="380"/>
        <v>33.542010745886621</v>
      </c>
      <c r="M619" s="121">
        <f t="shared" ca="1" si="360"/>
        <v>-0.44536751671272645</v>
      </c>
      <c r="N619" s="121">
        <f t="shared" ca="1" si="381"/>
        <v>-0.38505927774641519</v>
      </c>
      <c r="O619" s="121">
        <f t="shared" ca="1" si="382"/>
        <v>0.70899272727089546</v>
      </c>
      <c r="P619" s="121">
        <f t="shared" ca="1" si="390"/>
        <v>-0.38505927774641519</v>
      </c>
      <c r="Q619" s="121">
        <f t="shared" ca="1" si="361"/>
        <v>0</v>
      </c>
      <c r="R619" s="121">
        <f t="shared" ca="1" si="362"/>
        <v>0.35156371638948103</v>
      </c>
      <c r="S619" s="121"/>
      <c r="T619" s="124">
        <f t="shared" ca="1" si="363"/>
        <v>34.4</v>
      </c>
      <c r="U619" s="124">
        <f t="shared" ca="1" si="364"/>
        <v>33.090000000000003</v>
      </c>
      <c r="V619" s="121">
        <f t="shared" ca="1" si="365"/>
        <v>0.19847328244274731</v>
      </c>
      <c r="W619" s="121" t="e">
        <f t="shared" si="383"/>
        <v>#N/A</v>
      </c>
      <c r="X619" s="124">
        <f t="shared" si="384"/>
        <v>0.2</v>
      </c>
      <c r="Y619" s="124">
        <f t="shared" si="385"/>
        <v>0.8</v>
      </c>
      <c r="Z619" t="e">
        <f t="shared" ca="1" si="366"/>
        <v>#N/A</v>
      </c>
      <c r="AA619" t="e">
        <f t="shared" ca="1" si="367"/>
        <v>#N/A</v>
      </c>
      <c r="AB619" t="e">
        <f t="shared" ca="1" si="368"/>
        <v>#N/A</v>
      </c>
      <c r="AC619" t="e">
        <f t="shared" ca="1" si="369"/>
        <v>#N/A</v>
      </c>
      <c r="AD619" t="b">
        <f t="shared" ca="1" si="370"/>
        <v>0</v>
      </c>
      <c r="AE619" t="b">
        <f t="shared" ca="1" si="357"/>
        <v>0</v>
      </c>
      <c r="AF619" t="b">
        <f t="shared" ca="1" si="386"/>
        <v>0</v>
      </c>
      <c r="AG619" t="b">
        <f t="shared" ca="1" si="371"/>
        <v>0</v>
      </c>
      <c r="AH619" t="b">
        <f t="shared" ca="1" si="353"/>
        <v>0</v>
      </c>
      <c r="AI619" s="225" t="e">
        <f t="shared" ca="1" si="372"/>
        <v>#N/A</v>
      </c>
      <c r="AJ619" s="225" t="e">
        <f t="shared" ca="1" si="373"/>
        <v>#N/A</v>
      </c>
      <c r="AK619" s="225" t="e">
        <f t="shared" ca="1" si="374"/>
        <v>#N/A</v>
      </c>
      <c r="AL619" s="225" t="e">
        <f t="shared" ca="1" si="375"/>
        <v>#N/A</v>
      </c>
      <c r="AM619" t="b">
        <f t="shared" ca="1" si="376"/>
        <v>0</v>
      </c>
      <c r="AN619" t="b">
        <f t="shared" ca="1" si="354"/>
        <v>0</v>
      </c>
      <c r="AO619" t="b">
        <f t="shared" ca="1" si="387"/>
        <v>1</v>
      </c>
      <c r="AP619" t="b">
        <f t="shared" ca="1" si="377"/>
        <v>0</v>
      </c>
      <c r="AQ619" t="b">
        <f t="shared" ca="1" si="355"/>
        <v>0</v>
      </c>
      <c r="AR619" s="124" t="e">
        <f t="shared" ca="1" si="378"/>
        <v>#N/A</v>
      </c>
      <c r="AS619" s="124" t="e">
        <f t="shared" ca="1" si="379"/>
        <v>#N/A</v>
      </c>
      <c r="AT619" t="e">
        <f t="shared" ca="1" si="388"/>
        <v>#N/A</v>
      </c>
      <c r="AU619" t="e">
        <f t="shared" ca="1" si="388"/>
        <v>#N/A</v>
      </c>
    </row>
    <row r="620" spans="1:47" x14ac:dyDescent="0.25">
      <c r="A620">
        <v>588</v>
      </c>
      <c r="B620" s="74">
        <f ca="1">OFFSET(InputPriceData!B$15,CalculationsAndCharts!$A620+$A$11,0,1,1)</f>
        <v>40736</v>
      </c>
      <c r="C620" s="3">
        <f ca="1">OFFSET(InputPriceData!G$15,CalculationsAndCharts!$A620+$A$11,0,1,1)</f>
        <v>1798300</v>
      </c>
      <c r="D620" s="4">
        <f ca="1">OFFSET(InputPriceData!C$15,CalculationsAndCharts!$A620+$A$11,IF($C$7,7,0),1,1)</f>
        <v>33.42</v>
      </c>
      <c r="E620" s="4">
        <f ca="1">OFFSET(InputPriceData!D$15,CalculationsAndCharts!$A620+$A$11,IF($C$7,7,0),1,1)</f>
        <v>33.770000000000003</v>
      </c>
      <c r="F620" s="4">
        <f ca="1">OFFSET(InputPriceData!E$15,CalculationsAndCharts!$A620+$A$11,IF($C$7,7,0),1,1)</f>
        <v>33.21</v>
      </c>
      <c r="G620" s="4">
        <f ca="1">OFFSET(InputPriceData!F$15,CalculationsAndCharts!$A620+$A$11,IF($C$7,7,0),1,1)</f>
        <v>33.270000000000003</v>
      </c>
      <c r="H620" s="126" t="e">
        <f t="shared" si="358"/>
        <v>#N/A</v>
      </c>
      <c r="I620" s="41" t="e">
        <f t="shared" si="389"/>
        <v>#N/A</v>
      </c>
      <c r="J620" s="41" t="e">
        <f t="shared" si="389"/>
        <v>#N/A</v>
      </c>
      <c r="K620" s="215">
        <f t="shared" ca="1" si="359"/>
        <v>33.740656879045204</v>
      </c>
      <c r="L620" s="215">
        <f t="shared" ca="1" si="380"/>
        <v>33.740656879045204</v>
      </c>
      <c r="M620" s="121">
        <f t="shared" ca="1" si="360"/>
        <v>-0.59789406666173084</v>
      </c>
      <c r="N620" s="121">
        <f t="shared" ca="1" si="381"/>
        <v>-0.20991360579952739</v>
      </c>
      <c r="O620" s="121">
        <f t="shared" ca="1" si="382"/>
        <v>0.70899272727089546</v>
      </c>
      <c r="P620" s="121">
        <f t="shared" ca="1" si="390"/>
        <v>-0.29788823400827569</v>
      </c>
      <c r="Q620" s="121">
        <f t="shared" ca="1" si="361"/>
        <v>8.737341512246169E-2</v>
      </c>
      <c r="R620" s="121">
        <f t="shared" ca="1" si="362"/>
        <v>0.51654449937346003</v>
      </c>
      <c r="S620" s="121"/>
      <c r="T620" s="124">
        <f t="shared" ca="1" si="363"/>
        <v>34.4</v>
      </c>
      <c r="U620" s="124">
        <f t="shared" ca="1" si="364"/>
        <v>33.090000000000003</v>
      </c>
      <c r="V620" s="121">
        <f t="shared" ca="1" si="365"/>
        <v>0.13740458015267204</v>
      </c>
      <c r="W620" s="121" t="e">
        <f t="shared" si="383"/>
        <v>#N/A</v>
      </c>
      <c r="X620" s="124">
        <f t="shared" si="384"/>
        <v>0.2</v>
      </c>
      <c r="Y620" s="124">
        <f t="shared" si="385"/>
        <v>0.8</v>
      </c>
      <c r="Z620" t="e">
        <f t="shared" ca="1" si="366"/>
        <v>#N/A</v>
      </c>
      <c r="AA620" t="e">
        <f t="shared" ca="1" si="367"/>
        <v>#N/A</v>
      </c>
      <c r="AB620" t="e">
        <f t="shared" ca="1" si="368"/>
        <v>#N/A</v>
      </c>
      <c r="AC620" t="e">
        <f t="shared" ca="1" si="369"/>
        <v>#N/A</v>
      </c>
      <c r="AD620" t="b">
        <f t="shared" ca="1" si="370"/>
        <v>0</v>
      </c>
      <c r="AE620" t="b">
        <f t="shared" ca="1" si="357"/>
        <v>0</v>
      </c>
      <c r="AF620" t="b">
        <f t="shared" ca="1" si="386"/>
        <v>0</v>
      </c>
      <c r="AG620" t="b">
        <f t="shared" ca="1" si="371"/>
        <v>0</v>
      </c>
      <c r="AH620" t="b">
        <f t="shared" ca="1" si="353"/>
        <v>0</v>
      </c>
      <c r="AI620" s="225" t="e">
        <f t="shared" ca="1" si="372"/>
        <v>#N/A</v>
      </c>
      <c r="AJ620" s="225" t="e">
        <f t="shared" ca="1" si="373"/>
        <v>#N/A</v>
      </c>
      <c r="AK620" s="225" t="e">
        <f t="shared" ca="1" si="374"/>
        <v>#N/A</v>
      </c>
      <c r="AL620" s="225" t="e">
        <f t="shared" ca="1" si="375"/>
        <v>#N/A</v>
      </c>
      <c r="AM620" t="b">
        <f t="shared" ca="1" si="376"/>
        <v>0</v>
      </c>
      <c r="AN620" t="b">
        <f t="shared" ca="1" si="354"/>
        <v>0</v>
      </c>
      <c r="AO620" t="b">
        <f t="shared" ca="1" si="387"/>
        <v>1</v>
      </c>
      <c r="AP620" t="b">
        <f t="shared" ca="1" si="377"/>
        <v>0</v>
      </c>
      <c r="AQ620" t="b">
        <f t="shared" ca="1" si="355"/>
        <v>0</v>
      </c>
      <c r="AR620" s="124" t="e">
        <f t="shared" ca="1" si="378"/>
        <v>#N/A</v>
      </c>
      <c r="AS620" s="124" t="e">
        <f t="shared" ca="1" si="379"/>
        <v>#N/A</v>
      </c>
      <c r="AT620" t="e">
        <f t="shared" ca="1" si="388"/>
        <v>#N/A</v>
      </c>
      <c r="AU620" t="e">
        <f t="shared" ca="1" si="388"/>
        <v>#N/A</v>
      </c>
    </row>
    <row r="621" spans="1:47" x14ac:dyDescent="0.25">
      <c r="A621">
        <v>589</v>
      </c>
      <c r="B621" s="74">
        <f ca="1">OFFSET(InputPriceData!B$15,CalculationsAndCharts!$A621+$A$11,0,1,1)</f>
        <v>40735</v>
      </c>
      <c r="C621" s="3">
        <f ca="1">OFFSET(InputPriceData!G$15,CalculationsAndCharts!$A621+$A$11,0,1,1)</f>
        <v>677400</v>
      </c>
      <c r="D621" s="4">
        <f ca="1">OFFSET(InputPriceData!C$15,CalculationsAndCharts!$A621+$A$11,IF($C$7,7,0),1,1)</f>
        <v>33.659999999999997</v>
      </c>
      <c r="E621" s="4">
        <f ca="1">OFFSET(InputPriceData!D$15,CalculationsAndCharts!$A621+$A$11,IF($C$7,7,0),1,1)</f>
        <v>33.75</v>
      </c>
      <c r="F621" s="4">
        <f ca="1">OFFSET(InputPriceData!E$15,CalculationsAndCharts!$A621+$A$11,IF($C$7,7,0),1,1)</f>
        <v>33.25</v>
      </c>
      <c r="G621" s="4">
        <f ca="1">OFFSET(InputPriceData!F$15,CalculationsAndCharts!$A621+$A$11,IF($C$7,7,0),1,1)</f>
        <v>33.28</v>
      </c>
      <c r="H621" s="126" t="e">
        <f t="shared" si="358"/>
        <v>#N/A</v>
      </c>
      <c r="I621" s="41" t="e">
        <f t="shared" si="389"/>
        <v>#N/A</v>
      </c>
      <c r="J621" s="41" t="e">
        <f t="shared" si="389"/>
        <v>#N/A</v>
      </c>
      <c r="K621" s="215">
        <f t="shared" ca="1" si="359"/>
        <v>33.958581889214855</v>
      </c>
      <c r="L621" s="215">
        <f t="shared" ca="1" si="380"/>
        <v>33.958581889214855</v>
      </c>
      <c r="M621" s="121">
        <f t="shared" ca="1" si="360"/>
        <v>-0.67689213468397025</v>
      </c>
      <c r="N621" s="121">
        <f t="shared" ca="1" si="381"/>
        <v>2.4076126485754815E-2</v>
      </c>
      <c r="O621" s="121">
        <f t="shared" ca="1" si="382"/>
        <v>0.70899272727089546</v>
      </c>
      <c r="P621" s="121">
        <f t="shared" ca="1" si="390"/>
        <v>-0.40882136863033802</v>
      </c>
      <c r="Q621" s="121">
        <f t="shared" ca="1" si="361"/>
        <v>0.38727145837883786</v>
      </c>
      <c r="R621" s="121">
        <f t="shared" ca="1" si="362"/>
        <v>0.6266448174668604</v>
      </c>
      <c r="S621" s="121"/>
      <c r="T621" s="124">
        <f t="shared" ca="1" si="363"/>
        <v>34.4</v>
      </c>
      <c r="U621" s="124">
        <f t="shared" ca="1" si="364"/>
        <v>33.020000000000003</v>
      </c>
      <c r="V621" s="121">
        <f t="shared" ca="1" si="365"/>
        <v>0.18840579710144845</v>
      </c>
      <c r="W621" s="121" t="e">
        <f t="shared" si="383"/>
        <v>#N/A</v>
      </c>
      <c r="X621" s="124">
        <f t="shared" si="384"/>
        <v>0.2</v>
      </c>
      <c r="Y621" s="124">
        <f t="shared" si="385"/>
        <v>0.8</v>
      </c>
      <c r="Z621" t="e">
        <f t="shared" ca="1" si="366"/>
        <v>#N/A</v>
      </c>
      <c r="AA621" t="e">
        <f t="shared" ca="1" si="367"/>
        <v>#N/A</v>
      </c>
      <c r="AB621" t="e">
        <f t="shared" ca="1" si="368"/>
        <v>#N/A</v>
      </c>
      <c r="AC621" t="e">
        <f t="shared" ca="1" si="369"/>
        <v>#N/A</v>
      </c>
      <c r="AD621" t="b">
        <f t="shared" ca="1" si="370"/>
        <v>0</v>
      </c>
      <c r="AE621" t="b">
        <f t="shared" ca="1" si="357"/>
        <v>0</v>
      </c>
      <c r="AF621" t="b">
        <f t="shared" ca="1" si="386"/>
        <v>0</v>
      </c>
      <c r="AG621" t="b">
        <f t="shared" ca="1" si="371"/>
        <v>0</v>
      </c>
      <c r="AH621" t="b">
        <f t="shared" ca="1" si="353"/>
        <v>0</v>
      </c>
      <c r="AI621" s="225" t="e">
        <f t="shared" ca="1" si="372"/>
        <v>#N/A</v>
      </c>
      <c r="AJ621" s="225" t="e">
        <f t="shared" ca="1" si="373"/>
        <v>#N/A</v>
      </c>
      <c r="AK621" s="225" t="e">
        <f t="shared" ca="1" si="374"/>
        <v>#N/A</v>
      </c>
      <c r="AL621" s="225" t="e">
        <f t="shared" ca="1" si="375"/>
        <v>#N/A</v>
      </c>
      <c r="AM621" t="b">
        <f t="shared" ca="1" si="376"/>
        <v>0</v>
      </c>
      <c r="AN621" t="b">
        <f t="shared" ca="1" si="354"/>
        <v>0</v>
      </c>
      <c r="AO621" t="b">
        <f t="shared" ca="1" si="387"/>
        <v>1</v>
      </c>
      <c r="AP621" t="b">
        <f t="shared" ca="1" si="377"/>
        <v>0</v>
      </c>
      <c r="AQ621" t="b">
        <f t="shared" ca="1" si="355"/>
        <v>0</v>
      </c>
      <c r="AR621" s="124" t="e">
        <f t="shared" ca="1" si="378"/>
        <v>#N/A</v>
      </c>
      <c r="AS621" s="124" t="e">
        <f t="shared" ca="1" si="379"/>
        <v>#N/A</v>
      </c>
      <c r="AT621" t="e">
        <f t="shared" ca="1" si="388"/>
        <v>#N/A</v>
      </c>
      <c r="AU621" t="e">
        <f t="shared" ca="1" si="388"/>
        <v>#N/A</v>
      </c>
    </row>
    <row r="622" spans="1:47" x14ac:dyDescent="0.25">
      <c r="A622">
        <v>590</v>
      </c>
      <c r="B622" s="74">
        <f ca="1">OFFSET(InputPriceData!B$15,CalculationsAndCharts!$A622+$A$11,0,1,1)</f>
        <v>40732</v>
      </c>
      <c r="C622" s="3">
        <f ca="1">OFFSET(InputPriceData!G$15,CalculationsAndCharts!$A622+$A$11,0,1,1)</f>
        <v>547900</v>
      </c>
      <c r="D622" s="4">
        <f ca="1">OFFSET(InputPriceData!C$15,CalculationsAndCharts!$A622+$A$11,IF($C$7,7,0),1,1)</f>
        <v>33.82</v>
      </c>
      <c r="E622" s="4">
        <f ca="1">OFFSET(InputPriceData!D$15,CalculationsAndCharts!$A622+$A$11,IF($C$7,7,0),1,1)</f>
        <v>34.17</v>
      </c>
      <c r="F622" s="4">
        <f ca="1">OFFSET(InputPriceData!E$15,CalculationsAndCharts!$A622+$A$11,IF($C$7,7,0),1,1)</f>
        <v>33.630000000000003</v>
      </c>
      <c r="G622" s="4">
        <f ca="1">OFFSET(InputPriceData!F$15,CalculationsAndCharts!$A622+$A$11,IF($C$7,7,0),1,1)</f>
        <v>33.86</v>
      </c>
      <c r="H622" s="126" t="e">
        <f t="shared" si="358"/>
        <v>#N/A</v>
      </c>
      <c r="I622" s="41" t="e">
        <f t="shared" si="389"/>
        <v>#N/A</v>
      </c>
      <c r="J622" s="41" t="e">
        <f t="shared" si="389"/>
        <v>#N/A</v>
      </c>
      <c r="K622" s="215">
        <f t="shared" ca="1" si="359"/>
        <v>34.067715860992408</v>
      </c>
      <c r="L622" s="215">
        <f t="shared" ca="1" si="380"/>
        <v>34.067715860992408</v>
      </c>
      <c r="M622" s="121">
        <f t="shared" ca="1" si="360"/>
        <v>-0.13889892616899638</v>
      </c>
      <c r="N622" s="121">
        <f t="shared" ca="1" si="381"/>
        <v>0.18587826039215158</v>
      </c>
      <c r="O622" s="121">
        <f t="shared" ca="1" si="382"/>
        <v>0.70899272727089546</v>
      </c>
      <c r="P622" s="121">
        <f t="shared" ca="1" si="390"/>
        <v>-0.66010359860960377</v>
      </c>
      <c r="Q622" s="121">
        <f t="shared" ca="1" si="361"/>
        <v>0.61791259169268731</v>
      </c>
      <c r="R622" s="121">
        <f t="shared" ca="1" si="362"/>
        <v>0.65472464982308054</v>
      </c>
      <c r="S622" s="121"/>
      <c r="T622" s="124">
        <f t="shared" ca="1" si="363"/>
        <v>34.4</v>
      </c>
      <c r="U622" s="124">
        <f t="shared" ca="1" si="364"/>
        <v>32.57</v>
      </c>
      <c r="V622" s="121">
        <f t="shared" ca="1" si="365"/>
        <v>0.70491803278688547</v>
      </c>
      <c r="W622" s="121" t="e">
        <f t="shared" si="383"/>
        <v>#N/A</v>
      </c>
      <c r="X622" s="124">
        <f t="shared" si="384"/>
        <v>0.2</v>
      </c>
      <c r="Y622" s="124">
        <f t="shared" si="385"/>
        <v>0.8</v>
      </c>
      <c r="Z622" t="e">
        <f t="shared" ca="1" si="366"/>
        <v>#N/A</v>
      </c>
      <c r="AA622" t="e">
        <f t="shared" ca="1" si="367"/>
        <v>#N/A</v>
      </c>
      <c r="AB622" t="e">
        <f t="shared" ca="1" si="368"/>
        <v>#N/A</v>
      </c>
      <c r="AC622" t="e">
        <f t="shared" ca="1" si="369"/>
        <v>#N/A</v>
      </c>
      <c r="AD622" t="b">
        <f t="shared" ca="1" si="370"/>
        <v>0</v>
      </c>
      <c r="AE622" t="b">
        <f t="shared" ca="1" si="357"/>
        <v>0</v>
      </c>
      <c r="AF622" t="b">
        <f t="shared" ca="1" si="386"/>
        <v>0</v>
      </c>
      <c r="AG622" t="b">
        <f t="shared" ca="1" si="371"/>
        <v>0</v>
      </c>
      <c r="AH622" t="b">
        <f t="shared" ca="1" si="353"/>
        <v>0</v>
      </c>
      <c r="AI622" s="225" t="e">
        <f t="shared" ca="1" si="372"/>
        <v>#N/A</v>
      </c>
      <c r="AJ622" s="225" t="e">
        <f t="shared" ca="1" si="373"/>
        <v>#N/A</v>
      </c>
      <c r="AK622" s="225" t="e">
        <f t="shared" ca="1" si="374"/>
        <v>#N/A</v>
      </c>
      <c r="AL622" s="225" t="e">
        <f t="shared" ca="1" si="375"/>
        <v>#N/A</v>
      </c>
      <c r="AM622" t="b">
        <f t="shared" ca="1" si="376"/>
        <v>0</v>
      </c>
      <c r="AN622" t="b">
        <f t="shared" ca="1" si="354"/>
        <v>0</v>
      </c>
      <c r="AO622" t="b">
        <f t="shared" ca="1" si="387"/>
        <v>1</v>
      </c>
      <c r="AP622" t="b">
        <f t="shared" ca="1" si="377"/>
        <v>0</v>
      </c>
      <c r="AQ622" t="b">
        <f t="shared" ca="1" si="355"/>
        <v>0</v>
      </c>
      <c r="AR622" s="124" t="e">
        <f t="shared" ca="1" si="378"/>
        <v>#N/A</v>
      </c>
      <c r="AS622" s="124" t="e">
        <f t="shared" ca="1" si="379"/>
        <v>#N/A</v>
      </c>
      <c r="AT622" t="e">
        <f t="shared" ca="1" si="388"/>
        <v>#N/A</v>
      </c>
      <c r="AU622" t="e">
        <f t="shared" ca="1" si="388"/>
        <v>#N/A</v>
      </c>
    </row>
    <row r="623" spans="1:47" x14ac:dyDescent="0.25">
      <c r="A623">
        <v>591</v>
      </c>
      <c r="B623" s="74">
        <f ca="1">OFFSET(InputPriceData!B$15,CalculationsAndCharts!$A623+$A$11,0,1,1)</f>
        <v>40731</v>
      </c>
      <c r="C623" s="3">
        <f ca="1">OFFSET(InputPriceData!G$15,CalculationsAndCharts!$A623+$A$11,0,1,1)</f>
        <v>1343000</v>
      </c>
      <c r="D623" s="4">
        <f ca="1">OFFSET(InputPriceData!C$15,CalculationsAndCharts!$A623+$A$11,IF($C$7,7,0),1,1)</f>
        <v>34.14</v>
      </c>
      <c r="E623" s="4">
        <f ca="1">OFFSET(InputPriceData!D$15,CalculationsAndCharts!$A623+$A$11,IF($C$7,7,0),1,1)</f>
        <v>34.32</v>
      </c>
      <c r="F623" s="4">
        <f ca="1">OFFSET(InputPriceData!E$15,CalculationsAndCharts!$A623+$A$11,IF($C$7,7,0),1,1)</f>
        <v>33.909999999999997</v>
      </c>
      <c r="G623" s="4">
        <f ca="1">OFFSET(InputPriceData!F$15,CalculationsAndCharts!$A623+$A$11,IF($C$7,7,0),1,1)</f>
        <v>34.130000000000003</v>
      </c>
      <c r="H623" s="126" t="e">
        <f t="shared" si="358"/>
        <v>#N/A</v>
      </c>
      <c r="I623" s="41" t="e">
        <f t="shared" si="389"/>
        <v>#N/A</v>
      </c>
      <c r="J623" s="41" t="e">
        <f t="shared" si="389"/>
        <v>#N/A</v>
      </c>
      <c r="K623" s="215">
        <f t="shared" ca="1" si="359"/>
        <v>34.026734638514128</v>
      </c>
      <c r="L623" s="215">
        <f t="shared" ca="1" si="380"/>
        <v>34.026734638514128</v>
      </c>
      <c r="M623" s="121">
        <f t="shared" ca="1" si="360"/>
        <v>0.16913075686219159</v>
      </c>
      <c r="N623" s="121">
        <f t="shared" ca="1" si="381"/>
        <v>0.21383159480009878</v>
      </c>
      <c r="O623" s="121">
        <f t="shared" ca="1" si="382"/>
        <v>0.70899272727089546</v>
      </c>
      <c r="P623" s="121">
        <f t="shared" ca="1" si="390"/>
        <v>-0.91965796575617664</v>
      </c>
      <c r="Q623" s="121">
        <f t="shared" ca="1" si="361"/>
        <v>0.69596848815354539</v>
      </c>
      <c r="R623" s="121">
        <f t="shared" ca="1" si="362"/>
        <v>0.62936509949681541</v>
      </c>
      <c r="S623" s="121"/>
      <c r="T623" s="124">
        <f t="shared" ca="1" si="363"/>
        <v>34.4</v>
      </c>
      <c r="U623" s="124">
        <f t="shared" ca="1" si="364"/>
        <v>32.57</v>
      </c>
      <c r="V623" s="121">
        <f t="shared" ca="1" si="365"/>
        <v>0.85245901639344468</v>
      </c>
      <c r="W623" s="121" t="e">
        <f t="shared" si="383"/>
        <v>#N/A</v>
      </c>
      <c r="X623" s="124">
        <f t="shared" si="384"/>
        <v>0.2</v>
      </c>
      <c r="Y623" s="124">
        <f t="shared" si="385"/>
        <v>0.8</v>
      </c>
      <c r="Z623" t="e">
        <f t="shared" ca="1" si="366"/>
        <v>#N/A</v>
      </c>
      <c r="AA623" t="e">
        <f t="shared" ca="1" si="367"/>
        <v>#N/A</v>
      </c>
      <c r="AB623" t="e">
        <f t="shared" ca="1" si="368"/>
        <v>#N/A</v>
      </c>
      <c r="AC623" t="e">
        <f t="shared" ca="1" si="369"/>
        <v>#N/A</v>
      </c>
      <c r="AD623" t="b">
        <f t="shared" ca="1" si="370"/>
        <v>0</v>
      </c>
      <c r="AE623" t="b">
        <f t="shared" ca="1" si="357"/>
        <v>0</v>
      </c>
      <c r="AF623" t="b">
        <f t="shared" ca="1" si="386"/>
        <v>0</v>
      </c>
      <c r="AG623" t="b">
        <f t="shared" ca="1" si="371"/>
        <v>0</v>
      </c>
      <c r="AH623" t="b">
        <f t="shared" ca="1" si="353"/>
        <v>0</v>
      </c>
      <c r="AI623" s="225" t="e">
        <f t="shared" ca="1" si="372"/>
        <v>#N/A</v>
      </c>
      <c r="AJ623" s="225" t="e">
        <f t="shared" ca="1" si="373"/>
        <v>#N/A</v>
      </c>
      <c r="AK623" s="225" t="e">
        <f t="shared" ca="1" si="374"/>
        <v>#N/A</v>
      </c>
      <c r="AL623" s="225" t="e">
        <f t="shared" ca="1" si="375"/>
        <v>#N/A</v>
      </c>
      <c r="AM623" t="b">
        <f t="shared" ca="1" si="376"/>
        <v>0</v>
      </c>
      <c r="AN623" t="b">
        <f t="shared" ca="1" si="354"/>
        <v>0</v>
      </c>
      <c r="AO623" t="b">
        <f t="shared" ca="1" si="387"/>
        <v>1</v>
      </c>
      <c r="AP623" t="b">
        <f t="shared" ca="1" si="377"/>
        <v>0</v>
      </c>
      <c r="AQ623" t="b">
        <f t="shared" ca="1" si="355"/>
        <v>0</v>
      </c>
      <c r="AR623" s="124" t="e">
        <f t="shared" ca="1" si="378"/>
        <v>#N/A</v>
      </c>
      <c r="AS623" s="124" t="e">
        <f t="shared" ca="1" si="379"/>
        <v>#N/A</v>
      </c>
      <c r="AT623" t="e">
        <f t="shared" ca="1" si="388"/>
        <v>#N/A</v>
      </c>
      <c r="AU623" t="e">
        <f t="shared" ca="1" si="388"/>
        <v>#N/A</v>
      </c>
    </row>
    <row r="624" spans="1:47" x14ac:dyDescent="0.25">
      <c r="A624">
        <v>592</v>
      </c>
      <c r="B624" s="74">
        <f ca="1">OFFSET(InputPriceData!B$15,CalculationsAndCharts!$A624+$A$11,0,1,1)</f>
        <v>40730</v>
      </c>
      <c r="C624" s="3">
        <f ca="1">OFFSET(InputPriceData!G$15,CalculationsAndCharts!$A624+$A$11,0,1,1)</f>
        <v>752300</v>
      </c>
      <c r="D624" s="4">
        <f ca="1">OFFSET(InputPriceData!C$15,CalculationsAndCharts!$A624+$A$11,IF($C$7,7,0),1,1)</f>
        <v>34.090000000000003</v>
      </c>
      <c r="E624" s="4">
        <f ca="1">OFFSET(InputPriceData!D$15,CalculationsAndCharts!$A624+$A$11,IF($C$7,7,0),1,1)</f>
        <v>34.28</v>
      </c>
      <c r="F624" s="4">
        <f ca="1">OFFSET(InputPriceData!E$15,CalculationsAndCharts!$A624+$A$11,IF($C$7,7,0),1,1)</f>
        <v>33.96</v>
      </c>
      <c r="G624" s="4">
        <f ca="1">OFFSET(InputPriceData!F$15,CalculationsAndCharts!$A624+$A$11,IF($C$7,7,0),1,1)</f>
        <v>34.1</v>
      </c>
      <c r="H624" s="126" t="e">
        <f t="shared" si="358"/>
        <v>#N/A</v>
      </c>
      <c r="I624" s="41" t="e">
        <f t="shared" si="389"/>
        <v>#N/A</v>
      </c>
      <c r="J624" s="41" t="e">
        <f t="shared" si="389"/>
        <v>#N/A</v>
      </c>
      <c r="K624" s="215">
        <f t="shared" ca="1" si="359"/>
        <v>33.907564132500404</v>
      </c>
      <c r="L624" s="215">
        <f t="shared" ca="1" si="380"/>
        <v>33.907564132500404</v>
      </c>
      <c r="M624" s="121">
        <f t="shared" ca="1" si="360"/>
        <v>0.2084552024135973</v>
      </c>
      <c r="N624" s="121">
        <f t="shared" ca="1" si="381"/>
        <v>0.15949461200921042</v>
      </c>
      <c r="O624" s="121">
        <f t="shared" ca="1" si="382"/>
        <v>0.70899272727089546</v>
      </c>
      <c r="P624" s="121">
        <f t="shared" ca="1" si="390"/>
        <v>-1.1545725894158834</v>
      </c>
      <c r="Q624" s="121">
        <f t="shared" ca="1" si="361"/>
        <v>0.70513611176310453</v>
      </c>
      <c r="R624" s="121">
        <f t="shared" ca="1" si="362"/>
        <v>0.5846789669840895</v>
      </c>
      <c r="S624" s="121"/>
      <c r="T624" s="124">
        <f t="shared" ca="1" si="363"/>
        <v>34.4</v>
      </c>
      <c r="U624" s="124">
        <f t="shared" ca="1" si="364"/>
        <v>32.31</v>
      </c>
      <c r="V624" s="121">
        <f t="shared" ca="1" si="365"/>
        <v>0.85645933014354181</v>
      </c>
      <c r="W624" s="121" t="e">
        <f t="shared" si="383"/>
        <v>#N/A</v>
      </c>
      <c r="X624" s="124">
        <f t="shared" si="384"/>
        <v>0.2</v>
      </c>
      <c r="Y624" s="124">
        <f t="shared" si="385"/>
        <v>0.8</v>
      </c>
      <c r="Z624" t="e">
        <f t="shared" ca="1" si="366"/>
        <v>#N/A</v>
      </c>
      <c r="AA624" t="e">
        <f t="shared" ca="1" si="367"/>
        <v>#N/A</v>
      </c>
      <c r="AB624" t="e">
        <f t="shared" ca="1" si="368"/>
        <v>#N/A</v>
      </c>
      <c r="AC624" t="e">
        <f t="shared" ca="1" si="369"/>
        <v>#N/A</v>
      </c>
      <c r="AD624" t="b">
        <f t="shared" ca="1" si="370"/>
        <v>0</v>
      </c>
      <c r="AE624" t="b">
        <f t="shared" ca="1" si="357"/>
        <v>0</v>
      </c>
      <c r="AF624" t="b">
        <f t="shared" ca="1" si="386"/>
        <v>0</v>
      </c>
      <c r="AG624" t="b">
        <f t="shared" ca="1" si="371"/>
        <v>0</v>
      </c>
      <c r="AH624" t="b">
        <f t="shared" ca="1" si="353"/>
        <v>0</v>
      </c>
      <c r="AI624" s="225" t="e">
        <f t="shared" ca="1" si="372"/>
        <v>#N/A</v>
      </c>
      <c r="AJ624" s="225" t="e">
        <f t="shared" ca="1" si="373"/>
        <v>#N/A</v>
      </c>
      <c r="AK624" s="225" t="e">
        <f t="shared" ca="1" si="374"/>
        <v>#N/A</v>
      </c>
      <c r="AL624" s="225" t="e">
        <f t="shared" ca="1" si="375"/>
        <v>#N/A</v>
      </c>
      <c r="AM624" t="b">
        <f t="shared" ca="1" si="376"/>
        <v>0</v>
      </c>
      <c r="AN624" t="b">
        <f t="shared" ca="1" si="354"/>
        <v>0</v>
      </c>
      <c r="AO624" t="b">
        <f t="shared" ca="1" si="387"/>
        <v>1</v>
      </c>
      <c r="AP624" t="b">
        <f t="shared" ca="1" si="377"/>
        <v>0</v>
      </c>
      <c r="AQ624" t="b">
        <f t="shared" ca="1" si="355"/>
        <v>0</v>
      </c>
      <c r="AR624" s="124" t="e">
        <f t="shared" ca="1" si="378"/>
        <v>#N/A</v>
      </c>
      <c r="AS624" s="124" t="e">
        <f t="shared" ca="1" si="379"/>
        <v>#N/A</v>
      </c>
      <c r="AT624" t="e">
        <f t="shared" ca="1" si="388"/>
        <v>#N/A</v>
      </c>
      <c r="AU624" t="e">
        <f t="shared" ca="1" si="388"/>
        <v>#N/A</v>
      </c>
    </row>
    <row r="625" spans="1:47" x14ac:dyDescent="0.25">
      <c r="A625">
        <v>593</v>
      </c>
      <c r="B625" s="74">
        <f ca="1">OFFSET(InputPriceData!B$15,CalculationsAndCharts!$A625+$A$11,0,1,1)</f>
        <v>40729</v>
      </c>
      <c r="C625" s="3">
        <f ca="1">OFFSET(InputPriceData!G$15,CalculationsAndCharts!$A625+$A$11,0,1,1)</f>
        <v>595600</v>
      </c>
      <c r="D625" s="4">
        <f ca="1">OFFSET(InputPriceData!C$15,CalculationsAndCharts!$A625+$A$11,IF($C$7,7,0),1,1)</f>
        <v>34.1</v>
      </c>
      <c r="E625" s="4">
        <f ca="1">OFFSET(InputPriceData!D$15,CalculationsAndCharts!$A625+$A$11,IF($C$7,7,0),1,1)</f>
        <v>34.47</v>
      </c>
      <c r="F625" s="4">
        <f ca="1">OFFSET(InputPriceData!E$15,CalculationsAndCharts!$A625+$A$11,IF($C$7,7,0),1,1)</f>
        <v>33.94</v>
      </c>
      <c r="G625" s="4">
        <f ca="1">OFFSET(InputPriceData!F$15,CalculationsAndCharts!$A625+$A$11,IF($C$7,7,0),1,1)</f>
        <v>34.090000000000003</v>
      </c>
      <c r="H625" s="126" t="e">
        <f t="shared" si="358"/>
        <v>#N/A</v>
      </c>
      <c r="I625" s="41" t="e">
        <f t="shared" si="389"/>
        <v>#N/A</v>
      </c>
      <c r="J625" s="41" t="e">
        <f t="shared" si="389"/>
        <v>#N/A</v>
      </c>
      <c r="K625" s="215">
        <f t="shared" ca="1" si="359"/>
        <v>33.745488257406805</v>
      </c>
      <c r="L625" s="215">
        <f t="shared" ca="1" si="380"/>
        <v>33.745488257406805</v>
      </c>
      <c r="M625" s="121">
        <f t="shared" ca="1" si="360"/>
        <v>0.27581155941973318</v>
      </c>
      <c r="N625" s="121">
        <f t="shared" ca="1" si="381"/>
        <v>4.5414939646626365E-2</v>
      </c>
      <c r="O625" s="121">
        <f t="shared" ca="1" si="382"/>
        <v>0.70899272727089546</v>
      </c>
      <c r="P625" s="121">
        <f t="shared" ca="1" si="390"/>
        <v>-1.3015082227117236</v>
      </c>
      <c r="Q625" s="121">
        <f t="shared" ca="1" si="361"/>
        <v>0.66994405666408374</v>
      </c>
      <c r="R625" s="121">
        <f t="shared" ca="1" si="362"/>
        <v>0.54734695182882598</v>
      </c>
      <c r="S625" s="121"/>
      <c r="T625" s="124">
        <f t="shared" ca="1" si="363"/>
        <v>34.4</v>
      </c>
      <c r="U625" s="124">
        <f t="shared" ca="1" si="364"/>
        <v>32.31</v>
      </c>
      <c r="V625" s="121">
        <f t="shared" ca="1" si="365"/>
        <v>0.85167464114832736</v>
      </c>
      <c r="W625" s="121" t="e">
        <f t="shared" si="383"/>
        <v>#N/A</v>
      </c>
      <c r="X625" s="124">
        <f t="shared" si="384"/>
        <v>0.2</v>
      </c>
      <c r="Y625" s="124">
        <f t="shared" si="385"/>
        <v>0.8</v>
      </c>
      <c r="Z625" t="e">
        <f t="shared" ca="1" si="366"/>
        <v>#N/A</v>
      </c>
      <c r="AA625" t="e">
        <f t="shared" ca="1" si="367"/>
        <v>#N/A</v>
      </c>
      <c r="AB625" t="e">
        <f t="shared" ca="1" si="368"/>
        <v>#N/A</v>
      </c>
      <c r="AC625" t="e">
        <f t="shared" ca="1" si="369"/>
        <v>#N/A</v>
      </c>
      <c r="AD625" t="b">
        <f t="shared" ca="1" si="370"/>
        <v>0</v>
      </c>
      <c r="AE625" t="b">
        <f t="shared" ca="1" si="357"/>
        <v>0</v>
      </c>
      <c r="AF625" t="b">
        <f t="shared" ca="1" si="386"/>
        <v>0</v>
      </c>
      <c r="AG625" t="b">
        <f t="shared" ca="1" si="371"/>
        <v>0</v>
      </c>
      <c r="AH625" t="b">
        <f t="shared" ca="1" si="353"/>
        <v>0</v>
      </c>
      <c r="AI625" s="225" t="e">
        <f t="shared" ca="1" si="372"/>
        <v>#N/A</v>
      </c>
      <c r="AJ625" s="225" t="e">
        <f t="shared" ca="1" si="373"/>
        <v>#N/A</v>
      </c>
      <c r="AK625" s="225" t="e">
        <f t="shared" ca="1" si="374"/>
        <v>#N/A</v>
      </c>
      <c r="AL625" s="225" t="e">
        <f t="shared" ca="1" si="375"/>
        <v>#N/A</v>
      </c>
      <c r="AM625" t="b">
        <f t="shared" ca="1" si="376"/>
        <v>0</v>
      </c>
      <c r="AN625" t="b">
        <f t="shared" ca="1" si="354"/>
        <v>0</v>
      </c>
      <c r="AO625" t="b">
        <f t="shared" ca="1" si="387"/>
        <v>1</v>
      </c>
      <c r="AP625" t="b">
        <f t="shared" ca="1" si="377"/>
        <v>0</v>
      </c>
      <c r="AQ625" t="b">
        <f t="shared" ca="1" si="355"/>
        <v>0</v>
      </c>
      <c r="AR625" s="124" t="e">
        <f t="shared" ca="1" si="378"/>
        <v>#N/A</v>
      </c>
      <c r="AS625" s="124" t="e">
        <f t="shared" ca="1" si="379"/>
        <v>#N/A</v>
      </c>
      <c r="AT625" t="e">
        <f t="shared" ca="1" si="388"/>
        <v>#N/A</v>
      </c>
      <c r="AU625" t="e">
        <f t="shared" ca="1" si="388"/>
        <v>#N/A</v>
      </c>
    </row>
    <row r="626" spans="1:47" x14ac:dyDescent="0.25">
      <c r="A626">
        <v>594</v>
      </c>
      <c r="B626" s="74">
        <f ca="1">OFFSET(InputPriceData!B$15,CalculationsAndCharts!$A626+$A$11,0,1,1)</f>
        <v>40725</v>
      </c>
      <c r="C626" s="3">
        <f ca="1">OFFSET(InputPriceData!G$15,CalculationsAndCharts!$A626+$A$11,0,1,1)</f>
        <v>1249600</v>
      </c>
      <c r="D626" s="4">
        <f ca="1">OFFSET(InputPriceData!C$15,CalculationsAndCharts!$A626+$A$11,IF($C$7,7,0),1,1)</f>
        <v>33.92</v>
      </c>
      <c r="E626" s="4">
        <f ca="1">OFFSET(InputPriceData!D$15,CalculationsAndCharts!$A626+$A$11,IF($C$7,7,0),1,1)</f>
        <v>34.24</v>
      </c>
      <c r="F626" s="4">
        <f ca="1">OFFSET(InputPriceData!E$15,CalculationsAndCharts!$A626+$A$11,IF($C$7,7,0),1,1)</f>
        <v>33.79</v>
      </c>
      <c r="G626" s="4">
        <f ca="1">OFFSET(InputPriceData!F$15,CalculationsAndCharts!$A626+$A$11,IF($C$7,7,0),1,1)</f>
        <v>34</v>
      </c>
      <c r="H626" s="126" t="e">
        <f t="shared" si="358"/>
        <v>#N/A</v>
      </c>
      <c r="I626" s="41" t="e">
        <f t="shared" si="389"/>
        <v>#N/A</v>
      </c>
      <c r="J626" s="41" t="e">
        <f t="shared" si="389"/>
        <v>#N/A</v>
      </c>
      <c r="K626" s="215">
        <f t="shared" ca="1" si="359"/>
        <v>33.566536546073507</v>
      </c>
      <c r="L626" s="215">
        <f t="shared" ca="1" si="380"/>
        <v>33.566536546073507</v>
      </c>
      <c r="M626" s="121">
        <f t="shared" ca="1" si="360"/>
        <v>0.26632664400592337</v>
      </c>
      <c r="N626" s="121">
        <f t="shared" ca="1" si="381"/>
        <v>-0.11087951542747555</v>
      </c>
      <c r="O626" s="121">
        <f t="shared" ca="1" si="382"/>
        <v>0.70899272727089546</v>
      </c>
      <c r="P626" s="121">
        <f t="shared" ca="1" si="390"/>
        <v>-1.3015082227117236</v>
      </c>
      <c r="Q626" s="121">
        <f t="shared" ca="1" si="361"/>
        <v>0.592204996120266</v>
      </c>
      <c r="R626" s="121">
        <f t="shared" ca="1" si="362"/>
        <v>0.54286307438240256</v>
      </c>
      <c r="S626" s="121"/>
      <c r="T626" s="124">
        <f t="shared" ca="1" si="363"/>
        <v>34.4</v>
      </c>
      <c r="U626" s="124">
        <f t="shared" ca="1" si="364"/>
        <v>32.25</v>
      </c>
      <c r="V626" s="121">
        <f t="shared" ca="1" si="365"/>
        <v>0.81395348837209358</v>
      </c>
      <c r="W626" s="121" t="e">
        <f t="shared" si="383"/>
        <v>#N/A</v>
      </c>
      <c r="X626" s="124">
        <f t="shared" si="384"/>
        <v>0.2</v>
      </c>
      <c r="Y626" s="124">
        <f t="shared" si="385"/>
        <v>0.8</v>
      </c>
      <c r="Z626" t="e">
        <f t="shared" ca="1" si="366"/>
        <v>#N/A</v>
      </c>
      <c r="AA626" t="e">
        <f t="shared" ca="1" si="367"/>
        <v>#N/A</v>
      </c>
      <c r="AB626" t="e">
        <f t="shared" ca="1" si="368"/>
        <v>#N/A</v>
      </c>
      <c r="AC626" t="e">
        <f t="shared" ca="1" si="369"/>
        <v>#N/A</v>
      </c>
      <c r="AD626" t="b">
        <f t="shared" ca="1" si="370"/>
        <v>0</v>
      </c>
      <c r="AE626" t="b">
        <f t="shared" ca="1" si="357"/>
        <v>0</v>
      </c>
      <c r="AF626" t="b">
        <f t="shared" ca="1" si="386"/>
        <v>0</v>
      </c>
      <c r="AG626" t="b">
        <f t="shared" ca="1" si="371"/>
        <v>0</v>
      </c>
      <c r="AH626" t="b">
        <f t="shared" ca="1" si="353"/>
        <v>0</v>
      </c>
      <c r="AI626" s="225" t="e">
        <f t="shared" ca="1" si="372"/>
        <v>#N/A</v>
      </c>
      <c r="AJ626" s="225" t="e">
        <f t="shared" ca="1" si="373"/>
        <v>#N/A</v>
      </c>
      <c r="AK626" s="225" t="e">
        <f t="shared" ca="1" si="374"/>
        <v>#N/A</v>
      </c>
      <c r="AL626" s="225" t="e">
        <f t="shared" ca="1" si="375"/>
        <v>#N/A</v>
      </c>
      <c r="AM626" t="b">
        <f t="shared" ca="1" si="376"/>
        <v>0</v>
      </c>
      <c r="AN626" t="b">
        <f t="shared" ca="1" si="354"/>
        <v>0</v>
      </c>
      <c r="AO626" t="b">
        <f t="shared" ca="1" si="387"/>
        <v>1</v>
      </c>
      <c r="AP626" t="b">
        <f t="shared" ca="1" si="377"/>
        <v>0</v>
      </c>
      <c r="AQ626" t="b">
        <f t="shared" ca="1" si="355"/>
        <v>0</v>
      </c>
      <c r="AR626" s="124" t="e">
        <f t="shared" ca="1" si="378"/>
        <v>#N/A</v>
      </c>
      <c r="AS626" s="124" t="e">
        <f t="shared" ca="1" si="379"/>
        <v>#N/A</v>
      </c>
      <c r="AT626" t="e">
        <f t="shared" ca="1" si="388"/>
        <v>#N/A</v>
      </c>
      <c r="AU626" t="e">
        <f t="shared" ca="1" si="388"/>
        <v>#N/A</v>
      </c>
    </row>
    <row r="627" spans="1:47" x14ac:dyDescent="0.25">
      <c r="A627">
        <v>595</v>
      </c>
      <c r="B627" s="74">
        <f ca="1">OFFSET(InputPriceData!B$15,CalculationsAndCharts!$A627+$A$11,0,1,1)</f>
        <v>40724</v>
      </c>
      <c r="C627" s="3">
        <f ca="1">OFFSET(InputPriceData!G$15,CalculationsAndCharts!$A627+$A$11,0,1,1)</f>
        <v>1313300</v>
      </c>
      <c r="D627" s="4">
        <f ca="1">OFFSET(InputPriceData!C$15,CalculationsAndCharts!$A627+$A$11,IF($C$7,7,0),1,1)</f>
        <v>33.659999999999997</v>
      </c>
      <c r="E627" s="4">
        <f ca="1">OFFSET(InputPriceData!D$15,CalculationsAndCharts!$A627+$A$11,IF($C$7,7,0),1,1)</f>
        <v>34.39</v>
      </c>
      <c r="F627" s="4">
        <f ca="1">OFFSET(InputPriceData!E$15,CalculationsAndCharts!$A627+$A$11,IF($C$7,7,0),1,1)</f>
        <v>33.53</v>
      </c>
      <c r="G627" s="4">
        <f ca="1">OFFSET(InputPriceData!F$15,CalculationsAndCharts!$A627+$A$11,IF($C$7,7,0),1,1)</f>
        <v>33.89</v>
      </c>
      <c r="H627" s="126" t="e">
        <f t="shared" si="358"/>
        <v>#N/A</v>
      </c>
      <c r="I627" s="41" t="e">
        <f t="shared" si="389"/>
        <v>#N/A</v>
      </c>
      <c r="J627" s="41" t="e">
        <f t="shared" si="389"/>
        <v>#N/A</v>
      </c>
      <c r="K627" s="215">
        <f t="shared" ca="1" si="359"/>
        <v>33.42591822613133</v>
      </c>
      <c r="L627" s="215">
        <f t="shared" ca="1" si="380"/>
        <v>33.42591822613133</v>
      </c>
      <c r="M627" s="121">
        <f t="shared" ca="1" si="360"/>
        <v>0.23040931661759093</v>
      </c>
      <c r="N627" s="121">
        <f t="shared" ca="1" si="381"/>
        <v>-0.25581113579773557</v>
      </c>
      <c r="O627" s="121">
        <f t="shared" ca="1" si="382"/>
        <v>0.70899272727089546</v>
      </c>
      <c r="P627" s="121">
        <f t="shared" ca="1" si="390"/>
        <v>-1.3015082227117236</v>
      </c>
      <c r="Q627" s="121">
        <f t="shared" ca="1" si="361"/>
        <v>0.52011767859300351</v>
      </c>
      <c r="R627" s="121">
        <f t="shared" ca="1" si="362"/>
        <v>0.58625162078548998</v>
      </c>
      <c r="S627" s="121"/>
      <c r="T627" s="124">
        <f t="shared" ca="1" si="363"/>
        <v>34.4</v>
      </c>
      <c r="U627" s="124">
        <f t="shared" ca="1" si="364"/>
        <v>31.84</v>
      </c>
      <c r="V627" s="121">
        <f t="shared" ca="1" si="365"/>
        <v>0.80078125000000067</v>
      </c>
      <c r="W627" s="121" t="e">
        <f t="shared" si="383"/>
        <v>#N/A</v>
      </c>
      <c r="X627" s="124">
        <f t="shared" si="384"/>
        <v>0.2</v>
      </c>
      <c r="Y627" s="124">
        <f t="shared" si="385"/>
        <v>0.8</v>
      </c>
      <c r="Z627" t="e">
        <f t="shared" ca="1" si="366"/>
        <v>#N/A</v>
      </c>
      <c r="AA627" t="e">
        <f t="shared" ca="1" si="367"/>
        <v>#N/A</v>
      </c>
      <c r="AB627" t="e">
        <f t="shared" ca="1" si="368"/>
        <v>#N/A</v>
      </c>
      <c r="AC627" t="e">
        <f t="shared" ca="1" si="369"/>
        <v>#N/A</v>
      </c>
      <c r="AD627" t="b">
        <f t="shared" ca="1" si="370"/>
        <v>0</v>
      </c>
      <c r="AE627" t="b">
        <f t="shared" ca="1" si="357"/>
        <v>0</v>
      </c>
      <c r="AF627" t="b">
        <f t="shared" ca="1" si="386"/>
        <v>0</v>
      </c>
      <c r="AG627" t="b">
        <f t="shared" ca="1" si="371"/>
        <v>0</v>
      </c>
      <c r="AH627" t="b">
        <f t="shared" ca="1" si="353"/>
        <v>0</v>
      </c>
      <c r="AI627" s="225" t="e">
        <f t="shared" ca="1" si="372"/>
        <v>#N/A</v>
      </c>
      <c r="AJ627" s="225" t="e">
        <f t="shared" ca="1" si="373"/>
        <v>#N/A</v>
      </c>
      <c r="AK627" s="225" t="e">
        <f t="shared" ca="1" si="374"/>
        <v>#N/A</v>
      </c>
      <c r="AL627" s="225" t="e">
        <f t="shared" ca="1" si="375"/>
        <v>#N/A</v>
      </c>
      <c r="AM627" t="b">
        <f t="shared" ca="1" si="376"/>
        <v>0</v>
      </c>
      <c r="AN627" t="b">
        <f t="shared" ca="1" si="354"/>
        <v>0</v>
      </c>
      <c r="AO627" t="b">
        <f t="shared" ca="1" si="387"/>
        <v>1</v>
      </c>
      <c r="AP627" t="b">
        <f t="shared" ca="1" si="377"/>
        <v>0</v>
      </c>
      <c r="AQ627" t="b">
        <f t="shared" ca="1" si="355"/>
        <v>0</v>
      </c>
      <c r="AR627" s="124" t="e">
        <f t="shared" ca="1" si="378"/>
        <v>#N/A</v>
      </c>
      <c r="AS627" s="124" t="e">
        <f t="shared" ca="1" si="379"/>
        <v>#N/A</v>
      </c>
      <c r="AT627" t="e">
        <f t="shared" ca="1" si="388"/>
        <v>#N/A</v>
      </c>
      <c r="AU627" t="e">
        <f t="shared" ca="1" si="388"/>
        <v>#N/A</v>
      </c>
    </row>
    <row r="628" spans="1:47" x14ac:dyDescent="0.25">
      <c r="A628">
        <v>596</v>
      </c>
      <c r="B628" s="74">
        <f ca="1">OFFSET(InputPriceData!B$15,CalculationsAndCharts!$A628+$A$11,0,1,1)</f>
        <v>40723</v>
      </c>
      <c r="C628" s="3">
        <f ca="1">OFFSET(InputPriceData!G$15,CalculationsAndCharts!$A628+$A$11,0,1,1)</f>
        <v>2044000</v>
      </c>
      <c r="D628" s="4">
        <f ca="1">OFFSET(InputPriceData!C$15,CalculationsAndCharts!$A628+$A$11,IF($C$7,7,0),1,1)</f>
        <v>33.26</v>
      </c>
      <c r="E628" s="4">
        <f ca="1">OFFSET(InputPriceData!D$15,CalculationsAndCharts!$A628+$A$11,IF($C$7,7,0),1,1)</f>
        <v>33.6</v>
      </c>
      <c r="F628" s="4">
        <f ca="1">OFFSET(InputPriceData!E$15,CalculationsAndCharts!$A628+$A$11,IF($C$7,7,0),1,1)</f>
        <v>32.26</v>
      </c>
      <c r="G628" s="4">
        <f ca="1">OFFSET(InputPriceData!F$15,CalculationsAndCharts!$A628+$A$11,IF($C$7,7,0),1,1)</f>
        <v>33.42</v>
      </c>
      <c r="H628" s="126" t="e">
        <f t="shared" si="358"/>
        <v>#N/A</v>
      </c>
      <c r="I628" s="41" t="e">
        <f t="shared" si="389"/>
        <v>#N/A</v>
      </c>
      <c r="J628" s="41" t="e">
        <f t="shared" si="389"/>
        <v>#N/A</v>
      </c>
      <c r="K628" s="215">
        <f t="shared" ca="1" si="359"/>
        <v>33.403500165412829</v>
      </c>
      <c r="L628" s="215">
        <f t="shared" ca="1" si="380"/>
        <v>33.403500165412829</v>
      </c>
      <c r="M628" s="121">
        <f t="shared" ca="1" si="360"/>
        <v>-0.21080322304591464</v>
      </c>
      <c r="N628" s="121">
        <f t="shared" ca="1" si="381"/>
        <v>-0.29788823400827569</v>
      </c>
      <c r="O628" s="121">
        <f t="shared" ca="1" si="382"/>
        <v>0.70899272727089546</v>
      </c>
      <c r="P628" s="121">
        <f t="shared" ca="1" si="390"/>
        <v>-1.3015082227117236</v>
      </c>
      <c r="Q628" s="121">
        <f t="shared" ca="1" si="361"/>
        <v>0.49918901491298689</v>
      </c>
      <c r="R628" s="121">
        <f t="shared" ca="1" si="362"/>
        <v>0.67322455538348369</v>
      </c>
      <c r="S628" s="121"/>
      <c r="T628" s="124">
        <f t="shared" ca="1" si="363"/>
        <v>34.4</v>
      </c>
      <c r="U628" s="124">
        <f t="shared" ca="1" si="364"/>
        <v>31.84</v>
      </c>
      <c r="V628" s="121">
        <f t="shared" ca="1" si="365"/>
        <v>0.617187500000001</v>
      </c>
      <c r="W628" s="121" t="e">
        <f t="shared" si="383"/>
        <v>#N/A</v>
      </c>
      <c r="X628" s="124">
        <f t="shared" si="384"/>
        <v>0.2</v>
      </c>
      <c r="Y628" s="124">
        <f t="shared" si="385"/>
        <v>0.8</v>
      </c>
      <c r="Z628" t="e">
        <f t="shared" ca="1" si="366"/>
        <v>#N/A</v>
      </c>
      <c r="AA628" t="e">
        <f t="shared" ca="1" si="367"/>
        <v>#N/A</v>
      </c>
      <c r="AB628" t="e">
        <f t="shared" ca="1" si="368"/>
        <v>#N/A</v>
      </c>
      <c r="AC628" t="e">
        <f t="shared" ca="1" si="369"/>
        <v>#N/A</v>
      </c>
      <c r="AD628" t="b">
        <f t="shared" ca="1" si="370"/>
        <v>0</v>
      </c>
      <c r="AE628" t="b">
        <f t="shared" ca="1" si="357"/>
        <v>0</v>
      </c>
      <c r="AF628" t="b">
        <f t="shared" ca="1" si="386"/>
        <v>0</v>
      </c>
      <c r="AG628" t="b">
        <f t="shared" ca="1" si="371"/>
        <v>0</v>
      </c>
      <c r="AH628" t="b">
        <f t="shared" ca="1" si="353"/>
        <v>0</v>
      </c>
      <c r="AI628" s="225" t="e">
        <f t="shared" ca="1" si="372"/>
        <v>#N/A</v>
      </c>
      <c r="AJ628" s="225" t="e">
        <f t="shared" ca="1" si="373"/>
        <v>#N/A</v>
      </c>
      <c r="AK628" s="225" t="e">
        <f t="shared" ca="1" si="374"/>
        <v>#N/A</v>
      </c>
      <c r="AL628" s="225" t="e">
        <f t="shared" ca="1" si="375"/>
        <v>#N/A</v>
      </c>
      <c r="AM628" t="b">
        <f t="shared" ca="1" si="376"/>
        <v>0</v>
      </c>
      <c r="AN628" t="b">
        <f t="shared" ca="1" si="354"/>
        <v>0</v>
      </c>
      <c r="AO628" t="b">
        <f t="shared" ca="1" si="387"/>
        <v>1</v>
      </c>
      <c r="AP628" t="b">
        <f t="shared" ca="1" si="377"/>
        <v>0</v>
      </c>
      <c r="AQ628" t="b">
        <f t="shared" ca="1" si="355"/>
        <v>0</v>
      </c>
      <c r="AR628" s="124" t="e">
        <f t="shared" ca="1" si="378"/>
        <v>#N/A</v>
      </c>
      <c r="AS628" s="124" t="e">
        <f t="shared" ca="1" si="379"/>
        <v>#N/A</v>
      </c>
      <c r="AT628" t="e">
        <f t="shared" ca="1" si="388"/>
        <v>#N/A</v>
      </c>
      <c r="AU628" t="e">
        <f t="shared" ca="1" si="388"/>
        <v>#N/A</v>
      </c>
    </row>
    <row r="629" spans="1:47" x14ac:dyDescent="0.25">
      <c r="A629">
        <v>597</v>
      </c>
      <c r="B629" s="74">
        <f ca="1">OFFSET(InputPriceData!B$15,CalculationsAndCharts!$A629+$A$11,0,1,1)</f>
        <v>40722</v>
      </c>
      <c r="C629" s="3">
        <f ca="1">OFFSET(InputPriceData!G$15,CalculationsAndCharts!$A629+$A$11,0,1,1)</f>
        <v>1031500</v>
      </c>
      <c r="D629" s="4">
        <f ca="1">OFFSET(InputPriceData!C$15,CalculationsAndCharts!$A629+$A$11,IF($C$7,7,0),1,1)</f>
        <v>33.369999999999997</v>
      </c>
      <c r="E629" s="4">
        <f ca="1">OFFSET(InputPriceData!D$15,CalculationsAndCharts!$A629+$A$11,IF($C$7,7,0),1,1)</f>
        <v>33.520000000000003</v>
      </c>
      <c r="F629" s="4">
        <f ca="1">OFFSET(InputPriceData!E$15,CalculationsAndCharts!$A629+$A$11,IF($C$7,7,0),1,1)</f>
        <v>33.130000000000003</v>
      </c>
      <c r="G629" s="4">
        <f ca="1">OFFSET(InputPriceData!F$15,CalculationsAndCharts!$A629+$A$11,IF($C$7,7,0),1,1)</f>
        <v>33.46</v>
      </c>
      <c r="H629" s="126" t="e">
        <f t="shared" si="358"/>
        <v>#N/A</v>
      </c>
      <c r="I629" s="41" t="e">
        <f t="shared" si="389"/>
        <v>#N/A</v>
      </c>
      <c r="J629" s="41" t="e">
        <f t="shared" si="389"/>
        <v>#N/A</v>
      </c>
      <c r="K629" s="215">
        <f t="shared" ca="1" si="359"/>
        <v>33.50378165323437</v>
      </c>
      <c r="L629" s="215">
        <f t="shared" ca="1" si="380"/>
        <v>33.50378165323437</v>
      </c>
      <c r="M629" s="121">
        <f t="shared" ca="1" si="360"/>
        <v>-0.17915201286070645</v>
      </c>
      <c r="N629" s="121">
        <f t="shared" ca="1" si="381"/>
        <v>-0.2108210813686669</v>
      </c>
      <c r="O629" s="121">
        <f t="shared" ca="1" si="382"/>
        <v>0.70899272727089546</v>
      </c>
      <c r="P629" s="121">
        <f t="shared" ca="1" si="390"/>
        <v>-1.3015082227117236</v>
      </c>
      <c r="Q629" s="121">
        <f t="shared" ca="1" si="361"/>
        <v>0.54249521312212545</v>
      </c>
      <c r="R629" s="121">
        <f t="shared" ca="1" si="362"/>
        <v>0.78401407428984293</v>
      </c>
      <c r="S629" s="121"/>
      <c r="T629" s="124">
        <f t="shared" ca="1" si="363"/>
        <v>34.4</v>
      </c>
      <c r="U629" s="124">
        <f t="shared" ca="1" si="364"/>
        <v>31.81</v>
      </c>
      <c r="V629" s="121">
        <f t="shared" ca="1" si="365"/>
        <v>0.6370656370656379</v>
      </c>
      <c r="W629" s="121" t="e">
        <f t="shared" si="383"/>
        <v>#N/A</v>
      </c>
      <c r="X629" s="124">
        <f t="shared" si="384"/>
        <v>0.2</v>
      </c>
      <c r="Y629" s="124">
        <f t="shared" si="385"/>
        <v>0.8</v>
      </c>
      <c r="Z629" t="e">
        <f t="shared" ca="1" si="366"/>
        <v>#N/A</v>
      </c>
      <c r="AA629" t="e">
        <f t="shared" ca="1" si="367"/>
        <v>#N/A</v>
      </c>
      <c r="AB629" t="e">
        <f t="shared" ca="1" si="368"/>
        <v>#N/A</v>
      </c>
      <c r="AC629" t="e">
        <f t="shared" ca="1" si="369"/>
        <v>#N/A</v>
      </c>
      <c r="AD629" t="b">
        <f t="shared" ca="1" si="370"/>
        <v>0</v>
      </c>
      <c r="AE629" t="b">
        <f t="shared" ca="1" si="357"/>
        <v>0</v>
      </c>
      <c r="AF629" t="b">
        <f t="shared" ca="1" si="386"/>
        <v>0</v>
      </c>
      <c r="AG629" t="b">
        <f t="shared" ca="1" si="371"/>
        <v>0</v>
      </c>
      <c r="AH629" t="b">
        <f t="shared" ca="1" si="353"/>
        <v>0</v>
      </c>
      <c r="AI629" s="225" t="e">
        <f t="shared" ca="1" si="372"/>
        <v>#N/A</v>
      </c>
      <c r="AJ629" s="225" t="e">
        <f t="shared" ca="1" si="373"/>
        <v>#N/A</v>
      </c>
      <c r="AK629" s="225" t="e">
        <f t="shared" ca="1" si="374"/>
        <v>#N/A</v>
      </c>
      <c r="AL629" s="225" t="e">
        <f t="shared" ca="1" si="375"/>
        <v>#N/A</v>
      </c>
      <c r="AM629" t="b">
        <f t="shared" ca="1" si="376"/>
        <v>0</v>
      </c>
      <c r="AN629" t="b">
        <f t="shared" ca="1" si="354"/>
        <v>0</v>
      </c>
      <c r="AO629" t="b">
        <f t="shared" ca="1" si="387"/>
        <v>1</v>
      </c>
      <c r="AP629" t="b">
        <f t="shared" ca="1" si="377"/>
        <v>0</v>
      </c>
      <c r="AQ629" t="b">
        <f t="shared" ca="1" si="355"/>
        <v>0</v>
      </c>
      <c r="AR629" s="124" t="e">
        <f t="shared" ca="1" si="378"/>
        <v>#N/A</v>
      </c>
      <c r="AS629" s="124" t="e">
        <f t="shared" ca="1" si="379"/>
        <v>#N/A</v>
      </c>
      <c r="AT629" t="e">
        <f t="shared" ca="1" si="388"/>
        <v>#N/A</v>
      </c>
      <c r="AU629" t="e">
        <f t="shared" ca="1" si="388"/>
        <v>#N/A</v>
      </c>
    </row>
    <row r="630" spans="1:47" x14ac:dyDescent="0.25">
      <c r="A630">
        <v>598</v>
      </c>
      <c r="B630" s="74">
        <f ca="1">OFFSET(InputPriceData!B$15,CalculationsAndCharts!$A630+$A$11,0,1,1)</f>
        <v>40721</v>
      </c>
      <c r="C630" s="3">
        <f ca="1">OFFSET(InputPriceData!G$15,CalculationsAndCharts!$A630+$A$11,0,1,1)</f>
        <v>1723200</v>
      </c>
      <c r="D630" s="4">
        <f ca="1">OFFSET(InputPriceData!C$15,CalculationsAndCharts!$A630+$A$11,IF($C$7,7,0),1,1)</f>
        <v>33.28</v>
      </c>
      <c r="E630" s="4">
        <f ca="1">OFFSET(InputPriceData!D$15,CalculationsAndCharts!$A630+$A$11,IF($C$7,7,0),1,1)</f>
        <v>33.47</v>
      </c>
      <c r="F630" s="4">
        <f ca="1">OFFSET(InputPriceData!E$15,CalculationsAndCharts!$A630+$A$11,IF($C$7,7,0),1,1)</f>
        <v>33.049999999999997</v>
      </c>
      <c r="G630" s="4">
        <f ca="1">OFFSET(InputPriceData!F$15,CalculationsAndCharts!$A630+$A$11,IF($C$7,7,0),1,1)</f>
        <v>33.090000000000003</v>
      </c>
      <c r="H630" s="126" t="e">
        <f t="shared" si="358"/>
        <v>#N/A</v>
      </c>
      <c r="I630" s="41" t="e">
        <f t="shared" si="389"/>
        <v>#N/A</v>
      </c>
      <c r="J630" s="41" t="e">
        <f t="shared" si="389"/>
        <v>#N/A</v>
      </c>
      <c r="K630" s="215">
        <f t="shared" ca="1" si="359"/>
        <v>33.708344954570727</v>
      </c>
      <c r="L630" s="215">
        <f t="shared" ca="1" si="380"/>
        <v>33.708344954570727</v>
      </c>
      <c r="M630" s="121">
        <f t="shared" ca="1" si="360"/>
        <v>-0.59014691822258525</v>
      </c>
      <c r="N630" s="121">
        <f t="shared" ca="1" si="381"/>
        <v>1.061955289646313E-2</v>
      </c>
      <c r="O630" s="121">
        <f t="shared" ca="1" si="382"/>
        <v>0.70899272727089546</v>
      </c>
      <c r="P630" s="121">
        <f t="shared" ca="1" si="390"/>
        <v>-1.3015082227117236</v>
      </c>
      <c r="Q630" s="121">
        <f t="shared" ca="1" si="361"/>
        <v>0.65263723233730886</v>
      </c>
      <c r="R630" s="121">
        <f t="shared" ca="1" si="362"/>
        <v>0.89140976260192328</v>
      </c>
      <c r="S630" s="121"/>
      <c r="T630" s="124">
        <f t="shared" ca="1" si="363"/>
        <v>35.07</v>
      </c>
      <c r="U630" s="124">
        <f t="shared" ca="1" si="364"/>
        <v>31.81</v>
      </c>
      <c r="V630" s="121">
        <f t="shared" ca="1" si="365"/>
        <v>0.39263803680981718</v>
      </c>
      <c r="W630" s="121" t="e">
        <f t="shared" si="383"/>
        <v>#N/A</v>
      </c>
      <c r="X630" s="124">
        <f t="shared" si="384"/>
        <v>0.2</v>
      </c>
      <c r="Y630" s="124">
        <f t="shared" si="385"/>
        <v>0.8</v>
      </c>
      <c r="Z630" t="e">
        <f t="shared" ca="1" si="366"/>
        <v>#N/A</v>
      </c>
      <c r="AA630" t="e">
        <f t="shared" ca="1" si="367"/>
        <v>#N/A</v>
      </c>
      <c r="AB630" t="e">
        <f t="shared" ca="1" si="368"/>
        <v>#N/A</v>
      </c>
      <c r="AC630" t="e">
        <f t="shared" ca="1" si="369"/>
        <v>#N/A</v>
      </c>
      <c r="AD630" t="b">
        <f t="shared" ca="1" si="370"/>
        <v>0</v>
      </c>
      <c r="AE630" t="b">
        <f t="shared" ca="1" si="357"/>
        <v>0</v>
      </c>
      <c r="AF630" t="b">
        <f t="shared" ca="1" si="386"/>
        <v>0</v>
      </c>
      <c r="AG630" t="b">
        <f t="shared" ca="1" si="371"/>
        <v>0</v>
      </c>
      <c r="AH630" t="b">
        <f t="shared" ca="1" si="353"/>
        <v>0</v>
      </c>
      <c r="AI630" s="225" t="e">
        <f t="shared" ca="1" si="372"/>
        <v>#N/A</v>
      </c>
      <c r="AJ630" s="225" t="e">
        <f t="shared" ca="1" si="373"/>
        <v>#N/A</v>
      </c>
      <c r="AK630" s="225" t="e">
        <f t="shared" ca="1" si="374"/>
        <v>#N/A</v>
      </c>
      <c r="AL630" s="225" t="e">
        <f t="shared" ca="1" si="375"/>
        <v>#N/A</v>
      </c>
      <c r="AM630" t="b">
        <f t="shared" ca="1" si="376"/>
        <v>0</v>
      </c>
      <c r="AN630" t="b">
        <f t="shared" ca="1" si="354"/>
        <v>0</v>
      </c>
      <c r="AO630" t="b">
        <f t="shared" ca="1" si="387"/>
        <v>1</v>
      </c>
      <c r="AP630" t="b">
        <f t="shared" ca="1" si="377"/>
        <v>0</v>
      </c>
      <c r="AQ630" t="b">
        <f t="shared" ca="1" si="355"/>
        <v>0</v>
      </c>
      <c r="AR630" s="124" t="e">
        <f t="shared" ca="1" si="378"/>
        <v>#N/A</v>
      </c>
      <c r="AS630" s="124" t="e">
        <f t="shared" ca="1" si="379"/>
        <v>#N/A</v>
      </c>
      <c r="AT630" t="e">
        <f t="shared" ca="1" si="388"/>
        <v>#N/A</v>
      </c>
      <c r="AU630" t="e">
        <f t="shared" ca="1" si="388"/>
        <v>#N/A</v>
      </c>
    </row>
    <row r="631" spans="1:47" x14ac:dyDescent="0.25">
      <c r="A631">
        <v>599</v>
      </c>
      <c r="B631" s="74">
        <f ca="1">OFFSET(InputPriceData!B$15,CalculationsAndCharts!$A631+$A$11,0,1,1)</f>
        <v>40718</v>
      </c>
      <c r="C631" s="3">
        <f ca="1">OFFSET(InputPriceData!G$15,CalculationsAndCharts!$A631+$A$11,0,1,1)</f>
        <v>2018200</v>
      </c>
      <c r="D631" s="4">
        <f ca="1">OFFSET(InputPriceData!C$15,CalculationsAndCharts!$A631+$A$11,IF($C$7,7,0),1,1)</f>
        <v>33.590000000000003</v>
      </c>
      <c r="E631" s="4">
        <f ca="1">OFFSET(InputPriceData!D$15,CalculationsAndCharts!$A631+$A$11,IF($C$7,7,0),1,1)</f>
        <v>33.659999999999997</v>
      </c>
      <c r="F631" s="4">
        <f ca="1">OFFSET(InputPriceData!E$15,CalculationsAndCharts!$A631+$A$11,IF($C$7,7,0),1,1)</f>
        <v>33.270000000000003</v>
      </c>
      <c r="G631" s="4">
        <f ca="1">OFFSET(InputPriceData!F$15,CalculationsAndCharts!$A631+$A$11,IF($C$7,7,0),1,1)</f>
        <v>33.44</v>
      </c>
      <c r="H631" s="126" t="e">
        <f t="shared" si="358"/>
        <v>#N/A</v>
      </c>
      <c r="I631" s="41" t="e">
        <f t="shared" si="389"/>
        <v>#N/A</v>
      </c>
      <c r="J631" s="41" t="e">
        <f t="shared" si="389"/>
        <v>#N/A</v>
      </c>
      <c r="K631" s="215">
        <f t="shared" ca="1" si="359"/>
        <v>33.939002204307315</v>
      </c>
      <c r="L631" s="215">
        <f t="shared" ca="1" si="380"/>
        <v>33.939002204307315</v>
      </c>
      <c r="M631" s="121">
        <f t="shared" ca="1" si="360"/>
        <v>-0.2876590896309586</v>
      </c>
      <c r="N631" s="121">
        <f t="shared" ca="1" si="381"/>
        <v>0.30574540704869546</v>
      </c>
      <c r="O631" s="121">
        <f t="shared" ca="1" si="382"/>
        <v>0.70899272727089546</v>
      </c>
      <c r="P631" s="121">
        <f t="shared" ca="1" si="390"/>
        <v>-1.3015082227117236</v>
      </c>
      <c r="Q631" s="121">
        <f t="shared" ca="1" si="361"/>
        <v>0.79942943064727912</v>
      </c>
      <c r="R631" s="121">
        <f t="shared" ca="1" si="362"/>
        <v>0.97167685980122043</v>
      </c>
      <c r="S631" s="121"/>
      <c r="T631" s="124">
        <f t="shared" ca="1" si="363"/>
        <v>35.07</v>
      </c>
      <c r="U631" s="124">
        <f t="shared" ca="1" si="364"/>
        <v>31.81</v>
      </c>
      <c r="V631" s="121">
        <f t="shared" ca="1" si="365"/>
        <v>0.49999999999999944</v>
      </c>
      <c r="W631" s="121" t="e">
        <f t="shared" si="383"/>
        <v>#N/A</v>
      </c>
      <c r="X631" s="124">
        <f t="shared" si="384"/>
        <v>0.2</v>
      </c>
      <c r="Y631" s="124">
        <f t="shared" si="385"/>
        <v>0.8</v>
      </c>
      <c r="Z631" t="e">
        <f t="shared" ca="1" si="366"/>
        <v>#N/A</v>
      </c>
      <c r="AA631" t="e">
        <f t="shared" ca="1" si="367"/>
        <v>#N/A</v>
      </c>
      <c r="AB631" t="e">
        <f t="shared" ca="1" si="368"/>
        <v>#N/A</v>
      </c>
      <c r="AC631" t="e">
        <f t="shared" ca="1" si="369"/>
        <v>#N/A</v>
      </c>
      <c r="AD631" t="b">
        <f t="shared" ca="1" si="370"/>
        <v>0</v>
      </c>
      <c r="AE631" t="b">
        <f t="shared" ca="1" si="357"/>
        <v>0</v>
      </c>
      <c r="AF631" t="b">
        <f t="shared" ca="1" si="386"/>
        <v>0</v>
      </c>
      <c r="AG631" t="b">
        <f t="shared" ca="1" si="371"/>
        <v>0</v>
      </c>
      <c r="AH631" t="b">
        <f t="shared" ca="1" si="353"/>
        <v>0</v>
      </c>
      <c r="AI631" s="225" t="e">
        <f t="shared" ca="1" si="372"/>
        <v>#N/A</v>
      </c>
      <c r="AJ631" s="225" t="e">
        <f t="shared" ca="1" si="373"/>
        <v>#N/A</v>
      </c>
      <c r="AK631" s="225" t="e">
        <f t="shared" ca="1" si="374"/>
        <v>#N/A</v>
      </c>
      <c r="AL631" s="225" t="e">
        <f t="shared" ca="1" si="375"/>
        <v>#N/A</v>
      </c>
      <c r="AM631" t="b">
        <f t="shared" ca="1" si="376"/>
        <v>0</v>
      </c>
      <c r="AN631" t="b">
        <f t="shared" ca="1" si="354"/>
        <v>0</v>
      </c>
      <c r="AO631" t="b">
        <f t="shared" ca="1" si="387"/>
        <v>1</v>
      </c>
      <c r="AP631" t="b">
        <f t="shared" ca="1" si="377"/>
        <v>0</v>
      </c>
      <c r="AQ631" t="b">
        <f t="shared" ca="1" si="355"/>
        <v>0</v>
      </c>
      <c r="AR631" s="124" t="e">
        <f t="shared" ca="1" si="378"/>
        <v>#N/A</v>
      </c>
      <c r="AS631" s="124" t="e">
        <f t="shared" ca="1" si="379"/>
        <v>#N/A</v>
      </c>
      <c r="AT631" t="e">
        <f t="shared" ca="1" si="388"/>
        <v>#N/A</v>
      </c>
      <c r="AU631" t="e">
        <f t="shared" ca="1" si="388"/>
        <v>#N/A</v>
      </c>
    </row>
    <row r="632" spans="1:47" x14ac:dyDescent="0.25">
      <c r="A632">
        <v>600</v>
      </c>
      <c r="B632" s="74">
        <f ca="1">OFFSET(InputPriceData!B$15,CalculationsAndCharts!$A632+$A$11,0,1,1)</f>
        <v>40717</v>
      </c>
      <c r="C632" s="3">
        <f ca="1">OFFSET(InputPriceData!G$15,CalculationsAndCharts!$A632+$A$11,0,1,1)</f>
        <v>2061000</v>
      </c>
      <c r="D632" s="4">
        <f ca="1">OFFSET(InputPriceData!C$15,CalculationsAndCharts!$A632+$A$11,IF($C$7,7,0),1,1)</f>
        <v>33.15</v>
      </c>
      <c r="E632" s="4">
        <f ca="1">OFFSET(InputPriceData!D$15,CalculationsAndCharts!$A632+$A$11,IF($C$7,7,0),1,1)</f>
        <v>33.94</v>
      </c>
      <c r="F632" s="4">
        <f ca="1">OFFSET(InputPriceData!E$15,CalculationsAndCharts!$A632+$A$11,IF($C$7,7,0),1,1)</f>
        <v>33.01</v>
      </c>
      <c r="G632" s="4">
        <f ca="1">OFFSET(InputPriceData!F$15,CalculationsAndCharts!$A632+$A$11,IF($C$7,7,0),1,1)</f>
        <v>33.57</v>
      </c>
      <c r="H632" s="126" t="e">
        <f t="shared" si="358"/>
        <v>#N/A</v>
      </c>
      <c r="I632" s="41" t="e">
        <f t="shared" si="389"/>
        <v>#N/A</v>
      </c>
      <c r="J632" s="41" t="e">
        <f t="shared" si="389"/>
        <v>#N/A</v>
      </c>
      <c r="K632" s="215">
        <f t="shared" ca="1" si="359"/>
        <v>34.084988437165293</v>
      </c>
      <c r="L632" s="215">
        <f t="shared" ca="1" si="380"/>
        <v>34.084988437165293</v>
      </c>
      <c r="M632" s="121">
        <f t="shared" ca="1" si="360"/>
        <v>-0.16274017487843218</v>
      </c>
      <c r="N632" s="121">
        <f t="shared" ca="1" si="381"/>
        <v>0.56499688475196863</v>
      </c>
      <c r="O632" s="121">
        <f t="shared" ca="1" si="382"/>
        <v>0.70899272727089546</v>
      </c>
      <c r="P632" s="121">
        <f t="shared" ca="1" si="390"/>
        <v>-1.3015082227117236</v>
      </c>
      <c r="Q632" s="121">
        <f t="shared" ca="1" si="361"/>
        <v>0.92837812759045357</v>
      </c>
      <c r="R632" s="121">
        <f t="shared" ca="1" si="362"/>
        <v>1.0156502281035233</v>
      </c>
      <c r="S632" s="121"/>
      <c r="T632" s="124">
        <f t="shared" ca="1" si="363"/>
        <v>35.07</v>
      </c>
      <c r="U632" s="124">
        <f t="shared" ca="1" si="364"/>
        <v>31.81</v>
      </c>
      <c r="V632" s="121">
        <f t="shared" ca="1" si="365"/>
        <v>0.53987730061349715</v>
      </c>
      <c r="W632" s="121" t="e">
        <f t="shared" si="383"/>
        <v>#N/A</v>
      </c>
      <c r="X632" s="124">
        <f t="shared" si="384"/>
        <v>0.2</v>
      </c>
      <c r="Y632" s="124">
        <f t="shared" si="385"/>
        <v>0.8</v>
      </c>
      <c r="Z632" t="e">
        <f t="shared" ca="1" si="366"/>
        <v>#N/A</v>
      </c>
      <c r="AA632" t="e">
        <f t="shared" ca="1" si="367"/>
        <v>#N/A</v>
      </c>
      <c r="AB632" t="e">
        <f t="shared" ca="1" si="368"/>
        <v>#N/A</v>
      </c>
      <c r="AC632" t="e">
        <f t="shared" ca="1" si="369"/>
        <v>#N/A</v>
      </c>
      <c r="AD632" t="b">
        <f t="shared" ca="1" si="370"/>
        <v>0</v>
      </c>
      <c r="AE632" t="b">
        <f t="shared" ca="1" si="357"/>
        <v>0</v>
      </c>
      <c r="AF632" t="b">
        <f t="shared" ca="1" si="386"/>
        <v>0</v>
      </c>
      <c r="AG632" t="b">
        <f t="shared" ca="1" si="371"/>
        <v>0</v>
      </c>
      <c r="AH632" t="b">
        <f t="shared" ca="1" si="353"/>
        <v>0</v>
      </c>
      <c r="AI632" s="225" t="e">
        <f t="shared" ca="1" si="372"/>
        <v>#N/A</v>
      </c>
      <c r="AJ632" s="225" t="e">
        <f t="shared" ca="1" si="373"/>
        <v>#N/A</v>
      </c>
      <c r="AK632" s="225" t="e">
        <f t="shared" ca="1" si="374"/>
        <v>#N/A</v>
      </c>
      <c r="AL632" s="225" t="e">
        <f t="shared" ca="1" si="375"/>
        <v>#N/A</v>
      </c>
      <c r="AM632" t="b">
        <f t="shared" ca="1" si="376"/>
        <v>0</v>
      </c>
      <c r="AN632" t="b">
        <f t="shared" ca="1" si="354"/>
        <v>0</v>
      </c>
      <c r="AO632" t="b">
        <f t="shared" ca="1" si="387"/>
        <v>1</v>
      </c>
      <c r="AP632" t="b">
        <f t="shared" ca="1" si="377"/>
        <v>0</v>
      </c>
      <c r="AQ632" t="b">
        <f t="shared" ca="1" si="355"/>
        <v>0</v>
      </c>
      <c r="AR632" s="124" t="e">
        <f t="shared" ca="1" si="378"/>
        <v>#N/A</v>
      </c>
      <c r="AS632" s="124" t="e">
        <f t="shared" ca="1" si="379"/>
        <v>#N/A</v>
      </c>
      <c r="AT632" t="e">
        <f t="shared" ca="1" si="388"/>
        <v>#N/A</v>
      </c>
      <c r="AU632" t="e">
        <f t="shared" ca="1" si="388"/>
        <v>#N/A</v>
      </c>
    </row>
    <row r="633" spans="1:47" x14ac:dyDescent="0.25">
      <c r="A633">
        <v>601</v>
      </c>
      <c r="B633" s="74">
        <f ca="1">OFFSET(InputPriceData!B$15,CalculationsAndCharts!$A633+$A$11,0,1,1)</f>
        <v>40716</v>
      </c>
      <c r="C633" s="3">
        <f ca="1">OFFSET(InputPriceData!G$15,CalculationsAndCharts!$A633+$A$11,0,1,1)</f>
        <v>1079000</v>
      </c>
      <c r="D633" s="4">
        <f ca="1">OFFSET(InputPriceData!C$15,CalculationsAndCharts!$A633+$A$11,IF($C$7,7,0),1,1)</f>
        <v>34.369999999999997</v>
      </c>
      <c r="E633" s="4">
        <f ca="1">OFFSET(InputPriceData!D$15,CalculationsAndCharts!$A633+$A$11,IF($C$7,7,0),1,1)</f>
        <v>34.49</v>
      </c>
      <c r="F633" s="4">
        <f ca="1">OFFSET(InputPriceData!E$15,CalculationsAndCharts!$A633+$A$11,IF($C$7,7,0),1,1)</f>
        <v>33.96</v>
      </c>
      <c r="G633" s="4">
        <f ca="1">OFFSET(InputPriceData!F$15,CalculationsAndCharts!$A633+$A$11,IF($C$7,7,0),1,1)</f>
        <v>33.979999999999997</v>
      </c>
      <c r="H633" s="126" t="e">
        <f t="shared" si="358"/>
        <v>#N/A</v>
      </c>
      <c r="I633" s="41" t="e">
        <f t="shared" ref="I633:J652" si="391">IF($A633=$E$25,I$32,NA())</f>
        <v>#N/A</v>
      </c>
      <c r="J633" s="41" t="e">
        <f t="shared" si="391"/>
        <v>#N/A</v>
      </c>
      <c r="K633" s="215">
        <f t="shared" ca="1" si="359"/>
        <v>34.082972267305259</v>
      </c>
      <c r="L633" s="215">
        <f t="shared" ca="1" si="380"/>
        <v>34.082972267305259</v>
      </c>
      <c r="M633" s="121">
        <f t="shared" ca="1" si="360"/>
        <v>0.29700350061018344</v>
      </c>
      <c r="N633" s="121">
        <f t="shared" ca="1" si="381"/>
        <v>0.70899272727089546</v>
      </c>
      <c r="O633" s="121">
        <f t="shared" ca="1" si="382"/>
        <v>0.70899272727089546</v>
      </c>
      <c r="P633" s="121">
        <f t="shared" ca="1" si="390"/>
        <v>-1.3015082227117236</v>
      </c>
      <c r="Q633" s="121">
        <f t="shared" ca="1" si="361"/>
        <v>1</v>
      </c>
      <c r="R633" s="121">
        <f t="shared" ca="1" si="362"/>
        <v>1.0291709075816573</v>
      </c>
      <c r="S633" s="121"/>
      <c r="T633" s="124">
        <f t="shared" ca="1" si="363"/>
        <v>35.07</v>
      </c>
      <c r="U633" s="124">
        <f t="shared" ca="1" si="364"/>
        <v>31.81</v>
      </c>
      <c r="V633" s="121">
        <f t="shared" ca="1" si="365"/>
        <v>0.66564417177914026</v>
      </c>
      <c r="W633" s="121" t="e">
        <f t="shared" si="383"/>
        <v>#N/A</v>
      </c>
      <c r="X633" s="124">
        <f t="shared" si="384"/>
        <v>0.2</v>
      </c>
      <c r="Y633" s="124">
        <f t="shared" si="385"/>
        <v>0.8</v>
      </c>
      <c r="Z633" t="e">
        <f t="shared" ca="1" si="366"/>
        <v>#N/A</v>
      </c>
      <c r="AA633" t="e">
        <f t="shared" ca="1" si="367"/>
        <v>#N/A</v>
      </c>
      <c r="AB633" t="e">
        <f t="shared" ca="1" si="368"/>
        <v>#N/A</v>
      </c>
      <c r="AC633" t="e">
        <f t="shared" ca="1" si="369"/>
        <v>#N/A</v>
      </c>
      <c r="AD633" t="b">
        <f t="shared" ca="1" si="370"/>
        <v>0</v>
      </c>
      <c r="AE633" t="b">
        <f t="shared" ca="1" si="357"/>
        <v>0</v>
      </c>
      <c r="AF633" t="b">
        <f t="shared" ca="1" si="386"/>
        <v>0</v>
      </c>
      <c r="AG633" t="b">
        <f t="shared" ca="1" si="371"/>
        <v>0</v>
      </c>
      <c r="AH633" t="b">
        <f t="shared" ca="1" si="353"/>
        <v>0</v>
      </c>
      <c r="AI633" s="225" t="e">
        <f t="shared" ca="1" si="372"/>
        <v>#N/A</v>
      </c>
      <c r="AJ633" s="225" t="e">
        <f t="shared" ca="1" si="373"/>
        <v>#N/A</v>
      </c>
      <c r="AK633" s="225" t="e">
        <f t="shared" ca="1" si="374"/>
        <v>#N/A</v>
      </c>
      <c r="AL633" s="225" t="e">
        <f t="shared" ca="1" si="375"/>
        <v>#N/A</v>
      </c>
      <c r="AM633" t="b">
        <f t="shared" ca="1" si="376"/>
        <v>0</v>
      </c>
      <c r="AN633" t="b">
        <f t="shared" ca="1" si="354"/>
        <v>0</v>
      </c>
      <c r="AO633" t="b">
        <f t="shared" ca="1" si="387"/>
        <v>1</v>
      </c>
      <c r="AP633" t="b">
        <f t="shared" ca="1" si="377"/>
        <v>0</v>
      </c>
      <c r="AQ633" t="b">
        <f t="shared" ca="1" si="355"/>
        <v>0</v>
      </c>
      <c r="AR633" s="124" t="e">
        <f t="shared" ca="1" si="378"/>
        <v>#N/A</v>
      </c>
      <c r="AS633" s="124" t="e">
        <f t="shared" ca="1" si="379"/>
        <v>#N/A</v>
      </c>
      <c r="AT633" t="e">
        <f t="shared" ca="1" si="388"/>
        <v>#N/A</v>
      </c>
      <c r="AU633" t="e">
        <f t="shared" ca="1" si="388"/>
        <v>#N/A</v>
      </c>
    </row>
    <row r="634" spans="1:47" x14ac:dyDescent="0.25">
      <c r="A634">
        <v>602</v>
      </c>
      <c r="B634" s="74">
        <f ca="1">OFFSET(InputPriceData!B$15,CalculationsAndCharts!$A634+$A$11,0,1,1)</f>
        <v>40715</v>
      </c>
      <c r="C634" s="3">
        <f ca="1">OFFSET(InputPriceData!G$15,CalculationsAndCharts!$A634+$A$11,0,1,1)</f>
        <v>1277700</v>
      </c>
      <c r="D634" s="4">
        <f ca="1">OFFSET(InputPriceData!C$15,CalculationsAndCharts!$A634+$A$11,IF($C$7,7,0),1,1)</f>
        <v>34.47</v>
      </c>
      <c r="E634" s="4">
        <f ca="1">OFFSET(InputPriceData!D$15,CalculationsAndCharts!$A634+$A$11,IF($C$7,7,0),1,1)</f>
        <v>34.700000000000003</v>
      </c>
      <c r="F634" s="4">
        <f ca="1">OFFSET(InputPriceData!E$15,CalculationsAndCharts!$A634+$A$11,IF($C$7,7,0),1,1)</f>
        <v>34.229999999999997</v>
      </c>
      <c r="G634" s="4">
        <f ca="1">OFFSET(InputPriceData!F$15,CalculationsAndCharts!$A634+$A$11,IF($C$7,7,0),1,1)</f>
        <v>34.4</v>
      </c>
      <c r="H634" s="126" t="e">
        <f t="shared" si="358"/>
        <v>#N/A</v>
      </c>
      <c r="I634" s="41" t="e">
        <f t="shared" si="391"/>
        <v>#N/A</v>
      </c>
      <c r="J634" s="41" t="e">
        <f t="shared" si="391"/>
        <v>#N/A</v>
      </c>
      <c r="K634" s="215">
        <f t="shared" ca="1" si="359"/>
        <v>33.888526548931793</v>
      </c>
      <c r="L634" s="215">
        <f t="shared" ca="1" si="380"/>
        <v>33.888526548931793</v>
      </c>
      <c r="M634" s="121">
        <f t="shared" ca="1" si="360"/>
        <v>0.85856693563854369</v>
      </c>
      <c r="N634" s="121">
        <f t="shared" ca="1" si="381"/>
        <v>0.66405729638741118</v>
      </c>
      <c r="O634" s="121">
        <f t="shared" ca="1" si="382"/>
        <v>0.66405729638741118</v>
      </c>
      <c r="P634" s="121">
        <f t="shared" ca="1" si="390"/>
        <v>-1.3015082227117236</v>
      </c>
      <c r="Q634" s="121">
        <f t="shared" ca="1" si="361"/>
        <v>1</v>
      </c>
      <c r="R634" s="121">
        <f t="shared" ca="1" si="362"/>
        <v>1.0220507078457919</v>
      </c>
      <c r="S634" s="121"/>
      <c r="T634" s="124">
        <f t="shared" ca="1" si="363"/>
        <v>35.07</v>
      </c>
      <c r="U634" s="124">
        <f t="shared" ca="1" si="364"/>
        <v>31.81</v>
      </c>
      <c r="V634" s="121">
        <f t="shared" ca="1" si="365"/>
        <v>0.79447852760736148</v>
      </c>
      <c r="W634" s="121" t="e">
        <f t="shared" si="383"/>
        <v>#N/A</v>
      </c>
      <c r="X634" s="124">
        <f t="shared" si="384"/>
        <v>0.2</v>
      </c>
      <c r="Y634" s="124">
        <f t="shared" si="385"/>
        <v>0.8</v>
      </c>
      <c r="Z634" t="e">
        <f t="shared" ca="1" si="366"/>
        <v>#N/A</v>
      </c>
      <c r="AA634" t="e">
        <f t="shared" ca="1" si="367"/>
        <v>#N/A</v>
      </c>
      <c r="AB634" t="e">
        <f t="shared" ca="1" si="368"/>
        <v>#N/A</v>
      </c>
      <c r="AC634" t="e">
        <f t="shared" ca="1" si="369"/>
        <v>#N/A</v>
      </c>
      <c r="AD634" t="b">
        <f t="shared" ca="1" si="370"/>
        <v>0</v>
      </c>
      <c r="AE634" t="b">
        <f t="shared" ca="1" si="357"/>
        <v>0</v>
      </c>
      <c r="AF634" t="b">
        <f t="shared" ca="1" si="386"/>
        <v>0</v>
      </c>
      <c r="AG634" t="b">
        <f t="shared" ca="1" si="371"/>
        <v>0</v>
      </c>
      <c r="AH634" t="b">
        <f t="shared" ca="1" si="353"/>
        <v>0</v>
      </c>
      <c r="AI634" s="225" t="e">
        <f t="shared" ca="1" si="372"/>
        <v>#N/A</v>
      </c>
      <c r="AJ634" s="225" t="e">
        <f t="shared" ca="1" si="373"/>
        <v>#N/A</v>
      </c>
      <c r="AK634" s="225" t="e">
        <f t="shared" ca="1" si="374"/>
        <v>#N/A</v>
      </c>
      <c r="AL634" s="225" t="e">
        <f t="shared" ca="1" si="375"/>
        <v>#N/A</v>
      </c>
      <c r="AM634" t="b">
        <f t="shared" ca="1" si="376"/>
        <v>0</v>
      </c>
      <c r="AN634" t="b">
        <f t="shared" ca="1" si="354"/>
        <v>0</v>
      </c>
      <c r="AO634" t="b">
        <f t="shared" ca="1" si="387"/>
        <v>1</v>
      </c>
      <c r="AP634" t="b">
        <f t="shared" ca="1" si="377"/>
        <v>0</v>
      </c>
      <c r="AQ634" t="b">
        <f t="shared" ca="1" si="355"/>
        <v>0</v>
      </c>
      <c r="AR634" s="124" t="e">
        <f t="shared" ca="1" si="378"/>
        <v>#N/A</v>
      </c>
      <c r="AS634" s="124" t="e">
        <f t="shared" ca="1" si="379"/>
        <v>#N/A</v>
      </c>
      <c r="AT634" t="e">
        <f t="shared" ca="1" si="388"/>
        <v>#N/A</v>
      </c>
      <c r="AU634" t="e">
        <f t="shared" ca="1" si="388"/>
        <v>#N/A</v>
      </c>
    </row>
    <row r="635" spans="1:47" x14ac:dyDescent="0.25">
      <c r="A635">
        <v>603</v>
      </c>
      <c r="B635" s="74">
        <f ca="1">OFFSET(InputPriceData!B$15,CalculationsAndCharts!$A635+$A$11,0,1,1)</f>
        <v>40714</v>
      </c>
      <c r="C635" s="3">
        <f ca="1">OFFSET(InputPriceData!G$15,CalculationsAndCharts!$A635+$A$11,0,1,1)</f>
        <v>793200</v>
      </c>
      <c r="D635" s="4">
        <f ca="1">OFFSET(InputPriceData!C$15,CalculationsAndCharts!$A635+$A$11,IF($C$7,7,0),1,1)</f>
        <v>33.65</v>
      </c>
      <c r="E635" s="4">
        <f ca="1">OFFSET(InputPriceData!D$15,CalculationsAndCharts!$A635+$A$11,IF($C$7,7,0),1,1)</f>
        <v>34.270000000000003</v>
      </c>
      <c r="F635" s="4">
        <f ca="1">OFFSET(InputPriceData!E$15,CalculationsAndCharts!$A635+$A$11,IF($C$7,7,0),1,1)</f>
        <v>33.56</v>
      </c>
      <c r="G635" s="4">
        <f ca="1">OFFSET(InputPriceData!F$15,CalculationsAndCharts!$A635+$A$11,IF($C$7,7,0),1,1)</f>
        <v>34.270000000000003</v>
      </c>
      <c r="H635" s="126" t="e">
        <f t="shared" si="358"/>
        <v>#N/A</v>
      </c>
      <c r="I635" s="41" t="e">
        <f t="shared" si="391"/>
        <v>#N/A</v>
      </c>
      <c r="J635" s="41" t="e">
        <f t="shared" si="391"/>
        <v>#N/A</v>
      </c>
      <c r="K635" s="215">
        <f t="shared" ca="1" si="359"/>
        <v>33.601307304052796</v>
      </c>
      <c r="L635" s="215">
        <f t="shared" ca="1" si="380"/>
        <v>33.601307304052796</v>
      </c>
      <c r="M635" s="121">
        <f t="shared" ca="1" si="360"/>
        <v>0.92168867643204067</v>
      </c>
      <c r="N635" s="121">
        <f t="shared" ca="1" si="381"/>
        <v>0.50170731765516197</v>
      </c>
      <c r="O635" s="121">
        <f t="shared" ca="1" si="382"/>
        <v>0.50170731765516197</v>
      </c>
      <c r="P635" s="121">
        <f t="shared" ca="1" si="390"/>
        <v>-1.3015082227117236</v>
      </c>
      <c r="Q635" s="121">
        <f t="shared" ca="1" si="361"/>
        <v>1</v>
      </c>
      <c r="R635" s="121">
        <f t="shared" ca="1" si="362"/>
        <v>0.99116783148512622</v>
      </c>
      <c r="S635" s="121"/>
      <c r="T635" s="124">
        <f t="shared" ca="1" si="363"/>
        <v>35.07</v>
      </c>
      <c r="U635" s="124">
        <f t="shared" ca="1" si="364"/>
        <v>31.81</v>
      </c>
      <c r="V635" s="121">
        <f t="shared" ca="1" si="365"/>
        <v>0.754601226993866</v>
      </c>
      <c r="W635" s="121" t="e">
        <f t="shared" si="383"/>
        <v>#N/A</v>
      </c>
      <c r="X635" s="124">
        <f t="shared" si="384"/>
        <v>0.2</v>
      </c>
      <c r="Y635" s="124">
        <f t="shared" si="385"/>
        <v>0.8</v>
      </c>
      <c r="Z635" t="e">
        <f t="shared" ca="1" si="366"/>
        <v>#N/A</v>
      </c>
      <c r="AA635" t="e">
        <f t="shared" ca="1" si="367"/>
        <v>#N/A</v>
      </c>
      <c r="AB635" t="e">
        <f t="shared" ca="1" si="368"/>
        <v>#N/A</v>
      </c>
      <c r="AC635" t="e">
        <f t="shared" ca="1" si="369"/>
        <v>#N/A</v>
      </c>
      <c r="AD635" t="b">
        <f t="shared" ca="1" si="370"/>
        <v>0</v>
      </c>
      <c r="AE635" t="b">
        <f t="shared" ca="1" si="357"/>
        <v>0</v>
      </c>
      <c r="AF635" t="b">
        <f t="shared" ca="1" si="386"/>
        <v>0</v>
      </c>
      <c r="AG635" t="b">
        <f t="shared" ca="1" si="371"/>
        <v>0</v>
      </c>
      <c r="AH635" t="b">
        <f t="shared" ca="1" si="353"/>
        <v>0</v>
      </c>
      <c r="AI635" s="225" t="e">
        <f t="shared" ca="1" si="372"/>
        <v>#N/A</v>
      </c>
      <c r="AJ635" s="225" t="e">
        <f t="shared" ca="1" si="373"/>
        <v>#N/A</v>
      </c>
      <c r="AK635" s="225" t="e">
        <f t="shared" ca="1" si="374"/>
        <v>#N/A</v>
      </c>
      <c r="AL635" s="225" t="e">
        <f t="shared" ca="1" si="375"/>
        <v>#N/A</v>
      </c>
      <c r="AM635" t="b">
        <f t="shared" ca="1" si="376"/>
        <v>0</v>
      </c>
      <c r="AN635" t="b">
        <f t="shared" ca="1" si="354"/>
        <v>0</v>
      </c>
      <c r="AO635" t="b">
        <f t="shared" ca="1" si="387"/>
        <v>1</v>
      </c>
      <c r="AP635" t="b">
        <f t="shared" ca="1" si="377"/>
        <v>0</v>
      </c>
      <c r="AQ635" t="b">
        <f t="shared" ca="1" si="355"/>
        <v>0</v>
      </c>
      <c r="AR635" s="124" t="e">
        <f t="shared" ca="1" si="378"/>
        <v>#N/A</v>
      </c>
      <c r="AS635" s="124" t="e">
        <f t="shared" ca="1" si="379"/>
        <v>#N/A</v>
      </c>
      <c r="AT635" t="e">
        <f t="shared" ca="1" si="388"/>
        <v>#N/A</v>
      </c>
      <c r="AU635" t="e">
        <f t="shared" ca="1" si="388"/>
        <v>#N/A</v>
      </c>
    </row>
    <row r="636" spans="1:47" x14ac:dyDescent="0.25">
      <c r="A636">
        <v>604</v>
      </c>
      <c r="B636" s="74">
        <f ca="1">OFFSET(InputPriceData!B$15,CalculationsAndCharts!$A636+$A$11,0,1,1)</f>
        <v>40711</v>
      </c>
      <c r="C636" s="3">
        <f ca="1">OFFSET(InputPriceData!G$15,CalculationsAndCharts!$A636+$A$11,0,1,1)</f>
        <v>2439000</v>
      </c>
      <c r="D636" s="4">
        <f ca="1">OFFSET(InputPriceData!C$15,CalculationsAndCharts!$A636+$A$11,IF($C$7,7,0),1,1)</f>
        <v>33.28</v>
      </c>
      <c r="E636" s="4">
        <f ca="1">OFFSET(InputPriceData!D$15,CalculationsAndCharts!$A636+$A$11,IF($C$7,7,0),1,1)</f>
        <v>33.96</v>
      </c>
      <c r="F636" s="4">
        <f ca="1">OFFSET(InputPriceData!E$15,CalculationsAndCharts!$A636+$A$11,IF($C$7,7,0),1,1)</f>
        <v>33.229999999999997</v>
      </c>
      <c r="G636" s="4">
        <f ca="1">OFFSET(InputPriceData!F$15,CalculationsAndCharts!$A636+$A$11,IF($C$7,7,0),1,1)</f>
        <v>33.89</v>
      </c>
      <c r="H636" s="126" t="e">
        <f t="shared" si="358"/>
        <v>#N/A</v>
      </c>
      <c r="I636" s="41" t="e">
        <f t="shared" si="391"/>
        <v>#N/A</v>
      </c>
      <c r="J636" s="41" t="e">
        <f t="shared" si="391"/>
        <v>#N/A</v>
      </c>
      <c r="K636" s="215">
        <f t="shared" ca="1" si="359"/>
        <v>33.354536691611138</v>
      </c>
      <c r="L636" s="215">
        <f t="shared" ca="1" si="380"/>
        <v>33.354536691611138</v>
      </c>
      <c r="M636" s="121">
        <f t="shared" ca="1" si="360"/>
        <v>0.7141067604364133</v>
      </c>
      <c r="N636" s="121">
        <f t="shared" ca="1" si="381"/>
        <v>0.34603583286279488</v>
      </c>
      <c r="O636" s="121">
        <f t="shared" ca="1" si="382"/>
        <v>0.34603583286279488</v>
      </c>
      <c r="P636" s="121">
        <f t="shared" ca="1" si="390"/>
        <v>-1.3015082227117236</v>
      </c>
      <c r="Q636" s="121">
        <f t="shared" ca="1" si="361"/>
        <v>1</v>
      </c>
      <c r="R636" s="121">
        <f t="shared" ca="1" si="362"/>
        <v>0.92151694708121046</v>
      </c>
      <c r="S636" s="121"/>
      <c r="T636" s="124">
        <f t="shared" ca="1" si="363"/>
        <v>35.07</v>
      </c>
      <c r="U636" s="124">
        <f t="shared" ca="1" si="364"/>
        <v>31.81</v>
      </c>
      <c r="V636" s="121">
        <f t="shared" ca="1" si="365"/>
        <v>0.63803680981595123</v>
      </c>
      <c r="W636" s="121" t="e">
        <f t="shared" si="383"/>
        <v>#N/A</v>
      </c>
      <c r="X636" s="124">
        <f t="shared" si="384"/>
        <v>0.2</v>
      </c>
      <c r="Y636" s="124">
        <f t="shared" si="385"/>
        <v>0.8</v>
      </c>
      <c r="Z636" t="e">
        <f t="shared" ca="1" si="366"/>
        <v>#N/A</v>
      </c>
      <c r="AA636">
        <f t="shared" ca="1" si="367"/>
        <v>33.28</v>
      </c>
      <c r="AB636" t="e">
        <f t="shared" ca="1" si="368"/>
        <v>#N/A</v>
      </c>
      <c r="AC636" t="e">
        <f t="shared" ca="1" si="369"/>
        <v>#N/A</v>
      </c>
      <c r="AD636" t="b">
        <f t="shared" ca="1" si="370"/>
        <v>0</v>
      </c>
      <c r="AE636" t="b">
        <f t="shared" ca="1" si="357"/>
        <v>0</v>
      </c>
      <c r="AF636" t="b">
        <f t="shared" ca="1" si="386"/>
        <v>1</v>
      </c>
      <c r="AG636" t="b">
        <f t="shared" ca="1" si="371"/>
        <v>0</v>
      </c>
      <c r="AH636" t="b">
        <f t="shared" ca="1" si="353"/>
        <v>1</v>
      </c>
      <c r="AI636" s="225" t="e">
        <f t="shared" ca="1" si="372"/>
        <v>#N/A</v>
      </c>
      <c r="AJ636" s="225">
        <f t="shared" ca="1" si="373"/>
        <v>33.28</v>
      </c>
      <c r="AK636" s="225" t="e">
        <f t="shared" ca="1" si="374"/>
        <v>#N/A</v>
      </c>
      <c r="AL636" s="225">
        <f t="shared" ca="1" si="375"/>
        <v>33.28</v>
      </c>
      <c r="AM636" t="b">
        <f t="shared" ca="1" si="376"/>
        <v>0</v>
      </c>
      <c r="AN636" t="b">
        <f t="shared" ca="1" si="354"/>
        <v>1</v>
      </c>
      <c r="AO636" t="b">
        <f t="shared" ca="1" si="387"/>
        <v>1</v>
      </c>
      <c r="AP636" t="b">
        <f t="shared" ca="1" si="377"/>
        <v>0</v>
      </c>
      <c r="AQ636" t="b">
        <f t="shared" ca="1" si="355"/>
        <v>0</v>
      </c>
      <c r="AR636" s="124">
        <f t="shared" ca="1" si="378"/>
        <v>33.28</v>
      </c>
      <c r="AS636" s="124" t="e">
        <f t="shared" ca="1" si="379"/>
        <v>#N/A</v>
      </c>
      <c r="AT636">
        <f t="shared" ca="1" si="388"/>
        <v>33.28</v>
      </c>
      <c r="AU636" t="e">
        <f t="shared" ca="1" si="388"/>
        <v>#N/A</v>
      </c>
    </row>
    <row r="637" spans="1:47" x14ac:dyDescent="0.25">
      <c r="A637">
        <v>605</v>
      </c>
      <c r="B637" s="74">
        <f ca="1">OFFSET(InputPriceData!B$15,CalculationsAndCharts!$A637+$A$11,0,1,1)</f>
        <v>40710</v>
      </c>
      <c r="C637" s="3">
        <f ca="1">OFFSET(InputPriceData!G$15,CalculationsAndCharts!$A637+$A$11,0,1,1)</f>
        <v>1425800</v>
      </c>
      <c r="D637" s="4">
        <f ca="1">OFFSET(InputPriceData!C$15,CalculationsAndCharts!$A637+$A$11,IF($C$7,7,0),1,1)</f>
        <v>33.36</v>
      </c>
      <c r="E637" s="4">
        <f ca="1">OFFSET(InputPriceData!D$15,CalculationsAndCharts!$A637+$A$11,IF($C$7,7,0),1,1)</f>
        <v>33.44</v>
      </c>
      <c r="F637" s="4">
        <f ca="1">OFFSET(InputPriceData!E$15,CalculationsAndCharts!$A637+$A$11,IF($C$7,7,0),1,1)</f>
        <v>33.049999999999997</v>
      </c>
      <c r="G637" s="4">
        <f ca="1">OFFSET(InputPriceData!F$15,CalculationsAndCharts!$A637+$A$11,IF($C$7,7,0),1,1)</f>
        <v>33.18</v>
      </c>
      <c r="H637" s="126" t="e">
        <f t="shared" si="358"/>
        <v>#N/A</v>
      </c>
      <c r="I637" s="41" t="e">
        <f t="shared" si="391"/>
        <v>#N/A</v>
      </c>
      <c r="J637" s="41" t="e">
        <f t="shared" si="391"/>
        <v>#N/A</v>
      </c>
      <c r="K637" s="215">
        <f t="shared" ca="1" si="359"/>
        <v>33.201045534006319</v>
      </c>
      <c r="L637" s="215">
        <f t="shared" ca="1" si="380"/>
        <v>33.201045534006319</v>
      </c>
      <c r="M637" s="121">
        <f t="shared" ca="1" si="360"/>
        <v>9.4693139157783823E-2</v>
      </c>
      <c r="N637" s="121">
        <f t="shared" ca="1" si="381"/>
        <v>0.25795662600809977</v>
      </c>
      <c r="O637" s="121">
        <f t="shared" ca="1" si="382"/>
        <v>0.25795662600809977</v>
      </c>
      <c r="P637" s="121">
        <f t="shared" ca="1" si="390"/>
        <v>-1.3015082227117236</v>
      </c>
      <c r="Q637" s="121">
        <f t="shared" ca="1" si="361"/>
        <v>1</v>
      </c>
      <c r="R637" s="121">
        <f t="shared" ca="1" si="362"/>
        <v>0.80047507178586519</v>
      </c>
      <c r="S637" s="121"/>
      <c r="T637" s="124">
        <f t="shared" ca="1" si="363"/>
        <v>35.07</v>
      </c>
      <c r="U637" s="124">
        <f t="shared" ca="1" si="364"/>
        <v>31.81</v>
      </c>
      <c r="V637" s="121">
        <f t="shared" ca="1" si="365"/>
        <v>0.42024539877300626</v>
      </c>
      <c r="W637" s="121" t="e">
        <f t="shared" si="383"/>
        <v>#N/A</v>
      </c>
      <c r="X637" s="124">
        <f t="shared" si="384"/>
        <v>0.2</v>
      </c>
      <c r="Y637" s="124">
        <f t="shared" si="385"/>
        <v>0.8</v>
      </c>
      <c r="Z637" t="e">
        <f t="shared" ca="1" si="366"/>
        <v>#N/A</v>
      </c>
      <c r="AA637" t="e">
        <f t="shared" ca="1" si="367"/>
        <v>#N/A</v>
      </c>
      <c r="AB637" t="e">
        <f t="shared" ca="1" si="368"/>
        <v>#N/A</v>
      </c>
      <c r="AC637">
        <f t="shared" ca="1" si="369"/>
        <v>0.80047507178586519</v>
      </c>
      <c r="AD637" t="b">
        <f t="shared" ca="1" si="370"/>
        <v>0</v>
      </c>
      <c r="AE637" t="b">
        <f t="shared" ca="1" si="357"/>
        <v>0</v>
      </c>
      <c r="AF637" t="b">
        <f t="shared" ca="1" si="386"/>
        <v>1</v>
      </c>
      <c r="AG637" t="b">
        <f t="shared" ca="1" si="371"/>
        <v>1</v>
      </c>
      <c r="AH637" t="b">
        <f t="shared" ca="1" si="353"/>
        <v>0</v>
      </c>
      <c r="AI637" s="225" t="e">
        <f t="shared" ca="1" si="372"/>
        <v>#N/A</v>
      </c>
      <c r="AJ637" s="225" t="e">
        <f t="shared" ca="1" si="373"/>
        <v>#N/A</v>
      </c>
      <c r="AK637" s="225" t="e">
        <f t="shared" ca="1" si="374"/>
        <v>#N/A</v>
      </c>
      <c r="AL637" s="225" t="e">
        <f t="shared" ca="1" si="375"/>
        <v>#N/A</v>
      </c>
      <c r="AM637" t="b">
        <f t="shared" ca="1" si="376"/>
        <v>1</v>
      </c>
      <c r="AN637" t="b">
        <f t="shared" ca="1" si="354"/>
        <v>0</v>
      </c>
      <c r="AO637" t="b">
        <f t="shared" ca="1" si="387"/>
        <v>0</v>
      </c>
      <c r="AP637" t="b">
        <f t="shared" ca="1" si="377"/>
        <v>0</v>
      </c>
      <c r="AQ637" t="b">
        <f t="shared" ca="1" si="355"/>
        <v>0</v>
      </c>
      <c r="AR637" s="124" t="e">
        <f t="shared" ca="1" si="378"/>
        <v>#N/A</v>
      </c>
      <c r="AS637" s="124" t="e">
        <f t="shared" ca="1" si="379"/>
        <v>#N/A</v>
      </c>
      <c r="AT637" t="e">
        <f t="shared" ca="1" si="388"/>
        <v>#N/A</v>
      </c>
      <c r="AU637" t="e">
        <f t="shared" ca="1" si="388"/>
        <v>#N/A</v>
      </c>
    </row>
    <row r="638" spans="1:47" x14ac:dyDescent="0.25">
      <c r="A638">
        <v>606</v>
      </c>
      <c r="B638" s="74">
        <f ca="1">OFFSET(InputPriceData!B$15,CalculationsAndCharts!$A638+$A$11,0,1,1)</f>
        <v>40709</v>
      </c>
      <c r="C638" s="3">
        <f ca="1">OFFSET(InputPriceData!G$15,CalculationsAndCharts!$A638+$A$11,0,1,1)</f>
        <v>1002800</v>
      </c>
      <c r="D638" s="4">
        <f ca="1">OFFSET(InputPriceData!C$15,CalculationsAndCharts!$A638+$A$11,IF($C$7,7,0),1,1)</f>
        <v>33.22</v>
      </c>
      <c r="E638" s="4">
        <f ca="1">OFFSET(InputPriceData!D$15,CalculationsAndCharts!$A638+$A$11,IF($C$7,7,0),1,1)</f>
        <v>33.57</v>
      </c>
      <c r="F638" s="4">
        <f ca="1">OFFSET(InputPriceData!E$15,CalculationsAndCharts!$A638+$A$11,IF($C$7,7,0),1,1)</f>
        <v>33.07</v>
      </c>
      <c r="G638" s="4">
        <f ca="1">OFFSET(InputPriceData!F$15,CalculationsAndCharts!$A638+$A$11,IF($C$7,7,0),1,1)</f>
        <v>33.36</v>
      </c>
      <c r="H638" s="126" t="e">
        <f t="shared" si="358"/>
        <v>#N/A</v>
      </c>
      <c r="I638" s="41" t="e">
        <f t="shared" si="391"/>
        <v>#N/A</v>
      </c>
      <c r="J638" s="41" t="e">
        <f t="shared" si="391"/>
        <v>#N/A</v>
      </c>
      <c r="K638" s="215">
        <f t="shared" ca="1" si="359"/>
        <v>33.033391334203252</v>
      </c>
      <c r="L638" s="215">
        <f t="shared" ca="1" si="380"/>
        <v>33.033391334203252</v>
      </c>
      <c r="M638" s="121">
        <f t="shared" ca="1" si="360"/>
        <v>0.32676935549581126</v>
      </c>
      <c r="N638" s="121">
        <f t="shared" ca="1" si="381"/>
        <v>0.13393590663762134</v>
      </c>
      <c r="O638" s="121">
        <f t="shared" ca="1" si="382"/>
        <v>0.13393590663762134</v>
      </c>
      <c r="P638" s="121">
        <f t="shared" ca="1" si="390"/>
        <v>-1.3015082227117236</v>
      </c>
      <c r="Q638" s="121">
        <f t="shared" ca="1" si="361"/>
        <v>1</v>
      </c>
      <c r="R638" s="121">
        <f t="shared" ca="1" si="362"/>
        <v>0.62898042176641644</v>
      </c>
      <c r="S638" s="121"/>
      <c r="T638" s="124">
        <f t="shared" ca="1" si="363"/>
        <v>35.07</v>
      </c>
      <c r="U638" s="124">
        <f t="shared" ca="1" si="364"/>
        <v>31.81</v>
      </c>
      <c r="V638" s="121">
        <f t="shared" ca="1" si="365"/>
        <v>0.47546012269938648</v>
      </c>
      <c r="W638" s="121" t="e">
        <f t="shared" si="383"/>
        <v>#N/A</v>
      </c>
      <c r="X638" s="124">
        <f t="shared" si="384"/>
        <v>0.2</v>
      </c>
      <c r="Y638" s="124">
        <f t="shared" si="385"/>
        <v>0.8</v>
      </c>
      <c r="Z638" t="e">
        <f t="shared" ca="1" si="366"/>
        <v>#N/A</v>
      </c>
      <c r="AA638" t="e">
        <f t="shared" ca="1" si="367"/>
        <v>#N/A</v>
      </c>
      <c r="AB638" t="e">
        <f t="shared" ca="1" si="368"/>
        <v>#N/A</v>
      </c>
      <c r="AC638" t="e">
        <f t="shared" ca="1" si="369"/>
        <v>#N/A</v>
      </c>
      <c r="AD638" t="b">
        <f t="shared" ca="1" si="370"/>
        <v>0</v>
      </c>
      <c r="AE638" t="b">
        <f t="shared" ca="1" si="357"/>
        <v>0</v>
      </c>
      <c r="AF638" t="b">
        <f t="shared" ca="1" si="386"/>
        <v>1</v>
      </c>
      <c r="AG638" t="b">
        <f t="shared" ca="1" si="371"/>
        <v>0</v>
      </c>
      <c r="AH638" t="b">
        <f t="shared" ca="1" si="353"/>
        <v>0</v>
      </c>
      <c r="AI638" s="225" t="e">
        <f t="shared" ca="1" si="372"/>
        <v>#N/A</v>
      </c>
      <c r="AJ638" s="225" t="e">
        <f t="shared" ca="1" si="373"/>
        <v>#N/A</v>
      </c>
      <c r="AK638" s="225" t="e">
        <f t="shared" ca="1" si="374"/>
        <v>#N/A</v>
      </c>
      <c r="AL638" s="225" t="e">
        <f t="shared" ca="1" si="375"/>
        <v>#N/A</v>
      </c>
      <c r="AM638" t="b">
        <f t="shared" ca="1" si="376"/>
        <v>0</v>
      </c>
      <c r="AN638" t="b">
        <f t="shared" ca="1" si="354"/>
        <v>0</v>
      </c>
      <c r="AO638" t="b">
        <f t="shared" ca="1" si="387"/>
        <v>0</v>
      </c>
      <c r="AP638" t="b">
        <f t="shared" ca="1" si="377"/>
        <v>0</v>
      </c>
      <c r="AQ638" t="b">
        <f t="shared" ca="1" si="355"/>
        <v>0</v>
      </c>
      <c r="AR638" s="124" t="e">
        <f t="shared" ca="1" si="378"/>
        <v>#N/A</v>
      </c>
      <c r="AS638" s="124" t="e">
        <f t="shared" ca="1" si="379"/>
        <v>#N/A</v>
      </c>
      <c r="AT638" t="e">
        <f t="shared" ca="1" si="388"/>
        <v>#N/A</v>
      </c>
      <c r="AU638" t="e">
        <f t="shared" ca="1" si="388"/>
        <v>#N/A</v>
      </c>
    </row>
    <row r="639" spans="1:47" x14ac:dyDescent="0.25">
      <c r="A639">
        <v>607</v>
      </c>
      <c r="B639" s="74">
        <f ca="1">OFFSET(InputPriceData!B$15,CalculationsAndCharts!$A639+$A$11,0,1,1)</f>
        <v>40708</v>
      </c>
      <c r="C639" s="3">
        <f ca="1">OFFSET(InputPriceData!G$15,CalculationsAndCharts!$A639+$A$11,0,1,1)</f>
        <v>1439500</v>
      </c>
      <c r="D639" s="4">
        <f ca="1">OFFSET(InputPriceData!C$15,CalculationsAndCharts!$A639+$A$11,IF($C$7,7,0),1,1)</f>
        <v>33.24</v>
      </c>
      <c r="E639" s="4">
        <f ca="1">OFFSET(InputPriceData!D$15,CalculationsAndCharts!$A639+$A$11,IF($C$7,7,0),1,1)</f>
        <v>33.549999999999997</v>
      </c>
      <c r="F639" s="4">
        <f ca="1">OFFSET(InputPriceData!E$15,CalculationsAndCharts!$A639+$A$11,IF($C$7,7,0),1,1)</f>
        <v>33.01</v>
      </c>
      <c r="G639" s="4">
        <f ca="1">OFFSET(InputPriceData!F$15,CalculationsAndCharts!$A639+$A$11,IF($C$7,7,0),1,1)</f>
        <v>33.450000000000003</v>
      </c>
      <c r="H639" s="126" t="e">
        <f t="shared" si="358"/>
        <v>#N/A</v>
      </c>
      <c r="I639" s="41" t="e">
        <f t="shared" si="391"/>
        <v>#N/A</v>
      </c>
      <c r="J639" s="41" t="e">
        <f t="shared" si="391"/>
        <v>#N/A</v>
      </c>
      <c r="K639" s="215">
        <f t="shared" ca="1" si="359"/>
        <v>32.771389827168974</v>
      </c>
      <c r="L639" s="215">
        <f t="shared" ca="1" si="380"/>
        <v>32.771389827168974</v>
      </c>
      <c r="M639" s="121">
        <f t="shared" ca="1" si="360"/>
        <v>0.50407396555843231</v>
      </c>
      <c r="N639" s="121">
        <f t="shared" ca="1" si="381"/>
        <v>-0.12033611959477264</v>
      </c>
      <c r="O639" s="121">
        <f t="shared" ca="1" si="382"/>
        <v>0.12426325656361012</v>
      </c>
      <c r="P639" s="121">
        <f t="shared" ca="1" si="390"/>
        <v>-1.3015082227117236</v>
      </c>
      <c r="Q639" s="121">
        <f t="shared" ca="1" si="361"/>
        <v>0.82844419339717512</v>
      </c>
      <c r="R639" s="121">
        <f t="shared" ca="1" si="362"/>
        <v>0.44036563750637109</v>
      </c>
      <c r="S639" s="121"/>
      <c r="T639" s="124">
        <f t="shared" ca="1" si="363"/>
        <v>35.07</v>
      </c>
      <c r="U639" s="124">
        <f t="shared" ca="1" si="364"/>
        <v>31.81</v>
      </c>
      <c r="V639" s="121">
        <f t="shared" ca="1" si="365"/>
        <v>0.50306748466257767</v>
      </c>
      <c r="W639" s="121" t="e">
        <f t="shared" si="383"/>
        <v>#N/A</v>
      </c>
      <c r="X639" s="124">
        <f t="shared" si="384"/>
        <v>0.2</v>
      </c>
      <c r="Y639" s="124">
        <f t="shared" si="385"/>
        <v>0.8</v>
      </c>
      <c r="Z639" t="e">
        <f t="shared" ca="1" si="366"/>
        <v>#N/A</v>
      </c>
      <c r="AA639" t="e">
        <f t="shared" ca="1" si="367"/>
        <v>#N/A</v>
      </c>
      <c r="AB639" t="e">
        <f t="shared" ca="1" si="368"/>
        <v>#N/A</v>
      </c>
      <c r="AC639" t="e">
        <f t="shared" ca="1" si="369"/>
        <v>#N/A</v>
      </c>
      <c r="AD639" t="b">
        <f t="shared" ca="1" si="370"/>
        <v>0</v>
      </c>
      <c r="AE639" t="b">
        <f t="shared" ca="1" si="357"/>
        <v>0</v>
      </c>
      <c r="AF639" t="b">
        <f t="shared" ca="1" si="386"/>
        <v>1</v>
      </c>
      <c r="AG639" t="b">
        <f t="shared" ca="1" si="371"/>
        <v>0</v>
      </c>
      <c r="AH639" t="b">
        <f t="shared" ca="1" si="353"/>
        <v>0</v>
      </c>
      <c r="AI639" s="225" t="e">
        <f t="shared" ca="1" si="372"/>
        <v>#N/A</v>
      </c>
      <c r="AJ639" s="225" t="e">
        <f t="shared" ca="1" si="373"/>
        <v>#N/A</v>
      </c>
      <c r="AK639" s="225" t="e">
        <f t="shared" ca="1" si="374"/>
        <v>#N/A</v>
      </c>
      <c r="AL639" s="225" t="e">
        <f t="shared" ca="1" si="375"/>
        <v>#N/A</v>
      </c>
      <c r="AM639" t="b">
        <f t="shared" ca="1" si="376"/>
        <v>0</v>
      </c>
      <c r="AN639" t="b">
        <f t="shared" ca="1" si="354"/>
        <v>0</v>
      </c>
      <c r="AO639" t="b">
        <f t="shared" ca="1" si="387"/>
        <v>0</v>
      </c>
      <c r="AP639" t="b">
        <f t="shared" ca="1" si="377"/>
        <v>0</v>
      </c>
      <c r="AQ639" t="b">
        <f t="shared" ca="1" si="355"/>
        <v>0</v>
      </c>
      <c r="AR639" s="124" t="e">
        <f t="shared" ca="1" si="378"/>
        <v>#N/A</v>
      </c>
      <c r="AS639" s="124" t="e">
        <f t="shared" ca="1" si="379"/>
        <v>#N/A</v>
      </c>
      <c r="AT639" t="e">
        <f t="shared" ca="1" si="388"/>
        <v>#N/A</v>
      </c>
      <c r="AU639" t="e">
        <f t="shared" ca="1" si="388"/>
        <v>#N/A</v>
      </c>
    </row>
    <row r="640" spans="1:47" x14ac:dyDescent="0.25">
      <c r="A640">
        <v>608</v>
      </c>
      <c r="B640" s="74">
        <f ca="1">OFFSET(InputPriceData!B$15,CalculationsAndCharts!$A640+$A$11,0,1,1)</f>
        <v>40707</v>
      </c>
      <c r="C640" s="3">
        <f ca="1">OFFSET(InputPriceData!G$15,CalculationsAndCharts!$A640+$A$11,0,1,1)</f>
        <v>1851000</v>
      </c>
      <c r="D640" s="4">
        <f ca="1">OFFSET(InputPriceData!C$15,CalculationsAndCharts!$A640+$A$11,IF($C$7,7,0),1,1)</f>
        <v>32.79</v>
      </c>
      <c r="E640" s="4">
        <f ca="1">OFFSET(InputPriceData!D$15,CalculationsAndCharts!$A640+$A$11,IF($C$7,7,0),1,1)</f>
        <v>33.06</v>
      </c>
      <c r="F640" s="4">
        <f ca="1">OFFSET(InputPriceData!E$15,CalculationsAndCharts!$A640+$A$11,IF($C$7,7,0),1,1)</f>
        <v>32.4</v>
      </c>
      <c r="G640" s="4">
        <f ca="1">OFFSET(InputPriceData!F$15,CalculationsAndCharts!$A640+$A$11,IF($C$7,7,0),1,1)</f>
        <v>33.020000000000003</v>
      </c>
      <c r="H640" s="126" t="e">
        <f t="shared" si="358"/>
        <v>#N/A</v>
      </c>
      <c r="I640" s="41" t="e">
        <f t="shared" si="391"/>
        <v>#N/A</v>
      </c>
      <c r="J640" s="41" t="e">
        <f t="shared" si="391"/>
        <v>#N/A</v>
      </c>
      <c r="K640" s="215">
        <f t="shared" ca="1" si="359"/>
        <v>32.524335552037741</v>
      </c>
      <c r="L640" s="215">
        <f t="shared" ca="1" si="380"/>
        <v>32.524335552037741</v>
      </c>
      <c r="M640" s="121">
        <f t="shared" ca="1" si="360"/>
        <v>0.14101025335905404</v>
      </c>
      <c r="N640" s="121">
        <f t="shared" ca="1" si="381"/>
        <v>-0.40882136863033802</v>
      </c>
      <c r="O640" s="121">
        <f t="shared" ca="1" si="382"/>
        <v>0.12426325656361012</v>
      </c>
      <c r="P640" s="121">
        <f t="shared" ca="1" si="390"/>
        <v>-1.3015082227117236</v>
      </c>
      <c r="Q640" s="121">
        <f t="shared" ca="1" si="361"/>
        <v>0.62610794721122132</v>
      </c>
      <c r="R640" s="121">
        <f t="shared" ca="1" si="362"/>
        <v>0.27341771506548657</v>
      </c>
      <c r="S640" s="121"/>
      <c r="T640" s="124">
        <f t="shared" ca="1" si="363"/>
        <v>35.07</v>
      </c>
      <c r="U640" s="124">
        <f t="shared" ca="1" si="364"/>
        <v>31.81</v>
      </c>
      <c r="V640" s="121">
        <f t="shared" ca="1" si="365"/>
        <v>0.37116564417178033</v>
      </c>
      <c r="W640" s="121" t="e">
        <f t="shared" si="383"/>
        <v>#N/A</v>
      </c>
      <c r="X640" s="124">
        <f t="shared" si="384"/>
        <v>0.2</v>
      </c>
      <c r="Y640" s="124">
        <f t="shared" si="385"/>
        <v>0.8</v>
      </c>
      <c r="Z640" t="e">
        <f t="shared" ca="1" si="366"/>
        <v>#N/A</v>
      </c>
      <c r="AA640" t="e">
        <f t="shared" ca="1" si="367"/>
        <v>#N/A</v>
      </c>
      <c r="AB640" t="e">
        <f t="shared" ca="1" si="368"/>
        <v>#N/A</v>
      </c>
      <c r="AC640" t="e">
        <f t="shared" ca="1" si="369"/>
        <v>#N/A</v>
      </c>
      <c r="AD640" t="b">
        <f t="shared" ca="1" si="370"/>
        <v>0</v>
      </c>
      <c r="AE640" t="b">
        <f t="shared" ca="1" si="357"/>
        <v>0</v>
      </c>
      <c r="AF640" t="b">
        <f t="shared" ca="1" si="386"/>
        <v>1</v>
      </c>
      <c r="AG640" t="b">
        <f t="shared" ca="1" si="371"/>
        <v>0</v>
      </c>
      <c r="AH640" t="b">
        <f t="shared" ca="1" si="353"/>
        <v>0</v>
      </c>
      <c r="AI640" s="225" t="e">
        <f t="shared" ca="1" si="372"/>
        <v>#N/A</v>
      </c>
      <c r="AJ640" s="225" t="e">
        <f t="shared" ca="1" si="373"/>
        <v>#N/A</v>
      </c>
      <c r="AK640" s="225" t="e">
        <f t="shared" ca="1" si="374"/>
        <v>#N/A</v>
      </c>
      <c r="AL640" s="225" t="e">
        <f t="shared" ca="1" si="375"/>
        <v>#N/A</v>
      </c>
      <c r="AM640" t="b">
        <f t="shared" ca="1" si="376"/>
        <v>0</v>
      </c>
      <c r="AN640" t="b">
        <f t="shared" ca="1" si="354"/>
        <v>0</v>
      </c>
      <c r="AO640" t="b">
        <f t="shared" ca="1" si="387"/>
        <v>0</v>
      </c>
      <c r="AP640" t="b">
        <f t="shared" ca="1" si="377"/>
        <v>0</v>
      </c>
      <c r="AQ640" t="b">
        <f t="shared" ca="1" si="355"/>
        <v>0</v>
      </c>
      <c r="AR640" s="124" t="e">
        <f t="shared" ca="1" si="378"/>
        <v>#N/A</v>
      </c>
      <c r="AS640" s="124" t="e">
        <f t="shared" ca="1" si="379"/>
        <v>#N/A</v>
      </c>
      <c r="AT640" t="e">
        <f t="shared" ca="1" si="388"/>
        <v>#N/A</v>
      </c>
      <c r="AU640" t="e">
        <f t="shared" ca="1" si="388"/>
        <v>#N/A</v>
      </c>
    </row>
    <row r="641" spans="1:47" x14ac:dyDescent="0.25">
      <c r="A641">
        <v>609</v>
      </c>
      <c r="B641" s="74">
        <f ca="1">OFFSET(InputPriceData!B$15,CalculationsAndCharts!$A641+$A$11,0,1,1)</f>
        <v>40704</v>
      </c>
      <c r="C641" s="3">
        <f ca="1">OFFSET(InputPriceData!G$15,CalculationsAndCharts!$A641+$A$11,0,1,1)</f>
        <v>2303000</v>
      </c>
      <c r="D641" s="4">
        <f ca="1">OFFSET(InputPriceData!C$15,CalculationsAndCharts!$A641+$A$11,IF($C$7,7,0),1,1)</f>
        <v>32.69</v>
      </c>
      <c r="E641" s="4">
        <f ca="1">OFFSET(InputPriceData!D$15,CalculationsAndCharts!$A641+$A$11,IF($C$7,7,0),1,1)</f>
        <v>32.880000000000003</v>
      </c>
      <c r="F641" s="4">
        <f ca="1">OFFSET(InputPriceData!E$15,CalculationsAndCharts!$A641+$A$11,IF($C$7,7,0),1,1)</f>
        <v>32.39</v>
      </c>
      <c r="G641" s="4">
        <f ca="1">OFFSET(InputPriceData!F$15,CalculationsAndCharts!$A641+$A$11,IF($C$7,7,0),1,1)</f>
        <v>32.57</v>
      </c>
      <c r="H641" s="126" t="e">
        <f t="shared" si="358"/>
        <v>#N/A</v>
      </c>
      <c r="I641" s="41" t="e">
        <f t="shared" si="391"/>
        <v>#N/A</v>
      </c>
      <c r="J641" s="41" t="e">
        <f t="shared" si="391"/>
        <v>#N/A</v>
      </c>
      <c r="K641" s="215">
        <f t="shared" ca="1" si="359"/>
        <v>32.361046650412703</v>
      </c>
      <c r="L641" s="215">
        <f t="shared" ca="1" si="380"/>
        <v>32.361046650412703</v>
      </c>
      <c r="M641" s="121">
        <f t="shared" ca="1" si="360"/>
        <v>-0.31930973451350442</v>
      </c>
      <c r="N641" s="121">
        <f t="shared" ca="1" si="381"/>
        <v>-0.66010359860960377</v>
      </c>
      <c r="O641" s="121">
        <f t="shared" ca="1" si="382"/>
        <v>0.12426325656361012</v>
      </c>
      <c r="P641" s="121">
        <f t="shared" ca="1" si="390"/>
        <v>-1.3015082227117236</v>
      </c>
      <c r="Q641" s="121">
        <f t="shared" ca="1" si="361"/>
        <v>0.44986495621873557</v>
      </c>
      <c r="R641" s="121">
        <f t="shared" ca="1" si="362"/>
        <v>0.14684127765886509</v>
      </c>
      <c r="S641" s="121"/>
      <c r="T641" s="124">
        <f t="shared" ca="1" si="363"/>
        <v>35.07</v>
      </c>
      <c r="U641" s="124">
        <f t="shared" ca="1" si="364"/>
        <v>31.81</v>
      </c>
      <c r="V641" s="121">
        <f t="shared" ca="1" si="365"/>
        <v>0.2331288343558286</v>
      </c>
      <c r="W641" s="121" t="e">
        <f t="shared" si="383"/>
        <v>#N/A</v>
      </c>
      <c r="X641" s="124">
        <f t="shared" si="384"/>
        <v>0.2</v>
      </c>
      <c r="Y641" s="124">
        <f t="shared" si="385"/>
        <v>0.8</v>
      </c>
      <c r="Z641" t="e">
        <f t="shared" ca="1" si="366"/>
        <v>#N/A</v>
      </c>
      <c r="AA641" t="e">
        <f t="shared" ca="1" si="367"/>
        <v>#N/A</v>
      </c>
      <c r="AB641" t="e">
        <f t="shared" ca="1" si="368"/>
        <v>#N/A</v>
      </c>
      <c r="AC641" t="e">
        <f t="shared" ca="1" si="369"/>
        <v>#N/A</v>
      </c>
      <c r="AD641" t="b">
        <f t="shared" ca="1" si="370"/>
        <v>0</v>
      </c>
      <c r="AE641" t="b">
        <f t="shared" ca="1" si="357"/>
        <v>0</v>
      </c>
      <c r="AF641" t="b">
        <f t="shared" ca="1" si="386"/>
        <v>1</v>
      </c>
      <c r="AG641" t="b">
        <f t="shared" ca="1" si="371"/>
        <v>0</v>
      </c>
      <c r="AH641" t="b">
        <f t="shared" ca="1" si="353"/>
        <v>0</v>
      </c>
      <c r="AI641" s="225" t="e">
        <f t="shared" ca="1" si="372"/>
        <v>#N/A</v>
      </c>
      <c r="AJ641" s="225" t="e">
        <f t="shared" ca="1" si="373"/>
        <v>#N/A</v>
      </c>
      <c r="AK641" s="225" t="e">
        <f t="shared" ca="1" si="374"/>
        <v>#N/A</v>
      </c>
      <c r="AL641" s="225" t="e">
        <f t="shared" ca="1" si="375"/>
        <v>#N/A</v>
      </c>
      <c r="AM641" t="b">
        <f t="shared" ca="1" si="376"/>
        <v>0</v>
      </c>
      <c r="AN641" t="b">
        <f t="shared" ca="1" si="354"/>
        <v>0</v>
      </c>
      <c r="AO641" t="b">
        <f t="shared" ca="1" si="387"/>
        <v>0</v>
      </c>
      <c r="AP641" t="b">
        <f t="shared" ca="1" si="377"/>
        <v>0</v>
      </c>
      <c r="AQ641" t="b">
        <f t="shared" ca="1" si="355"/>
        <v>0</v>
      </c>
      <c r="AR641" s="124" t="e">
        <f t="shared" ca="1" si="378"/>
        <v>#N/A</v>
      </c>
      <c r="AS641" s="124" t="e">
        <f t="shared" ca="1" si="379"/>
        <v>#N/A</v>
      </c>
      <c r="AT641" t="e">
        <f t="shared" ca="1" si="388"/>
        <v>#N/A</v>
      </c>
      <c r="AU641" t="e">
        <f t="shared" ca="1" si="388"/>
        <v>#N/A</v>
      </c>
    </row>
    <row r="642" spans="1:47" x14ac:dyDescent="0.25">
      <c r="A642">
        <v>610</v>
      </c>
      <c r="B642" s="74">
        <f ca="1">OFFSET(InputPriceData!B$15,CalculationsAndCharts!$A642+$A$11,0,1,1)</f>
        <v>40703</v>
      </c>
      <c r="C642" s="3">
        <f ca="1">OFFSET(InputPriceData!G$15,CalculationsAndCharts!$A642+$A$11,0,1,1)</f>
        <v>1082600</v>
      </c>
      <c r="D642" s="4">
        <f ca="1">OFFSET(InputPriceData!C$15,CalculationsAndCharts!$A642+$A$11,IF($C$7,7,0),1,1)</f>
        <v>32.24</v>
      </c>
      <c r="E642" s="4">
        <f ca="1">OFFSET(InputPriceData!D$15,CalculationsAndCharts!$A642+$A$11,IF($C$7,7,0),1,1)</f>
        <v>32.94</v>
      </c>
      <c r="F642" s="4">
        <f ca="1">OFFSET(InputPriceData!E$15,CalculationsAndCharts!$A642+$A$11,IF($C$7,7,0),1,1)</f>
        <v>32.200000000000003</v>
      </c>
      <c r="G642" s="4">
        <f ca="1">OFFSET(InputPriceData!F$15,CalculationsAndCharts!$A642+$A$11,IF($C$7,7,0),1,1)</f>
        <v>32.700000000000003</v>
      </c>
      <c r="H642" s="126" t="e">
        <f t="shared" si="358"/>
        <v>#N/A</v>
      </c>
      <c r="I642" s="41" t="e">
        <f t="shared" si="391"/>
        <v>#N/A</v>
      </c>
      <c r="J642" s="41" t="e">
        <f t="shared" si="391"/>
        <v>#N/A</v>
      </c>
      <c r="K642" s="215">
        <f t="shared" ca="1" si="359"/>
        <v>32.231115851038105</v>
      </c>
      <c r="L642" s="215">
        <f t="shared" ca="1" si="380"/>
        <v>32.231115851038105</v>
      </c>
      <c r="M642" s="121">
        <f t="shared" ca="1" si="360"/>
        <v>-0.23267128161650252</v>
      </c>
      <c r="N642" s="121">
        <f t="shared" ca="1" si="381"/>
        <v>-0.91965796575617664</v>
      </c>
      <c r="O642" s="121">
        <f t="shared" ca="1" si="382"/>
        <v>0.12426325656361012</v>
      </c>
      <c r="P642" s="121">
        <f t="shared" ca="1" si="390"/>
        <v>-1.3015082227117236</v>
      </c>
      <c r="Q642" s="121">
        <f t="shared" ca="1" si="361"/>
        <v>0.26782009775481491</v>
      </c>
      <c r="R642" s="121">
        <f t="shared" ca="1" si="362"/>
        <v>7.9824284333108203E-2</v>
      </c>
      <c r="S642" s="121"/>
      <c r="T642" s="124">
        <f t="shared" ca="1" si="363"/>
        <v>35.07</v>
      </c>
      <c r="U642" s="124">
        <f t="shared" ca="1" si="364"/>
        <v>31.81</v>
      </c>
      <c r="V642" s="121">
        <f t="shared" ca="1" si="365"/>
        <v>0.2730061349693263</v>
      </c>
      <c r="W642" s="121" t="e">
        <f t="shared" si="383"/>
        <v>#N/A</v>
      </c>
      <c r="X642" s="124">
        <f t="shared" si="384"/>
        <v>0.2</v>
      </c>
      <c r="Y642" s="124">
        <f t="shared" si="385"/>
        <v>0.8</v>
      </c>
      <c r="Z642" t="e">
        <f t="shared" ca="1" si="366"/>
        <v>#N/A</v>
      </c>
      <c r="AA642" t="e">
        <f t="shared" ca="1" si="367"/>
        <v>#N/A</v>
      </c>
      <c r="AB642" t="e">
        <f t="shared" ca="1" si="368"/>
        <v>#N/A</v>
      </c>
      <c r="AC642" t="e">
        <f t="shared" ca="1" si="369"/>
        <v>#N/A</v>
      </c>
      <c r="AD642" t="b">
        <f t="shared" ca="1" si="370"/>
        <v>0</v>
      </c>
      <c r="AE642" t="b">
        <f t="shared" ca="1" si="357"/>
        <v>0</v>
      </c>
      <c r="AF642" t="b">
        <f t="shared" ca="1" si="386"/>
        <v>1</v>
      </c>
      <c r="AG642" t="b">
        <f t="shared" ca="1" si="371"/>
        <v>0</v>
      </c>
      <c r="AH642" t="b">
        <f t="shared" ca="1" si="353"/>
        <v>0</v>
      </c>
      <c r="AI642" s="225" t="e">
        <f t="shared" ca="1" si="372"/>
        <v>#N/A</v>
      </c>
      <c r="AJ642" s="225" t="e">
        <f t="shared" ca="1" si="373"/>
        <v>#N/A</v>
      </c>
      <c r="AK642" s="225" t="e">
        <f t="shared" ca="1" si="374"/>
        <v>#N/A</v>
      </c>
      <c r="AL642" s="225" t="e">
        <f t="shared" ca="1" si="375"/>
        <v>#N/A</v>
      </c>
      <c r="AM642" t="b">
        <f t="shared" ca="1" si="376"/>
        <v>0</v>
      </c>
      <c r="AN642" t="b">
        <f t="shared" ca="1" si="354"/>
        <v>0</v>
      </c>
      <c r="AO642" t="b">
        <f t="shared" ca="1" si="387"/>
        <v>0</v>
      </c>
      <c r="AP642" t="b">
        <f t="shared" ca="1" si="377"/>
        <v>0</v>
      </c>
      <c r="AQ642" t="b">
        <f t="shared" ca="1" si="355"/>
        <v>0</v>
      </c>
      <c r="AR642" s="124" t="e">
        <f t="shared" ca="1" si="378"/>
        <v>#N/A</v>
      </c>
      <c r="AS642" s="124" t="e">
        <f t="shared" ca="1" si="379"/>
        <v>#N/A</v>
      </c>
      <c r="AT642" t="e">
        <f t="shared" ca="1" si="388"/>
        <v>#N/A</v>
      </c>
      <c r="AU642" t="e">
        <f t="shared" ca="1" si="388"/>
        <v>#N/A</v>
      </c>
    </row>
    <row r="643" spans="1:47" x14ac:dyDescent="0.25">
      <c r="A643">
        <v>611</v>
      </c>
      <c r="B643" s="74">
        <f ca="1">OFFSET(InputPriceData!B$15,CalculationsAndCharts!$A643+$A$11,0,1,1)</f>
        <v>40702</v>
      </c>
      <c r="C643" s="3">
        <f ca="1">OFFSET(InputPriceData!G$15,CalculationsAndCharts!$A643+$A$11,0,1,1)</f>
        <v>1272100</v>
      </c>
      <c r="D643" s="4">
        <f ca="1">OFFSET(InputPriceData!C$15,CalculationsAndCharts!$A643+$A$11,IF($C$7,7,0),1,1)</f>
        <v>32.450000000000003</v>
      </c>
      <c r="E643" s="4">
        <f ca="1">OFFSET(InputPriceData!D$15,CalculationsAndCharts!$A643+$A$11,IF($C$7,7,0),1,1)</f>
        <v>32.51</v>
      </c>
      <c r="F643" s="4">
        <f ca="1">OFFSET(InputPriceData!E$15,CalculationsAndCharts!$A643+$A$11,IF($C$7,7,0),1,1)</f>
        <v>31.9</v>
      </c>
      <c r="G643" s="4">
        <f ca="1">OFFSET(InputPriceData!F$15,CalculationsAndCharts!$A643+$A$11,IF($C$7,7,0),1,1)</f>
        <v>32.31</v>
      </c>
      <c r="H643" s="126" t="e">
        <f t="shared" si="358"/>
        <v>#N/A</v>
      </c>
      <c r="I643" s="41" t="e">
        <f t="shared" si="391"/>
        <v>#N/A</v>
      </c>
      <c r="J643" s="41" t="e">
        <f t="shared" si="391"/>
        <v>#N/A</v>
      </c>
      <c r="K643" s="215">
        <f t="shared" ca="1" si="359"/>
        <v>32.163783563532043</v>
      </c>
      <c r="L643" s="215">
        <f t="shared" ca="1" si="380"/>
        <v>32.163783563532043</v>
      </c>
      <c r="M643" s="121">
        <f t="shared" ca="1" si="360"/>
        <v>-0.69791751888905484</v>
      </c>
      <c r="N643" s="121">
        <f t="shared" ca="1" si="381"/>
        <v>-1.1545725894158834</v>
      </c>
      <c r="O643" s="121">
        <f t="shared" ca="1" si="382"/>
        <v>0.12426325656361012</v>
      </c>
      <c r="P643" s="121">
        <f t="shared" ca="1" si="390"/>
        <v>-1.3015082227117236</v>
      </c>
      <c r="Q643" s="121">
        <f t="shared" ca="1" si="361"/>
        <v>0.10305693123453566</v>
      </c>
      <c r="R643" s="121">
        <f t="shared" ca="1" si="362"/>
        <v>8.8607100759017524E-2</v>
      </c>
      <c r="S643" s="121"/>
      <c r="T643" s="124">
        <f t="shared" ca="1" si="363"/>
        <v>35.07</v>
      </c>
      <c r="U643" s="124">
        <f t="shared" ca="1" si="364"/>
        <v>31.81</v>
      </c>
      <c r="V643" s="121">
        <f t="shared" ca="1" si="365"/>
        <v>0.15337423312883539</v>
      </c>
      <c r="W643" s="121" t="e">
        <f t="shared" si="383"/>
        <v>#N/A</v>
      </c>
      <c r="X643" s="124">
        <f t="shared" si="384"/>
        <v>0.2</v>
      </c>
      <c r="Y643" s="124">
        <f t="shared" si="385"/>
        <v>0.8</v>
      </c>
      <c r="Z643" t="e">
        <f t="shared" ca="1" si="366"/>
        <v>#N/A</v>
      </c>
      <c r="AA643" t="e">
        <f t="shared" ca="1" si="367"/>
        <v>#N/A</v>
      </c>
      <c r="AB643" t="e">
        <f t="shared" ca="1" si="368"/>
        <v>#N/A</v>
      </c>
      <c r="AC643" t="e">
        <f t="shared" ca="1" si="369"/>
        <v>#N/A</v>
      </c>
      <c r="AD643" t="b">
        <f t="shared" ca="1" si="370"/>
        <v>0</v>
      </c>
      <c r="AE643" t="b">
        <f t="shared" ca="1" si="357"/>
        <v>0</v>
      </c>
      <c r="AF643" t="b">
        <f t="shared" ca="1" si="386"/>
        <v>1</v>
      </c>
      <c r="AG643" t="b">
        <f t="shared" ca="1" si="371"/>
        <v>0</v>
      </c>
      <c r="AH643" t="b">
        <f t="shared" ca="1" si="353"/>
        <v>0</v>
      </c>
      <c r="AI643" s="225" t="e">
        <f t="shared" ca="1" si="372"/>
        <v>#N/A</v>
      </c>
      <c r="AJ643" s="225" t="e">
        <f t="shared" ca="1" si="373"/>
        <v>#N/A</v>
      </c>
      <c r="AK643" s="225" t="e">
        <f t="shared" ca="1" si="374"/>
        <v>#N/A</v>
      </c>
      <c r="AL643" s="225" t="e">
        <f t="shared" ca="1" si="375"/>
        <v>#N/A</v>
      </c>
      <c r="AM643" t="b">
        <f t="shared" ca="1" si="376"/>
        <v>0</v>
      </c>
      <c r="AN643" t="b">
        <f t="shared" ca="1" si="354"/>
        <v>0</v>
      </c>
      <c r="AO643" t="b">
        <f t="shared" ca="1" si="387"/>
        <v>0</v>
      </c>
      <c r="AP643" t="b">
        <f t="shared" ca="1" si="377"/>
        <v>0</v>
      </c>
      <c r="AQ643" t="b">
        <f t="shared" ca="1" si="355"/>
        <v>0</v>
      </c>
      <c r="AR643" s="124" t="e">
        <f t="shared" ca="1" si="378"/>
        <v>#N/A</v>
      </c>
      <c r="AS643" s="124" t="e">
        <f t="shared" ca="1" si="379"/>
        <v>#N/A</v>
      </c>
      <c r="AT643" t="e">
        <f t="shared" ca="1" si="388"/>
        <v>#N/A</v>
      </c>
      <c r="AU643" t="e">
        <f t="shared" ca="1" si="388"/>
        <v>#N/A</v>
      </c>
    </row>
    <row r="644" spans="1:47" x14ac:dyDescent="0.25">
      <c r="A644">
        <v>612</v>
      </c>
      <c r="B644" s="74">
        <f ca="1">OFFSET(InputPriceData!B$15,CalculationsAndCharts!$A644+$A$11,0,1,1)</f>
        <v>40701</v>
      </c>
      <c r="C644" s="3">
        <f ca="1">OFFSET(InputPriceData!G$15,CalculationsAndCharts!$A644+$A$11,0,1,1)</f>
        <v>2077300</v>
      </c>
      <c r="D644" s="4">
        <f ca="1">OFFSET(InputPriceData!C$15,CalculationsAndCharts!$A644+$A$11,IF($C$7,7,0),1,1)</f>
        <v>32.39</v>
      </c>
      <c r="E644" s="4">
        <f ca="1">OFFSET(InputPriceData!D$15,CalculationsAndCharts!$A644+$A$11,IF($C$7,7,0),1,1)</f>
        <v>33.86</v>
      </c>
      <c r="F644" s="4">
        <f ca="1">OFFSET(InputPriceData!E$15,CalculationsAndCharts!$A644+$A$11,IF($C$7,7,0),1,1)</f>
        <v>32.39</v>
      </c>
      <c r="G644" s="4">
        <f ca="1">OFFSET(InputPriceData!F$15,CalculationsAndCharts!$A644+$A$11,IF($C$7,7,0),1,1)</f>
        <v>32.43</v>
      </c>
      <c r="H644" s="126" t="e">
        <f t="shared" si="358"/>
        <v>#N/A</v>
      </c>
      <c r="I644" s="41" t="e">
        <f t="shared" si="391"/>
        <v>#N/A</v>
      </c>
      <c r="J644" s="41" t="e">
        <f t="shared" si="391"/>
        <v>#N/A</v>
      </c>
      <c r="K644" s="215">
        <f t="shared" ca="1" si="359"/>
        <v>32.210080115262258</v>
      </c>
      <c r="L644" s="215">
        <f t="shared" ca="1" si="380"/>
        <v>32.210080115262258</v>
      </c>
      <c r="M644" s="121">
        <f t="shared" ca="1" si="360"/>
        <v>-0.69060086282769828</v>
      </c>
      <c r="N644" s="121">
        <f t="shared" ca="1" si="381"/>
        <v>-1.3015082227117236</v>
      </c>
      <c r="O644" s="121">
        <f t="shared" ca="1" si="382"/>
        <v>0.12426325656361012</v>
      </c>
      <c r="P644" s="121">
        <f t="shared" ca="1" si="390"/>
        <v>-1.3015082227117236</v>
      </c>
      <c r="Q644" s="121">
        <f t="shared" ca="1" si="361"/>
        <v>0</v>
      </c>
      <c r="R644" s="121">
        <f t="shared" ca="1" si="362"/>
        <v>0.16955667873533153</v>
      </c>
      <c r="S644" s="121"/>
      <c r="T644" s="124">
        <f t="shared" ca="1" si="363"/>
        <v>35.07</v>
      </c>
      <c r="U644" s="124">
        <f t="shared" ca="1" si="364"/>
        <v>31.81</v>
      </c>
      <c r="V644" s="121">
        <f t="shared" ca="1" si="365"/>
        <v>0.19018404907975481</v>
      </c>
      <c r="W644" s="121" t="e">
        <f t="shared" si="383"/>
        <v>#N/A</v>
      </c>
      <c r="X644" s="124">
        <f t="shared" si="384"/>
        <v>0.2</v>
      </c>
      <c r="Y644" s="124">
        <f t="shared" si="385"/>
        <v>0.8</v>
      </c>
      <c r="Z644" t="e">
        <f t="shared" ca="1" si="366"/>
        <v>#N/A</v>
      </c>
      <c r="AA644" t="e">
        <f t="shared" ca="1" si="367"/>
        <v>#N/A</v>
      </c>
      <c r="AB644">
        <f t="shared" ca="1" si="368"/>
        <v>0.16955667873533153</v>
      </c>
      <c r="AC644" t="e">
        <f t="shared" ca="1" si="369"/>
        <v>#N/A</v>
      </c>
      <c r="AD644" t="b">
        <f t="shared" ca="1" si="370"/>
        <v>1</v>
      </c>
      <c r="AE644" t="b">
        <f t="shared" ca="1" si="357"/>
        <v>0</v>
      </c>
      <c r="AF644" t="b">
        <f t="shared" ca="1" si="386"/>
        <v>1</v>
      </c>
      <c r="AG644" t="b">
        <f t="shared" ca="1" si="371"/>
        <v>0</v>
      </c>
      <c r="AH644" t="b">
        <f t="shared" ca="1" si="353"/>
        <v>0</v>
      </c>
      <c r="AI644" s="225" t="e">
        <f t="shared" ca="1" si="372"/>
        <v>#N/A</v>
      </c>
      <c r="AJ644" s="225" t="e">
        <f t="shared" ca="1" si="373"/>
        <v>#N/A</v>
      </c>
      <c r="AK644" s="225" t="e">
        <f t="shared" ca="1" si="374"/>
        <v>#N/A</v>
      </c>
      <c r="AL644" s="225" t="e">
        <f t="shared" ca="1" si="375"/>
        <v>#N/A</v>
      </c>
      <c r="AM644" t="b">
        <f t="shared" ca="1" si="376"/>
        <v>0</v>
      </c>
      <c r="AN644" t="b">
        <f t="shared" ca="1" si="354"/>
        <v>0</v>
      </c>
      <c r="AO644" t="b">
        <f t="shared" ca="1" si="387"/>
        <v>0</v>
      </c>
      <c r="AP644" t="b">
        <f t="shared" ca="1" si="377"/>
        <v>0</v>
      </c>
      <c r="AQ644" t="b">
        <f t="shared" ca="1" si="355"/>
        <v>0</v>
      </c>
      <c r="AR644" s="124" t="e">
        <f t="shared" ca="1" si="378"/>
        <v>#N/A</v>
      </c>
      <c r="AS644" s="124" t="e">
        <f t="shared" ca="1" si="379"/>
        <v>#N/A</v>
      </c>
      <c r="AT644" t="e">
        <f t="shared" ca="1" si="388"/>
        <v>#N/A</v>
      </c>
      <c r="AU644" t="e">
        <f t="shared" ca="1" si="388"/>
        <v>#N/A</v>
      </c>
    </row>
    <row r="645" spans="1:47" x14ac:dyDescent="0.25">
      <c r="A645">
        <v>613</v>
      </c>
      <c r="B645" s="74">
        <f ca="1">OFFSET(InputPriceData!B$15,CalculationsAndCharts!$A645+$A$11,0,1,1)</f>
        <v>40700</v>
      </c>
      <c r="C645" s="3">
        <f ca="1">OFFSET(InputPriceData!G$15,CalculationsAndCharts!$A645+$A$11,0,1,1)</f>
        <v>1744000</v>
      </c>
      <c r="D645" s="4">
        <f ca="1">OFFSET(InputPriceData!C$15,CalculationsAndCharts!$A645+$A$11,IF($C$7,7,0),1,1)</f>
        <v>31.69</v>
      </c>
      <c r="E645" s="4">
        <f ca="1">OFFSET(InputPriceData!D$15,CalculationsAndCharts!$A645+$A$11,IF($C$7,7,0),1,1)</f>
        <v>32.44</v>
      </c>
      <c r="F645" s="4">
        <f ca="1">OFFSET(InputPriceData!E$15,CalculationsAndCharts!$A645+$A$11,IF($C$7,7,0),1,1)</f>
        <v>31.65</v>
      </c>
      <c r="G645" s="4">
        <f ca="1">OFFSET(InputPriceData!F$15,CalculationsAndCharts!$A645+$A$11,IF($C$7,7,0),1,1)</f>
        <v>32.25</v>
      </c>
      <c r="H645" s="126" t="e">
        <f t="shared" si="358"/>
        <v>#N/A</v>
      </c>
      <c r="I645" s="41" t="e">
        <f t="shared" si="391"/>
        <v>#N/A</v>
      </c>
      <c r="J645" s="41" t="e">
        <f t="shared" si="391"/>
        <v>#N/A</v>
      </c>
      <c r="K645" s="215">
        <f t="shared" ca="1" si="359"/>
        <v>32.421066506336835</v>
      </c>
      <c r="L645" s="215">
        <f t="shared" ca="1" si="380"/>
        <v>32.421066506336835</v>
      </c>
      <c r="M645" s="121">
        <f t="shared" ca="1" si="360"/>
        <v>-1.0051216581882829</v>
      </c>
      <c r="N645" s="121">
        <f t="shared" ca="1" si="381"/>
        <v>-1.2850226386299397</v>
      </c>
      <c r="O645" s="121">
        <f t="shared" ca="1" si="382"/>
        <v>0.12426325656361012</v>
      </c>
      <c r="P645" s="121">
        <f t="shared" ca="1" si="390"/>
        <v>-1.2850226386299397</v>
      </c>
      <c r="Q645" s="121">
        <f t="shared" ca="1" si="361"/>
        <v>0</v>
      </c>
      <c r="R645" s="121">
        <f t="shared" ca="1" si="362"/>
        <v>0.29373114423533103</v>
      </c>
      <c r="S645" s="121"/>
      <c r="T645" s="124">
        <f t="shared" ca="1" si="363"/>
        <v>35.07</v>
      </c>
      <c r="U645" s="124">
        <f t="shared" ca="1" si="364"/>
        <v>31.81</v>
      </c>
      <c r="V645" s="121">
        <f t="shared" ca="1" si="365"/>
        <v>0.13496932515337456</v>
      </c>
      <c r="W645" s="121" t="e">
        <f t="shared" si="383"/>
        <v>#N/A</v>
      </c>
      <c r="X645" s="124">
        <f t="shared" si="384"/>
        <v>0.2</v>
      </c>
      <c r="Y645" s="124">
        <f t="shared" si="385"/>
        <v>0.8</v>
      </c>
      <c r="Z645" t="e">
        <f t="shared" ca="1" si="366"/>
        <v>#N/A</v>
      </c>
      <c r="AA645" t="e">
        <f t="shared" ca="1" si="367"/>
        <v>#N/A</v>
      </c>
      <c r="AB645" t="e">
        <f t="shared" ca="1" si="368"/>
        <v>#N/A</v>
      </c>
      <c r="AC645" t="e">
        <f t="shared" ca="1" si="369"/>
        <v>#N/A</v>
      </c>
      <c r="AD645" t="b">
        <f t="shared" ca="1" si="370"/>
        <v>0</v>
      </c>
      <c r="AE645" t="b">
        <f t="shared" ca="1" si="357"/>
        <v>0</v>
      </c>
      <c r="AF645" t="b">
        <f t="shared" ca="1" si="386"/>
        <v>1</v>
      </c>
      <c r="AG645" t="b">
        <f t="shared" ca="1" si="371"/>
        <v>0</v>
      </c>
      <c r="AH645" t="b">
        <f t="shared" ca="1" si="353"/>
        <v>0</v>
      </c>
      <c r="AI645" s="225" t="e">
        <f t="shared" ca="1" si="372"/>
        <v>#N/A</v>
      </c>
      <c r="AJ645" s="225" t="e">
        <f t="shared" ca="1" si="373"/>
        <v>#N/A</v>
      </c>
      <c r="AK645" s="225" t="e">
        <f t="shared" ca="1" si="374"/>
        <v>#N/A</v>
      </c>
      <c r="AL645" s="225" t="e">
        <f t="shared" ca="1" si="375"/>
        <v>#N/A</v>
      </c>
      <c r="AM645" t="b">
        <f t="shared" ca="1" si="376"/>
        <v>0</v>
      </c>
      <c r="AN645" t="b">
        <f t="shared" ca="1" si="354"/>
        <v>0</v>
      </c>
      <c r="AO645" t="b">
        <f t="shared" ca="1" si="387"/>
        <v>0</v>
      </c>
      <c r="AP645" t="b">
        <f t="shared" ca="1" si="377"/>
        <v>0</v>
      </c>
      <c r="AQ645" t="b">
        <f t="shared" ca="1" si="355"/>
        <v>0</v>
      </c>
      <c r="AR645" s="124" t="e">
        <f t="shared" ca="1" si="378"/>
        <v>#N/A</v>
      </c>
      <c r="AS645" s="124" t="e">
        <f t="shared" ca="1" si="379"/>
        <v>#N/A</v>
      </c>
      <c r="AT645" t="e">
        <f t="shared" ca="1" si="388"/>
        <v>#N/A</v>
      </c>
      <c r="AU645" t="e">
        <f t="shared" ca="1" si="388"/>
        <v>#N/A</v>
      </c>
    </row>
    <row r="646" spans="1:47" x14ac:dyDescent="0.25">
      <c r="A646">
        <v>614</v>
      </c>
      <c r="B646" s="74">
        <f ca="1">OFFSET(InputPriceData!B$15,CalculationsAndCharts!$A646+$A$11,0,1,1)</f>
        <v>40697</v>
      </c>
      <c r="C646" s="3">
        <f ca="1">OFFSET(InputPriceData!G$15,CalculationsAndCharts!$A646+$A$11,0,1,1)</f>
        <v>1934100</v>
      </c>
      <c r="D646" s="4">
        <f ca="1">OFFSET(InputPriceData!C$15,CalculationsAndCharts!$A646+$A$11,IF($C$7,7,0),1,1)</f>
        <v>31.81</v>
      </c>
      <c r="E646" s="4">
        <f ca="1">OFFSET(InputPriceData!D$15,CalculationsAndCharts!$A646+$A$11,IF($C$7,7,0),1,1)</f>
        <v>32.18</v>
      </c>
      <c r="F646" s="4">
        <f ca="1">OFFSET(InputPriceData!E$15,CalculationsAndCharts!$A646+$A$11,IF($C$7,7,0),1,1)</f>
        <v>31.31</v>
      </c>
      <c r="G646" s="4">
        <f ca="1">OFFSET(InputPriceData!F$15,CalculationsAndCharts!$A646+$A$11,IF($C$7,7,0),1,1)</f>
        <v>31.84</v>
      </c>
      <c r="H646" s="126" t="e">
        <f t="shared" si="358"/>
        <v>#N/A</v>
      </c>
      <c r="I646" s="41" t="e">
        <f t="shared" si="391"/>
        <v>#N/A</v>
      </c>
      <c r="J646" s="41" t="e">
        <f t="shared" si="391"/>
        <v>#N/A</v>
      </c>
      <c r="K646" s="215">
        <f t="shared" ca="1" si="359"/>
        <v>32.884152740485661</v>
      </c>
      <c r="L646" s="215">
        <f t="shared" ca="1" si="380"/>
        <v>32.884152740485661</v>
      </c>
      <c r="M646" s="121">
        <f t="shared" ca="1" si="360"/>
        <v>-1.6270928298061658</v>
      </c>
      <c r="N646" s="121">
        <f t="shared" ca="1" si="381"/>
        <v>-0.97588652651254182</v>
      </c>
      <c r="O646" s="121">
        <f t="shared" ca="1" si="382"/>
        <v>0.12426325656361012</v>
      </c>
      <c r="P646" s="121">
        <f t="shared" ca="1" si="390"/>
        <v>-0.97588652651254182</v>
      </c>
      <c r="Q646" s="121">
        <f t="shared" ca="1" si="361"/>
        <v>0</v>
      </c>
      <c r="R646" s="121">
        <f t="shared" ca="1" si="362"/>
        <v>0.41486229180084255</v>
      </c>
      <c r="S646" s="121"/>
      <c r="T646" s="124">
        <f t="shared" ca="1" si="363"/>
        <v>35.07</v>
      </c>
      <c r="U646" s="124">
        <f t="shared" ca="1" si="364"/>
        <v>31.81</v>
      </c>
      <c r="V646" s="121">
        <f t="shared" ca="1" si="365"/>
        <v>9.2024539877304055E-3</v>
      </c>
      <c r="W646" s="121" t="e">
        <f t="shared" si="383"/>
        <v>#N/A</v>
      </c>
      <c r="X646" s="124">
        <f t="shared" si="384"/>
        <v>0.2</v>
      </c>
      <c r="Y646" s="124">
        <f t="shared" si="385"/>
        <v>0.8</v>
      </c>
      <c r="Z646" t="e">
        <f t="shared" ca="1" si="366"/>
        <v>#N/A</v>
      </c>
      <c r="AA646" t="e">
        <f t="shared" ca="1" si="367"/>
        <v>#N/A</v>
      </c>
      <c r="AB646" t="e">
        <f t="shared" ca="1" si="368"/>
        <v>#N/A</v>
      </c>
      <c r="AC646" t="e">
        <f t="shared" ca="1" si="369"/>
        <v>#N/A</v>
      </c>
      <c r="AD646" t="b">
        <f t="shared" ca="1" si="370"/>
        <v>0</v>
      </c>
      <c r="AE646" t="b">
        <f t="shared" ca="1" si="357"/>
        <v>0</v>
      </c>
      <c r="AF646" t="b">
        <f t="shared" ca="1" si="386"/>
        <v>1</v>
      </c>
      <c r="AG646" t="b">
        <f t="shared" ca="1" si="371"/>
        <v>0</v>
      </c>
      <c r="AH646" t="b">
        <f t="shared" ref="AH646:AH709" ca="1" si="392">AND(AG647,AF647)</f>
        <v>0</v>
      </c>
      <c r="AI646" s="225" t="e">
        <f t="shared" ca="1" si="372"/>
        <v>#N/A</v>
      </c>
      <c r="AJ646" s="225" t="e">
        <f t="shared" ca="1" si="373"/>
        <v>#N/A</v>
      </c>
      <c r="AK646" s="225" t="e">
        <f t="shared" ca="1" si="374"/>
        <v>#N/A</v>
      </c>
      <c r="AL646" s="225" t="e">
        <f t="shared" ca="1" si="375"/>
        <v>#N/A</v>
      </c>
      <c r="AM646" t="b">
        <f t="shared" ca="1" si="376"/>
        <v>0</v>
      </c>
      <c r="AN646" t="b">
        <f t="shared" ref="AN646:AN709" ca="1" si="393">AND(AM647,NOT(AO647))</f>
        <v>0</v>
      </c>
      <c r="AO646" t="b">
        <f t="shared" ca="1" si="387"/>
        <v>0</v>
      </c>
      <c r="AP646" t="b">
        <f t="shared" ca="1" si="377"/>
        <v>0</v>
      </c>
      <c r="AQ646" t="b">
        <f t="shared" ca="1" si="355"/>
        <v>0</v>
      </c>
      <c r="AR646" s="124" t="e">
        <f t="shared" ca="1" si="378"/>
        <v>#N/A</v>
      </c>
      <c r="AS646" s="124" t="e">
        <f t="shared" ca="1" si="379"/>
        <v>#N/A</v>
      </c>
      <c r="AT646" t="e">
        <f t="shared" ca="1" si="388"/>
        <v>#N/A</v>
      </c>
      <c r="AU646" t="e">
        <f t="shared" ca="1" si="388"/>
        <v>#N/A</v>
      </c>
    </row>
    <row r="647" spans="1:47" x14ac:dyDescent="0.25">
      <c r="A647">
        <v>615</v>
      </c>
      <c r="B647" s="74">
        <f ca="1">OFFSET(InputPriceData!B$15,CalculationsAndCharts!$A647+$A$11,0,1,1)</f>
        <v>40696</v>
      </c>
      <c r="C647" s="3">
        <f ca="1">OFFSET(InputPriceData!G$15,CalculationsAndCharts!$A647+$A$11,0,1,1)</f>
        <v>5285000</v>
      </c>
      <c r="D647" s="4">
        <f ca="1">OFFSET(InputPriceData!C$15,CalculationsAndCharts!$A647+$A$11,IF($C$7,7,0),1,1)</f>
        <v>32.01</v>
      </c>
      <c r="E647" s="4">
        <f ca="1">OFFSET(InputPriceData!D$15,CalculationsAndCharts!$A647+$A$11,IF($C$7,7,0),1,1)</f>
        <v>32.840000000000003</v>
      </c>
      <c r="F647" s="4">
        <f ca="1">OFFSET(InputPriceData!E$15,CalculationsAndCharts!$A647+$A$11,IF($C$7,7,0),1,1)</f>
        <v>31.92</v>
      </c>
      <c r="G647" s="4">
        <f ca="1">OFFSET(InputPriceData!F$15,CalculationsAndCharts!$A647+$A$11,IF($C$7,7,0),1,1)</f>
        <v>31.97</v>
      </c>
      <c r="H647" s="126" t="e">
        <f t="shared" si="358"/>
        <v>#N/A</v>
      </c>
      <c r="I647" s="41" t="e">
        <f t="shared" si="391"/>
        <v>#N/A</v>
      </c>
      <c r="J647" s="41" t="e">
        <f t="shared" si="391"/>
        <v>#N/A</v>
      </c>
      <c r="K647" s="215">
        <f t="shared" ca="1" si="359"/>
        <v>33.493609279944835</v>
      </c>
      <c r="L647" s="215">
        <f t="shared" ca="1" si="380"/>
        <v>33.493609279944835</v>
      </c>
      <c r="M647" s="121">
        <f t="shared" ca="1" si="360"/>
        <v>-1.7666715767885581</v>
      </c>
      <c r="N647" s="121">
        <f t="shared" ca="1" si="381"/>
        <v>-0.43366347037184833</v>
      </c>
      <c r="O647" s="121">
        <f t="shared" ca="1" si="382"/>
        <v>0.1709747268210865</v>
      </c>
      <c r="P647" s="121">
        <f t="shared" ca="1" si="390"/>
        <v>-0.63783404007533184</v>
      </c>
      <c r="Q647" s="121">
        <f t="shared" ca="1" si="361"/>
        <v>0.2524336753753697</v>
      </c>
      <c r="R647" s="121">
        <f t="shared" ca="1" si="362"/>
        <v>0.45404307669318422</v>
      </c>
      <c r="S647" s="121"/>
      <c r="T647" s="124">
        <f t="shared" ca="1" si="363"/>
        <v>35.07</v>
      </c>
      <c r="U647" s="124">
        <f t="shared" ca="1" si="364"/>
        <v>31.81</v>
      </c>
      <c r="V647" s="121">
        <f t="shared" ca="1" si="365"/>
        <v>4.9079754601227016E-2</v>
      </c>
      <c r="W647" s="121" t="e">
        <f t="shared" si="383"/>
        <v>#N/A</v>
      </c>
      <c r="X647" s="124">
        <f t="shared" si="384"/>
        <v>0.2</v>
      </c>
      <c r="Y647" s="124">
        <f t="shared" si="385"/>
        <v>0.8</v>
      </c>
      <c r="Z647" t="e">
        <f t="shared" ca="1" si="366"/>
        <v>#N/A</v>
      </c>
      <c r="AA647" t="e">
        <f t="shared" ca="1" si="367"/>
        <v>#N/A</v>
      </c>
      <c r="AB647" t="e">
        <f t="shared" ca="1" si="368"/>
        <v>#N/A</v>
      </c>
      <c r="AC647" t="e">
        <f t="shared" ca="1" si="369"/>
        <v>#N/A</v>
      </c>
      <c r="AD647" t="b">
        <f t="shared" ca="1" si="370"/>
        <v>0</v>
      </c>
      <c r="AE647" t="b">
        <f t="shared" ca="1" si="357"/>
        <v>0</v>
      </c>
      <c r="AF647" t="b">
        <f t="shared" ca="1" si="386"/>
        <v>1</v>
      </c>
      <c r="AG647" t="b">
        <f t="shared" ca="1" si="371"/>
        <v>0</v>
      </c>
      <c r="AH647" t="b">
        <f t="shared" ca="1" si="392"/>
        <v>0</v>
      </c>
      <c r="AI647" s="225" t="e">
        <f t="shared" ca="1" si="372"/>
        <v>#N/A</v>
      </c>
      <c r="AJ647" s="225" t="e">
        <f t="shared" ca="1" si="373"/>
        <v>#N/A</v>
      </c>
      <c r="AK647" s="225" t="e">
        <f t="shared" ca="1" si="374"/>
        <v>#N/A</v>
      </c>
      <c r="AL647" s="225" t="e">
        <f t="shared" ca="1" si="375"/>
        <v>#N/A</v>
      </c>
      <c r="AM647" t="b">
        <f t="shared" ca="1" si="376"/>
        <v>0</v>
      </c>
      <c r="AN647" t="b">
        <f t="shared" ca="1" si="393"/>
        <v>0</v>
      </c>
      <c r="AO647" t="b">
        <f t="shared" ca="1" si="387"/>
        <v>0</v>
      </c>
      <c r="AP647" t="b">
        <f t="shared" ca="1" si="377"/>
        <v>0</v>
      </c>
      <c r="AQ647" t="b">
        <f t="shared" ref="AQ647:AQ710" ca="1" si="394">AND(AP648,AO648)</f>
        <v>0</v>
      </c>
      <c r="AR647" s="124" t="e">
        <f t="shared" ca="1" si="378"/>
        <v>#N/A</v>
      </c>
      <c r="AS647" s="124" t="e">
        <f t="shared" ca="1" si="379"/>
        <v>#N/A</v>
      </c>
      <c r="AT647" t="e">
        <f t="shared" ca="1" si="388"/>
        <v>#N/A</v>
      </c>
      <c r="AU647" t="e">
        <f t="shared" ca="1" si="388"/>
        <v>#N/A</v>
      </c>
    </row>
    <row r="648" spans="1:47" x14ac:dyDescent="0.25">
      <c r="A648">
        <v>616</v>
      </c>
      <c r="B648" s="74">
        <f ca="1">OFFSET(InputPriceData!B$15,CalculationsAndCharts!$A648+$A$11,0,1,1)</f>
        <v>40695</v>
      </c>
      <c r="C648" s="3">
        <f ca="1">OFFSET(InputPriceData!G$15,CalculationsAndCharts!$A648+$A$11,0,1,1)</f>
        <v>7952300</v>
      </c>
      <c r="D648" s="4">
        <f ca="1">OFFSET(InputPriceData!C$15,CalculationsAndCharts!$A648+$A$11,IF($C$7,7,0),1,1)</f>
        <v>32.75</v>
      </c>
      <c r="E648" s="4">
        <f ca="1">OFFSET(InputPriceData!D$15,CalculationsAndCharts!$A648+$A$11,IF($C$7,7,0),1,1)</f>
        <v>33.42</v>
      </c>
      <c r="F648" s="4">
        <f ca="1">OFFSET(InputPriceData!E$15,CalculationsAndCharts!$A648+$A$11,IF($C$7,7,0),1,1)</f>
        <v>31.55</v>
      </c>
      <c r="G648" s="4">
        <f ca="1">OFFSET(InputPriceData!F$15,CalculationsAndCharts!$A648+$A$11,IF($C$7,7,0),1,1)</f>
        <v>31.81</v>
      </c>
      <c r="H648" s="126" t="e">
        <f t="shared" si="358"/>
        <v>#N/A</v>
      </c>
      <c r="I648" s="41" t="e">
        <f t="shared" si="391"/>
        <v>#N/A</v>
      </c>
      <c r="J648" s="41" t="e">
        <f t="shared" si="391"/>
        <v>#N/A</v>
      </c>
      <c r="K648" s="215">
        <f t="shared" ca="1" si="359"/>
        <v>33.9976831072469</v>
      </c>
      <c r="L648" s="215">
        <f t="shared" ca="1" si="380"/>
        <v>33.9976831072469</v>
      </c>
      <c r="M648" s="121">
        <f t="shared" ca="1" si="360"/>
        <v>-2.2368605639724484</v>
      </c>
      <c r="N648" s="121">
        <f t="shared" ca="1" si="381"/>
        <v>0.10720697849007238</v>
      </c>
      <c r="O648" s="121">
        <f t="shared" ca="1" si="382"/>
        <v>0.37402630593342506</v>
      </c>
      <c r="P648" s="121">
        <f t="shared" ca="1" si="390"/>
        <v>-0.63783404007533184</v>
      </c>
      <c r="Q648" s="121">
        <f t="shared" ca="1" si="361"/>
        <v>0.73630814914744802</v>
      </c>
      <c r="R648" s="121">
        <f t="shared" ca="1" si="362"/>
        <v>0.34754180429301329</v>
      </c>
      <c r="S648" s="121"/>
      <c r="T648" s="124">
        <f t="shared" ca="1" si="363"/>
        <v>35.07</v>
      </c>
      <c r="U648" s="124">
        <f t="shared" ca="1" si="364"/>
        <v>31.81</v>
      </c>
      <c r="V648" s="121">
        <f t="shared" ca="1" si="365"/>
        <v>0</v>
      </c>
      <c r="W648" s="121" t="e">
        <f t="shared" si="383"/>
        <v>#N/A</v>
      </c>
      <c r="X648" s="124">
        <f t="shared" si="384"/>
        <v>0.2</v>
      </c>
      <c r="Y648" s="124">
        <f t="shared" si="385"/>
        <v>0.8</v>
      </c>
      <c r="Z648" t="e">
        <f t="shared" ca="1" si="366"/>
        <v>#N/A</v>
      </c>
      <c r="AA648" t="e">
        <f t="shared" ca="1" si="367"/>
        <v>#N/A</v>
      </c>
      <c r="AB648" t="e">
        <f t="shared" ca="1" si="368"/>
        <v>#N/A</v>
      </c>
      <c r="AC648" t="e">
        <f t="shared" ca="1" si="369"/>
        <v>#N/A</v>
      </c>
      <c r="AD648" t="b">
        <f t="shared" ca="1" si="370"/>
        <v>0</v>
      </c>
      <c r="AE648" t="b">
        <f t="shared" ca="1" si="357"/>
        <v>0</v>
      </c>
      <c r="AF648" t="b">
        <f t="shared" ca="1" si="386"/>
        <v>1</v>
      </c>
      <c r="AG648" t="b">
        <f t="shared" ca="1" si="371"/>
        <v>0</v>
      </c>
      <c r="AH648" t="b">
        <f t="shared" ca="1" si="392"/>
        <v>0</v>
      </c>
      <c r="AI648" s="225" t="e">
        <f t="shared" ca="1" si="372"/>
        <v>#N/A</v>
      </c>
      <c r="AJ648" s="225" t="e">
        <f t="shared" ca="1" si="373"/>
        <v>#N/A</v>
      </c>
      <c r="AK648" s="225" t="e">
        <f t="shared" ca="1" si="374"/>
        <v>#N/A</v>
      </c>
      <c r="AL648" s="225" t="e">
        <f t="shared" ca="1" si="375"/>
        <v>#N/A</v>
      </c>
      <c r="AM648" t="b">
        <f t="shared" ca="1" si="376"/>
        <v>0</v>
      </c>
      <c r="AN648" t="b">
        <f t="shared" ca="1" si="393"/>
        <v>0</v>
      </c>
      <c r="AO648" t="b">
        <f t="shared" ca="1" si="387"/>
        <v>0</v>
      </c>
      <c r="AP648" t="b">
        <f t="shared" ca="1" si="377"/>
        <v>0</v>
      </c>
      <c r="AQ648" t="b">
        <f t="shared" ca="1" si="394"/>
        <v>0</v>
      </c>
      <c r="AR648" s="124" t="e">
        <f t="shared" ca="1" si="378"/>
        <v>#N/A</v>
      </c>
      <c r="AS648" s="124" t="e">
        <f t="shared" ca="1" si="379"/>
        <v>#N/A</v>
      </c>
      <c r="AT648" t="e">
        <f t="shared" ca="1" si="388"/>
        <v>#N/A</v>
      </c>
      <c r="AU648" t="e">
        <f t="shared" ca="1" si="388"/>
        <v>#N/A</v>
      </c>
    </row>
    <row r="649" spans="1:47" x14ac:dyDescent="0.25">
      <c r="A649">
        <v>617</v>
      </c>
      <c r="B649" s="74">
        <f ca="1">OFFSET(InputPriceData!B$15,CalculationsAndCharts!$A649+$A$11,0,1,1)</f>
        <v>40694</v>
      </c>
      <c r="C649" s="3">
        <f ca="1">OFFSET(InputPriceData!G$15,CalculationsAndCharts!$A649+$A$11,0,1,1)</f>
        <v>1246800</v>
      </c>
      <c r="D649" s="4">
        <f ca="1">OFFSET(InputPriceData!C$15,CalculationsAndCharts!$A649+$A$11,IF($C$7,7,0),1,1)</f>
        <v>34.75</v>
      </c>
      <c r="E649" s="4">
        <f ca="1">OFFSET(InputPriceData!D$15,CalculationsAndCharts!$A649+$A$11,IF($C$7,7,0),1,1)</f>
        <v>35.090000000000003</v>
      </c>
      <c r="F649" s="4">
        <f ca="1">OFFSET(InputPriceData!E$15,CalculationsAndCharts!$A649+$A$11,IF($C$7,7,0),1,1)</f>
        <v>34.369999999999997</v>
      </c>
      <c r="G649" s="4">
        <f ca="1">OFFSET(InputPriceData!F$15,CalculationsAndCharts!$A649+$A$11,IF($C$7,7,0),1,1)</f>
        <v>35.07</v>
      </c>
      <c r="H649" s="126" t="e">
        <f t="shared" si="358"/>
        <v>#N/A</v>
      </c>
      <c r="I649" s="41" t="e">
        <f t="shared" si="391"/>
        <v>#N/A</v>
      </c>
      <c r="J649" s="41" t="e">
        <f t="shared" si="391"/>
        <v>#N/A</v>
      </c>
      <c r="K649" s="215">
        <f t="shared" ca="1" si="359"/>
        <v>33.926068271183475</v>
      </c>
      <c r="L649" s="215">
        <f t="shared" ca="1" si="380"/>
        <v>33.926068271183475</v>
      </c>
      <c r="M649" s="121">
        <f t="shared" ca="1" si="360"/>
        <v>0.97846662790128947</v>
      </c>
      <c r="N649" s="121">
        <f t="shared" ca="1" si="381"/>
        <v>0.12426325656361012</v>
      </c>
      <c r="O649" s="121">
        <f t="shared" ca="1" si="382"/>
        <v>0.45961778466804487</v>
      </c>
      <c r="P649" s="121">
        <f t="shared" ca="1" si="390"/>
        <v>-0.63783404007533184</v>
      </c>
      <c r="Q649" s="121">
        <f t="shared" ca="1" si="361"/>
        <v>0.69442437422448822</v>
      </c>
      <c r="R649" s="121">
        <f t="shared" ca="1" si="362"/>
        <v>0.17896825373258801</v>
      </c>
      <c r="S649" s="121"/>
      <c r="T649" s="124">
        <f t="shared" ca="1" si="363"/>
        <v>35.07</v>
      </c>
      <c r="U649" s="124">
        <f t="shared" ca="1" si="364"/>
        <v>32.51</v>
      </c>
      <c r="V649" s="121">
        <f t="shared" ca="1" si="365"/>
        <v>1</v>
      </c>
      <c r="W649" s="121" t="e">
        <f t="shared" si="383"/>
        <v>#N/A</v>
      </c>
      <c r="X649" s="124">
        <f t="shared" si="384"/>
        <v>0.2</v>
      </c>
      <c r="Y649" s="124">
        <f t="shared" si="385"/>
        <v>0.8</v>
      </c>
      <c r="Z649" t="e">
        <f t="shared" ca="1" si="366"/>
        <v>#N/A</v>
      </c>
      <c r="AA649" t="e">
        <f t="shared" ca="1" si="367"/>
        <v>#N/A</v>
      </c>
      <c r="AB649" t="e">
        <f t="shared" ca="1" si="368"/>
        <v>#N/A</v>
      </c>
      <c r="AC649" t="e">
        <f t="shared" ca="1" si="369"/>
        <v>#N/A</v>
      </c>
      <c r="AD649" t="b">
        <f t="shared" ca="1" si="370"/>
        <v>0</v>
      </c>
      <c r="AE649" t="b">
        <f t="shared" ca="1" si="357"/>
        <v>0</v>
      </c>
      <c r="AF649" t="b">
        <f t="shared" ca="1" si="386"/>
        <v>1</v>
      </c>
      <c r="AG649" t="b">
        <f t="shared" ca="1" si="371"/>
        <v>0</v>
      </c>
      <c r="AH649" t="b">
        <f t="shared" ca="1" si="392"/>
        <v>0</v>
      </c>
      <c r="AI649" s="225" t="e">
        <f t="shared" ca="1" si="372"/>
        <v>#N/A</v>
      </c>
      <c r="AJ649" s="225" t="e">
        <f t="shared" ca="1" si="373"/>
        <v>#N/A</v>
      </c>
      <c r="AK649" s="225" t="e">
        <f t="shared" ca="1" si="374"/>
        <v>#N/A</v>
      </c>
      <c r="AL649" s="225" t="e">
        <f t="shared" ca="1" si="375"/>
        <v>#N/A</v>
      </c>
      <c r="AM649" t="b">
        <f t="shared" ca="1" si="376"/>
        <v>0</v>
      </c>
      <c r="AN649" t="b">
        <f t="shared" ca="1" si="393"/>
        <v>0</v>
      </c>
      <c r="AO649" t="b">
        <f t="shared" ca="1" si="387"/>
        <v>0</v>
      </c>
      <c r="AP649" t="b">
        <f t="shared" ca="1" si="377"/>
        <v>0</v>
      </c>
      <c r="AQ649" t="b">
        <f t="shared" ca="1" si="394"/>
        <v>0</v>
      </c>
      <c r="AR649" s="124" t="e">
        <f t="shared" ca="1" si="378"/>
        <v>#N/A</v>
      </c>
      <c r="AS649" s="124" t="e">
        <f t="shared" ca="1" si="379"/>
        <v>#N/A</v>
      </c>
      <c r="AT649" t="e">
        <f t="shared" ca="1" si="388"/>
        <v>#N/A</v>
      </c>
      <c r="AU649" t="e">
        <f t="shared" ca="1" si="388"/>
        <v>#N/A</v>
      </c>
    </row>
    <row r="650" spans="1:47" x14ac:dyDescent="0.25">
      <c r="A650">
        <v>618</v>
      </c>
      <c r="B650" s="74">
        <f ca="1">OFFSET(InputPriceData!B$15,CalculationsAndCharts!$A650+$A$11,0,1,1)</f>
        <v>40690</v>
      </c>
      <c r="C650" s="3">
        <f ca="1">OFFSET(InputPriceData!G$15,CalculationsAndCharts!$A650+$A$11,0,1,1)</f>
        <v>584400</v>
      </c>
      <c r="D650" s="4">
        <f ca="1">OFFSET(InputPriceData!C$15,CalculationsAndCharts!$A650+$A$11,IF($C$7,7,0),1,1)</f>
        <v>34</v>
      </c>
      <c r="E650" s="4">
        <f ca="1">OFFSET(InputPriceData!D$15,CalculationsAndCharts!$A650+$A$11,IF($C$7,7,0),1,1)</f>
        <v>34.75</v>
      </c>
      <c r="F650" s="4">
        <f ca="1">OFFSET(InputPriceData!E$15,CalculationsAndCharts!$A650+$A$11,IF($C$7,7,0),1,1)</f>
        <v>33.99</v>
      </c>
      <c r="G650" s="4">
        <f ca="1">OFFSET(InputPriceData!F$15,CalculationsAndCharts!$A650+$A$11,IF($C$7,7,0),1,1)</f>
        <v>34.659999999999997</v>
      </c>
      <c r="H650" s="126" t="e">
        <f t="shared" si="358"/>
        <v>#N/A</v>
      </c>
      <c r="I650" s="41" t="e">
        <f t="shared" si="391"/>
        <v>#N/A</v>
      </c>
      <c r="J650" s="41" t="e">
        <f t="shared" si="391"/>
        <v>#N/A</v>
      </c>
      <c r="K650" s="215">
        <f t="shared" ca="1" si="359"/>
        <v>33.452794227210305</v>
      </c>
      <c r="L650" s="215">
        <f t="shared" ca="1" si="380"/>
        <v>33.452794227210305</v>
      </c>
      <c r="M650" s="121">
        <f t="shared" ca="1" si="360"/>
        <v>0.8043197696322113</v>
      </c>
      <c r="N650" s="121">
        <f t="shared" ca="1" si="381"/>
        <v>-0.29798963816549817</v>
      </c>
      <c r="O650" s="121">
        <f t="shared" ca="1" si="382"/>
        <v>0.45961778466804487</v>
      </c>
      <c r="P650" s="121">
        <f t="shared" ca="1" si="390"/>
        <v>-0.63783404007533184</v>
      </c>
      <c r="Q650" s="121">
        <f t="shared" ca="1" si="361"/>
        <v>0.30966680654916345</v>
      </c>
      <c r="R650" s="121">
        <f t="shared" ca="1" si="362"/>
        <v>9.9238983110235129E-2</v>
      </c>
      <c r="S650" s="121"/>
      <c r="T650" s="124">
        <f t="shared" ca="1" si="363"/>
        <v>34.659999999999997</v>
      </c>
      <c r="U650" s="124">
        <f t="shared" ca="1" si="364"/>
        <v>32.51</v>
      </c>
      <c r="V650" s="121">
        <f t="shared" ca="1" si="365"/>
        <v>1</v>
      </c>
      <c r="W650" s="121" t="e">
        <f t="shared" si="383"/>
        <v>#N/A</v>
      </c>
      <c r="X650" s="124">
        <f t="shared" si="384"/>
        <v>0.2</v>
      </c>
      <c r="Y650" s="124">
        <f t="shared" si="385"/>
        <v>0.8</v>
      </c>
      <c r="Z650">
        <f t="shared" ca="1" si="366"/>
        <v>34</v>
      </c>
      <c r="AA650" t="e">
        <f t="shared" ca="1" si="367"/>
        <v>#N/A</v>
      </c>
      <c r="AB650" t="e">
        <f t="shared" ca="1" si="368"/>
        <v>#N/A</v>
      </c>
      <c r="AC650" t="e">
        <f t="shared" ca="1" si="369"/>
        <v>#N/A</v>
      </c>
      <c r="AD650" t="b">
        <f t="shared" ca="1" si="370"/>
        <v>0</v>
      </c>
      <c r="AE650" t="b">
        <f t="shared" ca="1" si="357"/>
        <v>1</v>
      </c>
      <c r="AF650" t="b">
        <f t="shared" ca="1" si="386"/>
        <v>1</v>
      </c>
      <c r="AG650" t="b">
        <f t="shared" ca="1" si="371"/>
        <v>0</v>
      </c>
      <c r="AH650" t="b">
        <f t="shared" ca="1" si="392"/>
        <v>0</v>
      </c>
      <c r="AI650" s="225">
        <f t="shared" ca="1" si="372"/>
        <v>34</v>
      </c>
      <c r="AJ650" s="225" t="e">
        <f t="shared" ca="1" si="373"/>
        <v>#N/A</v>
      </c>
      <c r="AK650" s="225">
        <f t="shared" ca="1" si="374"/>
        <v>34</v>
      </c>
      <c r="AL650" s="225" t="e">
        <f t="shared" ca="1" si="375"/>
        <v>#N/A</v>
      </c>
      <c r="AM650" t="b">
        <f t="shared" ca="1" si="376"/>
        <v>0</v>
      </c>
      <c r="AN650" t="b">
        <f t="shared" ca="1" si="393"/>
        <v>0</v>
      </c>
      <c r="AO650" t="b">
        <f t="shared" ca="1" si="387"/>
        <v>0</v>
      </c>
      <c r="AP650" t="b">
        <f t="shared" ca="1" si="377"/>
        <v>0</v>
      </c>
      <c r="AQ650" t="b">
        <f t="shared" ca="1" si="394"/>
        <v>1</v>
      </c>
      <c r="AR650" s="124" t="e">
        <f t="shared" ca="1" si="378"/>
        <v>#N/A</v>
      </c>
      <c r="AS650" s="124">
        <f t="shared" ca="1" si="379"/>
        <v>34</v>
      </c>
      <c r="AT650" t="e">
        <f t="shared" ca="1" si="388"/>
        <v>#N/A</v>
      </c>
      <c r="AU650">
        <f t="shared" ca="1" si="388"/>
        <v>34</v>
      </c>
    </row>
    <row r="651" spans="1:47" x14ac:dyDescent="0.25">
      <c r="A651">
        <v>619</v>
      </c>
      <c r="B651" s="74">
        <f ca="1">OFFSET(InputPriceData!B$15,CalculationsAndCharts!$A651+$A$11,0,1,1)</f>
        <v>40689</v>
      </c>
      <c r="C651" s="3">
        <f ca="1">OFFSET(InputPriceData!G$15,CalculationsAndCharts!$A651+$A$11,0,1,1)</f>
        <v>2171100</v>
      </c>
      <c r="D651" s="4">
        <f ca="1">OFFSET(InputPriceData!C$15,CalculationsAndCharts!$A651+$A$11,IF($C$7,7,0),1,1)</f>
        <v>33.270000000000003</v>
      </c>
      <c r="E651" s="4">
        <f ca="1">OFFSET(InputPriceData!D$15,CalculationsAndCharts!$A651+$A$11,IF($C$7,7,0),1,1)</f>
        <v>34.29</v>
      </c>
      <c r="F651" s="4">
        <f ca="1">OFFSET(InputPriceData!E$15,CalculationsAndCharts!$A651+$A$11,IF($C$7,7,0),1,1)</f>
        <v>33.26</v>
      </c>
      <c r="G651" s="4">
        <f ca="1">OFFSET(InputPriceData!F$15,CalculationsAndCharts!$A651+$A$11,IF($C$7,7,0),1,1)</f>
        <v>33.89</v>
      </c>
      <c r="H651" s="126" t="e">
        <f t="shared" si="358"/>
        <v>#N/A</v>
      </c>
      <c r="I651" s="41" t="e">
        <f t="shared" si="391"/>
        <v>#N/A</v>
      </c>
      <c r="J651" s="41" t="e">
        <f t="shared" si="391"/>
        <v>#N/A</v>
      </c>
      <c r="K651" s="215">
        <f t="shared" ca="1" si="359"/>
        <v>33.171257256012765</v>
      </c>
      <c r="L651" s="215">
        <f t="shared" ca="1" si="380"/>
        <v>33.171257256012765</v>
      </c>
      <c r="M651" s="121">
        <f t="shared" ca="1" si="360"/>
        <v>0.19131547315223796</v>
      </c>
      <c r="N651" s="121">
        <f t="shared" ca="1" si="381"/>
        <v>-0.59261492423701778</v>
      </c>
      <c r="O651" s="121">
        <f t="shared" ca="1" si="382"/>
        <v>0.45961778466804487</v>
      </c>
      <c r="P651" s="121">
        <f t="shared" ca="1" si="390"/>
        <v>-0.63783404007533184</v>
      </c>
      <c r="Q651" s="121">
        <f t="shared" ca="1" si="361"/>
        <v>4.1203736527467075E-2</v>
      </c>
      <c r="R651" s="121">
        <f t="shared" ca="1" si="362"/>
        <v>0.15330039072396415</v>
      </c>
      <c r="S651" s="121"/>
      <c r="T651" s="124">
        <f t="shared" ca="1" si="363"/>
        <v>34.06</v>
      </c>
      <c r="U651" s="124">
        <f t="shared" ca="1" si="364"/>
        <v>32.51</v>
      </c>
      <c r="V651" s="121">
        <f t="shared" ca="1" si="365"/>
        <v>0.89032258064516046</v>
      </c>
      <c r="W651" s="121" t="e">
        <f t="shared" si="383"/>
        <v>#N/A</v>
      </c>
      <c r="X651" s="124">
        <f t="shared" si="384"/>
        <v>0.2</v>
      </c>
      <c r="Y651" s="124">
        <f t="shared" si="385"/>
        <v>0.8</v>
      </c>
      <c r="Z651" t="e">
        <f t="shared" ca="1" si="366"/>
        <v>#N/A</v>
      </c>
      <c r="AA651" t="e">
        <f t="shared" ca="1" si="367"/>
        <v>#N/A</v>
      </c>
      <c r="AB651">
        <f t="shared" ca="1" si="368"/>
        <v>0.15330039072396415</v>
      </c>
      <c r="AC651" t="e">
        <f t="shared" ca="1" si="369"/>
        <v>#N/A</v>
      </c>
      <c r="AD651" t="b">
        <f t="shared" ca="1" si="370"/>
        <v>1</v>
      </c>
      <c r="AE651" t="b">
        <f t="shared" ca="1" si="357"/>
        <v>0</v>
      </c>
      <c r="AF651" t="b">
        <f t="shared" ca="1" si="386"/>
        <v>0</v>
      </c>
      <c r="AG651" t="b">
        <f t="shared" ca="1" si="371"/>
        <v>0</v>
      </c>
      <c r="AH651" t="b">
        <f t="shared" ca="1" si="392"/>
        <v>0</v>
      </c>
      <c r="AI651" s="225" t="e">
        <f t="shared" ca="1" si="372"/>
        <v>#N/A</v>
      </c>
      <c r="AJ651" s="225" t="e">
        <f t="shared" ca="1" si="373"/>
        <v>#N/A</v>
      </c>
      <c r="AK651" s="225" t="e">
        <f t="shared" ca="1" si="374"/>
        <v>#N/A</v>
      </c>
      <c r="AL651" s="225" t="e">
        <f t="shared" ca="1" si="375"/>
        <v>#N/A</v>
      </c>
      <c r="AM651" t="b">
        <f t="shared" ca="1" si="376"/>
        <v>0</v>
      </c>
      <c r="AN651" t="b">
        <f t="shared" ca="1" si="393"/>
        <v>0</v>
      </c>
      <c r="AO651" t="b">
        <f t="shared" ca="1" si="387"/>
        <v>1</v>
      </c>
      <c r="AP651" t="b">
        <f t="shared" ca="1" si="377"/>
        <v>1</v>
      </c>
      <c r="AQ651" t="b">
        <f t="shared" ca="1" si="394"/>
        <v>0</v>
      </c>
      <c r="AR651" s="124" t="e">
        <f t="shared" ca="1" si="378"/>
        <v>#N/A</v>
      </c>
      <c r="AS651" s="124" t="e">
        <f t="shared" ca="1" si="379"/>
        <v>#N/A</v>
      </c>
      <c r="AT651" t="e">
        <f t="shared" ca="1" si="388"/>
        <v>#N/A</v>
      </c>
      <c r="AU651" t="e">
        <f t="shared" ca="1" si="388"/>
        <v>#N/A</v>
      </c>
    </row>
    <row r="652" spans="1:47" x14ac:dyDescent="0.25">
      <c r="A652">
        <v>620</v>
      </c>
      <c r="B652" s="74">
        <f ca="1">OFFSET(InputPriceData!B$15,CalculationsAndCharts!$A652+$A$11,0,1,1)</f>
        <v>40688</v>
      </c>
      <c r="C652" s="3">
        <f ca="1">OFFSET(InputPriceData!G$15,CalculationsAndCharts!$A652+$A$11,0,1,1)</f>
        <v>1275600</v>
      </c>
      <c r="D652" s="4">
        <f ca="1">OFFSET(InputPriceData!C$15,CalculationsAndCharts!$A652+$A$11,IF($C$7,7,0),1,1)</f>
        <v>32.700000000000003</v>
      </c>
      <c r="E652" s="4">
        <f ca="1">OFFSET(InputPriceData!D$15,CalculationsAndCharts!$A652+$A$11,IF($C$7,7,0),1,1)</f>
        <v>33.31</v>
      </c>
      <c r="F652" s="4">
        <f ca="1">OFFSET(InputPriceData!E$15,CalculationsAndCharts!$A652+$A$11,IF($C$7,7,0),1,1)</f>
        <v>32.6</v>
      </c>
      <c r="G652" s="4">
        <f ca="1">OFFSET(InputPriceData!F$15,CalculationsAndCharts!$A652+$A$11,IF($C$7,7,0),1,1)</f>
        <v>33.159999999999997</v>
      </c>
      <c r="H652" s="126" t="e">
        <f t="shared" si="358"/>
        <v>#N/A</v>
      </c>
      <c r="I652" s="41" t="e">
        <f t="shared" si="391"/>
        <v>#N/A</v>
      </c>
      <c r="J652" s="41" t="e">
        <f t="shared" si="391"/>
        <v>#N/A</v>
      </c>
      <c r="K652" s="215">
        <f t="shared" ca="1" si="359"/>
        <v>33.166052111726742</v>
      </c>
      <c r="L652" s="215">
        <f t="shared" ca="1" si="380"/>
        <v>33.166052111726742</v>
      </c>
      <c r="M652" s="121">
        <f t="shared" ca="1" si="360"/>
        <v>-0.50435139705093257</v>
      </c>
      <c r="N652" s="121">
        <f t="shared" ca="1" si="381"/>
        <v>-0.63783404007533184</v>
      </c>
      <c r="O652" s="121">
        <f t="shared" ca="1" si="382"/>
        <v>0.45961778466804487</v>
      </c>
      <c r="P652" s="121">
        <f t="shared" ca="1" si="390"/>
        <v>-0.63783404007533184</v>
      </c>
      <c r="Q652" s="121">
        <f t="shared" ca="1" si="361"/>
        <v>0</v>
      </c>
      <c r="R652" s="121">
        <f t="shared" ca="1" si="362"/>
        <v>0.2983650063028836</v>
      </c>
      <c r="S652" s="121"/>
      <c r="T652" s="124">
        <f t="shared" ca="1" si="363"/>
        <v>34.06</v>
      </c>
      <c r="U652" s="124">
        <f t="shared" ca="1" si="364"/>
        <v>32.51</v>
      </c>
      <c r="V652" s="121">
        <f t="shared" ca="1" si="365"/>
        <v>0.41935483870967533</v>
      </c>
      <c r="W652" s="121" t="e">
        <f t="shared" si="383"/>
        <v>#N/A</v>
      </c>
      <c r="X652" s="124">
        <f t="shared" si="384"/>
        <v>0.2</v>
      </c>
      <c r="Y652" s="124">
        <f t="shared" si="385"/>
        <v>0.8</v>
      </c>
      <c r="Z652" t="e">
        <f t="shared" ca="1" si="366"/>
        <v>#N/A</v>
      </c>
      <c r="AA652" t="e">
        <f t="shared" ca="1" si="367"/>
        <v>#N/A</v>
      </c>
      <c r="AB652" t="e">
        <f t="shared" ca="1" si="368"/>
        <v>#N/A</v>
      </c>
      <c r="AC652" t="e">
        <f t="shared" ca="1" si="369"/>
        <v>#N/A</v>
      </c>
      <c r="AD652" t="b">
        <f t="shared" ca="1" si="370"/>
        <v>0</v>
      </c>
      <c r="AE652" t="b">
        <f t="shared" ca="1" si="357"/>
        <v>0</v>
      </c>
      <c r="AF652" t="b">
        <f t="shared" ca="1" si="386"/>
        <v>0</v>
      </c>
      <c r="AG652" t="b">
        <f t="shared" ca="1" si="371"/>
        <v>0</v>
      </c>
      <c r="AH652" t="b">
        <f t="shared" ca="1" si="392"/>
        <v>0</v>
      </c>
      <c r="AI652" s="225" t="e">
        <f t="shared" ca="1" si="372"/>
        <v>#N/A</v>
      </c>
      <c r="AJ652" s="225" t="e">
        <f t="shared" ca="1" si="373"/>
        <v>#N/A</v>
      </c>
      <c r="AK652" s="225" t="e">
        <f t="shared" ca="1" si="374"/>
        <v>#N/A</v>
      </c>
      <c r="AL652" s="225" t="e">
        <f t="shared" ca="1" si="375"/>
        <v>#N/A</v>
      </c>
      <c r="AM652" t="b">
        <f t="shared" ca="1" si="376"/>
        <v>0</v>
      </c>
      <c r="AN652" t="b">
        <f t="shared" ca="1" si="393"/>
        <v>0</v>
      </c>
      <c r="AO652" t="b">
        <f t="shared" ca="1" si="387"/>
        <v>1</v>
      </c>
      <c r="AP652" t="b">
        <f t="shared" ca="1" si="377"/>
        <v>0</v>
      </c>
      <c r="AQ652" t="b">
        <f t="shared" ca="1" si="394"/>
        <v>0</v>
      </c>
      <c r="AR652" s="124" t="e">
        <f t="shared" ca="1" si="378"/>
        <v>#N/A</v>
      </c>
      <c r="AS652" s="124" t="e">
        <f t="shared" ca="1" si="379"/>
        <v>#N/A</v>
      </c>
      <c r="AT652" t="e">
        <f t="shared" ca="1" si="388"/>
        <v>#N/A</v>
      </c>
      <c r="AU652" t="e">
        <f t="shared" ca="1" si="388"/>
        <v>#N/A</v>
      </c>
    </row>
    <row r="653" spans="1:47" x14ac:dyDescent="0.25">
      <c r="A653">
        <v>621</v>
      </c>
      <c r="B653" s="74">
        <f ca="1">OFFSET(InputPriceData!B$15,CalculationsAndCharts!$A653+$A$11,0,1,1)</f>
        <v>40687</v>
      </c>
      <c r="C653" s="3">
        <f ca="1">OFFSET(InputPriceData!G$15,CalculationsAndCharts!$A653+$A$11,0,1,1)</f>
        <v>875900</v>
      </c>
      <c r="D653" s="4">
        <f ca="1">OFFSET(InputPriceData!C$15,CalculationsAndCharts!$A653+$A$11,IF($C$7,7,0),1,1)</f>
        <v>33.04</v>
      </c>
      <c r="E653" s="4">
        <f ca="1">OFFSET(InputPriceData!D$15,CalculationsAndCharts!$A653+$A$11,IF($C$7,7,0),1,1)</f>
        <v>33.200000000000003</v>
      </c>
      <c r="F653" s="4">
        <f ca="1">OFFSET(InputPriceData!E$15,CalculationsAndCharts!$A653+$A$11,IF($C$7,7,0),1,1)</f>
        <v>32.58</v>
      </c>
      <c r="G653" s="4">
        <f ca="1">OFFSET(InputPriceData!F$15,CalculationsAndCharts!$A653+$A$11,IF($C$7,7,0),1,1)</f>
        <v>32.75</v>
      </c>
      <c r="H653" s="126" t="e">
        <f t="shared" si="358"/>
        <v>#N/A</v>
      </c>
      <c r="I653" s="41" t="e">
        <f t="shared" ref="I653:J672" si="395">IF($A653=$E$25,I$32,NA())</f>
        <v>#N/A</v>
      </c>
      <c r="J653" s="41" t="e">
        <f t="shared" si="395"/>
        <v>#N/A</v>
      </c>
      <c r="K653" s="215">
        <f t="shared" ca="1" si="359"/>
        <v>33.374313685330847</v>
      </c>
      <c r="L653" s="215">
        <f t="shared" ca="1" si="380"/>
        <v>33.374313685330847</v>
      </c>
      <c r="M653" s="121">
        <f t="shared" ca="1" si="360"/>
        <v>-0.98510406000661299</v>
      </c>
      <c r="N653" s="121">
        <f t="shared" ca="1" si="381"/>
        <v>-0.45154757396270012</v>
      </c>
      <c r="O653" s="121">
        <f t="shared" ca="1" si="382"/>
        <v>0.45961778466804487</v>
      </c>
      <c r="P653" s="121">
        <f t="shared" ca="1" si="390"/>
        <v>-0.45154757396270012</v>
      </c>
      <c r="Q653" s="121">
        <f t="shared" ca="1" si="361"/>
        <v>0</v>
      </c>
      <c r="R653" s="121">
        <f t="shared" ca="1" si="362"/>
        <v>0.48011478926457474</v>
      </c>
      <c r="S653" s="121"/>
      <c r="T653" s="124">
        <f t="shared" ca="1" si="363"/>
        <v>34.06</v>
      </c>
      <c r="U653" s="124">
        <f t="shared" ca="1" si="364"/>
        <v>32.51</v>
      </c>
      <c r="V653" s="121">
        <f t="shared" ca="1" si="365"/>
        <v>0.15483870967742022</v>
      </c>
      <c r="W653" s="121" t="e">
        <f t="shared" si="383"/>
        <v>#N/A</v>
      </c>
      <c r="X653" s="124">
        <f t="shared" si="384"/>
        <v>0.2</v>
      </c>
      <c r="Y653" s="124">
        <f t="shared" si="385"/>
        <v>0.8</v>
      </c>
      <c r="Z653" t="e">
        <f t="shared" ca="1" si="366"/>
        <v>#N/A</v>
      </c>
      <c r="AA653" t="e">
        <f t="shared" ca="1" si="367"/>
        <v>#N/A</v>
      </c>
      <c r="AB653" t="e">
        <f t="shared" ca="1" si="368"/>
        <v>#N/A</v>
      </c>
      <c r="AC653" t="e">
        <f t="shared" ca="1" si="369"/>
        <v>#N/A</v>
      </c>
      <c r="AD653" t="b">
        <f t="shared" ca="1" si="370"/>
        <v>0</v>
      </c>
      <c r="AE653" t="b">
        <f t="shared" ca="1" si="357"/>
        <v>0</v>
      </c>
      <c r="AF653" t="b">
        <f t="shared" ca="1" si="386"/>
        <v>0</v>
      </c>
      <c r="AG653" t="b">
        <f t="shared" ca="1" si="371"/>
        <v>0</v>
      </c>
      <c r="AH653" t="b">
        <f t="shared" ca="1" si="392"/>
        <v>0</v>
      </c>
      <c r="AI653" s="225" t="e">
        <f t="shared" ca="1" si="372"/>
        <v>#N/A</v>
      </c>
      <c r="AJ653" s="225" t="e">
        <f t="shared" ca="1" si="373"/>
        <v>#N/A</v>
      </c>
      <c r="AK653" s="225" t="e">
        <f t="shared" ca="1" si="374"/>
        <v>#N/A</v>
      </c>
      <c r="AL653" s="225" t="e">
        <f t="shared" ca="1" si="375"/>
        <v>#N/A</v>
      </c>
      <c r="AM653" t="b">
        <f t="shared" ca="1" si="376"/>
        <v>0</v>
      </c>
      <c r="AN653" t="b">
        <f t="shared" ca="1" si="393"/>
        <v>0</v>
      </c>
      <c r="AO653" t="b">
        <f t="shared" ca="1" si="387"/>
        <v>1</v>
      </c>
      <c r="AP653" t="b">
        <f t="shared" ca="1" si="377"/>
        <v>0</v>
      </c>
      <c r="AQ653" t="b">
        <f t="shared" ca="1" si="394"/>
        <v>0</v>
      </c>
      <c r="AR653" s="124" t="e">
        <f t="shared" ca="1" si="378"/>
        <v>#N/A</v>
      </c>
      <c r="AS653" s="124" t="e">
        <f t="shared" ca="1" si="379"/>
        <v>#N/A</v>
      </c>
      <c r="AT653" t="e">
        <f t="shared" ca="1" si="388"/>
        <v>#N/A</v>
      </c>
      <c r="AU653" t="e">
        <f t="shared" ca="1" si="388"/>
        <v>#N/A</v>
      </c>
    </row>
    <row r="654" spans="1:47" x14ac:dyDescent="0.25">
      <c r="A654">
        <v>622</v>
      </c>
      <c r="B654" s="74">
        <f ca="1">OFFSET(InputPriceData!B$15,CalculationsAndCharts!$A654+$A$11,0,1,1)</f>
        <v>40686</v>
      </c>
      <c r="C654" s="3">
        <f ca="1">OFFSET(InputPriceData!G$15,CalculationsAndCharts!$A654+$A$11,0,1,1)</f>
        <v>3015700</v>
      </c>
      <c r="D654" s="4">
        <f ca="1">OFFSET(InputPriceData!C$15,CalculationsAndCharts!$A654+$A$11,IF($C$7,7,0),1,1)</f>
        <v>33.5</v>
      </c>
      <c r="E654" s="4">
        <f ca="1">OFFSET(InputPriceData!D$15,CalculationsAndCharts!$A654+$A$11,IF($C$7,7,0),1,1)</f>
        <v>34.29</v>
      </c>
      <c r="F654" s="4">
        <f ca="1">OFFSET(InputPriceData!E$15,CalculationsAndCharts!$A654+$A$11,IF($C$7,7,0),1,1)</f>
        <v>32.56</v>
      </c>
      <c r="G654" s="4">
        <f ca="1">OFFSET(InputPriceData!F$15,CalculationsAndCharts!$A654+$A$11,IF($C$7,7,0),1,1)</f>
        <v>32.9</v>
      </c>
      <c r="H654" s="126" t="e">
        <f t="shared" si="358"/>
        <v>#N/A</v>
      </c>
      <c r="I654" s="41" t="e">
        <f t="shared" si="395"/>
        <v>#N/A</v>
      </c>
      <c r="J654" s="41" t="e">
        <f t="shared" si="395"/>
        <v>#N/A</v>
      </c>
      <c r="K654" s="215">
        <f t="shared" ca="1" si="359"/>
        <v>33.622598329049723</v>
      </c>
      <c r="L654" s="215">
        <f t="shared" ca="1" si="380"/>
        <v>33.622598329049723</v>
      </c>
      <c r="M654" s="121">
        <f t="shared" ca="1" si="360"/>
        <v>-0.93877014854579655</v>
      </c>
      <c r="N654" s="121">
        <f t="shared" ca="1" si="381"/>
        <v>-0.17906205926768615</v>
      </c>
      <c r="O654" s="121">
        <f t="shared" ca="1" si="382"/>
        <v>0.45961778466804487</v>
      </c>
      <c r="P654" s="121">
        <f t="shared" ca="1" si="390"/>
        <v>-0.45458344163151487</v>
      </c>
      <c r="Q654" s="121">
        <f t="shared" ca="1" si="361"/>
        <v>0.30137936204599619</v>
      </c>
      <c r="R654" s="121">
        <f t="shared" ca="1" si="362"/>
        <v>0.62651984048895915</v>
      </c>
      <c r="S654" s="121"/>
      <c r="T654" s="124">
        <f t="shared" ca="1" si="363"/>
        <v>34.06</v>
      </c>
      <c r="U654" s="124">
        <f t="shared" ca="1" si="364"/>
        <v>32.200000000000003</v>
      </c>
      <c r="V654" s="121">
        <f t="shared" ca="1" si="365"/>
        <v>0.37634408602150321</v>
      </c>
      <c r="W654" s="121" t="e">
        <f t="shared" si="383"/>
        <v>#N/A</v>
      </c>
      <c r="X654" s="124">
        <f t="shared" si="384"/>
        <v>0.2</v>
      </c>
      <c r="Y654" s="124">
        <f t="shared" si="385"/>
        <v>0.8</v>
      </c>
      <c r="Z654" t="e">
        <f t="shared" ca="1" si="366"/>
        <v>#N/A</v>
      </c>
      <c r="AA654" t="e">
        <f t="shared" ca="1" si="367"/>
        <v>#N/A</v>
      </c>
      <c r="AB654" t="e">
        <f t="shared" ca="1" si="368"/>
        <v>#N/A</v>
      </c>
      <c r="AC654" t="e">
        <f t="shared" ca="1" si="369"/>
        <v>#N/A</v>
      </c>
      <c r="AD654" t="b">
        <f t="shared" ca="1" si="370"/>
        <v>0</v>
      </c>
      <c r="AE654" t="b">
        <f t="shared" ca="1" si="357"/>
        <v>0</v>
      </c>
      <c r="AF654" t="b">
        <f t="shared" ca="1" si="386"/>
        <v>0</v>
      </c>
      <c r="AG654" t="b">
        <f t="shared" ca="1" si="371"/>
        <v>0</v>
      </c>
      <c r="AH654" t="b">
        <f t="shared" ca="1" si="392"/>
        <v>0</v>
      </c>
      <c r="AI654" s="225" t="e">
        <f t="shared" ca="1" si="372"/>
        <v>#N/A</v>
      </c>
      <c r="AJ654" s="225" t="e">
        <f t="shared" ca="1" si="373"/>
        <v>#N/A</v>
      </c>
      <c r="AK654" s="225" t="e">
        <f t="shared" ca="1" si="374"/>
        <v>#N/A</v>
      </c>
      <c r="AL654" s="225" t="e">
        <f t="shared" ca="1" si="375"/>
        <v>#N/A</v>
      </c>
      <c r="AM654" t="b">
        <f t="shared" ca="1" si="376"/>
        <v>0</v>
      </c>
      <c r="AN654" t="b">
        <f t="shared" ca="1" si="393"/>
        <v>0</v>
      </c>
      <c r="AO654" t="b">
        <f t="shared" ca="1" si="387"/>
        <v>1</v>
      </c>
      <c r="AP654" t="b">
        <f t="shared" ca="1" si="377"/>
        <v>0</v>
      </c>
      <c r="AQ654" t="b">
        <f t="shared" ca="1" si="394"/>
        <v>0</v>
      </c>
      <c r="AR654" s="124" t="e">
        <f t="shared" ca="1" si="378"/>
        <v>#N/A</v>
      </c>
      <c r="AS654" s="124" t="e">
        <f t="shared" ca="1" si="379"/>
        <v>#N/A</v>
      </c>
      <c r="AT654" t="e">
        <f t="shared" ca="1" si="388"/>
        <v>#N/A</v>
      </c>
      <c r="AU654" t="e">
        <f t="shared" ca="1" si="388"/>
        <v>#N/A</v>
      </c>
    </row>
    <row r="655" spans="1:47" x14ac:dyDescent="0.25">
      <c r="A655">
        <v>623</v>
      </c>
      <c r="B655" s="74">
        <f ca="1">OFFSET(InputPriceData!B$15,CalculationsAndCharts!$A655+$A$11,0,1,1)</f>
        <v>40683</v>
      </c>
      <c r="C655" s="3">
        <f ca="1">OFFSET(InputPriceData!G$15,CalculationsAndCharts!$A655+$A$11,0,1,1)</f>
        <v>896700</v>
      </c>
      <c r="D655" s="4">
        <f ca="1">OFFSET(InputPriceData!C$15,CalculationsAndCharts!$A655+$A$11,IF($C$7,7,0),1,1)</f>
        <v>33.58</v>
      </c>
      <c r="E655" s="4">
        <f ca="1">OFFSET(InputPriceData!D$15,CalculationsAndCharts!$A655+$A$11,IF($C$7,7,0),1,1)</f>
        <v>33.68</v>
      </c>
      <c r="F655" s="4">
        <f ca="1">OFFSET(InputPriceData!E$15,CalculationsAndCharts!$A655+$A$11,IF($C$7,7,0),1,1)</f>
        <v>32.97</v>
      </c>
      <c r="G655" s="4">
        <f ca="1">OFFSET(InputPriceData!F$15,CalculationsAndCharts!$A655+$A$11,IF($C$7,7,0),1,1)</f>
        <v>33.630000000000003</v>
      </c>
      <c r="H655" s="126" t="e">
        <f t="shared" si="358"/>
        <v>#N/A</v>
      </c>
      <c r="I655" s="41" t="e">
        <f t="shared" si="395"/>
        <v>#N/A</v>
      </c>
      <c r="J655" s="41" t="e">
        <f t="shared" si="395"/>
        <v>#N/A</v>
      </c>
      <c r="K655" s="215">
        <f t="shared" ca="1" si="359"/>
        <v>33.735374595248004</v>
      </c>
      <c r="L655" s="215">
        <f t="shared" ca="1" si="380"/>
        <v>33.735374595248004</v>
      </c>
      <c r="M655" s="121">
        <f t="shared" ca="1" si="360"/>
        <v>-0.23645714137448298</v>
      </c>
      <c r="N655" s="121">
        <f t="shared" ca="1" si="381"/>
        <v>1.6162501517891434E-3</v>
      </c>
      <c r="O655" s="121">
        <f t="shared" ca="1" si="382"/>
        <v>0.45961778466804487</v>
      </c>
      <c r="P655" s="121">
        <f t="shared" ca="1" si="390"/>
        <v>-0.70385145427296458</v>
      </c>
      <c r="Q655" s="121">
        <f t="shared" ca="1" si="361"/>
        <v>0.60634839393508233</v>
      </c>
      <c r="R655" s="121">
        <f t="shared" ca="1" si="362"/>
        <v>0.68962691441772039</v>
      </c>
      <c r="S655" s="121"/>
      <c r="T655" s="124">
        <f t="shared" ca="1" si="363"/>
        <v>34.06</v>
      </c>
      <c r="U655" s="124">
        <f t="shared" ca="1" si="364"/>
        <v>31.96</v>
      </c>
      <c r="V655" s="121">
        <f t="shared" ca="1" si="365"/>
        <v>0.79523809523809552</v>
      </c>
      <c r="W655" s="121" t="e">
        <f t="shared" si="383"/>
        <v>#N/A</v>
      </c>
      <c r="X655" s="124">
        <f t="shared" si="384"/>
        <v>0.2</v>
      </c>
      <c r="Y655" s="124">
        <f t="shared" si="385"/>
        <v>0.8</v>
      </c>
      <c r="Z655" t="e">
        <f t="shared" ca="1" si="366"/>
        <v>#N/A</v>
      </c>
      <c r="AA655" t="e">
        <f t="shared" ca="1" si="367"/>
        <v>#N/A</v>
      </c>
      <c r="AB655" t="e">
        <f t="shared" ca="1" si="368"/>
        <v>#N/A</v>
      </c>
      <c r="AC655" t="e">
        <f t="shared" ca="1" si="369"/>
        <v>#N/A</v>
      </c>
      <c r="AD655" t="b">
        <f t="shared" ca="1" si="370"/>
        <v>0</v>
      </c>
      <c r="AE655" t="b">
        <f t="shared" ca="1" si="357"/>
        <v>0</v>
      </c>
      <c r="AF655" t="b">
        <f t="shared" ca="1" si="386"/>
        <v>0</v>
      </c>
      <c r="AG655" t="b">
        <f t="shared" ca="1" si="371"/>
        <v>0</v>
      </c>
      <c r="AH655" t="b">
        <f t="shared" ca="1" si="392"/>
        <v>0</v>
      </c>
      <c r="AI655" s="225" t="e">
        <f t="shared" ca="1" si="372"/>
        <v>#N/A</v>
      </c>
      <c r="AJ655" s="225" t="e">
        <f t="shared" ca="1" si="373"/>
        <v>#N/A</v>
      </c>
      <c r="AK655" s="225" t="e">
        <f t="shared" ca="1" si="374"/>
        <v>#N/A</v>
      </c>
      <c r="AL655" s="225" t="e">
        <f t="shared" ca="1" si="375"/>
        <v>#N/A</v>
      </c>
      <c r="AM655" t="b">
        <f t="shared" ca="1" si="376"/>
        <v>0</v>
      </c>
      <c r="AN655" t="b">
        <f t="shared" ca="1" si="393"/>
        <v>0</v>
      </c>
      <c r="AO655" t="b">
        <f t="shared" ca="1" si="387"/>
        <v>1</v>
      </c>
      <c r="AP655" t="b">
        <f t="shared" ca="1" si="377"/>
        <v>0</v>
      </c>
      <c r="AQ655" t="b">
        <f t="shared" ca="1" si="394"/>
        <v>0</v>
      </c>
      <c r="AR655" s="124" t="e">
        <f t="shared" ca="1" si="378"/>
        <v>#N/A</v>
      </c>
      <c r="AS655" s="124" t="e">
        <f t="shared" ca="1" si="379"/>
        <v>#N/A</v>
      </c>
      <c r="AT655" t="e">
        <f t="shared" ca="1" si="388"/>
        <v>#N/A</v>
      </c>
      <c r="AU655" t="e">
        <f t="shared" ca="1" si="388"/>
        <v>#N/A</v>
      </c>
    </row>
    <row r="656" spans="1:47" x14ac:dyDescent="0.25">
      <c r="A656">
        <v>624</v>
      </c>
      <c r="B656" s="74">
        <f ca="1">OFFSET(InputPriceData!B$15,CalculationsAndCharts!$A656+$A$11,0,1,1)</f>
        <v>40682</v>
      </c>
      <c r="C656" s="3">
        <f ca="1">OFFSET(InputPriceData!G$15,CalculationsAndCharts!$A656+$A$11,0,1,1)</f>
        <v>1062000</v>
      </c>
      <c r="D656" s="4">
        <f ca="1">OFFSET(InputPriceData!C$15,CalculationsAndCharts!$A656+$A$11,IF($C$7,7,0),1,1)</f>
        <v>34.21</v>
      </c>
      <c r="E656" s="4">
        <f ca="1">OFFSET(InputPriceData!D$15,CalculationsAndCharts!$A656+$A$11,IF($C$7,7,0),1,1)</f>
        <v>34.79</v>
      </c>
      <c r="F656" s="4">
        <f ca="1">OFFSET(InputPriceData!E$15,CalculationsAndCharts!$A656+$A$11,IF($C$7,7,0),1,1)</f>
        <v>33.549999999999997</v>
      </c>
      <c r="G656" s="4">
        <f ca="1">OFFSET(InputPriceData!F$15,CalculationsAndCharts!$A656+$A$11,IF($C$7,7,0),1,1)</f>
        <v>33.61</v>
      </c>
      <c r="H656" s="126" t="e">
        <f t="shared" si="358"/>
        <v>#N/A</v>
      </c>
      <c r="I656" s="41" t="e">
        <f t="shared" si="395"/>
        <v>#N/A</v>
      </c>
      <c r="J656" s="41" t="e">
        <f t="shared" si="395"/>
        <v>#N/A</v>
      </c>
      <c r="K656" s="215">
        <f t="shared" ca="1" si="359"/>
        <v>33.720076397968739</v>
      </c>
      <c r="L656" s="215">
        <f t="shared" ca="1" si="380"/>
        <v>33.720076397968739</v>
      </c>
      <c r="M656" s="121">
        <f t="shared" ca="1" si="360"/>
        <v>-0.21348951754507253</v>
      </c>
      <c r="N656" s="121">
        <f t="shared" ca="1" si="381"/>
        <v>7.8260517135258931E-2</v>
      </c>
      <c r="O656" s="121">
        <f t="shared" ca="1" si="382"/>
        <v>0.45961778466804487</v>
      </c>
      <c r="P656" s="121">
        <f t="shared" ca="1" si="390"/>
        <v>-0.79591231471208301</v>
      </c>
      <c r="Q656" s="121">
        <f t="shared" ca="1" si="361"/>
        <v>0.69625796488585401</v>
      </c>
      <c r="R656" s="121">
        <f t="shared" ca="1" si="362"/>
        <v>0.69795948822286735</v>
      </c>
      <c r="S656" s="121"/>
      <c r="T656" s="124">
        <f t="shared" ca="1" si="363"/>
        <v>34.06</v>
      </c>
      <c r="U656" s="124">
        <f t="shared" ca="1" si="364"/>
        <v>31.17</v>
      </c>
      <c r="V656" s="121">
        <f t="shared" ca="1" si="365"/>
        <v>0.84429065743944542</v>
      </c>
      <c r="W656" s="121" t="e">
        <f t="shared" si="383"/>
        <v>#N/A</v>
      </c>
      <c r="X656" s="124">
        <f t="shared" si="384"/>
        <v>0.2</v>
      </c>
      <c r="Y656" s="124">
        <f t="shared" si="385"/>
        <v>0.8</v>
      </c>
      <c r="Z656" t="e">
        <f t="shared" ca="1" si="366"/>
        <v>#N/A</v>
      </c>
      <c r="AA656" t="e">
        <f t="shared" ca="1" si="367"/>
        <v>#N/A</v>
      </c>
      <c r="AB656" t="e">
        <f t="shared" ca="1" si="368"/>
        <v>#N/A</v>
      </c>
      <c r="AC656" t="e">
        <f t="shared" ca="1" si="369"/>
        <v>#N/A</v>
      </c>
      <c r="AD656" t="b">
        <f t="shared" ca="1" si="370"/>
        <v>0</v>
      </c>
      <c r="AE656" t="b">
        <f t="shared" ca="1" si="357"/>
        <v>0</v>
      </c>
      <c r="AF656" t="b">
        <f t="shared" ca="1" si="386"/>
        <v>0</v>
      </c>
      <c r="AG656" t="b">
        <f t="shared" ca="1" si="371"/>
        <v>0</v>
      </c>
      <c r="AH656" t="b">
        <f t="shared" ca="1" si="392"/>
        <v>0</v>
      </c>
      <c r="AI656" s="225" t="e">
        <f t="shared" ca="1" si="372"/>
        <v>#N/A</v>
      </c>
      <c r="AJ656" s="225" t="e">
        <f t="shared" ca="1" si="373"/>
        <v>#N/A</v>
      </c>
      <c r="AK656" s="225" t="e">
        <f t="shared" ca="1" si="374"/>
        <v>#N/A</v>
      </c>
      <c r="AL656" s="225" t="e">
        <f t="shared" ca="1" si="375"/>
        <v>#N/A</v>
      </c>
      <c r="AM656" t="b">
        <f t="shared" ca="1" si="376"/>
        <v>0</v>
      </c>
      <c r="AN656" t="b">
        <f t="shared" ca="1" si="393"/>
        <v>0</v>
      </c>
      <c r="AO656" t="b">
        <f t="shared" ca="1" si="387"/>
        <v>1</v>
      </c>
      <c r="AP656" t="b">
        <f t="shared" ca="1" si="377"/>
        <v>0</v>
      </c>
      <c r="AQ656" t="b">
        <f t="shared" ca="1" si="394"/>
        <v>0</v>
      </c>
      <c r="AR656" s="124" t="e">
        <f t="shared" ca="1" si="378"/>
        <v>#N/A</v>
      </c>
      <c r="AS656" s="124" t="e">
        <f t="shared" ca="1" si="379"/>
        <v>#N/A</v>
      </c>
      <c r="AT656" t="e">
        <f t="shared" ca="1" si="388"/>
        <v>#N/A</v>
      </c>
      <c r="AU656" t="e">
        <f t="shared" ca="1" si="388"/>
        <v>#N/A</v>
      </c>
    </row>
    <row r="657" spans="1:47" x14ac:dyDescent="0.25">
      <c r="A657">
        <v>625</v>
      </c>
      <c r="B657" s="74">
        <f ca="1">OFFSET(InputPriceData!B$15,CalculationsAndCharts!$A657+$A$11,0,1,1)</f>
        <v>40681</v>
      </c>
      <c r="C657" s="3">
        <f ca="1">OFFSET(InputPriceData!G$15,CalculationsAndCharts!$A657+$A$11,0,1,1)</f>
        <v>570500</v>
      </c>
      <c r="D657" s="4">
        <f ca="1">OFFSET(InputPriceData!C$15,CalculationsAndCharts!$A657+$A$11,IF($C$7,7,0),1,1)</f>
        <v>33.76</v>
      </c>
      <c r="E657" s="4">
        <f ca="1">OFFSET(InputPriceData!D$15,CalculationsAndCharts!$A657+$A$11,IF($C$7,7,0),1,1)</f>
        <v>34.06</v>
      </c>
      <c r="F657" s="4">
        <f ca="1">OFFSET(InputPriceData!E$15,CalculationsAndCharts!$A657+$A$11,IF($C$7,7,0),1,1)</f>
        <v>33.450000000000003</v>
      </c>
      <c r="G657" s="4">
        <f ca="1">OFFSET(InputPriceData!F$15,CalculationsAndCharts!$A657+$A$11,IF($C$7,7,0),1,1)</f>
        <v>34.06</v>
      </c>
      <c r="H657" s="126" t="e">
        <f t="shared" si="358"/>
        <v>#N/A</v>
      </c>
      <c r="I657" s="41" t="e">
        <f t="shared" si="395"/>
        <v>#N/A</v>
      </c>
      <c r="J657" s="41" t="e">
        <f t="shared" si="395"/>
        <v>#N/A</v>
      </c>
      <c r="K657" s="215">
        <f t="shared" ca="1" si="359"/>
        <v>33.621288579376525</v>
      </c>
      <c r="L657" s="215">
        <f t="shared" ca="1" si="380"/>
        <v>33.621288579376525</v>
      </c>
      <c r="M657" s="121">
        <f t="shared" ca="1" si="360"/>
        <v>0.33291789228597268</v>
      </c>
      <c r="N657" s="121">
        <f t="shared" ca="1" si="381"/>
        <v>7.7981189177529872E-2</v>
      </c>
      <c r="O657" s="121">
        <f t="shared" ca="1" si="382"/>
        <v>0.45961778466804487</v>
      </c>
      <c r="P657" s="121">
        <f t="shared" ca="1" si="390"/>
        <v>-0.79591231471208301</v>
      </c>
      <c r="Q657" s="121">
        <f t="shared" ca="1" si="361"/>
        <v>0.69603548678049676</v>
      </c>
      <c r="R657" s="121">
        <f t="shared" ca="1" si="362"/>
        <v>0.68950383210798183</v>
      </c>
      <c r="S657" s="121"/>
      <c r="T657" s="124">
        <f t="shared" ca="1" si="363"/>
        <v>34.06</v>
      </c>
      <c r="U657" s="124">
        <f t="shared" ca="1" si="364"/>
        <v>31</v>
      </c>
      <c r="V657" s="121">
        <f t="shared" ca="1" si="365"/>
        <v>1</v>
      </c>
      <c r="W657" s="121" t="e">
        <f t="shared" si="383"/>
        <v>#N/A</v>
      </c>
      <c r="X657" s="124">
        <f t="shared" si="384"/>
        <v>0.2</v>
      </c>
      <c r="Y657" s="124">
        <f t="shared" si="385"/>
        <v>0.8</v>
      </c>
      <c r="Z657" t="e">
        <f t="shared" ca="1" si="366"/>
        <v>#N/A</v>
      </c>
      <c r="AA657" t="e">
        <f t="shared" ca="1" si="367"/>
        <v>#N/A</v>
      </c>
      <c r="AB657" t="e">
        <f t="shared" ca="1" si="368"/>
        <v>#N/A</v>
      </c>
      <c r="AC657" t="e">
        <f t="shared" ca="1" si="369"/>
        <v>#N/A</v>
      </c>
      <c r="AD657" t="b">
        <f t="shared" ca="1" si="370"/>
        <v>0</v>
      </c>
      <c r="AE657" t="b">
        <f t="shared" ca="1" si="357"/>
        <v>0</v>
      </c>
      <c r="AF657" t="b">
        <f t="shared" ca="1" si="386"/>
        <v>0</v>
      </c>
      <c r="AG657" t="b">
        <f t="shared" ca="1" si="371"/>
        <v>0</v>
      </c>
      <c r="AH657" t="b">
        <f t="shared" ca="1" si="392"/>
        <v>0</v>
      </c>
      <c r="AI657" s="225" t="e">
        <f t="shared" ca="1" si="372"/>
        <v>#N/A</v>
      </c>
      <c r="AJ657" s="225" t="e">
        <f t="shared" ca="1" si="373"/>
        <v>#N/A</v>
      </c>
      <c r="AK657" s="225" t="e">
        <f t="shared" ca="1" si="374"/>
        <v>#N/A</v>
      </c>
      <c r="AL657" s="225" t="e">
        <f t="shared" ca="1" si="375"/>
        <v>#N/A</v>
      </c>
      <c r="AM657" t="b">
        <f t="shared" ca="1" si="376"/>
        <v>0</v>
      </c>
      <c r="AN657" t="b">
        <f t="shared" ca="1" si="393"/>
        <v>0</v>
      </c>
      <c r="AO657" t="b">
        <f t="shared" ca="1" si="387"/>
        <v>1</v>
      </c>
      <c r="AP657" t="b">
        <f t="shared" ca="1" si="377"/>
        <v>0</v>
      </c>
      <c r="AQ657" t="b">
        <f t="shared" ca="1" si="394"/>
        <v>0</v>
      </c>
      <c r="AR657" s="124" t="e">
        <f t="shared" ca="1" si="378"/>
        <v>#N/A</v>
      </c>
      <c r="AS657" s="124" t="e">
        <f t="shared" ca="1" si="379"/>
        <v>#N/A</v>
      </c>
      <c r="AT657" t="e">
        <f t="shared" ca="1" si="388"/>
        <v>#N/A</v>
      </c>
      <c r="AU657" t="e">
        <f t="shared" ca="1" si="388"/>
        <v>#N/A</v>
      </c>
    </row>
    <row r="658" spans="1:47" x14ac:dyDescent="0.25">
      <c r="A658">
        <v>626</v>
      </c>
      <c r="B658" s="74">
        <f ca="1">OFFSET(InputPriceData!B$15,CalculationsAndCharts!$A658+$A$11,0,1,1)</f>
        <v>40680</v>
      </c>
      <c r="C658" s="3">
        <f ca="1">OFFSET(InputPriceData!G$15,CalculationsAndCharts!$A658+$A$11,0,1,1)</f>
        <v>945800</v>
      </c>
      <c r="D658" s="4">
        <f ca="1">OFFSET(InputPriceData!C$15,CalculationsAndCharts!$A658+$A$11,IF($C$7,7,0),1,1)</f>
        <v>33.43</v>
      </c>
      <c r="E658" s="4">
        <f ca="1">OFFSET(InputPriceData!D$15,CalculationsAndCharts!$A658+$A$11,IF($C$7,7,0),1,1)</f>
        <v>33.92</v>
      </c>
      <c r="F658" s="4">
        <f ca="1">OFFSET(InputPriceData!E$15,CalculationsAndCharts!$A658+$A$11,IF($C$7,7,0),1,1)</f>
        <v>33.25</v>
      </c>
      <c r="G658" s="4">
        <f ca="1">OFFSET(InputPriceData!F$15,CalculationsAndCharts!$A658+$A$11,IF($C$7,7,0),1,1)</f>
        <v>33.619999999999997</v>
      </c>
      <c r="H658" s="126" t="e">
        <f t="shared" si="358"/>
        <v>#N/A</v>
      </c>
      <c r="I658" s="41" t="e">
        <f t="shared" si="395"/>
        <v>#N/A</v>
      </c>
      <c r="J658" s="41" t="e">
        <f t="shared" si="395"/>
        <v>#N/A</v>
      </c>
      <c r="K658" s="215">
        <f t="shared" ca="1" si="359"/>
        <v>33.512632237155756</v>
      </c>
      <c r="L658" s="215">
        <f t="shared" ca="1" si="380"/>
        <v>33.512632237155756</v>
      </c>
      <c r="M658" s="121">
        <f t="shared" ca="1" si="360"/>
        <v>8.935461830882771E-3</v>
      </c>
      <c r="N658" s="121">
        <f t="shared" ca="1" si="381"/>
        <v>6.6059492007938314E-2</v>
      </c>
      <c r="O658" s="121">
        <f t="shared" ca="1" si="382"/>
        <v>0.45961778466804487</v>
      </c>
      <c r="P658" s="121">
        <f t="shared" ca="1" si="390"/>
        <v>-0.79591231471208301</v>
      </c>
      <c r="Q658" s="121">
        <f t="shared" ca="1" si="361"/>
        <v>0.68654013722617113</v>
      </c>
      <c r="R658" s="121">
        <f t="shared" ca="1" si="362"/>
        <v>0.67303369186202078</v>
      </c>
      <c r="S658" s="121"/>
      <c r="T658" s="124">
        <f t="shared" ca="1" si="363"/>
        <v>33.71</v>
      </c>
      <c r="U658" s="124">
        <f t="shared" ca="1" si="364"/>
        <v>31</v>
      </c>
      <c r="V658" s="121">
        <f t="shared" ca="1" si="365"/>
        <v>0.96678966789667775</v>
      </c>
      <c r="W658" s="121" t="e">
        <f t="shared" si="383"/>
        <v>#N/A</v>
      </c>
      <c r="X658" s="124">
        <f t="shared" si="384"/>
        <v>0.2</v>
      </c>
      <c r="Y658" s="124">
        <f t="shared" si="385"/>
        <v>0.8</v>
      </c>
      <c r="Z658" t="e">
        <f t="shared" ca="1" si="366"/>
        <v>#N/A</v>
      </c>
      <c r="AA658" t="e">
        <f t="shared" ca="1" si="367"/>
        <v>#N/A</v>
      </c>
      <c r="AB658" t="e">
        <f t="shared" ca="1" si="368"/>
        <v>#N/A</v>
      </c>
      <c r="AC658" t="e">
        <f t="shared" ca="1" si="369"/>
        <v>#N/A</v>
      </c>
      <c r="AD658" t="b">
        <f t="shared" ca="1" si="370"/>
        <v>0</v>
      </c>
      <c r="AE658" t="b">
        <f t="shared" ca="1" si="357"/>
        <v>0</v>
      </c>
      <c r="AF658" t="b">
        <f t="shared" ca="1" si="386"/>
        <v>0</v>
      </c>
      <c r="AG658" t="b">
        <f t="shared" ca="1" si="371"/>
        <v>0</v>
      </c>
      <c r="AH658" t="b">
        <f t="shared" ca="1" si="392"/>
        <v>0</v>
      </c>
      <c r="AI658" s="225" t="e">
        <f t="shared" ca="1" si="372"/>
        <v>#N/A</v>
      </c>
      <c r="AJ658" s="225" t="e">
        <f t="shared" ca="1" si="373"/>
        <v>#N/A</v>
      </c>
      <c r="AK658" s="225" t="e">
        <f t="shared" ca="1" si="374"/>
        <v>#N/A</v>
      </c>
      <c r="AL658" s="225" t="e">
        <f t="shared" ca="1" si="375"/>
        <v>#N/A</v>
      </c>
      <c r="AM658" t="b">
        <f t="shared" ca="1" si="376"/>
        <v>0</v>
      </c>
      <c r="AN658" t="b">
        <f t="shared" ca="1" si="393"/>
        <v>0</v>
      </c>
      <c r="AO658" t="b">
        <f t="shared" ca="1" si="387"/>
        <v>1</v>
      </c>
      <c r="AP658" t="b">
        <f t="shared" ca="1" si="377"/>
        <v>0</v>
      </c>
      <c r="AQ658" t="b">
        <f t="shared" ca="1" si="394"/>
        <v>0</v>
      </c>
      <c r="AR658" s="124" t="e">
        <f t="shared" ca="1" si="378"/>
        <v>#N/A</v>
      </c>
      <c r="AS658" s="124" t="e">
        <f t="shared" ca="1" si="379"/>
        <v>#N/A</v>
      </c>
      <c r="AT658" t="e">
        <f t="shared" ca="1" si="388"/>
        <v>#N/A</v>
      </c>
      <c r="AU658" t="e">
        <f t="shared" ca="1" si="388"/>
        <v>#N/A</v>
      </c>
    </row>
    <row r="659" spans="1:47" x14ac:dyDescent="0.25">
      <c r="A659">
        <v>627</v>
      </c>
      <c r="B659" s="74">
        <f ca="1">OFFSET(InputPriceData!B$15,CalculationsAndCharts!$A659+$A$11,0,1,1)</f>
        <v>40679</v>
      </c>
      <c r="C659" s="3">
        <f ca="1">OFFSET(InputPriceData!G$15,CalculationsAndCharts!$A659+$A$11,0,1,1)</f>
        <v>1009900</v>
      </c>
      <c r="D659" s="4">
        <f ca="1">OFFSET(InputPriceData!C$15,CalculationsAndCharts!$A659+$A$11,IF($C$7,7,0),1,1)</f>
        <v>33.299999999999997</v>
      </c>
      <c r="E659" s="4">
        <f ca="1">OFFSET(InputPriceData!D$15,CalculationsAndCharts!$A659+$A$11,IF($C$7,7,0),1,1)</f>
        <v>33.630000000000003</v>
      </c>
      <c r="F659" s="4">
        <f ca="1">OFFSET(InputPriceData!E$15,CalculationsAndCharts!$A659+$A$11,IF($C$7,7,0),1,1)</f>
        <v>32.97</v>
      </c>
      <c r="G659" s="4">
        <f ca="1">OFFSET(InputPriceData!F$15,CalculationsAndCharts!$A659+$A$11,IF($C$7,7,0),1,1)</f>
        <v>33.49</v>
      </c>
      <c r="H659" s="126" t="e">
        <f t="shared" si="358"/>
        <v>#N/A</v>
      </c>
      <c r="I659" s="41" t="e">
        <f t="shared" si="395"/>
        <v>#N/A</v>
      </c>
      <c r="J659" s="41" t="e">
        <f t="shared" si="395"/>
        <v>#N/A</v>
      </c>
      <c r="K659" s="215">
        <f t="shared" ca="1" si="359"/>
        <v>33.449932786539406</v>
      </c>
      <c r="L659" s="215">
        <f t="shared" ca="1" si="380"/>
        <v>33.449932786539406</v>
      </c>
      <c r="M659" s="121">
        <f t="shared" ca="1" si="360"/>
        <v>-4.0275001717130166E-2</v>
      </c>
      <c r="N659" s="121">
        <f t="shared" ca="1" si="381"/>
        <v>0.10161507565293816</v>
      </c>
      <c r="O659" s="121">
        <f t="shared" ca="1" si="382"/>
        <v>0.45961778466804487</v>
      </c>
      <c r="P659" s="121">
        <f t="shared" ca="1" si="390"/>
        <v>-0.79591231471208301</v>
      </c>
      <c r="Q659" s="121">
        <f t="shared" ca="1" si="361"/>
        <v>0.71485931783566359</v>
      </c>
      <c r="R659" s="121">
        <f t="shared" ca="1" si="362"/>
        <v>0.64422384529066679</v>
      </c>
      <c r="S659" s="121"/>
      <c r="T659" s="124">
        <f t="shared" ca="1" si="363"/>
        <v>33.71</v>
      </c>
      <c r="U659" s="124">
        <f t="shared" ca="1" si="364"/>
        <v>31</v>
      </c>
      <c r="V659" s="121">
        <f t="shared" ca="1" si="365"/>
        <v>0.91881918819188235</v>
      </c>
      <c r="W659" s="121" t="e">
        <f t="shared" si="383"/>
        <v>#N/A</v>
      </c>
      <c r="X659" s="124">
        <f t="shared" si="384"/>
        <v>0.2</v>
      </c>
      <c r="Y659" s="124">
        <f t="shared" si="385"/>
        <v>0.8</v>
      </c>
      <c r="Z659" t="e">
        <f t="shared" ca="1" si="366"/>
        <v>#N/A</v>
      </c>
      <c r="AA659" t="e">
        <f t="shared" ca="1" si="367"/>
        <v>#N/A</v>
      </c>
      <c r="AB659" t="e">
        <f t="shared" ca="1" si="368"/>
        <v>#N/A</v>
      </c>
      <c r="AC659" t="e">
        <f t="shared" ca="1" si="369"/>
        <v>#N/A</v>
      </c>
      <c r="AD659" t="b">
        <f t="shared" ca="1" si="370"/>
        <v>0</v>
      </c>
      <c r="AE659" t="b">
        <f t="shared" ca="1" si="357"/>
        <v>0</v>
      </c>
      <c r="AF659" t="b">
        <f t="shared" ca="1" si="386"/>
        <v>0</v>
      </c>
      <c r="AG659" t="b">
        <f t="shared" ca="1" si="371"/>
        <v>0</v>
      </c>
      <c r="AH659" t="b">
        <f t="shared" ca="1" si="392"/>
        <v>0</v>
      </c>
      <c r="AI659" s="225" t="e">
        <f t="shared" ca="1" si="372"/>
        <v>#N/A</v>
      </c>
      <c r="AJ659" s="225" t="e">
        <f t="shared" ca="1" si="373"/>
        <v>#N/A</v>
      </c>
      <c r="AK659" s="225" t="e">
        <f t="shared" ca="1" si="374"/>
        <v>#N/A</v>
      </c>
      <c r="AL659" s="225" t="e">
        <f t="shared" ca="1" si="375"/>
        <v>#N/A</v>
      </c>
      <c r="AM659" t="b">
        <f t="shared" ca="1" si="376"/>
        <v>0</v>
      </c>
      <c r="AN659" t="b">
        <f t="shared" ca="1" si="393"/>
        <v>0</v>
      </c>
      <c r="AO659" t="b">
        <f t="shared" ca="1" si="387"/>
        <v>1</v>
      </c>
      <c r="AP659" t="b">
        <f t="shared" ca="1" si="377"/>
        <v>0</v>
      </c>
      <c r="AQ659" t="b">
        <f t="shared" ca="1" si="394"/>
        <v>0</v>
      </c>
      <c r="AR659" s="124" t="e">
        <f t="shared" ca="1" si="378"/>
        <v>#N/A</v>
      </c>
      <c r="AS659" s="124" t="e">
        <f t="shared" ca="1" si="379"/>
        <v>#N/A</v>
      </c>
      <c r="AT659" t="e">
        <f t="shared" ca="1" si="388"/>
        <v>#N/A</v>
      </c>
      <c r="AU659" t="e">
        <f t="shared" ca="1" si="388"/>
        <v>#N/A</v>
      </c>
    </row>
    <row r="660" spans="1:47" x14ac:dyDescent="0.25">
      <c r="A660">
        <v>628</v>
      </c>
      <c r="B660" s="74">
        <f ca="1">OFFSET(InputPriceData!B$15,CalculationsAndCharts!$A660+$A$11,0,1,1)</f>
        <v>40676</v>
      </c>
      <c r="C660" s="3">
        <f ca="1">OFFSET(InputPriceData!G$15,CalculationsAndCharts!$A660+$A$11,0,1,1)</f>
        <v>399200</v>
      </c>
      <c r="D660" s="4">
        <f ca="1">OFFSET(InputPriceData!C$15,CalculationsAndCharts!$A660+$A$11,IF($C$7,7,0),1,1)</f>
        <v>33.65</v>
      </c>
      <c r="E660" s="4">
        <f ca="1">OFFSET(InputPriceData!D$15,CalculationsAndCharts!$A660+$A$11,IF($C$7,7,0),1,1)</f>
        <v>33.770000000000003</v>
      </c>
      <c r="F660" s="4">
        <f ca="1">OFFSET(InputPriceData!E$15,CalculationsAndCharts!$A660+$A$11,IF($C$7,7,0),1,1)</f>
        <v>33.14</v>
      </c>
      <c r="G660" s="4">
        <f ca="1">OFFSET(InputPriceData!F$15,CalculationsAndCharts!$A660+$A$11,IF($C$7,7,0),1,1)</f>
        <v>33.39</v>
      </c>
      <c r="H660" s="126" t="e">
        <f t="shared" si="358"/>
        <v>#N/A</v>
      </c>
      <c r="I660" s="41" t="e">
        <f t="shared" si="395"/>
        <v>#N/A</v>
      </c>
      <c r="J660" s="41" t="e">
        <f t="shared" si="395"/>
        <v>#N/A</v>
      </c>
      <c r="K660" s="215">
        <f t="shared" ca="1" si="359"/>
        <v>33.362153606364394</v>
      </c>
      <c r="L660" s="215">
        <f t="shared" ca="1" si="380"/>
        <v>33.362153606364394</v>
      </c>
      <c r="M660" s="121">
        <f t="shared" ca="1" si="360"/>
        <v>-6.6143284807707398E-2</v>
      </c>
      <c r="N660" s="121">
        <f t="shared" ca="1" si="381"/>
        <v>0.11587891645386721</v>
      </c>
      <c r="O660" s="121">
        <f t="shared" ca="1" si="382"/>
        <v>0.45961778466804487</v>
      </c>
      <c r="P660" s="121">
        <f t="shared" ca="1" si="390"/>
        <v>-0.79591231471208301</v>
      </c>
      <c r="Q660" s="121">
        <f t="shared" ca="1" si="361"/>
        <v>0.7262201293430669</v>
      </c>
      <c r="R660" s="121">
        <f t="shared" ca="1" si="362"/>
        <v>0.60893586003064526</v>
      </c>
      <c r="S660" s="121"/>
      <c r="T660" s="124">
        <f t="shared" ca="1" si="363"/>
        <v>33.71</v>
      </c>
      <c r="U660" s="124">
        <f t="shared" ca="1" si="364"/>
        <v>31</v>
      </c>
      <c r="V660" s="121">
        <f t="shared" ca="1" si="365"/>
        <v>0.88191881918819182</v>
      </c>
      <c r="W660" s="121" t="e">
        <f t="shared" si="383"/>
        <v>#N/A</v>
      </c>
      <c r="X660" s="124">
        <f t="shared" si="384"/>
        <v>0.2</v>
      </c>
      <c r="Y660" s="124">
        <f t="shared" si="385"/>
        <v>0.8</v>
      </c>
      <c r="Z660" t="e">
        <f t="shared" ca="1" si="366"/>
        <v>#N/A</v>
      </c>
      <c r="AA660" t="e">
        <f t="shared" ca="1" si="367"/>
        <v>#N/A</v>
      </c>
      <c r="AB660" t="e">
        <f t="shared" ca="1" si="368"/>
        <v>#N/A</v>
      </c>
      <c r="AC660" t="e">
        <f t="shared" ca="1" si="369"/>
        <v>#N/A</v>
      </c>
      <c r="AD660" t="b">
        <f t="shared" ca="1" si="370"/>
        <v>0</v>
      </c>
      <c r="AE660" t="b">
        <f t="shared" ca="1" si="357"/>
        <v>0</v>
      </c>
      <c r="AF660" t="b">
        <f t="shared" ca="1" si="386"/>
        <v>0</v>
      </c>
      <c r="AG660" t="b">
        <f t="shared" ca="1" si="371"/>
        <v>0</v>
      </c>
      <c r="AH660" t="b">
        <f t="shared" ca="1" si="392"/>
        <v>0</v>
      </c>
      <c r="AI660" s="225" t="e">
        <f t="shared" ca="1" si="372"/>
        <v>#N/A</v>
      </c>
      <c r="AJ660" s="225" t="e">
        <f t="shared" ca="1" si="373"/>
        <v>#N/A</v>
      </c>
      <c r="AK660" s="225" t="e">
        <f t="shared" ca="1" si="374"/>
        <v>#N/A</v>
      </c>
      <c r="AL660" s="225" t="e">
        <f t="shared" ca="1" si="375"/>
        <v>#N/A</v>
      </c>
      <c r="AM660" t="b">
        <f t="shared" ca="1" si="376"/>
        <v>0</v>
      </c>
      <c r="AN660" t="b">
        <f t="shared" ca="1" si="393"/>
        <v>0</v>
      </c>
      <c r="AO660" t="b">
        <f t="shared" ca="1" si="387"/>
        <v>1</v>
      </c>
      <c r="AP660" t="b">
        <f t="shared" ca="1" si="377"/>
        <v>0</v>
      </c>
      <c r="AQ660" t="b">
        <f t="shared" ca="1" si="394"/>
        <v>0</v>
      </c>
      <c r="AR660" s="124" t="e">
        <f t="shared" ca="1" si="378"/>
        <v>#N/A</v>
      </c>
      <c r="AS660" s="124" t="e">
        <f t="shared" ca="1" si="379"/>
        <v>#N/A</v>
      </c>
      <c r="AT660" t="e">
        <f t="shared" ca="1" si="388"/>
        <v>#N/A</v>
      </c>
      <c r="AU660" t="e">
        <f t="shared" ca="1" si="388"/>
        <v>#N/A</v>
      </c>
    </row>
    <row r="661" spans="1:47" x14ac:dyDescent="0.25">
      <c r="A661">
        <v>629</v>
      </c>
      <c r="B661" s="74">
        <f ca="1">OFFSET(InputPriceData!B$15,CalculationsAndCharts!$A661+$A$11,0,1,1)</f>
        <v>40675</v>
      </c>
      <c r="C661" s="3">
        <f ca="1">OFFSET(InputPriceData!G$15,CalculationsAndCharts!$A661+$A$11,0,1,1)</f>
        <v>668000</v>
      </c>
      <c r="D661" s="4">
        <f ca="1">OFFSET(InputPriceData!C$15,CalculationsAndCharts!$A661+$A$11,IF($C$7,7,0),1,1)</f>
        <v>33.31</v>
      </c>
      <c r="E661" s="4">
        <f ca="1">OFFSET(InputPriceData!D$15,CalculationsAndCharts!$A661+$A$11,IF($C$7,7,0),1,1)</f>
        <v>33.72</v>
      </c>
      <c r="F661" s="4">
        <f ca="1">OFFSET(InputPriceData!E$15,CalculationsAndCharts!$A661+$A$11,IF($C$7,7,0),1,1)</f>
        <v>32.979999999999997</v>
      </c>
      <c r="G661" s="4">
        <f ca="1">OFFSET(InputPriceData!F$15,CalculationsAndCharts!$A661+$A$11,IF($C$7,7,0),1,1)</f>
        <v>33.71</v>
      </c>
      <c r="H661" s="126" t="e">
        <f t="shared" si="358"/>
        <v>#N/A</v>
      </c>
      <c r="I661" s="41" t="e">
        <f t="shared" si="395"/>
        <v>#N/A</v>
      </c>
      <c r="J661" s="41" t="e">
        <f t="shared" si="395"/>
        <v>#N/A</v>
      </c>
      <c r="K661" s="215">
        <f t="shared" ca="1" si="359"/>
        <v>33.196643883323048</v>
      </c>
      <c r="L661" s="215">
        <f t="shared" ca="1" si="380"/>
        <v>33.196643883323048</v>
      </c>
      <c r="M661" s="121">
        <f t="shared" ca="1" si="360"/>
        <v>0.36512006382861767</v>
      </c>
      <c r="N661" s="121">
        <f t="shared" ca="1" si="381"/>
        <v>4.6492679889215578E-2</v>
      </c>
      <c r="O661" s="121">
        <f t="shared" ca="1" si="382"/>
        <v>0.45961778466804487</v>
      </c>
      <c r="P661" s="121">
        <f t="shared" ca="1" si="390"/>
        <v>-0.79591231471208301</v>
      </c>
      <c r="Q661" s="121">
        <f t="shared" ca="1" si="361"/>
        <v>0.67095563460979968</v>
      </c>
      <c r="R661" s="121">
        <f t="shared" ca="1" si="362"/>
        <v>0.59182624039476495</v>
      </c>
      <c r="S661" s="121"/>
      <c r="T661" s="124">
        <f t="shared" ca="1" si="363"/>
        <v>33.71</v>
      </c>
      <c r="U661" s="124">
        <f t="shared" ca="1" si="364"/>
        <v>31</v>
      </c>
      <c r="V661" s="121">
        <f t="shared" ca="1" si="365"/>
        <v>1</v>
      </c>
      <c r="W661" s="121" t="e">
        <f t="shared" si="383"/>
        <v>#N/A</v>
      </c>
      <c r="X661" s="124">
        <f t="shared" si="384"/>
        <v>0.2</v>
      </c>
      <c r="Y661" s="124">
        <f t="shared" si="385"/>
        <v>0.8</v>
      </c>
      <c r="Z661" t="e">
        <f t="shared" ca="1" si="366"/>
        <v>#N/A</v>
      </c>
      <c r="AA661" t="e">
        <f t="shared" ca="1" si="367"/>
        <v>#N/A</v>
      </c>
      <c r="AB661" t="e">
        <f t="shared" ca="1" si="368"/>
        <v>#N/A</v>
      </c>
      <c r="AC661" t="e">
        <f t="shared" ca="1" si="369"/>
        <v>#N/A</v>
      </c>
      <c r="AD661" t="b">
        <f t="shared" ca="1" si="370"/>
        <v>0</v>
      </c>
      <c r="AE661" t="b">
        <f t="shared" ca="1" si="357"/>
        <v>0</v>
      </c>
      <c r="AF661" t="b">
        <f t="shared" ca="1" si="386"/>
        <v>0</v>
      </c>
      <c r="AG661" t="b">
        <f t="shared" ca="1" si="371"/>
        <v>0</v>
      </c>
      <c r="AH661" t="b">
        <f t="shared" ca="1" si="392"/>
        <v>0</v>
      </c>
      <c r="AI661" s="225" t="e">
        <f t="shared" ca="1" si="372"/>
        <v>#N/A</v>
      </c>
      <c r="AJ661" s="225" t="e">
        <f t="shared" ca="1" si="373"/>
        <v>#N/A</v>
      </c>
      <c r="AK661" s="225" t="e">
        <f t="shared" ca="1" si="374"/>
        <v>#N/A</v>
      </c>
      <c r="AL661" s="225" t="e">
        <f t="shared" ca="1" si="375"/>
        <v>#N/A</v>
      </c>
      <c r="AM661" t="b">
        <f t="shared" ca="1" si="376"/>
        <v>0</v>
      </c>
      <c r="AN661" t="b">
        <f t="shared" ca="1" si="393"/>
        <v>0</v>
      </c>
      <c r="AO661" t="b">
        <f t="shared" ca="1" si="387"/>
        <v>1</v>
      </c>
      <c r="AP661" t="b">
        <f t="shared" ca="1" si="377"/>
        <v>0</v>
      </c>
      <c r="AQ661" t="b">
        <f t="shared" ca="1" si="394"/>
        <v>0</v>
      </c>
      <c r="AR661" s="124" t="e">
        <f t="shared" ca="1" si="378"/>
        <v>#N/A</v>
      </c>
      <c r="AS661" s="124" t="e">
        <f t="shared" ca="1" si="379"/>
        <v>#N/A</v>
      </c>
      <c r="AT661" t="e">
        <f t="shared" ca="1" si="388"/>
        <v>#N/A</v>
      </c>
      <c r="AU661" t="e">
        <f t="shared" ca="1" si="388"/>
        <v>#N/A</v>
      </c>
    </row>
    <row r="662" spans="1:47" x14ac:dyDescent="0.25">
      <c r="A662">
        <v>630</v>
      </c>
      <c r="B662" s="74">
        <f ca="1">OFFSET(InputPriceData!B$15,CalculationsAndCharts!$A662+$A$11,0,1,1)</f>
        <v>40674</v>
      </c>
      <c r="C662" s="3">
        <f ca="1">OFFSET(InputPriceData!G$15,CalculationsAndCharts!$A662+$A$11,0,1,1)</f>
        <v>1393500</v>
      </c>
      <c r="D662" s="4">
        <f ca="1">OFFSET(InputPriceData!C$15,CalculationsAndCharts!$A662+$A$11,IF($C$7,7,0),1,1)</f>
        <v>33.130000000000003</v>
      </c>
      <c r="E662" s="4">
        <f ca="1">OFFSET(InputPriceData!D$15,CalculationsAndCharts!$A662+$A$11,IF($C$7,7,0),1,1)</f>
        <v>33.619999999999997</v>
      </c>
      <c r="F662" s="4">
        <f ca="1">OFFSET(InputPriceData!E$15,CalculationsAndCharts!$A662+$A$11,IF($C$7,7,0),1,1)</f>
        <v>32.979999999999997</v>
      </c>
      <c r="G662" s="4">
        <f ca="1">OFFSET(InputPriceData!F$15,CalculationsAndCharts!$A662+$A$11,IF($C$7,7,0),1,1)</f>
        <v>33.42</v>
      </c>
      <c r="H662" s="126" t="e">
        <f t="shared" si="358"/>
        <v>#N/A</v>
      </c>
      <c r="I662" s="41" t="e">
        <f t="shared" si="395"/>
        <v>#N/A</v>
      </c>
      <c r="J662" s="41" t="e">
        <f t="shared" si="395"/>
        <v>#N/A</v>
      </c>
      <c r="K662" s="215">
        <f t="shared" ca="1" si="359"/>
        <v>33.011709375029163</v>
      </c>
      <c r="L662" s="215">
        <f t="shared" ca="1" si="380"/>
        <v>33.011709375029163</v>
      </c>
      <c r="M662" s="121">
        <f t="shared" ca="1" si="360"/>
        <v>0.21009165324199036</v>
      </c>
      <c r="N662" s="121">
        <f t="shared" ca="1" si="381"/>
        <v>-5.8819257715402716E-2</v>
      </c>
      <c r="O662" s="121">
        <f t="shared" ca="1" si="382"/>
        <v>0.45961778466804487</v>
      </c>
      <c r="P662" s="121">
        <f t="shared" ca="1" si="390"/>
        <v>-0.79591231471208301</v>
      </c>
      <c r="Q662" s="121">
        <f t="shared" ca="1" si="361"/>
        <v>0.5870771695243252</v>
      </c>
      <c r="R662" s="121">
        <f t="shared" ca="1" si="362"/>
        <v>0.61593418868638405</v>
      </c>
      <c r="S662" s="121"/>
      <c r="T662" s="124">
        <f t="shared" ca="1" si="363"/>
        <v>33.42</v>
      </c>
      <c r="U662" s="124">
        <f t="shared" ca="1" si="364"/>
        <v>31</v>
      </c>
      <c r="V662" s="121">
        <f t="shared" ca="1" si="365"/>
        <v>1</v>
      </c>
      <c r="W662" s="121" t="e">
        <f t="shared" si="383"/>
        <v>#N/A</v>
      </c>
      <c r="X662" s="124">
        <f t="shared" si="384"/>
        <v>0.2</v>
      </c>
      <c r="Y662" s="124">
        <f t="shared" si="385"/>
        <v>0.8</v>
      </c>
      <c r="Z662" t="e">
        <f t="shared" ca="1" si="366"/>
        <v>#N/A</v>
      </c>
      <c r="AA662" t="e">
        <f t="shared" ca="1" si="367"/>
        <v>#N/A</v>
      </c>
      <c r="AB662" t="e">
        <f t="shared" ca="1" si="368"/>
        <v>#N/A</v>
      </c>
      <c r="AC662" t="e">
        <f t="shared" ca="1" si="369"/>
        <v>#N/A</v>
      </c>
      <c r="AD662" t="b">
        <f t="shared" ca="1" si="370"/>
        <v>0</v>
      </c>
      <c r="AE662" t="b">
        <f t="shared" ca="1" si="357"/>
        <v>0</v>
      </c>
      <c r="AF662" t="b">
        <f t="shared" ca="1" si="386"/>
        <v>0</v>
      </c>
      <c r="AG662" t="b">
        <f t="shared" ca="1" si="371"/>
        <v>0</v>
      </c>
      <c r="AH662" t="b">
        <f t="shared" ca="1" si="392"/>
        <v>0</v>
      </c>
      <c r="AI662" s="225" t="e">
        <f t="shared" ca="1" si="372"/>
        <v>#N/A</v>
      </c>
      <c r="AJ662" s="225" t="e">
        <f t="shared" ca="1" si="373"/>
        <v>#N/A</v>
      </c>
      <c r="AK662" s="225" t="e">
        <f t="shared" ca="1" si="374"/>
        <v>#N/A</v>
      </c>
      <c r="AL662" s="225" t="e">
        <f t="shared" ca="1" si="375"/>
        <v>#N/A</v>
      </c>
      <c r="AM662" t="b">
        <f t="shared" ca="1" si="376"/>
        <v>0</v>
      </c>
      <c r="AN662" t="b">
        <f t="shared" ca="1" si="393"/>
        <v>0</v>
      </c>
      <c r="AO662" t="b">
        <f t="shared" ca="1" si="387"/>
        <v>1</v>
      </c>
      <c r="AP662" t="b">
        <f t="shared" ca="1" si="377"/>
        <v>0</v>
      </c>
      <c r="AQ662" t="b">
        <f t="shared" ca="1" si="394"/>
        <v>0</v>
      </c>
      <c r="AR662" s="124" t="e">
        <f t="shared" ca="1" si="378"/>
        <v>#N/A</v>
      </c>
      <c r="AS662" s="124" t="e">
        <f t="shared" ca="1" si="379"/>
        <v>#N/A</v>
      </c>
      <c r="AT662" t="e">
        <f t="shared" ca="1" si="388"/>
        <v>#N/A</v>
      </c>
      <c r="AU662" t="e">
        <f t="shared" ca="1" si="388"/>
        <v>#N/A</v>
      </c>
    </row>
    <row r="663" spans="1:47" x14ac:dyDescent="0.25">
      <c r="A663">
        <v>631</v>
      </c>
      <c r="B663" s="74">
        <f ca="1">OFFSET(InputPriceData!B$15,CalculationsAndCharts!$A663+$A$11,0,1,1)</f>
        <v>40673</v>
      </c>
      <c r="C663" s="3">
        <f ca="1">OFFSET(InputPriceData!G$15,CalculationsAndCharts!$A663+$A$11,0,1,1)</f>
        <v>736800</v>
      </c>
      <c r="D663" s="4">
        <f ca="1">OFFSET(InputPriceData!C$15,CalculationsAndCharts!$A663+$A$11,IF($C$7,7,0),1,1)</f>
        <v>33.11</v>
      </c>
      <c r="E663" s="4">
        <f ca="1">OFFSET(InputPriceData!D$15,CalculationsAndCharts!$A663+$A$11,IF($C$7,7,0),1,1)</f>
        <v>33.229999999999997</v>
      </c>
      <c r="F663" s="4">
        <f ca="1">OFFSET(InputPriceData!E$15,CalculationsAndCharts!$A663+$A$11,IF($C$7,7,0),1,1)</f>
        <v>32.78</v>
      </c>
      <c r="G663" s="4">
        <f ca="1">OFFSET(InputPriceData!F$15,CalculationsAndCharts!$A663+$A$11,IF($C$7,7,0),1,1)</f>
        <v>33.090000000000003</v>
      </c>
      <c r="H663" s="126" t="e">
        <f t="shared" si="358"/>
        <v>#N/A</v>
      </c>
      <c r="I663" s="41" t="e">
        <f t="shared" si="395"/>
        <v>#N/A</v>
      </c>
      <c r="J663" s="41" t="e">
        <f t="shared" si="395"/>
        <v>#N/A</v>
      </c>
      <c r="K663" s="215">
        <f t="shared" ca="1" si="359"/>
        <v>32.902597770600536</v>
      </c>
      <c r="L663" s="215">
        <f t="shared" ca="1" si="380"/>
        <v>32.902597770600536</v>
      </c>
      <c r="M663" s="121">
        <f t="shared" ca="1" si="360"/>
        <v>-2.2467836463228776E-2</v>
      </c>
      <c r="N663" s="121">
        <f t="shared" ca="1" si="381"/>
        <v>-0.10165834681097512</v>
      </c>
      <c r="O663" s="121">
        <f t="shared" ca="1" si="382"/>
        <v>0.45961778466804487</v>
      </c>
      <c r="P663" s="121">
        <f t="shared" ca="1" si="390"/>
        <v>-0.79591231471208301</v>
      </c>
      <c r="Q663" s="121">
        <f t="shared" ca="1" si="361"/>
        <v>0.55295684925743349</v>
      </c>
      <c r="R663" s="121">
        <f t="shared" ca="1" si="362"/>
        <v>0.68260029682779866</v>
      </c>
      <c r="S663" s="121"/>
      <c r="T663" s="124">
        <f t="shared" ca="1" si="363"/>
        <v>33.18</v>
      </c>
      <c r="U663" s="124">
        <f t="shared" ca="1" si="364"/>
        <v>31</v>
      </c>
      <c r="V663" s="121">
        <f t="shared" ca="1" si="365"/>
        <v>0.95871559633027692</v>
      </c>
      <c r="W663" s="121" t="e">
        <f t="shared" si="383"/>
        <v>#N/A</v>
      </c>
      <c r="X663" s="124">
        <f t="shared" si="384"/>
        <v>0.2</v>
      </c>
      <c r="Y663" s="124">
        <f t="shared" si="385"/>
        <v>0.8</v>
      </c>
      <c r="Z663" t="e">
        <f t="shared" ca="1" si="366"/>
        <v>#N/A</v>
      </c>
      <c r="AA663" t="e">
        <f t="shared" ca="1" si="367"/>
        <v>#N/A</v>
      </c>
      <c r="AB663" t="e">
        <f t="shared" ca="1" si="368"/>
        <v>#N/A</v>
      </c>
      <c r="AC663" t="e">
        <f t="shared" ca="1" si="369"/>
        <v>#N/A</v>
      </c>
      <c r="AD663" t="b">
        <f t="shared" ca="1" si="370"/>
        <v>0</v>
      </c>
      <c r="AE663" t="b">
        <f t="shared" ca="1" si="357"/>
        <v>0</v>
      </c>
      <c r="AF663" t="b">
        <f t="shared" ca="1" si="386"/>
        <v>0</v>
      </c>
      <c r="AG663" t="b">
        <f t="shared" ca="1" si="371"/>
        <v>0</v>
      </c>
      <c r="AH663" t="b">
        <f t="shared" ca="1" si="392"/>
        <v>0</v>
      </c>
      <c r="AI663" s="225" t="e">
        <f t="shared" ca="1" si="372"/>
        <v>#N/A</v>
      </c>
      <c r="AJ663" s="225" t="e">
        <f t="shared" ca="1" si="373"/>
        <v>#N/A</v>
      </c>
      <c r="AK663" s="225" t="e">
        <f t="shared" ca="1" si="374"/>
        <v>#N/A</v>
      </c>
      <c r="AL663" s="225" t="e">
        <f t="shared" ca="1" si="375"/>
        <v>#N/A</v>
      </c>
      <c r="AM663" t="b">
        <f t="shared" ca="1" si="376"/>
        <v>0</v>
      </c>
      <c r="AN663" t="b">
        <f t="shared" ca="1" si="393"/>
        <v>0</v>
      </c>
      <c r="AO663" t="b">
        <f t="shared" ca="1" si="387"/>
        <v>1</v>
      </c>
      <c r="AP663" t="b">
        <f t="shared" ca="1" si="377"/>
        <v>0</v>
      </c>
      <c r="AQ663" t="b">
        <f t="shared" ca="1" si="394"/>
        <v>0</v>
      </c>
      <c r="AR663" s="124" t="e">
        <f t="shared" ca="1" si="378"/>
        <v>#N/A</v>
      </c>
      <c r="AS663" s="124" t="e">
        <f t="shared" ca="1" si="379"/>
        <v>#N/A</v>
      </c>
      <c r="AT663" t="e">
        <f t="shared" ca="1" si="388"/>
        <v>#N/A</v>
      </c>
      <c r="AU663" t="e">
        <f t="shared" ca="1" si="388"/>
        <v>#N/A</v>
      </c>
    </row>
    <row r="664" spans="1:47" x14ac:dyDescent="0.25">
      <c r="A664">
        <v>632</v>
      </c>
      <c r="B664" s="74">
        <f ca="1">OFFSET(InputPriceData!B$15,CalculationsAndCharts!$A664+$A$11,0,1,1)</f>
        <v>40672</v>
      </c>
      <c r="C664" s="3">
        <f ca="1">OFFSET(InputPriceData!G$15,CalculationsAndCharts!$A664+$A$11,0,1,1)</f>
        <v>932900</v>
      </c>
      <c r="D664" s="4">
        <f ca="1">OFFSET(InputPriceData!C$15,CalculationsAndCharts!$A664+$A$11,IF($C$7,7,0),1,1)</f>
        <v>32.89</v>
      </c>
      <c r="E664" s="4">
        <f ca="1">OFFSET(InputPriceData!D$15,CalculationsAndCharts!$A664+$A$11,IF($C$7,7,0),1,1)</f>
        <v>33.090000000000003</v>
      </c>
      <c r="F664" s="4">
        <f ca="1">OFFSET(InputPriceData!E$15,CalculationsAndCharts!$A664+$A$11,IF($C$7,7,0),1,1)</f>
        <v>32.6</v>
      </c>
      <c r="G664" s="4">
        <f ca="1">OFFSET(InputPriceData!F$15,CalculationsAndCharts!$A664+$A$11,IF($C$7,7,0),1,1)</f>
        <v>33.01</v>
      </c>
      <c r="H664" s="126" t="e">
        <f t="shared" si="358"/>
        <v>#N/A</v>
      </c>
      <c r="I664" s="41" t="e">
        <f t="shared" si="395"/>
        <v>#N/A</v>
      </c>
      <c r="J664" s="41" t="e">
        <f t="shared" si="395"/>
        <v>#N/A</v>
      </c>
      <c r="K664" s="215">
        <f t="shared" ca="1" si="359"/>
        <v>32.854199064740605</v>
      </c>
      <c r="L664" s="215">
        <f t="shared" ca="1" si="380"/>
        <v>32.854199064740605</v>
      </c>
      <c r="M664" s="121">
        <f t="shared" ca="1" si="360"/>
        <v>-2.7309110349447774E-2</v>
      </c>
      <c r="N664" s="121">
        <f t="shared" ca="1" si="381"/>
        <v>-8.5511081979927239E-2</v>
      </c>
      <c r="O664" s="121">
        <f t="shared" ca="1" si="382"/>
        <v>0.45961778466804487</v>
      </c>
      <c r="P664" s="121">
        <f t="shared" ca="1" si="390"/>
        <v>-0.79591231471208301</v>
      </c>
      <c r="Q664" s="121">
        <f t="shared" ca="1" si="361"/>
        <v>0.56581776341554091</v>
      </c>
      <c r="R664" s="121">
        <f t="shared" ca="1" si="362"/>
        <v>0.77539794015847652</v>
      </c>
      <c r="S664" s="121"/>
      <c r="T664" s="124">
        <f t="shared" ca="1" si="363"/>
        <v>33.18</v>
      </c>
      <c r="U664" s="124">
        <f t="shared" ca="1" si="364"/>
        <v>31</v>
      </c>
      <c r="V664" s="121">
        <f t="shared" ca="1" si="365"/>
        <v>0.92201834862385246</v>
      </c>
      <c r="W664" s="121" t="e">
        <f t="shared" si="383"/>
        <v>#N/A</v>
      </c>
      <c r="X664" s="124">
        <f t="shared" si="384"/>
        <v>0.2</v>
      </c>
      <c r="Y664" s="124">
        <f t="shared" si="385"/>
        <v>0.8</v>
      </c>
      <c r="Z664" t="e">
        <f t="shared" ca="1" si="366"/>
        <v>#N/A</v>
      </c>
      <c r="AA664" t="e">
        <f t="shared" ca="1" si="367"/>
        <v>#N/A</v>
      </c>
      <c r="AB664" t="e">
        <f t="shared" ca="1" si="368"/>
        <v>#N/A</v>
      </c>
      <c r="AC664" t="e">
        <f t="shared" ca="1" si="369"/>
        <v>#N/A</v>
      </c>
      <c r="AD664" t="b">
        <f t="shared" ca="1" si="370"/>
        <v>0</v>
      </c>
      <c r="AE664" t="b">
        <f t="shared" ca="1" si="357"/>
        <v>0</v>
      </c>
      <c r="AF664" t="b">
        <f t="shared" ca="1" si="386"/>
        <v>0</v>
      </c>
      <c r="AG664" t="b">
        <f t="shared" ca="1" si="371"/>
        <v>0</v>
      </c>
      <c r="AH664" t="b">
        <f t="shared" ca="1" si="392"/>
        <v>0</v>
      </c>
      <c r="AI664" s="225" t="e">
        <f t="shared" ca="1" si="372"/>
        <v>#N/A</v>
      </c>
      <c r="AJ664" s="225" t="e">
        <f t="shared" ca="1" si="373"/>
        <v>#N/A</v>
      </c>
      <c r="AK664" s="225" t="e">
        <f t="shared" ca="1" si="374"/>
        <v>#N/A</v>
      </c>
      <c r="AL664" s="225" t="e">
        <f t="shared" ca="1" si="375"/>
        <v>#N/A</v>
      </c>
      <c r="AM664" t="b">
        <f t="shared" ca="1" si="376"/>
        <v>0</v>
      </c>
      <c r="AN664" t="b">
        <f t="shared" ca="1" si="393"/>
        <v>0</v>
      </c>
      <c r="AO664" t="b">
        <f t="shared" ca="1" si="387"/>
        <v>1</v>
      </c>
      <c r="AP664" t="b">
        <f t="shared" ca="1" si="377"/>
        <v>0</v>
      </c>
      <c r="AQ664" t="b">
        <f t="shared" ca="1" si="394"/>
        <v>0</v>
      </c>
      <c r="AR664" s="124" t="e">
        <f t="shared" ca="1" si="378"/>
        <v>#N/A</v>
      </c>
      <c r="AS664" s="124" t="e">
        <f t="shared" ca="1" si="379"/>
        <v>#N/A</v>
      </c>
      <c r="AT664" t="e">
        <f t="shared" ca="1" si="388"/>
        <v>#N/A</v>
      </c>
      <c r="AU664" t="e">
        <f t="shared" ca="1" si="388"/>
        <v>#N/A</v>
      </c>
    </row>
    <row r="665" spans="1:47" x14ac:dyDescent="0.25">
      <c r="A665">
        <v>633</v>
      </c>
      <c r="B665" s="74">
        <f ca="1">OFFSET(InputPriceData!B$15,CalculationsAndCharts!$A665+$A$11,0,1,1)</f>
        <v>40669</v>
      </c>
      <c r="C665" s="3">
        <f ca="1">OFFSET(InputPriceData!G$15,CalculationsAndCharts!$A665+$A$11,0,1,1)</f>
        <v>872600</v>
      </c>
      <c r="D665" s="4">
        <f ca="1">OFFSET(InputPriceData!C$15,CalculationsAndCharts!$A665+$A$11,IF($C$7,7,0),1,1)</f>
        <v>32.68</v>
      </c>
      <c r="E665" s="4">
        <f ca="1">OFFSET(InputPriceData!D$15,CalculationsAndCharts!$A665+$A$11,IF($C$7,7,0),1,1)</f>
        <v>33</v>
      </c>
      <c r="F665" s="4">
        <f ca="1">OFFSET(InputPriceData!E$15,CalculationsAndCharts!$A665+$A$11,IF($C$7,7,0),1,1)</f>
        <v>32.58</v>
      </c>
      <c r="G665" s="4">
        <f ca="1">OFFSET(InputPriceData!F$15,CalculationsAndCharts!$A665+$A$11,IF($C$7,7,0),1,1)</f>
        <v>32.950000000000003</v>
      </c>
      <c r="H665" s="126" t="e">
        <f t="shared" si="358"/>
        <v>#N/A</v>
      </c>
      <c r="I665" s="41" t="e">
        <f t="shared" si="395"/>
        <v>#N/A</v>
      </c>
      <c r="J665" s="41" t="e">
        <f t="shared" si="395"/>
        <v>#N/A</v>
      </c>
      <c r="K665" s="215">
        <f t="shared" ca="1" si="359"/>
        <v>32.85703254242884</v>
      </c>
      <c r="L665" s="215">
        <f t="shared" ca="1" si="380"/>
        <v>32.85703254242884</v>
      </c>
      <c r="M665" s="121">
        <f t="shared" ca="1" si="360"/>
        <v>-1.0889441848842801E-2</v>
      </c>
      <c r="N665" s="121">
        <f t="shared" ca="1" si="381"/>
        <v>-8.9410093932548729E-3</v>
      </c>
      <c r="O665" s="121">
        <f t="shared" ca="1" si="382"/>
        <v>0.45961778466804487</v>
      </c>
      <c r="P665" s="121">
        <f t="shared" ca="1" si="390"/>
        <v>-0.79591231471208301</v>
      </c>
      <c r="Q665" s="121">
        <f t="shared" ca="1" si="361"/>
        <v>0.62680401346599846</v>
      </c>
      <c r="R665" s="121">
        <f t="shared" ca="1" si="362"/>
        <v>0.8680750755140727</v>
      </c>
      <c r="S665" s="121"/>
      <c r="T665" s="124">
        <f t="shared" ca="1" si="363"/>
        <v>33.18</v>
      </c>
      <c r="U665" s="124">
        <f t="shared" ca="1" si="364"/>
        <v>31</v>
      </c>
      <c r="V665" s="121">
        <f t="shared" ca="1" si="365"/>
        <v>0.89449541284403811</v>
      </c>
      <c r="W665" s="121" t="e">
        <f t="shared" si="383"/>
        <v>#N/A</v>
      </c>
      <c r="X665" s="124">
        <f t="shared" si="384"/>
        <v>0.2</v>
      </c>
      <c r="Y665" s="124">
        <f t="shared" si="385"/>
        <v>0.8</v>
      </c>
      <c r="Z665" t="e">
        <f t="shared" ca="1" si="366"/>
        <v>#N/A</v>
      </c>
      <c r="AA665" t="e">
        <f t="shared" ca="1" si="367"/>
        <v>#N/A</v>
      </c>
      <c r="AB665" t="e">
        <f t="shared" ca="1" si="368"/>
        <v>#N/A</v>
      </c>
      <c r="AC665" t="e">
        <f t="shared" ca="1" si="369"/>
        <v>#N/A</v>
      </c>
      <c r="AD665" t="b">
        <f t="shared" ca="1" si="370"/>
        <v>0</v>
      </c>
      <c r="AE665" t="b">
        <f t="shared" ca="1" si="357"/>
        <v>0</v>
      </c>
      <c r="AF665" t="b">
        <f t="shared" ca="1" si="386"/>
        <v>0</v>
      </c>
      <c r="AG665" t="b">
        <f t="shared" ca="1" si="371"/>
        <v>0</v>
      </c>
      <c r="AH665" t="b">
        <f t="shared" ca="1" si="392"/>
        <v>0</v>
      </c>
      <c r="AI665" s="225" t="e">
        <f t="shared" ca="1" si="372"/>
        <v>#N/A</v>
      </c>
      <c r="AJ665" s="225" t="e">
        <f t="shared" ca="1" si="373"/>
        <v>#N/A</v>
      </c>
      <c r="AK665" s="225" t="e">
        <f t="shared" ca="1" si="374"/>
        <v>#N/A</v>
      </c>
      <c r="AL665" s="225" t="e">
        <f t="shared" ca="1" si="375"/>
        <v>#N/A</v>
      </c>
      <c r="AM665" t="b">
        <f t="shared" ca="1" si="376"/>
        <v>0</v>
      </c>
      <c r="AN665" t="b">
        <f t="shared" ca="1" si="393"/>
        <v>0</v>
      </c>
      <c r="AO665" t="b">
        <f t="shared" ca="1" si="387"/>
        <v>1</v>
      </c>
      <c r="AP665" t="b">
        <f t="shared" ca="1" si="377"/>
        <v>0</v>
      </c>
      <c r="AQ665" t="b">
        <f t="shared" ca="1" si="394"/>
        <v>0</v>
      </c>
      <c r="AR665" s="124" t="e">
        <f t="shared" ca="1" si="378"/>
        <v>#N/A</v>
      </c>
      <c r="AS665" s="124" t="e">
        <f t="shared" ca="1" si="379"/>
        <v>#N/A</v>
      </c>
      <c r="AT665" t="e">
        <f t="shared" ca="1" si="388"/>
        <v>#N/A</v>
      </c>
      <c r="AU665" t="e">
        <f t="shared" ca="1" si="388"/>
        <v>#N/A</v>
      </c>
    </row>
    <row r="666" spans="1:47" x14ac:dyDescent="0.25">
      <c r="A666">
        <v>634</v>
      </c>
      <c r="B666" s="74">
        <f ca="1">OFFSET(InputPriceData!B$15,CalculationsAndCharts!$A666+$A$11,0,1,1)</f>
        <v>40668</v>
      </c>
      <c r="C666" s="3">
        <f ca="1">OFFSET(InputPriceData!G$15,CalculationsAndCharts!$A666+$A$11,0,1,1)</f>
        <v>1353700</v>
      </c>
      <c r="D666" s="4">
        <f ca="1">OFFSET(InputPriceData!C$15,CalculationsAndCharts!$A666+$A$11,IF($C$7,7,0),1,1)</f>
        <v>32.72</v>
      </c>
      <c r="E666" s="4">
        <f ca="1">OFFSET(InputPriceData!D$15,CalculationsAndCharts!$A666+$A$11,IF($C$7,7,0),1,1)</f>
        <v>32.770000000000003</v>
      </c>
      <c r="F666" s="4">
        <f ca="1">OFFSET(InputPriceData!E$15,CalculationsAndCharts!$A666+$A$11,IF($C$7,7,0),1,1)</f>
        <v>32.28</v>
      </c>
      <c r="G666" s="4">
        <f ca="1">OFFSET(InputPriceData!F$15,CalculationsAndCharts!$A666+$A$11,IF($C$7,7,0),1,1)</f>
        <v>32.51</v>
      </c>
      <c r="H666" s="126" t="e">
        <f t="shared" si="358"/>
        <v>#N/A</v>
      </c>
      <c r="I666" s="41" t="e">
        <f t="shared" si="395"/>
        <v>#N/A</v>
      </c>
      <c r="J666" s="41" t="e">
        <f t="shared" si="395"/>
        <v>#N/A</v>
      </c>
      <c r="K666" s="215">
        <f t="shared" ca="1" si="359"/>
        <v>32.939602882662918</v>
      </c>
      <c r="L666" s="215">
        <f t="shared" ca="1" si="380"/>
        <v>32.939602882662918</v>
      </c>
      <c r="M666" s="121">
        <f t="shared" ca="1" si="360"/>
        <v>-0.40882050825684568</v>
      </c>
      <c r="N666" s="121">
        <f t="shared" ca="1" si="381"/>
        <v>0.1709747268210865</v>
      </c>
      <c r="O666" s="121">
        <f t="shared" ca="1" si="382"/>
        <v>0.51738542911626306</v>
      </c>
      <c r="P666" s="121">
        <f t="shared" ca="1" si="390"/>
        <v>-0.79591231471208301</v>
      </c>
      <c r="Q666" s="121">
        <f t="shared" ca="1" si="361"/>
        <v>0.73622835802232678</v>
      </c>
      <c r="R666" s="121">
        <f t="shared" ca="1" si="362"/>
        <v>0.9261452932965567</v>
      </c>
      <c r="S666" s="121"/>
      <c r="T666" s="124">
        <f t="shared" ca="1" si="363"/>
        <v>33.18</v>
      </c>
      <c r="U666" s="124">
        <f t="shared" ca="1" si="364"/>
        <v>31</v>
      </c>
      <c r="V666" s="121">
        <f t="shared" ca="1" si="365"/>
        <v>0.69266055045871477</v>
      </c>
      <c r="W666" s="121" t="e">
        <f t="shared" si="383"/>
        <v>#N/A</v>
      </c>
      <c r="X666" s="124">
        <f t="shared" si="384"/>
        <v>0.2</v>
      </c>
      <c r="Y666" s="124">
        <f t="shared" si="385"/>
        <v>0.8</v>
      </c>
      <c r="Z666" t="e">
        <f t="shared" ca="1" si="366"/>
        <v>#N/A</v>
      </c>
      <c r="AA666" t="e">
        <f t="shared" ca="1" si="367"/>
        <v>#N/A</v>
      </c>
      <c r="AB666" t="e">
        <f t="shared" ca="1" si="368"/>
        <v>#N/A</v>
      </c>
      <c r="AC666" t="e">
        <f t="shared" ca="1" si="369"/>
        <v>#N/A</v>
      </c>
      <c r="AD666" t="b">
        <f t="shared" ca="1" si="370"/>
        <v>0</v>
      </c>
      <c r="AE666" t="b">
        <f t="shared" ca="1" si="357"/>
        <v>0</v>
      </c>
      <c r="AF666" t="b">
        <f t="shared" ca="1" si="386"/>
        <v>0</v>
      </c>
      <c r="AG666" t="b">
        <f t="shared" ca="1" si="371"/>
        <v>0</v>
      </c>
      <c r="AH666" t="b">
        <f t="shared" ca="1" si="392"/>
        <v>0</v>
      </c>
      <c r="AI666" s="225" t="e">
        <f t="shared" ca="1" si="372"/>
        <v>#N/A</v>
      </c>
      <c r="AJ666" s="225" t="e">
        <f t="shared" ca="1" si="373"/>
        <v>#N/A</v>
      </c>
      <c r="AK666" s="225" t="e">
        <f t="shared" ca="1" si="374"/>
        <v>#N/A</v>
      </c>
      <c r="AL666" s="225" t="e">
        <f t="shared" ca="1" si="375"/>
        <v>#N/A</v>
      </c>
      <c r="AM666" t="b">
        <f t="shared" ca="1" si="376"/>
        <v>0</v>
      </c>
      <c r="AN666" t="b">
        <f t="shared" ca="1" si="393"/>
        <v>0</v>
      </c>
      <c r="AO666" t="b">
        <f t="shared" ca="1" si="387"/>
        <v>1</v>
      </c>
      <c r="AP666" t="b">
        <f t="shared" ca="1" si="377"/>
        <v>0</v>
      </c>
      <c r="AQ666" t="b">
        <f t="shared" ca="1" si="394"/>
        <v>0</v>
      </c>
      <c r="AR666" s="124" t="e">
        <f t="shared" ca="1" si="378"/>
        <v>#N/A</v>
      </c>
      <c r="AS666" s="124" t="e">
        <f t="shared" ca="1" si="379"/>
        <v>#N/A</v>
      </c>
      <c r="AT666" t="e">
        <f t="shared" ca="1" si="388"/>
        <v>#N/A</v>
      </c>
      <c r="AU666" t="e">
        <f t="shared" ca="1" si="388"/>
        <v>#N/A</v>
      </c>
    </row>
    <row r="667" spans="1:47" x14ac:dyDescent="0.25">
      <c r="A667">
        <v>635</v>
      </c>
      <c r="B667" s="74">
        <f ca="1">OFFSET(InputPriceData!B$15,CalculationsAndCharts!$A667+$A$11,0,1,1)</f>
        <v>40667</v>
      </c>
      <c r="C667" s="3">
        <f ca="1">OFFSET(InputPriceData!G$15,CalculationsAndCharts!$A667+$A$11,0,1,1)</f>
        <v>953900</v>
      </c>
      <c r="D667" s="4">
        <f ca="1">OFFSET(InputPriceData!C$15,CalculationsAndCharts!$A667+$A$11,IF($C$7,7,0),1,1)</f>
        <v>33.06</v>
      </c>
      <c r="E667" s="4">
        <f ca="1">OFFSET(InputPriceData!D$15,CalculationsAndCharts!$A667+$A$11,IF($C$7,7,0),1,1)</f>
        <v>33.32</v>
      </c>
      <c r="F667" s="4">
        <f ca="1">OFFSET(InputPriceData!E$15,CalculationsAndCharts!$A667+$A$11,IF($C$7,7,0),1,1)</f>
        <v>32.31</v>
      </c>
      <c r="G667" s="4">
        <f ca="1">OFFSET(InputPriceData!F$15,CalculationsAndCharts!$A667+$A$11,IF($C$7,7,0),1,1)</f>
        <v>32.72</v>
      </c>
      <c r="H667" s="126" t="e">
        <f t="shared" si="358"/>
        <v>#N/A</v>
      </c>
      <c r="I667" s="41" t="e">
        <f t="shared" si="395"/>
        <v>#N/A</v>
      </c>
      <c r="J667" s="41" t="e">
        <f t="shared" si="395"/>
        <v>#N/A</v>
      </c>
      <c r="K667" s="215">
        <f t="shared" ca="1" si="359"/>
        <v>33.011357685280288</v>
      </c>
      <c r="L667" s="215">
        <f t="shared" ca="1" si="380"/>
        <v>33.011357685280288</v>
      </c>
      <c r="M667" s="121">
        <f t="shared" ca="1" si="360"/>
        <v>-0.16928100270966506</v>
      </c>
      <c r="N667" s="121">
        <f t="shared" ca="1" si="381"/>
        <v>0.37402630593342506</v>
      </c>
      <c r="O667" s="121">
        <f t="shared" ca="1" si="382"/>
        <v>0.51738542911626306</v>
      </c>
      <c r="P667" s="121">
        <f t="shared" ca="1" si="390"/>
        <v>-0.79591231471208301</v>
      </c>
      <c r="Q667" s="121">
        <f t="shared" ca="1" si="361"/>
        <v>0.89084034914661692</v>
      </c>
      <c r="R667" s="121">
        <f t="shared" ca="1" si="362"/>
        <v>0.91677488151791331</v>
      </c>
      <c r="S667" s="121"/>
      <c r="T667" s="124">
        <f t="shared" ca="1" si="363"/>
        <v>33.18</v>
      </c>
      <c r="U667" s="124">
        <f t="shared" ca="1" si="364"/>
        <v>31</v>
      </c>
      <c r="V667" s="121">
        <f t="shared" ca="1" si="365"/>
        <v>0.78899082568807299</v>
      </c>
      <c r="W667" s="121" t="e">
        <f t="shared" si="383"/>
        <v>#N/A</v>
      </c>
      <c r="X667" s="124">
        <f t="shared" si="384"/>
        <v>0.2</v>
      </c>
      <c r="Y667" s="124">
        <f t="shared" si="385"/>
        <v>0.8</v>
      </c>
      <c r="Z667" t="e">
        <f t="shared" ca="1" si="366"/>
        <v>#N/A</v>
      </c>
      <c r="AA667">
        <f t="shared" ca="1" si="367"/>
        <v>33.06</v>
      </c>
      <c r="AB667" t="e">
        <f t="shared" ca="1" si="368"/>
        <v>#N/A</v>
      </c>
      <c r="AC667" t="e">
        <f t="shared" ca="1" si="369"/>
        <v>#N/A</v>
      </c>
      <c r="AD667" t="b">
        <f t="shared" ca="1" si="370"/>
        <v>0</v>
      </c>
      <c r="AE667" t="b">
        <f t="shared" ca="1" si="357"/>
        <v>0</v>
      </c>
      <c r="AF667" t="b">
        <f t="shared" ca="1" si="386"/>
        <v>1</v>
      </c>
      <c r="AG667" t="b">
        <f t="shared" ca="1" si="371"/>
        <v>0</v>
      </c>
      <c r="AH667" t="b">
        <f t="shared" ca="1" si="392"/>
        <v>1</v>
      </c>
      <c r="AI667" s="225" t="e">
        <f t="shared" ca="1" si="372"/>
        <v>#N/A</v>
      </c>
      <c r="AJ667" s="225">
        <f t="shared" ca="1" si="373"/>
        <v>33.06</v>
      </c>
      <c r="AK667" s="225" t="e">
        <f t="shared" ca="1" si="374"/>
        <v>#N/A</v>
      </c>
      <c r="AL667" s="225">
        <f t="shared" ca="1" si="375"/>
        <v>33.06</v>
      </c>
      <c r="AM667" t="b">
        <f t="shared" ca="1" si="376"/>
        <v>0</v>
      </c>
      <c r="AN667" t="b">
        <f t="shared" ca="1" si="393"/>
        <v>1</v>
      </c>
      <c r="AO667" t="b">
        <f t="shared" ca="1" si="387"/>
        <v>1</v>
      </c>
      <c r="AP667" t="b">
        <f t="shared" ca="1" si="377"/>
        <v>0</v>
      </c>
      <c r="AQ667" t="b">
        <f t="shared" ca="1" si="394"/>
        <v>0</v>
      </c>
      <c r="AR667" s="124">
        <f t="shared" ca="1" si="378"/>
        <v>33.06</v>
      </c>
      <c r="AS667" s="124" t="e">
        <f t="shared" ca="1" si="379"/>
        <v>#N/A</v>
      </c>
      <c r="AT667">
        <f t="shared" ca="1" si="388"/>
        <v>33.06</v>
      </c>
      <c r="AU667" t="e">
        <f t="shared" ca="1" si="388"/>
        <v>#N/A</v>
      </c>
    </row>
    <row r="668" spans="1:47" x14ac:dyDescent="0.25">
      <c r="A668">
        <v>636</v>
      </c>
      <c r="B668" s="74">
        <f ca="1">OFFSET(InputPriceData!B$15,CalculationsAndCharts!$A668+$A$11,0,1,1)</f>
        <v>40666</v>
      </c>
      <c r="C668" s="3">
        <f ca="1">OFFSET(InputPriceData!G$15,CalculationsAndCharts!$A668+$A$11,0,1,1)</f>
        <v>729800</v>
      </c>
      <c r="D668" s="4">
        <f ca="1">OFFSET(InputPriceData!C$15,CalculationsAndCharts!$A668+$A$11,IF($C$7,7,0),1,1)</f>
        <v>32.979999999999997</v>
      </c>
      <c r="E668" s="4">
        <f ca="1">OFFSET(InputPriceData!D$15,CalculationsAndCharts!$A668+$A$11,IF($C$7,7,0),1,1)</f>
        <v>33.18</v>
      </c>
      <c r="F668" s="4">
        <f ca="1">OFFSET(InputPriceData!E$15,CalculationsAndCharts!$A668+$A$11,IF($C$7,7,0),1,1)</f>
        <v>32.630000000000003</v>
      </c>
      <c r="G668" s="4">
        <f ca="1">OFFSET(InputPriceData!F$15,CalculationsAndCharts!$A668+$A$11,IF($C$7,7,0),1,1)</f>
        <v>33.18</v>
      </c>
      <c r="H668" s="126" t="e">
        <f t="shared" si="358"/>
        <v>#N/A</v>
      </c>
      <c r="I668" s="41" t="e">
        <f t="shared" si="395"/>
        <v>#N/A</v>
      </c>
      <c r="J668" s="41" t="e">
        <f t="shared" si="395"/>
        <v>#N/A</v>
      </c>
      <c r="K668" s="215">
        <f t="shared" ca="1" si="359"/>
        <v>32.941876686990241</v>
      </c>
      <c r="L668" s="215">
        <f t="shared" ca="1" si="380"/>
        <v>32.941876686990241</v>
      </c>
      <c r="M668" s="121">
        <f t="shared" ca="1" si="360"/>
        <v>0.39550320481863721</v>
      </c>
      <c r="N668" s="121">
        <f t="shared" ca="1" si="381"/>
        <v>0.45961778466804487</v>
      </c>
      <c r="O668" s="121">
        <f t="shared" ca="1" si="382"/>
        <v>0.51738542911626306</v>
      </c>
      <c r="P668" s="121">
        <f t="shared" ca="1" si="390"/>
        <v>-0.79591231471208301</v>
      </c>
      <c r="Q668" s="121">
        <f t="shared" ca="1" si="361"/>
        <v>0.95601329194412399</v>
      </c>
      <c r="R668" s="121">
        <f t="shared" ca="1" si="362"/>
        <v>0.83045212569154869</v>
      </c>
      <c r="S668" s="121"/>
      <c r="T668" s="124">
        <f t="shared" ca="1" si="363"/>
        <v>33.18</v>
      </c>
      <c r="U668" s="124">
        <f t="shared" ca="1" si="364"/>
        <v>31</v>
      </c>
      <c r="V668" s="121">
        <f t="shared" ca="1" si="365"/>
        <v>1</v>
      </c>
      <c r="W668" s="121" t="e">
        <f t="shared" si="383"/>
        <v>#N/A</v>
      </c>
      <c r="X668" s="124">
        <f t="shared" si="384"/>
        <v>0.2</v>
      </c>
      <c r="Y668" s="124">
        <f t="shared" si="385"/>
        <v>0.8</v>
      </c>
      <c r="Z668" t="e">
        <f t="shared" ca="1" si="366"/>
        <v>#N/A</v>
      </c>
      <c r="AA668" t="e">
        <f t="shared" ca="1" si="367"/>
        <v>#N/A</v>
      </c>
      <c r="AB668" t="e">
        <f t="shared" ca="1" si="368"/>
        <v>#N/A</v>
      </c>
      <c r="AC668">
        <f t="shared" ca="1" si="369"/>
        <v>0.83045212569154869</v>
      </c>
      <c r="AD668" t="b">
        <f t="shared" ca="1" si="370"/>
        <v>0</v>
      </c>
      <c r="AE668" t="b">
        <f t="shared" ref="AE668:AE731" ca="1" si="396">AND(AD669,NOT(AF669))</f>
        <v>0</v>
      </c>
      <c r="AF668" t="b">
        <f t="shared" ca="1" si="386"/>
        <v>1</v>
      </c>
      <c r="AG668" t="b">
        <f t="shared" ca="1" si="371"/>
        <v>1</v>
      </c>
      <c r="AH668" t="b">
        <f t="shared" ca="1" si="392"/>
        <v>0</v>
      </c>
      <c r="AI668" s="225" t="e">
        <f t="shared" ca="1" si="372"/>
        <v>#N/A</v>
      </c>
      <c r="AJ668" s="225" t="e">
        <f t="shared" ca="1" si="373"/>
        <v>#N/A</v>
      </c>
      <c r="AK668" s="225" t="e">
        <f t="shared" ca="1" si="374"/>
        <v>#N/A</v>
      </c>
      <c r="AL668" s="225" t="e">
        <f t="shared" ca="1" si="375"/>
        <v>#N/A</v>
      </c>
      <c r="AM668" t="b">
        <f t="shared" ca="1" si="376"/>
        <v>1</v>
      </c>
      <c r="AN668" t="b">
        <f t="shared" ca="1" si="393"/>
        <v>0</v>
      </c>
      <c r="AO668" t="b">
        <f t="shared" ca="1" si="387"/>
        <v>0</v>
      </c>
      <c r="AP668" t="b">
        <f t="shared" ca="1" si="377"/>
        <v>0</v>
      </c>
      <c r="AQ668" t="b">
        <f t="shared" ca="1" si="394"/>
        <v>0</v>
      </c>
      <c r="AR668" s="124" t="e">
        <f t="shared" ca="1" si="378"/>
        <v>#N/A</v>
      </c>
      <c r="AS668" s="124" t="e">
        <f t="shared" ca="1" si="379"/>
        <v>#N/A</v>
      </c>
      <c r="AT668" t="e">
        <f t="shared" ca="1" si="388"/>
        <v>#N/A</v>
      </c>
      <c r="AU668" t="e">
        <f t="shared" ca="1" si="388"/>
        <v>#N/A</v>
      </c>
    </row>
    <row r="669" spans="1:47" x14ac:dyDescent="0.25">
      <c r="A669">
        <v>637</v>
      </c>
      <c r="B669" s="74">
        <f ca="1">OFFSET(InputPriceData!B$15,CalculationsAndCharts!$A669+$A$11,0,1,1)</f>
        <v>40665</v>
      </c>
      <c r="C669" s="3">
        <f ca="1">OFFSET(InputPriceData!G$15,CalculationsAndCharts!$A669+$A$11,0,1,1)</f>
        <v>892200</v>
      </c>
      <c r="D669" s="4">
        <f ca="1">OFFSET(InputPriceData!C$15,CalculationsAndCharts!$A669+$A$11,IF($C$7,7,0),1,1)</f>
        <v>32.57</v>
      </c>
      <c r="E669" s="4">
        <f ca="1">OFFSET(InputPriceData!D$15,CalculationsAndCharts!$A669+$A$11,IF($C$7,7,0),1,1)</f>
        <v>33.090000000000003</v>
      </c>
      <c r="F669" s="4">
        <f ca="1">OFFSET(InputPriceData!E$15,CalculationsAndCharts!$A669+$A$11,IF($C$7,7,0),1,1)</f>
        <v>32.54</v>
      </c>
      <c r="G669" s="4">
        <f ca="1">OFFSET(InputPriceData!F$15,CalculationsAndCharts!$A669+$A$11,IF($C$7,7,0),1,1)</f>
        <v>33.06</v>
      </c>
      <c r="H669" s="126" t="e">
        <f t="shared" si="358"/>
        <v>#N/A</v>
      </c>
      <c r="I669" s="41" t="e">
        <f t="shared" si="395"/>
        <v>#N/A</v>
      </c>
      <c r="J669" s="41" t="e">
        <f t="shared" si="395"/>
        <v>#N/A</v>
      </c>
      <c r="K669" s="215">
        <f t="shared" ca="1" si="359"/>
        <v>32.777944458507321</v>
      </c>
      <c r="L669" s="215">
        <f t="shared" ca="1" si="380"/>
        <v>32.777944458507321</v>
      </c>
      <c r="M669" s="121">
        <f t="shared" ca="1" si="360"/>
        <v>0.43388438573151367</v>
      </c>
      <c r="N669" s="121">
        <f t="shared" ca="1" si="381"/>
        <v>0.45445957492950961</v>
      </c>
      <c r="O669" s="121">
        <f t="shared" ca="1" si="382"/>
        <v>0.51738542911626306</v>
      </c>
      <c r="P669" s="121">
        <f t="shared" ca="1" si="390"/>
        <v>-0.79591231471208301</v>
      </c>
      <c r="Q669" s="121">
        <f t="shared" ca="1" si="361"/>
        <v>0.95208561464263208</v>
      </c>
      <c r="R669" s="121">
        <f t="shared" ca="1" si="362"/>
        <v>0.67779428313903567</v>
      </c>
      <c r="S669" s="121"/>
      <c r="T669" s="124">
        <f t="shared" ca="1" si="363"/>
        <v>33.06</v>
      </c>
      <c r="U669" s="124">
        <f t="shared" ca="1" si="364"/>
        <v>31</v>
      </c>
      <c r="V669" s="121">
        <f t="shared" ca="1" si="365"/>
        <v>1</v>
      </c>
      <c r="W669" s="121" t="e">
        <f t="shared" si="383"/>
        <v>#N/A</v>
      </c>
      <c r="X669" s="124">
        <f t="shared" si="384"/>
        <v>0.2</v>
      </c>
      <c r="Y669" s="124">
        <f t="shared" si="385"/>
        <v>0.8</v>
      </c>
      <c r="Z669" t="e">
        <f t="shared" ca="1" si="366"/>
        <v>#N/A</v>
      </c>
      <c r="AA669" t="e">
        <f t="shared" ca="1" si="367"/>
        <v>#N/A</v>
      </c>
      <c r="AB669" t="e">
        <f t="shared" ca="1" si="368"/>
        <v>#N/A</v>
      </c>
      <c r="AC669" t="e">
        <f t="shared" ca="1" si="369"/>
        <v>#N/A</v>
      </c>
      <c r="AD669" t="b">
        <f t="shared" ca="1" si="370"/>
        <v>0</v>
      </c>
      <c r="AE669" t="b">
        <f t="shared" ca="1" si="396"/>
        <v>0</v>
      </c>
      <c r="AF669" t="b">
        <f t="shared" ca="1" si="386"/>
        <v>1</v>
      </c>
      <c r="AG669" t="b">
        <f t="shared" ca="1" si="371"/>
        <v>0</v>
      </c>
      <c r="AH669" t="b">
        <f t="shared" ca="1" si="392"/>
        <v>0</v>
      </c>
      <c r="AI669" s="225" t="e">
        <f t="shared" ca="1" si="372"/>
        <v>#N/A</v>
      </c>
      <c r="AJ669" s="225" t="e">
        <f t="shared" ca="1" si="373"/>
        <v>#N/A</v>
      </c>
      <c r="AK669" s="225" t="e">
        <f t="shared" ca="1" si="374"/>
        <v>#N/A</v>
      </c>
      <c r="AL669" s="225" t="e">
        <f t="shared" ca="1" si="375"/>
        <v>#N/A</v>
      </c>
      <c r="AM669" t="b">
        <f t="shared" ca="1" si="376"/>
        <v>0</v>
      </c>
      <c r="AN669" t="b">
        <f t="shared" ca="1" si="393"/>
        <v>0</v>
      </c>
      <c r="AO669" t="b">
        <f t="shared" ca="1" si="387"/>
        <v>0</v>
      </c>
      <c r="AP669" t="b">
        <f t="shared" ca="1" si="377"/>
        <v>0</v>
      </c>
      <c r="AQ669" t="b">
        <f t="shared" ca="1" si="394"/>
        <v>0</v>
      </c>
      <c r="AR669" s="124" t="e">
        <f t="shared" ca="1" si="378"/>
        <v>#N/A</v>
      </c>
      <c r="AS669" s="124" t="e">
        <f t="shared" ca="1" si="379"/>
        <v>#N/A</v>
      </c>
      <c r="AT669" t="e">
        <f t="shared" ca="1" si="388"/>
        <v>#N/A</v>
      </c>
      <c r="AU669" t="e">
        <f t="shared" ca="1" si="388"/>
        <v>#N/A</v>
      </c>
    </row>
    <row r="670" spans="1:47" x14ac:dyDescent="0.25">
      <c r="A670">
        <v>638</v>
      </c>
      <c r="B670" s="74">
        <f ca="1">OFFSET(InputPriceData!B$15,CalculationsAndCharts!$A670+$A$11,0,1,1)</f>
        <v>40662</v>
      </c>
      <c r="C670" s="3">
        <f ca="1">OFFSET(InputPriceData!G$15,CalculationsAndCharts!$A670+$A$11,0,1,1)</f>
        <v>785000</v>
      </c>
      <c r="D670" s="4">
        <f ca="1">OFFSET(InputPriceData!C$15,CalculationsAndCharts!$A670+$A$11,IF($C$7,7,0),1,1)</f>
        <v>33.18</v>
      </c>
      <c r="E670" s="4">
        <f ca="1">OFFSET(InputPriceData!D$15,CalculationsAndCharts!$A670+$A$11,IF($C$7,7,0),1,1)</f>
        <v>33.18</v>
      </c>
      <c r="F670" s="4">
        <f ca="1">OFFSET(InputPriceData!E$15,CalculationsAndCharts!$A670+$A$11,IF($C$7,7,0),1,1)</f>
        <v>32.54</v>
      </c>
      <c r="G670" s="4">
        <f ca="1">OFFSET(InputPriceData!F$15,CalculationsAndCharts!$A670+$A$11,IF($C$7,7,0),1,1)</f>
        <v>32.590000000000003</v>
      </c>
      <c r="H670" s="126" t="e">
        <f t="shared" si="358"/>
        <v>#N/A</v>
      </c>
      <c r="I670" s="41" t="e">
        <f t="shared" si="395"/>
        <v>#N/A</v>
      </c>
      <c r="J670" s="41" t="e">
        <f t="shared" si="395"/>
        <v>#N/A</v>
      </c>
      <c r="K670" s="215">
        <f t="shared" ca="1" si="359"/>
        <v>32.589890352814187</v>
      </c>
      <c r="L670" s="215">
        <f t="shared" ca="1" si="380"/>
        <v>32.589890352814187</v>
      </c>
      <c r="M670" s="121">
        <f t="shared" ca="1" si="360"/>
        <v>9.1176962531965167E-2</v>
      </c>
      <c r="N670" s="121">
        <f t="shared" ca="1" si="381"/>
        <v>0.41744409177982811</v>
      </c>
      <c r="O670" s="121">
        <f t="shared" ca="1" si="382"/>
        <v>0.51738542911626306</v>
      </c>
      <c r="P670" s="121">
        <f t="shared" ca="1" si="390"/>
        <v>-0.79591231471208301</v>
      </c>
      <c r="Q670" s="121">
        <f t="shared" ca="1" si="361"/>
        <v>0.92390047283177423</v>
      </c>
      <c r="R670" s="121">
        <f t="shared" ca="1" si="362"/>
        <v>0.47665471061717718</v>
      </c>
      <c r="S670" s="121"/>
      <c r="T670" s="124">
        <f t="shared" ca="1" si="363"/>
        <v>33.049999999999997</v>
      </c>
      <c r="U670" s="124">
        <f t="shared" ca="1" si="364"/>
        <v>31</v>
      </c>
      <c r="V670" s="121">
        <f t="shared" ca="1" si="365"/>
        <v>0.77560975609756366</v>
      </c>
      <c r="W670" s="121" t="e">
        <f t="shared" si="383"/>
        <v>#N/A</v>
      </c>
      <c r="X670" s="124">
        <f t="shared" si="384"/>
        <v>0.2</v>
      </c>
      <c r="Y670" s="124">
        <f t="shared" si="385"/>
        <v>0.8</v>
      </c>
      <c r="Z670" t="e">
        <f t="shared" ca="1" si="366"/>
        <v>#N/A</v>
      </c>
      <c r="AA670" t="e">
        <f t="shared" ca="1" si="367"/>
        <v>#N/A</v>
      </c>
      <c r="AB670" t="e">
        <f t="shared" ca="1" si="368"/>
        <v>#N/A</v>
      </c>
      <c r="AC670" t="e">
        <f t="shared" ca="1" si="369"/>
        <v>#N/A</v>
      </c>
      <c r="AD670" t="b">
        <f t="shared" ca="1" si="370"/>
        <v>0</v>
      </c>
      <c r="AE670" t="b">
        <f t="shared" ca="1" si="396"/>
        <v>0</v>
      </c>
      <c r="AF670" t="b">
        <f t="shared" ca="1" si="386"/>
        <v>1</v>
      </c>
      <c r="AG670" t="b">
        <f t="shared" ca="1" si="371"/>
        <v>0</v>
      </c>
      <c r="AH670" t="b">
        <f t="shared" ca="1" si="392"/>
        <v>0</v>
      </c>
      <c r="AI670" s="225" t="e">
        <f t="shared" ca="1" si="372"/>
        <v>#N/A</v>
      </c>
      <c r="AJ670" s="225" t="e">
        <f t="shared" ca="1" si="373"/>
        <v>#N/A</v>
      </c>
      <c r="AK670" s="225" t="e">
        <f t="shared" ca="1" si="374"/>
        <v>#N/A</v>
      </c>
      <c r="AL670" s="225" t="e">
        <f t="shared" ca="1" si="375"/>
        <v>#N/A</v>
      </c>
      <c r="AM670" t="b">
        <f t="shared" ca="1" si="376"/>
        <v>0</v>
      </c>
      <c r="AN670" t="b">
        <f t="shared" ca="1" si="393"/>
        <v>0</v>
      </c>
      <c r="AO670" t="b">
        <f t="shared" ca="1" si="387"/>
        <v>0</v>
      </c>
      <c r="AP670" t="b">
        <f t="shared" ca="1" si="377"/>
        <v>0</v>
      </c>
      <c r="AQ670" t="b">
        <f t="shared" ca="1" si="394"/>
        <v>0</v>
      </c>
      <c r="AR670" s="124" t="e">
        <f t="shared" ca="1" si="378"/>
        <v>#N/A</v>
      </c>
      <c r="AS670" s="124" t="e">
        <f t="shared" ca="1" si="379"/>
        <v>#N/A</v>
      </c>
      <c r="AT670" t="e">
        <f t="shared" ca="1" si="388"/>
        <v>#N/A</v>
      </c>
      <c r="AU670" t="e">
        <f t="shared" ca="1" si="388"/>
        <v>#N/A</v>
      </c>
    </row>
    <row r="671" spans="1:47" x14ac:dyDescent="0.25">
      <c r="A671">
        <v>639</v>
      </c>
      <c r="B671" s="74">
        <f ca="1">OFFSET(InputPriceData!B$15,CalculationsAndCharts!$A671+$A$11,0,1,1)</f>
        <v>40661</v>
      </c>
      <c r="C671" s="3">
        <f ca="1">OFFSET(InputPriceData!G$15,CalculationsAndCharts!$A671+$A$11,0,1,1)</f>
        <v>1608800</v>
      </c>
      <c r="D671" s="4">
        <f ca="1">OFFSET(InputPriceData!C$15,CalculationsAndCharts!$A671+$A$11,IF($C$7,7,0),1,1)</f>
        <v>32.82</v>
      </c>
      <c r="E671" s="4">
        <f ca="1">OFFSET(InputPriceData!D$15,CalculationsAndCharts!$A671+$A$11,IF($C$7,7,0),1,1)</f>
        <v>33.58</v>
      </c>
      <c r="F671" s="4">
        <f ca="1">OFFSET(InputPriceData!E$15,CalculationsAndCharts!$A671+$A$11,IF($C$7,7,0),1,1)</f>
        <v>32.82</v>
      </c>
      <c r="G671" s="4">
        <f ca="1">OFFSET(InputPriceData!F$15,CalculationsAndCharts!$A671+$A$11,IF($C$7,7,0),1,1)</f>
        <v>33.049999999999997</v>
      </c>
      <c r="H671" s="126" t="e">
        <f t="shared" si="358"/>
        <v>#N/A</v>
      </c>
      <c r="I671" s="41" t="e">
        <f t="shared" si="395"/>
        <v>#N/A</v>
      </c>
      <c r="J671" s="41" t="e">
        <f t="shared" si="395"/>
        <v>#N/A</v>
      </c>
      <c r="K671" s="215">
        <f t="shared" ca="1" si="359"/>
        <v>32.27736720122472</v>
      </c>
      <c r="L671" s="215">
        <f t="shared" ca="1" si="380"/>
        <v>32.27736720122472</v>
      </c>
      <c r="M671" s="121">
        <f t="shared" ca="1" si="360"/>
        <v>0.70032185781036826</v>
      </c>
      <c r="N671" s="121">
        <f t="shared" ca="1" si="381"/>
        <v>0.23210437969697437</v>
      </c>
      <c r="O671" s="121">
        <f t="shared" ca="1" si="382"/>
        <v>0.59094785268286898</v>
      </c>
      <c r="P671" s="121">
        <f t="shared" ca="1" si="390"/>
        <v>-0.79591231471208301</v>
      </c>
      <c r="Q671" s="121">
        <f t="shared" ca="1" si="361"/>
        <v>0.74125475558221676</v>
      </c>
      <c r="R671" s="121">
        <f t="shared" ca="1" si="362"/>
        <v>0.27155042673000013</v>
      </c>
      <c r="S671" s="121"/>
      <c r="T671" s="124">
        <f t="shared" ca="1" si="363"/>
        <v>33.049999999999997</v>
      </c>
      <c r="U671" s="124">
        <f t="shared" ca="1" si="364"/>
        <v>31</v>
      </c>
      <c r="V671" s="121">
        <f t="shared" ca="1" si="365"/>
        <v>1</v>
      </c>
      <c r="W671" s="121" t="e">
        <f t="shared" si="383"/>
        <v>#N/A</v>
      </c>
      <c r="X671" s="124">
        <f t="shared" si="384"/>
        <v>0.2</v>
      </c>
      <c r="Y671" s="124">
        <f t="shared" si="385"/>
        <v>0.8</v>
      </c>
      <c r="Z671" t="e">
        <f t="shared" ca="1" si="366"/>
        <v>#N/A</v>
      </c>
      <c r="AA671" t="e">
        <f t="shared" ca="1" si="367"/>
        <v>#N/A</v>
      </c>
      <c r="AB671" t="e">
        <f t="shared" ca="1" si="368"/>
        <v>#N/A</v>
      </c>
      <c r="AC671" t="e">
        <f t="shared" ca="1" si="369"/>
        <v>#N/A</v>
      </c>
      <c r="AD671" t="b">
        <f t="shared" ca="1" si="370"/>
        <v>0</v>
      </c>
      <c r="AE671" t="b">
        <f t="shared" ca="1" si="396"/>
        <v>0</v>
      </c>
      <c r="AF671" t="b">
        <f t="shared" ca="1" si="386"/>
        <v>1</v>
      </c>
      <c r="AG671" t="b">
        <f t="shared" ca="1" si="371"/>
        <v>0</v>
      </c>
      <c r="AH671" t="b">
        <f t="shared" ca="1" si="392"/>
        <v>0</v>
      </c>
      <c r="AI671" s="225" t="e">
        <f t="shared" ca="1" si="372"/>
        <v>#N/A</v>
      </c>
      <c r="AJ671" s="225" t="e">
        <f t="shared" ca="1" si="373"/>
        <v>#N/A</v>
      </c>
      <c r="AK671" s="225" t="e">
        <f t="shared" ca="1" si="374"/>
        <v>#N/A</v>
      </c>
      <c r="AL671" s="225" t="e">
        <f t="shared" ca="1" si="375"/>
        <v>#N/A</v>
      </c>
      <c r="AM671" t="b">
        <f t="shared" ca="1" si="376"/>
        <v>0</v>
      </c>
      <c r="AN671" t="b">
        <f t="shared" ca="1" si="393"/>
        <v>0</v>
      </c>
      <c r="AO671" t="b">
        <f t="shared" ca="1" si="387"/>
        <v>0</v>
      </c>
      <c r="AP671" t="b">
        <f t="shared" ca="1" si="377"/>
        <v>0</v>
      </c>
      <c r="AQ671" t="b">
        <f t="shared" ca="1" si="394"/>
        <v>0</v>
      </c>
      <c r="AR671" s="124" t="e">
        <f t="shared" ca="1" si="378"/>
        <v>#N/A</v>
      </c>
      <c r="AS671" s="124" t="e">
        <f t="shared" ca="1" si="379"/>
        <v>#N/A</v>
      </c>
      <c r="AT671" t="e">
        <f t="shared" ca="1" si="388"/>
        <v>#N/A</v>
      </c>
      <c r="AU671" t="e">
        <f t="shared" ca="1" si="388"/>
        <v>#N/A</v>
      </c>
    </row>
    <row r="672" spans="1:47" x14ac:dyDescent="0.25">
      <c r="A672">
        <v>640</v>
      </c>
      <c r="B672" s="74">
        <f ca="1">OFFSET(InputPriceData!B$15,CalculationsAndCharts!$A672+$A$11,0,1,1)</f>
        <v>40660</v>
      </c>
      <c r="C672" s="3">
        <f ca="1">OFFSET(InputPriceData!G$15,CalculationsAndCharts!$A672+$A$11,0,1,1)</f>
        <v>969200</v>
      </c>
      <c r="D672" s="4">
        <f ca="1">OFFSET(InputPriceData!C$15,CalculationsAndCharts!$A672+$A$11,IF($C$7,7,0),1,1)</f>
        <v>32.17</v>
      </c>
      <c r="E672" s="4">
        <f ca="1">OFFSET(InputPriceData!D$15,CalculationsAndCharts!$A672+$A$11,IF($C$7,7,0),1,1)</f>
        <v>32.99</v>
      </c>
      <c r="F672" s="4">
        <f ca="1">OFFSET(InputPriceData!E$15,CalculationsAndCharts!$A672+$A$11,IF($C$7,7,0),1,1)</f>
        <v>32.090000000000003</v>
      </c>
      <c r="G672" s="4">
        <f ca="1">OFFSET(InputPriceData!F$15,CalculationsAndCharts!$A672+$A$11,IF($C$7,7,0),1,1)</f>
        <v>32.880000000000003</v>
      </c>
      <c r="H672" s="126" t="e">
        <f t="shared" si="358"/>
        <v>#N/A</v>
      </c>
      <c r="I672" s="41" t="e">
        <f t="shared" si="395"/>
        <v>#N/A</v>
      </c>
      <c r="J672" s="41" t="e">
        <f t="shared" si="395"/>
        <v>#N/A</v>
      </c>
      <c r="K672" s="215">
        <f t="shared" ca="1" si="359"/>
        <v>31.851485066897709</v>
      </c>
      <c r="L672" s="215">
        <f t="shared" ca="1" si="380"/>
        <v>31.851485066897709</v>
      </c>
      <c r="M672" s="121">
        <f t="shared" ca="1" si="360"/>
        <v>0.7342498848387623</v>
      </c>
      <c r="N672" s="121">
        <f t="shared" ca="1" si="381"/>
        <v>-0.11780257206063693</v>
      </c>
      <c r="O672" s="121">
        <f t="shared" ca="1" si="382"/>
        <v>0.75710860011074699</v>
      </c>
      <c r="P672" s="121">
        <f t="shared" ca="1" si="390"/>
        <v>-0.79591231471208301</v>
      </c>
      <c r="Q672" s="121">
        <f t="shared" ca="1" si="361"/>
        <v>0.43663915674233239</v>
      </c>
      <c r="R672" s="121">
        <f t="shared" ca="1" si="362"/>
        <v>0.11816080650722295</v>
      </c>
      <c r="S672" s="121"/>
      <c r="T672" s="124">
        <f t="shared" ca="1" si="363"/>
        <v>32.880000000000003</v>
      </c>
      <c r="U672" s="124">
        <f t="shared" ca="1" si="364"/>
        <v>31</v>
      </c>
      <c r="V672" s="121">
        <f t="shared" ca="1" si="365"/>
        <v>1</v>
      </c>
      <c r="W672" s="121" t="e">
        <f t="shared" si="383"/>
        <v>#N/A</v>
      </c>
      <c r="X672" s="124">
        <f t="shared" si="384"/>
        <v>0.2</v>
      </c>
      <c r="Y672" s="124">
        <f t="shared" si="385"/>
        <v>0.8</v>
      </c>
      <c r="Z672" t="e">
        <f t="shared" ca="1" si="366"/>
        <v>#N/A</v>
      </c>
      <c r="AA672" t="e">
        <f t="shared" ca="1" si="367"/>
        <v>#N/A</v>
      </c>
      <c r="AB672" t="e">
        <f t="shared" ca="1" si="368"/>
        <v>#N/A</v>
      </c>
      <c r="AC672" t="e">
        <f t="shared" ca="1" si="369"/>
        <v>#N/A</v>
      </c>
      <c r="AD672" t="b">
        <f t="shared" ca="1" si="370"/>
        <v>0</v>
      </c>
      <c r="AE672" t="b">
        <f t="shared" ca="1" si="396"/>
        <v>0</v>
      </c>
      <c r="AF672" t="b">
        <f t="shared" ca="1" si="386"/>
        <v>1</v>
      </c>
      <c r="AG672" t="b">
        <f t="shared" ca="1" si="371"/>
        <v>0</v>
      </c>
      <c r="AH672" t="b">
        <f t="shared" ca="1" si="392"/>
        <v>0</v>
      </c>
      <c r="AI672" s="225" t="e">
        <f t="shared" ca="1" si="372"/>
        <v>#N/A</v>
      </c>
      <c r="AJ672" s="225" t="e">
        <f t="shared" ca="1" si="373"/>
        <v>#N/A</v>
      </c>
      <c r="AK672" s="225" t="e">
        <f t="shared" ca="1" si="374"/>
        <v>#N/A</v>
      </c>
      <c r="AL672" s="225" t="e">
        <f t="shared" ca="1" si="375"/>
        <v>#N/A</v>
      </c>
      <c r="AM672" t="b">
        <f t="shared" ca="1" si="376"/>
        <v>0</v>
      </c>
      <c r="AN672" t="b">
        <f t="shared" ca="1" si="393"/>
        <v>0</v>
      </c>
      <c r="AO672" t="b">
        <f t="shared" ca="1" si="387"/>
        <v>0</v>
      </c>
      <c r="AP672" t="b">
        <f t="shared" ca="1" si="377"/>
        <v>0</v>
      </c>
      <c r="AQ672" t="b">
        <f t="shared" ca="1" si="394"/>
        <v>0</v>
      </c>
      <c r="AR672" s="124" t="e">
        <f t="shared" ca="1" si="378"/>
        <v>#N/A</v>
      </c>
      <c r="AS672" s="124" t="e">
        <f t="shared" ca="1" si="379"/>
        <v>#N/A</v>
      </c>
      <c r="AT672" t="e">
        <f t="shared" ca="1" si="388"/>
        <v>#N/A</v>
      </c>
      <c r="AU672" t="e">
        <f t="shared" ca="1" si="388"/>
        <v>#N/A</v>
      </c>
    </row>
    <row r="673" spans="1:47" x14ac:dyDescent="0.25">
      <c r="A673">
        <v>641</v>
      </c>
      <c r="B673" s="74">
        <f ca="1">OFFSET(InputPriceData!B$15,CalculationsAndCharts!$A673+$A$11,0,1,1)</f>
        <v>40659</v>
      </c>
      <c r="C673" s="3">
        <f ca="1">OFFSET(InputPriceData!G$15,CalculationsAndCharts!$A673+$A$11,0,1,1)</f>
        <v>931600</v>
      </c>
      <c r="D673" s="4">
        <f ca="1">OFFSET(InputPriceData!C$15,CalculationsAndCharts!$A673+$A$11,IF($C$7,7,0),1,1)</f>
        <v>32.07</v>
      </c>
      <c r="E673" s="4">
        <f ca="1">OFFSET(InputPriceData!D$15,CalculationsAndCharts!$A673+$A$11,IF($C$7,7,0),1,1)</f>
        <v>32.31</v>
      </c>
      <c r="F673" s="4">
        <f ca="1">OFFSET(InputPriceData!E$15,CalculationsAndCharts!$A673+$A$11,IF($C$7,7,0),1,1)</f>
        <v>31.77</v>
      </c>
      <c r="G673" s="4">
        <f ca="1">OFFSET(InputPriceData!F$15,CalculationsAndCharts!$A673+$A$11,IF($C$7,7,0),1,1)</f>
        <v>32.200000000000003</v>
      </c>
      <c r="H673" s="126" t="e">
        <f t="shared" ref="H673:H736" si="397">IF($A673=$E$25,H$32,NA())</f>
        <v>#N/A</v>
      </c>
      <c r="I673" s="41" t="e">
        <f t="shared" ref="I673:J692" si="398">IF($A673=$E$25,I$32,NA())</f>
        <v>#N/A</v>
      </c>
      <c r="J673" s="41" t="e">
        <f t="shared" si="398"/>
        <v>#N/A</v>
      </c>
      <c r="K673" s="215">
        <f t="shared" ref="K673:K736" ca="1" si="399">$F$16*(G673+G674)/2+$F$17*K674+$F$18*K675</f>
        <v>31.501342430816997</v>
      </c>
      <c r="L673" s="215">
        <f t="shared" ca="1" si="380"/>
        <v>31.501342430816997</v>
      </c>
      <c r="M673" s="121">
        <f t="shared" ref="M673:M736" ca="1" si="400">$D$21*(G673 - 2*G674 + G675) + $D$20*M674 - $F$20*M675</f>
        <v>0.20743530759429057</v>
      </c>
      <c r="N673" s="121">
        <f t="shared" ca="1" si="381"/>
        <v>-0.45458344163151487</v>
      </c>
      <c r="O673" s="121">
        <f t="shared" ca="1" si="382"/>
        <v>1.032810215372975</v>
      </c>
      <c r="P673" s="121">
        <f t="shared" ca="1" si="390"/>
        <v>-0.79591231471208301</v>
      </c>
      <c r="Q673" s="121">
        <f t="shared" ref="Q673:Q736" ca="1" si="401">IFERROR(IF($A673&gt;$A$8,0,(N673-P673)/(O673-P673)),1)</f>
        <v>0.18664880399581021</v>
      </c>
      <c r="R673" s="121">
        <f t="shared" ref="R673:R736" ca="1" si="402">IF($A673&gt;$A$8,0,$F$16*(Q673+Q674)/2+$F$17*R674+$F$18*R675)</f>
        <v>3.496751395522095E-2</v>
      </c>
      <c r="S673" s="121"/>
      <c r="T673" s="124">
        <f t="shared" ref="T673:T736" ca="1" si="403">MAX(OFFSET(G673,0,0,$A$22,1))</f>
        <v>32.51</v>
      </c>
      <c r="U673" s="124">
        <f t="shared" ref="U673:U736" ca="1" si="404">MIN(OFFSET(G673,0,0,$A$22,1))</f>
        <v>30.52</v>
      </c>
      <c r="V673" s="121">
        <f t="shared" ref="V673:V736" ca="1" si="405">IFERROR(IF($A673&gt;$A$8,0,(G673-U673)/(T673-U673)),1)</f>
        <v>0.84422110552764051</v>
      </c>
      <c r="W673" s="121" t="e">
        <f t="shared" si="383"/>
        <v>#N/A</v>
      </c>
      <c r="X673" s="124">
        <f t="shared" si="384"/>
        <v>0.2</v>
      </c>
      <c r="Y673" s="124">
        <f t="shared" si="385"/>
        <v>0.8</v>
      </c>
      <c r="Z673" t="e">
        <f t="shared" ref="Z673:Z736" ca="1" si="406">IF($S$7,AI673,NA())</f>
        <v>#N/A</v>
      </c>
      <c r="AA673" t="e">
        <f t="shared" ref="AA673:AA736" ca="1" si="407">IF($S$7,AJ673,NA())</f>
        <v>#N/A</v>
      </c>
      <c r="AB673" t="e">
        <f t="shared" ref="AB673:AB736" ca="1" si="408">IF($S$7,IF(AD673,R673,NA()),NA())</f>
        <v>#N/A</v>
      </c>
      <c r="AC673" t="e">
        <f t="shared" ref="AC673:AC736" ca="1" si="409">IF($S$7,IF(AG673,R673,NA()),NA())</f>
        <v>#N/A</v>
      </c>
      <c r="AD673" t="b">
        <f t="shared" ref="AD673:AD736" ca="1" si="410">IF(AND(R674&gt;$X$32,R673&lt;$X$32),TRUE,FALSE)</f>
        <v>0</v>
      </c>
      <c r="AE673" t="b">
        <f t="shared" ca="1" si="396"/>
        <v>0</v>
      </c>
      <c r="AF673" t="b">
        <f t="shared" ca="1" si="386"/>
        <v>1</v>
      </c>
      <c r="AG673" t="b">
        <f t="shared" ref="AG673:AG736" ca="1" si="411">IF(AND(AF673,R674&lt;$Y$32,R673&gt;$Y$32),TRUE,FALSE)</f>
        <v>0</v>
      </c>
      <c r="AH673" t="b">
        <f t="shared" ca="1" si="392"/>
        <v>0</v>
      </c>
      <c r="AI673" s="225" t="e">
        <f t="shared" ref="AI673:AI736" ca="1" si="412">IF(AE673,D673,NA())</f>
        <v>#N/A</v>
      </c>
      <c r="AJ673" s="225" t="e">
        <f t="shared" ref="AJ673:AJ736" ca="1" si="413">IF(AH673,D673,NA())</f>
        <v>#N/A</v>
      </c>
      <c r="AK673" s="225" t="e">
        <f t="shared" ref="AK673:AK736" ca="1" si="414">IF($S$7,AI673,NA())</f>
        <v>#N/A</v>
      </c>
      <c r="AL673" s="225" t="e">
        <f t="shared" ref="AL673:AL736" ca="1" si="415">IF($S$7,AJ673,NA())</f>
        <v>#N/A</v>
      </c>
      <c r="AM673" t="b">
        <f t="shared" ref="AM673:AM736" ca="1" si="416">IF(AND(R674&lt;$Y$32,R673&gt;$Y$32),TRUE,FALSE)</f>
        <v>0</v>
      </c>
      <c r="AN673" t="b">
        <f t="shared" ca="1" si="393"/>
        <v>0</v>
      </c>
      <c r="AO673" t="b">
        <f t="shared" ca="1" si="387"/>
        <v>0</v>
      </c>
      <c r="AP673" t="b">
        <f t="shared" ref="AP673:AP736" ca="1" si="417">IF(AND(AO674,R674&gt;$X$32,R673&lt;$X$32),TRUE,FALSE)</f>
        <v>0</v>
      </c>
      <c r="AQ673" t="b">
        <f t="shared" ca="1" si="394"/>
        <v>0</v>
      </c>
      <c r="AR673" s="124" t="e">
        <f t="shared" ref="AR673:AR736" ca="1" si="418">IF(AN673,D673,NA())</f>
        <v>#N/A</v>
      </c>
      <c r="AS673" s="124" t="e">
        <f t="shared" ref="AS673:AS736" ca="1" si="419">IF(AQ673,D673,NA())</f>
        <v>#N/A</v>
      </c>
      <c r="AT673" t="e">
        <f t="shared" ca="1" si="388"/>
        <v>#N/A</v>
      </c>
      <c r="AU673" t="e">
        <f t="shared" ca="1" si="388"/>
        <v>#N/A</v>
      </c>
    </row>
    <row r="674" spans="1:47" x14ac:dyDescent="0.25">
      <c r="A674">
        <v>642</v>
      </c>
      <c r="B674" s="74">
        <f ca="1">OFFSET(InputPriceData!B$15,CalculationsAndCharts!$A674+$A$11,0,1,1)</f>
        <v>40658</v>
      </c>
      <c r="C674" s="3">
        <f ca="1">OFFSET(InputPriceData!G$15,CalculationsAndCharts!$A674+$A$11,0,1,1)</f>
        <v>1082900</v>
      </c>
      <c r="D674" s="4">
        <f ca="1">OFFSET(InputPriceData!C$15,CalculationsAndCharts!$A674+$A$11,IF($C$7,7,0),1,1)</f>
        <v>31.22</v>
      </c>
      <c r="E674" s="4">
        <f ca="1">OFFSET(InputPriceData!D$15,CalculationsAndCharts!$A674+$A$11,IF($C$7,7,0),1,1)</f>
        <v>32.020000000000003</v>
      </c>
      <c r="F674" s="4">
        <f ca="1">OFFSET(InputPriceData!E$15,CalculationsAndCharts!$A674+$A$11,IF($C$7,7,0),1,1)</f>
        <v>31.17</v>
      </c>
      <c r="G674" s="4">
        <f ca="1">OFFSET(InputPriceData!F$15,CalculationsAndCharts!$A674+$A$11,IF($C$7,7,0),1,1)</f>
        <v>31.96</v>
      </c>
      <c r="H674" s="126" t="e">
        <f t="shared" si="397"/>
        <v>#N/A</v>
      </c>
      <c r="I674" s="41" t="e">
        <f t="shared" si="398"/>
        <v>#N/A</v>
      </c>
      <c r="J674" s="41" t="e">
        <f t="shared" si="398"/>
        <v>#N/A</v>
      </c>
      <c r="K674" s="215">
        <f t="shared" ca="1" si="399"/>
        <v>31.289276603334034</v>
      </c>
      <c r="L674" s="215">
        <f t="shared" ref="L674:L737" ca="1" si="420">IF($S$5,K674,NA())</f>
        <v>31.289276603334034</v>
      </c>
      <c r="M674" s="121">
        <f t="shared" ca="1" si="400"/>
        <v>5.514509421385938E-2</v>
      </c>
      <c r="N674" s="121">
        <f t="shared" ref="N674:N737" ca="1" si="421">$F$16*(M674+M675)/2+$F$17*N675+$F$18*N676</f>
        <v>-0.70385145427296458</v>
      </c>
      <c r="O674" s="121">
        <f t="shared" ref="O674:O737" ca="1" si="422">MAX(OFFSET(N674,0,0,$A$22,1))</f>
        <v>1.2512737156360623</v>
      </c>
      <c r="P674" s="121">
        <f t="shared" ca="1" si="390"/>
        <v>-0.79591231471208301</v>
      </c>
      <c r="Q674" s="121">
        <f t="shared" ca="1" si="401"/>
        <v>4.4969464950609557E-2</v>
      </c>
      <c r="R674" s="121">
        <f t="shared" ca="1" si="402"/>
        <v>2.9790192814425336E-3</v>
      </c>
      <c r="S674" s="121"/>
      <c r="T674" s="124">
        <f t="shared" ca="1" si="403"/>
        <v>32.51</v>
      </c>
      <c r="U674" s="124">
        <f t="shared" ca="1" si="404"/>
        <v>30.52</v>
      </c>
      <c r="V674" s="121">
        <f t="shared" ca="1" si="405"/>
        <v>0.72361809045226255</v>
      </c>
      <c r="W674" s="121" t="e">
        <f t="shared" ref="W674:W737" si="423">IF($S$18,V674,NA())</f>
        <v>#N/A</v>
      </c>
      <c r="X674" s="124">
        <f t="shared" ref="X674:X737" si="424">$X$32</f>
        <v>0.2</v>
      </c>
      <c r="Y674" s="124">
        <f t="shared" ref="Y674:Y737" si="425">$Y$32</f>
        <v>0.8</v>
      </c>
      <c r="Z674" t="e">
        <f t="shared" ca="1" si="406"/>
        <v>#N/A</v>
      </c>
      <c r="AA674" t="e">
        <f t="shared" ca="1" si="407"/>
        <v>#N/A</v>
      </c>
      <c r="AB674" t="e">
        <f t="shared" ca="1" si="408"/>
        <v>#N/A</v>
      </c>
      <c r="AC674" t="e">
        <f t="shared" ca="1" si="409"/>
        <v>#N/A</v>
      </c>
      <c r="AD674" t="b">
        <f t="shared" ca="1" si="410"/>
        <v>0</v>
      </c>
      <c r="AE674" t="b">
        <f t="shared" ca="1" si="396"/>
        <v>0</v>
      </c>
      <c r="AF674" t="b">
        <f t="shared" ref="AF674:AF737" ca="1" si="426">IF(AF675,IF(AH675,FALSE,AF675),IF(AE674,TRUE,AF675))</f>
        <v>1</v>
      </c>
      <c r="AG674" t="b">
        <f t="shared" ca="1" si="411"/>
        <v>0</v>
      </c>
      <c r="AH674" t="b">
        <f t="shared" ca="1" si="392"/>
        <v>0</v>
      </c>
      <c r="AI674" s="225" t="e">
        <f t="shared" ca="1" si="412"/>
        <v>#N/A</v>
      </c>
      <c r="AJ674" s="225" t="e">
        <f t="shared" ca="1" si="413"/>
        <v>#N/A</v>
      </c>
      <c r="AK674" s="225" t="e">
        <f t="shared" ca="1" si="414"/>
        <v>#N/A</v>
      </c>
      <c r="AL674" s="225" t="e">
        <f t="shared" ca="1" si="415"/>
        <v>#N/A</v>
      </c>
      <c r="AM674" t="b">
        <f t="shared" ca="1" si="416"/>
        <v>0</v>
      </c>
      <c r="AN674" t="b">
        <f t="shared" ca="1" si="393"/>
        <v>0</v>
      </c>
      <c r="AO674" t="b">
        <f t="shared" ref="AO674:AO737" ca="1" si="427">IF(AO675,IF(AP675,FALSE,AO675),IF(AN674,TRUE,AO675))</f>
        <v>0</v>
      </c>
      <c r="AP674" t="b">
        <f t="shared" ca="1" si="417"/>
        <v>0</v>
      </c>
      <c r="AQ674" t="b">
        <f t="shared" ca="1" si="394"/>
        <v>0</v>
      </c>
      <c r="AR674" s="124" t="e">
        <f t="shared" ca="1" si="418"/>
        <v>#N/A</v>
      </c>
      <c r="AS674" s="124" t="e">
        <f t="shared" ca="1" si="419"/>
        <v>#N/A</v>
      </c>
      <c r="AT674" t="e">
        <f t="shared" ref="AT674:AU737" ca="1" si="428">IF($S$5,AR674,NA())</f>
        <v>#N/A</v>
      </c>
      <c r="AU674" t="e">
        <f t="shared" ca="1" si="428"/>
        <v>#N/A</v>
      </c>
    </row>
    <row r="675" spans="1:47" x14ac:dyDescent="0.25">
      <c r="A675">
        <v>643</v>
      </c>
      <c r="B675" s="74">
        <f ca="1">OFFSET(InputPriceData!B$15,CalculationsAndCharts!$A675+$A$11,0,1,1)</f>
        <v>40654</v>
      </c>
      <c r="C675" s="3">
        <f ca="1">OFFSET(InputPriceData!G$15,CalculationsAndCharts!$A675+$A$11,0,1,1)</f>
        <v>825400</v>
      </c>
      <c r="D675" s="4">
        <f ca="1">OFFSET(InputPriceData!C$15,CalculationsAndCharts!$A675+$A$11,IF($C$7,7,0),1,1)</f>
        <v>31.16</v>
      </c>
      <c r="E675" s="4">
        <f ca="1">OFFSET(InputPriceData!D$15,CalculationsAndCharts!$A675+$A$11,IF($C$7,7,0),1,1)</f>
        <v>31.25</v>
      </c>
      <c r="F675" s="4">
        <f ca="1">OFFSET(InputPriceData!E$15,CalculationsAndCharts!$A675+$A$11,IF($C$7,7,0),1,1)</f>
        <v>30.92</v>
      </c>
      <c r="G675" s="4">
        <f ca="1">OFFSET(InputPriceData!F$15,CalculationsAndCharts!$A675+$A$11,IF($C$7,7,0),1,1)</f>
        <v>31.17</v>
      </c>
      <c r="H675" s="126" t="e">
        <f t="shared" si="397"/>
        <v>#N/A</v>
      </c>
      <c r="I675" s="41" t="e">
        <f t="shared" si="398"/>
        <v>#N/A</v>
      </c>
      <c r="J675" s="41" t="e">
        <f t="shared" si="398"/>
        <v>#N/A</v>
      </c>
      <c r="K675" s="215">
        <f t="shared" ca="1" si="399"/>
        <v>31.260329288937243</v>
      </c>
      <c r="L675" s="215">
        <f t="shared" ca="1" si="420"/>
        <v>31.260329288937243</v>
      </c>
      <c r="M675" s="121">
        <f t="shared" ca="1" si="400"/>
        <v>-0.73338529852715728</v>
      </c>
      <c r="N675" s="121">
        <f t="shared" ca="1" si="421"/>
        <v>-0.79591231471208301</v>
      </c>
      <c r="O675" s="121">
        <f t="shared" ca="1" si="422"/>
        <v>1.2730618686935913</v>
      </c>
      <c r="P675" s="121">
        <f t="shared" ca="1" si="390"/>
        <v>-0.79591231471208301</v>
      </c>
      <c r="Q675" s="121">
        <f t="shared" ca="1" si="401"/>
        <v>0</v>
      </c>
      <c r="R675" s="121">
        <f t="shared" ca="1" si="402"/>
        <v>-5.3537187688493327E-3</v>
      </c>
      <c r="S675" s="121"/>
      <c r="T675" s="124">
        <f t="shared" ca="1" si="403"/>
        <v>32.51</v>
      </c>
      <c r="U675" s="124">
        <f t="shared" ca="1" si="404"/>
        <v>30.52</v>
      </c>
      <c r="V675" s="121">
        <f t="shared" ca="1" si="405"/>
        <v>0.32663316582914703</v>
      </c>
      <c r="W675" s="121" t="e">
        <f t="shared" si="423"/>
        <v>#N/A</v>
      </c>
      <c r="X675" s="124">
        <f t="shared" si="424"/>
        <v>0.2</v>
      </c>
      <c r="Y675" s="124">
        <f t="shared" si="425"/>
        <v>0.8</v>
      </c>
      <c r="Z675" t="e">
        <f t="shared" ca="1" si="406"/>
        <v>#N/A</v>
      </c>
      <c r="AA675" t="e">
        <f t="shared" ca="1" si="407"/>
        <v>#N/A</v>
      </c>
      <c r="AB675" t="e">
        <f t="shared" ca="1" si="408"/>
        <v>#N/A</v>
      </c>
      <c r="AC675" t="e">
        <f t="shared" ca="1" si="409"/>
        <v>#N/A</v>
      </c>
      <c r="AD675" t="b">
        <f t="shared" ca="1" si="410"/>
        <v>0</v>
      </c>
      <c r="AE675" t="b">
        <f t="shared" ca="1" si="396"/>
        <v>0</v>
      </c>
      <c r="AF675" t="b">
        <f t="shared" ca="1" si="426"/>
        <v>1</v>
      </c>
      <c r="AG675" t="b">
        <f t="shared" ca="1" si="411"/>
        <v>0</v>
      </c>
      <c r="AH675" t="b">
        <f t="shared" ca="1" si="392"/>
        <v>0</v>
      </c>
      <c r="AI675" s="225" t="e">
        <f t="shared" ca="1" si="412"/>
        <v>#N/A</v>
      </c>
      <c r="AJ675" s="225" t="e">
        <f t="shared" ca="1" si="413"/>
        <v>#N/A</v>
      </c>
      <c r="AK675" s="225" t="e">
        <f t="shared" ca="1" si="414"/>
        <v>#N/A</v>
      </c>
      <c r="AL675" s="225" t="e">
        <f t="shared" ca="1" si="415"/>
        <v>#N/A</v>
      </c>
      <c r="AM675" t="b">
        <f t="shared" ca="1" si="416"/>
        <v>0</v>
      </c>
      <c r="AN675" t="b">
        <f t="shared" ca="1" si="393"/>
        <v>0</v>
      </c>
      <c r="AO675" t="b">
        <f t="shared" ca="1" si="427"/>
        <v>0</v>
      </c>
      <c r="AP675" t="b">
        <f t="shared" ca="1" si="417"/>
        <v>0</v>
      </c>
      <c r="AQ675" t="b">
        <f t="shared" ca="1" si="394"/>
        <v>0</v>
      </c>
      <c r="AR675" s="124" t="e">
        <f t="shared" ca="1" si="418"/>
        <v>#N/A</v>
      </c>
      <c r="AS675" s="124" t="e">
        <f t="shared" ca="1" si="419"/>
        <v>#N/A</v>
      </c>
      <c r="AT675" t="e">
        <f t="shared" ca="1" si="428"/>
        <v>#N/A</v>
      </c>
      <c r="AU675" t="e">
        <f t="shared" ca="1" si="428"/>
        <v>#N/A</v>
      </c>
    </row>
    <row r="676" spans="1:47" x14ac:dyDescent="0.25">
      <c r="A676">
        <v>644</v>
      </c>
      <c r="B676" s="74">
        <f ca="1">OFFSET(InputPriceData!B$15,CalculationsAndCharts!$A676+$A$11,0,1,1)</f>
        <v>40653</v>
      </c>
      <c r="C676" s="3">
        <f ca="1">OFFSET(InputPriceData!G$15,CalculationsAndCharts!$A676+$A$11,0,1,1)</f>
        <v>1141100</v>
      </c>
      <c r="D676" s="4">
        <f ca="1">OFFSET(InputPriceData!C$15,CalculationsAndCharts!$A676+$A$11,IF($C$7,7,0),1,1)</f>
        <v>31.57</v>
      </c>
      <c r="E676" s="4">
        <f ca="1">OFFSET(InputPriceData!D$15,CalculationsAndCharts!$A676+$A$11,IF($C$7,7,0),1,1)</f>
        <v>31.61</v>
      </c>
      <c r="F676" s="4">
        <f ca="1">OFFSET(InputPriceData!E$15,CalculationsAndCharts!$A676+$A$11,IF($C$7,7,0),1,1)</f>
        <v>30.94</v>
      </c>
      <c r="G676" s="4">
        <f ca="1">OFFSET(InputPriceData!F$15,CalculationsAndCharts!$A676+$A$11,IF($C$7,7,0),1,1)</f>
        <v>31</v>
      </c>
      <c r="H676" s="126" t="e">
        <f t="shared" si="397"/>
        <v>#N/A</v>
      </c>
      <c r="I676" s="41" t="e">
        <f t="shared" si="398"/>
        <v>#N/A</v>
      </c>
      <c r="J676" s="41" t="e">
        <f t="shared" si="398"/>
        <v>#N/A</v>
      </c>
      <c r="K676" s="215">
        <f t="shared" ca="1" si="399"/>
        <v>31.37746035044178</v>
      </c>
      <c r="L676" s="215">
        <f t="shared" ca="1" si="420"/>
        <v>31.37746035044178</v>
      </c>
      <c r="M676" s="121">
        <f t="shared" ca="1" si="400"/>
        <v>-0.99391319270015643</v>
      </c>
      <c r="N676" s="121">
        <f t="shared" ca="1" si="421"/>
        <v>-0.73860734210204093</v>
      </c>
      <c r="O676" s="121">
        <f t="shared" ca="1" si="422"/>
        <v>1.2730618686935913</v>
      </c>
      <c r="P676" s="121">
        <f t="shared" ca="1" si="390"/>
        <v>-0.73860734210204093</v>
      </c>
      <c r="Q676" s="121">
        <f t="shared" ca="1" si="401"/>
        <v>0</v>
      </c>
      <c r="R676" s="121">
        <f t="shared" ca="1" si="402"/>
        <v>-8.4800466360216934E-3</v>
      </c>
      <c r="S676" s="121"/>
      <c r="T676" s="124">
        <f t="shared" ca="1" si="403"/>
        <v>32.51</v>
      </c>
      <c r="U676" s="124">
        <f t="shared" ca="1" si="404"/>
        <v>30.52</v>
      </c>
      <c r="V676" s="121">
        <f t="shared" ca="1" si="405"/>
        <v>0.24120603015075417</v>
      </c>
      <c r="W676" s="121" t="e">
        <f t="shared" si="423"/>
        <v>#N/A</v>
      </c>
      <c r="X676" s="124">
        <f t="shared" si="424"/>
        <v>0.2</v>
      </c>
      <c r="Y676" s="124">
        <f t="shared" si="425"/>
        <v>0.8</v>
      </c>
      <c r="Z676" t="e">
        <f t="shared" ca="1" si="406"/>
        <v>#N/A</v>
      </c>
      <c r="AA676" t="e">
        <f t="shared" ca="1" si="407"/>
        <v>#N/A</v>
      </c>
      <c r="AB676" t="e">
        <f t="shared" ca="1" si="408"/>
        <v>#N/A</v>
      </c>
      <c r="AC676" t="e">
        <f t="shared" ca="1" si="409"/>
        <v>#N/A</v>
      </c>
      <c r="AD676" t="b">
        <f t="shared" ca="1" si="410"/>
        <v>0</v>
      </c>
      <c r="AE676" t="b">
        <f t="shared" ca="1" si="396"/>
        <v>0</v>
      </c>
      <c r="AF676" t="b">
        <f t="shared" ca="1" si="426"/>
        <v>1</v>
      </c>
      <c r="AG676" t="b">
        <f t="shared" ca="1" si="411"/>
        <v>0</v>
      </c>
      <c r="AH676" t="b">
        <f t="shared" ca="1" si="392"/>
        <v>0</v>
      </c>
      <c r="AI676" s="225" t="e">
        <f t="shared" ca="1" si="412"/>
        <v>#N/A</v>
      </c>
      <c r="AJ676" s="225" t="e">
        <f t="shared" ca="1" si="413"/>
        <v>#N/A</v>
      </c>
      <c r="AK676" s="225" t="e">
        <f t="shared" ca="1" si="414"/>
        <v>#N/A</v>
      </c>
      <c r="AL676" s="225" t="e">
        <f t="shared" ca="1" si="415"/>
        <v>#N/A</v>
      </c>
      <c r="AM676" t="b">
        <f t="shared" ca="1" si="416"/>
        <v>0</v>
      </c>
      <c r="AN676" t="b">
        <f t="shared" ca="1" si="393"/>
        <v>0</v>
      </c>
      <c r="AO676" t="b">
        <f t="shared" ca="1" si="427"/>
        <v>0</v>
      </c>
      <c r="AP676" t="b">
        <f t="shared" ca="1" si="417"/>
        <v>0</v>
      </c>
      <c r="AQ676" t="b">
        <f t="shared" ca="1" si="394"/>
        <v>0</v>
      </c>
      <c r="AR676" s="124" t="e">
        <f t="shared" ca="1" si="418"/>
        <v>#N/A</v>
      </c>
      <c r="AS676" s="124" t="e">
        <f t="shared" ca="1" si="419"/>
        <v>#N/A</v>
      </c>
      <c r="AT676" t="e">
        <f t="shared" ca="1" si="428"/>
        <v>#N/A</v>
      </c>
      <c r="AU676" t="e">
        <f t="shared" ca="1" si="428"/>
        <v>#N/A</v>
      </c>
    </row>
    <row r="677" spans="1:47" x14ac:dyDescent="0.25">
      <c r="A677">
        <v>645</v>
      </c>
      <c r="B677" s="74">
        <f ca="1">OFFSET(InputPriceData!B$15,CalculationsAndCharts!$A677+$A$11,0,1,1)</f>
        <v>40652</v>
      </c>
      <c r="C677" s="3">
        <f ca="1">OFFSET(InputPriceData!G$15,CalculationsAndCharts!$A677+$A$11,0,1,1)</f>
        <v>304400</v>
      </c>
      <c r="D677" s="4">
        <f ca="1">OFFSET(InputPriceData!C$15,CalculationsAndCharts!$A677+$A$11,IF($C$7,7,0),1,1)</f>
        <v>31.49</v>
      </c>
      <c r="E677" s="4">
        <f ca="1">OFFSET(InputPriceData!D$15,CalculationsAndCharts!$A677+$A$11,IF($C$7,7,0),1,1)</f>
        <v>31.71</v>
      </c>
      <c r="F677" s="4">
        <f ca="1">OFFSET(InputPriceData!E$15,CalculationsAndCharts!$A677+$A$11,IF($C$7,7,0),1,1)</f>
        <v>31.13</v>
      </c>
      <c r="G677" s="4">
        <f ca="1">OFFSET(InputPriceData!F$15,CalculationsAndCharts!$A677+$A$11,IF($C$7,7,0),1,1)</f>
        <v>31.36</v>
      </c>
      <c r="H677" s="126" t="e">
        <f t="shared" si="397"/>
        <v>#N/A</v>
      </c>
      <c r="I677" s="41" t="e">
        <f t="shared" si="398"/>
        <v>#N/A</v>
      </c>
      <c r="J677" s="41" t="e">
        <f t="shared" si="398"/>
        <v>#N/A</v>
      </c>
      <c r="K677" s="215">
        <f t="shared" ca="1" si="399"/>
        <v>31.482248722544753</v>
      </c>
      <c r="L677" s="215">
        <f t="shared" ca="1" si="420"/>
        <v>31.482248722544753</v>
      </c>
      <c r="M677" s="121">
        <f t="shared" ca="1" si="400"/>
        <v>-0.71540710098053439</v>
      </c>
      <c r="N677" s="121">
        <f t="shared" ca="1" si="421"/>
        <v>-0.67623752580987018</v>
      </c>
      <c r="O677" s="121">
        <f t="shared" ca="1" si="422"/>
        <v>1.2730618686935913</v>
      </c>
      <c r="P677" s="121">
        <f t="shared" ca="1" si="390"/>
        <v>-0.67623752580987018</v>
      </c>
      <c r="Q677" s="121">
        <f t="shared" ca="1" si="401"/>
        <v>0</v>
      </c>
      <c r="R677" s="121">
        <f t="shared" ca="1" si="402"/>
        <v>-1.086210065886685E-2</v>
      </c>
      <c r="S677" s="121"/>
      <c r="T677" s="124">
        <f t="shared" ca="1" si="403"/>
        <v>32.51</v>
      </c>
      <c r="U677" s="124">
        <f t="shared" ca="1" si="404"/>
        <v>30.52</v>
      </c>
      <c r="V677" s="121">
        <f t="shared" ca="1" si="405"/>
        <v>0.42211055276381937</v>
      </c>
      <c r="W677" s="121" t="e">
        <f t="shared" si="423"/>
        <v>#N/A</v>
      </c>
      <c r="X677" s="124">
        <f t="shared" si="424"/>
        <v>0.2</v>
      </c>
      <c r="Y677" s="124">
        <f t="shared" si="425"/>
        <v>0.8</v>
      </c>
      <c r="Z677" t="e">
        <f t="shared" ca="1" si="406"/>
        <v>#N/A</v>
      </c>
      <c r="AA677" t="e">
        <f t="shared" ca="1" si="407"/>
        <v>#N/A</v>
      </c>
      <c r="AB677" t="e">
        <f t="shared" ca="1" si="408"/>
        <v>#N/A</v>
      </c>
      <c r="AC677" t="e">
        <f t="shared" ca="1" si="409"/>
        <v>#N/A</v>
      </c>
      <c r="AD677" t="b">
        <f t="shared" ca="1" si="410"/>
        <v>0</v>
      </c>
      <c r="AE677" t="b">
        <f t="shared" ca="1" si="396"/>
        <v>0</v>
      </c>
      <c r="AF677" t="b">
        <f t="shared" ca="1" si="426"/>
        <v>1</v>
      </c>
      <c r="AG677" t="b">
        <f t="shared" ca="1" si="411"/>
        <v>0</v>
      </c>
      <c r="AH677" t="b">
        <f t="shared" ca="1" si="392"/>
        <v>0</v>
      </c>
      <c r="AI677" s="225" t="e">
        <f t="shared" ca="1" si="412"/>
        <v>#N/A</v>
      </c>
      <c r="AJ677" s="225" t="e">
        <f t="shared" ca="1" si="413"/>
        <v>#N/A</v>
      </c>
      <c r="AK677" s="225" t="e">
        <f t="shared" ca="1" si="414"/>
        <v>#N/A</v>
      </c>
      <c r="AL677" s="225" t="e">
        <f t="shared" ca="1" si="415"/>
        <v>#N/A</v>
      </c>
      <c r="AM677" t="b">
        <f t="shared" ca="1" si="416"/>
        <v>0</v>
      </c>
      <c r="AN677" t="b">
        <f t="shared" ca="1" si="393"/>
        <v>0</v>
      </c>
      <c r="AO677" t="b">
        <f t="shared" ca="1" si="427"/>
        <v>0</v>
      </c>
      <c r="AP677" t="b">
        <f t="shared" ca="1" si="417"/>
        <v>0</v>
      </c>
      <c r="AQ677" t="b">
        <f t="shared" ca="1" si="394"/>
        <v>0</v>
      </c>
      <c r="AR677" s="124" t="e">
        <f t="shared" ca="1" si="418"/>
        <v>#N/A</v>
      </c>
      <c r="AS677" s="124" t="e">
        <f t="shared" ca="1" si="419"/>
        <v>#N/A</v>
      </c>
      <c r="AT677" t="e">
        <f t="shared" ca="1" si="428"/>
        <v>#N/A</v>
      </c>
      <c r="AU677" t="e">
        <f t="shared" ca="1" si="428"/>
        <v>#N/A</v>
      </c>
    </row>
    <row r="678" spans="1:47" x14ac:dyDescent="0.25">
      <c r="A678">
        <v>646</v>
      </c>
      <c r="B678" s="74">
        <f ca="1">OFFSET(InputPriceData!B$15,CalculationsAndCharts!$A678+$A$11,0,1,1)</f>
        <v>40651</v>
      </c>
      <c r="C678" s="3">
        <f ca="1">OFFSET(InputPriceData!G$15,CalculationsAndCharts!$A678+$A$11,0,1,1)</f>
        <v>905700</v>
      </c>
      <c r="D678" s="4">
        <f ca="1">OFFSET(InputPriceData!C$15,CalculationsAndCharts!$A678+$A$11,IF($C$7,7,0),1,1)</f>
        <v>31.35</v>
      </c>
      <c r="E678" s="4">
        <f ca="1">OFFSET(InputPriceData!D$15,CalculationsAndCharts!$A678+$A$11,IF($C$7,7,0),1,1)</f>
        <v>31.7</v>
      </c>
      <c r="F678" s="4">
        <f ca="1">OFFSET(InputPriceData!E$15,CalculationsAndCharts!$A678+$A$11,IF($C$7,7,0),1,1)</f>
        <v>31.21</v>
      </c>
      <c r="G678" s="4">
        <f ca="1">OFFSET(InputPriceData!F$15,CalculationsAndCharts!$A678+$A$11,IF($C$7,7,0),1,1)</f>
        <v>31.49</v>
      </c>
      <c r="H678" s="126" t="e">
        <f t="shared" si="397"/>
        <v>#N/A</v>
      </c>
      <c r="I678" s="41" t="e">
        <f t="shared" si="398"/>
        <v>#N/A</v>
      </c>
      <c r="J678" s="41" t="e">
        <f t="shared" si="398"/>
        <v>#N/A</v>
      </c>
      <c r="K678" s="215">
        <f t="shared" ca="1" si="399"/>
        <v>31.551003523597203</v>
      </c>
      <c r="L678" s="215">
        <f t="shared" ca="1" si="420"/>
        <v>31.551003523597203</v>
      </c>
      <c r="M678" s="121">
        <f t="shared" ca="1" si="400"/>
        <v>-0.62631469517508298</v>
      </c>
      <c r="N678" s="121">
        <f t="shared" ca="1" si="421"/>
        <v>-0.63440690678542366</v>
      </c>
      <c r="O678" s="121">
        <f t="shared" ca="1" si="422"/>
        <v>1.2730618686935913</v>
      </c>
      <c r="P678" s="121">
        <f t="shared" ca="1" si="390"/>
        <v>-0.63440690678542366</v>
      </c>
      <c r="Q678" s="121">
        <f t="shared" ca="1" si="401"/>
        <v>0</v>
      </c>
      <c r="R678" s="121">
        <f t="shared" ca="1" si="402"/>
        <v>-9.968521393432659E-3</v>
      </c>
      <c r="S678" s="121"/>
      <c r="T678" s="124">
        <f t="shared" ca="1" si="403"/>
        <v>32.51</v>
      </c>
      <c r="U678" s="124">
        <f t="shared" ca="1" si="404"/>
        <v>30.52</v>
      </c>
      <c r="V678" s="121">
        <f t="shared" ca="1" si="405"/>
        <v>0.48743718592964808</v>
      </c>
      <c r="W678" s="121" t="e">
        <f t="shared" si="423"/>
        <v>#N/A</v>
      </c>
      <c r="X678" s="124">
        <f t="shared" si="424"/>
        <v>0.2</v>
      </c>
      <c r="Y678" s="124">
        <f t="shared" si="425"/>
        <v>0.8</v>
      </c>
      <c r="Z678" t="e">
        <f t="shared" ca="1" si="406"/>
        <v>#N/A</v>
      </c>
      <c r="AA678" t="e">
        <f t="shared" ca="1" si="407"/>
        <v>#N/A</v>
      </c>
      <c r="AB678" t="e">
        <f t="shared" ca="1" si="408"/>
        <v>#N/A</v>
      </c>
      <c r="AC678" t="e">
        <f t="shared" ca="1" si="409"/>
        <v>#N/A</v>
      </c>
      <c r="AD678" t="b">
        <f t="shared" ca="1" si="410"/>
        <v>0</v>
      </c>
      <c r="AE678" t="b">
        <f t="shared" ca="1" si="396"/>
        <v>0</v>
      </c>
      <c r="AF678" t="b">
        <f t="shared" ca="1" si="426"/>
        <v>1</v>
      </c>
      <c r="AG678" t="b">
        <f t="shared" ca="1" si="411"/>
        <v>0</v>
      </c>
      <c r="AH678" t="b">
        <f t="shared" ca="1" si="392"/>
        <v>0</v>
      </c>
      <c r="AI678" s="225" t="e">
        <f t="shared" ca="1" si="412"/>
        <v>#N/A</v>
      </c>
      <c r="AJ678" s="225" t="e">
        <f t="shared" ca="1" si="413"/>
        <v>#N/A</v>
      </c>
      <c r="AK678" s="225" t="e">
        <f t="shared" ca="1" si="414"/>
        <v>#N/A</v>
      </c>
      <c r="AL678" s="225" t="e">
        <f t="shared" ca="1" si="415"/>
        <v>#N/A</v>
      </c>
      <c r="AM678" t="b">
        <f t="shared" ca="1" si="416"/>
        <v>0</v>
      </c>
      <c r="AN678" t="b">
        <f t="shared" ca="1" si="393"/>
        <v>0</v>
      </c>
      <c r="AO678" t="b">
        <f t="shared" ca="1" si="427"/>
        <v>0</v>
      </c>
      <c r="AP678" t="b">
        <f t="shared" ca="1" si="417"/>
        <v>0</v>
      </c>
      <c r="AQ678" t="b">
        <f t="shared" ca="1" si="394"/>
        <v>0</v>
      </c>
      <c r="AR678" s="124" t="e">
        <f t="shared" ca="1" si="418"/>
        <v>#N/A</v>
      </c>
      <c r="AS678" s="124" t="e">
        <f t="shared" ca="1" si="419"/>
        <v>#N/A</v>
      </c>
      <c r="AT678" t="e">
        <f t="shared" ca="1" si="428"/>
        <v>#N/A</v>
      </c>
      <c r="AU678" t="e">
        <f t="shared" ca="1" si="428"/>
        <v>#N/A</v>
      </c>
    </row>
    <row r="679" spans="1:47" x14ac:dyDescent="0.25">
      <c r="A679">
        <v>647</v>
      </c>
      <c r="B679" s="74">
        <f ca="1">OFFSET(InputPriceData!B$15,CalculationsAndCharts!$A679+$A$11,0,1,1)</f>
        <v>40648</v>
      </c>
      <c r="C679" s="3">
        <f ca="1">OFFSET(InputPriceData!G$15,CalculationsAndCharts!$A679+$A$11,0,1,1)</f>
        <v>933000</v>
      </c>
      <c r="D679" s="4">
        <f ca="1">OFFSET(InputPriceData!C$15,CalculationsAndCharts!$A679+$A$11,IF($C$7,7,0),1,1)</f>
        <v>31.58</v>
      </c>
      <c r="E679" s="4">
        <f ca="1">OFFSET(InputPriceData!D$15,CalculationsAndCharts!$A679+$A$11,IF($C$7,7,0),1,1)</f>
        <v>31.67</v>
      </c>
      <c r="F679" s="4">
        <f ca="1">OFFSET(InputPriceData!E$15,CalculationsAndCharts!$A679+$A$11,IF($C$7,7,0),1,1)</f>
        <v>31.31</v>
      </c>
      <c r="G679" s="4">
        <f ca="1">OFFSET(InputPriceData!F$15,CalculationsAndCharts!$A679+$A$11,IF($C$7,7,0),1,1)</f>
        <v>31.49</v>
      </c>
      <c r="H679" s="126" t="e">
        <f t="shared" si="397"/>
        <v>#N/A</v>
      </c>
      <c r="I679" s="41" t="e">
        <f t="shared" si="398"/>
        <v>#N/A</v>
      </c>
      <c r="J679" s="41" t="e">
        <f t="shared" si="398"/>
        <v>#N/A</v>
      </c>
      <c r="K679" s="215">
        <f t="shared" ca="1" si="399"/>
        <v>31.640619904955692</v>
      </c>
      <c r="L679" s="215">
        <f t="shared" ca="1" si="420"/>
        <v>31.640619904955692</v>
      </c>
      <c r="M679" s="121">
        <f t="shared" ca="1" si="400"/>
        <v>-0.65610320161147351</v>
      </c>
      <c r="N679" s="121">
        <f t="shared" ca="1" si="421"/>
        <v>-0.55513840934469127</v>
      </c>
      <c r="O679" s="121">
        <f t="shared" ca="1" si="422"/>
        <v>1.2730618686935913</v>
      </c>
      <c r="P679" s="121">
        <f t="shared" ca="1" si="390"/>
        <v>-0.55513840934469127</v>
      </c>
      <c r="Q679" s="121">
        <f t="shared" ca="1" si="401"/>
        <v>0</v>
      </c>
      <c r="R679" s="121">
        <f t="shared" ca="1" si="402"/>
        <v>-1.6607307382010932E-3</v>
      </c>
      <c r="S679" s="121"/>
      <c r="T679" s="124">
        <f t="shared" ca="1" si="403"/>
        <v>32.51</v>
      </c>
      <c r="U679" s="124">
        <f t="shared" ca="1" si="404"/>
        <v>30.38</v>
      </c>
      <c r="V679" s="121">
        <f t="shared" ca="1" si="405"/>
        <v>0.52112676056338025</v>
      </c>
      <c r="W679" s="121" t="e">
        <f t="shared" si="423"/>
        <v>#N/A</v>
      </c>
      <c r="X679" s="124">
        <f t="shared" si="424"/>
        <v>0.2</v>
      </c>
      <c r="Y679" s="124">
        <f t="shared" si="425"/>
        <v>0.8</v>
      </c>
      <c r="Z679" t="e">
        <f t="shared" ca="1" si="406"/>
        <v>#N/A</v>
      </c>
      <c r="AA679" t="e">
        <f t="shared" ca="1" si="407"/>
        <v>#N/A</v>
      </c>
      <c r="AB679" t="e">
        <f t="shared" ca="1" si="408"/>
        <v>#N/A</v>
      </c>
      <c r="AC679" t="e">
        <f t="shared" ca="1" si="409"/>
        <v>#N/A</v>
      </c>
      <c r="AD679" t="b">
        <f t="shared" ca="1" si="410"/>
        <v>0</v>
      </c>
      <c r="AE679" t="b">
        <f t="shared" ca="1" si="396"/>
        <v>0</v>
      </c>
      <c r="AF679" t="b">
        <f t="shared" ca="1" si="426"/>
        <v>1</v>
      </c>
      <c r="AG679" t="b">
        <f t="shared" ca="1" si="411"/>
        <v>0</v>
      </c>
      <c r="AH679" t="b">
        <f t="shared" ca="1" si="392"/>
        <v>0</v>
      </c>
      <c r="AI679" s="225" t="e">
        <f t="shared" ca="1" si="412"/>
        <v>#N/A</v>
      </c>
      <c r="AJ679" s="225" t="e">
        <f t="shared" ca="1" si="413"/>
        <v>#N/A</v>
      </c>
      <c r="AK679" s="225" t="e">
        <f t="shared" ca="1" si="414"/>
        <v>#N/A</v>
      </c>
      <c r="AL679" s="225" t="e">
        <f t="shared" ca="1" si="415"/>
        <v>#N/A</v>
      </c>
      <c r="AM679" t="b">
        <f t="shared" ca="1" si="416"/>
        <v>0</v>
      </c>
      <c r="AN679" t="b">
        <f t="shared" ca="1" si="393"/>
        <v>0</v>
      </c>
      <c r="AO679" t="b">
        <f t="shared" ca="1" si="427"/>
        <v>0</v>
      </c>
      <c r="AP679" t="b">
        <f t="shared" ca="1" si="417"/>
        <v>0</v>
      </c>
      <c r="AQ679" t="b">
        <f t="shared" ca="1" si="394"/>
        <v>0</v>
      </c>
      <c r="AR679" s="124" t="e">
        <f t="shared" ca="1" si="418"/>
        <v>#N/A</v>
      </c>
      <c r="AS679" s="124" t="e">
        <f t="shared" ca="1" si="419"/>
        <v>#N/A</v>
      </c>
      <c r="AT679" t="e">
        <f t="shared" ca="1" si="428"/>
        <v>#N/A</v>
      </c>
      <c r="AU679" t="e">
        <f t="shared" ca="1" si="428"/>
        <v>#N/A</v>
      </c>
    </row>
    <row r="680" spans="1:47" x14ac:dyDescent="0.25">
      <c r="A680">
        <v>648</v>
      </c>
      <c r="B680" s="74">
        <f ca="1">OFFSET(InputPriceData!B$15,CalculationsAndCharts!$A680+$A$11,0,1,1)</f>
        <v>40647</v>
      </c>
      <c r="C680" s="3">
        <f ca="1">OFFSET(InputPriceData!G$15,CalculationsAndCharts!$A680+$A$11,0,1,1)</f>
        <v>1571200</v>
      </c>
      <c r="D680" s="4">
        <f ca="1">OFFSET(InputPriceData!C$15,CalculationsAndCharts!$A680+$A$11,IF($C$7,7,0),1,1)</f>
        <v>31.69</v>
      </c>
      <c r="E680" s="4">
        <f ca="1">OFFSET(InputPriceData!D$15,CalculationsAndCharts!$A680+$A$11,IF($C$7,7,0),1,1)</f>
        <v>32</v>
      </c>
      <c r="F680" s="4">
        <f ca="1">OFFSET(InputPriceData!E$15,CalculationsAndCharts!$A680+$A$11,IF($C$7,7,0),1,1)</f>
        <v>31.44</v>
      </c>
      <c r="G680" s="4">
        <f ca="1">OFFSET(InputPriceData!F$15,CalculationsAndCharts!$A680+$A$11,IF($C$7,7,0),1,1)</f>
        <v>31.45</v>
      </c>
      <c r="H680" s="126" t="e">
        <f t="shared" si="397"/>
        <v>#N/A</v>
      </c>
      <c r="I680" s="41" t="e">
        <f t="shared" si="398"/>
        <v>#N/A</v>
      </c>
      <c r="J680" s="41" t="e">
        <f t="shared" si="398"/>
        <v>#N/A</v>
      </c>
      <c r="K680" s="215">
        <f t="shared" ca="1" si="399"/>
        <v>31.76580750817832</v>
      </c>
      <c r="L680" s="215">
        <f t="shared" ca="1" si="420"/>
        <v>31.76580750817832</v>
      </c>
      <c r="M680" s="121">
        <f t="shared" ca="1" si="400"/>
        <v>-0.72974958874583207</v>
      </c>
      <c r="N680" s="121">
        <f t="shared" ca="1" si="421"/>
        <v>-0.4153826401177127</v>
      </c>
      <c r="O680" s="121">
        <f t="shared" ca="1" si="422"/>
        <v>1.2730618686935913</v>
      </c>
      <c r="P680" s="121">
        <f t="shared" ref="P680:P743" ca="1" si="429">MIN(OFFSET(N680,0,0,$A$22,1))</f>
        <v>-0.4153826401177127</v>
      </c>
      <c r="Q680" s="121">
        <f t="shared" ca="1" si="401"/>
        <v>0</v>
      </c>
      <c r="R680" s="121">
        <f t="shared" ca="1" si="402"/>
        <v>1.9560423518627079E-2</v>
      </c>
      <c r="S680" s="121"/>
      <c r="T680" s="124">
        <f t="shared" ca="1" si="403"/>
        <v>32.51</v>
      </c>
      <c r="U680" s="124">
        <f t="shared" ca="1" si="404"/>
        <v>29.85</v>
      </c>
      <c r="V680" s="121">
        <f t="shared" ca="1" si="405"/>
        <v>0.60150375939849621</v>
      </c>
      <c r="W680" s="121" t="e">
        <f t="shared" si="423"/>
        <v>#N/A</v>
      </c>
      <c r="X680" s="124">
        <f t="shared" si="424"/>
        <v>0.2</v>
      </c>
      <c r="Y680" s="124">
        <f t="shared" si="425"/>
        <v>0.8</v>
      </c>
      <c r="Z680" t="e">
        <f t="shared" ca="1" si="406"/>
        <v>#N/A</v>
      </c>
      <c r="AA680" t="e">
        <f t="shared" ca="1" si="407"/>
        <v>#N/A</v>
      </c>
      <c r="AB680" t="e">
        <f t="shared" ca="1" si="408"/>
        <v>#N/A</v>
      </c>
      <c r="AC680" t="e">
        <f t="shared" ca="1" si="409"/>
        <v>#N/A</v>
      </c>
      <c r="AD680" t="b">
        <f t="shared" ca="1" si="410"/>
        <v>0</v>
      </c>
      <c r="AE680" t="b">
        <f t="shared" ca="1" si="396"/>
        <v>0</v>
      </c>
      <c r="AF680" t="b">
        <f t="shared" ca="1" si="426"/>
        <v>1</v>
      </c>
      <c r="AG680" t="b">
        <f t="shared" ca="1" si="411"/>
        <v>0</v>
      </c>
      <c r="AH680" t="b">
        <f t="shared" ca="1" si="392"/>
        <v>0</v>
      </c>
      <c r="AI680" s="225" t="e">
        <f t="shared" ca="1" si="412"/>
        <v>#N/A</v>
      </c>
      <c r="AJ680" s="225" t="e">
        <f t="shared" ca="1" si="413"/>
        <v>#N/A</v>
      </c>
      <c r="AK680" s="225" t="e">
        <f t="shared" ca="1" si="414"/>
        <v>#N/A</v>
      </c>
      <c r="AL680" s="225" t="e">
        <f t="shared" ca="1" si="415"/>
        <v>#N/A</v>
      </c>
      <c r="AM680" t="b">
        <f t="shared" ca="1" si="416"/>
        <v>0</v>
      </c>
      <c r="AN680" t="b">
        <f t="shared" ca="1" si="393"/>
        <v>0</v>
      </c>
      <c r="AO680" t="b">
        <f t="shared" ca="1" si="427"/>
        <v>0</v>
      </c>
      <c r="AP680" t="b">
        <f t="shared" ca="1" si="417"/>
        <v>0</v>
      </c>
      <c r="AQ680" t="b">
        <f t="shared" ca="1" si="394"/>
        <v>0</v>
      </c>
      <c r="AR680" s="124" t="e">
        <f t="shared" ca="1" si="418"/>
        <v>#N/A</v>
      </c>
      <c r="AS680" s="124" t="e">
        <f t="shared" ca="1" si="419"/>
        <v>#N/A</v>
      </c>
      <c r="AT680" t="e">
        <f t="shared" ca="1" si="428"/>
        <v>#N/A</v>
      </c>
      <c r="AU680" t="e">
        <f t="shared" ca="1" si="428"/>
        <v>#N/A</v>
      </c>
    </row>
    <row r="681" spans="1:47" x14ac:dyDescent="0.25">
      <c r="A681">
        <v>649</v>
      </c>
      <c r="B681" s="74">
        <f ca="1">OFFSET(InputPriceData!B$15,CalculationsAndCharts!$A681+$A$11,0,1,1)</f>
        <v>40646</v>
      </c>
      <c r="C681" s="3">
        <f ca="1">OFFSET(InputPriceData!G$15,CalculationsAndCharts!$A681+$A$11,0,1,1)</f>
        <v>1252000</v>
      </c>
      <c r="D681" s="4">
        <f ca="1">OFFSET(InputPriceData!C$15,CalculationsAndCharts!$A681+$A$11,IF($C$7,7,0),1,1)</f>
        <v>31.9</v>
      </c>
      <c r="E681" s="4">
        <f ca="1">OFFSET(InputPriceData!D$15,CalculationsAndCharts!$A681+$A$11,IF($C$7,7,0),1,1)</f>
        <v>32.07</v>
      </c>
      <c r="F681" s="4">
        <f ca="1">OFFSET(InputPriceData!E$15,CalculationsAndCharts!$A681+$A$11,IF($C$7,7,0),1,1)</f>
        <v>31.5</v>
      </c>
      <c r="G681" s="4">
        <f ca="1">OFFSET(InputPriceData!F$15,CalculationsAndCharts!$A681+$A$11,IF($C$7,7,0),1,1)</f>
        <v>31.73</v>
      </c>
      <c r="H681" s="126" t="e">
        <f t="shared" si="397"/>
        <v>#N/A</v>
      </c>
      <c r="I681" s="41" t="e">
        <f t="shared" si="398"/>
        <v>#N/A</v>
      </c>
      <c r="J681" s="41" t="e">
        <f t="shared" si="398"/>
        <v>#N/A</v>
      </c>
      <c r="K681" s="215">
        <f t="shared" ca="1" si="399"/>
        <v>31.888124022815902</v>
      </c>
      <c r="L681" s="215">
        <f t="shared" ca="1" si="420"/>
        <v>31.888124022815902</v>
      </c>
      <c r="M681" s="121">
        <f t="shared" ca="1" si="400"/>
        <v>-0.45968300299713521</v>
      </c>
      <c r="N681" s="121">
        <f t="shared" ca="1" si="421"/>
        <v>-0.2464054352913494</v>
      </c>
      <c r="O681" s="121">
        <f t="shared" ca="1" si="422"/>
        <v>1.2730618686935913</v>
      </c>
      <c r="P681" s="121">
        <f t="shared" ca="1" si="429"/>
        <v>-0.2464054352913494</v>
      </c>
      <c r="Q681" s="121">
        <f t="shared" ca="1" si="401"/>
        <v>0</v>
      </c>
      <c r="R681" s="121">
        <f t="shared" ca="1" si="402"/>
        <v>5.9117616441873633E-2</v>
      </c>
      <c r="S681" s="121"/>
      <c r="T681" s="124">
        <f t="shared" ca="1" si="403"/>
        <v>32.51</v>
      </c>
      <c r="U681" s="124">
        <f t="shared" ca="1" si="404"/>
        <v>29.75</v>
      </c>
      <c r="V681" s="121">
        <f t="shared" ca="1" si="405"/>
        <v>0.71739130434782672</v>
      </c>
      <c r="W681" s="121" t="e">
        <f t="shared" si="423"/>
        <v>#N/A</v>
      </c>
      <c r="X681" s="124">
        <f t="shared" si="424"/>
        <v>0.2</v>
      </c>
      <c r="Y681" s="124">
        <f t="shared" si="425"/>
        <v>0.8</v>
      </c>
      <c r="Z681" t="e">
        <f t="shared" ca="1" si="406"/>
        <v>#N/A</v>
      </c>
      <c r="AA681" t="e">
        <f t="shared" ca="1" si="407"/>
        <v>#N/A</v>
      </c>
      <c r="AB681" t="e">
        <f t="shared" ca="1" si="408"/>
        <v>#N/A</v>
      </c>
      <c r="AC681" t="e">
        <f t="shared" ca="1" si="409"/>
        <v>#N/A</v>
      </c>
      <c r="AD681" t="b">
        <f t="shared" ca="1" si="410"/>
        <v>0</v>
      </c>
      <c r="AE681" t="b">
        <f t="shared" ca="1" si="396"/>
        <v>0</v>
      </c>
      <c r="AF681" t="b">
        <f t="shared" ca="1" si="426"/>
        <v>1</v>
      </c>
      <c r="AG681" t="b">
        <f t="shared" ca="1" si="411"/>
        <v>0</v>
      </c>
      <c r="AH681" t="b">
        <f t="shared" ca="1" si="392"/>
        <v>0</v>
      </c>
      <c r="AI681" s="225" t="e">
        <f t="shared" ca="1" si="412"/>
        <v>#N/A</v>
      </c>
      <c r="AJ681" s="225" t="e">
        <f t="shared" ca="1" si="413"/>
        <v>#N/A</v>
      </c>
      <c r="AK681" s="225" t="e">
        <f t="shared" ca="1" si="414"/>
        <v>#N/A</v>
      </c>
      <c r="AL681" s="225" t="e">
        <f t="shared" ca="1" si="415"/>
        <v>#N/A</v>
      </c>
      <c r="AM681" t="b">
        <f t="shared" ca="1" si="416"/>
        <v>0</v>
      </c>
      <c r="AN681" t="b">
        <f t="shared" ca="1" si="393"/>
        <v>0</v>
      </c>
      <c r="AO681" t="b">
        <f t="shared" ca="1" si="427"/>
        <v>0</v>
      </c>
      <c r="AP681" t="b">
        <f t="shared" ca="1" si="417"/>
        <v>0</v>
      </c>
      <c r="AQ681" t="b">
        <f t="shared" ca="1" si="394"/>
        <v>0</v>
      </c>
      <c r="AR681" s="124" t="e">
        <f t="shared" ca="1" si="418"/>
        <v>#N/A</v>
      </c>
      <c r="AS681" s="124" t="e">
        <f t="shared" ca="1" si="419"/>
        <v>#N/A</v>
      </c>
      <c r="AT681" t="e">
        <f t="shared" ca="1" si="428"/>
        <v>#N/A</v>
      </c>
      <c r="AU681" t="e">
        <f t="shared" ca="1" si="428"/>
        <v>#N/A</v>
      </c>
    </row>
    <row r="682" spans="1:47" x14ac:dyDescent="0.25">
      <c r="A682">
        <v>650</v>
      </c>
      <c r="B682" s="74">
        <f ca="1">OFFSET(InputPriceData!B$15,CalculationsAndCharts!$A682+$A$11,0,1,1)</f>
        <v>40645</v>
      </c>
      <c r="C682" s="3">
        <f ca="1">OFFSET(InputPriceData!G$15,CalculationsAndCharts!$A682+$A$11,0,1,1)</f>
        <v>2179100</v>
      </c>
      <c r="D682" s="4">
        <f ca="1">OFFSET(InputPriceData!C$15,CalculationsAndCharts!$A682+$A$11,IF($C$7,7,0),1,1)</f>
        <v>31.6</v>
      </c>
      <c r="E682" s="4">
        <f ca="1">OFFSET(InputPriceData!D$15,CalculationsAndCharts!$A682+$A$11,IF($C$7,7,0),1,1)</f>
        <v>32.03</v>
      </c>
      <c r="F682" s="4">
        <f ca="1">OFFSET(InputPriceData!E$15,CalculationsAndCharts!$A682+$A$11,IF($C$7,7,0),1,1)</f>
        <v>31.37</v>
      </c>
      <c r="G682" s="4">
        <f ca="1">OFFSET(InputPriceData!F$15,CalculationsAndCharts!$A682+$A$11,IF($C$7,7,0),1,1)</f>
        <v>31.81</v>
      </c>
      <c r="H682" s="126" t="e">
        <f t="shared" si="397"/>
        <v>#N/A</v>
      </c>
      <c r="I682" s="41" t="e">
        <f t="shared" si="398"/>
        <v>#N/A</v>
      </c>
      <c r="J682" s="41" t="e">
        <f t="shared" si="398"/>
        <v>#N/A</v>
      </c>
      <c r="K682" s="215">
        <f t="shared" ca="1" si="399"/>
        <v>32.002034235716884</v>
      </c>
      <c r="L682" s="215">
        <f t="shared" ca="1" si="420"/>
        <v>32.002034235716884</v>
      </c>
      <c r="M682" s="121">
        <f t="shared" ca="1" si="400"/>
        <v>-0.35017631282207218</v>
      </c>
      <c r="N682" s="121">
        <f t="shared" ca="1" si="421"/>
        <v>-4.9935168521853368E-2</v>
      </c>
      <c r="O682" s="121">
        <f t="shared" ca="1" si="422"/>
        <v>1.2730618686935913</v>
      </c>
      <c r="P682" s="121">
        <f t="shared" ca="1" si="429"/>
        <v>-4.9935168521853368E-2</v>
      </c>
      <c r="Q682" s="121">
        <f t="shared" ca="1" si="401"/>
        <v>0</v>
      </c>
      <c r="R682" s="121">
        <f t="shared" ca="1" si="402"/>
        <v>0.11891015727362192</v>
      </c>
      <c r="S682" s="121"/>
      <c r="T682" s="124">
        <f t="shared" ca="1" si="403"/>
        <v>32.51</v>
      </c>
      <c r="U682" s="124">
        <f t="shared" ca="1" si="404"/>
        <v>29.75</v>
      </c>
      <c r="V682" s="121">
        <f t="shared" ca="1" si="405"/>
        <v>0.74637681159420299</v>
      </c>
      <c r="W682" s="121" t="e">
        <f t="shared" si="423"/>
        <v>#N/A</v>
      </c>
      <c r="X682" s="124">
        <f t="shared" si="424"/>
        <v>0.2</v>
      </c>
      <c r="Y682" s="124">
        <f t="shared" si="425"/>
        <v>0.8</v>
      </c>
      <c r="Z682">
        <f t="shared" ca="1" si="406"/>
        <v>31.6</v>
      </c>
      <c r="AA682" t="e">
        <f t="shared" ca="1" si="407"/>
        <v>#N/A</v>
      </c>
      <c r="AB682" t="e">
        <f t="shared" ca="1" si="408"/>
        <v>#N/A</v>
      </c>
      <c r="AC682" t="e">
        <f t="shared" ca="1" si="409"/>
        <v>#N/A</v>
      </c>
      <c r="AD682" t="b">
        <f t="shared" ca="1" si="410"/>
        <v>0</v>
      </c>
      <c r="AE682" t="b">
        <f t="shared" ca="1" si="396"/>
        <v>1</v>
      </c>
      <c r="AF682" t="b">
        <f t="shared" ca="1" si="426"/>
        <v>1</v>
      </c>
      <c r="AG682" t="b">
        <f t="shared" ca="1" si="411"/>
        <v>0</v>
      </c>
      <c r="AH682" t="b">
        <f t="shared" ca="1" si="392"/>
        <v>0</v>
      </c>
      <c r="AI682" s="225">
        <f t="shared" ca="1" si="412"/>
        <v>31.6</v>
      </c>
      <c r="AJ682" s="225" t="e">
        <f t="shared" ca="1" si="413"/>
        <v>#N/A</v>
      </c>
      <c r="AK682" s="225">
        <f t="shared" ca="1" si="414"/>
        <v>31.6</v>
      </c>
      <c r="AL682" s="225" t="e">
        <f t="shared" ca="1" si="415"/>
        <v>#N/A</v>
      </c>
      <c r="AM682" t="b">
        <f t="shared" ca="1" si="416"/>
        <v>0</v>
      </c>
      <c r="AN682" t="b">
        <f t="shared" ca="1" si="393"/>
        <v>0</v>
      </c>
      <c r="AO682" t="b">
        <f t="shared" ca="1" si="427"/>
        <v>0</v>
      </c>
      <c r="AP682" t="b">
        <f t="shared" ca="1" si="417"/>
        <v>0</v>
      </c>
      <c r="AQ682" t="b">
        <f t="shared" ca="1" si="394"/>
        <v>1</v>
      </c>
      <c r="AR682" s="124" t="e">
        <f t="shared" ca="1" si="418"/>
        <v>#N/A</v>
      </c>
      <c r="AS682" s="124">
        <f t="shared" ca="1" si="419"/>
        <v>31.6</v>
      </c>
      <c r="AT682" t="e">
        <f t="shared" ca="1" si="428"/>
        <v>#N/A</v>
      </c>
      <c r="AU682">
        <f t="shared" ca="1" si="428"/>
        <v>31.6</v>
      </c>
    </row>
    <row r="683" spans="1:47" x14ac:dyDescent="0.25">
      <c r="A683">
        <v>651</v>
      </c>
      <c r="B683" s="74">
        <f ca="1">OFFSET(InputPriceData!B$15,CalculationsAndCharts!$A683+$A$11,0,1,1)</f>
        <v>40644</v>
      </c>
      <c r="C683" s="3">
        <f ca="1">OFFSET(InputPriceData!G$15,CalculationsAndCharts!$A683+$A$11,0,1,1)</f>
        <v>1495000</v>
      </c>
      <c r="D683" s="4">
        <f ca="1">OFFSET(InputPriceData!C$15,CalculationsAndCharts!$A683+$A$11,IF($C$7,7,0),1,1)</f>
        <v>31.96</v>
      </c>
      <c r="E683" s="4">
        <f ca="1">OFFSET(InputPriceData!D$15,CalculationsAndCharts!$A683+$A$11,IF($C$7,7,0),1,1)</f>
        <v>32.01</v>
      </c>
      <c r="F683" s="4">
        <f ca="1">OFFSET(InputPriceData!E$15,CalculationsAndCharts!$A683+$A$11,IF($C$7,7,0),1,1)</f>
        <v>31.45</v>
      </c>
      <c r="G683" s="4">
        <f ca="1">OFFSET(InputPriceData!F$15,CalculationsAndCharts!$A683+$A$11,IF($C$7,7,0),1,1)</f>
        <v>31.63</v>
      </c>
      <c r="H683" s="126" t="e">
        <f t="shared" si="397"/>
        <v>#N/A</v>
      </c>
      <c r="I683" s="41" t="e">
        <f t="shared" si="398"/>
        <v>#N/A</v>
      </c>
      <c r="J683" s="41" t="e">
        <f t="shared" si="398"/>
        <v>#N/A</v>
      </c>
      <c r="K683" s="215">
        <f t="shared" ca="1" si="399"/>
        <v>32.136181320032364</v>
      </c>
      <c r="L683" s="215">
        <f t="shared" ca="1" si="420"/>
        <v>32.136181320032364</v>
      </c>
      <c r="M683" s="121">
        <f t="shared" ca="1" si="400"/>
        <v>-0.50092787180661025</v>
      </c>
      <c r="N683" s="121">
        <f t="shared" ca="1" si="421"/>
        <v>0.20926653271718043</v>
      </c>
      <c r="O683" s="121">
        <f t="shared" ca="1" si="422"/>
        <v>1.2730618686935913</v>
      </c>
      <c r="P683" s="121">
        <f t="shared" ca="1" si="429"/>
        <v>0.20926653271718043</v>
      </c>
      <c r="Q683" s="121">
        <f t="shared" ca="1" si="401"/>
        <v>0</v>
      </c>
      <c r="R683" s="121">
        <f t="shared" ca="1" si="402"/>
        <v>0.19110191923368772</v>
      </c>
      <c r="S683" s="121"/>
      <c r="T683" s="124">
        <f t="shared" ca="1" si="403"/>
        <v>32.51</v>
      </c>
      <c r="U683" s="124">
        <f t="shared" ca="1" si="404"/>
        <v>28.88</v>
      </c>
      <c r="V683" s="121">
        <f t="shared" ca="1" si="405"/>
        <v>0.75757575757575779</v>
      </c>
      <c r="W683" s="121" t="e">
        <f t="shared" si="423"/>
        <v>#N/A</v>
      </c>
      <c r="X683" s="124">
        <f t="shared" si="424"/>
        <v>0.2</v>
      </c>
      <c r="Y683" s="124">
        <f t="shared" si="425"/>
        <v>0.8</v>
      </c>
      <c r="Z683" t="e">
        <f t="shared" ca="1" si="406"/>
        <v>#N/A</v>
      </c>
      <c r="AA683" t="e">
        <f t="shared" ca="1" si="407"/>
        <v>#N/A</v>
      </c>
      <c r="AB683">
        <f t="shared" ca="1" si="408"/>
        <v>0.19110191923368772</v>
      </c>
      <c r="AC683" t="e">
        <f t="shared" ca="1" si="409"/>
        <v>#N/A</v>
      </c>
      <c r="AD683" t="b">
        <f t="shared" ca="1" si="410"/>
        <v>1</v>
      </c>
      <c r="AE683" t="b">
        <f t="shared" ca="1" si="396"/>
        <v>0</v>
      </c>
      <c r="AF683" t="b">
        <f t="shared" ca="1" si="426"/>
        <v>0</v>
      </c>
      <c r="AG683" t="b">
        <f t="shared" ca="1" si="411"/>
        <v>0</v>
      </c>
      <c r="AH683" t="b">
        <f t="shared" ca="1" si="392"/>
        <v>0</v>
      </c>
      <c r="AI683" s="225" t="e">
        <f t="shared" ca="1" si="412"/>
        <v>#N/A</v>
      </c>
      <c r="AJ683" s="225" t="e">
        <f t="shared" ca="1" si="413"/>
        <v>#N/A</v>
      </c>
      <c r="AK683" s="225" t="e">
        <f t="shared" ca="1" si="414"/>
        <v>#N/A</v>
      </c>
      <c r="AL683" s="225" t="e">
        <f t="shared" ca="1" si="415"/>
        <v>#N/A</v>
      </c>
      <c r="AM683" t="b">
        <f t="shared" ca="1" si="416"/>
        <v>0</v>
      </c>
      <c r="AN683" t="b">
        <f t="shared" ca="1" si="393"/>
        <v>0</v>
      </c>
      <c r="AO683" t="b">
        <f t="shared" ca="1" si="427"/>
        <v>1</v>
      </c>
      <c r="AP683" t="b">
        <f t="shared" ca="1" si="417"/>
        <v>1</v>
      </c>
      <c r="AQ683" t="b">
        <f t="shared" ca="1" si="394"/>
        <v>0</v>
      </c>
      <c r="AR683" s="124" t="e">
        <f t="shared" ca="1" si="418"/>
        <v>#N/A</v>
      </c>
      <c r="AS683" s="124" t="e">
        <f t="shared" ca="1" si="419"/>
        <v>#N/A</v>
      </c>
      <c r="AT683" t="e">
        <f t="shared" ca="1" si="428"/>
        <v>#N/A</v>
      </c>
      <c r="AU683" t="e">
        <f t="shared" ca="1" si="428"/>
        <v>#N/A</v>
      </c>
    </row>
    <row r="684" spans="1:47" x14ac:dyDescent="0.25">
      <c r="A684">
        <v>652</v>
      </c>
      <c r="B684" s="74">
        <f ca="1">OFFSET(InputPriceData!B$15,CalculationsAndCharts!$A684+$A$11,0,1,1)</f>
        <v>40641</v>
      </c>
      <c r="C684" s="3">
        <f ca="1">OFFSET(InputPriceData!G$15,CalculationsAndCharts!$A684+$A$11,0,1,1)</f>
        <v>1440500</v>
      </c>
      <c r="D684" s="4">
        <f ca="1">OFFSET(InputPriceData!C$15,CalculationsAndCharts!$A684+$A$11,IF($C$7,7,0),1,1)</f>
        <v>32.56</v>
      </c>
      <c r="E684" s="4">
        <f ca="1">OFFSET(InputPriceData!D$15,CalculationsAndCharts!$A684+$A$11,IF($C$7,7,0),1,1)</f>
        <v>32.74</v>
      </c>
      <c r="F684" s="4">
        <f ca="1">OFFSET(InputPriceData!E$15,CalculationsAndCharts!$A684+$A$11,IF($C$7,7,0),1,1)</f>
        <v>31.66</v>
      </c>
      <c r="G684" s="4">
        <f ca="1">OFFSET(InputPriceData!F$15,CalculationsAndCharts!$A684+$A$11,IF($C$7,7,0),1,1)</f>
        <v>31.82</v>
      </c>
      <c r="H684" s="126" t="e">
        <f t="shared" si="397"/>
        <v>#N/A</v>
      </c>
      <c r="I684" s="41" t="e">
        <f t="shared" si="398"/>
        <v>#N/A</v>
      </c>
      <c r="J684" s="41" t="e">
        <f t="shared" si="398"/>
        <v>#N/A</v>
      </c>
      <c r="K684" s="215">
        <f t="shared" ca="1" si="399"/>
        <v>32.206196438968163</v>
      </c>
      <c r="L684" s="215">
        <f t="shared" ca="1" si="420"/>
        <v>32.206196438968163</v>
      </c>
      <c r="M684" s="121">
        <f t="shared" ca="1" si="400"/>
        <v>-0.27085327056829789</v>
      </c>
      <c r="N684" s="121">
        <f t="shared" ca="1" si="421"/>
        <v>0.44876978358453129</v>
      </c>
      <c r="O684" s="121">
        <f t="shared" ca="1" si="422"/>
        <v>1.2730618686935913</v>
      </c>
      <c r="P684" s="121">
        <f t="shared" ca="1" si="429"/>
        <v>0.34106056417611003</v>
      </c>
      <c r="Q684" s="121">
        <f t="shared" ca="1" si="401"/>
        <v>0.11556767022357853</v>
      </c>
      <c r="R684" s="121">
        <f t="shared" ca="1" si="402"/>
        <v>0.24900944179037174</v>
      </c>
      <c r="S684" s="121"/>
      <c r="T684" s="124">
        <f t="shared" ca="1" si="403"/>
        <v>32.51</v>
      </c>
      <c r="U684" s="124">
        <f t="shared" ca="1" si="404"/>
        <v>28.65</v>
      </c>
      <c r="V684" s="121">
        <f t="shared" ca="1" si="405"/>
        <v>0.82124352331606276</v>
      </c>
      <c r="W684" s="121" t="e">
        <f t="shared" si="423"/>
        <v>#N/A</v>
      </c>
      <c r="X684" s="124">
        <f t="shared" si="424"/>
        <v>0.2</v>
      </c>
      <c r="Y684" s="124">
        <f t="shared" si="425"/>
        <v>0.8</v>
      </c>
      <c r="Z684" t="e">
        <f t="shared" ca="1" si="406"/>
        <v>#N/A</v>
      </c>
      <c r="AA684" t="e">
        <f t="shared" ca="1" si="407"/>
        <v>#N/A</v>
      </c>
      <c r="AB684" t="e">
        <f t="shared" ca="1" si="408"/>
        <v>#N/A</v>
      </c>
      <c r="AC684" t="e">
        <f t="shared" ca="1" si="409"/>
        <v>#N/A</v>
      </c>
      <c r="AD684" t="b">
        <f t="shared" ca="1" si="410"/>
        <v>0</v>
      </c>
      <c r="AE684" t="b">
        <f t="shared" ca="1" si="396"/>
        <v>0</v>
      </c>
      <c r="AF684" t="b">
        <f t="shared" ca="1" si="426"/>
        <v>0</v>
      </c>
      <c r="AG684" t="b">
        <f t="shared" ca="1" si="411"/>
        <v>0</v>
      </c>
      <c r="AH684" t="b">
        <f t="shared" ca="1" si="392"/>
        <v>0</v>
      </c>
      <c r="AI684" s="225" t="e">
        <f t="shared" ca="1" si="412"/>
        <v>#N/A</v>
      </c>
      <c r="AJ684" s="225" t="e">
        <f t="shared" ca="1" si="413"/>
        <v>#N/A</v>
      </c>
      <c r="AK684" s="225" t="e">
        <f t="shared" ca="1" si="414"/>
        <v>#N/A</v>
      </c>
      <c r="AL684" s="225" t="e">
        <f t="shared" ca="1" si="415"/>
        <v>#N/A</v>
      </c>
      <c r="AM684" t="b">
        <f t="shared" ca="1" si="416"/>
        <v>0</v>
      </c>
      <c r="AN684" t="b">
        <f t="shared" ca="1" si="393"/>
        <v>0</v>
      </c>
      <c r="AO684" t="b">
        <f t="shared" ca="1" si="427"/>
        <v>1</v>
      </c>
      <c r="AP684" t="b">
        <f t="shared" ca="1" si="417"/>
        <v>0</v>
      </c>
      <c r="AQ684" t="b">
        <f t="shared" ca="1" si="394"/>
        <v>0</v>
      </c>
      <c r="AR684" s="124" t="e">
        <f t="shared" ca="1" si="418"/>
        <v>#N/A</v>
      </c>
      <c r="AS684" s="124" t="e">
        <f t="shared" ca="1" si="419"/>
        <v>#N/A</v>
      </c>
      <c r="AT684" t="e">
        <f t="shared" ca="1" si="428"/>
        <v>#N/A</v>
      </c>
      <c r="AU684" t="e">
        <f t="shared" ca="1" si="428"/>
        <v>#N/A</v>
      </c>
    </row>
    <row r="685" spans="1:47" x14ac:dyDescent="0.25">
      <c r="A685">
        <v>653</v>
      </c>
      <c r="B685" s="74">
        <f ca="1">OFFSET(InputPriceData!B$15,CalculationsAndCharts!$A685+$A$11,0,1,1)</f>
        <v>40640</v>
      </c>
      <c r="C685" s="3">
        <f ca="1">OFFSET(InputPriceData!G$15,CalculationsAndCharts!$A685+$A$11,0,1,1)</f>
        <v>1723800</v>
      </c>
      <c r="D685" s="4">
        <f ca="1">OFFSET(InputPriceData!C$15,CalculationsAndCharts!$A685+$A$11,IF($C$7,7,0),1,1)</f>
        <v>32.31</v>
      </c>
      <c r="E685" s="4">
        <f ca="1">OFFSET(InputPriceData!D$15,CalculationsAndCharts!$A685+$A$11,IF($C$7,7,0),1,1)</f>
        <v>32.92</v>
      </c>
      <c r="F685" s="4">
        <f ca="1">OFFSET(InputPriceData!E$15,CalculationsAndCharts!$A685+$A$11,IF($C$7,7,0),1,1)</f>
        <v>32.21</v>
      </c>
      <c r="G685" s="4">
        <f ca="1">OFFSET(InputPriceData!F$15,CalculationsAndCharts!$A685+$A$11,IF($C$7,7,0),1,1)</f>
        <v>32.51</v>
      </c>
      <c r="H685" s="126" t="e">
        <f t="shared" si="397"/>
        <v>#N/A</v>
      </c>
      <c r="I685" s="41" t="e">
        <f t="shared" si="398"/>
        <v>#N/A</v>
      </c>
      <c r="J685" s="41" t="e">
        <f t="shared" si="398"/>
        <v>#N/A</v>
      </c>
      <c r="K685" s="215">
        <f t="shared" ca="1" si="399"/>
        <v>32.080271065920911</v>
      </c>
      <c r="L685" s="215">
        <f t="shared" ca="1" si="420"/>
        <v>32.080271065920911</v>
      </c>
      <c r="M685" s="121">
        <f t="shared" ca="1" si="400"/>
        <v>0.55836298109681393</v>
      </c>
      <c r="N685" s="121">
        <f t="shared" ca="1" si="421"/>
        <v>0.51738542911626306</v>
      </c>
      <c r="O685" s="121">
        <f t="shared" ca="1" si="422"/>
        <v>1.2730618686935913</v>
      </c>
      <c r="P685" s="121">
        <f t="shared" ca="1" si="429"/>
        <v>0.17390684382562427</v>
      </c>
      <c r="Q685" s="121">
        <f t="shared" ca="1" si="401"/>
        <v>0.31249330396492364</v>
      </c>
      <c r="R685" s="121">
        <f t="shared" ca="1" si="402"/>
        <v>0.27211102843380552</v>
      </c>
      <c r="S685" s="121"/>
      <c r="T685" s="124">
        <f t="shared" ca="1" si="403"/>
        <v>32.51</v>
      </c>
      <c r="U685" s="124">
        <f t="shared" ca="1" si="404"/>
        <v>28.65</v>
      </c>
      <c r="V685" s="121">
        <f t="shared" ca="1" si="405"/>
        <v>1</v>
      </c>
      <c r="W685" s="121" t="e">
        <f t="shared" si="423"/>
        <v>#N/A</v>
      </c>
      <c r="X685" s="124">
        <f t="shared" si="424"/>
        <v>0.2</v>
      </c>
      <c r="Y685" s="124">
        <f t="shared" si="425"/>
        <v>0.8</v>
      </c>
      <c r="Z685" t="e">
        <f t="shared" ca="1" si="406"/>
        <v>#N/A</v>
      </c>
      <c r="AA685" t="e">
        <f t="shared" ca="1" si="407"/>
        <v>#N/A</v>
      </c>
      <c r="AB685" t="e">
        <f t="shared" ca="1" si="408"/>
        <v>#N/A</v>
      </c>
      <c r="AC685" t="e">
        <f t="shared" ca="1" si="409"/>
        <v>#N/A</v>
      </c>
      <c r="AD685" t="b">
        <f t="shared" ca="1" si="410"/>
        <v>0</v>
      </c>
      <c r="AE685" t="b">
        <f t="shared" ca="1" si="396"/>
        <v>0</v>
      </c>
      <c r="AF685" t="b">
        <f t="shared" ca="1" si="426"/>
        <v>0</v>
      </c>
      <c r="AG685" t="b">
        <f t="shared" ca="1" si="411"/>
        <v>0</v>
      </c>
      <c r="AH685" t="b">
        <f t="shared" ca="1" si="392"/>
        <v>0</v>
      </c>
      <c r="AI685" s="225" t="e">
        <f t="shared" ca="1" si="412"/>
        <v>#N/A</v>
      </c>
      <c r="AJ685" s="225" t="e">
        <f t="shared" ca="1" si="413"/>
        <v>#N/A</v>
      </c>
      <c r="AK685" s="225" t="e">
        <f t="shared" ca="1" si="414"/>
        <v>#N/A</v>
      </c>
      <c r="AL685" s="225" t="e">
        <f t="shared" ca="1" si="415"/>
        <v>#N/A</v>
      </c>
      <c r="AM685" t="b">
        <f t="shared" ca="1" si="416"/>
        <v>0</v>
      </c>
      <c r="AN685" t="b">
        <f t="shared" ca="1" si="393"/>
        <v>0</v>
      </c>
      <c r="AO685" t="b">
        <f t="shared" ca="1" si="427"/>
        <v>1</v>
      </c>
      <c r="AP685" t="b">
        <f t="shared" ca="1" si="417"/>
        <v>0</v>
      </c>
      <c r="AQ685" t="b">
        <f t="shared" ca="1" si="394"/>
        <v>0</v>
      </c>
      <c r="AR685" s="124" t="e">
        <f t="shared" ca="1" si="418"/>
        <v>#N/A</v>
      </c>
      <c r="AS685" s="124" t="e">
        <f t="shared" ca="1" si="419"/>
        <v>#N/A</v>
      </c>
      <c r="AT685" t="e">
        <f t="shared" ca="1" si="428"/>
        <v>#N/A</v>
      </c>
      <c r="AU685" t="e">
        <f t="shared" ca="1" si="428"/>
        <v>#N/A</v>
      </c>
    </row>
    <row r="686" spans="1:47" x14ac:dyDescent="0.25">
      <c r="A686">
        <v>654</v>
      </c>
      <c r="B686" s="74">
        <f ca="1">OFFSET(InputPriceData!B$15,CalculationsAndCharts!$A686+$A$11,0,1,1)</f>
        <v>40639</v>
      </c>
      <c r="C686" s="3">
        <f ca="1">OFFSET(InputPriceData!G$15,CalculationsAndCharts!$A686+$A$11,0,1,1)</f>
        <v>1598800</v>
      </c>
      <c r="D686" s="4">
        <f ca="1">OFFSET(InputPriceData!C$15,CalculationsAndCharts!$A686+$A$11,IF($C$7,7,0),1,1)</f>
        <v>32.24</v>
      </c>
      <c r="E686" s="4">
        <f ca="1">OFFSET(InputPriceData!D$15,CalculationsAndCharts!$A686+$A$11,IF($C$7,7,0),1,1)</f>
        <v>32.61</v>
      </c>
      <c r="F686" s="4">
        <f ca="1">OFFSET(InputPriceData!E$15,CalculationsAndCharts!$A686+$A$11,IF($C$7,7,0),1,1)</f>
        <v>32.14</v>
      </c>
      <c r="G686" s="4">
        <f ca="1">OFFSET(InputPriceData!F$15,CalculationsAndCharts!$A686+$A$11,IF($C$7,7,0),1,1)</f>
        <v>32.35</v>
      </c>
      <c r="H686" s="126" t="e">
        <f t="shared" si="397"/>
        <v>#N/A</v>
      </c>
      <c r="I686" s="41" t="e">
        <f t="shared" si="398"/>
        <v>#N/A</v>
      </c>
      <c r="J686" s="41" t="e">
        <f t="shared" si="398"/>
        <v>#N/A</v>
      </c>
      <c r="K686" s="215">
        <f t="shared" ca="1" si="399"/>
        <v>31.826250969789676</v>
      </c>
      <c r="L686" s="215">
        <f t="shared" ca="1" si="420"/>
        <v>31.826250969789676</v>
      </c>
      <c r="M686" s="121">
        <f t="shared" ca="1" si="400"/>
        <v>0.61663552683026357</v>
      </c>
      <c r="N686" s="121">
        <f t="shared" ca="1" si="421"/>
        <v>0.45425964227363419</v>
      </c>
      <c r="O686" s="121">
        <f t="shared" ca="1" si="422"/>
        <v>1.2730618686935913</v>
      </c>
      <c r="P686" s="121">
        <f t="shared" ca="1" si="429"/>
        <v>7.434130015247864E-2</v>
      </c>
      <c r="Q686" s="121">
        <f t="shared" ca="1" si="401"/>
        <v>0.31693653391092658</v>
      </c>
      <c r="R686" s="121">
        <f t="shared" ca="1" si="402"/>
        <v>0.29253270651714208</v>
      </c>
      <c r="S686" s="121"/>
      <c r="T686" s="124">
        <f t="shared" ca="1" si="403"/>
        <v>32.35</v>
      </c>
      <c r="U686" s="124">
        <f t="shared" ca="1" si="404"/>
        <v>28.11</v>
      </c>
      <c r="V686" s="121">
        <f t="shared" ca="1" si="405"/>
        <v>1</v>
      </c>
      <c r="W686" s="121" t="e">
        <f t="shared" si="423"/>
        <v>#N/A</v>
      </c>
      <c r="X686" s="124">
        <f t="shared" si="424"/>
        <v>0.2</v>
      </c>
      <c r="Y686" s="124">
        <f t="shared" si="425"/>
        <v>0.8</v>
      </c>
      <c r="Z686" t="e">
        <f t="shared" ca="1" si="406"/>
        <v>#N/A</v>
      </c>
      <c r="AA686" t="e">
        <f t="shared" ca="1" si="407"/>
        <v>#N/A</v>
      </c>
      <c r="AB686" t="e">
        <f t="shared" ca="1" si="408"/>
        <v>#N/A</v>
      </c>
      <c r="AC686" t="e">
        <f t="shared" ca="1" si="409"/>
        <v>#N/A</v>
      </c>
      <c r="AD686" t="b">
        <f t="shared" ca="1" si="410"/>
        <v>0</v>
      </c>
      <c r="AE686" t="b">
        <f t="shared" ca="1" si="396"/>
        <v>0</v>
      </c>
      <c r="AF686" t="b">
        <f t="shared" ca="1" si="426"/>
        <v>0</v>
      </c>
      <c r="AG686" t="b">
        <f t="shared" ca="1" si="411"/>
        <v>0</v>
      </c>
      <c r="AH686" t="b">
        <f t="shared" ca="1" si="392"/>
        <v>0</v>
      </c>
      <c r="AI686" s="225" t="e">
        <f t="shared" ca="1" si="412"/>
        <v>#N/A</v>
      </c>
      <c r="AJ686" s="225" t="e">
        <f t="shared" ca="1" si="413"/>
        <v>#N/A</v>
      </c>
      <c r="AK686" s="225" t="e">
        <f t="shared" ca="1" si="414"/>
        <v>#N/A</v>
      </c>
      <c r="AL686" s="225" t="e">
        <f t="shared" ca="1" si="415"/>
        <v>#N/A</v>
      </c>
      <c r="AM686" t="b">
        <f t="shared" ca="1" si="416"/>
        <v>0</v>
      </c>
      <c r="AN686" t="b">
        <f t="shared" ca="1" si="393"/>
        <v>0</v>
      </c>
      <c r="AO686" t="b">
        <f t="shared" ca="1" si="427"/>
        <v>1</v>
      </c>
      <c r="AP686" t="b">
        <f t="shared" ca="1" si="417"/>
        <v>0</v>
      </c>
      <c r="AQ686" t="b">
        <f t="shared" ca="1" si="394"/>
        <v>0</v>
      </c>
      <c r="AR686" s="124" t="e">
        <f t="shared" ca="1" si="418"/>
        <v>#N/A</v>
      </c>
      <c r="AS686" s="124" t="e">
        <f t="shared" ca="1" si="419"/>
        <v>#N/A</v>
      </c>
      <c r="AT686" t="e">
        <f t="shared" ca="1" si="428"/>
        <v>#N/A</v>
      </c>
      <c r="AU686" t="e">
        <f t="shared" ca="1" si="428"/>
        <v>#N/A</v>
      </c>
    </row>
    <row r="687" spans="1:47" x14ac:dyDescent="0.25">
      <c r="A687">
        <v>655</v>
      </c>
      <c r="B687" s="74">
        <f ca="1">OFFSET(InputPriceData!B$15,CalculationsAndCharts!$A687+$A$11,0,1,1)</f>
        <v>40638</v>
      </c>
      <c r="C687" s="3">
        <f ca="1">OFFSET(InputPriceData!G$15,CalculationsAndCharts!$A687+$A$11,0,1,1)</f>
        <v>1287800</v>
      </c>
      <c r="D687" s="4">
        <f ca="1">OFFSET(InputPriceData!C$15,CalculationsAndCharts!$A687+$A$11,IF($C$7,7,0),1,1)</f>
        <v>31.59</v>
      </c>
      <c r="E687" s="4">
        <f ca="1">OFFSET(InputPriceData!D$15,CalculationsAndCharts!$A687+$A$11,IF($C$7,7,0),1,1)</f>
        <v>32.5</v>
      </c>
      <c r="F687" s="4">
        <f ca="1">OFFSET(InputPriceData!E$15,CalculationsAndCharts!$A687+$A$11,IF($C$7,7,0),1,1)</f>
        <v>31.41</v>
      </c>
      <c r="G687" s="4">
        <f ca="1">OFFSET(InputPriceData!F$15,CalculationsAndCharts!$A687+$A$11,IF($C$7,7,0),1,1)</f>
        <v>32.229999999999997</v>
      </c>
      <c r="H687" s="126" t="e">
        <f t="shared" si="397"/>
        <v>#N/A</v>
      </c>
      <c r="I687" s="41" t="e">
        <f t="shared" si="398"/>
        <v>#N/A</v>
      </c>
      <c r="J687" s="41" t="e">
        <f t="shared" si="398"/>
        <v>#N/A</v>
      </c>
      <c r="K687" s="215">
        <f t="shared" ca="1" si="399"/>
        <v>31.58022394770957</v>
      </c>
      <c r="L687" s="215">
        <f t="shared" ca="1" si="420"/>
        <v>31.58022394770957</v>
      </c>
      <c r="M687" s="121">
        <f t="shared" ca="1" si="400"/>
        <v>0.72493885679488845</v>
      </c>
      <c r="N687" s="121">
        <f t="shared" ca="1" si="421"/>
        <v>0.38278279811630156</v>
      </c>
      <c r="O687" s="121">
        <f t="shared" ca="1" si="422"/>
        <v>1.2730618686935913</v>
      </c>
      <c r="P687" s="121">
        <f t="shared" ca="1" si="429"/>
        <v>7.434130015247864E-2</v>
      </c>
      <c r="Q687" s="121">
        <f t="shared" ca="1" si="401"/>
        <v>0.25730892257835175</v>
      </c>
      <c r="R687" s="121">
        <f t="shared" ca="1" si="402"/>
        <v>0.35583690576926486</v>
      </c>
      <c r="S687" s="121"/>
      <c r="T687" s="124">
        <f t="shared" ca="1" si="403"/>
        <v>32.229999999999997</v>
      </c>
      <c r="U687" s="124">
        <f t="shared" ca="1" si="404"/>
        <v>28</v>
      </c>
      <c r="V687" s="121">
        <f t="shared" ca="1" si="405"/>
        <v>1</v>
      </c>
      <c r="W687" s="121" t="e">
        <f t="shared" si="423"/>
        <v>#N/A</v>
      </c>
      <c r="X687" s="124">
        <f t="shared" si="424"/>
        <v>0.2</v>
      </c>
      <c r="Y687" s="124">
        <f t="shared" si="425"/>
        <v>0.8</v>
      </c>
      <c r="Z687" t="e">
        <f t="shared" ca="1" si="406"/>
        <v>#N/A</v>
      </c>
      <c r="AA687" t="e">
        <f t="shared" ca="1" si="407"/>
        <v>#N/A</v>
      </c>
      <c r="AB687" t="e">
        <f t="shared" ca="1" si="408"/>
        <v>#N/A</v>
      </c>
      <c r="AC687" t="e">
        <f t="shared" ca="1" si="409"/>
        <v>#N/A</v>
      </c>
      <c r="AD687" t="b">
        <f t="shared" ca="1" si="410"/>
        <v>0</v>
      </c>
      <c r="AE687" t="b">
        <f t="shared" ca="1" si="396"/>
        <v>0</v>
      </c>
      <c r="AF687" t="b">
        <f t="shared" ca="1" si="426"/>
        <v>0</v>
      </c>
      <c r="AG687" t="b">
        <f t="shared" ca="1" si="411"/>
        <v>0</v>
      </c>
      <c r="AH687" t="b">
        <f t="shared" ca="1" si="392"/>
        <v>0</v>
      </c>
      <c r="AI687" s="225" t="e">
        <f t="shared" ca="1" si="412"/>
        <v>#N/A</v>
      </c>
      <c r="AJ687" s="225" t="e">
        <f t="shared" ca="1" si="413"/>
        <v>#N/A</v>
      </c>
      <c r="AK687" s="225" t="e">
        <f t="shared" ca="1" si="414"/>
        <v>#N/A</v>
      </c>
      <c r="AL687" s="225" t="e">
        <f t="shared" ca="1" si="415"/>
        <v>#N/A</v>
      </c>
      <c r="AM687" t="b">
        <f t="shared" ca="1" si="416"/>
        <v>0</v>
      </c>
      <c r="AN687" t="b">
        <f t="shared" ca="1" si="393"/>
        <v>0</v>
      </c>
      <c r="AO687" t="b">
        <f t="shared" ca="1" si="427"/>
        <v>1</v>
      </c>
      <c r="AP687" t="b">
        <f t="shared" ca="1" si="417"/>
        <v>0</v>
      </c>
      <c r="AQ687" t="b">
        <f t="shared" ca="1" si="394"/>
        <v>0</v>
      </c>
      <c r="AR687" s="124" t="e">
        <f t="shared" ca="1" si="418"/>
        <v>#N/A</v>
      </c>
      <c r="AS687" s="124" t="e">
        <f t="shared" ca="1" si="419"/>
        <v>#N/A</v>
      </c>
      <c r="AT687" t="e">
        <f t="shared" ca="1" si="428"/>
        <v>#N/A</v>
      </c>
      <c r="AU687" t="e">
        <f t="shared" ca="1" si="428"/>
        <v>#N/A</v>
      </c>
    </row>
    <row r="688" spans="1:47" x14ac:dyDescent="0.25">
      <c r="A688">
        <v>656</v>
      </c>
      <c r="B688" s="74">
        <f ca="1">OFFSET(InputPriceData!B$15,CalculationsAndCharts!$A688+$A$11,0,1,1)</f>
        <v>40637</v>
      </c>
      <c r="C688" s="3">
        <f ca="1">OFFSET(InputPriceData!G$15,CalculationsAndCharts!$A688+$A$11,0,1,1)</f>
        <v>1115400</v>
      </c>
      <c r="D688" s="4">
        <f ca="1">OFFSET(InputPriceData!C$15,CalculationsAndCharts!$A688+$A$11,IF($C$7,7,0),1,1)</f>
        <v>31.61</v>
      </c>
      <c r="E688" s="4">
        <f ca="1">OFFSET(InputPriceData!D$15,CalculationsAndCharts!$A688+$A$11,IF($C$7,7,0),1,1)</f>
        <v>31.71</v>
      </c>
      <c r="F688" s="4">
        <f ca="1">OFFSET(InputPriceData!E$15,CalculationsAndCharts!$A688+$A$11,IF($C$7,7,0),1,1)</f>
        <v>31.22</v>
      </c>
      <c r="G688" s="4">
        <f ca="1">OFFSET(InputPriceData!F$15,CalculationsAndCharts!$A688+$A$11,IF($C$7,7,0),1,1)</f>
        <v>31.6</v>
      </c>
      <c r="H688" s="126" t="e">
        <f t="shared" si="397"/>
        <v>#N/A</v>
      </c>
      <c r="I688" s="41" t="e">
        <f t="shared" si="398"/>
        <v>#N/A</v>
      </c>
      <c r="J688" s="41" t="e">
        <f t="shared" si="398"/>
        <v>#N/A</v>
      </c>
      <c r="K688" s="215">
        <f t="shared" ca="1" si="399"/>
        <v>31.418885875833634</v>
      </c>
      <c r="L688" s="215">
        <f t="shared" ca="1" si="420"/>
        <v>31.418885875833634</v>
      </c>
      <c r="M688" s="121">
        <f t="shared" ca="1" si="400"/>
        <v>0.28773376862064881</v>
      </c>
      <c r="N688" s="121">
        <f t="shared" ca="1" si="421"/>
        <v>0.38625280125916706</v>
      </c>
      <c r="O688" s="121">
        <f t="shared" ca="1" si="422"/>
        <v>1.2730618686935913</v>
      </c>
      <c r="P688" s="121">
        <f t="shared" ca="1" si="429"/>
        <v>7.434130015247864E-2</v>
      </c>
      <c r="Q688" s="121">
        <f t="shared" ca="1" si="401"/>
        <v>0.26020367823194712</v>
      </c>
      <c r="R688" s="121">
        <f t="shared" ca="1" si="402"/>
        <v>0.46746016940974505</v>
      </c>
      <c r="S688" s="121"/>
      <c r="T688" s="124">
        <f t="shared" ca="1" si="403"/>
        <v>31.6</v>
      </c>
      <c r="U688" s="124">
        <f t="shared" ca="1" si="404"/>
        <v>28</v>
      </c>
      <c r="V688" s="121">
        <f t="shared" ca="1" si="405"/>
        <v>1</v>
      </c>
      <c r="W688" s="121" t="e">
        <f t="shared" si="423"/>
        <v>#N/A</v>
      </c>
      <c r="X688" s="124">
        <f t="shared" si="424"/>
        <v>0.2</v>
      </c>
      <c r="Y688" s="124">
        <f t="shared" si="425"/>
        <v>0.8</v>
      </c>
      <c r="Z688" t="e">
        <f t="shared" ca="1" si="406"/>
        <v>#N/A</v>
      </c>
      <c r="AA688" t="e">
        <f t="shared" ca="1" si="407"/>
        <v>#N/A</v>
      </c>
      <c r="AB688" t="e">
        <f t="shared" ca="1" si="408"/>
        <v>#N/A</v>
      </c>
      <c r="AC688" t="e">
        <f t="shared" ca="1" si="409"/>
        <v>#N/A</v>
      </c>
      <c r="AD688" t="b">
        <f t="shared" ca="1" si="410"/>
        <v>0</v>
      </c>
      <c r="AE688" t="b">
        <f t="shared" ca="1" si="396"/>
        <v>0</v>
      </c>
      <c r="AF688" t="b">
        <f t="shared" ca="1" si="426"/>
        <v>0</v>
      </c>
      <c r="AG688" t="b">
        <f t="shared" ca="1" si="411"/>
        <v>0</v>
      </c>
      <c r="AH688" t="b">
        <f t="shared" ca="1" si="392"/>
        <v>0</v>
      </c>
      <c r="AI688" s="225" t="e">
        <f t="shared" ca="1" si="412"/>
        <v>#N/A</v>
      </c>
      <c r="AJ688" s="225" t="e">
        <f t="shared" ca="1" si="413"/>
        <v>#N/A</v>
      </c>
      <c r="AK688" s="225" t="e">
        <f t="shared" ca="1" si="414"/>
        <v>#N/A</v>
      </c>
      <c r="AL688" s="225" t="e">
        <f t="shared" ca="1" si="415"/>
        <v>#N/A</v>
      </c>
      <c r="AM688" t="b">
        <f t="shared" ca="1" si="416"/>
        <v>0</v>
      </c>
      <c r="AN688" t="b">
        <f t="shared" ca="1" si="393"/>
        <v>0</v>
      </c>
      <c r="AO688" t="b">
        <f t="shared" ca="1" si="427"/>
        <v>1</v>
      </c>
      <c r="AP688" t="b">
        <f t="shared" ca="1" si="417"/>
        <v>0</v>
      </c>
      <c r="AQ688" t="b">
        <f t="shared" ca="1" si="394"/>
        <v>0</v>
      </c>
      <c r="AR688" s="124" t="e">
        <f t="shared" ca="1" si="418"/>
        <v>#N/A</v>
      </c>
      <c r="AS688" s="124" t="e">
        <f t="shared" ca="1" si="419"/>
        <v>#N/A</v>
      </c>
      <c r="AT688" t="e">
        <f t="shared" ca="1" si="428"/>
        <v>#N/A</v>
      </c>
      <c r="AU688" t="e">
        <f t="shared" ca="1" si="428"/>
        <v>#N/A</v>
      </c>
    </row>
    <row r="689" spans="1:47" x14ac:dyDescent="0.25">
      <c r="A689">
        <v>657</v>
      </c>
      <c r="B689" s="74">
        <f ca="1">OFFSET(InputPriceData!B$15,CalculationsAndCharts!$A689+$A$11,0,1,1)</f>
        <v>40634</v>
      </c>
      <c r="C689" s="3">
        <f ca="1">OFFSET(InputPriceData!G$15,CalculationsAndCharts!$A689+$A$11,0,1,1)</f>
        <v>1146700</v>
      </c>
      <c r="D689" s="4">
        <f ca="1">OFFSET(InputPriceData!C$15,CalculationsAndCharts!$A689+$A$11,IF($C$7,7,0),1,1)</f>
        <v>31.43</v>
      </c>
      <c r="E689" s="4">
        <f ca="1">OFFSET(InputPriceData!D$15,CalculationsAndCharts!$A689+$A$11,IF($C$7,7,0),1,1)</f>
        <v>31.7</v>
      </c>
      <c r="F689" s="4">
        <f ca="1">OFFSET(InputPriceData!E$15,CalculationsAndCharts!$A689+$A$11,IF($C$7,7,0),1,1)</f>
        <v>31.18</v>
      </c>
      <c r="G689" s="4">
        <f ca="1">OFFSET(InputPriceData!F$15,CalculationsAndCharts!$A689+$A$11,IF($C$7,7,0),1,1)</f>
        <v>31.55</v>
      </c>
      <c r="H689" s="126" t="e">
        <f t="shared" si="397"/>
        <v>#N/A</v>
      </c>
      <c r="I689" s="41" t="e">
        <f t="shared" si="398"/>
        <v>#N/A</v>
      </c>
      <c r="J689" s="41" t="e">
        <f t="shared" si="398"/>
        <v>#N/A</v>
      </c>
      <c r="K689" s="215">
        <f t="shared" ca="1" si="399"/>
        <v>31.331955494658672</v>
      </c>
      <c r="L689" s="215">
        <f t="shared" ca="1" si="420"/>
        <v>31.331955494658672</v>
      </c>
      <c r="M689" s="121">
        <f t="shared" ca="1" si="400"/>
        <v>0.39646991667405274</v>
      </c>
      <c r="N689" s="121">
        <f t="shared" ca="1" si="421"/>
        <v>0.46859580469999845</v>
      </c>
      <c r="O689" s="121">
        <f t="shared" ca="1" si="422"/>
        <v>1.2730618686935913</v>
      </c>
      <c r="P689" s="121">
        <f t="shared" ca="1" si="429"/>
        <v>7.434130015247864E-2</v>
      </c>
      <c r="Q689" s="121">
        <f t="shared" ca="1" si="401"/>
        <v>0.32889608712340873</v>
      </c>
      <c r="R689" s="121">
        <f t="shared" ca="1" si="402"/>
        <v>0.61040574806133718</v>
      </c>
      <c r="S689" s="121"/>
      <c r="T689" s="124">
        <f t="shared" ca="1" si="403"/>
        <v>31.55</v>
      </c>
      <c r="U689" s="124">
        <f t="shared" ca="1" si="404"/>
        <v>27.9</v>
      </c>
      <c r="V689" s="121">
        <f t="shared" ca="1" si="405"/>
        <v>1</v>
      </c>
      <c r="W689" s="121" t="e">
        <f t="shared" si="423"/>
        <v>#N/A</v>
      </c>
      <c r="X689" s="124">
        <f t="shared" si="424"/>
        <v>0.2</v>
      </c>
      <c r="Y689" s="124">
        <f t="shared" si="425"/>
        <v>0.8</v>
      </c>
      <c r="Z689" t="e">
        <f t="shared" ca="1" si="406"/>
        <v>#N/A</v>
      </c>
      <c r="AA689" t="e">
        <f t="shared" ca="1" si="407"/>
        <v>#N/A</v>
      </c>
      <c r="AB689" t="e">
        <f t="shared" ca="1" si="408"/>
        <v>#N/A</v>
      </c>
      <c r="AC689" t="e">
        <f t="shared" ca="1" si="409"/>
        <v>#N/A</v>
      </c>
      <c r="AD689" t="b">
        <f t="shared" ca="1" si="410"/>
        <v>0</v>
      </c>
      <c r="AE689" t="b">
        <f t="shared" ca="1" si="396"/>
        <v>0</v>
      </c>
      <c r="AF689" t="b">
        <f t="shared" ca="1" si="426"/>
        <v>0</v>
      </c>
      <c r="AG689" t="b">
        <f t="shared" ca="1" si="411"/>
        <v>0</v>
      </c>
      <c r="AH689" t="b">
        <f t="shared" ca="1" si="392"/>
        <v>0</v>
      </c>
      <c r="AI689" s="225" t="e">
        <f t="shared" ca="1" si="412"/>
        <v>#N/A</v>
      </c>
      <c r="AJ689" s="225" t="e">
        <f t="shared" ca="1" si="413"/>
        <v>#N/A</v>
      </c>
      <c r="AK689" s="225" t="e">
        <f t="shared" ca="1" si="414"/>
        <v>#N/A</v>
      </c>
      <c r="AL689" s="225" t="e">
        <f t="shared" ca="1" si="415"/>
        <v>#N/A</v>
      </c>
      <c r="AM689" t="b">
        <f t="shared" ca="1" si="416"/>
        <v>0</v>
      </c>
      <c r="AN689" t="b">
        <f t="shared" ca="1" si="393"/>
        <v>0</v>
      </c>
      <c r="AO689" t="b">
        <f t="shared" ca="1" si="427"/>
        <v>1</v>
      </c>
      <c r="AP689" t="b">
        <f t="shared" ca="1" si="417"/>
        <v>0</v>
      </c>
      <c r="AQ689" t="b">
        <f t="shared" ca="1" si="394"/>
        <v>0</v>
      </c>
      <c r="AR689" s="124" t="e">
        <f t="shared" ca="1" si="418"/>
        <v>#N/A</v>
      </c>
      <c r="AS689" s="124" t="e">
        <f t="shared" ca="1" si="419"/>
        <v>#N/A</v>
      </c>
      <c r="AT689" t="e">
        <f t="shared" ca="1" si="428"/>
        <v>#N/A</v>
      </c>
      <c r="AU689" t="e">
        <f t="shared" ca="1" si="428"/>
        <v>#N/A</v>
      </c>
    </row>
    <row r="690" spans="1:47" x14ac:dyDescent="0.25">
      <c r="A690">
        <v>658</v>
      </c>
      <c r="B690" s="74">
        <f ca="1">OFFSET(InputPriceData!B$15,CalculationsAndCharts!$A690+$A$11,0,1,1)</f>
        <v>40633</v>
      </c>
      <c r="C690" s="3">
        <f ca="1">OFFSET(InputPriceData!G$15,CalculationsAndCharts!$A690+$A$11,0,1,1)</f>
        <v>902800</v>
      </c>
      <c r="D690" s="4">
        <f ca="1">OFFSET(InputPriceData!C$15,CalculationsAndCharts!$A690+$A$11,IF($C$7,7,0),1,1)</f>
        <v>31.41</v>
      </c>
      <c r="E690" s="4">
        <f ca="1">OFFSET(InputPriceData!D$15,CalculationsAndCharts!$A690+$A$11,IF($C$7,7,0),1,1)</f>
        <v>31.45</v>
      </c>
      <c r="F690" s="4">
        <f ca="1">OFFSET(InputPriceData!E$15,CalculationsAndCharts!$A690+$A$11,IF($C$7,7,0),1,1)</f>
        <v>30.86</v>
      </c>
      <c r="G690" s="4">
        <f ca="1">OFFSET(InputPriceData!F$15,CalculationsAndCharts!$A690+$A$11,IF($C$7,7,0),1,1)</f>
        <v>31.35</v>
      </c>
      <c r="H690" s="126" t="e">
        <f t="shared" si="397"/>
        <v>#N/A</v>
      </c>
      <c r="I690" s="41" t="e">
        <f t="shared" si="398"/>
        <v>#N/A</v>
      </c>
      <c r="J690" s="41" t="e">
        <f t="shared" si="398"/>
        <v>#N/A</v>
      </c>
      <c r="K690" s="215">
        <f t="shared" ca="1" si="399"/>
        <v>31.270181844752187</v>
      </c>
      <c r="L690" s="215">
        <f t="shared" ca="1" si="420"/>
        <v>31.270181844752187</v>
      </c>
      <c r="M690" s="121">
        <f t="shared" ca="1" si="400"/>
        <v>0.35869122583673263</v>
      </c>
      <c r="N690" s="121">
        <f t="shared" ca="1" si="421"/>
        <v>0.59094785268286898</v>
      </c>
      <c r="O690" s="121">
        <f t="shared" ca="1" si="422"/>
        <v>1.2730618686935913</v>
      </c>
      <c r="P690" s="121">
        <f t="shared" ca="1" si="429"/>
        <v>7.434130015247864E-2</v>
      </c>
      <c r="Q690" s="121">
        <f t="shared" ca="1" si="401"/>
        <v>0.43096495220660114</v>
      </c>
      <c r="R690" s="121">
        <f t="shared" ca="1" si="402"/>
        <v>0.76355899566852137</v>
      </c>
      <c r="S690" s="121"/>
      <c r="T690" s="124">
        <f t="shared" ca="1" si="403"/>
        <v>31.55</v>
      </c>
      <c r="U690" s="124">
        <f t="shared" ca="1" si="404"/>
        <v>27.9</v>
      </c>
      <c r="V690" s="121">
        <f t="shared" ca="1" si="405"/>
        <v>0.94520547945205502</v>
      </c>
      <c r="W690" s="121" t="e">
        <f t="shared" si="423"/>
        <v>#N/A</v>
      </c>
      <c r="X690" s="124">
        <f t="shared" si="424"/>
        <v>0.2</v>
      </c>
      <c r="Y690" s="124">
        <f t="shared" si="425"/>
        <v>0.8</v>
      </c>
      <c r="Z690" t="e">
        <f t="shared" ca="1" si="406"/>
        <v>#N/A</v>
      </c>
      <c r="AA690" t="e">
        <f t="shared" ca="1" si="407"/>
        <v>#N/A</v>
      </c>
      <c r="AB690" t="e">
        <f t="shared" ca="1" si="408"/>
        <v>#N/A</v>
      </c>
      <c r="AC690" t="e">
        <f t="shared" ca="1" si="409"/>
        <v>#N/A</v>
      </c>
      <c r="AD690" t="b">
        <f t="shared" ca="1" si="410"/>
        <v>0</v>
      </c>
      <c r="AE690" t="b">
        <f t="shared" ca="1" si="396"/>
        <v>0</v>
      </c>
      <c r="AF690" t="b">
        <f t="shared" ca="1" si="426"/>
        <v>0</v>
      </c>
      <c r="AG690" t="b">
        <f t="shared" ca="1" si="411"/>
        <v>0</v>
      </c>
      <c r="AH690" t="b">
        <f t="shared" ca="1" si="392"/>
        <v>0</v>
      </c>
      <c r="AI690" s="225" t="e">
        <f t="shared" ca="1" si="412"/>
        <v>#N/A</v>
      </c>
      <c r="AJ690" s="225" t="e">
        <f t="shared" ca="1" si="413"/>
        <v>#N/A</v>
      </c>
      <c r="AK690" s="225" t="e">
        <f t="shared" ca="1" si="414"/>
        <v>#N/A</v>
      </c>
      <c r="AL690" s="225" t="e">
        <f t="shared" ca="1" si="415"/>
        <v>#N/A</v>
      </c>
      <c r="AM690" t="b">
        <f t="shared" ca="1" si="416"/>
        <v>0</v>
      </c>
      <c r="AN690" t="b">
        <f t="shared" ca="1" si="393"/>
        <v>0</v>
      </c>
      <c r="AO690" t="b">
        <f t="shared" ca="1" si="427"/>
        <v>1</v>
      </c>
      <c r="AP690" t="b">
        <f t="shared" ca="1" si="417"/>
        <v>0</v>
      </c>
      <c r="AQ690" t="b">
        <f t="shared" ca="1" si="394"/>
        <v>0</v>
      </c>
      <c r="AR690" s="124" t="e">
        <f t="shared" ca="1" si="418"/>
        <v>#N/A</v>
      </c>
      <c r="AS690" s="124" t="e">
        <f t="shared" ca="1" si="419"/>
        <v>#N/A</v>
      </c>
      <c r="AT690" t="e">
        <f t="shared" ca="1" si="428"/>
        <v>#N/A</v>
      </c>
      <c r="AU690" t="e">
        <f t="shared" ca="1" si="428"/>
        <v>#N/A</v>
      </c>
    </row>
    <row r="691" spans="1:47" x14ac:dyDescent="0.25">
      <c r="A691">
        <v>659</v>
      </c>
      <c r="B691" s="74">
        <f ca="1">OFFSET(InputPriceData!B$15,CalculationsAndCharts!$A691+$A$11,0,1,1)</f>
        <v>40632</v>
      </c>
      <c r="C691" s="3">
        <f ca="1">OFFSET(InputPriceData!G$15,CalculationsAndCharts!$A691+$A$11,0,1,1)</f>
        <v>1948800</v>
      </c>
      <c r="D691" s="4">
        <f ca="1">OFFSET(InputPriceData!C$15,CalculationsAndCharts!$A691+$A$11,IF($C$7,7,0),1,1)</f>
        <v>30.75</v>
      </c>
      <c r="E691" s="4">
        <f ca="1">OFFSET(InputPriceData!D$15,CalculationsAndCharts!$A691+$A$11,IF($C$7,7,0),1,1)</f>
        <v>31.7</v>
      </c>
      <c r="F691" s="4">
        <f ca="1">OFFSET(InputPriceData!E$15,CalculationsAndCharts!$A691+$A$11,IF($C$7,7,0),1,1)</f>
        <v>30.67</v>
      </c>
      <c r="G691" s="4">
        <f ca="1">OFFSET(InputPriceData!F$15,CalculationsAndCharts!$A691+$A$11,IF($C$7,7,0),1,1)</f>
        <v>31.54</v>
      </c>
      <c r="H691" s="126" t="e">
        <f t="shared" si="397"/>
        <v>#N/A</v>
      </c>
      <c r="I691" s="41" t="e">
        <f t="shared" si="398"/>
        <v>#N/A</v>
      </c>
      <c r="J691" s="41" t="e">
        <f t="shared" si="398"/>
        <v>#N/A</v>
      </c>
      <c r="K691" s="215">
        <f t="shared" ca="1" si="399"/>
        <v>31.230659599099337</v>
      </c>
      <c r="L691" s="215">
        <f t="shared" ca="1" si="420"/>
        <v>31.230659599099337</v>
      </c>
      <c r="M691" s="121">
        <f t="shared" ca="1" si="400"/>
        <v>0.73862839142594727</v>
      </c>
      <c r="N691" s="121">
        <f t="shared" ca="1" si="421"/>
        <v>0.75710860011074699</v>
      </c>
      <c r="O691" s="121">
        <f t="shared" ca="1" si="422"/>
        <v>1.2730618686935913</v>
      </c>
      <c r="P691" s="121">
        <f t="shared" ca="1" si="429"/>
        <v>7.434130015247864E-2</v>
      </c>
      <c r="Q691" s="121">
        <f t="shared" ca="1" si="401"/>
        <v>0.56958003214145347</v>
      </c>
      <c r="R691" s="121">
        <f t="shared" ca="1" si="402"/>
        <v>0.89981939838373726</v>
      </c>
      <c r="S691" s="121"/>
      <c r="T691" s="124">
        <f t="shared" ca="1" si="403"/>
        <v>31.55</v>
      </c>
      <c r="U691" s="124">
        <f t="shared" ca="1" si="404"/>
        <v>27.9</v>
      </c>
      <c r="V691" s="121">
        <f t="shared" ca="1" si="405"/>
        <v>0.99726027397260231</v>
      </c>
      <c r="W691" s="121" t="e">
        <f t="shared" si="423"/>
        <v>#N/A</v>
      </c>
      <c r="X691" s="124">
        <f t="shared" si="424"/>
        <v>0.2</v>
      </c>
      <c r="Y691" s="124">
        <f t="shared" si="425"/>
        <v>0.8</v>
      </c>
      <c r="Z691" t="e">
        <f t="shared" ca="1" si="406"/>
        <v>#N/A</v>
      </c>
      <c r="AA691" t="e">
        <f t="shared" ca="1" si="407"/>
        <v>#N/A</v>
      </c>
      <c r="AB691" t="e">
        <f t="shared" ca="1" si="408"/>
        <v>#N/A</v>
      </c>
      <c r="AC691" t="e">
        <f t="shared" ca="1" si="409"/>
        <v>#N/A</v>
      </c>
      <c r="AD691" t="b">
        <f t="shared" ca="1" si="410"/>
        <v>0</v>
      </c>
      <c r="AE691" t="b">
        <f t="shared" ca="1" si="396"/>
        <v>0</v>
      </c>
      <c r="AF691" t="b">
        <f t="shared" ca="1" si="426"/>
        <v>0</v>
      </c>
      <c r="AG691" t="b">
        <f t="shared" ca="1" si="411"/>
        <v>0</v>
      </c>
      <c r="AH691" t="b">
        <f t="shared" ca="1" si="392"/>
        <v>0</v>
      </c>
      <c r="AI691" s="225" t="e">
        <f t="shared" ca="1" si="412"/>
        <v>#N/A</v>
      </c>
      <c r="AJ691" s="225" t="e">
        <f t="shared" ca="1" si="413"/>
        <v>#N/A</v>
      </c>
      <c r="AK691" s="225" t="e">
        <f t="shared" ca="1" si="414"/>
        <v>#N/A</v>
      </c>
      <c r="AL691" s="225" t="e">
        <f t="shared" ca="1" si="415"/>
        <v>#N/A</v>
      </c>
      <c r="AM691" t="b">
        <f t="shared" ca="1" si="416"/>
        <v>0</v>
      </c>
      <c r="AN691" t="b">
        <f t="shared" ca="1" si="393"/>
        <v>0</v>
      </c>
      <c r="AO691" t="b">
        <f t="shared" ca="1" si="427"/>
        <v>1</v>
      </c>
      <c r="AP691" t="b">
        <f t="shared" ca="1" si="417"/>
        <v>0</v>
      </c>
      <c r="AQ691" t="b">
        <f t="shared" ca="1" si="394"/>
        <v>0</v>
      </c>
      <c r="AR691" s="124" t="e">
        <f t="shared" ca="1" si="418"/>
        <v>#N/A</v>
      </c>
      <c r="AS691" s="124" t="e">
        <f t="shared" ca="1" si="419"/>
        <v>#N/A</v>
      </c>
      <c r="AT691" t="e">
        <f t="shared" ca="1" si="428"/>
        <v>#N/A</v>
      </c>
      <c r="AU691" t="e">
        <f t="shared" ca="1" si="428"/>
        <v>#N/A</v>
      </c>
    </row>
    <row r="692" spans="1:47" x14ac:dyDescent="0.25">
      <c r="A692">
        <v>660</v>
      </c>
      <c r="B692" s="74">
        <f ca="1">OFFSET(InputPriceData!B$15,CalculationsAndCharts!$A692+$A$11,0,1,1)</f>
        <v>40631</v>
      </c>
      <c r="C692" s="3">
        <f ca="1">OFFSET(InputPriceData!G$15,CalculationsAndCharts!$A692+$A$11,0,1,1)</f>
        <v>5736100</v>
      </c>
      <c r="D692" s="4">
        <f ca="1">OFFSET(InputPriceData!C$15,CalculationsAndCharts!$A692+$A$11,IF($C$7,7,0),1,1)</f>
        <v>31.42</v>
      </c>
      <c r="E692" s="4">
        <f ca="1">OFFSET(InputPriceData!D$15,CalculationsAndCharts!$A692+$A$11,IF($C$7,7,0),1,1)</f>
        <v>31.52</v>
      </c>
      <c r="F692" s="4">
        <f ca="1">OFFSET(InputPriceData!E$15,CalculationsAndCharts!$A692+$A$11,IF($C$7,7,0),1,1)</f>
        <v>30.35</v>
      </c>
      <c r="G692" s="4">
        <f ca="1">OFFSET(InputPriceData!F$15,CalculationsAndCharts!$A692+$A$11,IF($C$7,7,0),1,1)</f>
        <v>30.52</v>
      </c>
      <c r="H692" s="126" t="e">
        <f t="shared" si="397"/>
        <v>#N/A</v>
      </c>
      <c r="I692" s="41" t="e">
        <f t="shared" si="398"/>
        <v>#N/A</v>
      </c>
      <c r="J692" s="41" t="e">
        <f t="shared" si="398"/>
        <v>#N/A</v>
      </c>
      <c r="K692" s="215">
        <f t="shared" ca="1" si="399"/>
        <v>31.266484996609744</v>
      </c>
      <c r="L692" s="215">
        <f t="shared" ca="1" si="420"/>
        <v>31.266484996609744</v>
      </c>
      <c r="M692" s="121">
        <f t="shared" ca="1" si="400"/>
        <v>-0.14138079295580541</v>
      </c>
      <c r="N692" s="121">
        <f t="shared" ca="1" si="421"/>
        <v>1.032810215372975</v>
      </c>
      <c r="O692" s="121">
        <f t="shared" ca="1" si="422"/>
        <v>1.2730618686935913</v>
      </c>
      <c r="P692" s="121">
        <f t="shared" ca="1" si="429"/>
        <v>7.434130015247864E-2</v>
      </c>
      <c r="Q692" s="121">
        <f t="shared" ca="1" si="401"/>
        <v>0.79957659889576149</v>
      </c>
      <c r="R692" s="121">
        <f t="shared" ca="1" si="402"/>
        <v>0.98521047690698405</v>
      </c>
      <c r="S692" s="121"/>
      <c r="T692" s="124">
        <f t="shared" ca="1" si="403"/>
        <v>31.55</v>
      </c>
      <c r="U692" s="124">
        <f t="shared" ca="1" si="404"/>
        <v>27.9</v>
      </c>
      <c r="V692" s="121">
        <f t="shared" ca="1" si="405"/>
        <v>0.71780821917808202</v>
      </c>
      <c r="W692" s="121" t="e">
        <f t="shared" si="423"/>
        <v>#N/A</v>
      </c>
      <c r="X692" s="124">
        <f t="shared" si="424"/>
        <v>0.2</v>
      </c>
      <c r="Y692" s="124">
        <f t="shared" si="425"/>
        <v>0.8</v>
      </c>
      <c r="Z692" t="e">
        <f t="shared" ca="1" si="406"/>
        <v>#N/A</v>
      </c>
      <c r="AA692" t="e">
        <f t="shared" ca="1" si="407"/>
        <v>#N/A</v>
      </c>
      <c r="AB692" t="e">
        <f t="shared" ca="1" si="408"/>
        <v>#N/A</v>
      </c>
      <c r="AC692" t="e">
        <f t="shared" ca="1" si="409"/>
        <v>#N/A</v>
      </c>
      <c r="AD692" t="b">
        <f t="shared" ca="1" si="410"/>
        <v>0</v>
      </c>
      <c r="AE692" t="b">
        <f t="shared" ca="1" si="396"/>
        <v>0</v>
      </c>
      <c r="AF692" t="b">
        <f t="shared" ca="1" si="426"/>
        <v>0</v>
      </c>
      <c r="AG692" t="b">
        <f t="shared" ca="1" si="411"/>
        <v>0</v>
      </c>
      <c r="AH692" t="b">
        <f t="shared" ca="1" si="392"/>
        <v>0</v>
      </c>
      <c r="AI692" s="225" t="e">
        <f t="shared" ca="1" si="412"/>
        <v>#N/A</v>
      </c>
      <c r="AJ692" s="225" t="e">
        <f t="shared" ca="1" si="413"/>
        <v>#N/A</v>
      </c>
      <c r="AK692" s="225" t="e">
        <f t="shared" ca="1" si="414"/>
        <v>#N/A</v>
      </c>
      <c r="AL692" s="225" t="e">
        <f t="shared" ca="1" si="415"/>
        <v>#N/A</v>
      </c>
      <c r="AM692" t="b">
        <f t="shared" ca="1" si="416"/>
        <v>0</v>
      </c>
      <c r="AN692" t="b">
        <f t="shared" ca="1" si="393"/>
        <v>0</v>
      </c>
      <c r="AO692" t="b">
        <f t="shared" ca="1" si="427"/>
        <v>1</v>
      </c>
      <c r="AP692" t="b">
        <f t="shared" ca="1" si="417"/>
        <v>0</v>
      </c>
      <c r="AQ692" t="b">
        <f t="shared" ca="1" si="394"/>
        <v>0</v>
      </c>
      <c r="AR692" s="124" t="e">
        <f t="shared" ca="1" si="418"/>
        <v>#N/A</v>
      </c>
      <c r="AS692" s="124" t="e">
        <f t="shared" ca="1" si="419"/>
        <v>#N/A</v>
      </c>
      <c r="AT692" t="e">
        <f t="shared" ca="1" si="428"/>
        <v>#N/A</v>
      </c>
      <c r="AU692" t="e">
        <f t="shared" ca="1" si="428"/>
        <v>#N/A</v>
      </c>
    </row>
    <row r="693" spans="1:47" x14ac:dyDescent="0.25">
      <c r="A693">
        <v>661</v>
      </c>
      <c r="B693" s="74">
        <f ca="1">OFFSET(InputPriceData!B$15,CalculationsAndCharts!$A693+$A$11,0,1,1)</f>
        <v>40630</v>
      </c>
      <c r="C693" s="3">
        <f ca="1">OFFSET(InputPriceData!G$15,CalculationsAndCharts!$A693+$A$11,0,1,1)</f>
        <v>855800</v>
      </c>
      <c r="D693" s="4">
        <f ca="1">OFFSET(InputPriceData!C$15,CalculationsAndCharts!$A693+$A$11,IF($C$7,7,0),1,1)</f>
        <v>31.52</v>
      </c>
      <c r="E693" s="4">
        <f ca="1">OFFSET(InputPriceData!D$15,CalculationsAndCharts!$A693+$A$11,IF($C$7,7,0),1,1)</f>
        <v>32.08</v>
      </c>
      <c r="F693" s="4">
        <f ca="1">OFFSET(InputPriceData!E$15,CalculationsAndCharts!$A693+$A$11,IF($C$7,7,0),1,1)</f>
        <v>31.32</v>
      </c>
      <c r="G693" s="4">
        <f ca="1">OFFSET(InputPriceData!F$15,CalculationsAndCharts!$A693+$A$11,IF($C$7,7,0),1,1)</f>
        <v>31.49</v>
      </c>
      <c r="H693" s="126" t="e">
        <f t="shared" si="397"/>
        <v>#N/A</v>
      </c>
      <c r="I693" s="41" t="e">
        <f t="shared" ref="I693:J712" si="430">IF($A693=$E$25,I$32,NA())</f>
        <v>#N/A</v>
      </c>
      <c r="J693" s="41" t="e">
        <f t="shared" si="430"/>
        <v>#N/A</v>
      </c>
      <c r="K693" s="215">
        <f t="shared" ca="1" si="399"/>
        <v>31.208042263008252</v>
      </c>
      <c r="L693" s="215">
        <f t="shared" ca="1" si="420"/>
        <v>31.208042263008252</v>
      </c>
      <c r="M693" s="121">
        <f t="shared" ca="1" si="400"/>
        <v>0.98866941703025879</v>
      </c>
      <c r="N693" s="121">
        <f t="shared" ca="1" si="421"/>
        <v>1.2512737156360623</v>
      </c>
      <c r="O693" s="121">
        <f t="shared" ca="1" si="422"/>
        <v>1.2730618686935913</v>
      </c>
      <c r="P693" s="121">
        <f t="shared" ca="1" si="429"/>
        <v>7.434130015247864E-2</v>
      </c>
      <c r="Q693" s="121">
        <f t="shared" ca="1" si="401"/>
        <v>0.9818238264785546</v>
      </c>
      <c r="R693" s="121">
        <f t="shared" ca="1" si="402"/>
        <v>1.0077988284279416</v>
      </c>
      <c r="S693" s="121"/>
      <c r="T693" s="124">
        <f t="shared" ca="1" si="403"/>
        <v>31.55</v>
      </c>
      <c r="U693" s="124">
        <f t="shared" ca="1" si="404"/>
        <v>27.9</v>
      </c>
      <c r="V693" s="121">
        <f t="shared" ca="1" si="405"/>
        <v>0.98356164383561584</v>
      </c>
      <c r="W693" s="121" t="e">
        <f t="shared" si="423"/>
        <v>#N/A</v>
      </c>
      <c r="X693" s="124">
        <f t="shared" si="424"/>
        <v>0.2</v>
      </c>
      <c r="Y693" s="124">
        <f t="shared" si="425"/>
        <v>0.8</v>
      </c>
      <c r="Z693" t="e">
        <f t="shared" ca="1" si="406"/>
        <v>#N/A</v>
      </c>
      <c r="AA693" t="e">
        <f t="shared" ca="1" si="407"/>
        <v>#N/A</v>
      </c>
      <c r="AB693" t="e">
        <f t="shared" ca="1" si="408"/>
        <v>#N/A</v>
      </c>
      <c r="AC693" t="e">
        <f t="shared" ca="1" si="409"/>
        <v>#N/A</v>
      </c>
      <c r="AD693" t="b">
        <f t="shared" ca="1" si="410"/>
        <v>0</v>
      </c>
      <c r="AE693" t="b">
        <f t="shared" ca="1" si="396"/>
        <v>0</v>
      </c>
      <c r="AF693" t="b">
        <f t="shared" ca="1" si="426"/>
        <v>0</v>
      </c>
      <c r="AG693" t="b">
        <f t="shared" ca="1" si="411"/>
        <v>0</v>
      </c>
      <c r="AH693" t="b">
        <f t="shared" ca="1" si="392"/>
        <v>0</v>
      </c>
      <c r="AI693" s="225" t="e">
        <f t="shared" ca="1" si="412"/>
        <v>#N/A</v>
      </c>
      <c r="AJ693" s="225" t="e">
        <f t="shared" ca="1" si="413"/>
        <v>#N/A</v>
      </c>
      <c r="AK693" s="225" t="e">
        <f t="shared" ca="1" si="414"/>
        <v>#N/A</v>
      </c>
      <c r="AL693" s="225" t="e">
        <f t="shared" ca="1" si="415"/>
        <v>#N/A</v>
      </c>
      <c r="AM693" t="b">
        <f t="shared" ca="1" si="416"/>
        <v>0</v>
      </c>
      <c r="AN693" t="b">
        <f t="shared" ca="1" si="393"/>
        <v>0</v>
      </c>
      <c r="AO693" t="b">
        <f t="shared" ca="1" si="427"/>
        <v>1</v>
      </c>
      <c r="AP693" t="b">
        <f t="shared" ca="1" si="417"/>
        <v>0</v>
      </c>
      <c r="AQ693" t="b">
        <f t="shared" ca="1" si="394"/>
        <v>0</v>
      </c>
      <c r="AR693" s="124" t="e">
        <f t="shared" ca="1" si="418"/>
        <v>#N/A</v>
      </c>
      <c r="AS693" s="124" t="e">
        <f t="shared" ca="1" si="419"/>
        <v>#N/A</v>
      </c>
      <c r="AT693" t="e">
        <f t="shared" ca="1" si="428"/>
        <v>#N/A</v>
      </c>
      <c r="AU693" t="e">
        <f t="shared" ca="1" si="428"/>
        <v>#N/A</v>
      </c>
    </row>
    <row r="694" spans="1:47" x14ac:dyDescent="0.25">
      <c r="A694">
        <v>662</v>
      </c>
      <c r="B694" s="74">
        <f ca="1">OFFSET(InputPriceData!B$15,CalculationsAndCharts!$A694+$A$11,0,1,1)</f>
        <v>40627</v>
      </c>
      <c r="C694" s="3">
        <f ca="1">OFFSET(InputPriceData!G$15,CalculationsAndCharts!$A694+$A$11,0,1,1)</f>
        <v>1128200</v>
      </c>
      <c r="D694" s="4">
        <f ca="1">OFFSET(InputPriceData!C$15,CalculationsAndCharts!$A694+$A$11,IF($C$7,7,0),1,1)</f>
        <v>31.31</v>
      </c>
      <c r="E694" s="4">
        <f ca="1">OFFSET(InputPriceData!D$15,CalculationsAndCharts!$A694+$A$11,IF($C$7,7,0),1,1)</f>
        <v>31.72</v>
      </c>
      <c r="F694" s="4">
        <f ca="1">OFFSET(InputPriceData!E$15,CalculationsAndCharts!$A694+$A$11,IF($C$7,7,0),1,1)</f>
        <v>31.16</v>
      </c>
      <c r="G694" s="4">
        <f ca="1">OFFSET(InputPriceData!F$15,CalculationsAndCharts!$A694+$A$11,IF($C$7,7,0),1,1)</f>
        <v>31.55</v>
      </c>
      <c r="H694" s="126" t="e">
        <f t="shared" si="397"/>
        <v>#N/A</v>
      </c>
      <c r="I694" s="41" t="e">
        <f t="shared" si="430"/>
        <v>#N/A</v>
      </c>
      <c r="J694" s="41" t="e">
        <f t="shared" si="430"/>
        <v>#N/A</v>
      </c>
      <c r="K694" s="215">
        <f t="shared" ca="1" si="399"/>
        <v>30.940984425245702</v>
      </c>
      <c r="L694" s="215">
        <f t="shared" ca="1" si="420"/>
        <v>30.940984425245702</v>
      </c>
      <c r="M694" s="121">
        <f t="shared" ca="1" si="400"/>
        <v>1.3390143159065637</v>
      </c>
      <c r="N694" s="121">
        <f t="shared" ca="1" si="421"/>
        <v>1.2730618686935913</v>
      </c>
      <c r="O694" s="121">
        <f t="shared" ca="1" si="422"/>
        <v>1.2730618686935913</v>
      </c>
      <c r="P694" s="121">
        <f t="shared" ca="1" si="429"/>
        <v>7.434130015247864E-2</v>
      </c>
      <c r="Q694" s="121">
        <f t="shared" ca="1" si="401"/>
        <v>1</v>
      </c>
      <c r="R694" s="121">
        <f t="shared" ca="1" si="402"/>
        <v>0.99064956374515589</v>
      </c>
      <c r="S694" s="121"/>
      <c r="T694" s="124">
        <f t="shared" ca="1" si="403"/>
        <v>31.55</v>
      </c>
      <c r="U694" s="124">
        <f t="shared" ca="1" si="404"/>
        <v>27.9</v>
      </c>
      <c r="V694" s="121">
        <f t="shared" ca="1" si="405"/>
        <v>1</v>
      </c>
      <c r="W694" s="121" t="e">
        <f t="shared" si="423"/>
        <v>#N/A</v>
      </c>
      <c r="X694" s="124">
        <f t="shared" si="424"/>
        <v>0.2</v>
      </c>
      <c r="Y694" s="124">
        <f t="shared" si="425"/>
        <v>0.8</v>
      </c>
      <c r="Z694" t="e">
        <f t="shared" ca="1" si="406"/>
        <v>#N/A</v>
      </c>
      <c r="AA694" t="e">
        <f t="shared" ca="1" si="407"/>
        <v>#N/A</v>
      </c>
      <c r="AB694" t="e">
        <f t="shared" ca="1" si="408"/>
        <v>#N/A</v>
      </c>
      <c r="AC694" t="e">
        <f t="shared" ca="1" si="409"/>
        <v>#N/A</v>
      </c>
      <c r="AD694" t="b">
        <f t="shared" ca="1" si="410"/>
        <v>0</v>
      </c>
      <c r="AE694" t="b">
        <f t="shared" ca="1" si="396"/>
        <v>0</v>
      </c>
      <c r="AF694" t="b">
        <f t="shared" ca="1" si="426"/>
        <v>0</v>
      </c>
      <c r="AG694" t="b">
        <f t="shared" ca="1" si="411"/>
        <v>0</v>
      </c>
      <c r="AH694" t="b">
        <f t="shared" ca="1" si="392"/>
        <v>0</v>
      </c>
      <c r="AI694" s="225" t="e">
        <f t="shared" ca="1" si="412"/>
        <v>#N/A</v>
      </c>
      <c r="AJ694" s="225" t="e">
        <f t="shared" ca="1" si="413"/>
        <v>#N/A</v>
      </c>
      <c r="AK694" s="225" t="e">
        <f t="shared" ca="1" si="414"/>
        <v>#N/A</v>
      </c>
      <c r="AL694" s="225" t="e">
        <f t="shared" ca="1" si="415"/>
        <v>#N/A</v>
      </c>
      <c r="AM694" t="b">
        <f t="shared" ca="1" si="416"/>
        <v>0</v>
      </c>
      <c r="AN694" t="b">
        <f t="shared" ca="1" si="393"/>
        <v>0</v>
      </c>
      <c r="AO694" t="b">
        <f t="shared" ca="1" si="427"/>
        <v>1</v>
      </c>
      <c r="AP694" t="b">
        <f t="shared" ca="1" si="417"/>
        <v>0</v>
      </c>
      <c r="AQ694" t="b">
        <f t="shared" ca="1" si="394"/>
        <v>0</v>
      </c>
      <c r="AR694" s="124" t="e">
        <f t="shared" ca="1" si="418"/>
        <v>#N/A</v>
      </c>
      <c r="AS694" s="124" t="e">
        <f t="shared" ca="1" si="419"/>
        <v>#N/A</v>
      </c>
      <c r="AT694" t="e">
        <f t="shared" ca="1" si="428"/>
        <v>#N/A</v>
      </c>
      <c r="AU694" t="e">
        <f t="shared" ca="1" si="428"/>
        <v>#N/A</v>
      </c>
    </row>
    <row r="695" spans="1:47" x14ac:dyDescent="0.25">
      <c r="A695">
        <v>663</v>
      </c>
      <c r="B695" s="74">
        <f ca="1">OFFSET(InputPriceData!B$15,CalculationsAndCharts!$A695+$A$11,0,1,1)</f>
        <v>40626</v>
      </c>
      <c r="C695" s="3">
        <f ca="1">OFFSET(InputPriceData!G$15,CalculationsAndCharts!$A695+$A$11,0,1,1)</f>
        <v>1170600</v>
      </c>
      <c r="D695" s="4">
        <f ca="1">OFFSET(InputPriceData!C$15,CalculationsAndCharts!$A695+$A$11,IF($C$7,7,0),1,1)</f>
        <v>30.83</v>
      </c>
      <c r="E695" s="4">
        <f ca="1">OFFSET(InputPriceData!D$15,CalculationsAndCharts!$A695+$A$11,IF($C$7,7,0),1,1)</f>
        <v>31.34</v>
      </c>
      <c r="F695" s="4">
        <f ca="1">OFFSET(InputPriceData!E$15,CalculationsAndCharts!$A695+$A$11,IF($C$7,7,0),1,1)</f>
        <v>30.76</v>
      </c>
      <c r="G695" s="4">
        <f ca="1">OFFSET(InputPriceData!F$15,CalculationsAndCharts!$A695+$A$11,IF($C$7,7,0),1,1)</f>
        <v>31.23</v>
      </c>
      <c r="H695" s="126" t="e">
        <f t="shared" si="397"/>
        <v>#N/A</v>
      </c>
      <c r="I695" s="41" t="e">
        <f t="shared" si="430"/>
        <v>#N/A</v>
      </c>
      <c r="J695" s="41" t="e">
        <f t="shared" si="430"/>
        <v>#N/A</v>
      </c>
      <c r="K695" s="215">
        <f t="shared" ca="1" si="399"/>
        <v>30.648035867201237</v>
      </c>
      <c r="L695" s="215">
        <f t="shared" ca="1" si="420"/>
        <v>30.648035867201237</v>
      </c>
      <c r="M695" s="121">
        <f t="shared" ca="1" si="400"/>
        <v>1.330281898800256</v>
      </c>
      <c r="N695" s="121">
        <f t="shared" ca="1" si="421"/>
        <v>1.2588160000947779</v>
      </c>
      <c r="O695" s="121">
        <f t="shared" ca="1" si="422"/>
        <v>1.2708508921261961</v>
      </c>
      <c r="P695" s="121">
        <f t="shared" ca="1" si="429"/>
        <v>7.434130015247864E-2</v>
      </c>
      <c r="Q695" s="121">
        <f t="shared" ca="1" si="401"/>
        <v>0.98994166690167029</v>
      </c>
      <c r="R695" s="121">
        <f t="shared" ca="1" si="402"/>
        <v>0.9491153726816961</v>
      </c>
      <c r="S695" s="121"/>
      <c r="T695" s="124">
        <f t="shared" ca="1" si="403"/>
        <v>31.23</v>
      </c>
      <c r="U695" s="124">
        <f t="shared" ca="1" si="404"/>
        <v>27.9</v>
      </c>
      <c r="V695" s="121">
        <f t="shared" ca="1" si="405"/>
        <v>1</v>
      </c>
      <c r="W695" s="121" t="e">
        <f t="shared" si="423"/>
        <v>#N/A</v>
      </c>
      <c r="X695" s="124">
        <f t="shared" si="424"/>
        <v>0.2</v>
      </c>
      <c r="Y695" s="124">
        <f t="shared" si="425"/>
        <v>0.8</v>
      </c>
      <c r="Z695" t="e">
        <f t="shared" ca="1" si="406"/>
        <v>#N/A</v>
      </c>
      <c r="AA695" t="e">
        <f t="shared" ca="1" si="407"/>
        <v>#N/A</v>
      </c>
      <c r="AB695" t="e">
        <f t="shared" ca="1" si="408"/>
        <v>#N/A</v>
      </c>
      <c r="AC695" t="e">
        <f t="shared" ca="1" si="409"/>
        <v>#N/A</v>
      </c>
      <c r="AD695" t="b">
        <f t="shared" ca="1" si="410"/>
        <v>0</v>
      </c>
      <c r="AE695" t="b">
        <f t="shared" ca="1" si="396"/>
        <v>0</v>
      </c>
      <c r="AF695" t="b">
        <f t="shared" ca="1" si="426"/>
        <v>0</v>
      </c>
      <c r="AG695" t="b">
        <f t="shared" ca="1" si="411"/>
        <v>0</v>
      </c>
      <c r="AH695" t="b">
        <f t="shared" ca="1" si="392"/>
        <v>0</v>
      </c>
      <c r="AI695" s="225" t="e">
        <f t="shared" ca="1" si="412"/>
        <v>#N/A</v>
      </c>
      <c r="AJ695" s="225" t="e">
        <f t="shared" ca="1" si="413"/>
        <v>#N/A</v>
      </c>
      <c r="AK695" s="225" t="e">
        <f t="shared" ca="1" si="414"/>
        <v>#N/A</v>
      </c>
      <c r="AL695" s="225" t="e">
        <f t="shared" ca="1" si="415"/>
        <v>#N/A</v>
      </c>
      <c r="AM695" t="b">
        <f t="shared" ca="1" si="416"/>
        <v>0</v>
      </c>
      <c r="AN695" t="b">
        <f t="shared" ca="1" si="393"/>
        <v>0</v>
      </c>
      <c r="AO695" t="b">
        <f t="shared" ca="1" si="427"/>
        <v>1</v>
      </c>
      <c r="AP695" t="b">
        <f t="shared" ca="1" si="417"/>
        <v>0</v>
      </c>
      <c r="AQ695" t="b">
        <f t="shared" ca="1" si="394"/>
        <v>0</v>
      </c>
      <c r="AR695" s="124" t="e">
        <f t="shared" ca="1" si="418"/>
        <v>#N/A</v>
      </c>
      <c r="AS695" s="124" t="e">
        <f t="shared" ca="1" si="419"/>
        <v>#N/A</v>
      </c>
      <c r="AT695" t="e">
        <f t="shared" ca="1" si="428"/>
        <v>#N/A</v>
      </c>
      <c r="AU695" t="e">
        <f t="shared" ca="1" si="428"/>
        <v>#N/A</v>
      </c>
    </row>
    <row r="696" spans="1:47" x14ac:dyDescent="0.25">
      <c r="A696">
        <v>664</v>
      </c>
      <c r="B696" s="74">
        <f ca="1">OFFSET(InputPriceData!B$15,CalculationsAndCharts!$A696+$A$11,0,1,1)</f>
        <v>40625</v>
      </c>
      <c r="C696" s="3">
        <f ca="1">OFFSET(InputPriceData!G$15,CalculationsAndCharts!$A696+$A$11,0,1,1)</f>
        <v>1465200</v>
      </c>
      <c r="D696" s="4">
        <f ca="1">OFFSET(InputPriceData!C$15,CalculationsAndCharts!$A696+$A$11,IF($C$7,7,0),1,1)</f>
        <v>30.9</v>
      </c>
      <c r="E696" s="4">
        <f ca="1">OFFSET(InputPriceData!D$15,CalculationsAndCharts!$A696+$A$11,IF($C$7,7,0),1,1)</f>
        <v>31.15</v>
      </c>
      <c r="F696" s="4">
        <f ca="1">OFFSET(InputPriceData!E$15,CalculationsAndCharts!$A696+$A$11,IF($C$7,7,0),1,1)</f>
        <v>30.55</v>
      </c>
      <c r="G696" s="4">
        <f ca="1">OFFSET(InputPriceData!F$15,CalculationsAndCharts!$A696+$A$11,IF($C$7,7,0),1,1)</f>
        <v>30.61</v>
      </c>
      <c r="H696" s="126" t="e">
        <f t="shared" si="397"/>
        <v>#N/A</v>
      </c>
      <c r="I696" s="41" t="e">
        <f t="shared" si="430"/>
        <v>#N/A</v>
      </c>
      <c r="J696" s="41" t="e">
        <f t="shared" si="430"/>
        <v>#N/A</v>
      </c>
      <c r="K696" s="215">
        <f t="shared" ca="1" si="399"/>
        <v>30.392426073737894</v>
      </c>
      <c r="L696" s="215">
        <f t="shared" ca="1" si="420"/>
        <v>30.392426073737894</v>
      </c>
      <c r="M696" s="121">
        <f t="shared" ca="1" si="400"/>
        <v>0.9773864530814198</v>
      </c>
      <c r="N696" s="121">
        <f t="shared" ca="1" si="421"/>
        <v>1.2708508921261961</v>
      </c>
      <c r="O696" s="121">
        <f t="shared" ca="1" si="422"/>
        <v>1.2708508921261961</v>
      </c>
      <c r="P696" s="121">
        <f t="shared" ca="1" si="429"/>
        <v>7.434130015247864E-2</v>
      </c>
      <c r="Q696" s="121">
        <f t="shared" ca="1" si="401"/>
        <v>1</v>
      </c>
      <c r="R696" s="121">
        <f t="shared" ca="1" si="402"/>
        <v>0.87635379319492235</v>
      </c>
      <c r="S696" s="121"/>
      <c r="T696" s="124">
        <f t="shared" ca="1" si="403"/>
        <v>30.84</v>
      </c>
      <c r="U696" s="124">
        <f t="shared" ca="1" si="404"/>
        <v>27.9</v>
      </c>
      <c r="V696" s="121">
        <f t="shared" ca="1" si="405"/>
        <v>0.92176870748299311</v>
      </c>
      <c r="W696" s="121" t="e">
        <f t="shared" si="423"/>
        <v>#N/A</v>
      </c>
      <c r="X696" s="124">
        <f t="shared" si="424"/>
        <v>0.2</v>
      </c>
      <c r="Y696" s="124">
        <f t="shared" si="425"/>
        <v>0.8</v>
      </c>
      <c r="Z696" t="e">
        <f t="shared" ca="1" si="406"/>
        <v>#N/A</v>
      </c>
      <c r="AA696" t="e">
        <f t="shared" ca="1" si="407"/>
        <v>#N/A</v>
      </c>
      <c r="AB696" t="e">
        <f t="shared" ca="1" si="408"/>
        <v>#N/A</v>
      </c>
      <c r="AC696" t="e">
        <f t="shared" ca="1" si="409"/>
        <v>#N/A</v>
      </c>
      <c r="AD696" t="b">
        <f t="shared" ca="1" si="410"/>
        <v>0</v>
      </c>
      <c r="AE696" t="b">
        <f t="shared" ca="1" si="396"/>
        <v>0</v>
      </c>
      <c r="AF696" t="b">
        <f t="shared" ca="1" si="426"/>
        <v>0</v>
      </c>
      <c r="AG696" t="b">
        <f t="shared" ca="1" si="411"/>
        <v>0</v>
      </c>
      <c r="AH696" t="b">
        <f t="shared" ca="1" si="392"/>
        <v>0</v>
      </c>
      <c r="AI696" s="225" t="e">
        <f t="shared" ca="1" si="412"/>
        <v>#N/A</v>
      </c>
      <c r="AJ696" s="225" t="e">
        <f t="shared" ca="1" si="413"/>
        <v>#N/A</v>
      </c>
      <c r="AK696" s="225" t="e">
        <f t="shared" ca="1" si="414"/>
        <v>#N/A</v>
      </c>
      <c r="AL696" s="225" t="e">
        <f t="shared" ca="1" si="415"/>
        <v>#N/A</v>
      </c>
      <c r="AM696" t="b">
        <f t="shared" ca="1" si="416"/>
        <v>1</v>
      </c>
      <c r="AN696" t="b">
        <f t="shared" ca="1" si="393"/>
        <v>0</v>
      </c>
      <c r="AO696" t="b">
        <f t="shared" ca="1" si="427"/>
        <v>1</v>
      </c>
      <c r="AP696" t="b">
        <f t="shared" ca="1" si="417"/>
        <v>0</v>
      </c>
      <c r="AQ696" t="b">
        <f t="shared" ca="1" si="394"/>
        <v>0</v>
      </c>
      <c r="AR696" s="124" t="e">
        <f t="shared" ca="1" si="418"/>
        <v>#N/A</v>
      </c>
      <c r="AS696" s="124" t="e">
        <f t="shared" ca="1" si="419"/>
        <v>#N/A</v>
      </c>
      <c r="AT696" t="e">
        <f t="shared" ca="1" si="428"/>
        <v>#N/A</v>
      </c>
      <c r="AU696" t="e">
        <f t="shared" ca="1" si="428"/>
        <v>#N/A</v>
      </c>
    </row>
    <row r="697" spans="1:47" x14ac:dyDescent="0.25">
      <c r="A697">
        <v>665</v>
      </c>
      <c r="B697" s="74">
        <f ca="1">OFFSET(InputPriceData!B$15,CalculationsAndCharts!$A697+$A$11,0,1,1)</f>
        <v>40624</v>
      </c>
      <c r="C697" s="3">
        <f ca="1">OFFSET(InputPriceData!G$15,CalculationsAndCharts!$A697+$A$11,0,1,1)</f>
        <v>4373600</v>
      </c>
      <c r="D697" s="4">
        <f ca="1">OFFSET(InputPriceData!C$15,CalculationsAndCharts!$A697+$A$11,IF($C$7,7,0),1,1)</f>
        <v>31.8</v>
      </c>
      <c r="E697" s="4">
        <f ca="1">OFFSET(InputPriceData!D$15,CalculationsAndCharts!$A697+$A$11,IF($C$7,7,0),1,1)</f>
        <v>32.1</v>
      </c>
      <c r="F697" s="4">
        <f ca="1">OFFSET(InputPriceData!E$15,CalculationsAndCharts!$A697+$A$11,IF($C$7,7,0),1,1)</f>
        <v>30.57</v>
      </c>
      <c r="G697" s="4">
        <f ca="1">OFFSET(InputPriceData!F$15,CalculationsAndCharts!$A697+$A$11,IF($C$7,7,0),1,1)</f>
        <v>30.84</v>
      </c>
      <c r="H697" s="126" t="e">
        <f t="shared" si="397"/>
        <v>#N/A</v>
      </c>
      <c r="I697" s="41" t="e">
        <f t="shared" si="430"/>
        <v>#N/A</v>
      </c>
      <c r="J697" s="41" t="e">
        <f t="shared" si="430"/>
        <v>#N/A</v>
      </c>
      <c r="K697" s="215">
        <f t="shared" ca="1" si="399"/>
        <v>30.095651449405757</v>
      </c>
      <c r="L697" s="215">
        <f t="shared" ca="1" si="420"/>
        <v>30.095651449405757</v>
      </c>
      <c r="M697" s="121">
        <f t="shared" ca="1" si="400"/>
        <v>1.4779541551006261</v>
      </c>
      <c r="N697" s="121">
        <f t="shared" ca="1" si="421"/>
        <v>1.2280930078449315</v>
      </c>
      <c r="O697" s="121">
        <f t="shared" ca="1" si="422"/>
        <v>1.2280930078449315</v>
      </c>
      <c r="P697" s="121">
        <f t="shared" ca="1" si="429"/>
        <v>7.434130015247864E-2</v>
      </c>
      <c r="Q697" s="121">
        <f t="shared" ca="1" si="401"/>
        <v>1</v>
      </c>
      <c r="R697" s="121">
        <f t="shared" ca="1" si="402"/>
        <v>0.77244951601241374</v>
      </c>
      <c r="S697" s="121"/>
      <c r="T697" s="124">
        <f t="shared" ca="1" si="403"/>
        <v>30.84</v>
      </c>
      <c r="U697" s="124">
        <f t="shared" ca="1" si="404"/>
        <v>27.9</v>
      </c>
      <c r="V697" s="121">
        <f t="shared" ca="1" si="405"/>
        <v>1</v>
      </c>
      <c r="W697" s="121" t="e">
        <f t="shared" si="423"/>
        <v>#N/A</v>
      </c>
      <c r="X697" s="124">
        <f t="shared" si="424"/>
        <v>0.2</v>
      </c>
      <c r="Y697" s="124">
        <f t="shared" si="425"/>
        <v>0.8</v>
      </c>
      <c r="Z697" t="e">
        <f t="shared" ca="1" si="406"/>
        <v>#N/A</v>
      </c>
      <c r="AA697" t="e">
        <f t="shared" ca="1" si="407"/>
        <v>#N/A</v>
      </c>
      <c r="AB697" t="e">
        <f t="shared" ca="1" si="408"/>
        <v>#N/A</v>
      </c>
      <c r="AC697" t="e">
        <f t="shared" ca="1" si="409"/>
        <v>#N/A</v>
      </c>
      <c r="AD697" t="b">
        <f t="shared" ca="1" si="410"/>
        <v>0</v>
      </c>
      <c r="AE697" t="b">
        <f t="shared" ca="1" si="396"/>
        <v>0</v>
      </c>
      <c r="AF697" t="b">
        <f t="shared" ca="1" si="426"/>
        <v>0</v>
      </c>
      <c r="AG697" t="b">
        <f t="shared" ca="1" si="411"/>
        <v>0</v>
      </c>
      <c r="AH697" t="b">
        <f t="shared" ca="1" si="392"/>
        <v>0</v>
      </c>
      <c r="AI697" s="225" t="e">
        <f t="shared" ca="1" si="412"/>
        <v>#N/A</v>
      </c>
      <c r="AJ697" s="225" t="e">
        <f t="shared" ca="1" si="413"/>
        <v>#N/A</v>
      </c>
      <c r="AK697" s="225" t="e">
        <f t="shared" ca="1" si="414"/>
        <v>#N/A</v>
      </c>
      <c r="AL697" s="225" t="e">
        <f t="shared" ca="1" si="415"/>
        <v>#N/A</v>
      </c>
      <c r="AM697" t="b">
        <f t="shared" ca="1" si="416"/>
        <v>0</v>
      </c>
      <c r="AN697" t="b">
        <f t="shared" ca="1" si="393"/>
        <v>0</v>
      </c>
      <c r="AO697" t="b">
        <f t="shared" ca="1" si="427"/>
        <v>1</v>
      </c>
      <c r="AP697" t="b">
        <f t="shared" ca="1" si="417"/>
        <v>0</v>
      </c>
      <c r="AQ697" t="b">
        <f t="shared" ca="1" si="394"/>
        <v>0</v>
      </c>
      <c r="AR697" s="124" t="e">
        <f t="shared" ca="1" si="418"/>
        <v>#N/A</v>
      </c>
      <c r="AS697" s="124" t="e">
        <f t="shared" ca="1" si="419"/>
        <v>#N/A</v>
      </c>
      <c r="AT697" t="e">
        <f t="shared" ca="1" si="428"/>
        <v>#N/A</v>
      </c>
      <c r="AU697" t="e">
        <f t="shared" ca="1" si="428"/>
        <v>#N/A</v>
      </c>
    </row>
    <row r="698" spans="1:47" x14ac:dyDescent="0.25">
      <c r="A698">
        <v>666</v>
      </c>
      <c r="B698" s="74">
        <f ca="1">OFFSET(InputPriceData!B$15,CalculationsAndCharts!$A698+$A$11,0,1,1)</f>
        <v>40623</v>
      </c>
      <c r="C698" s="3">
        <f ca="1">OFFSET(InputPriceData!G$15,CalculationsAndCharts!$A698+$A$11,0,1,1)</f>
        <v>2121400</v>
      </c>
      <c r="D698" s="4">
        <f ca="1">OFFSET(InputPriceData!C$15,CalculationsAndCharts!$A698+$A$11,IF($C$7,7,0),1,1)</f>
        <v>30</v>
      </c>
      <c r="E698" s="4">
        <f ca="1">OFFSET(InputPriceData!D$15,CalculationsAndCharts!$A698+$A$11,IF($C$7,7,0),1,1)</f>
        <v>30.39</v>
      </c>
      <c r="F698" s="4">
        <f ca="1">OFFSET(InputPriceData!E$15,CalculationsAndCharts!$A698+$A$11,IF($C$7,7,0),1,1)</f>
        <v>29.9</v>
      </c>
      <c r="G698" s="4">
        <f ca="1">OFFSET(InputPriceData!F$15,CalculationsAndCharts!$A698+$A$11,IF($C$7,7,0),1,1)</f>
        <v>30.38</v>
      </c>
      <c r="H698" s="126" t="e">
        <f t="shared" si="397"/>
        <v>#N/A</v>
      </c>
      <c r="I698" s="41" t="e">
        <f t="shared" si="430"/>
        <v>#N/A</v>
      </c>
      <c r="J698" s="41" t="e">
        <f t="shared" si="430"/>
        <v>#N/A</v>
      </c>
      <c r="K698" s="215">
        <f t="shared" ca="1" si="399"/>
        <v>29.761429133022226</v>
      </c>
      <c r="L698" s="215">
        <f t="shared" ca="1" si="420"/>
        <v>29.761429133022226</v>
      </c>
      <c r="M698" s="121">
        <f t="shared" ca="1" si="400"/>
        <v>1.3078922880119106</v>
      </c>
      <c r="N698" s="121">
        <f t="shared" ca="1" si="421"/>
        <v>1.1238739903440027</v>
      </c>
      <c r="O698" s="121">
        <f t="shared" ca="1" si="422"/>
        <v>1.3083862703423006</v>
      </c>
      <c r="P698" s="121">
        <f t="shared" ca="1" si="429"/>
        <v>7.434130015247864E-2</v>
      </c>
      <c r="Q698" s="121">
        <f t="shared" ca="1" si="401"/>
        <v>0.85048172112405596</v>
      </c>
      <c r="R698" s="121">
        <f t="shared" ca="1" si="402"/>
        <v>0.65987068472578558</v>
      </c>
      <c r="S698" s="121"/>
      <c r="T698" s="124">
        <f t="shared" ca="1" si="403"/>
        <v>30.38</v>
      </c>
      <c r="U698" s="124">
        <f t="shared" ca="1" si="404"/>
        <v>27.9</v>
      </c>
      <c r="V698" s="121">
        <f t="shared" ca="1" si="405"/>
        <v>1</v>
      </c>
      <c r="W698" s="121" t="e">
        <f t="shared" si="423"/>
        <v>#N/A</v>
      </c>
      <c r="X698" s="124">
        <f t="shared" si="424"/>
        <v>0.2</v>
      </c>
      <c r="Y698" s="124">
        <f t="shared" si="425"/>
        <v>0.8</v>
      </c>
      <c r="Z698" t="e">
        <f t="shared" ca="1" si="406"/>
        <v>#N/A</v>
      </c>
      <c r="AA698" t="e">
        <f t="shared" ca="1" si="407"/>
        <v>#N/A</v>
      </c>
      <c r="AB698" t="e">
        <f t="shared" ca="1" si="408"/>
        <v>#N/A</v>
      </c>
      <c r="AC698" t="e">
        <f t="shared" ca="1" si="409"/>
        <v>#N/A</v>
      </c>
      <c r="AD698" t="b">
        <f t="shared" ca="1" si="410"/>
        <v>0</v>
      </c>
      <c r="AE698" t="b">
        <f t="shared" ca="1" si="396"/>
        <v>0</v>
      </c>
      <c r="AF698" t="b">
        <f t="shared" ca="1" si="426"/>
        <v>0</v>
      </c>
      <c r="AG698" t="b">
        <f t="shared" ca="1" si="411"/>
        <v>0</v>
      </c>
      <c r="AH698" t="b">
        <f t="shared" ca="1" si="392"/>
        <v>0</v>
      </c>
      <c r="AI698" s="225" t="e">
        <f t="shared" ca="1" si="412"/>
        <v>#N/A</v>
      </c>
      <c r="AJ698" s="225" t="e">
        <f t="shared" ca="1" si="413"/>
        <v>#N/A</v>
      </c>
      <c r="AK698" s="225" t="e">
        <f t="shared" ca="1" si="414"/>
        <v>#N/A</v>
      </c>
      <c r="AL698" s="225" t="e">
        <f t="shared" ca="1" si="415"/>
        <v>#N/A</v>
      </c>
      <c r="AM698" t="b">
        <f t="shared" ca="1" si="416"/>
        <v>0</v>
      </c>
      <c r="AN698" t="b">
        <f t="shared" ca="1" si="393"/>
        <v>0</v>
      </c>
      <c r="AO698" t="b">
        <f t="shared" ca="1" si="427"/>
        <v>1</v>
      </c>
      <c r="AP698" t="b">
        <f t="shared" ca="1" si="417"/>
        <v>0</v>
      </c>
      <c r="AQ698" t="b">
        <f t="shared" ca="1" si="394"/>
        <v>0</v>
      </c>
      <c r="AR698" s="124" t="e">
        <f t="shared" ca="1" si="418"/>
        <v>#N/A</v>
      </c>
      <c r="AS698" s="124" t="e">
        <f t="shared" ca="1" si="419"/>
        <v>#N/A</v>
      </c>
      <c r="AT698" t="e">
        <f t="shared" ca="1" si="428"/>
        <v>#N/A</v>
      </c>
      <c r="AU698" t="e">
        <f t="shared" ca="1" si="428"/>
        <v>#N/A</v>
      </c>
    </row>
    <row r="699" spans="1:47" x14ac:dyDescent="0.25">
      <c r="A699">
        <v>667</v>
      </c>
      <c r="B699" s="74">
        <f ca="1">OFFSET(InputPriceData!B$15,CalculationsAndCharts!$A699+$A$11,0,1,1)</f>
        <v>40620</v>
      </c>
      <c r="C699" s="3">
        <f ca="1">OFFSET(InputPriceData!G$15,CalculationsAndCharts!$A699+$A$11,0,1,1)</f>
        <v>3123600</v>
      </c>
      <c r="D699" s="4">
        <f ca="1">OFFSET(InputPriceData!C$15,CalculationsAndCharts!$A699+$A$11,IF($C$7,7,0),1,1)</f>
        <v>29.97</v>
      </c>
      <c r="E699" s="4">
        <f ca="1">OFFSET(InputPriceData!D$15,CalculationsAndCharts!$A699+$A$11,IF($C$7,7,0),1,1)</f>
        <v>30.18</v>
      </c>
      <c r="F699" s="4">
        <f ca="1">OFFSET(InputPriceData!E$15,CalculationsAndCharts!$A699+$A$11,IF($C$7,7,0),1,1)</f>
        <v>29.79</v>
      </c>
      <c r="G699" s="4">
        <f ca="1">OFFSET(InputPriceData!F$15,CalculationsAndCharts!$A699+$A$11,IF($C$7,7,0),1,1)</f>
        <v>29.85</v>
      </c>
      <c r="H699" s="126" t="e">
        <f t="shared" si="397"/>
        <v>#N/A</v>
      </c>
      <c r="I699" s="41" t="e">
        <f t="shared" si="430"/>
        <v>#N/A</v>
      </c>
      <c r="J699" s="41" t="e">
        <f t="shared" si="430"/>
        <v>#N/A</v>
      </c>
      <c r="K699" s="215">
        <f t="shared" ca="1" si="399"/>
        <v>29.471080764495774</v>
      </c>
      <c r="L699" s="215">
        <f t="shared" ca="1" si="420"/>
        <v>29.471080764495774</v>
      </c>
      <c r="M699" s="121">
        <f t="shared" ca="1" si="400"/>
        <v>1.0139013963872654</v>
      </c>
      <c r="N699" s="121">
        <f t="shared" ca="1" si="421"/>
        <v>1.0360706189579898</v>
      </c>
      <c r="O699" s="121">
        <f t="shared" ca="1" si="422"/>
        <v>1.3083862703423006</v>
      </c>
      <c r="P699" s="121">
        <f t="shared" ca="1" si="429"/>
        <v>7.434130015247864E-2</v>
      </c>
      <c r="Q699" s="121">
        <f t="shared" ca="1" si="401"/>
        <v>0.77933085263300983</v>
      </c>
      <c r="R699" s="121">
        <f t="shared" ca="1" si="402"/>
        <v>0.5494774809852051</v>
      </c>
      <c r="S699" s="121"/>
      <c r="T699" s="124">
        <f t="shared" ca="1" si="403"/>
        <v>29.85</v>
      </c>
      <c r="U699" s="124">
        <f t="shared" ca="1" si="404"/>
        <v>27.9</v>
      </c>
      <c r="V699" s="121">
        <f t="shared" ca="1" si="405"/>
        <v>1</v>
      </c>
      <c r="W699" s="121" t="e">
        <f t="shared" si="423"/>
        <v>#N/A</v>
      </c>
      <c r="X699" s="124">
        <f t="shared" si="424"/>
        <v>0.2</v>
      </c>
      <c r="Y699" s="124">
        <f t="shared" si="425"/>
        <v>0.8</v>
      </c>
      <c r="Z699" t="e">
        <f t="shared" ca="1" si="406"/>
        <v>#N/A</v>
      </c>
      <c r="AA699" t="e">
        <f t="shared" ca="1" si="407"/>
        <v>#N/A</v>
      </c>
      <c r="AB699" t="e">
        <f t="shared" ca="1" si="408"/>
        <v>#N/A</v>
      </c>
      <c r="AC699" t="e">
        <f t="shared" ca="1" si="409"/>
        <v>#N/A</v>
      </c>
      <c r="AD699" t="b">
        <f t="shared" ca="1" si="410"/>
        <v>0</v>
      </c>
      <c r="AE699" t="b">
        <f t="shared" ca="1" si="396"/>
        <v>0</v>
      </c>
      <c r="AF699" t="b">
        <f t="shared" ca="1" si="426"/>
        <v>0</v>
      </c>
      <c r="AG699" t="b">
        <f t="shared" ca="1" si="411"/>
        <v>0</v>
      </c>
      <c r="AH699" t="b">
        <f t="shared" ca="1" si="392"/>
        <v>0</v>
      </c>
      <c r="AI699" s="225" t="e">
        <f t="shared" ca="1" si="412"/>
        <v>#N/A</v>
      </c>
      <c r="AJ699" s="225" t="e">
        <f t="shared" ca="1" si="413"/>
        <v>#N/A</v>
      </c>
      <c r="AK699" s="225" t="e">
        <f t="shared" ca="1" si="414"/>
        <v>#N/A</v>
      </c>
      <c r="AL699" s="225" t="e">
        <f t="shared" ca="1" si="415"/>
        <v>#N/A</v>
      </c>
      <c r="AM699" t="b">
        <f t="shared" ca="1" si="416"/>
        <v>0</v>
      </c>
      <c r="AN699" t="b">
        <f t="shared" ca="1" si="393"/>
        <v>0</v>
      </c>
      <c r="AO699" t="b">
        <f t="shared" ca="1" si="427"/>
        <v>1</v>
      </c>
      <c r="AP699" t="b">
        <f t="shared" ca="1" si="417"/>
        <v>0</v>
      </c>
      <c r="AQ699" t="b">
        <f t="shared" ca="1" si="394"/>
        <v>0</v>
      </c>
      <c r="AR699" s="124" t="e">
        <f t="shared" ca="1" si="418"/>
        <v>#N/A</v>
      </c>
      <c r="AS699" s="124" t="e">
        <f t="shared" ca="1" si="419"/>
        <v>#N/A</v>
      </c>
      <c r="AT699" t="e">
        <f t="shared" ca="1" si="428"/>
        <v>#N/A</v>
      </c>
      <c r="AU699" t="e">
        <f t="shared" ca="1" si="428"/>
        <v>#N/A</v>
      </c>
    </row>
    <row r="700" spans="1:47" x14ac:dyDescent="0.25">
      <c r="A700">
        <v>668</v>
      </c>
      <c r="B700" s="74">
        <f ca="1">OFFSET(InputPriceData!B$15,CalculationsAndCharts!$A700+$A$11,0,1,1)</f>
        <v>40619</v>
      </c>
      <c r="C700" s="3">
        <f ca="1">OFFSET(InputPriceData!G$15,CalculationsAndCharts!$A700+$A$11,0,1,1)</f>
        <v>1486100</v>
      </c>
      <c r="D700" s="4">
        <f ca="1">OFFSET(InputPriceData!C$15,CalculationsAndCharts!$A700+$A$11,IF($C$7,7,0),1,1)</f>
        <v>29.99</v>
      </c>
      <c r="E700" s="4">
        <f ca="1">OFFSET(InputPriceData!D$15,CalculationsAndCharts!$A700+$A$11,IF($C$7,7,0),1,1)</f>
        <v>30</v>
      </c>
      <c r="F700" s="4">
        <f ca="1">OFFSET(InputPriceData!E$15,CalculationsAndCharts!$A700+$A$11,IF($C$7,7,0),1,1)</f>
        <v>29.26</v>
      </c>
      <c r="G700" s="4">
        <f ca="1">OFFSET(InputPriceData!F$15,CalculationsAndCharts!$A700+$A$11,IF($C$7,7,0),1,1)</f>
        <v>29.75</v>
      </c>
      <c r="H700" s="126" t="e">
        <f t="shared" si="397"/>
        <v>#N/A</v>
      </c>
      <c r="I700" s="41" t="e">
        <f t="shared" si="430"/>
        <v>#N/A</v>
      </c>
      <c r="J700" s="41" t="e">
        <f t="shared" si="430"/>
        <v>#N/A</v>
      </c>
      <c r="K700" s="215">
        <f t="shared" ca="1" si="399"/>
        <v>29.161450478883296</v>
      </c>
      <c r="L700" s="215">
        <f t="shared" ca="1" si="420"/>
        <v>29.161450478883296</v>
      </c>
      <c r="M700" s="121">
        <f t="shared" ca="1" si="400"/>
        <v>1.1232491908660318</v>
      </c>
      <c r="N700" s="121">
        <f t="shared" ca="1" si="421"/>
        <v>0.89941615009463871</v>
      </c>
      <c r="O700" s="121">
        <f t="shared" ca="1" si="422"/>
        <v>1.3083862703423006</v>
      </c>
      <c r="P700" s="121">
        <f t="shared" ca="1" si="429"/>
        <v>7.434130015247864E-2</v>
      </c>
      <c r="Q700" s="121">
        <f t="shared" ca="1" si="401"/>
        <v>0.66859382751282259</v>
      </c>
      <c r="R700" s="121">
        <f t="shared" ca="1" si="402"/>
        <v>0.44443436046011364</v>
      </c>
      <c r="S700" s="121"/>
      <c r="T700" s="124">
        <f t="shared" ca="1" si="403"/>
        <v>29.78</v>
      </c>
      <c r="U700" s="124">
        <f t="shared" ca="1" si="404"/>
        <v>27.9</v>
      </c>
      <c r="V700" s="121">
        <f t="shared" ca="1" si="405"/>
        <v>0.98404255319148881</v>
      </c>
      <c r="W700" s="121" t="e">
        <f t="shared" si="423"/>
        <v>#N/A</v>
      </c>
      <c r="X700" s="124">
        <f t="shared" si="424"/>
        <v>0.2</v>
      </c>
      <c r="Y700" s="124">
        <f t="shared" si="425"/>
        <v>0.8</v>
      </c>
      <c r="Z700" t="e">
        <f t="shared" ca="1" si="406"/>
        <v>#N/A</v>
      </c>
      <c r="AA700" t="e">
        <f t="shared" ca="1" si="407"/>
        <v>#N/A</v>
      </c>
      <c r="AB700" t="e">
        <f t="shared" ca="1" si="408"/>
        <v>#N/A</v>
      </c>
      <c r="AC700" t="e">
        <f t="shared" ca="1" si="409"/>
        <v>#N/A</v>
      </c>
      <c r="AD700" t="b">
        <f t="shared" ca="1" si="410"/>
        <v>0</v>
      </c>
      <c r="AE700" t="b">
        <f t="shared" ca="1" si="396"/>
        <v>0</v>
      </c>
      <c r="AF700" t="b">
        <f t="shared" ca="1" si="426"/>
        <v>0</v>
      </c>
      <c r="AG700" t="b">
        <f t="shared" ca="1" si="411"/>
        <v>0</v>
      </c>
      <c r="AH700" t="b">
        <f t="shared" ca="1" si="392"/>
        <v>0</v>
      </c>
      <c r="AI700" s="225" t="e">
        <f t="shared" ca="1" si="412"/>
        <v>#N/A</v>
      </c>
      <c r="AJ700" s="225" t="e">
        <f t="shared" ca="1" si="413"/>
        <v>#N/A</v>
      </c>
      <c r="AK700" s="225" t="e">
        <f t="shared" ca="1" si="414"/>
        <v>#N/A</v>
      </c>
      <c r="AL700" s="225" t="e">
        <f t="shared" ca="1" si="415"/>
        <v>#N/A</v>
      </c>
      <c r="AM700" t="b">
        <f t="shared" ca="1" si="416"/>
        <v>0</v>
      </c>
      <c r="AN700" t="b">
        <f t="shared" ca="1" si="393"/>
        <v>0</v>
      </c>
      <c r="AO700" t="b">
        <f t="shared" ca="1" si="427"/>
        <v>1</v>
      </c>
      <c r="AP700" t="b">
        <f t="shared" ca="1" si="417"/>
        <v>0</v>
      </c>
      <c r="AQ700" t="b">
        <f t="shared" ca="1" si="394"/>
        <v>0</v>
      </c>
      <c r="AR700" s="124" t="e">
        <f t="shared" ca="1" si="418"/>
        <v>#N/A</v>
      </c>
      <c r="AS700" s="124" t="e">
        <f t="shared" ca="1" si="419"/>
        <v>#N/A</v>
      </c>
      <c r="AT700" t="e">
        <f t="shared" ca="1" si="428"/>
        <v>#N/A</v>
      </c>
      <c r="AU700" t="e">
        <f t="shared" ca="1" si="428"/>
        <v>#N/A</v>
      </c>
    </row>
    <row r="701" spans="1:47" x14ac:dyDescent="0.25">
      <c r="A701">
        <v>669</v>
      </c>
      <c r="B701" s="74">
        <f ca="1">OFFSET(InputPriceData!B$15,CalculationsAndCharts!$A701+$A$11,0,1,1)</f>
        <v>40618</v>
      </c>
      <c r="C701" s="3">
        <f ca="1">OFFSET(InputPriceData!G$15,CalculationsAndCharts!$A701+$A$11,0,1,1)</f>
        <v>2095600</v>
      </c>
      <c r="D701" s="4">
        <f ca="1">OFFSET(InputPriceData!C$15,CalculationsAndCharts!$A701+$A$11,IF($C$7,7,0),1,1)</f>
        <v>28.76</v>
      </c>
      <c r="E701" s="4">
        <f ca="1">OFFSET(InputPriceData!D$15,CalculationsAndCharts!$A701+$A$11,IF($C$7,7,0),1,1)</f>
        <v>29.98</v>
      </c>
      <c r="F701" s="4">
        <f ca="1">OFFSET(InputPriceData!E$15,CalculationsAndCharts!$A701+$A$11,IF($C$7,7,0),1,1)</f>
        <v>28.76</v>
      </c>
      <c r="G701" s="4">
        <f ca="1">OFFSET(InputPriceData!F$15,CalculationsAndCharts!$A701+$A$11,IF($C$7,7,0),1,1)</f>
        <v>29.78</v>
      </c>
      <c r="H701" s="126" t="e">
        <f t="shared" si="397"/>
        <v>#N/A</v>
      </c>
      <c r="I701" s="41" t="e">
        <f t="shared" si="430"/>
        <v>#N/A</v>
      </c>
      <c r="J701" s="41" t="e">
        <f t="shared" si="430"/>
        <v>#N/A</v>
      </c>
      <c r="K701" s="215">
        <f t="shared" ca="1" si="399"/>
        <v>28.801634509864201</v>
      </c>
      <c r="L701" s="215">
        <f t="shared" ca="1" si="420"/>
        <v>28.801634509864201</v>
      </c>
      <c r="M701" s="121">
        <f t="shared" ca="1" si="400"/>
        <v>1.3872036839080057</v>
      </c>
      <c r="N701" s="121">
        <f t="shared" ca="1" si="421"/>
        <v>0.67127317200673686</v>
      </c>
      <c r="O701" s="121">
        <f t="shared" ca="1" si="422"/>
        <v>1.3083862703423006</v>
      </c>
      <c r="P701" s="121">
        <f t="shared" ca="1" si="429"/>
        <v>2.9221366236306764E-2</v>
      </c>
      <c r="Q701" s="121">
        <f t="shared" ca="1" si="401"/>
        <v>0.50193044204817283</v>
      </c>
      <c r="R701" s="121">
        <f t="shared" ca="1" si="402"/>
        <v>0.36107653665403877</v>
      </c>
      <c r="S701" s="121"/>
      <c r="T701" s="124">
        <f t="shared" ca="1" si="403"/>
        <v>29.78</v>
      </c>
      <c r="U701" s="124">
        <f t="shared" ca="1" si="404"/>
        <v>27.9</v>
      </c>
      <c r="V701" s="121">
        <f t="shared" ca="1" si="405"/>
        <v>1</v>
      </c>
      <c r="W701" s="121" t="e">
        <f t="shared" si="423"/>
        <v>#N/A</v>
      </c>
      <c r="X701" s="124">
        <f t="shared" si="424"/>
        <v>0.2</v>
      </c>
      <c r="Y701" s="124">
        <f t="shared" si="425"/>
        <v>0.8</v>
      </c>
      <c r="Z701" t="e">
        <f t="shared" ca="1" si="406"/>
        <v>#N/A</v>
      </c>
      <c r="AA701" t="e">
        <f t="shared" ca="1" si="407"/>
        <v>#N/A</v>
      </c>
      <c r="AB701" t="e">
        <f t="shared" ca="1" si="408"/>
        <v>#N/A</v>
      </c>
      <c r="AC701" t="e">
        <f t="shared" ca="1" si="409"/>
        <v>#N/A</v>
      </c>
      <c r="AD701" t="b">
        <f t="shared" ca="1" si="410"/>
        <v>0</v>
      </c>
      <c r="AE701" t="b">
        <f t="shared" ca="1" si="396"/>
        <v>0</v>
      </c>
      <c r="AF701" t="b">
        <f t="shared" ca="1" si="426"/>
        <v>0</v>
      </c>
      <c r="AG701" t="b">
        <f t="shared" ca="1" si="411"/>
        <v>0</v>
      </c>
      <c r="AH701" t="b">
        <f t="shared" ca="1" si="392"/>
        <v>0</v>
      </c>
      <c r="AI701" s="225" t="e">
        <f t="shared" ca="1" si="412"/>
        <v>#N/A</v>
      </c>
      <c r="AJ701" s="225" t="e">
        <f t="shared" ca="1" si="413"/>
        <v>#N/A</v>
      </c>
      <c r="AK701" s="225" t="e">
        <f t="shared" ca="1" si="414"/>
        <v>#N/A</v>
      </c>
      <c r="AL701" s="225" t="e">
        <f t="shared" ca="1" si="415"/>
        <v>#N/A</v>
      </c>
      <c r="AM701" t="b">
        <f t="shared" ca="1" si="416"/>
        <v>0</v>
      </c>
      <c r="AN701" t="b">
        <f t="shared" ca="1" si="393"/>
        <v>0</v>
      </c>
      <c r="AO701" t="b">
        <f t="shared" ca="1" si="427"/>
        <v>1</v>
      </c>
      <c r="AP701" t="b">
        <f t="shared" ca="1" si="417"/>
        <v>0</v>
      </c>
      <c r="AQ701" t="b">
        <f t="shared" ca="1" si="394"/>
        <v>0</v>
      </c>
      <c r="AR701" s="124" t="e">
        <f t="shared" ca="1" si="418"/>
        <v>#N/A</v>
      </c>
      <c r="AS701" s="124" t="e">
        <f t="shared" ca="1" si="419"/>
        <v>#N/A</v>
      </c>
      <c r="AT701" t="e">
        <f t="shared" ca="1" si="428"/>
        <v>#N/A</v>
      </c>
      <c r="AU701" t="e">
        <f t="shared" ca="1" si="428"/>
        <v>#N/A</v>
      </c>
    </row>
    <row r="702" spans="1:47" x14ac:dyDescent="0.25">
      <c r="A702">
        <v>670</v>
      </c>
      <c r="B702" s="74">
        <f ca="1">OFFSET(InputPriceData!B$15,CalculationsAndCharts!$A702+$A$11,0,1,1)</f>
        <v>40617</v>
      </c>
      <c r="C702" s="3">
        <f ca="1">OFFSET(InputPriceData!G$15,CalculationsAndCharts!$A702+$A$11,0,1,1)</f>
        <v>1252600</v>
      </c>
      <c r="D702" s="4">
        <f ca="1">OFFSET(InputPriceData!C$15,CalculationsAndCharts!$A702+$A$11,IF($C$7,7,0),1,1)</f>
        <v>28.41</v>
      </c>
      <c r="E702" s="4">
        <f ca="1">OFFSET(InputPriceData!D$15,CalculationsAndCharts!$A702+$A$11,IF($C$7,7,0),1,1)</f>
        <v>29.08</v>
      </c>
      <c r="F702" s="4">
        <f ca="1">OFFSET(InputPriceData!E$15,CalculationsAndCharts!$A702+$A$11,IF($C$7,7,0),1,1)</f>
        <v>28.18</v>
      </c>
      <c r="G702" s="4">
        <f ca="1">OFFSET(InputPriceData!F$15,CalculationsAndCharts!$A702+$A$11,IF($C$7,7,0),1,1)</f>
        <v>28.88</v>
      </c>
      <c r="H702" s="126" t="e">
        <f t="shared" si="397"/>
        <v>#N/A</v>
      </c>
      <c r="I702" s="41" t="e">
        <f t="shared" si="430"/>
        <v>#N/A</v>
      </c>
      <c r="J702" s="41" t="e">
        <f t="shared" si="430"/>
        <v>#N/A</v>
      </c>
      <c r="K702" s="215">
        <f t="shared" ca="1" si="399"/>
        <v>28.519710495071891</v>
      </c>
      <c r="L702" s="215">
        <f t="shared" ca="1" si="420"/>
        <v>28.519710495071891</v>
      </c>
      <c r="M702" s="121">
        <f t="shared" ca="1" si="400"/>
        <v>0.66932663920795488</v>
      </c>
      <c r="N702" s="121">
        <f t="shared" ca="1" si="421"/>
        <v>0.47597872123720519</v>
      </c>
      <c r="O702" s="121">
        <f t="shared" ca="1" si="422"/>
        <v>1.3083862703423006</v>
      </c>
      <c r="P702" s="121">
        <f t="shared" ca="1" si="429"/>
        <v>-0.23269775255873387</v>
      </c>
      <c r="Q702" s="121">
        <f t="shared" ca="1" si="401"/>
        <v>0.4598558308727913</v>
      </c>
      <c r="R702" s="121">
        <f t="shared" ca="1" si="402"/>
        <v>0.29638213167370736</v>
      </c>
      <c r="S702" s="121"/>
      <c r="T702" s="124">
        <f t="shared" ca="1" si="403"/>
        <v>29.64</v>
      </c>
      <c r="U702" s="124">
        <f t="shared" ca="1" si="404"/>
        <v>26.93</v>
      </c>
      <c r="V702" s="121">
        <f t="shared" ca="1" si="405"/>
        <v>0.71955719557195519</v>
      </c>
      <c r="W702" s="121" t="e">
        <f t="shared" si="423"/>
        <v>#N/A</v>
      </c>
      <c r="X702" s="124">
        <f t="shared" si="424"/>
        <v>0.2</v>
      </c>
      <c r="Y702" s="124">
        <f t="shared" si="425"/>
        <v>0.8</v>
      </c>
      <c r="Z702" t="e">
        <f t="shared" ca="1" si="406"/>
        <v>#N/A</v>
      </c>
      <c r="AA702" t="e">
        <f t="shared" ca="1" si="407"/>
        <v>#N/A</v>
      </c>
      <c r="AB702" t="e">
        <f t="shared" ca="1" si="408"/>
        <v>#N/A</v>
      </c>
      <c r="AC702" t="e">
        <f t="shared" ca="1" si="409"/>
        <v>#N/A</v>
      </c>
      <c r="AD702" t="b">
        <f t="shared" ca="1" si="410"/>
        <v>0</v>
      </c>
      <c r="AE702" t="b">
        <f t="shared" ca="1" si="396"/>
        <v>0</v>
      </c>
      <c r="AF702" t="b">
        <f t="shared" ca="1" si="426"/>
        <v>0</v>
      </c>
      <c r="AG702" t="b">
        <f t="shared" ca="1" si="411"/>
        <v>0</v>
      </c>
      <c r="AH702" t="b">
        <f t="shared" ca="1" si="392"/>
        <v>0</v>
      </c>
      <c r="AI702" s="225" t="e">
        <f t="shared" ca="1" si="412"/>
        <v>#N/A</v>
      </c>
      <c r="AJ702" s="225" t="e">
        <f t="shared" ca="1" si="413"/>
        <v>#N/A</v>
      </c>
      <c r="AK702" s="225" t="e">
        <f t="shared" ca="1" si="414"/>
        <v>#N/A</v>
      </c>
      <c r="AL702" s="225" t="e">
        <f t="shared" ca="1" si="415"/>
        <v>#N/A</v>
      </c>
      <c r="AM702" t="b">
        <f t="shared" ca="1" si="416"/>
        <v>0</v>
      </c>
      <c r="AN702" t="b">
        <f t="shared" ca="1" si="393"/>
        <v>0</v>
      </c>
      <c r="AO702" t="b">
        <f t="shared" ca="1" si="427"/>
        <v>1</v>
      </c>
      <c r="AP702" t="b">
        <f t="shared" ca="1" si="417"/>
        <v>0</v>
      </c>
      <c r="AQ702" t="b">
        <f t="shared" ca="1" si="394"/>
        <v>0</v>
      </c>
      <c r="AR702" s="124" t="e">
        <f t="shared" ca="1" si="418"/>
        <v>#N/A</v>
      </c>
      <c r="AS702" s="124" t="e">
        <f t="shared" ca="1" si="419"/>
        <v>#N/A</v>
      </c>
      <c r="AT702" t="e">
        <f t="shared" ca="1" si="428"/>
        <v>#N/A</v>
      </c>
      <c r="AU702" t="e">
        <f t="shared" ca="1" si="428"/>
        <v>#N/A</v>
      </c>
    </row>
    <row r="703" spans="1:47" x14ac:dyDescent="0.25">
      <c r="A703">
        <v>671</v>
      </c>
      <c r="B703" s="74">
        <f ca="1">OFFSET(InputPriceData!B$15,CalculationsAndCharts!$A703+$A$11,0,1,1)</f>
        <v>40616</v>
      </c>
      <c r="C703" s="3">
        <f ca="1">OFFSET(InputPriceData!G$15,CalculationsAndCharts!$A703+$A$11,0,1,1)</f>
        <v>1703100</v>
      </c>
      <c r="D703" s="4">
        <f ca="1">OFFSET(InputPriceData!C$15,CalculationsAndCharts!$A703+$A$11,IF($C$7,7,0),1,1)</f>
        <v>28.69</v>
      </c>
      <c r="E703" s="4">
        <f ca="1">OFFSET(InputPriceData!D$15,CalculationsAndCharts!$A703+$A$11,IF($C$7,7,0),1,1)</f>
        <v>28.74</v>
      </c>
      <c r="F703" s="4">
        <f ca="1">OFFSET(InputPriceData!E$15,CalculationsAndCharts!$A703+$A$11,IF($C$7,7,0),1,1)</f>
        <v>28.34</v>
      </c>
      <c r="G703" s="4">
        <f ca="1">OFFSET(InputPriceData!F$15,CalculationsAndCharts!$A703+$A$11,IF($C$7,7,0),1,1)</f>
        <v>28.65</v>
      </c>
      <c r="H703" s="126" t="e">
        <f t="shared" si="397"/>
        <v>#N/A</v>
      </c>
      <c r="I703" s="41" t="e">
        <f t="shared" si="430"/>
        <v>#N/A</v>
      </c>
      <c r="J703" s="41" t="e">
        <f t="shared" si="430"/>
        <v>#N/A</v>
      </c>
      <c r="K703" s="215">
        <f t="shared" ca="1" si="399"/>
        <v>28.332956428208021</v>
      </c>
      <c r="L703" s="215">
        <f t="shared" ca="1" si="420"/>
        <v>28.332956428208021</v>
      </c>
      <c r="M703" s="121">
        <f t="shared" ca="1" si="400"/>
        <v>0.53558605382464153</v>
      </c>
      <c r="N703" s="121">
        <f t="shared" ca="1" si="421"/>
        <v>0.34106056417611003</v>
      </c>
      <c r="O703" s="121">
        <f t="shared" ca="1" si="422"/>
        <v>1.3083862703423006</v>
      </c>
      <c r="P703" s="121">
        <f t="shared" ca="1" si="429"/>
        <v>-0.23269775255873387</v>
      </c>
      <c r="Q703" s="121">
        <f t="shared" ca="1" si="401"/>
        <v>0.37230826366933895</v>
      </c>
      <c r="R703" s="121">
        <f t="shared" ca="1" si="402"/>
        <v>0.25264679144351565</v>
      </c>
      <c r="S703" s="121"/>
      <c r="T703" s="124">
        <f t="shared" ca="1" si="403"/>
        <v>29.64</v>
      </c>
      <c r="U703" s="124">
        <f t="shared" ca="1" si="404"/>
        <v>26.85</v>
      </c>
      <c r="V703" s="121">
        <f t="shared" ca="1" si="405"/>
        <v>0.64516129032257985</v>
      </c>
      <c r="W703" s="121" t="e">
        <f t="shared" si="423"/>
        <v>#N/A</v>
      </c>
      <c r="X703" s="124">
        <f t="shared" si="424"/>
        <v>0.2</v>
      </c>
      <c r="Y703" s="124">
        <f t="shared" si="425"/>
        <v>0.8</v>
      </c>
      <c r="Z703" t="e">
        <f t="shared" ca="1" si="406"/>
        <v>#N/A</v>
      </c>
      <c r="AA703" t="e">
        <f t="shared" ca="1" si="407"/>
        <v>#N/A</v>
      </c>
      <c r="AB703" t="e">
        <f t="shared" ca="1" si="408"/>
        <v>#N/A</v>
      </c>
      <c r="AC703" t="e">
        <f t="shared" ca="1" si="409"/>
        <v>#N/A</v>
      </c>
      <c r="AD703" t="b">
        <f t="shared" ca="1" si="410"/>
        <v>0</v>
      </c>
      <c r="AE703" t="b">
        <f t="shared" ca="1" si="396"/>
        <v>0</v>
      </c>
      <c r="AF703" t="b">
        <f t="shared" ca="1" si="426"/>
        <v>0</v>
      </c>
      <c r="AG703" t="b">
        <f t="shared" ca="1" si="411"/>
        <v>0</v>
      </c>
      <c r="AH703" t="b">
        <f t="shared" ca="1" si="392"/>
        <v>0</v>
      </c>
      <c r="AI703" s="225" t="e">
        <f t="shared" ca="1" si="412"/>
        <v>#N/A</v>
      </c>
      <c r="AJ703" s="225" t="e">
        <f t="shared" ca="1" si="413"/>
        <v>#N/A</v>
      </c>
      <c r="AK703" s="225" t="e">
        <f t="shared" ca="1" si="414"/>
        <v>#N/A</v>
      </c>
      <c r="AL703" s="225" t="e">
        <f t="shared" ca="1" si="415"/>
        <v>#N/A</v>
      </c>
      <c r="AM703" t="b">
        <f t="shared" ca="1" si="416"/>
        <v>0</v>
      </c>
      <c r="AN703" t="b">
        <f t="shared" ca="1" si="393"/>
        <v>0</v>
      </c>
      <c r="AO703" t="b">
        <f t="shared" ca="1" si="427"/>
        <v>1</v>
      </c>
      <c r="AP703" t="b">
        <f t="shared" ca="1" si="417"/>
        <v>0</v>
      </c>
      <c r="AQ703" t="b">
        <f t="shared" ca="1" si="394"/>
        <v>0</v>
      </c>
      <c r="AR703" s="124" t="e">
        <f t="shared" ca="1" si="418"/>
        <v>#N/A</v>
      </c>
      <c r="AS703" s="124" t="e">
        <f t="shared" ca="1" si="419"/>
        <v>#N/A</v>
      </c>
      <c r="AT703" t="e">
        <f t="shared" ca="1" si="428"/>
        <v>#N/A</v>
      </c>
      <c r="AU703" t="e">
        <f t="shared" ca="1" si="428"/>
        <v>#N/A</v>
      </c>
    </row>
    <row r="704" spans="1:47" x14ac:dyDescent="0.25">
      <c r="A704">
        <v>672</v>
      </c>
      <c r="B704" s="74">
        <f ca="1">OFFSET(InputPriceData!B$15,CalculationsAndCharts!$A704+$A$11,0,1,1)</f>
        <v>40613</v>
      </c>
      <c r="C704" s="3">
        <f ca="1">OFFSET(InputPriceData!G$15,CalculationsAndCharts!$A704+$A$11,0,1,1)</f>
        <v>1910000</v>
      </c>
      <c r="D704" s="4">
        <f ca="1">OFFSET(InputPriceData!C$15,CalculationsAndCharts!$A704+$A$11,IF($C$7,7,0),1,1)</f>
        <v>28.81</v>
      </c>
      <c r="E704" s="4">
        <f ca="1">OFFSET(InputPriceData!D$15,CalculationsAndCharts!$A704+$A$11,IF($C$7,7,0),1,1)</f>
        <v>29.32</v>
      </c>
      <c r="F704" s="4">
        <f ca="1">OFFSET(InputPriceData!E$15,CalculationsAndCharts!$A704+$A$11,IF($C$7,7,0),1,1)</f>
        <v>28.36</v>
      </c>
      <c r="G704" s="4">
        <f ca="1">OFFSET(InputPriceData!F$15,CalculationsAndCharts!$A704+$A$11,IF($C$7,7,0),1,1)</f>
        <v>28.82</v>
      </c>
      <c r="H704" s="126" t="e">
        <f t="shared" si="397"/>
        <v>#N/A</v>
      </c>
      <c r="I704" s="41" t="e">
        <f t="shared" si="430"/>
        <v>#N/A</v>
      </c>
      <c r="J704" s="41" t="e">
        <f t="shared" si="430"/>
        <v>#N/A</v>
      </c>
      <c r="K704" s="215">
        <f t="shared" ca="1" si="399"/>
        <v>28.1447984986041</v>
      </c>
      <c r="L704" s="215">
        <f t="shared" ca="1" si="420"/>
        <v>28.1447984986041</v>
      </c>
      <c r="M704" s="121">
        <f t="shared" ca="1" si="400"/>
        <v>0.80934539777098835</v>
      </c>
      <c r="N704" s="121">
        <f t="shared" ca="1" si="421"/>
        <v>0.17390684382562427</v>
      </c>
      <c r="O704" s="121">
        <f t="shared" ca="1" si="422"/>
        <v>1.3083862703423006</v>
      </c>
      <c r="P704" s="121">
        <f t="shared" ca="1" si="429"/>
        <v>-0.23269775255873387</v>
      </c>
      <c r="Q704" s="121">
        <f t="shared" ca="1" si="401"/>
        <v>0.26384323654134045</v>
      </c>
      <c r="R704" s="121">
        <f t="shared" ca="1" si="402"/>
        <v>0.24689879815536736</v>
      </c>
      <c r="S704" s="121"/>
      <c r="T704" s="124">
        <f t="shared" ca="1" si="403"/>
        <v>29.64</v>
      </c>
      <c r="U704" s="124">
        <f t="shared" ca="1" si="404"/>
        <v>26.85</v>
      </c>
      <c r="V704" s="121">
        <f t="shared" ca="1" si="405"/>
        <v>0.70609318996415749</v>
      </c>
      <c r="W704" s="121" t="e">
        <f t="shared" si="423"/>
        <v>#N/A</v>
      </c>
      <c r="X704" s="124">
        <f t="shared" si="424"/>
        <v>0.2</v>
      </c>
      <c r="Y704" s="124">
        <f t="shared" si="425"/>
        <v>0.8</v>
      </c>
      <c r="Z704" t="e">
        <f t="shared" ca="1" si="406"/>
        <v>#N/A</v>
      </c>
      <c r="AA704" t="e">
        <f t="shared" ca="1" si="407"/>
        <v>#N/A</v>
      </c>
      <c r="AB704" t="e">
        <f t="shared" ca="1" si="408"/>
        <v>#N/A</v>
      </c>
      <c r="AC704" t="e">
        <f t="shared" ca="1" si="409"/>
        <v>#N/A</v>
      </c>
      <c r="AD704" t="b">
        <f t="shared" ca="1" si="410"/>
        <v>0</v>
      </c>
      <c r="AE704" t="b">
        <f t="shared" ca="1" si="396"/>
        <v>0</v>
      </c>
      <c r="AF704" t="b">
        <f t="shared" ca="1" si="426"/>
        <v>0</v>
      </c>
      <c r="AG704" t="b">
        <f t="shared" ca="1" si="411"/>
        <v>0</v>
      </c>
      <c r="AH704" t="b">
        <f t="shared" ca="1" si="392"/>
        <v>0</v>
      </c>
      <c r="AI704" s="225" t="e">
        <f t="shared" ca="1" si="412"/>
        <v>#N/A</v>
      </c>
      <c r="AJ704" s="225" t="e">
        <f t="shared" ca="1" si="413"/>
        <v>#N/A</v>
      </c>
      <c r="AK704" s="225" t="e">
        <f t="shared" ca="1" si="414"/>
        <v>#N/A</v>
      </c>
      <c r="AL704" s="225" t="e">
        <f t="shared" ca="1" si="415"/>
        <v>#N/A</v>
      </c>
      <c r="AM704" t="b">
        <f t="shared" ca="1" si="416"/>
        <v>0</v>
      </c>
      <c r="AN704" t="b">
        <f t="shared" ca="1" si="393"/>
        <v>0</v>
      </c>
      <c r="AO704" t="b">
        <f t="shared" ca="1" si="427"/>
        <v>1</v>
      </c>
      <c r="AP704" t="b">
        <f t="shared" ca="1" si="417"/>
        <v>0</v>
      </c>
      <c r="AQ704" t="b">
        <f t="shared" ca="1" si="394"/>
        <v>0</v>
      </c>
      <c r="AR704" s="124" t="e">
        <f t="shared" ca="1" si="418"/>
        <v>#N/A</v>
      </c>
      <c r="AS704" s="124" t="e">
        <f t="shared" ca="1" si="419"/>
        <v>#N/A</v>
      </c>
      <c r="AT704" t="e">
        <f t="shared" ca="1" si="428"/>
        <v>#N/A</v>
      </c>
      <c r="AU704" t="e">
        <f t="shared" ca="1" si="428"/>
        <v>#N/A</v>
      </c>
    </row>
    <row r="705" spans="1:47" x14ac:dyDescent="0.25">
      <c r="A705">
        <v>673</v>
      </c>
      <c r="B705" s="74">
        <f ca="1">OFFSET(InputPriceData!B$15,CalculationsAndCharts!$A705+$A$11,0,1,1)</f>
        <v>40612</v>
      </c>
      <c r="C705" s="3">
        <f ca="1">OFFSET(InputPriceData!G$15,CalculationsAndCharts!$A705+$A$11,0,1,1)</f>
        <v>1726400</v>
      </c>
      <c r="D705" s="4">
        <f ca="1">OFFSET(InputPriceData!C$15,CalculationsAndCharts!$A705+$A$11,IF($C$7,7,0),1,1)</f>
        <v>27.9</v>
      </c>
      <c r="E705" s="4">
        <f ca="1">OFFSET(InputPriceData!D$15,CalculationsAndCharts!$A705+$A$11,IF($C$7,7,0),1,1)</f>
        <v>28.39</v>
      </c>
      <c r="F705" s="4">
        <f ca="1">OFFSET(InputPriceData!E$15,CalculationsAndCharts!$A705+$A$11,IF($C$7,7,0),1,1)</f>
        <v>27.81</v>
      </c>
      <c r="G705" s="4">
        <f ca="1">OFFSET(InputPriceData!F$15,CalculationsAndCharts!$A705+$A$11,IF($C$7,7,0),1,1)</f>
        <v>28.11</v>
      </c>
      <c r="H705" s="126" t="e">
        <f t="shared" si="397"/>
        <v>#N/A</v>
      </c>
      <c r="I705" s="41" t="e">
        <f t="shared" si="430"/>
        <v>#N/A</v>
      </c>
      <c r="J705" s="41" t="e">
        <f t="shared" si="430"/>
        <v>#N/A</v>
      </c>
      <c r="K705" s="215">
        <f t="shared" ca="1" si="399"/>
        <v>28.050566730150475</v>
      </c>
      <c r="L705" s="215">
        <f t="shared" ca="1" si="420"/>
        <v>28.050566730150475</v>
      </c>
      <c r="M705" s="121">
        <f t="shared" ca="1" si="400"/>
        <v>0.16369255237024954</v>
      </c>
      <c r="N705" s="121">
        <f t="shared" ca="1" si="421"/>
        <v>7.434130015247864E-2</v>
      </c>
      <c r="O705" s="121">
        <f t="shared" ca="1" si="422"/>
        <v>1.3083862703423006</v>
      </c>
      <c r="P705" s="121">
        <f t="shared" ca="1" si="429"/>
        <v>-0.23269775255873387</v>
      </c>
      <c r="Q705" s="121">
        <f t="shared" ca="1" si="401"/>
        <v>0.19923576401319293</v>
      </c>
      <c r="R705" s="121">
        <f t="shared" ca="1" si="402"/>
        <v>0.27672984734519673</v>
      </c>
      <c r="S705" s="121"/>
      <c r="T705" s="124">
        <f t="shared" ca="1" si="403"/>
        <v>29.64</v>
      </c>
      <c r="U705" s="124">
        <f t="shared" ca="1" si="404"/>
        <v>26.85</v>
      </c>
      <c r="V705" s="121">
        <f t="shared" ca="1" si="405"/>
        <v>0.45161290322580588</v>
      </c>
      <c r="W705" s="121" t="e">
        <f t="shared" si="423"/>
        <v>#N/A</v>
      </c>
      <c r="X705" s="124">
        <f t="shared" si="424"/>
        <v>0.2</v>
      </c>
      <c r="Y705" s="124">
        <f t="shared" si="425"/>
        <v>0.8</v>
      </c>
      <c r="Z705" t="e">
        <f t="shared" ca="1" si="406"/>
        <v>#N/A</v>
      </c>
      <c r="AA705" t="e">
        <f t="shared" ca="1" si="407"/>
        <v>#N/A</v>
      </c>
      <c r="AB705" t="e">
        <f t="shared" ca="1" si="408"/>
        <v>#N/A</v>
      </c>
      <c r="AC705" t="e">
        <f t="shared" ca="1" si="409"/>
        <v>#N/A</v>
      </c>
      <c r="AD705" t="b">
        <f t="shared" ca="1" si="410"/>
        <v>0</v>
      </c>
      <c r="AE705" t="b">
        <f t="shared" ca="1" si="396"/>
        <v>0</v>
      </c>
      <c r="AF705" t="b">
        <f t="shared" ca="1" si="426"/>
        <v>0</v>
      </c>
      <c r="AG705" t="b">
        <f t="shared" ca="1" si="411"/>
        <v>0</v>
      </c>
      <c r="AH705" t="b">
        <f t="shared" ca="1" si="392"/>
        <v>0</v>
      </c>
      <c r="AI705" s="225" t="e">
        <f t="shared" ca="1" si="412"/>
        <v>#N/A</v>
      </c>
      <c r="AJ705" s="225" t="e">
        <f t="shared" ca="1" si="413"/>
        <v>#N/A</v>
      </c>
      <c r="AK705" s="225" t="e">
        <f t="shared" ca="1" si="414"/>
        <v>#N/A</v>
      </c>
      <c r="AL705" s="225" t="e">
        <f t="shared" ca="1" si="415"/>
        <v>#N/A</v>
      </c>
      <c r="AM705" t="b">
        <f t="shared" ca="1" si="416"/>
        <v>0</v>
      </c>
      <c r="AN705" t="b">
        <f t="shared" ca="1" si="393"/>
        <v>0</v>
      </c>
      <c r="AO705" t="b">
        <f t="shared" ca="1" si="427"/>
        <v>1</v>
      </c>
      <c r="AP705" t="b">
        <f t="shared" ca="1" si="417"/>
        <v>0</v>
      </c>
      <c r="AQ705" t="b">
        <f t="shared" ca="1" si="394"/>
        <v>0</v>
      </c>
      <c r="AR705" s="124" t="e">
        <f t="shared" ca="1" si="418"/>
        <v>#N/A</v>
      </c>
      <c r="AS705" s="124" t="e">
        <f t="shared" ca="1" si="419"/>
        <v>#N/A</v>
      </c>
      <c r="AT705" t="e">
        <f t="shared" ca="1" si="428"/>
        <v>#N/A</v>
      </c>
      <c r="AU705" t="e">
        <f t="shared" ca="1" si="428"/>
        <v>#N/A</v>
      </c>
    </row>
    <row r="706" spans="1:47" x14ac:dyDescent="0.25">
      <c r="A706">
        <v>674</v>
      </c>
      <c r="B706" s="74">
        <f ca="1">OFFSET(InputPriceData!B$15,CalculationsAndCharts!$A706+$A$11,0,1,1)</f>
        <v>40611</v>
      </c>
      <c r="C706" s="3">
        <f ca="1">OFFSET(InputPriceData!G$15,CalculationsAndCharts!$A706+$A$11,0,1,1)</f>
        <v>940500</v>
      </c>
      <c r="D706" s="4">
        <f ca="1">OFFSET(InputPriceData!C$15,CalculationsAndCharts!$A706+$A$11,IF($C$7,7,0),1,1)</f>
        <v>28.09</v>
      </c>
      <c r="E706" s="4">
        <f ca="1">OFFSET(InputPriceData!D$15,CalculationsAndCharts!$A706+$A$11,IF($C$7,7,0),1,1)</f>
        <v>28.21</v>
      </c>
      <c r="F706" s="4">
        <f ca="1">OFFSET(InputPriceData!E$15,CalculationsAndCharts!$A706+$A$11,IF($C$7,7,0),1,1)</f>
        <v>27.74</v>
      </c>
      <c r="G706" s="4">
        <f ca="1">OFFSET(InputPriceData!F$15,CalculationsAndCharts!$A706+$A$11,IF($C$7,7,0),1,1)</f>
        <v>28</v>
      </c>
      <c r="H706" s="126" t="e">
        <f t="shared" si="397"/>
        <v>#N/A</v>
      </c>
      <c r="I706" s="41" t="e">
        <f t="shared" si="430"/>
        <v>#N/A</v>
      </c>
      <c r="J706" s="41" t="e">
        <f t="shared" si="430"/>
        <v>#N/A</v>
      </c>
      <c r="K706" s="215">
        <f t="shared" ca="1" si="399"/>
        <v>28.076523378599411</v>
      </c>
      <c r="L706" s="215">
        <f t="shared" ca="1" si="420"/>
        <v>28.076523378599411</v>
      </c>
      <c r="M706" s="121">
        <f t="shared" ca="1" si="400"/>
        <v>4.4690029865514E-2</v>
      </c>
      <c r="N706" s="121">
        <f t="shared" ca="1" si="421"/>
        <v>8.594151716170656E-2</v>
      </c>
      <c r="O706" s="121">
        <f t="shared" ca="1" si="422"/>
        <v>1.3083862703423006</v>
      </c>
      <c r="P706" s="121">
        <f t="shared" ca="1" si="429"/>
        <v>-0.23269775255873387</v>
      </c>
      <c r="Q706" s="121">
        <f t="shared" ca="1" si="401"/>
        <v>0.20676307390470094</v>
      </c>
      <c r="R706" s="121">
        <f t="shared" ca="1" si="402"/>
        <v>0.32144648426929257</v>
      </c>
      <c r="S706" s="121"/>
      <c r="T706" s="124">
        <f t="shared" ca="1" si="403"/>
        <v>29.64</v>
      </c>
      <c r="U706" s="124">
        <f t="shared" ca="1" si="404"/>
        <v>26.85</v>
      </c>
      <c r="V706" s="121">
        <f t="shared" ca="1" si="405"/>
        <v>0.41218637992831503</v>
      </c>
      <c r="W706" s="121" t="e">
        <f t="shared" si="423"/>
        <v>#N/A</v>
      </c>
      <c r="X706" s="124">
        <f t="shared" si="424"/>
        <v>0.2</v>
      </c>
      <c r="Y706" s="124">
        <f t="shared" si="425"/>
        <v>0.8</v>
      </c>
      <c r="Z706" t="e">
        <f t="shared" ca="1" si="406"/>
        <v>#N/A</v>
      </c>
      <c r="AA706" t="e">
        <f t="shared" ca="1" si="407"/>
        <v>#N/A</v>
      </c>
      <c r="AB706" t="e">
        <f t="shared" ca="1" si="408"/>
        <v>#N/A</v>
      </c>
      <c r="AC706" t="e">
        <f t="shared" ca="1" si="409"/>
        <v>#N/A</v>
      </c>
      <c r="AD706" t="b">
        <f t="shared" ca="1" si="410"/>
        <v>0</v>
      </c>
      <c r="AE706" t="b">
        <f t="shared" ca="1" si="396"/>
        <v>0</v>
      </c>
      <c r="AF706" t="b">
        <f t="shared" ca="1" si="426"/>
        <v>0</v>
      </c>
      <c r="AG706" t="b">
        <f t="shared" ca="1" si="411"/>
        <v>0</v>
      </c>
      <c r="AH706" t="b">
        <f t="shared" ca="1" si="392"/>
        <v>0</v>
      </c>
      <c r="AI706" s="225" t="e">
        <f t="shared" ca="1" si="412"/>
        <v>#N/A</v>
      </c>
      <c r="AJ706" s="225" t="e">
        <f t="shared" ca="1" si="413"/>
        <v>#N/A</v>
      </c>
      <c r="AK706" s="225" t="e">
        <f t="shared" ca="1" si="414"/>
        <v>#N/A</v>
      </c>
      <c r="AL706" s="225" t="e">
        <f t="shared" ca="1" si="415"/>
        <v>#N/A</v>
      </c>
      <c r="AM706" t="b">
        <f t="shared" ca="1" si="416"/>
        <v>0</v>
      </c>
      <c r="AN706" t="b">
        <f t="shared" ca="1" si="393"/>
        <v>0</v>
      </c>
      <c r="AO706" t="b">
        <f t="shared" ca="1" si="427"/>
        <v>1</v>
      </c>
      <c r="AP706" t="b">
        <f t="shared" ca="1" si="417"/>
        <v>0</v>
      </c>
      <c r="AQ706" t="b">
        <f t="shared" ca="1" si="394"/>
        <v>0</v>
      </c>
      <c r="AR706" s="124" t="e">
        <f t="shared" ca="1" si="418"/>
        <v>#N/A</v>
      </c>
      <c r="AS706" s="124" t="e">
        <f t="shared" ca="1" si="419"/>
        <v>#N/A</v>
      </c>
      <c r="AT706" t="e">
        <f t="shared" ca="1" si="428"/>
        <v>#N/A</v>
      </c>
      <c r="AU706" t="e">
        <f t="shared" ca="1" si="428"/>
        <v>#N/A</v>
      </c>
    </row>
    <row r="707" spans="1:47" x14ac:dyDescent="0.25">
      <c r="A707">
        <v>675</v>
      </c>
      <c r="B707" s="74">
        <f ca="1">OFFSET(InputPriceData!B$15,CalculationsAndCharts!$A707+$A$11,0,1,1)</f>
        <v>40610</v>
      </c>
      <c r="C707" s="3">
        <f ca="1">OFFSET(InputPriceData!G$15,CalculationsAndCharts!$A707+$A$11,0,1,1)</f>
        <v>1198400</v>
      </c>
      <c r="D707" s="4">
        <f ca="1">OFFSET(InputPriceData!C$15,CalculationsAndCharts!$A707+$A$11,IF($C$7,7,0),1,1)</f>
        <v>28.01</v>
      </c>
      <c r="E707" s="4">
        <f ca="1">OFFSET(InputPriceData!D$15,CalculationsAndCharts!$A707+$A$11,IF($C$7,7,0),1,1)</f>
        <v>28.46</v>
      </c>
      <c r="F707" s="4">
        <f ca="1">OFFSET(InputPriceData!E$15,CalculationsAndCharts!$A707+$A$11,IF($C$7,7,0),1,1)</f>
        <v>27.88</v>
      </c>
      <c r="G707" s="4">
        <f ca="1">OFFSET(InputPriceData!F$15,CalculationsAndCharts!$A707+$A$11,IF($C$7,7,0),1,1)</f>
        <v>28.03</v>
      </c>
      <c r="H707" s="126" t="e">
        <f t="shared" si="397"/>
        <v>#N/A</v>
      </c>
      <c r="I707" s="41" t="e">
        <f t="shared" si="430"/>
        <v>#N/A</v>
      </c>
      <c r="J707" s="41" t="e">
        <f t="shared" si="430"/>
        <v>#N/A</v>
      </c>
      <c r="K707" s="215">
        <f t="shared" ca="1" si="399"/>
        <v>28.126386042978076</v>
      </c>
      <c r="L707" s="215">
        <f t="shared" ca="1" si="420"/>
        <v>28.126386042978076</v>
      </c>
      <c r="M707" s="121">
        <f t="shared" ca="1" si="400"/>
        <v>5.4956753128244107E-2</v>
      </c>
      <c r="N707" s="121">
        <f t="shared" ca="1" si="421"/>
        <v>0.12537751711520045</v>
      </c>
      <c r="O707" s="121">
        <f t="shared" ca="1" si="422"/>
        <v>1.3083862703423006</v>
      </c>
      <c r="P707" s="121">
        <f t="shared" ca="1" si="429"/>
        <v>-0.34389233190652535</v>
      </c>
      <c r="Q707" s="121">
        <f t="shared" ca="1" si="401"/>
        <v>0.28401375432873627</v>
      </c>
      <c r="R707" s="121">
        <f t="shared" ca="1" si="402"/>
        <v>0.35726864403206671</v>
      </c>
      <c r="S707" s="121"/>
      <c r="T707" s="124">
        <f t="shared" ca="1" si="403"/>
        <v>29.64</v>
      </c>
      <c r="U707" s="124">
        <f t="shared" ca="1" si="404"/>
        <v>26.85</v>
      </c>
      <c r="V707" s="121">
        <f t="shared" ca="1" si="405"/>
        <v>0.42293906810035847</v>
      </c>
      <c r="W707" s="121" t="e">
        <f t="shared" si="423"/>
        <v>#N/A</v>
      </c>
      <c r="X707" s="124">
        <f t="shared" si="424"/>
        <v>0.2</v>
      </c>
      <c r="Y707" s="124">
        <f t="shared" si="425"/>
        <v>0.8</v>
      </c>
      <c r="Z707" t="e">
        <f t="shared" ca="1" si="406"/>
        <v>#N/A</v>
      </c>
      <c r="AA707" t="e">
        <f t="shared" ca="1" si="407"/>
        <v>#N/A</v>
      </c>
      <c r="AB707" t="e">
        <f t="shared" ca="1" si="408"/>
        <v>#N/A</v>
      </c>
      <c r="AC707" t="e">
        <f t="shared" ca="1" si="409"/>
        <v>#N/A</v>
      </c>
      <c r="AD707" t="b">
        <f t="shared" ca="1" si="410"/>
        <v>0</v>
      </c>
      <c r="AE707" t="b">
        <f t="shared" ca="1" si="396"/>
        <v>0</v>
      </c>
      <c r="AF707" t="b">
        <f t="shared" ca="1" si="426"/>
        <v>0</v>
      </c>
      <c r="AG707" t="b">
        <f t="shared" ca="1" si="411"/>
        <v>0</v>
      </c>
      <c r="AH707" t="b">
        <f t="shared" ca="1" si="392"/>
        <v>0</v>
      </c>
      <c r="AI707" s="225" t="e">
        <f t="shared" ca="1" si="412"/>
        <v>#N/A</v>
      </c>
      <c r="AJ707" s="225" t="e">
        <f t="shared" ca="1" si="413"/>
        <v>#N/A</v>
      </c>
      <c r="AK707" s="225" t="e">
        <f t="shared" ca="1" si="414"/>
        <v>#N/A</v>
      </c>
      <c r="AL707" s="225" t="e">
        <f t="shared" ca="1" si="415"/>
        <v>#N/A</v>
      </c>
      <c r="AM707" t="b">
        <f t="shared" ca="1" si="416"/>
        <v>0</v>
      </c>
      <c r="AN707" t="b">
        <f t="shared" ca="1" si="393"/>
        <v>0</v>
      </c>
      <c r="AO707" t="b">
        <f t="shared" ca="1" si="427"/>
        <v>1</v>
      </c>
      <c r="AP707" t="b">
        <f t="shared" ca="1" si="417"/>
        <v>0</v>
      </c>
      <c r="AQ707" t="b">
        <f t="shared" ca="1" si="394"/>
        <v>0</v>
      </c>
      <c r="AR707" s="124" t="e">
        <f t="shared" ca="1" si="418"/>
        <v>#N/A</v>
      </c>
      <c r="AS707" s="124" t="e">
        <f t="shared" ca="1" si="419"/>
        <v>#N/A</v>
      </c>
      <c r="AT707" t="e">
        <f t="shared" ca="1" si="428"/>
        <v>#N/A</v>
      </c>
      <c r="AU707" t="e">
        <f t="shared" ca="1" si="428"/>
        <v>#N/A</v>
      </c>
    </row>
    <row r="708" spans="1:47" x14ac:dyDescent="0.25">
      <c r="A708">
        <v>676</v>
      </c>
      <c r="B708" s="74">
        <f ca="1">OFFSET(InputPriceData!B$15,CalculationsAndCharts!$A708+$A$11,0,1,1)</f>
        <v>40609</v>
      </c>
      <c r="C708" s="3">
        <f ca="1">OFFSET(InputPriceData!G$15,CalculationsAndCharts!$A708+$A$11,0,1,1)</f>
        <v>2581800</v>
      </c>
      <c r="D708" s="4">
        <f ca="1">OFFSET(InputPriceData!C$15,CalculationsAndCharts!$A708+$A$11,IF($C$7,7,0),1,1)</f>
        <v>28.54</v>
      </c>
      <c r="E708" s="4">
        <f ca="1">OFFSET(InputPriceData!D$15,CalculationsAndCharts!$A708+$A$11,IF($C$7,7,0),1,1)</f>
        <v>28.67</v>
      </c>
      <c r="F708" s="4">
        <f ca="1">OFFSET(InputPriceData!E$15,CalculationsAndCharts!$A708+$A$11,IF($C$7,7,0),1,1)</f>
        <v>27.56</v>
      </c>
      <c r="G708" s="4">
        <f ca="1">OFFSET(InputPriceData!F$15,CalculationsAndCharts!$A708+$A$11,IF($C$7,7,0),1,1)</f>
        <v>27.9</v>
      </c>
      <c r="H708" s="126" t="e">
        <f t="shared" si="397"/>
        <v>#N/A</v>
      </c>
      <c r="I708" s="41" t="e">
        <f t="shared" si="430"/>
        <v>#N/A</v>
      </c>
      <c r="J708" s="41" t="e">
        <f t="shared" si="430"/>
        <v>#N/A</v>
      </c>
      <c r="K708" s="215">
        <f t="shared" ca="1" si="399"/>
        <v>28.179065690503162</v>
      </c>
      <c r="L708" s="215">
        <f t="shared" ca="1" si="420"/>
        <v>28.179065690503162</v>
      </c>
      <c r="M708" s="121">
        <f t="shared" ca="1" si="400"/>
        <v>-0.10911861038574283</v>
      </c>
      <c r="N708" s="121">
        <f t="shared" ca="1" si="421"/>
        <v>0.17475943009974837</v>
      </c>
      <c r="O708" s="121">
        <f t="shared" ca="1" si="422"/>
        <v>1.3083862703423006</v>
      </c>
      <c r="P708" s="121">
        <f t="shared" ca="1" si="429"/>
        <v>-0.51795473785060064</v>
      </c>
      <c r="Q708" s="121">
        <f t="shared" ca="1" si="401"/>
        <v>0.37929070466186637</v>
      </c>
      <c r="R708" s="121">
        <f t="shared" ca="1" si="402"/>
        <v>0.37550693069758401</v>
      </c>
      <c r="S708" s="121"/>
      <c r="T708" s="124">
        <f t="shared" ca="1" si="403"/>
        <v>29.64</v>
      </c>
      <c r="U708" s="124">
        <f t="shared" ca="1" si="404"/>
        <v>26.85</v>
      </c>
      <c r="V708" s="121">
        <f t="shared" ca="1" si="405"/>
        <v>0.37634408602150449</v>
      </c>
      <c r="W708" s="121" t="e">
        <f t="shared" si="423"/>
        <v>#N/A</v>
      </c>
      <c r="X708" s="124">
        <f t="shared" si="424"/>
        <v>0.2</v>
      </c>
      <c r="Y708" s="124">
        <f t="shared" si="425"/>
        <v>0.8</v>
      </c>
      <c r="Z708" t="e">
        <f t="shared" ca="1" si="406"/>
        <v>#N/A</v>
      </c>
      <c r="AA708" t="e">
        <f t="shared" ca="1" si="407"/>
        <v>#N/A</v>
      </c>
      <c r="AB708" t="e">
        <f t="shared" ca="1" si="408"/>
        <v>#N/A</v>
      </c>
      <c r="AC708" t="e">
        <f t="shared" ca="1" si="409"/>
        <v>#N/A</v>
      </c>
      <c r="AD708" t="b">
        <f t="shared" ca="1" si="410"/>
        <v>0</v>
      </c>
      <c r="AE708" t="b">
        <f t="shared" ca="1" si="396"/>
        <v>0</v>
      </c>
      <c r="AF708" t="b">
        <f t="shared" ca="1" si="426"/>
        <v>0</v>
      </c>
      <c r="AG708" t="b">
        <f t="shared" ca="1" si="411"/>
        <v>0</v>
      </c>
      <c r="AH708" t="b">
        <f t="shared" ca="1" si="392"/>
        <v>0</v>
      </c>
      <c r="AI708" s="225" t="e">
        <f t="shared" ca="1" si="412"/>
        <v>#N/A</v>
      </c>
      <c r="AJ708" s="225" t="e">
        <f t="shared" ca="1" si="413"/>
        <v>#N/A</v>
      </c>
      <c r="AK708" s="225" t="e">
        <f t="shared" ca="1" si="414"/>
        <v>#N/A</v>
      </c>
      <c r="AL708" s="225" t="e">
        <f t="shared" ca="1" si="415"/>
        <v>#N/A</v>
      </c>
      <c r="AM708" t="b">
        <f t="shared" ca="1" si="416"/>
        <v>0</v>
      </c>
      <c r="AN708" t="b">
        <f t="shared" ca="1" si="393"/>
        <v>0</v>
      </c>
      <c r="AO708" t="b">
        <f t="shared" ca="1" si="427"/>
        <v>1</v>
      </c>
      <c r="AP708" t="b">
        <f t="shared" ca="1" si="417"/>
        <v>0</v>
      </c>
      <c r="AQ708" t="b">
        <f t="shared" ca="1" si="394"/>
        <v>0</v>
      </c>
      <c r="AR708" s="124" t="e">
        <f t="shared" ca="1" si="418"/>
        <v>#N/A</v>
      </c>
      <c r="AS708" s="124" t="e">
        <f t="shared" ca="1" si="419"/>
        <v>#N/A</v>
      </c>
      <c r="AT708" t="e">
        <f t="shared" ca="1" si="428"/>
        <v>#N/A</v>
      </c>
      <c r="AU708" t="e">
        <f t="shared" ca="1" si="428"/>
        <v>#N/A</v>
      </c>
    </row>
    <row r="709" spans="1:47" x14ac:dyDescent="0.25">
      <c r="A709">
        <v>677</v>
      </c>
      <c r="B709" s="74">
        <f ca="1">OFFSET(InputPriceData!B$15,CalculationsAndCharts!$A709+$A$11,0,1,1)</f>
        <v>40606</v>
      </c>
      <c r="C709" s="3">
        <f ca="1">OFFSET(InputPriceData!G$15,CalculationsAndCharts!$A709+$A$11,0,1,1)</f>
        <v>1523400</v>
      </c>
      <c r="D709" s="4">
        <f ca="1">OFFSET(InputPriceData!C$15,CalculationsAndCharts!$A709+$A$11,IF($C$7,7,0),1,1)</f>
        <v>28.05</v>
      </c>
      <c r="E709" s="4">
        <f ca="1">OFFSET(InputPriceData!D$15,CalculationsAndCharts!$A709+$A$11,IF($C$7,7,0),1,1)</f>
        <v>28.58</v>
      </c>
      <c r="F709" s="4">
        <f ca="1">OFFSET(InputPriceData!E$15,CalculationsAndCharts!$A709+$A$11,IF($C$7,7,0),1,1)</f>
        <v>27.86</v>
      </c>
      <c r="G709" s="4">
        <f ca="1">OFFSET(InputPriceData!F$15,CalculationsAndCharts!$A709+$A$11,IF($C$7,7,0),1,1)</f>
        <v>28.47</v>
      </c>
      <c r="H709" s="126" t="e">
        <f t="shared" si="397"/>
        <v>#N/A</v>
      </c>
      <c r="I709" s="41" t="e">
        <f t="shared" si="430"/>
        <v>#N/A</v>
      </c>
      <c r="J709" s="41" t="e">
        <f t="shared" si="430"/>
        <v>#N/A</v>
      </c>
      <c r="K709" s="215">
        <f t="shared" ca="1" si="399"/>
        <v>28.175399454344763</v>
      </c>
      <c r="L709" s="215">
        <f t="shared" ca="1" si="420"/>
        <v>28.175399454344763</v>
      </c>
      <c r="M709" s="121">
        <f t="shared" ca="1" si="400"/>
        <v>0.46404793574342995</v>
      </c>
      <c r="N709" s="121">
        <f t="shared" ca="1" si="421"/>
        <v>0.17059945483913658</v>
      </c>
      <c r="O709" s="121">
        <f t="shared" ca="1" si="422"/>
        <v>1.3083862703423006</v>
      </c>
      <c r="P709" s="121">
        <f t="shared" ca="1" si="429"/>
        <v>-0.56198106060328945</v>
      </c>
      <c r="Q709" s="121">
        <f t="shared" ca="1" si="401"/>
        <v>0.39167734771760576</v>
      </c>
      <c r="R709" s="121">
        <f t="shared" ca="1" si="402"/>
        <v>0.39285967834907543</v>
      </c>
      <c r="S709" s="121"/>
      <c r="T709" s="124">
        <f t="shared" ca="1" si="403"/>
        <v>29.64</v>
      </c>
      <c r="U709" s="124">
        <f t="shared" ca="1" si="404"/>
        <v>26.85</v>
      </c>
      <c r="V709" s="121">
        <f t="shared" ca="1" si="405"/>
        <v>0.58064516129032184</v>
      </c>
      <c r="W709" s="121" t="e">
        <f t="shared" si="423"/>
        <v>#N/A</v>
      </c>
      <c r="X709" s="124">
        <f t="shared" si="424"/>
        <v>0.2</v>
      </c>
      <c r="Y709" s="124">
        <f t="shared" si="425"/>
        <v>0.8</v>
      </c>
      <c r="Z709" t="e">
        <f t="shared" ca="1" si="406"/>
        <v>#N/A</v>
      </c>
      <c r="AA709" t="e">
        <f t="shared" ca="1" si="407"/>
        <v>#N/A</v>
      </c>
      <c r="AB709" t="e">
        <f t="shared" ca="1" si="408"/>
        <v>#N/A</v>
      </c>
      <c r="AC709" t="e">
        <f t="shared" ca="1" si="409"/>
        <v>#N/A</v>
      </c>
      <c r="AD709" t="b">
        <f t="shared" ca="1" si="410"/>
        <v>0</v>
      </c>
      <c r="AE709" t="b">
        <f t="shared" ca="1" si="396"/>
        <v>0</v>
      </c>
      <c r="AF709" t="b">
        <f t="shared" ca="1" si="426"/>
        <v>0</v>
      </c>
      <c r="AG709" t="b">
        <f t="shared" ca="1" si="411"/>
        <v>0</v>
      </c>
      <c r="AH709" t="b">
        <f t="shared" ca="1" si="392"/>
        <v>0</v>
      </c>
      <c r="AI709" s="225" t="e">
        <f t="shared" ca="1" si="412"/>
        <v>#N/A</v>
      </c>
      <c r="AJ709" s="225" t="e">
        <f t="shared" ca="1" si="413"/>
        <v>#N/A</v>
      </c>
      <c r="AK709" s="225" t="e">
        <f t="shared" ca="1" si="414"/>
        <v>#N/A</v>
      </c>
      <c r="AL709" s="225" t="e">
        <f t="shared" ca="1" si="415"/>
        <v>#N/A</v>
      </c>
      <c r="AM709" t="b">
        <f t="shared" ca="1" si="416"/>
        <v>0</v>
      </c>
      <c r="AN709" t="b">
        <f t="shared" ca="1" si="393"/>
        <v>0</v>
      </c>
      <c r="AO709" t="b">
        <f t="shared" ca="1" si="427"/>
        <v>1</v>
      </c>
      <c r="AP709" t="b">
        <f t="shared" ca="1" si="417"/>
        <v>0</v>
      </c>
      <c r="AQ709" t="b">
        <f t="shared" ca="1" si="394"/>
        <v>0</v>
      </c>
      <c r="AR709" s="124" t="e">
        <f t="shared" ca="1" si="418"/>
        <v>#N/A</v>
      </c>
      <c r="AS709" s="124" t="e">
        <f t="shared" ca="1" si="419"/>
        <v>#N/A</v>
      </c>
      <c r="AT709" t="e">
        <f t="shared" ca="1" si="428"/>
        <v>#N/A</v>
      </c>
      <c r="AU709" t="e">
        <f t="shared" ca="1" si="428"/>
        <v>#N/A</v>
      </c>
    </row>
    <row r="710" spans="1:47" x14ac:dyDescent="0.25">
      <c r="A710">
        <v>678</v>
      </c>
      <c r="B710" s="74">
        <f ca="1">OFFSET(InputPriceData!B$15,CalculationsAndCharts!$A710+$A$11,0,1,1)</f>
        <v>40605</v>
      </c>
      <c r="C710" s="3">
        <f ca="1">OFFSET(InputPriceData!G$15,CalculationsAndCharts!$A710+$A$11,0,1,1)</f>
        <v>831800</v>
      </c>
      <c r="D710" s="4">
        <f ca="1">OFFSET(InputPriceData!C$15,CalculationsAndCharts!$A710+$A$11,IF($C$7,7,0),1,1)</f>
        <v>28.59</v>
      </c>
      <c r="E710" s="4">
        <f ca="1">OFFSET(InputPriceData!D$15,CalculationsAndCharts!$A710+$A$11,IF($C$7,7,0),1,1)</f>
        <v>28.77</v>
      </c>
      <c r="F710" s="4">
        <f ca="1">OFFSET(InputPriceData!E$15,CalculationsAndCharts!$A710+$A$11,IF($C$7,7,0),1,1)</f>
        <v>27.93</v>
      </c>
      <c r="G710" s="4">
        <f ca="1">OFFSET(InputPriceData!F$15,CalculationsAndCharts!$A710+$A$11,IF($C$7,7,0),1,1)</f>
        <v>27.98</v>
      </c>
      <c r="H710" s="126" t="e">
        <f t="shared" si="397"/>
        <v>#N/A</v>
      </c>
      <c r="I710" s="41" t="e">
        <f t="shared" si="430"/>
        <v>#N/A</v>
      </c>
      <c r="J710" s="41" t="e">
        <f t="shared" si="430"/>
        <v>#N/A</v>
      </c>
      <c r="K710" s="215">
        <f t="shared" ca="1" si="399"/>
        <v>28.172394319982885</v>
      </c>
      <c r="L710" s="215">
        <f t="shared" ca="1" si="420"/>
        <v>28.172394319982885</v>
      </c>
      <c r="M710" s="121">
        <f t="shared" ca="1" si="400"/>
        <v>-1.5871787983174485E-2</v>
      </c>
      <c r="N710" s="121">
        <f t="shared" ca="1" si="421"/>
        <v>0.16471039075472238</v>
      </c>
      <c r="O710" s="121">
        <f t="shared" ca="1" si="422"/>
        <v>1.3083862703423006</v>
      </c>
      <c r="P710" s="121">
        <f t="shared" ca="1" si="429"/>
        <v>-0.56198106060328945</v>
      </c>
      <c r="Q710" s="121">
        <f t="shared" ca="1" si="401"/>
        <v>0.38852873408060595</v>
      </c>
      <c r="R710" s="121">
        <f t="shared" ca="1" si="402"/>
        <v>0.4305106723951686</v>
      </c>
      <c r="S710" s="121"/>
      <c r="T710" s="124">
        <f t="shared" ca="1" si="403"/>
        <v>29.64</v>
      </c>
      <c r="U710" s="124">
        <f t="shared" ca="1" si="404"/>
        <v>26.85</v>
      </c>
      <c r="V710" s="121">
        <f t="shared" ca="1" si="405"/>
        <v>0.40501792114695317</v>
      </c>
      <c r="W710" s="121" t="e">
        <f t="shared" si="423"/>
        <v>#N/A</v>
      </c>
      <c r="X710" s="124">
        <f t="shared" si="424"/>
        <v>0.2</v>
      </c>
      <c r="Y710" s="124">
        <f t="shared" si="425"/>
        <v>0.8</v>
      </c>
      <c r="Z710" t="e">
        <f t="shared" ca="1" si="406"/>
        <v>#N/A</v>
      </c>
      <c r="AA710" t="e">
        <f t="shared" ca="1" si="407"/>
        <v>#N/A</v>
      </c>
      <c r="AB710" t="e">
        <f t="shared" ca="1" si="408"/>
        <v>#N/A</v>
      </c>
      <c r="AC710" t="e">
        <f t="shared" ca="1" si="409"/>
        <v>#N/A</v>
      </c>
      <c r="AD710" t="b">
        <f t="shared" ca="1" si="410"/>
        <v>0</v>
      </c>
      <c r="AE710" t="b">
        <f t="shared" ca="1" si="396"/>
        <v>0</v>
      </c>
      <c r="AF710" t="b">
        <f t="shared" ca="1" si="426"/>
        <v>0</v>
      </c>
      <c r="AG710" t="b">
        <f t="shared" ca="1" si="411"/>
        <v>0</v>
      </c>
      <c r="AH710" t="b">
        <f t="shared" ref="AH710:AH773" ca="1" si="431">AND(AG711,AF711)</f>
        <v>0</v>
      </c>
      <c r="AI710" s="225" t="e">
        <f t="shared" ca="1" si="412"/>
        <v>#N/A</v>
      </c>
      <c r="AJ710" s="225" t="e">
        <f t="shared" ca="1" si="413"/>
        <v>#N/A</v>
      </c>
      <c r="AK710" s="225" t="e">
        <f t="shared" ca="1" si="414"/>
        <v>#N/A</v>
      </c>
      <c r="AL710" s="225" t="e">
        <f t="shared" ca="1" si="415"/>
        <v>#N/A</v>
      </c>
      <c r="AM710" t="b">
        <f t="shared" ca="1" si="416"/>
        <v>0</v>
      </c>
      <c r="AN710" t="b">
        <f t="shared" ref="AN710:AN773" ca="1" si="432">AND(AM711,NOT(AO711))</f>
        <v>0</v>
      </c>
      <c r="AO710" t="b">
        <f t="shared" ca="1" si="427"/>
        <v>1</v>
      </c>
      <c r="AP710" t="b">
        <f t="shared" ca="1" si="417"/>
        <v>0</v>
      </c>
      <c r="AQ710" t="b">
        <f t="shared" ca="1" si="394"/>
        <v>0</v>
      </c>
      <c r="AR710" s="124" t="e">
        <f t="shared" ca="1" si="418"/>
        <v>#N/A</v>
      </c>
      <c r="AS710" s="124" t="e">
        <f t="shared" ca="1" si="419"/>
        <v>#N/A</v>
      </c>
      <c r="AT710" t="e">
        <f t="shared" ca="1" si="428"/>
        <v>#N/A</v>
      </c>
      <c r="AU710" t="e">
        <f t="shared" ca="1" si="428"/>
        <v>#N/A</v>
      </c>
    </row>
    <row r="711" spans="1:47" x14ac:dyDescent="0.25">
      <c r="A711">
        <v>679</v>
      </c>
      <c r="B711" s="74">
        <f ca="1">OFFSET(InputPriceData!B$15,CalculationsAndCharts!$A711+$A$11,0,1,1)</f>
        <v>40604</v>
      </c>
      <c r="C711" s="3">
        <f ca="1">OFFSET(InputPriceData!G$15,CalculationsAndCharts!$A711+$A$11,0,1,1)</f>
        <v>635700</v>
      </c>
      <c r="D711" s="4">
        <f ca="1">OFFSET(InputPriceData!C$15,CalculationsAndCharts!$A711+$A$11,IF($C$7,7,0),1,1)</f>
        <v>28.28</v>
      </c>
      <c r="E711" s="4">
        <f ca="1">OFFSET(InputPriceData!D$15,CalculationsAndCharts!$A711+$A$11,IF($C$7,7,0),1,1)</f>
        <v>28.5</v>
      </c>
      <c r="F711" s="4">
        <f ca="1">OFFSET(InputPriceData!E$15,CalculationsAndCharts!$A711+$A$11,IF($C$7,7,0),1,1)</f>
        <v>28.12</v>
      </c>
      <c r="G711" s="4">
        <f ca="1">OFFSET(InputPriceData!F$15,CalculationsAndCharts!$A711+$A$11,IF($C$7,7,0),1,1)</f>
        <v>28.27</v>
      </c>
      <c r="H711" s="126" t="e">
        <f t="shared" si="397"/>
        <v>#N/A</v>
      </c>
      <c r="I711" s="41" t="e">
        <f t="shared" si="430"/>
        <v>#N/A</v>
      </c>
      <c r="J711" s="41" t="e">
        <f t="shared" si="430"/>
        <v>#N/A</v>
      </c>
      <c r="K711" s="215">
        <f t="shared" ca="1" si="399"/>
        <v>28.197464364075895</v>
      </c>
      <c r="L711" s="215">
        <f t="shared" ca="1" si="420"/>
        <v>28.197464364075895</v>
      </c>
      <c r="M711" s="121">
        <f t="shared" ca="1" si="400"/>
        <v>0.2642073114248602</v>
      </c>
      <c r="N711" s="121">
        <f t="shared" ca="1" si="421"/>
        <v>0.18693650503252349</v>
      </c>
      <c r="O711" s="121">
        <f t="shared" ca="1" si="422"/>
        <v>1.3083862703423006</v>
      </c>
      <c r="P711" s="121">
        <f t="shared" ca="1" si="429"/>
        <v>-0.56198106060328945</v>
      </c>
      <c r="Q711" s="121">
        <f t="shared" ca="1" si="401"/>
        <v>0.40041202241122731</v>
      </c>
      <c r="R711" s="121">
        <f t="shared" ca="1" si="402"/>
        <v>0.49718379346268332</v>
      </c>
      <c r="S711" s="121"/>
      <c r="T711" s="124">
        <f t="shared" ca="1" si="403"/>
        <v>29.64</v>
      </c>
      <c r="U711" s="124">
        <f t="shared" ca="1" si="404"/>
        <v>26.85</v>
      </c>
      <c r="V711" s="121">
        <f t="shared" ca="1" si="405"/>
        <v>0.50896057347670198</v>
      </c>
      <c r="W711" s="121" t="e">
        <f t="shared" si="423"/>
        <v>#N/A</v>
      </c>
      <c r="X711" s="124">
        <f t="shared" si="424"/>
        <v>0.2</v>
      </c>
      <c r="Y711" s="124">
        <f t="shared" si="425"/>
        <v>0.8</v>
      </c>
      <c r="Z711" t="e">
        <f t="shared" ca="1" si="406"/>
        <v>#N/A</v>
      </c>
      <c r="AA711" t="e">
        <f t="shared" ca="1" si="407"/>
        <v>#N/A</v>
      </c>
      <c r="AB711" t="e">
        <f t="shared" ca="1" si="408"/>
        <v>#N/A</v>
      </c>
      <c r="AC711" t="e">
        <f t="shared" ca="1" si="409"/>
        <v>#N/A</v>
      </c>
      <c r="AD711" t="b">
        <f t="shared" ca="1" si="410"/>
        <v>0</v>
      </c>
      <c r="AE711" t="b">
        <f t="shared" ca="1" si="396"/>
        <v>0</v>
      </c>
      <c r="AF711" t="b">
        <f t="shared" ca="1" si="426"/>
        <v>0</v>
      </c>
      <c r="AG711" t="b">
        <f t="shared" ca="1" si="411"/>
        <v>0</v>
      </c>
      <c r="AH711" t="b">
        <f t="shared" ca="1" si="431"/>
        <v>0</v>
      </c>
      <c r="AI711" s="225" t="e">
        <f t="shared" ca="1" si="412"/>
        <v>#N/A</v>
      </c>
      <c r="AJ711" s="225" t="e">
        <f t="shared" ca="1" si="413"/>
        <v>#N/A</v>
      </c>
      <c r="AK711" s="225" t="e">
        <f t="shared" ca="1" si="414"/>
        <v>#N/A</v>
      </c>
      <c r="AL711" s="225" t="e">
        <f t="shared" ca="1" si="415"/>
        <v>#N/A</v>
      </c>
      <c r="AM711" t="b">
        <f t="shared" ca="1" si="416"/>
        <v>0</v>
      </c>
      <c r="AN711" t="b">
        <f t="shared" ca="1" si="432"/>
        <v>0</v>
      </c>
      <c r="AO711" t="b">
        <f t="shared" ca="1" si="427"/>
        <v>1</v>
      </c>
      <c r="AP711" t="b">
        <f t="shared" ca="1" si="417"/>
        <v>0</v>
      </c>
      <c r="AQ711" t="b">
        <f t="shared" ref="AQ711:AQ774" ca="1" si="433">AND(AP712,AO712)</f>
        <v>0</v>
      </c>
      <c r="AR711" s="124" t="e">
        <f t="shared" ca="1" si="418"/>
        <v>#N/A</v>
      </c>
      <c r="AS711" s="124" t="e">
        <f t="shared" ca="1" si="419"/>
        <v>#N/A</v>
      </c>
      <c r="AT711" t="e">
        <f t="shared" ca="1" si="428"/>
        <v>#N/A</v>
      </c>
      <c r="AU711" t="e">
        <f t="shared" ca="1" si="428"/>
        <v>#N/A</v>
      </c>
    </row>
    <row r="712" spans="1:47" x14ac:dyDescent="0.25">
      <c r="A712">
        <v>680</v>
      </c>
      <c r="B712" s="74">
        <f ca="1">OFFSET(InputPriceData!B$15,CalculationsAndCharts!$A712+$A$11,0,1,1)</f>
        <v>40603</v>
      </c>
      <c r="C712" s="3">
        <f ca="1">OFFSET(InputPriceData!G$15,CalculationsAndCharts!$A712+$A$11,0,1,1)</f>
        <v>2516000</v>
      </c>
      <c r="D712" s="4">
        <f ca="1">OFFSET(InputPriceData!C$15,CalculationsAndCharts!$A712+$A$11,IF($C$7,7,0),1,1)</f>
        <v>28.3</v>
      </c>
      <c r="E712" s="4">
        <f ca="1">OFFSET(InputPriceData!D$15,CalculationsAndCharts!$A712+$A$11,IF($C$7,7,0),1,1)</f>
        <v>29.02</v>
      </c>
      <c r="F712" s="4">
        <f ca="1">OFFSET(InputPriceData!E$15,CalculationsAndCharts!$A712+$A$11,IF($C$7,7,0),1,1)</f>
        <v>28.23</v>
      </c>
      <c r="G712" s="4">
        <f ca="1">OFFSET(InputPriceData!F$15,CalculationsAndCharts!$A712+$A$11,IF($C$7,7,0),1,1)</f>
        <v>28.28</v>
      </c>
      <c r="H712" s="126" t="e">
        <f t="shared" si="397"/>
        <v>#N/A</v>
      </c>
      <c r="I712" s="41" t="e">
        <f t="shared" si="430"/>
        <v>#N/A</v>
      </c>
      <c r="J712" s="41" t="e">
        <f t="shared" si="430"/>
        <v>#N/A</v>
      </c>
      <c r="K712" s="215">
        <f t="shared" ca="1" si="399"/>
        <v>28.213819400931051</v>
      </c>
      <c r="L712" s="215">
        <f t="shared" ca="1" si="420"/>
        <v>28.213819400931051</v>
      </c>
      <c r="M712" s="121">
        <f t="shared" ca="1" si="400"/>
        <v>0.29098183655001203</v>
      </c>
      <c r="N712" s="121">
        <f t="shared" ca="1" si="421"/>
        <v>0.20234422669736785</v>
      </c>
      <c r="O712" s="121">
        <f t="shared" ca="1" si="422"/>
        <v>1.3083862703423006</v>
      </c>
      <c r="P712" s="121">
        <f t="shared" ca="1" si="429"/>
        <v>-0.56198106060328945</v>
      </c>
      <c r="Q712" s="121">
        <f t="shared" ca="1" si="401"/>
        <v>0.40864982757918583</v>
      </c>
      <c r="R712" s="121">
        <f t="shared" ca="1" si="402"/>
        <v>0.59607297083426614</v>
      </c>
      <c r="S712" s="121"/>
      <c r="T712" s="124">
        <f t="shared" ca="1" si="403"/>
        <v>29.64</v>
      </c>
      <c r="U712" s="124">
        <f t="shared" ca="1" si="404"/>
        <v>26.85</v>
      </c>
      <c r="V712" s="121">
        <f t="shared" ca="1" si="405"/>
        <v>0.51254480286738358</v>
      </c>
      <c r="W712" s="121" t="e">
        <f t="shared" si="423"/>
        <v>#N/A</v>
      </c>
      <c r="X712" s="124">
        <f t="shared" si="424"/>
        <v>0.2</v>
      </c>
      <c r="Y712" s="124">
        <f t="shared" si="425"/>
        <v>0.8</v>
      </c>
      <c r="Z712" t="e">
        <f t="shared" ca="1" si="406"/>
        <v>#N/A</v>
      </c>
      <c r="AA712" t="e">
        <f t="shared" ca="1" si="407"/>
        <v>#N/A</v>
      </c>
      <c r="AB712" t="e">
        <f t="shared" ca="1" si="408"/>
        <v>#N/A</v>
      </c>
      <c r="AC712" t="e">
        <f t="shared" ca="1" si="409"/>
        <v>#N/A</v>
      </c>
      <c r="AD712" t="b">
        <f t="shared" ca="1" si="410"/>
        <v>0</v>
      </c>
      <c r="AE712" t="b">
        <f t="shared" ca="1" si="396"/>
        <v>0</v>
      </c>
      <c r="AF712" t="b">
        <f t="shared" ca="1" si="426"/>
        <v>0</v>
      </c>
      <c r="AG712" t="b">
        <f t="shared" ca="1" si="411"/>
        <v>0</v>
      </c>
      <c r="AH712" t="b">
        <f t="shared" ca="1" si="431"/>
        <v>0</v>
      </c>
      <c r="AI712" s="225" t="e">
        <f t="shared" ca="1" si="412"/>
        <v>#N/A</v>
      </c>
      <c r="AJ712" s="225" t="e">
        <f t="shared" ca="1" si="413"/>
        <v>#N/A</v>
      </c>
      <c r="AK712" s="225" t="e">
        <f t="shared" ca="1" si="414"/>
        <v>#N/A</v>
      </c>
      <c r="AL712" s="225" t="e">
        <f t="shared" ca="1" si="415"/>
        <v>#N/A</v>
      </c>
      <c r="AM712" t="b">
        <f t="shared" ca="1" si="416"/>
        <v>0</v>
      </c>
      <c r="AN712" t="b">
        <f t="shared" ca="1" si="432"/>
        <v>0</v>
      </c>
      <c r="AO712" t="b">
        <f t="shared" ca="1" si="427"/>
        <v>1</v>
      </c>
      <c r="AP712" t="b">
        <f t="shared" ca="1" si="417"/>
        <v>0</v>
      </c>
      <c r="AQ712" t="b">
        <f t="shared" ca="1" si="433"/>
        <v>0</v>
      </c>
      <c r="AR712" s="124" t="e">
        <f t="shared" ca="1" si="418"/>
        <v>#N/A</v>
      </c>
      <c r="AS712" s="124" t="e">
        <f t="shared" ca="1" si="419"/>
        <v>#N/A</v>
      </c>
      <c r="AT712" t="e">
        <f t="shared" ca="1" si="428"/>
        <v>#N/A</v>
      </c>
      <c r="AU712" t="e">
        <f t="shared" ca="1" si="428"/>
        <v>#N/A</v>
      </c>
    </row>
    <row r="713" spans="1:47" x14ac:dyDescent="0.25">
      <c r="A713">
        <v>681</v>
      </c>
      <c r="B713" s="74">
        <f ca="1">OFFSET(InputPriceData!B$15,CalculationsAndCharts!$A713+$A$11,0,1,1)</f>
        <v>40602</v>
      </c>
      <c r="C713" s="3">
        <f ca="1">OFFSET(InputPriceData!G$15,CalculationsAndCharts!$A713+$A$11,0,1,1)</f>
        <v>1061600</v>
      </c>
      <c r="D713" s="4">
        <f ca="1">OFFSET(InputPriceData!C$15,CalculationsAndCharts!$A713+$A$11,IF($C$7,7,0),1,1)</f>
        <v>28.2</v>
      </c>
      <c r="E713" s="4">
        <f ca="1">OFFSET(InputPriceData!D$15,CalculationsAndCharts!$A713+$A$11,IF($C$7,7,0),1,1)</f>
        <v>28.37</v>
      </c>
      <c r="F713" s="4">
        <f ca="1">OFFSET(InputPriceData!E$15,CalculationsAndCharts!$A713+$A$11,IF($C$7,7,0),1,1)</f>
        <v>27.99</v>
      </c>
      <c r="G713" s="4">
        <f ca="1">OFFSET(InputPriceData!F$15,CalculationsAndCharts!$A713+$A$11,IF($C$7,7,0),1,1)</f>
        <v>28.25</v>
      </c>
      <c r="H713" s="126" t="e">
        <f t="shared" si="397"/>
        <v>#N/A</v>
      </c>
      <c r="I713" s="41" t="e">
        <f t="shared" ref="I713:J732" si="434">IF($A713=$E$25,I$32,NA())</f>
        <v>#N/A</v>
      </c>
      <c r="J713" s="41" t="e">
        <f t="shared" si="434"/>
        <v>#N/A</v>
      </c>
      <c r="K713" s="215">
        <f t="shared" ca="1" si="399"/>
        <v>28.291238056729224</v>
      </c>
      <c r="L713" s="215">
        <f t="shared" ca="1" si="420"/>
        <v>28.291238056729224</v>
      </c>
      <c r="M713" s="121">
        <f t="shared" ca="1" si="400"/>
        <v>0.27648628098828626</v>
      </c>
      <c r="N713" s="121">
        <f t="shared" ca="1" si="421"/>
        <v>0.28611896612523807</v>
      </c>
      <c r="O713" s="121">
        <f t="shared" ca="1" si="422"/>
        <v>1.3083862703423006</v>
      </c>
      <c r="P713" s="121">
        <f t="shared" ca="1" si="429"/>
        <v>-0.56198106060328945</v>
      </c>
      <c r="Q713" s="121">
        <f t="shared" ca="1" si="401"/>
        <v>0.45344035510915326</v>
      </c>
      <c r="R713" s="121">
        <f t="shared" ca="1" si="402"/>
        <v>0.71862005030927789</v>
      </c>
      <c r="S713" s="121"/>
      <c r="T713" s="124">
        <f t="shared" ca="1" si="403"/>
        <v>29.64</v>
      </c>
      <c r="U713" s="124">
        <f t="shared" ca="1" si="404"/>
        <v>26.85</v>
      </c>
      <c r="V713" s="121">
        <f t="shared" ca="1" si="405"/>
        <v>0.50179211469534013</v>
      </c>
      <c r="W713" s="121" t="e">
        <f t="shared" si="423"/>
        <v>#N/A</v>
      </c>
      <c r="X713" s="124">
        <f t="shared" si="424"/>
        <v>0.2</v>
      </c>
      <c r="Y713" s="124">
        <f t="shared" si="425"/>
        <v>0.8</v>
      </c>
      <c r="Z713" t="e">
        <f t="shared" ca="1" si="406"/>
        <v>#N/A</v>
      </c>
      <c r="AA713" t="e">
        <f t="shared" ca="1" si="407"/>
        <v>#N/A</v>
      </c>
      <c r="AB713" t="e">
        <f t="shared" ca="1" si="408"/>
        <v>#N/A</v>
      </c>
      <c r="AC713" t="e">
        <f t="shared" ca="1" si="409"/>
        <v>#N/A</v>
      </c>
      <c r="AD713" t="b">
        <f t="shared" ca="1" si="410"/>
        <v>0</v>
      </c>
      <c r="AE713" t="b">
        <f t="shared" ca="1" si="396"/>
        <v>0</v>
      </c>
      <c r="AF713" t="b">
        <f t="shared" ca="1" si="426"/>
        <v>0</v>
      </c>
      <c r="AG713" t="b">
        <f t="shared" ca="1" si="411"/>
        <v>0</v>
      </c>
      <c r="AH713" t="b">
        <f t="shared" ca="1" si="431"/>
        <v>0</v>
      </c>
      <c r="AI713" s="225" t="e">
        <f t="shared" ca="1" si="412"/>
        <v>#N/A</v>
      </c>
      <c r="AJ713" s="225" t="e">
        <f t="shared" ca="1" si="413"/>
        <v>#N/A</v>
      </c>
      <c r="AK713" s="225" t="e">
        <f t="shared" ca="1" si="414"/>
        <v>#N/A</v>
      </c>
      <c r="AL713" s="225" t="e">
        <f t="shared" ca="1" si="415"/>
        <v>#N/A</v>
      </c>
      <c r="AM713" t="b">
        <f t="shared" ca="1" si="416"/>
        <v>0</v>
      </c>
      <c r="AN713" t="b">
        <f t="shared" ca="1" si="432"/>
        <v>0</v>
      </c>
      <c r="AO713" t="b">
        <f t="shared" ca="1" si="427"/>
        <v>1</v>
      </c>
      <c r="AP713" t="b">
        <f t="shared" ca="1" si="417"/>
        <v>0</v>
      </c>
      <c r="AQ713" t="b">
        <f t="shared" ca="1" si="433"/>
        <v>0</v>
      </c>
      <c r="AR713" s="124" t="e">
        <f t="shared" ca="1" si="418"/>
        <v>#N/A</v>
      </c>
      <c r="AS713" s="124" t="e">
        <f t="shared" ca="1" si="419"/>
        <v>#N/A</v>
      </c>
      <c r="AT713" t="e">
        <f t="shared" ca="1" si="428"/>
        <v>#N/A</v>
      </c>
      <c r="AU713" t="e">
        <f t="shared" ca="1" si="428"/>
        <v>#N/A</v>
      </c>
    </row>
    <row r="714" spans="1:47" x14ac:dyDescent="0.25">
      <c r="A714">
        <v>682</v>
      </c>
      <c r="B714" s="74">
        <f ca="1">OFFSET(InputPriceData!B$15,CalculationsAndCharts!$A714+$A$11,0,1,1)</f>
        <v>40599</v>
      </c>
      <c r="C714" s="3">
        <f ca="1">OFFSET(InputPriceData!G$15,CalculationsAndCharts!$A714+$A$11,0,1,1)</f>
        <v>1988700</v>
      </c>
      <c r="D714" s="4">
        <f ca="1">OFFSET(InputPriceData!C$15,CalculationsAndCharts!$A714+$A$11,IF($C$7,7,0),1,1)</f>
        <v>28.36</v>
      </c>
      <c r="E714" s="4">
        <f ca="1">OFFSET(InputPriceData!D$15,CalculationsAndCharts!$A714+$A$11,IF($C$7,7,0),1,1)</f>
        <v>28.59</v>
      </c>
      <c r="F714" s="4">
        <f ca="1">OFFSET(InputPriceData!E$15,CalculationsAndCharts!$A714+$A$11,IF($C$7,7,0),1,1)</f>
        <v>27.74</v>
      </c>
      <c r="G714" s="4">
        <f ca="1">OFFSET(InputPriceData!F$15,CalculationsAndCharts!$A714+$A$11,IF($C$7,7,0),1,1)</f>
        <v>28</v>
      </c>
      <c r="H714" s="126" t="e">
        <f t="shared" si="397"/>
        <v>#N/A</v>
      </c>
      <c r="I714" s="41" t="e">
        <f t="shared" si="434"/>
        <v>#N/A</v>
      </c>
      <c r="J714" s="41" t="e">
        <f t="shared" si="434"/>
        <v>#N/A</v>
      </c>
      <c r="K714" s="215">
        <f t="shared" ca="1" si="399"/>
        <v>28.463320563956547</v>
      </c>
      <c r="L714" s="215">
        <f t="shared" ca="1" si="420"/>
        <v>28.463320563956547</v>
      </c>
      <c r="M714" s="121">
        <f t="shared" ca="1" si="400"/>
        <v>1.4548806818983268E-2</v>
      </c>
      <c r="N714" s="121">
        <f t="shared" ca="1" si="421"/>
        <v>0.48833585081273934</v>
      </c>
      <c r="O714" s="121">
        <f t="shared" ca="1" si="422"/>
        <v>1.3083862703423006</v>
      </c>
      <c r="P714" s="121">
        <f t="shared" ca="1" si="429"/>
        <v>-0.56198106060328945</v>
      </c>
      <c r="Q714" s="121">
        <f t="shared" ca="1" si="401"/>
        <v>0.56155648895183963</v>
      </c>
      <c r="R714" s="121">
        <f t="shared" ca="1" si="402"/>
        <v>0.83958334080248465</v>
      </c>
      <c r="S714" s="121"/>
      <c r="T714" s="124">
        <f t="shared" ca="1" si="403"/>
        <v>29.64</v>
      </c>
      <c r="U714" s="124">
        <f t="shared" ca="1" si="404"/>
        <v>26.85</v>
      </c>
      <c r="V714" s="121">
        <f t="shared" ca="1" si="405"/>
        <v>0.41218637992831503</v>
      </c>
      <c r="W714" s="121" t="e">
        <f t="shared" si="423"/>
        <v>#N/A</v>
      </c>
      <c r="X714" s="124">
        <f t="shared" si="424"/>
        <v>0.2</v>
      </c>
      <c r="Y714" s="124">
        <f t="shared" si="425"/>
        <v>0.8</v>
      </c>
      <c r="Z714" t="e">
        <f t="shared" ca="1" si="406"/>
        <v>#N/A</v>
      </c>
      <c r="AA714" t="e">
        <f t="shared" ca="1" si="407"/>
        <v>#N/A</v>
      </c>
      <c r="AB714" t="e">
        <f t="shared" ca="1" si="408"/>
        <v>#N/A</v>
      </c>
      <c r="AC714" t="e">
        <f t="shared" ca="1" si="409"/>
        <v>#N/A</v>
      </c>
      <c r="AD714" t="b">
        <f t="shared" ca="1" si="410"/>
        <v>0</v>
      </c>
      <c r="AE714" t="b">
        <f t="shared" ca="1" si="396"/>
        <v>0</v>
      </c>
      <c r="AF714" t="b">
        <f t="shared" ca="1" si="426"/>
        <v>0</v>
      </c>
      <c r="AG714" t="b">
        <f t="shared" ca="1" si="411"/>
        <v>0</v>
      </c>
      <c r="AH714" t="b">
        <f t="shared" ca="1" si="431"/>
        <v>0</v>
      </c>
      <c r="AI714" s="225" t="e">
        <f t="shared" ca="1" si="412"/>
        <v>#N/A</v>
      </c>
      <c r="AJ714" s="225" t="e">
        <f t="shared" ca="1" si="413"/>
        <v>#N/A</v>
      </c>
      <c r="AK714" s="225" t="e">
        <f t="shared" ca="1" si="414"/>
        <v>#N/A</v>
      </c>
      <c r="AL714" s="225" t="e">
        <f t="shared" ca="1" si="415"/>
        <v>#N/A</v>
      </c>
      <c r="AM714" t="b">
        <f t="shared" ca="1" si="416"/>
        <v>0</v>
      </c>
      <c r="AN714" t="b">
        <f t="shared" ca="1" si="432"/>
        <v>0</v>
      </c>
      <c r="AO714" t="b">
        <f t="shared" ca="1" si="427"/>
        <v>1</v>
      </c>
      <c r="AP714" t="b">
        <f t="shared" ca="1" si="417"/>
        <v>0</v>
      </c>
      <c r="AQ714" t="b">
        <f t="shared" ca="1" si="433"/>
        <v>0</v>
      </c>
      <c r="AR714" s="124" t="e">
        <f t="shared" ca="1" si="418"/>
        <v>#N/A</v>
      </c>
      <c r="AS714" s="124" t="e">
        <f t="shared" ca="1" si="419"/>
        <v>#N/A</v>
      </c>
      <c r="AT714" t="e">
        <f t="shared" ca="1" si="428"/>
        <v>#N/A</v>
      </c>
      <c r="AU714" t="e">
        <f t="shared" ca="1" si="428"/>
        <v>#N/A</v>
      </c>
    </row>
    <row r="715" spans="1:47" x14ac:dyDescent="0.25">
      <c r="A715">
        <v>683</v>
      </c>
      <c r="B715" s="74">
        <f ca="1">OFFSET(InputPriceData!B$15,CalculationsAndCharts!$A715+$A$11,0,1,1)</f>
        <v>40598</v>
      </c>
      <c r="C715" s="3">
        <f ca="1">OFFSET(InputPriceData!G$15,CalculationsAndCharts!$A715+$A$11,0,1,1)</f>
        <v>1373700</v>
      </c>
      <c r="D715" s="4">
        <f ca="1">OFFSET(InputPriceData!C$15,CalculationsAndCharts!$A715+$A$11,IF($C$7,7,0),1,1)</f>
        <v>27.91</v>
      </c>
      <c r="E715" s="4">
        <f ca="1">OFFSET(InputPriceData!D$15,CalculationsAndCharts!$A715+$A$11,IF($C$7,7,0),1,1)</f>
        <v>28.68</v>
      </c>
      <c r="F715" s="4">
        <f ca="1">OFFSET(InputPriceData!E$15,CalculationsAndCharts!$A715+$A$11,IF($C$7,7,0),1,1)</f>
        <v>27.91</v>
      </c>
      <c r="G715" s="4">
        <f ca="1">OFFSET(InputPriceData!F$15,CalculationsAndCharts!$A715+$A$11,IF($C$7,7,0),1,1)</f>
        <v>28.35</v>
      </c>
      <c r="H715" s="126" t="e">
        <f t="shared" si="397"/>
        <v>#N/A</v>
      </c>
      <c r="I715" s="41" t="e">
        <f t="shared" si="434"/>
        <v>#N/A</v>
      </c>
      <c r="J715" s="41" t="e">
        <f t="shared" si="434"/>
        <v>#N/A</v>
      </c>
      <c r="K715" s="215">
        <f t="shared" ca="1" si="399"/>
        <v>28.673489469224506</v>
      </c>
      <c r="L715" s="215">
        <f t="shared" ca="1" si="420"/>
        <v>28.673489469224506</v>
      </c>
      <c r="M715" s="121">
        <f t="shared" ca="1" si="400"/>
        <v>0.35881097101563747</v>
      </c>
      <c r="N715" s="121">
        <f t="shared" ca="1" si="421"/>
        <v>0.76900343991912135</v>
      </c>
      <c r="O715" s="121">
        <f t="shared" ca="1" si="422"/>
        <v>1.3083862703423006</v>
      </c>
      <c r="P715" s="121">
        <f t="shared" ca="1" si="429"/>
        <v>-0.56198106060328945</v>
      </c>
      <c r="Q715" s="121">
        <f t="shared" ca="1" si="401"/>
        <v>0.7116166319316074</v>
      </c>
      <c r="R715" s="121">
        <f t="shared" ca="1" si="402"/>
        <v>0.92930193303228192</v>
      </c>
      <c r="S715" s="121"/>
      <c r="T715" s="124">
        <f t="shared" ca="1" si="403"/>
        <v>29.64</v>
      </c>
      <c r="U715" s="124">
        <f t="shared" ca="1" si="404"/>
        <v>26.85</v>
      </c>
      <c r="V715" s="121">
        <f t="shared" ca="1" si="405"/>
        <v>0.53763440860215073</v>
      </c>
      <c r="W715" s="121" t="e">
        <f t="shared" si="423"/>
        <v>#N/A</v>
      </c>
      <c r="X715" s="124">
        <f t="shared" si="424"/>
        <v>0.2</v>
      </c>
      <c r="Y715" s="124">
        <f t="shared" si="425"/>
        <v>0.8</v>
      </c>
      <c r="Z715" t="e">
        <f t="shared" ca="1" si="406"/>
        <v>#N/A</v>
      </c>
      <c r="AA715" t="e">
        <f t="shared" ca="1" si="407"/>
        <v>#N/A</v>
      </c>
      <c r="AB715" t="e">
        <f t="shared" ca="1" si="408"/>
        <v>#N/A</v>
      </c>
      <c r="AC715" t="e">
        <f t="shared" ca="1" si="409"/>
        <v>#N/A</v>
      </c>
      <c r="AD715" t="b">
        <f t="shared" ca="1" si="410"/>
        <v>0</v>
      </c>
      <c r="AE715" t="b">
        <f t="shared" ca="1" si="396"/>
        <v>0</v>
      </c>
      <c r="AF715" t="b">
        <f t="shared" ca="1" si="426"/>
        <v>0</v>
      </c>
      <c r="AG715" t="b">
        <f t="shared" ca="1" si="411"/>
        <v>0</v>
      </c>
      <c r="AH715" t="b">
        <f t="shared" ca="1" si="431"/>
        <v>0</v>
      </c>
      <c r="AI715" s="225" t="e">
        <f t="shared" ca="1" si="412"/>
        <v>#N/A</v>
      </c>
      <c r="AJ715" s="225" t="e">
        <f t="shared" ca="1" si="413"/>
        <v>#N/A</v>
      </c>
      <c r="AK715" s="225" t="e">
        <f t="shared" ca="1" si="414"/>
        <v>#N/A</v>
      </c>
      <c r="AL715" s="225" t="e">
        <f t="shared" ca="1" si="415"/>
        <v>#N/A</v>
      </c>
      <c r="AM715" t="b">
        <f t="shared" ca="1" si="416"/>
        <v>0</v>
      </c>
      <c r="AN715" t="b">
        <f t="shared" ca="1" si="432"/>
        <v>0</v>
      </c>
      <c r="AO715" t="b">
        <f t="shared" ca="1" si="427"/>
        <v>1</v>
      </c>
      <c r="AP715" t="b">
        <f t="shared" ca="1" si="417"/>
        <v>0</v>
      </c>
      <c r="AQ715" t="b">
        <f t="shared" ca="1" si="433"/>
        <v>0</v>
      </c>
      <c r="AR715" s="124" t="e">
        <f t="shared" ca="1" si="418"/>
        <v>#N/A</v>
      </c>
      <c r="AS715" s="124" t="e">
        <f t="shared" ca="1" si="419"/>
        <v>#N/A</v>
      </c>
      <c r="AT715" t="e">
        <f t="shared" ca="1" si="428"/>
        <v>#N/A</v>
      </c>
      <c r="AU715" t="e">
        <f t="shared" ca="1" si="428"/>
        <v>#N/A</v>
      </c>
    </row>
    <row r="716" spans="1:47" x14ac:dyDescent="0.25">
      <c r="A716">
        <v>684</v>
      </c>
      <c r="B716" s="74">
        <f ca="1">OFFSET(InputPriceData!B$15,CalculationsAndCharts!$A716+$A$11,0,1,1)</f>
        <v>40597</v>
      </c>
      <c r="C716" s="3">
        <f ca="1">OFFSET(InputPriceData!G$15,CalculationsAndCharts!$A716+$A$11,0,1,1)</f>
        <v>3876700</v>
      </c>
      <c r="D716" s="4">
        <f ca="1">OFFSET(InputPriceData!C$15,CalculationsAndCharts!$A716+$A$11,IF($C$7,7,0),1,1)</f>
        <v>28.27</v>
      </c>
      <c r="E716" s="4">
        <f ca="1">OFFSET(InputPriceData!D$15,CalculationsAndCharts!$A716+$A$11,IF($C$7,7,0),1,1)</f>
        <v>28.56</v>
      </c>
      <c r="F716" s="4">
        <f ca="1">OFFSET(InputPriceData!E$15,CalculationsAndCharts!$A716+$A$11,IF($C$7,7,0),1,1)</f>
        <v>27.71</v>
      </c>
      <c r="G716" s="4">
        <f ca="1">OFFSET(InputPriceData!F$15,CalculationsAndCharts!$A716+$A$11,IF($C$7,7,0),1,1)</f>
        <v>27.97</v>
      </c>
      <c r="H716" s="126" t="e">
        <f t="shared" si="397"/>
        <v>#N/A</v>
      </c>
      <c r="I716" s="41" t="e">
        <f t="shared" si="434"/>
        <v>#N/A</v>
      </c>
      <c r="J716" s="41" t="e">
        <f t="shared" si="434"/>
        <v>#N/A</v>
      </c>
      <c r="K716" s="215">
        <f t="shared" ca="1" si="399"/>
        <v>28.877682179698944</v>
      </c>
      <c r="L716" s="215">
        <f t="shared" ca="1" si="420"/>
        <v>28.877682179698944</v>
      </c>
      <c r="M716" s="121">
        <f t="shared" ca="1" si="400"/>
        <v>-3.2812721454184235E-2</v>
      </c>
      <c r="N716" s="121">
        <f t="shared" ca="1" si="421"/>
        <v>1.0930059836500916</v>
      </c>
      <c r="O716" s="121">
        <f t="shared" ca="1" si="422"/>
        <v>1.3083862703423006</v>
      </c>
      <c r="P716" s="121">
        <f t="shared" ca="1" si="429"/>
        <v>-0.56198106060328945</v>
      </c>
      <c r="Q716" s="121">
        <f t="shared" ca="1" si="401"/>
        <v>0.88484599622293425</v>
      </c>
      <c r="R716" s="121">
        <f t="shared" ca="1" si="402"/>
        <v>0.96728437645239684</v>
      </c>
      <c r="S716" s="121"/>
      <c r="T716" s="124">
        <f t="shared" ca="1" si="403"/>
        <v>29.64</v>
      </c>
      <c r="U716" s="124">
        <f t="shared" ca="1" si="404"/>
        <v>26.85</v>
      </c>
      <c r="V716" s="121">
        <f t="shared" ca="1" si="405"/>
        <v>0.40143369175627158</v>
      </c>
      <c r="W716" s="121" t="e">
        <f t="shared" si="423"/>
        <v>#N/A</v>
      </c>
      <c r="X716" s="124">
        <f t="shared" si="424"/>
        <v>0.2</v>
      </c>
      <c r="Y716" s="124">
        <f t="shared" si="425"/>
        <v>0.8</v>
      </c>
      <c r="Z716" t="e">
        <f t="shared" ca="1" si="406"/>
        <v>#N/A</v>
      </c>
      <c r="AA716" t="e">
        <f t="shared" ca="1" si="407"/>
        <v>#N/A</v>
      </c>
      <c r="AB716" t="e">
        <f t="shared" ca="1" si="408"/>
        <v>#N/A</v>
      </c>
      <c r="AC716" t="e">
        <f t="shared" ca="1" si="409"/>
        <v>#N/A</v>
      </c>
      <c r="AD716" t="b">
        <f t="shared" ca="1" si="410"/>
        <v>0</v>
      </c>
      <c r="AE716" t="b">
        <f t="shared" ca="1" si="396"/>
        <v>0</v>
      </c>
      <c r="AF716" t="b">
        <f t="shared" ca="1" si="426"/>
        <v>0</v>
      </c>
      <c r="AG716" t="b">
        <f t="shared" ca="1" si="411"/>
        <v>0</v>
      </c>
      <c r="AH716" t="b">
        <f t="shared" ca="1" si="431"/>
        <v>0</v>
      </c>
      <c r="AI716" s="225" t="e">
        <f t="shared" ca="1" si="412"/>
        <v>#N/A</v>
      </c>
      <c r="AJ716" s="225" t="e">
        <f t="shared" ca="1" si="413"/>
        <v>#N/A</v>
      </c>
      <c r="AK716" s="225" t="e">
        <f t="shared" ca="1" si="414"/>
        <v>#N/A</v>
      </c>
      <c r="AL716" s="225" t="e">
        <f t="shared" ca="1" si="415"/>
        <v>#N/A</v>
      </c>
      <c r="AM716" t="b">
        <f t="shared" ca="1" si="416"/>
        <v>0</v>
      </c>
      <c r="AN716" t="b">
        <f t="shared" ca="1" si="432"/>
        <v>0</v>
      </c>
      <c r="AO716" t="b">
        <f t="shared" ca="1" si="427"/>
        <v>1</v>
      </c>
      <c r="AP716" t="b">
        <f t="shared" ca="1" si="417"/>
        <v>0</v>
      </c>
      <c r="AQ716" t="b">
        <f t="shared" ca="1" si="433"/>
        <v>0</v>
      </c>
      <c r="AR716" s="124" t="e">
        <f t="shared" ca="1" si="418"/>
        <v>#N/A</v>
      </c>
      <c r="AS716" s="124" t="e">
        <f t="shared" ca="1" si="419"/>
        <v>#N/A</v>
      </c>
      <c r="AT716" t="e">
        <f t="shared" ca="1" si="428"/>
        <v>#N/A</v>
      </c>
      <c r="AU716" t="e">
        <f t="shared" ca="1" si="428"/>
        <v>#N/A</v>
      </c>
    </row>
    <row r="717" spans="1:47" x14ac:dyDescent="0.25">
      <c r="A717">
        <v>685</v>
      </c>
      <c r="B717" s="74">
        <f ca="1">OFFSET(InputPriceData!B$15,CalculationsAndCharts!$A717+$A$11,0,1,1)</f>
        <v>40596</v>
      </c>
      <c r="C717" s="3">
        <f ca="1">OFFSET(InputPriceData!G$15,CalculationsAndCharts!$A717+$A$11,0,1,1)</f>
        <v>1392200</v>
      </c>
      <c r="D717" s="4">
        <f ca="1">OFFSET(InputPriceData!C$15,CalculationsAndCharts!$A717+$A$11,IF($C$7,7,0),1,1)</f>
        <v>28.94</v>
      </c>
      <c r="E717" s="4">
        <f ca="1">OFFSET(InputPriceData!D$15,CalculationsAndCharts!$A717+$A$11,IF($C$7,7,0),1,1)</f>
        <v>29.07</v>
      </c>
      <c r="F717" s="4">
        <f ca="1">OFFSET(InputPriceData!E$15,CalculationsAndCharts!$A717+$A$11,IF($C$7,7,0),1,1)</f>
        <v>28.15</v>
      </c>
      <c r="G717" s="4">
        <f ca="1">OFFSET(InputPriceData!F$15,CalculationsAndCharts!$A717+$A$11,IF($C$7,7,0),1,1)</f>
        <v>28.48</v>
      </c>
      <c r="H717" s="126" t="e">
        <f t="shared" si="397"/>
        <v>#N/A</v>
      </c>
      <c r="I717" s="41" t="e">
        <f t="shared" si="434"/>
        <v>#N/A</v>
      </c>
      <c r="J717" s="41" t="e">
        <f t="shared" si="434"/>
        <v>#N/A</v>
      </c>
      <c r="K717" s="215">
        <f t="shared" ca="1" si="399"/>
        <v>28.932441024797296</v>
      </c>
      <c r="L717" s="215">
        <f t="shared" ca="1" si="420"/>
        <v>28.932441024797296</v>
      </c>
      <c r="M717" s="121">
        <f t="shared" ca="1" si="400"/>
        <v>0.47464478607018767</v>
      </c>
      <c r="N717" s="121">
        <f t="shared" ca="1" si="421"/>
        <v>1.3083862703423006</v>
      </c>
      <c r="O717" s="121">
        <f t="shared" ca="1" si="422"/>
        <v>1.3083862703423006</v>
      </c>
      <c r="P717" s="121">
        <f t="shared" ca="1" si="429"/>
        <v>-0.56198106060328945</v>
      </c>
      <c r="Q717" s="121">
        <f t="shared" ca="1" si="401"/>
        <v>1</v>
      </c>
      <c r="R717" s="121">
        <f t="shared" ca="1" si="402"/>
        <v>0.95558761500555933</v>
      </c>
      <c r="S717" s="121"/>
      <c r="T717" s="124">
        <f t="shared" ca="1" si="403"/>
        <v>29.64</v>
      </c>
      <c r="U717" s="124">
        <f t="shared" ca="1" si="404"/>
        <v>26.85</v>
      </c>
      <c r="V717" s="121">
        <f t="shared" ca="1" si="405"/>
        <v>0.58422939068100344</v>
      </c>
      <c r="W717" s="121" t="e">
        <f t="shared" si="423"/>
        <v>#N/A</v>
      </c>
      <c r="X717" s="124">
        <f t="shared" si="424"/>
        <v>0.2</v>
      </c>
      <c r="Y717" s="124">
        <f t="shared" si="425"/>
        <v>0.8</v>
      </c>
      <c r="Z717" t="e">
        <f t="shared" ca="1" si="406"/>
        <v>#N/A</v>
      </c>
      <c r="AA717" t="e">
        <f t="shared" ca="1" si="407"/>
        <v>#N/A</v>
      </c>
      <c r="AB717" t="e">
        <f t="shared" ca="1" si="408"/>
        <v>#N/A</v>
      </c>
      <c r="AC717" t="e">
        <f t="shared" ca="1" si="409"/>
        <v>#N/A</v>
      </c>
      <c r="AD717" t="b">
        <f t="shared" ca="1" si="410"/>
        <v>0</v>
      </c>
      <c r="AE717" t="b">
        <f t="shared" ca="1" si="396"/>
        <v>0</v>
      </c>
      <c r="AF717" t="b">
        <f t="shared" ca="1" si="426"/>
        <v>0</v>
      </c>
      <c r="AG717" t="b">
        <f t="shared" ca="1" si="411"/>
        <v>0</v>
      </c>
      <c r="AH717" t="b">
        <f t="shared" ca="1" si="431"/>
        <v>0</v>
      </c>
      <c r="AI717" s="225" t="e">
        <f t="shared" ca="1" si="412"/>
        <v>#N/A</v>
      </c>
      <c r="AJ717" s="225" t="e">
        <f t="shared" ca="1" si="413"/>
        <v>#N/A</v>
      </c>
      <c r="AK717" s="225" t="e">
        <f t="shared" ca="1" si="414"/>
        <v>#N/A</v>
      </c>
      <c r="AL717" s="225" t="e">
        <f t="shared" ca="1" si="415"/>
        <v>#N/A</v>
      </c>
      <c r="AM717" t="b">
        <f t="shared" ca="1" si="416"/>
        <v>0</v>
      </c>
      <c r="AN717" t="b">
        <f t="shared" ca="1" si="432"/>
        <v>0</v>
      </c>
      <c r="AO717" t="b">
        <f t="shared" ca="1" si="427"/>
        <v>1</v>
      </c>
      <c r="AP717" t="b">
        <f t="shared" ca="1" si="417"/>
        <v>0</v>
      </c>
      <c r="AQ717" t="b">
        <f t="shared" ca="1" si="433"/>
        <v>0</v>
      </c>
      <c r="AR717" s="124" t="e">
        <f t="shared" ca="1" si="418"/>
        <v>#N/A</v>
      </c>
      <c r="AS717" s="124" t="e">
        <f t="shared" ca="1" si="419"/>
        <v>#N/A</v>
      </c>
      <c r="AT717" t="e">
        <f t="shared" ca="1" si="428"/>
        <v>#N/A</v>
      </c>
      <c r="AU717" t="e">
        <f t="shared" ca="1" si="428"/>
        <v>#N/A</v>
      </c>
    </row>
    <row r="718" spans="1:47" x14ac:dyDescent="0.25">
      <c r="A718">
        <v>686</v>
      </c>
      <c r="B718" s="74">
        <f ca="1">OFFSET(InputPriceData!B$15,CalculationsAndCharts!$A718+$A$11,0,1,1)</f>
        <v>40592</v>
      </c>
      <c r="C718" s="3">
        <f ca="1">OFFSET(InputPriceData!G$15,CalculationsAndCharts!$A718+$A$11,0,1,1)</f>
        <v>1580700</v>
      </c>
      <c r="D718" s="4">
        <f ca="1">OFFSET(InputPriceData!C$15,CalculationsAndCharts!$A718+$A$11,IF($C$7,7,0),1,1)</f>
        <v>29.38</v>
      </c>
      <c r="E718" s="4">
        <f ca="1">OFFSET(InputPriceData!D$15,CalculationsAndCharts!$A718+$A$11,IF($C$7,7,0),1,1)</f>
        <v>29.5</v>
      </c>
      <c r="F718" s="4">
        <f ca="1">OFFSET(InputPriceData!E$15,CalculationsAndCharts!$A718+$A$11,IF($C$7,7,0),1,1)</f>
        <v>29.05</v>
      </c>
      <c r="G718" s="4">
        <f ca="1">OFFSET(InputPriceData!F$15,CalculationsAndCharts!$A718+$A$11,IF($C$7,7,0),1,1)</f>
        <v>29.25</v>
      </c>
      <c r="H718" s="126" t="e">
        <f t="shared" si="397"/>
        <v>#N/A</v>
      </c>
      <c r="I718" s="41" t="e">
        <f t="shared" si="434"/>
        <v>#N/A</v>
      </c>
      <c r="J718" s="41" t="e">
        <f t="shared" si="434"/>
        <v>#N/A</v>
      </c>
      <c r="K718" s="215">
        <f t="shared" ca="1" si="399"/>
        <v>28.63017865217574</v>
      </c>
      <c r="L718" s="215">
        <f t="shared" ca="1" si="420"/>
        <v>28.63017865217574</v>
      </c>
      <c r="M718" s="121">
        <f t="shared" ca="1" si="400"/>
        <v>1.366830312936985</v>
      </c>
      <c r="N718" s="121">
        <f t="shared" ca="1" si="421"/>
        <v>1.1627571949151636</v>
      </c>
      <c r="O718" s="121">
        <f t="shared" ca="1" si="422"/>
        <v>1.1627571949151636</v>
      </c>
      <c r="P718" s="121">
        <f t="shared" ca="1" si="429"/>
        <v>-0.56198106060328945</v>
      </c>
      <c r="Q718" s="121">
        <f t="shared" ca="1" si="401"/>
        <v>1</v>
      </c>
      <c r="R718" s="121">
        <f t="shared" ca="1" si="402"/>
        <v>0.91904657908937271</v>
      </c>
      <c r="S718" s="121"/>
      <c r="T718" s="124">
        <f t="shared" ca="1" si="403"/>
        <v>29.64</v>
      </c>
      <c r="U718" s="124">
        <f t="shared" ca="1" si="404"/>
        <v>26.85</v>
      </c>
      <c r="V718" s="121">
        <f t="shared" ca="1" si="405"/>
        <v>0.86021505376344065</v>
      </c>
      <c r="W718" s="121" t="e">
        <f t="shared" si="423"/>
        <v>#N/A</v>
      </c>
      <c r="X718" s="124">
        <f t="shared" si="424"/>
        <v>0.2</v>
      </c>
      <c r="Y718" s="124">
        <f t="shared" si="425"/>
        <v>0.8</v>
      </c>
      <c r="Z718" t="e">
        <f t="shared" ca="1" si="406"/>
        <v>#N/A</v>
      </c>
      <c r="AA718" t="e">
        <f t="shared" ca="1" si="407"/>
        <v>#N/A</v>
      </c>
      <c r="AB718" t="e">
        <f t="shared" ca="1" si="408"/>
        <v>#N/A</v>
      </c>
      <c r="AC718" t="e">
        <f t="shared" ca="1" si="409"/>
        <v>#N/A</v>
      </c>
      <c r="AD718" t="b">
        <f t="shared" ca="1" si="410"/>
        <v>0</v>
      </c>
      <c r="AE718" t="b">
        <f t="shared" ca="1" si="396"/>
        <v>0</v>
      </c>
      <c r="AF718" t="b">
        <f t="shared" ca="1" si="426"/>
        <v>0</v>
      </c>
      <c r="AG718" t="b">
        <f t="shared" ca="1" si="411"/>
        <v>0</v>
      </c>
      <c r="AH718" t="b">
        <f t="shared" ca="1" si="431"/>
        <v>0</v>
      </c>
      <c r="AI718" s="225" t="e">
        <f t="shared" ca="1" si="412"/>
        <v>#N/A</v>
      </c>
      <c r="AJ718" s="225" t="e">
        <f t="shared" ca="1" si="413"/>
        <v>#N/A</v>
      </c>
      <c r="AK718" s="225" t="e">
        <f t="shared" ca="1" si="414"/>
        <v>#N/A</v>
      </c>
      <c r="AL718" s="225" t="e">
        <f t="shared" ca="1" si="415"/>
        <v>#N/A</v>
      </c>
      <c r="AM718" t="b">
        <f t="shared" ca="1" si="416"/>
        <v>0</v>
      </c>
      <c r="AN718" t="b">
        <f t="shared" ca="1" si="432"/>
        <v>0</v>
      </c>
      <c r="AO718" t="b">
        <f t="shared" ca="1" si="427"/>
        <v>1</v>
      </c>
      <c r="AP718" t="b">
        <f t="shared" ca="1" si="417"/>
        <v>0</v>
      </c>
      <c r="AQ718" t="b">
        <f t="shared" ca="1" si="433"/>
        <v>0</v>
      </c>
      <c r="AR718" s="124" t="e">
        <f t="shared" ca="1" si="418"/>
        <v>#N/A</v>
      </c>
      <c r="AS718" s="124" t="e">
        <f t="shared" ca="1" si="419"/>
        <v>#N/A</v>
      </c>
      <c r="AT718" t="e">
        <f t="shared" ca="1" si="428"/>
        <v>#N/A</v>
      </c>
      <c r="AU718" t="e">
        <f t="shared" ca="1" si="428"/>
        <v>#N/A</v>
      </c>
    </row>
    <row r="719" spans="1:47" x14ac:dyDescent="0.25">
      <c r="A719">
        <v>687</v>
      </c>
      <c r="B719" s="74">
        <f ca="1">OFFSET(InputPriceData!B$15,CalculationsAndCharts!$A719+$A$11,0,1,1)</f>
        <v>40591</v>
      </c>
      <c r="C719" s="3">
        <f ca="1">OFFSET(InputPriceData!G$15,CalculationsAndCharts!$A719+$A$11,0,1,1)</f>
        <v>3762500</v>
      </c>
      <c r="D719" s="4">
        <f ca="1">OFFSET(InputPriceData!C$15,CalculationsAndCharts!$A719+$A$11,IF($C$7,7,0),1,1)</f>
        <v>29.63</v>
      </c>
      <c r="E719" s="4">
        <f ca="1">OFFSET(InputPriceData!D$15,CalculationsAndCharts!$A719+$A$11,IF($C$7,7,0),1,1)</f>
        <v>29.91</v>
      </c>
      <c r="F719" s="4">
        <f ca="1">OFFSET(InputPriceData!E$15,CalculationsAndCharts!$A719+$A$11,IF($C$7,7,0),1,1)</f>
        <v>28.9</v>
      </c>
      <c r="G719" s="4">
        <f ca="1">OFFSET(InputPriceData!F$15,CalculationsAndCharts!$A719+$A$11,IF($C$7,7,0),1,1)</f>
        <v>29.52</v>
      </c>
      <c r="H719" s="126" t="e">
        <f t="shared" si="397"/>
        <v>#N/A</v>
      </c>
      <c r="I719" s="41" t="e">
        <f t="shared" si="434"/>
        <v>#N/A</v>
      </c>
      <c r="J719" s="41" t="e">
        <f t="shared" si="434"/>
        <v>#N/A</v>
      </c>
      <c r="K719" s="215">
        <f t="shared" ca="1" si="399"/>
        <v>28.039799185134481</v>
      </c>
      <c r="L719" s="215">
        <f t="shared" ca="1" si="420"/>
        <v>28.039799185134481</v>
      </c>
      <c r="M719" s="121">
        <f t="shared" ca="1" si="400"/>
        <v>1.8780850001800058</v>
      </c>
      <c r="N719" s="121">
        <f t="shared" ca="1" si="421"/>
        <v>0.65973099828197102</v>
      </c>
      <c r="O719" s="121">
        <f t="shared" ca="1" si="422"/>
        <v>0.65973099828197102</v>
      </c>
      <c r="P719" s="121">
        <f t="shared" ca="1" si="429"/>
        <v>-0.56198106060328945</v>
      </c>
      <c r="Q719" s="121">
        <f t="shared" ca="1" si="401"/>
        <v>1</v>
      </c>
      <c r="R719" s="121">
        <f t="shared" ca="1" si="402"/>
        <v>0.88002633647154549</v>
      </c>
      <c r="S719" s="121"/>
      <c r="T719" s="124">
        <f t="shared" ca="1" si="403"/>
        <v>29.64</v>
      </c>
      <c r="U719" s="124">
        <f t="shared" ca="1" si="404"/>
        <v>26.85</v>
      </c>
      <c r="V719" s="121">
        <f t="shared" ca="1" si="405"/>
        <v>0.95698924731182755</v>
      </c>
      <c r="W719" s="121" t="e">
        <f t="shared" si="423"/>
        <v>#N/A</v>
      </c>
      <c r="X719" s="124">
        <f t="shared" si="424"/>
        <v>0.2</v>
      </c>
      <c r="Y719" s="124">
        <f t="shared" si="425"/>
        <v>0.8</v>
      </c>
      <c r="Z719" t="e">
        <f t="shared" ca="1" si="406"/>
        <v>#N/A</v>
      </c>
      <c r="AA719" t="e">
        <f t="shared" ca="1" si="407"/>
        <v>#N/A</v>
      </c>
      <c r="AB719" t="e">
        <f t="shared" ca="1" si="408"/>
        <v>#N/A</v>
      </c>
      <c r="AC719" t="e">
        <f t="shared" ca="1" si="409"/>
        <v>#N/A</v>
      </c>
      <c r="AD719" t="b">
        <f t="shared" ca="1" si="410"/>
        <v>0</v>
      </c>
      <c r="AE719" t="b">
        <f t="shared" ca="1" si="396"/>
        <v>0</v>
      </c>
      <c r="AF719" t="b">
        <f t="shared" ca="1" si="426"/>
        <v>0</v>
      </c>
      <c r="AG719" t="b">
        <f t="shared" ca="1" si="411"/>
        <v>0</v>
      </c>
      <c r="AH719" t="b">
        <f t="shared" ca="1" si="431"/>
        <v>0</v>
      </c>
      <c r="AI719" s="225" t="e">
        <f t="shared" ca="1" si="412"/>
        <v>#N/A</v>
      </c>
      <c r="AJ719" s="225" t="e">
        <f t="shared" ca="1" si="413"/>
        <v>#N/A</v>
      </c>
      <c r="AK719" s="225" t="e">
        <f t="shared" ca="1" si="414"/>
        <v>#N/A</v>
      </c>
      <c r="AL719" s="225" t="e">
        <f t="shared" ca="1" si="415"/>
        <v>#N/A</v>
      </c>
      <c r="AM719" t="b">
        <f t="shared" ca="1" si="416"/>
        <v>0</v>
      </c>
      <c r="AN719" t="b">
        <f t="shared" ca="1" si="432"/>
        <v>0</v>
      </c>
      <c r="AO719" t="b">
        <f t="shared" ca="1" si="427"/>
        <v>1</v>
      </c>
      <c r="AP719" t="b">
        <f t="shared" ca="1" si="417"/>
        <v>0</v>
      </c>
      <c r="AQ719" t="b">
        <f t="shared" ca="1" si="433"/>
        <v>0</v>
      </c>
      <c r="AR719" s="124" t="e">
        <f t="shared" ca="1" si="418"/>
        <v>#N/A</v>
      </c>
      <c r="AS719" s="124" t="e">
        <f t="shared" ca="1" si="419"/>
        <v>#N/A</v>
      </c>
      <c r="AT719" t="e">
        <f t="shared" ca="1" si="428"/>
        <v>#N/A</v>
      </c>
      <c r="AU719" t="e">
        <f t="shared" ca="1" si="428"/>
        <v>#N/A</v>
      </c>
    </row>
    <row r="720" spans="1:47" x14ac:dyDescent="0.25">
      <c r="A720">
        <v>688</v>
      </c>
      <c r="B720" s="74">
        <f ca="1">OFFSET(InputPriceData!B$15,CalculationsAndCharts!$A720+$A$11,0,1,1)</f>
        <v>40590</v>
      </c>
      <c r="C720" s="3">
        <f ca="1">OFFSET(InputPriceData!G$15,CalculationsAndCharts!$A720+$A$11,0,1,1)</f>
        <v>14666800</v>
      </c>
      <c r="D720" s="4">
        <f ca="1">OFFSET(InputPriceData!C$15,CalculationsAndCharts!$A720+$A$11,IF($C$7,7,0),1,1)</f>
        <v>29.32</v>
      </c>
      <c r="E720" s="4">
        <f ca="1">OFFSET(InputPriceData!D$15,CalculationsAndCharts!$A720+$A$11,IF($C$7,7,0),1,1)</f>
        <v>31.38</v>
      </c>
      <c r="F720" s="4">
        <f ca="1">OFFSET(InputPriceData!E$15,CalculationsAndCharts!$A720+$A$11,IF($C$7,7,0),1,1)</f>
        <v>29.26</v>
      </c>
      <c r="G720" s="4">
        <f ca="1">OFFSET(InputPriceData!F$15,CalculationsAndCharts!$A720+$A$11,IF($C$7,7,0),1,1)</f>
        <v>29.64</v>
      </c>
      <c r="H720" s="126" t="e">
        <f t="shared" si="397"/>
        <v>#N/A</v>
      </c>
      <c r="I720" s="41" t="e">
        <f t="shared" si="434"/>
        <v>#N/A</v>
      </c>
      <c r="J720" s="41" t="e">
        <f t="shared" si="434"/>
        <v>#N/A</v>
      </c>
      <c r="K720" s="215">
        <f t="shared" ca="1" si="399"/>
        <v>27.432300689845739</v>
      </c>
      <c r="L720" s="215">
        <f t="shared" ca="1" si="420"/>
        <v>27.432300689845739</v>
      </c>
      <c r="M720" s="121">
        <f t="shared" ca="1" si="400"/>
        <v>2.3108251009369041</v>
      </c>
      <c r="N720" s="121">
        <f t="shared" ca="1" si="421"/>
        <v>2.9221366236306764E-2</v>
      </c>
      <c r="O720" s="121">
        <f t="shared" ca="1" si="422"/>
        <v>2.9221366236306764E-2</v>
      </c>
      <c r="P720" s="121">
        <f t="shared" ca="1" si="429"/>
        <v>-0.56198106060328945</v>
      </c>
      <c r="Q720" s="121">
        <f t="shared" ca="1" si="401"/>
        <v>1</v>
      </c>
      <c r="R720" s="121">
        <f t="shared" ca="1" si="402"/>
        <v>0.85899359142464227</v>
      </c>
      <c r="S720" s="121"/>
      <c r="T720" s="124">
        <f t="shared" ca="1" si="403"/>
        <v>29.64</v>
      </c>
      <c r="U720" s="124">
        <f t="shared" ca="1" si="404"/>
        <v>26.85</v>
      </c>
      <c r="V720" s="121">
        <f t="shared" ca="1" si="405"/>
        <v>1</v>
      </c>
      <c r="W720" s="121" t="e">
        <f t="shared" si="423"/>
        <v>#N/A</v>
      </c>
      <c r="X720" s="124">
        <f t="shared" si="424"/>
        <v>0.2</v>
      </c>
      <c r="Y720" s="124">
        <f t="shared" si="425"/>
        <v>0.8</v>
      </c>
      <c r="Z720" t="e">
        <f t="shared" ca="1" si="406"/>
        <v>#N/A</v>
      </c>
      <c r="AA720" t="e">
        <f t="shared" ca="1" si="407"/>
        <v>#N/A</v>
      </c>
      <c r="AB720" t="e">
        <f t="shared" ca="1" si="408"/>
        <v>#N/A</v>
      </c>
      <c r="AC720" t="e">
        <f t="shared" ca="1" si="409"/>
        <v>#N/A</v>
      </c>
      <c r="AD720" t="b">
        <f t="shared" ca="1" si="410"/>
        <v>0</v>
      </c>
      <c r="AE720" t="b">
        <f t="shared" ca="1" si="396"/>
        <v>0</v>
      </c>
      <c r="AF720" t="b">
        <f t="shared" ca="1" si="426"/>
        <v>0</v>
      </c>
      <c r="AG720" t="b">
        <f t="shared" ca="1" si="411"/>
        <v>0</v>
      </c>
      <c r="AH720" t="b">
        <f t="shared" ca="1" si="431"/>
        <v>0</v>
      </c>
      <c r="AI720" s="225" t="e">
        <f t="shared" ca="1" si="412"/>
        <v>#N/A</v>
      </c>
      <c r="AJ720" s="225" t="e">
        <f t="shared" ca="1" si="413"/>
        <v>#N/A</v>
      </c>
      <c r="AK720" s="225" t="e">
        <f t="shared" ca="1" si="414"/>
        <v>#N/A</v>
      </c>
      <c r="AL720" s="225" t="e">
        <f t="shared" ca="1" si="415"/>
        <v>#N/A</v>
      </c>
      <c r="AM720" t="b">
        <f t="shared" ca="1" si="416"/>
        <v>0</v>
      </c>
      <c r="AN720" t="b">
        <f t="shared" ca="1" si="432"/>
        <v>0</v>
      </c>
      <c r="AO720" t="b">
        <f t="shared" ca="1" si="427"/>
        <v>1</v>
      </c>
      <c r="AP720" t="b">
        <f t="shared" ca="1" si="417"/>
        <v>0</v>
      </c>
      <c r="AQ720" t="b">
        <f t="shared" ca="1" si="433"/>
        <v>0</v>
      </c>
      <c r="AR720" s="124" t="e">
        <f t="shared" ca="1" si="418"/>
        <v>#N/A</v>
      </c>
      <c r="AS720" s="124" t="e">
        <f t="shared" ca="1" si="419"/>
        <v>#N/A</v>
      </c>
      <c r="AT720" t="e">
        <f t="shared" ca="1" si="428"/>
        <v>#N/A</v>
      </c>
      <c r="AU720" t="e">
        <f t="shared" ca="1" si="428"/>
        <v>#N/A</v>
      </c>
    </row>
    <row r="721" spans="1:47" x14ac:dyDescent="0.25">
      <c r="A721">
        <v>689</v>
      </c>
      <c r="B721" s="74">
        <f ca="1">OFFSET(InputPriceData!B$15,CalculationsAndCharts!$A721+$A$11,0,1,1)</f>
        <v>40589</v>
      </c>
      <c r="C721" s="3">
        <f ca="1">OFFSET(InputPriceData!G$15,CalculationsAndCharts!$A721+$A$11,0,1,1)</f>
        <v>3813900</v>
      </c>
      <c r="D721" s="4">
        <f ca="1">OFFSET(InputPriceData!C$15,CalculationsAndCharts!$A721+$A$11,IF($C$7,7,0),1,1)</f>
        <v>26.76</v>
      </c>
      <c r="E721" s="4">
        <f ca="1">OFFSET(InputPriceData!D$15,CalculationsAndCharts!$A721+$A$11,IF($C$7,7,0),1,1)</f>
        <v>27.03</v>
      </c>
      <c r="F721" s="4">
        <f ca="1">OFFSET(InputPriceData!E$15,CalculationsAndCharts!$A721+$A$11,IF($C$7,7,0),1,1)</f>
        <v>26.7</v>
      </c>
      <c r="G721" s="4">
        <f ca="1">OFFSET(InputPriceData!F$15,CalculationsAndCharts!$A721+$A$11,IF($C$7,7,0),1,1)</f>
        <v>26.93</v>
      </c>
      <c r="H721" s="126" t="e">
        <f t="shared" si="397"/>
        <v>#N/A</v>
      </c>
      <c r="I721" s="41" t="e">
        <f t="shared" si="434"/>
        <v>#N/A</v>
      </c>
      <c r="J721" s="41" t="e">
        <f t="shared" si="434"/>
        <v>#N/A</v>
      </c>
      <c r="K721" s="215">
        <f t="shared" ca="1" si="399"/>
        <v>27.2770834758443</v>
      </c>
      <c r="L721" s="215">
        <f t="shared" ca="1" si="420"/>
        <v>27.2770834758443</v>
      </c>
      <c r="M721" s="121">
        <f t="shared" ca="1" si="400"/>
        <v>-0.30158965030125895</v>
      </c>
      <c r="N721" s="121">
        <f t="shared" ca="1" si="421"/>
        <v>-0.23269775255873387</v>
      </c>
      <c r="O721" s="121">
        <f t="shared" ca="1" si="422"/>
        <v>-8.8338819505239669E-4</v>
      </c>
      <c r="P721" s="121">
        <f t="shared" ca="1" si="429"/>
        <v>-0.56198106060328945</v>
      </c>
      <c r="Q721" s="121">
        <f t="shared" ca="1" si="401"/>
        <v>0.58685559437676549</v>
      </c>
      <c r="R721" s="121">
        <f t="shared" ca="1" si="402"/>
        <v>0.89463928257888914</v>
      </c>
      <c r="S721" s="121"/>
      <c r="T721" s="124">
        <f t="shared" ca="1" si="403"/>
        <v>29.48</v>
      </c>
      <c r="U721" s="124">
        <f t="shared" ca="1" si="404"/>
        <v>26.85</v>
      </c>
      <c r="V721" s="121">
        <f t="shared" ca="1" si="405"/>
        <v>3.0418250950569704E-2</v>
      </c>
      <c r="W721" s="121" t="e">
        <f t="shared" si="423"/>
        <v>#N/A</v>
      </c>
      <c r="X721" s="124">
        <f t="shared" si="424"/>
        <v>0.2</v>
      </c>
      <c r="Y721" s="124">
        <f t="shared" si="425"/>
        <v>0.8</v>
      </c>
      <c r="Z721" t="e">
        <f t="shared" ca="1" si="406"/>
        <v>#N/A</v>
      </c>
      <c r="AA721" t="e">
        <f t="shared" ca="1" si="407"/>
        <v>#N/A</v>
      </c>
      <c r="AB721" t="e">
        <f t="shared" ca="1" si="408"/>
        <v>#N/A</v>
      </c>
      <c r="AC721" t="e">
        <f t="shared" ca="1" si="409"/>
        <v>#N/A</v>
      </c>
      <c r="AD721" t="b">
        <f t="shared" ca="1" si="410"/>
        <v>0</v>
      </c>
      <c r="AE721" t="b">
        <f t="shared" ca="1" si="396"/>
        <v>0</v>
      </c>
      <c r="AF721" t="b">
        <f t="shared" ca="1" si="426"/>
        <v>0</v>
      </c>
      <c r="AG721" t="b">
        <f t="shared" ca="1" si="411"/>
        <v>0</v>
      </c>
      <c r="AH721" t="b">
        <f t="shared" ca="1" si="431"/>
        <v>0</v>
      </c>
      <c r="AI721" s="225" t="e">
        <f t="shared" ca="1" si="412"/>
        <v>#N/A</v>
      </c>
      <c r="AJ721" s="225" t="e">
        <f t="shared" ca="1" si="413"/>
        <v>#N/A</v>
      </c>
      <c r="AK721" s="225" t="e">
        <f t="shared" ca="1" si="414"/>
        <v>#N/A</v>
      </c>
      <c r="AL721" s="225" t="e">
        <f t="shared" ca="1" si="415"/>
        <v>#N/A</v>
      </c>
      <c r="AM721" t="b">
        <f t="shared" ca="1" si="416"/>
        <v>0</v>
      </c>
      <c r="AN721" t="b">
        <f t="shared" ca="1" si="432"/>
        <v>0</v>
      </c>
      <c r="AO721" t="b">
        <f t="shared" ca="1" si="427"/>
        <v>1</v>
      </c>
      <c r="AP721" t="b">
        <f t="shared" ca="1" si="417"/>
        <v>0</v>
      </c>
      <c r="AQ721" t="b">
        <f t="shared" ca="1" si="433"/>
        <v>0</v>
      </c>
      <c r="AR721" s="124" t="e">
        <f t="shared" ca="1" si="418"/>
        <v>#N/A</v>
      </c>
      <c r="AS721" s="124" t="e">
        <f t="shared" ca="1" si="419"/>
        <v>#N/A</v>
      </c>
      <c r="AT721" t="e">
        <f t="shared" ca="1" si="428"/>
        <v>#N/A</v>
      </c>
      <c r="AU721" t="e">
        <f t="shared" ca="1" si="428"/>
        <v>#N/A</v>
      </c>
    </row>
    <row r="722" spans="1:47" x14ac:dyDescent="0.25">
      <c r="A722">
        <v>690</v>
      </c>
      <c r="B722" s="74">
        <f ca="1">OFFSET(InputPriceData!B$15,CalculationsAndCharts!$A722+$A$11,0,1,1)</f>
        <v>40588</v>
      </c>
      <c r="C722" s="3">
        <f ca="1">OFFSET(InputPriceData!G$15,CalculationsAndCharts!$A722+$A$11,0,1,1)</f>
        <v>3109400</v>
      </c>
      <c r="D722" s="4">
        <f ca="1">OFFSET(InputPriceData!C$15,CalculationsAndCharts!$A722+$A$11,IF($C$7,7,0),1,1)</f>
        <v>27.37</v>
      </c>
      <c r="E722" s="4">
        <f ca="1">OFFSET(InputPriceData!D$15,CalculationsAndCharts!$A722+$A$11,IF($C$7,7,0),1,1)</f>
        <v>27.38</v>
      </c>
      <c r="F722" s="4">
        <f ca="1">OFFSET(InputPriceData!E$15,CalculationsAndCharts!$A722+$A$11,IF($C$7,7,0),1,1)</f>
        <v>26.65</v>
      </c>
      <c r="G722" s="4">
        <f ca="1">OFFSET(InputPriceData!F$15,CalculationsAndCharts!$A722+$A$11,IF($C$7,7,0),1,1)</f>
        <v>26.85</v>
      </c>
      <c r="H722" s="126" t="e">
        <f t="shared" si="397"/>
        <v>#N/A</v>
      </c>
      <c r="I722" s="41" t="e">
        <f t="shared" si="434"/>
        <v>#N/A</v>
      </c>
      <c r="J722" s="41" t="e">
        <f t="shared" si="434"/>
        <v>#N/A</v>
      </c>
      <c r="K722" s="215">
        <f t="shared" ca="1" si="399"/>
        <v>27.520027405128445</v>
      </c>
      <c r="L722" s="215">
        <f t="shared" ca="1" si="420"/>
        <v>27.520027405128445</v>
      </c>
      <c r="M722" s="121">
        <f t="shared" ca="1" si="400"/>
        <v>-0.55157660851045531</v>
      </c>
      <c r="N722" s="121">
        <f t="shared" ca="1" si="421"/>
        <v>-0.10799697851791804</v>
      </c>
      <c r="O722" s="121">
        <f t="shared" ca="1" si="422"/>
        <v>-8.8338819505239669E-4</v>
      </c>
      <c r="P722" s="121">
        <f t="shared" ca="1" si="429"/>
        <v>-0.58665241519711131</v>
      </c>
      <c r="Q722" s="121">
        <f t="shared" ca="1" si="401"/>
        <v>0.81714022868182634</v>
      </c>
      <c r="R722" s="121">
        <f t="shared" ca="1" si="402"/>
        <v>0.91901466934695619</v>
      </c>
      <c r="S722" s="121"/>
      <c r="T722" s="124">
        <f t="shared" ca="1" si="403"/>
        <v>30</v>
      </c>
      <c r="U722" s="124">
        <f t="shared" ca="1" si="404"/>
        <v>26.85</v>
      </c>
      <c r="V722" s="121">
        <f t="shared" ca="1" si="405"/>
        <v>0</v>
      </c>
      <c r="W722" s="121" t="e">
        <f t="shared" si="423"/>
        <v>#N/A</v>
      </c>
      <c r="X722" s="124">
        <f t="shared" si="424"/>
        <v>0.2</v>
      </c>
      <c r="Y722" s="124">
        <f t="shared" si="425"/>
        <v>0.8</v>
      </c>
      <c r="Z722" t="e">
        <f t="shared" ca="1" si="406"/>
        <v>#N/A</v>
      </c>
      <c r="AA722" t="e">
        <f t="shared" ca="1" si="407"/>
        <v>#N/A</v>
      </c>
      <c r="AB722" t="e">
        <f t="shared" ca="1" si="408"/>
        <v>#N/A</v>
      </c>
      <c r="AC722" t="e">
        <f t="shared" ca="1" si="409"/>
        <v>#N/A</v>
      </c>
      <c r="AD722" t="b">
        <f t="shared" ca="1" si="410"/>
        <v>0</v>
      </c>
      <c r="AE722" t="b">
        <f t="shared" ca="1" si="396"/>
        <v>0</v>
      </c>
      <c r="AF722" t="b">
        <f t="shared" ca="1" si="426"/>
        <v>0</v>
      </c>
      <c r="AG722" t="b">
        <f t="shared" ca="1" si="411"/>
        <v>0</v>
      </c>
      <c r="AH722" t="b">
        <f t="shared" ca="1" si="431"/>
        <v>0</v>
      </c>
      <c r="AI722" s="225" t="e">
        <f t="shared" ca="1" si="412"/>
        <v>#N/A</v>
      </c>
      <c r="AJ722" s="225" t="e">
        <f t="shared" ca="1" si="413"/>
        <v>#N/A</v>
      </c>
      <c r="AK722" s="225" t="e">
        <f t="shared" ca="1" si="414"/>
        <v>#N/A</v>
      </c>
      <c r="AL722" s="225" t="e">
        <f t="shared" ca="1" si="415"/>
        <v>#N/A</v>
      </c>
      <c r="AM722" t="b">
        <f t="shared" ca="1" si="416"/>
        <v>0</v>
      </c>
      <c r="AN722" t="b">
        <f t="shared" ca="1" si="432"/>
        <v>0</v>
      </c>
      <c r="AO722" t="b">
        <f t="shared" ca="1" si="427"/>
        <v>1</v>
      </c>
      <c r="AP722" t="b">
        <f t="shared" ca="1" si="417"/>
        <v>0</v>
      </c>
      <c r="AQ722" t="b">
        <f t="shared" ca="1" si="433"/>
        <v>0</v>
      </c>
      <c r="AR722" s="124" t="e">
        <f t="shared" ca="1" si="418"/>
        <v>#N/A</v>
      </c>
      <c r="AS722" s="124" t="e">
        <f t="shared" ca="1" si="419"/>
        <v>#N/A</v>
      </c>
      <c r="AT722" t="e">
        <f t="shared" ca="1" si="428"/>
        <v>#N/A</v>
      </c>
      <c r="AU722" t="e">
        <f t="shared" ca="1" si="428"/>
        <v>#N/A</v>
      </c>
    </row>
    <row r="723" spans="1:47" x14ac:dyDescent="0.25">
      <c r="A723">
        <v>691</v>
      </c>
      <c r="B723" s="74">
        <f ca="1">OFFSET(InputPriceData!B$15,CalculationsAndCharts!$A723+$A$11,0,1,1)</f>
        <v>40585</v>
      </c>
      <c r="C723" s="3">
        <f ca="1">OFFSET(InputPriceData!G$15,CalculationsAndCharts!$A723+$A$11,0,1,1)</f>
        <v>1366800</v>
      </c>
      <c r="D723" s="4">
        <f ca="1">OFFSET(InputPriceData!C$15,CalculationsAndCharts!$A723+$A$11,IF($C$7,7,0),1,1)</f>
        <v>27.58</v>
      </c>
      <c r="E723" s="4">
        <f ca="1">OFFSET(InputPriceData!D$15,CalculationsAndCharts!$A723+$A$11,IF($C$7,7,0),1,1)</f>
        <v>27.74</v>
      </c>
      <c r="F723" s="4">
        <f ca="1">OFFSET(InputPriceData!E$15,CalculationsAndCharts!$A723+$A$11,IF($C$7,7,0),1,1)</f>
        <v>27.2</v>
      </c>
      <c r="G723" s="4">
        <f ca="1">OFFSET(InputPriceData!F$15,CalculationsAndCharts!$A723+$A$11,IF($C$7,7,0),1,1)</f>
        <v>27.24</v>
      </c>
      <c r="H723" s="126" t="e">
        <f t="shared" si="397"/>
        <v>#N/A</v>
      </c>
      <c r="I723" s="41" t="e">
        <f t="shared" si="434"/>
        <v>#N/A</v>
      </c>
      <c r="J723" s="41" t="e">
        <f t="shared" si="434"/>
        <v>#N/A</v>
      </c>
      <c r="K723" s="215">
        <f t="shared" ca="1" si="399"/>
        <v>27.722951310516734</v>
      </c>
      <c r="L723" s="215">
        <f t="shared" ca="1" si="420"/>
        <v>27.722951310516734</v>
      </c>
      <c r="M723" s="121">
        <f t="shared" ca="1" si="400"/>
        <v>-0.33052222586696306</v>
      </c>
      <c r="N723" s="121">
        <f t="shared" ca="1" si="421"/>
        <v>-8.8338819505239669E-4</v>
      </c>
      <c r="O723" s="121">
        <f t="shared" ca="1" si="422"/>
        <v>-8.8338819505239669E-4</v>
      </c>
      <c r="P723" s="121">
        <f t="shared" ca="1" si="429"/>
        <v>-0.76232790403269413</v>
      </c>
      <c r="Q723" s="121">
        <f t="shared" ca="1" si="401"/>
        <v>1</v>
      </c>
      <c r="R723" s="121">
        <f t="shared" ca="1" si="402"/>
        <v>0.84471495791587581</v>
      </c>
      <c r="S723" s="121"/>
      <c r="T723" s="124">
        <f t="shared" ca="1" si="403"/>
        <v>30</v>
      </c>
      <c r="U723" s="124">
        <f t="shared" ca="1" si="404"/>
        <v>27.24</v>
      </c>
      <c r="V723" s="121">
        <f t="shared" ca="1" si="405"/>
        <v>0</v>
      </c>
      <c r="W723" s="121" t="e">
        <f t="shared" si="423"/>
        <v>#N/A</v>
      </c>
      <c r="X723" s="124">
        <f t="shared" si="424"/>
        <v>0.2</v>
      </c>
      <c r="Y723" s="124">
        <f t="shared" si="425"/>
        <v>0.8</v>
      </c>
      <c r="Z723" t="e">
        <f t="shared" ca="1" si="406"/>
        <v>#N/A</v>
      </c>
      <c r="AA723" t="e">
        <f t="shared" ca="1" si="407"/>
        <v>#N/A</v>
      </c>
      <c r="AB723" t="e">
        <f t="shared" ca="1" si="408"/>
        <v>#N/A</v>
      </c>
      <c r="AC723" t="e">
        <f t="shared" ca="1" si="409"/>
        <v>#N/A</v>
      </c>
      <c r="AD723" t="b">
        <f t="shared" ca="1" si="410"/>
        <v>0</v>
      </c>
      <c r="AE723" t="b">
        <f t="shared" ca="1" si="396"/>
        <v>0</v>
      </c>
      <c r="AF723" t="b">
        <f t="shared" ca="1" si="426"/>
        <v>0</v>
      </c>
      <c r="AG723" t="b">
        <f t="shared" ca="1" si="411"/>
        <v>0</v>
      </c>
      <c r="AH723" t="b">
        <f t="shared" ca="1" si="431"/>
        <v>0</v>
      </c>
      <c r="AI723" s="225" t="e">
        <f t="shared" ca="1" si="412"/>
        <v>#N/A</v>
      </c>
      <c r="AJ723" s="225" t="e">
        <f t="shared" ca="1" si="413"/>
        <v>#N/A</v>
      </c>
      <c r="AK723" s="225" t="e">
        <f t="shared" ca="1" si="414"/>
        <v>#N/A</v>
      </c>
      <c r="AL723" s="225" t="e">
        <f t="shared" ca="1" si="415"/>
        <v>#N/A</v>
      </c>
      <c r="AM723" t="b">
        <f t="shared" ca="1" si="416"/>
        <v>1</v>
      </c>
      <c r="AN723" t="b">
        <f t="shared" ca="1" si="432"/>
        <v>0</v>
      </c>
      <c r="AO723" t="b">
        <f t="shared" ca="1" si="427"/>
        <v>1</v>
      </c>
      <c r="AP723" t="b">
        <f t="shared" ca="1" si="417"/>
        <v>0</v>
      </c>
      <c r="AQ723" t="b">
        <f t="shared" ca="1" si="433"/>
        <v>0</v>
      </c>
      <c r="AR723" s="124" t="e">
        <f t="shared" ca="1" si="418"/>
        <v>#N/A</v>
      </c>
      <c r="AS723" s="124" t="e">
        <f t="shared" ca="1" si="419"/>
        <v>#N/A</v>
      </c>
      <c r="AT723" t="e">
        <f t="shared" ca="1" si="428"/>
        <v>#N/A</v>
      </c>
      <c r="AU723" t="e">
        <f t="shared" ca="1" si="428"/>
        <v>#N/A</v>
      </c>
    </row>
    <row r="724" spans="1:47" x14ac:dyDescent="0.25">
      <c r="A724">
        <v>692</v>
      </c>
      <c r="B724" s="74">
        <f ca="1">OFFSET(InputPriceData!B$15,CalculationsAndCharts!$A724+$A$11,0,1,1)</f>
        <v>40584</v>
      </c>
      <c r="C724" s="3">
        <f ca="1">OFFSET(InputPriceData!G$15,CalculationsAndCharts!$A724+$A$11,0,1,1)</f>
        <v>564800</v>
      </c>
      <c r="D724" s="4">
        <f ca="1">OFFSET(InputPriceData!C$15,CalculationsAndCharts!$A724+$A$11,IF($C$7,7,0),1,1)</f>
        <v>27.81</v>
      </c>
      <c r="E724" s="4">
        <f ca="1">OFFSET(InputPriceData!D$15,CalculationsAndCharts!$A724+$A$11,IF($C$7,7,0),1,1)</f>
        <v>28.06</v>
      </c>
      <c r="F724" s="4">
        <f ca="1">OFFSET(InputPriceData!E$15,CalculationsAndCharts!$A724+$A$11,IF($C$7,7,0),1,1)</f>
        <v>27.54</v>
      </c>
      <c r="G724" s="4">
        <f ca="1">OFFSET(InputPriceData!F$15,CalculationsAndCharts!$A724+$A$11,IF($C$7,7,0),1,1)</f>
        <v>27.65</v>
      </c>
      <c r="H724" s="126" t="e">
        <f t="shared" si="397"/>
        <v>#N/A</v>
      </c>
      <c r="I724" s="41" t="e">
        <f t="shared" si="434"/>
        <v>#N/A</v>
      </c>
      <c r="J724" s="41" t="e">
        <f t="shared" si="434"/>
        <v>#N/A</v>
      </c>
      <c r="K724" s="215">
        <f t="shared" ca="1" si="399"/>
        <v>27.799077908606918</v>
      </c>
      <c r="L724" s="215">
        <f t="shared" ca="1" si="420"/>
        <v>27.799077908606918</v>
      </c>
      <c r="M724" s="121">
        <f t="shared" ca="1" si="400"/>
        <v>-3.9344358501576832E-2</v>
      </c>
      <c r="N724" s="121">
        <f t="shared" ca="1" si="421"/>
        <v>-1.1357385988586266E-2</v>
      </c>
      <c r="O724" s="121">
        <f t="shared" ca="1" si="422"/>
        <v>-1.1357385988586266E-2</v>
      </c>
      <c r="P724" s="121">
        <f t="shared" ca="1" si="429"/>
        <v>-0.76232790403269413</v>
      </c>
      <c r="Q724" s="121">
        <f t="shared" ca="1" si="401"/>
        <v>1</v>
      </c>
      <c r="R724" s="121">
        <f t="shared" ca="1" si="402"/>
        <v>0.70336737039648933</v>
      </c>
      <c r="S724" s="121"/>
      <c r="T724" s="124">
        <f t="shared" ca="1" si="403"/>
        <v>30</v>
      </c>
      <c r="U724" s="124">
        <f t="shared" ca="1" si="404"/>
        <v>27.45</v>
      </c>
      <c r="V724" s="121">
        <f t="shared" ca="1" si="405"/>
        <v>7.8431372549019301E-2</v>
      </c>
      <c r="W724" s="121" t="e">
        <f t="shared" si="423"/>
        <v>#N/A</v>
      </c>
      <c r="X724" s="124">
        <f t="shared" si="424"/>
        <v>0.2</v>
      </c>
      <c r="Y724" s="124">
        <f t="shared" si="425"/>
        <v>0.8</v>
      </c>
      <c r="Z724" t="e">
        <f t="shared" ca="1" si="406"/>
        <v>#N/A</v>
      </c>
      <c r="AA724" t="e">
        <f t="shared" ca="1" si="407"/>
        <v>#N/A</v>
      </c>
      <c r="AB724" t="e">
        <f t="shared" ca="1" si="408"/>
        <v>#N/A</v>
      </c>
      <c r="AC724" t="e">
        <f t="shared" ca="1" si="409"/>
        <v>#N/A</v>
      </c>
      <c r="AD724" t="b">
        <f t="shared" ca="1" si="410"/>
        <v>0</v>
      </c>
      <c r="AE724" t="b">
        <f t="shared" ca="1" si="396"/>
        <v>0</v>
      </c>
      <c r="AF724" t="b">
        <f t="shared" ca="1" si="426"/>
        <v>0</v>
      </c>
      <c r="AG724" t="b">
        <f t="shared" ca="1" si="411"/>
        <v>0</v>
      </c>
      <c r="AH724" t="b">
        <f t="shared" ca="1" si="431"/>
        <v>0</v>
      </c>
      <c r="AI724" s="225" t="e">
        <f t="shared" ca="1" si="412"/>
        <v>#N/A</v>
      </c>
      <c r="AJ724" s="225" t="e">
        <f t="shared" ca="1" si="413"/>
        <v>#N/A</v>
      </c>
      <c r="AK724" s="225" t="e">
        <f t="shared" ca="1" si="414"/>
        <v>#N/A</v>
      </c>
      <c r="AL724" s="225" t="e">
        <f t="shared" ca="1" si="415"/>
        <v>#N/A</v>
      </c>
      <c r="AM724" t="b">
        <f t="shared" ca="1" si="416"/>
        <v>0</v>
      </c>
      <c r="AN724" t="b">
        <f t="shared" ca="1" si="432"/>
        <v>0</v>
      </c>
      <c r="AO724" t="b">
        <f t="shared" ca="1" si="427"/>
        <v>1</v>
      </c>
      <c r="AP724" t="b">
        <f t="shared" ca="1" si="417"/>
        <v>0</v>
      </c>
      <c r="AQ724" t="b">
        <f t="shared" ca="1" si="433"/>
        <v>0</v>
      </c>
      <c r="AR724" s="124" t="e">
        <f t="shared" ca="1" si="418"/>
        <v>#N/A</v>
      </c>
      <c r="AS724" s="124" t="e">
        <f t="shared" ca="1" si="419"/>
        <v>#N/A</v>
      </c>
      <c r="AT724" t="e">
        <f t="shared" ca="1" si="428"/>
        <v>#N/A</v>
      </c>
      <c r="AU724" t="e">
        <f t="shared" ca="1" si="428"/>
        <v>#N/A</v>
      </c>
    </row>
    <row r="725" spans="1:47" x14ac:dyDescent="0.25">
      <c r="A725">
        <v>693</v>
      </c>
      <c r="B725" s="74">
        <f ca="1">OFFSET(InputPriceData!B$15,CalculationsAndCharts!$A725+$A$11,0,1,1)</f>
        <v>40583</v>
      </c>
      <c r="C725" s="3">
        <f ca="1">OFFSET(InputPriceData!G$15,CalculationsAndCharts!$A725+$A$11,0,1,1)</f>
        <v>906800</v>
      </c>
      <c r="D725" s="4">
        <f ca="1">OFFSET(InputPriceData!C$15,CalculationsAndCharts!$A725+$A$11,IF($C$7,7,0),1,1)</f>
        <v>28</v>
      </c>
      <c r="E725" s="4">
        <f ca="1">OFFSET(InputPriceData!D$15,CalculationsAndCharts!$A725+$A$11,IF($C$7,7,0),1,1)</f>
        <v>28.25</v>
      </c>
      <c r="F725" s="4">
        <f ca="1">OFFSET(InputPriceData!E$15,CalculationsAndCharts!$A725+$A$11,IF($C$7,7,0),1,1)</f>
        <v>27.83</v>
      </c>
      <c r="G725" s="4">
        <f ca="1">OFFSET(InputPriceData!F$15,CalculationsAndCharts!$A725+$A$11,IF($C$7,7,0),1,1)</f>
        <v>27.91</v>
      </c>
      <c r="H725" s="126" t="e">
        <f t="shared" si="397"/>
        <v>#N/A</v>
      </c>
      <c r="I725" s="41" t="e">
        <f t="shared" si="434"/>
        <v>#N/A</v>
      </c>
      <c r="J725" s="41" t="e">
        <f t="shared" si="434"/>
        <v>#N/A</v>
      </c>
      <c r="K725" s="215">
        <f t="shared" ca="1" si="399"/>
        <v>27.766247612109275</v>
      </c>
      <c r="L725" s="215">
        <f t="shared" ca="1" si="420"/>
        <v>27.766247612109275</v>
      </c>
      <c r="M725" s="121">
        <f t="shared" ca="1" si="400"/>
        <v>0.14658235287414029</v>
      </c>
      <c r="N725" s="121">
        <f t="shared" ca="1" si="421"/>
        <v>-0.14365174241171755</v>
      </c>
      <c r="O725" s="121">
        <f t="shared" ca="1" si="422"/>
        <v>-0.14365174241171755</v>
      </c>
      <c r="P725" s="121">
        <f t="shared" ca="1" si="429"/>
        <v>-0.76232790403269413</v>
      </c>
      <c r="Q725" s="121">
        <f t="shared" ca="1" si="401"/>
        <v>1</v>
      </c>
      <c r="R725" s="121">
        <f t="shared" ca="1" si="402"/>
        <v>0.54226830151820993</v>
      </c>
      <c r="S725" s="121"/>
      <c r="T725" s="124">
        <f t="shared" ca="1" si="403"/>
        <v>30</v>
      </c>
      <c r="U725" s="124">
        <f t="shared" ca="1" si="404"/>
        <v>27.45</v>
      </c>
      <c r="V725" s="121">
        <f t="shared" ca="1" si="405"/>
        <v>0.18039215686274537</v>
      </c>
      <c r="W725" s="121" t="e">
        <f t="shared" si="423"/>
        <v>#N/A</v>
      </c>
      <c r="X725" s="124">
        <f t="shared" si="424"/>
        <v>0.2</v>
      </c>
      <c r="Y725" s="124">
        <f t="shared" si="425"/>
        <v>0.8</v>
      </c>
      <c r="Z725" t="e">
        <f t="shared" ca="1" si="406"/>
        <v>#N/A</v>
      </c>
      <c r="AA725" t="e">
        <f t="shared" ca="1" si="407"/>
        <v>#N/A</v>
      </c>
      <c r="AB725" t="e">
        <f t="shared" ca="1" si="408"/>
        <v>#N/A</v>
      </c>
      <c r="AC725" t="e">
        <f t="shared" ca="1" si="409"/>
        <v>#N/A</v>
      </c>
      <c r="AD725" t="b">
        <f t="shared" ca="1" si="410"/>
        <v>0</v>
      </c>
      <c r="AE725" t="b">
        <f t="shared" ca="1" si="396"/>
        <v>0</v>
      </c>
      <c r="AF725" t="b">
        <f t="shared" ca="1" si="426"/>
        <v>0</v>
      </c>
      <c r="AG725" t="b">
        <f t="shared" ca="1" si="411"/>
        <v>0</v>
      </c>
      <c r="AH725" t="b">
        <f t="shared" ca="1" si="431"/>
        <v>0</v>
      </c>
      <c r="AI725" s="225" t="e">
        <f t="shared" ca="1" si="412"/>
        <v>#N/A</v>
      </c>
      <c r="AJ725" s="225" t="e">
        <f t="shared" ca="1" si="413"/>
        <v>#N/A</v>
      </c>
      <c r="AK725" s="225" t="e">
        <f t="shared" ca="1" si="414"/>
        <v>#N/A</v>
      </c>
      <c r="AL725" s="225" t="e">
        <f t="shared" ca="1" si="415"/>
        <v>#N/A</v>
      </c>
      <c r="AM725" t="b">
        <f t="shared" ca="1" si="416"/>
        <v>0</v>
      </c>
      <c r="AN725" t="b">
        <f t="shared" ca="1" si="432"/>
        <v>0</v>
      </c>
      <c r="AO725" t="b">
        <f t="shared" ca="1" si="427"/>
        <v>1</v>
      </c>
      <c r="AP725" t="b">
        <f t="shared" ca="1" si="417"/>
        <v>0</v>
      </c>
      <c r="AQ725" t="b">
        <f t="shared" ca="1" si="433"/>
        <v>0</v>
      </c>
      <c r="AR725" s="124" t="e">
        <f t="shared" ca="1" si="418"/>
        <v>#N/A</v>
      </c>
      <c r="AS725" s="124" t="e">
        <f t="shared" ca="1" si="419"/>
        <v>#N/A</v>
      </c>
      <c r="AT725" t="e">
        <f t="shared" ca="1" si="428"/>
        <v>#N/A</v>
      </c>
      <c r="AU725" t="e">
        <f t="shared" ca="1" si="428"/>
        <v>#N/A</v>
      </c>
    </row>
    <row r="726" spans="1:47" x14ac:dyDescent="0.25">
      <c r="A726">
        <v>694</v>
      </c>
      <c r="B726" s="74">
        <f ca="1">OFFSET(InputPriceData!B$15,CalculationsAndCharts!$A726+$A$11,0,1,1)</f>
        <v>40582</v>
      </c>
      <c r="C726" s="3">
        <f ca="1">OFFSET(InputPriceData!G$15,CalculationsAndCharts!$A726+$A$11,0,1,1)</f>
        <v>5007900</v>
      </c>
      <c r="D726" s="4">
        <f ca="1">OFFSET(InputPriceData!C$15,CalculationsAndCharts!$A726+$A$11,IF($C$7,7,0),1,1)</f>
        <v>28.01</v>
      </c>
      <c r="E726" s="4">
        <f ca="1">OFFSET(InputPriceData!D$15,CalculationsAndCharts!$A726+$A$11,IF($C$7,7,0),1,1)</f>
        <v>28.22</v>
      </c>
      <c r="F726" s="4">
        <f ca="1">OFFSET(InputPriceData!E$15,CalculationsAndCharts!$A726+$A$11,IF($C$7,7,0),1,1)</f>
        <v>27.54</v>
      </c>
      <c r="G726" s="4">
        <f ca="1">OFFSET(InputPriceData!F$15,CalculationsAndCharts!$A726+$A$11,IF($C$7,7,0),1,1)</f>
        <v>28</v>
      </c>
      <c r="H726" s="126" t="e">
        <f t="shared" si="397"/>
        <v>#N/A</v>
      </c>
      <c r="I726" s="41" t="e">
        <f t="shared" si="434"/>
        <v>#N/A</v>
      </c>
      <c r="J726" s="41" t="e">
        <f t="shared" si="434"/>
        <v>#N/A</v>
      </c>
      <c r="K726" s="215">
        <f t="shared" ca="1" si="399"/>
        <v>27.694890075566178</v>
      </c>
      <c r="L726" s="215">
        <f t="shared" ca="1" si="420"/>
        <v>27.694890075566178</v>
      </c>
      <c r="M726" s="121">
        <f t="shared" ca="1" si="400"/>
        <v>0.1820810757331906</v>
      </c>
      <c r="N726" s="121">
        <f t="shared" ca="1" si="421"/>
        <v>-0.34389233190652535</v>
      </c>
      <c r="O726" s="121">
        <f t="shared" ca="1" si="422"/>
        <v>-0.14844219347558807</v>
      </c>
      <c r="P726" s="121">
        <f t="shared" ca="1" si="429"/>
        <v>-0.76232790403269413</v>
      </c>
      <c r="Q726" s="121">
        <f t="shared" ca="1" si="401"/>
        <v>0.68161803562170431</v>
      </c>
      <c r="R726" s="121">
        <f t="shared" ca="1" si="402"/>
        <v>0.43229627974675067</v>
      </c>
      <c r="S726" s="121"/>
      <c r="T726" s="124">
        <f t="shared" ca="1" si="403"/>
        <v>30</v>
      </c>
      <c r="U726" s="124">
        <f t="shared" ca="1" si="404"/>
        <v>27.45</v>
      </c>
      <c r="V726" s="121">
        <f t="shared" ca="1" si="405"/>
        <v>0.21568627450980413</v>
      </c>
      <c r="W726" s="121" t="e">
        <f t="shared" si="423"/>
        <v>#N/A</v>
      </c>
      <c r="X726" s="124">
        <f t="shared" si="424"/>
        <v>0.2</v>
      </c>
      <c r="Y726" s="124">
        <f t="shared" si="425"/>
        <v>0.8</v>
      </c>
      <c r="Z726" t="e">
        <f t="shared" ca="1" si="406"/>
        <v>#N/A</v>
      </c>
      <c r="AA726" t="e">
        <f t="shared" ca="1" si="407"/>
        <v>#N/A</v>
      </c>
      <c r="AB726" t="e">
        <f t="shared" ca="1" si="408"/>
        <v>#N/A</v>
      </c>
      <c r="AC726" t="e">
        <f t="shared" ca="1" si="409"/>
        <v>#N/A</v>
      </c>
      <c r="AD726" t="b">
        <f t="shared" ca="1" si="410"/>
        <v>0</v>
      </c>
      <c r="AE726" t="b">
        <f t="shared" ca="1" si="396"/>
        <v>0</v>
      </c>
      <c r="AF726" t="b">
        <f t="shared" ca="1" si="426"/>
        <v>0</v>
      </c>
      <c r="AG726" t="b">
        <f t="shared" ca="1" si="411"/>
        <v>0</v>
      </c>
      <c r="AH726" t="b">
        <f t="shared" ca="1" si="431"/>
        <v>0</v>
      </c>
      <c r="AI726" s="225" t="e">
        <f t="shared" ca="1" si="412"/>
        <v>#N/A</v>
      </c>
      <c r="AJ726" s="225" t="e">
        <f t="shared" ca="1" si="413"/>
        <v>#N/A</v>
      </c>
      <c r="AK726" s="225" t="e">
        <f t="shared" ca="1" si="414"/>
        <v>#N/A</v>
      </c>
      <c r="AL726" s="225" t="e">
        <f t="shared" ca="1" si="415"/>
        <v>#N/A</v>
      </c>
      <c r="AM726" t="b">
        <f t="shared" ca="1" si="416"/>
        <v>0</v>
      </c>
      <c r="AN726" t="b">
        <f t="shared" ca="1" si="432"/>
        <v>0</v>
      </c>
      <c r="AO726" t="b">
        <f t="shared" ca="1" si="427"/>
        <v>1</v>
      </c>
      <c r="AP726" t="b">
        <f t="shared" ca="1" si="417"/>
        <v>0</v>
      </c>
      <c r="AQ726" t="b">
        <f t="shared" ca="1" si="433"/>
        <v>0</v>
      </c>
      <c r="AR726" s="124" t="e">
        <f t="shared" ca="1" si="418"/>
        <v>#N/A</v>
      </c>
      <c r="AS726" s="124" t="e">
        <f t="shared" ca="1" si="419"/>
        <v>#N/A</v>
      </c>
      <c r="AT726" t="e">
        <f t="shared" ca="1" si="428"/>
        <v>#N/A</v>
      </c>
      <c r="AU726" t="e">
        <f t="shared" ca="1" si="428"/>
        <v>#N/A</v>
      </c>
    </row>
    <row r="727" spans="1:47" x14ac:dyDescent="0.25">
      <c r="A727">
        <v>695</v>
      </c>
      <c r="B727" s="74">
        <f ca="1">OFFSET(InputPriceData!B$15,CalculationsAndCharts!$A727+$A$11,0,1,1)</f>
        <v>40581</v>
      </c>
      <c r="C727" s="3">
        <f ca="1">OFFSET(InputPriceData!G$15,CalculationsAndCharts!$A727+$A$11,0,1,1)</f>
        <v>1487100</v>
      </c>
      <c r="D727" s="4">
        <f ca="1">OFFSET(InputPriceData!C$15,CalculationsAndCharts!$A727+$A$11,IF($C$7,7,0),1,1)</f>
        <v>27.66</v>
      </c>
      <c r="E727" s="4">
        <f ca="1">OFFSET(InputPriceData!D$15,CalculationsAndCharts!$A727+$A$11,IF($C$7,7,0),1,1)</f>
        <v>27.96</v>
      </c>
      <c r="F727" s="4">
        <f ca="1">OFFSET(InputPriceData!E$15,CalculationsAndCharts!$A727+$A$11,IF($C$7,7,0),1,1)</f>
        <v>27.33</v>
      </c>
      <c r="G727" s="4">
        <f ca="1">OFFSET(InputPriceData!F$15,CalculationsAndCharts!$A727+$A$11,IF($C$7,7,0),1,1)</f>
        <v>27.9</v>
      </c>
      <c r="H727" s="126" t="e">
        <f t="shared" si="397"/>
        <v>#N/A</v>
      </c>
      <c r="I727" s="41" t="e">
        <f t="shared" si="434"/>
        <v>#N/A</v>
      </c>
      <c r="J727" s="41" t="e">
        <f t="shared" si="434"/>
        <v>#N/A</v>
      </c>
      <c r="K727" s="215">
        <f t="shared" ca="1" si="399"/>
        <v>27.681482305777703</v>
      </c>
      <c r="L727" s="215">
        <f t="shared" ca="1" si="420"/>
        <v>27.681482305777703</v>
      </c>
      <c r="M727" s="121">
        <f t="shared" ca="1" si="400"/>
        <v>1.4193363491939559E-2</v>
      </c>
      <c r="N727" s="121">
        <f t="shared" ca="1" si="421"/>
        <v>-0.51795473785060064</v>
      </c>
      <c r="O727" s="121">
        <f t="shared" ca="1" si="422"/>
        <v>-0.14844219347558807</v>
      </c>
      <c r="P727" s="121">
        <f t="shared" ca="1" si="429"/>
        <v>-0.76232790403269413</v>
      </c>
      <c r="Q727" s="121">
        <f t="shared" ca="1" si="401"/>
        <v>0.39807599685016765</v>
      </c>
      <c r="R727" s="121">
        <f t="shared" ca="1" si="402"/>
        <v>0.41633922138376878</v>
      </c>
      <c r="S727" s="121"/>
      <c r="T727" s="124">
        <f t="shared" ca="1" si="403"/>
        <v>30</v>
      </c>
      <c r="U727" s="124">
        <f t="shared" ca="1" si="404"/>
        <v>27.45</v>
      </c>
      <c r="V727" s="121">
        <f t="shared" ca="1" si="405"/>
        <v>0.1764705882352938</v>
      </c>
      <c r="W727" s="121" t="e">
        <f t="shared" si="423"/>
        <v>#N/A</v>
      </c>
      <c r="X727" s="124">
        <f t="shared" si="424"/>
        <v>0.2</v>
      </c>
      <c r="Y727" s="124">
        <f t="shared" si="425"/>
        <v>0.8</v>
      </c>
      <c r="Z727" t="e">
        <f t="shared" ca="1" si="406"/>
        <v>#N/A</v>
      </c>
      <c r="AA727" t="e">
        <f t="shared" ca="1" si="407"/>
        <v>#N/A</v>
      </c>
      <c r="AB727" t="e">
        <f t="shared" ca="1" si="408"/>
        <v>#N/A</v>
      </c>
      <c r="AC727" t="e">
        <f t="shared" ca="1" si="409"/>
        <v>#N/A</v>
      </c>
      <c r="AD727" t="b">
        <f t="shared" ca="1" si="410"/>
        <v>0</v>
      </c>
      <c r="AE727" t="b">
        <f t="shared" ca="1" si="396"/>
        <v>0</v>
      </c>
      <c r="AF727" t="b">
        <f t="shared" ca="1" si="426"/>
        <v>0</v>
      </c>
      <c r="AG727" t="b">
        <f t="shared" ca="1" si="411"/>
        <v>0</v>
      </c>
      <c r="AH727" t="b">
        <f t="shared" ca="1" si="431"/>
        <v>0</v>
      </c>
      <c r="AI727" s="225" t="e">
        <f t="shared" ca="1" si="412"/>
        <v>#N/A</v>
      </c>
      <c r="AJ727" s="225" t="e">
        <f t="shared" ca="1" si="413"/>
        <v>#N/A</v>
      </c>
      <c r="AK727" s="225" t="e">
        <f t="shared" ca="1" si="414"/>
        <v>#N/A</v>
      </c>
      <c r="AL727" s="225" t="e">
        <f t="shared" ca="1" si="415"/>
        <v>#N/A</v>
      </c>
      <c r="AM727" t="b">
        <f t="shared" ca="1" si="416"/>
        <v>0</v>
      </c>
      <c r="AN727" t="b">
        <f t="shared" ca="1" si="432"/>
        <v>0</v>
      </c>
      <c r="AO727" t="b">
        <f t="shared" ca="1" si="427"/>
        <v>1</v>
      </c>
      <c r="AP727" t="b">
        <f t="shared" ca="1" si="417"/>
        <v>0</v>
      </c>
      <c r="AQ727" t="b">
        <f t="shared" ca="1" si="433"/>
        <v>0</v>
      </c>
      <c r="AR727" s="124" t="e">
        <f t="shared" ca="1" si="418"/>
        <v>#N/A</v>
      </c>
      <c r="AS727" s="124" t="e">
        <f t="shared" ca="1" si="419"/>
        <v>#N/A</v>
      </c>
      <c r="AT727" t="e">
        <f t="shared" ca="1" si="428"/>
        <v>#N/A</v>
      </c>
      <c r="AU727" t="e">
        <f t="shared" ca="1" si="428"/>
        <v>#N/A</v>
      </c>
    </row>
    <row r="728" spans="1:47" x14ac:dyDescent="0.25">
      <c r="A728">
        <v>696</v>
      </c>
      <c r="B728" s="74">
        <f ca="1">OFFSET(InputPriceData!B$15,CalculationsAndCharts!$A728+$A$11,0,1,1)</f>
        <v>40578</v>
      </c>
      <c r="C728" s="3">
        <f ca="1">OFFSET(InputPriceData!G$15,CalculationsAndCharts!$A728+$A$11,0,1,1)</f>
        <v>1010200</v>
      </c>
      <c r="D728" s="4">
        <f ca="1">OFFSET(InputPriceData!C$15,CalculationsAndCharts!$A728+$A$11,IF($C$7,7,0),1,1)</f>
        <v>27.6</v>
      </c>
      <c r="E728" s="4">
        <f ca="1">OFFSET(InputPriceData!D$15,CalculationsAndCharts!$A728+$A$11,IF($C$7,7,0),1,1)</f>
        <v>27.69</v>
      </c>
      <c r="F728" s="4">
        <f ca="1">OFFSET(InputPriceData!E$15,CalculationsAndCharts!$A728+$A$11,IF($C$7,7,0),1,1)</f>
        <v>27.22</v>
      </c>
      <c r="G728" s="4">
        <f ca="1">OFFSET(InputPriceData!F$15,CalculationsAndCharts!$A728+$A$11,IF($C$7,7,0),1,1)</f>
        <v>27.47</v>
      </c>
      <c r="H728" s="126" t="e">
        <f t="shared" si="397"/>
        <v>#N/A</v>
      </c>
      <c r="I728" s="41" t="e">
        <f t="shared" si="434"/>
        <v>#N/A</v>
      </c>
      <c r="J728" s="41" t="e">
        <f t="shared" si="434"/>
        <v>#N/A</v>
      </c>
      <c r="K728" s="215">
        <f t="shared" ca="1" si="399"/>
        <v>27.814144617852179</v>
      </c>
      <c r="L728" s="215">
        <f t="shared" ca="1" si="420"/>
        <v>27.814144617852179</v>
      </c>
      <c r="M728" s="121">
        <f t="shared" ca="1" si="400"/>
        <v>-0.55084212462596072</v>
      </c>
      <c r="N728" s="121">
        <f t="shared" ca="1" si="421"/>
        <v>-0.56198106060328945</v>
      </c>
      <c r="O728" s="121">
        <f t="shared" ca="1" si="422"/>
        <v>-0.14844219347558807</v>
      </c>
      <c r="P728" s="121">
        <f t="shared" ca="1" si="429"/>
        <v>-0.76232790403269413</v>
      </c>
      <c r="Q728" s="121">
        <f t="shared" ca="1" si="401"/>
        <v>0.32635853870517423</v>
      </c>
      <c r="R728" s="121">
        <f t="shared" ca="1" si="402"/>
        <v>0.45355597495774647</v>
      </c>
      <c r="S728" s="121"/>
      <c r="T728" s="124">
        <f t="shared" ca="1" si="403"/>
        <v>30</v>
      </c>
      <c r="U728" s="124">
        <f t="shared" ca="1" si="404"/>
        <v>27.45</v>
      </c>
      <c r="V728" s="121">
        <f t="shared" ca="1" si="405"/>
        <v>7.8431372549017907E-3</v>
      </c>
      <c r="W728" s="121" t="e">
        <f t="shared" si="423"/>
        <v>#N/A</v>
      </c>
      <c r="X728" s="124">
        <f t="shared" si="424"/>
        <v>0.2</v>
      </c>
      <c r="Y728" s="124">
        <f t="shared" si="425"/>
        <v>0.8</v>
      </c>
      <c r="Z728" t="e">
        <f t="shared" ca="1" si="406"/>
        <v>#N/A</v>
      </c>
      <c r="AA728" t="e">
        <f t="shared" ca="1" si="407"/>
        <v>#N/A</v>
      </c>
      <c r="AB728" t="e">
        <f t="shared" ca="1" si="408"/>
        <v>#N/A</v>
      </c>
      <c r="AC728" t="e">
        <f t="shared" ca="1" si="409"/>
        <v>#N/A</v>
      </c>
      <c r="AD728" t="b">
        <f t="shared" ca="1" si="410"/>
        <v>0</v>
      </c>
      <c r="AE728" t="b">
        <f t="shared" ca="1" si="396"/>
        <v>0</v>
      </c>
      <c r="AF728" t="b">
        <f t="shared" ca="1" si="426"/>
        <v>0</v>
      </c>
      <c r="AG728" t="b">
        <f t="shared" ca="1" si="411"/>
        <v>0</v>
      </c>
      <c r="AH728" t="b">
        <f t="shared" ca="1" si="431"/>
        <v>0</v>
      </c>
      <c r="AI728" s="225" t="e">
        <f t="shared" ca="1" si="412"/>
        <v>#N/A</v>
      </c>
      <c r="AJ728" s="225" t="e">
        <f t="shared" ca="1" si="413"/>
        <v>#N/A</v>
      </c>
      <c r="AK728" s="225" t="e">
        <f t="shared" ca="1" si="414"/>
        <v>#N/A</v>
      </c>
      <c r="AL728" s="225" t="e">
        <f t="shared" ca="1" si="415"/>
        <v>#N/A</v>
      </c>
      <c r="AM728" t="b">
        <f t="shared" ca="1" si="416"/>
        <v>0</v>
      </c>
      <c r="AN728" t="b">
        <f t="shared" ca="1" si="432"/>
        <v>0</v>
      </c>
      <c r="AO728" t="b">
        <f t="shared" ca="1" si="427"/>
        <v>1</v>
      </c>
      <c r="AP728" t="b">
        <f t="shared" ca="1" si="417"/>
        <v>0</v>
      </c>
      <c r="AQ728" t="b">
        <f t="shared" ca="1" si="433"/>
        <v>0</v>
      </c>
      <c r="AR728" s="124" t="e">
        <f t="shared" ca="1" si="418"/>
        <v>#N/A</v>
      </c>
      <c r="AS728" s="124" t="e">
        <f t="shared" ca="1" si="419"/>
        <v>#N/A</v>
      </c>
      <c r="AT728" t="e">
        <f t="shared" ca="1" si="428"/>
        <v>#N/A</v>
      </c>
      <c r="AU728" t="e">
        <f t="shared" ca="1" si="428"/>
        <v>#N/A</v>
      </c>
    </row>
    <row r="729" spans="1:47" x14ac:dyDescent="0.25">
      <c r="A729">
        <v>697</v>
      </c>
      <c r="B729" s="74">
        <f ca="1">OFFSET(InputPriceData!B$15,CalculationsAndCharts!$A729+$A$11,0,1,1)</f>
        <v>40577</v>
      </c>
      <c r="C729" s="3">
        <f ca="1">OFFSET(InputPriceData!G$15,CalculationsAndCharts!$A729+$A$11,0,1,1)</f>
        <v>1357000</v>
      </c>
      <c r="D729" s="4">
        <f ca="1">OFFSET(InputPriceData!C$15,CalculationsAndCharts!$A729+$A$11,IF($C$7,7,0),1,1)</f>
        <v>27.73</v>
      </c>
      <c r="E729" s="4">
        <f ca="1">OFFSET(InputPriceData!D$15,CalculationsAndCharts!$A729+$A$11,IF($C$7,7,0),1,1)</f>
        <v>27.97</v>
      </c>
      <c r="F729" s="4">
        <f ca="1">OFFSET(InputPriceData!E$15,CalculationsAndCharts!$A729+$A$11,IF($C$7,7,0),1,1)</f>
        <v>27.21</v>
      </c>
      <c r="G729" s="4">
        <f ca="1">OFFSET(InputPriceData!F$15,CalculationsAndCharts!$A729+$A$11,IF($C$7,7,0),1,1)</f>
        <v>27.45</v>
      </c>
      <c r="H729" s="126" t="e">
        <f t="shared" si="397"/>
        <v>#N/A</v>
      </c>
      <c r="I729" s="41" t="e">
        <f t="shared" si="434"/>
        <v>#N/A</v>
      </c>
      <c r="J729" s="41" t="e">
        <f t="shared" si="434"/>
        <v>#N/A</v>
      </c>
      <c r="K729" s="215">
        <f t="shared" ca="1" si="399"/>
        <v>28.057208539334951</v>
      </c>
      <c r="L729" s="215">
        <f t="shared" ca="1" si="420"/>
        <v>28.057208539334951</v>
      </c>
      <c r="M729" s="121">
        <f t="shared" ca="1" si="400"/>
        <v>-0.77497018953049224</v>
      </c>
      <c r="N729" s="121">
        <f t="shared" ca="1" si="421"/>
        <v>-0.48829082645572869</v>
      </c>
      <c r="O729" s="121">
        <f t="shared" ca="1" si="422"/>
        <v>-0.14844219347558807</v>
      </c>
      <c r="P729" s="121">
        <f t="shared" ca="1" si="429"/>
        <v>-0.76232790403269413</v>
      </c>
      <c r="Q729" s="121">
        <f t="shared" ca="1" si="401"/>
        <v>0.44639755065853326</v>
      </c>
      <c r="R729" s="121">
        <f t="shared" ca="1" si="402"/>
        <v>0.48782741697652166</v>
      </c>
      <c r="S729" s="121"/>
      <c r="T729" s="124">
        <f t="shared" ca="1" si="403"/>
        <v>30</v>
      </c>
      <c r="U729" s="124">
        <f t="shared" ca="1" si="404"/>
        <v>27.45</v>
      </c>
      <c r="V729" s="121">
        <f t="shared" ca="1" si="405"/>
        <v>0</v>
      </c>
      <c r="W729" s="121" t="e">
        <f t="shared" si="423"/>
        <v>#N/A</v>
      </c>
      <c r="X729" s="124">
        <f t="shared" si="424"/>
        <v>0.2</v>
      </c>
      <c r="Y729" s="124">
        <f t="shared" si="425"/>
        <v>0.8</v>
      </c>
      <c r="Z729" t="e">
        <f t="shared" ca="1" si="406"/>
        <v>#N/A</v>
      </c>
      <c r="AA729" t="e">
        <f t="shared" ca="1" si="407"/>
        <v>#N/A</v>
      </c>
      <c r="AB729" t="e">
        <f t="shared" ca="1" si="408"/>
        <v>#N/A</v>
      </c>
      <c r="AC729" t="e">
        <f t="shared" ca="1" si="409"/>
        <v>#N/A</v>
      </c>
      <c r="AD729" t="b">
        <f t="shared" ca="1" si="410"/>
        <v>0</v>
      </c>
      <c r="AE729" t="b">
        <f t="shared" ca="1" si="396"/>
        <v>0</v>
      </c>
      <c r="AF729" t="b">
        <f t="shared" ca="1" si="426"/>
        <v>0</v>
      </c>
      <c r="AG729" t="b">
        <f t="shared" ca="1" si="411"/>
        <v>0</v>
      </c>
      <c r="AH729" t="b">
        <f t="shared" ca="1" si="431"/>
        <v>0</v>
      </c>
      <c r="AI729" s="225" t="e">
        <f t="shared" ca="1" si="412"/>
        <v>#N/A</v>
      </c>
      <c r="AJ729" s="225" t="e">
        <f t="shared" ca="1" si="413"/>
        <v>#N/A</v>
      </c>
      <c r="AK729" s="225" t="e">
        <f t="shared" ca="1" si="414"/>
        <v>#N/A</v>
      </c>
      <c r="AL729" s="225" t="e">
        <f t="shared" ca="1" si="415"/>
        <v>#N/A</v>
      </c>
      <c r="AM729" t="b">
        <f t="shared" ca="1" si="416"/>
        <v>0</v>
      </c>
      <c r="AN729" t="b">
        <f t="shared" ca="1" si="432"/>
        <v>0</v>
      </c>
      <c r="AO729" t="b">
        <f t="shared" ca="1" si="427"/>
        <v>1</v>
      </c>
      <c r="AP729" t="b">
        <f t="shared" ca="1" si="417"/>
        <v>0</v>
      </c>
      <c r="AQ729" t="b">
        <f t="shared" ca="1" si="433"/>
        <v>0</v>
      </c>
      <c r="AR729" s="124" t="e">
        <f t="shared" ca="1" si="418"/>
        <v>#N/A</v>
      </c>
      <c r="AS729" s="124" t="e">
        <f t="shared" ca="1" si="419"/>
        <v>#N/A</v>
      </c>
      <c r="AT729" t="e">
        <f t="shared" ca="1" si="428"/>
        <v>#N/A</v>
      </c>
      <c r="AU729" t="e">
        <f t="shared" ca="1" si="428"/>
        <v>#N/A</v>
      </c>
    </row>
    <row r="730" spans="1:47" x14ac:dyDescent="0.25">
      <c r="A730">
        <v>698</v>
      </c>
      <c r="B730" s="74">
        <f ca="1">OFFSET(InputPriceData!B$15,CalculationsAndCharts!$A730+$A$11,0,1,1)</f>
        <v>40576</v>
      </c>
      <c r="C730" s="3">
        <f ca="1">OFFSET(InputPriceData!G$15,CalculationsAndCharts!$A730+$A$11,0,1,1)</f>
        <v>5701400</v>
      </c>
      <c r="D730" s="4">
        <f ca="1">OFFSET(InputPriceData!C$15,CalculationsAndCharts!$A730+$A$11,IF($C$7,7,0),1,1)</f>
        <v>28.13</v>
      </c>
      <c r="E730" s="4">
        <f ca="1">OFFSET(InputPriceData!D$15,CalculationsAndCharts!$A730+$A$11,IF($C$7,7,0),1,1)</f>
        <v>28.37</v>
      </c>
      <c r="F730" s="4">
        <f ca="1">OFFSET(InputPriceData!E$15,CalculationsAndCharts!$A730+$A$11,IF($C$7,7,0),1,1)</f>
        <v>27.5</v>
      </c>
      <c r="G730" s="4">
        <f ca="1">OFFSET(InputPriceData!F$15,CalculationsAndCharts!$A730+$A$11,IF($C$7,7,0),1,1)</f>
        <v>27.63</v>
      </c>
      <c r="H730" s="126" t="e">
        <f t="shared" si="397"/>
        <v>#N/A</v>
      </c>
      <c r="I730" s="41" t="e">
        <f t="shared" si="434"/>
        <v>#N/A</v>
      </c>
      <c r="J730" s="41" t="e">
        <f t="shared" si="434"/>
        <v>#N/A</v>
      </c>
      <c r="K730" s="215">
        <f t="shared" ca="1" si="399"/>
        <v>28.28062279130673</v>
      </c>
      <c r="L730" s="215">
        <f t="shared" ca="1" si="420"/>
        <v>28.28062279130673</v>
      </c>
      <c r="M730" s="121">
        <f t="shared" ca="1" si="400"/>
        <v>-0.81754011346710043</v>
      </c>
      <c r="N730" s="121">
        <f t="shared" ca="1" si="421"/>
        <v>-0.41659322324596115</v>
      </c>
      <c r="O730" s="121">
        <f t="shared" ca="1" si="422"/>
        <v>-0.14844219347558807</v>
      </c>
      <c r="P730" s="121">
        <f t="shared" ca="1" si="429"/>
        <v>-0.76232790403269413</v>
      </c>
      <c r="Q730" s="121">
        <f t="shared" ca="1" si="401"/>
        <v>0.56319063115669532</v>
      </c>
      <c r="R730" s="121">
        <f t="shared" ca="1" si="402"/>
        <v>0.50871513064587925</v>
      </c>
      <c r="S730" s="121"/>
      <c r="T730" s="124">
        <f t="shared" ca="1" si="403"/>
        <v>30.1</v>
      </c>
      <c r="U730" s="124">
        <f t="shared" ca="1" si="404"/>
        <v>27.63</v>
      </c>
      <c r="V730" s="121">
        <f t="shared" ca="1" si="405"/>
        <v>0</v>
      </c>
      <c r="W730" s="121" t="e">
        <f t="shared" si="423"/>
        <v>#N/A</v>
      </c>
      <c r="X730" s="124">
        <f t="shared" si="424"/>
        <v>0.2</v>
      </c>
      <c r="Y730" s="124">
        <f t="shared" si="425"/>
        <v>0.8</v>
      </c>
      <c r="Z730" t="e">
        <f t="shared" ca="1" si="406"/>
        <v>#N/A</v>
      </c>
      <c r="AA730" t="e">
        <f t="shared" ca="1" si="407"/>
        <v>#N/A</v>
      </c>
      <c r="AB730" t="e">
        <f t="shared" ca="1" si="408"/>
        <v>#N/A</v>
      </c>
      <c r="AC730" t="e">
        <f t="shared" ca="1" si="409"/>
        <v>#N/A</v>
      </c>
      <c r="AD730" t="b">
        <f t="shared" ca="1" si="410"/>
        <v>0</v>
      </c>
      <c r="AE730" t="b">
        <f t="shared" ca="1" si="396"/>
        <v>0</v>
      </c>
      <c r="AF730" t="b">
        <f t="shared" ca="1" si="426"/>
        <v>0</v>
      </c>
      <c r="AG730" t="b">
        <f t="shared" ca="1" si="411"/>
        <v>0</v>
      </c>
      <c r="AH730" t="b">
        <f t="shared" ca="1" si="431"/>
        <v>0</v>
      </c>
      <c r="AI730" s="225" t="e">
        <f t="shared" ca="1" si="412"/>
        <v>#N/A</v>
      </c>
      <c r="AJ730" s="225" t="e">
        <f t="shared" ca="1" si="413"/>
        <v>#N/A</v>
      </c>
      <c r="AK730" s="225" t="e">
        <f t="shared" ca="1" si="414"/>
        <v>#N/A</v>
      </c>
      <c r="AL730" s="225" t="e">
        <f t="shared" ca="1" si="415"/>
        <v>#N/A</v>
      </c>
      <c r="AM730" t="b">
        <f t="shared" ca="1" si="416"/>
        <v>0</v>
      </c>
      <c r="AN730" t="b">
        <f t="shared" ca="1" si="432"/>
        <v>0</v>
      </c>
      <c r="AO730" t="b">
        <f t="shared" ca="1" si="427"/>
        <v>1</v>
      </c>
      <c r="AP730" t="b">
        <f t="shared" ca="1" si="417"/>
        <v>0</v>
      </c>
      <c r="AQ730" t="b">
        <f t="shared" ca="1" si="433"/>
        <v>0</v>
      </c>
      <c r="AR730" s="124" t="e">
        <f t="shared" ca="1" si="418"/>
        <v>#N/A</v>
      </c>
      <c r="AS730" s="124" t="e">
        <f t="shared" ca="1" si="419"/>
        <v>#N/A</v>
      </c>
      <c r="AT730" t="e">
        <f t="shared" ca="1" si="428"/>
        <v>#N/A</v>
      </c>
      <c r="AU730" t="e">
        <f t="shared" ca="1" si="428"/>
        <v>#N/A</v>
      </c>
    </row>
    <row r="731" spans="1:47" x14ac:dyDescent="0.25">
      <c r="A731">
        <v>699</v>
      </c>
      <c r="B731" s="74">
        <f ca="1">OFFSET(InputPriceData!B$15,CalculationsAndCharts!$A731+$A$11,0,1,1)</f>
        <v>40575</v>
      </c>
      <c r="C731" s="3">
        <f ca="1">OFFSET(InputPriceData!G$15,CalculationsAndCharts!$A731+$A$11,0,1,1)</f>
        <v>2006900</v>
      </c>
      <c r="D731" s="4">
        <f ca="1">OFFSET(InputPriceData!C$15,CalculationsAndCharts!$A731+$A$11,IF($C$7,7,0),1,1)</f>
        <v>27.99</v>
      </c>
      <c r="E731" s="4">
        <f ca="1">OFFSET(InputPriceData!D$15,CalculationsAndCharts!$A731+$A$11,IF($C$7,7,0),1,1)</f>
        <v>29.18</v>
      </c>
      <c r="F731" s="4">
        <f ca="1">OFFSET(InputPriceData!E$15,CalculationsAndCharts!$A731+$A$11,IF($C$7,7,0),1,1)</f>
        <v>27.82</v>
      </c>
      <c r="G731" s="4">
        <f ca="1">OFFSET(InputPriceData!F$15,CalculationsAndCharts!$A731+$A$11,IF($C$7,7,0),1,1)</f>
        <v>28.85</v>
      </c>
      <c r="H731" s="126" t="e">
        <f t="shared" si="397"/>
        <v>#N/A</v>
      </c>
      <c r="I731" s="41" t="e">
        <f t="shared" si="434"/>
        <v>#N/A</v>
      </c>
      <c r="J731" s="41" t="e">
        <f t="shared" si="434"/>
        <v>#N/A</v>
      </c>
      <c r="K731" s="215">
        <f t="shared" ca="1" si="399"/>
        <v>28.367996734320087</v>
      </c>
      <c r="L731" s="215">
        <f t="shared" ca="1" si="420"/>
        <v>28.367996734320087</v>
      </c>
      <c r="M731" s="121">
        <f t="shared" ca="1" si="400"/>
        <v>0.28237532698138845</v>
      </c>
      <c r="N731" s="121">
        <f t="shared" ca="1" si="421"/>
        <v>-0.47593776988512082</v>
      </c>
      <c r="O731" s="121">
        <f t="shared" ca="1" si="422"/>
        <v>-0.14844219347558807</v>
      </c>
      <c r="P731" s="121">
        <f t="shared" ca="1" si="429"/>
        <v>-0.76232790403269413</v>
      </c>
      <c r="Q731" s="121">
        <f t="shared" ca="1" si="401"/>
        <v>0.46652028092928249</v>
      </c>
      <c r="R731" s="121">
        <f t="shared" ca="1" si="402"/>
        <v>0.55708698714116411</v>
      </c>
      <c r="S731" s="121"/>
      <c r="T731" s="124">
        <f t="shared" ca="1" si="403"/>
        <v>30.54</v>
      </c>
      <c r="U731" s="124">
        <f t="shared" ca="1" si="404"/>
        <v>27.81</v>
      </c>
      <c r="V731" s="121">
        <f t="shared" ca="1" si="405"/>
        <v>0.38095238095238187</v>
      </c>
      <c r="W731" s="121" t="e">
        <f t="shared" si="423"/>
        <v>#N/A</v>
      </c>
      <c r="X731" s="124">
        <f t="shared" si="424"/>
        <v>0.2</v>
      </c>
      <c r="Y731" s="124">
        <f t="shared" si="425"/>
        <v>0.8</v>
      </c>
      <c r="Z731" t="e">
        <f t="shared" ca="1" si="406"/>
        <v>#N/A</v>
      </c>
      <c r="AA731" t="e">
        <f t="shared" ca="1" si="407"/>
        <v>#N/A</v>
      </c>
      <c r="AB731" t="e">
        <f t="shared" ca="1" si="408"/>
        <v>#N/A</v>
      </c>
      <c r="AC731" t="e">
        <f t="shared" ca="1" si="409"/>
        <v>#N/A</v>
      </c>
      <c r="AD731" t="b">
        <f t="shared" ca="1" si="410"/>
        <v>0</v>
      </c>
      <c r="AE731" t="b">
        <f t="shared" ca="1" si="396"/>
        <v>0</v>
      </c>
      <c r="AF731" t="b">
        <f t="shared" ca="1" si="426"/>
        <v>0</v>
      </c>
      <c r="AG731" t="b">
        <f t="shared" ca="1" si="411"/>
        <v>0</v>
      </c>
      <c r="AH731" t="b">
        <f t="shared" ca="1" si="431"/>
        <v>0</v>
      </c>
      <c r="AI731" s="225" t="e">
        <f t="shared" ca="1" si="412"/>
        <v>#N/A</v>
      </c>
      <c r="AJ731" s="225" t="e">
        <f t="shared" ca="1" si="413"/>
        <v>#N/A</v>
      </c>
      <c r="AK731" s="225" t="e">
        <f t="shared" ca="1" si="414"/>
        <v>#N/A</v>
      </c>
      <c r="AL731" s="225" t="e">
        <f t="shared" ca="1" si="415"/>
        <v>#N/A</v>
      </c>
      <c r="AM731" t="b">
        <f t="shared" ca="1" si="416"/>
        <v>0</v>
      </c>
      <c r="AN731" t="b">
        <f t="shared" ca="1" si="432"/>
        <v>0</v>
      </c>
      <c r="AO731" t="b">
        <f t="shared" ca="1" si="427"/>
        <v>1</v>
      </c>
      <c r="AP731" t="b">
        <f t="shared" ca="1" si="417"/>
        <v>0</v>
      </c>
      <c r="AQ731" t="b">
        <f t="shared" ca="1" si="433"/>
        <v>0</v>
      </c>
      <c r="AR731" s="124" t="e">
        <f t="shared" ca="1" si="418"/>
        <v>#N/A</v>
      </c>
      <c r="AS731" s="124" t="e">
        <f t="shared" ca="1" si="419"/>
        <v>#N/A</v>
      </c>
      <c r="AT731" t="e">
        <f t="shared" ca="1" si="428"/>
        <v>#N/A</v>
      </c>
      <c r="AU731" t="e">
        <f t="shared" ca="1" si="428"/>
        <v>#N/A</v>
      </c>
    </row>
    <row r="732" spans="1:47" x14ac:dyDescent="0.25">
      <c r="A732">
        <v>700</v>
      </c>
      <c r="B732" s="74">
        <f ca="1">OFFSET(InputPriceData!B$15,CalculationsAndCharts!$A732+$A$11,0,1,1)</f>
        <v>40574</v>
      </c>
      <c r="C732" s="3">
        <f ca="1">OFFSET(InputPriceData!G$15,CalculationsAndCharts!$A732+$A$11,0,1,1)</f>
        <v>1477000</v>
      </c>
      <c r="D732" s="4">
        <f ca="1">OFFSET(InputPriceData!C$15,CalculationsAndCharts!$A732+$A$11,IF($C$7,7,0),1,1)</f>
        <v>28.35</v>
      </c>
      <c r="E732" s="4">
        <f ca="1">OFFSET(InputPriceData!D$15,CalculationsAndCharts!$A732+$A$11,IF($C$7,7,0),1,1)</f>
        <v>28.42</v>
      </c>
      <c r="F732" s="4">
        <f ca="1">OFFSET(InputPriceData!E$15,CalculationsAndCharts!$A732+$A$11,IF($C$7,7,0),1,1)</f>
        <v>27.73</v>
      </c>
      <c r="G732" s="4">
        <f ca="1">OFFSET(InputPriceData!F$15,CalculationsAndCharts!$A732+$A$11,IF($C$7,7,0),1,1)</f>
        <v>27.81</v>
      </c>
      <c r="H732" s="126" t="e">
        <f t="shared" si="397"/>
        <v>#N/A</v>
      </c>
      <c r="I732" s="41" t="e">
        <f t="shared" si="434"/>
        <v>#N/A</v>
      </c>
      <c r="J732" s="41" t="e">
        <f t="shared" si="434"/>
        <v>#N/A</v>
      </c>
      <c r="K732" s="215">
        <f t="shared" ca="1" si="399"/>
        <v>28.501655804082066</v>
      </c>
      <c r="L732" s="215">
        <f t="shared" ca="1" si="420"/>
        <v>28.501655804082066</v>
      </c>
      <c r="M732" s="121">
        <f t="shared" ca="1" si="400"/>
        <v>-0.88117070162283917</v>
      </c>
      <c r="N732" s="121">
        <f t="shared" ca="1" si="421"/>
        <v>-0.49199060844757037</v>
      </c>
      <c r="O732" s="121">
        <f t="shared" ca="1" si="422"/>
        <v>-0.14844219347558807</v>
      </c>
      <c r="P732" s="121">
        <f t="shared" ca="1" si="429"/>
        <v>-0.76232790403269413</v>
      </c>
      <c r="Q732" s="121">
        <f t="shared" ca="1" si="401"/>
        <v>0.44037072526055471</v>
      </c>
      <c r="R732" s="121">
        <f t="shared" ca="1" si="402"/>
        <v>0.64870361460290626</v>
      </c>
      <c r="S732" s="121"/>
      <c r="T732" s="124">
        <f t="shared" ca="1" si="403"/>
        <v>30.67</v>
      </c>
      <c r="U732" s="124">
        <f t="shared" ca="1" si="404"/>
        <v>27.81</v>
      </c>
      <c r="V732" s="121">
        <f t="shared" ca="1" si="405"/>
        <v>0</v>
      </c>
      <c r="W732" s="121" t="e">
        <f t="shared" si="423"/>
        <v>#N/A</v>
      </c>
      <c r="X732" s="124">
        <f t="shared" si="424"/>
        <v>0.2</v>
      </c>
      <c r="Y732" s="124">
        <f t="shared" si="425"/>
        <v>0.8</v>
      </c>
      <c r="Z732" t="e">
        <f t="shared" ca="1" si="406"/>
        <v>#N/A</v>
      </c>
      <c r="AA732" t="e">
        <f t="shared" ca="1" si="407"/>
        <v>#N/A</v>
      </c>
      <c r="AB732" t="e">
        <f t="shared" ca="1" si="408"/>
        <v>#N/A</v>
      </c>
      <c r="AC732" t="e">
        <f t="shared" ca="1" si="409"/>
        <v>#N/A</v>
      </c>
      <c r="AD732" t="b">
        <f t="shared" ca="1" si="410"/>
        <v>0</v>
      </c>
      <c r="AE732" t="b">
        <f t="shared" ref="AE732:AE795" ca="1" si="435">AND(AD733,NOT(AF733))</f>
        <v>0</v>
      </c>
      <c r="AF732" t="b">
        <f t="shared" ca="1" si="426"/>
        <v>0</v>
      </c>
      <c r="AG732" t="b">
        <f t="shared" ca="1" si="411"/>
        <v>0</v>
      </c>
      <c r="AH732" t="b">
        <f t="shared" ca="1" si="431"/>
        <v>0</v>
      </c>
      <c r="AI732" s="225" t="e">
        <f t="shared" ca="1" si="412"/>
        <v>#N/A</v>
      </c>
      <c r="AJ732" s="225" t="e">
        <f t="shared" ca="1" si="413"/>
        <v>#N/A</v>
      </c>
      <c r="AK732" s="225" t="e">
        <f t="shared" ca="1" si="414"/>
        <v>#N/A</v>
      </c>
      <c r="AL732" s="225" t="e">
        <f t="shared" ca="1" si="415"/>
        <v>#N/A</v>
      </c>
      <c r="AM732" t="b">
        <f t="shared" ca="1" si="416"/>
        <v>0</v>
      </c>
      <c r="AN732" t="b">
        <f t="shared" ca="1" si="432"/>
        <v>0</v>
      </c>
      <c r="AO732" t="b">
        <f t="shared" ca="1" si="427"/>
        <v>1</v>
      </c>
      <c r="AP732" t="b">
        <f t="shared" ca="1" si="417"/>
        <v>0</v>
      </c>
      <c r="AQ732" t="b">
        <f t="shared" ca="1" si="433"/>
        <v>0</v>
      </c>
      <c r="AR732" s="124" t="e">
        <f t="shared" ca="1" si="418"/>
        <v>#N/A</v>
      </c>
      <c r="AS732" s="124" t="e">
        <f t="shared" ca="1" si="419"/>
        <v>#N/A</v>
      </c>
      <c r="AT732" t="e">
        <f t="shared" ca="1" si="428"/>
        <v>#N/A</v>
      </c>
      <c r="AU732" t="e">
        <f t="shared" ca="1" si="428"/>
        <v>#N/A</v>
      </c>
    </row>
    <row r="733" spans="1:47" x14ac:dyDescent="0.25">
      <c r="A733">
        <v>701</v>
      </c>
      <c r="B733" s="74">
        <f ca="1">OFFSET(InputPriceData!B$15,CalculationsAndCharts!$A733+$A$11,0,1,1)</f>
        <v>40571</v>
      </c>
      <c r="C733" s="3">
        <f ca="1">OFFSET(InputPriceData!G$15,CalculationsAndCharts!$A733+$A$11,0,1,1)</f>
        <v>910600</v>
      </c>
      <c r="D733" s="4">
        <f ca="1">OFFSET(InputPriceData!C$15,CalculationsAndCharts!$A733+$A$11,IF($C$7,7,0),1,1)</f>
        <v>28.68</v>
      </c>
      <c r="E733" s="4">
        <f ca="1">OFFSET(InputPriceData!D$15,CalculationsAndCharts!$A733+$A$11,IF($C$7,7,0),1,1)</f>
        <v>28.83</v>
      </c>
      <c r="F733" s="4">
        <f ca="1">OFFSET(InputPriceData!E$15,CalculationsAndCharts!$A733+$A$11,IF($C$7,7,0),1,1)</f>
        <v>28.31</v>
      </c>
      <c r="G733" s="4">
        <f ca="1">OFFSET(InputPriceData!F$15,CalculationsAndCharts!$A733+$A$11,IF($C$7,7,0),1,1)</f>
        <v>28.4</v>
      </c>
      <c r="H733" s="126" t="e">
        <f t="shared" si="397"/>
        <v>#N/A</v>
      </c>
      <c r="I733" s="41" t="e">
        <f t="shared" ref="I733:J752" si="436">IF($A733=$E$25,I$32,NA())</f>
        <v>#N/A</v>
      </c>
      <c r="J733" s="41" t="e">
        <f t="shared" si="436"/>
        <v>#N/A</v>
      </c>
      <c r="K733" s="215">
        <f t="shared" ca="1" si="399"/>
        <v>28.720979367486102</v>
      </c>
      <c r="L733" s="215">
        <f t="shared" ca="1" si="420"/>
        <v>28.720979367486102</v>
      </c>
      <c r="M733" s="121">
        <f t="shared" ca="1" si="400"/>
        <v>-0.48123064941704485</v>
      </c>
      <c r="N733" s="121">
        <f t="shared" ca="1" si="421"/>
        <v>-0.41248779522473555</v>
      </c>
      <c r="O733" s="121">
        <f t="shared" ca="1" si="422"/>
        <v>-0.14844219347558807</v>
      </c>
      <c r="P733" s="121">
        <f t="shared" ca="1" si="429"/>
        <v>-0.76232790403269413</v>
      </c>
      <c r="Q733" s="121">
        <f t="shared" ca="1" si="401"/>
        <v>0.56987824083814553</v>
      </c>
      <c r="R733" s="121">
        <f t="shared" ca="1" si="402"/>
        <v>0.75128158926407274</v>
      </c>
      <c r="S733" s="121"/>
      <c r="T733" s="124">
        <f t="shared" ca="1" si="403"/>
        <v>30.67</v>
      </c>
      <c r="U733" s="124">
        <f t="shared" ca="1" si="404"/>
        <v>28.4</v>
      </c>
      <c r="V733" s="121">
        <f t="shared" ca="1" si="405"/>
        <v>0</v>
      </c>
      <c r="W733" s="121" t="e">
        <f t="shared" si="423"/>
        <v>#N/A</v>
      </c>
      <c r="X733" s="124">
        <f t="shared" si="424"/>
        <v>0.2</v>
      </c>
      <c r="Y733" s="124">
        <f t="shared" si="425"/>
        <v>0.8</v>
      </c>
      <c r="Z733" t="e">
        <f t="shared" ca="1" si="406"/>
        <v>#N/A</v>
      </c>
      <c r="AA733" t="e">
        <f t="shared" ca="1" si="407"/>
        <v>#N/A</v>
      </c>
      <c r="AB733" t="e">
        <f t="shared" ca="1" si="408"/>
        <v>#N/A</v>
      </c>
      <c r="AC733" t="e">
        <f t="shared" ca="1" si="409"/>
        <v>#N/A</v>
      </c>
      <c r="AD733" t="b">
        <f t="shared" ca="1" si="410"/>
        <v>0</v>
      </c>
      <c r="AE733" t="b">
        <f t="shared" ca="1" si="435"/>
        <v>0</v>
      </c>
      <c r="AF733" t="b">
        <f t="shared" ca="1" si="426"/>
        <v>0</v>
      </c>
      <c r="AG733" t="b">
        <f t="shared" ca="1" si="411"/>
        <v>0</v>
      </c>
      <c r="AH733" t="b">
        <f t="shared" ca="1" si="431"/>
        <v>0</v>
      </c>
      <c r="AI733" s="225" t="e">
        <f t="shared" ca="1" si="412"/>
        <v>#N/A</v>
      </c>
      <c r="AJ733" s="225" t="e">
        <f t="shared" ca="1" si="413"/>
        <v>#N/A</v>
      </c>
      <c r="AK733" s="225" t="e">
        <f t="shared" ca="1" si="414"/>
        <v>#N/A</v>
      </c>
      <c r="AL733" s="225" t="e">
        <f t="shared" ca="1" si="415"/>
        <v>#N/A</v>
      </c>
      <c r="AM733" t="b">
        <f t="shared" ca="1" si="416"/>
        <v>0</v>
      </c>
      <c r="AN733" t="b">
        <f t="shared" ca="1" si="432"/>
        <v>0</v>
      </c>
      <c r="AO733" t="b">
        <f t="shared" ca="1" si="427"/>
        <v>1</v>
      </c>
      <c r="AP733" t="b">
        <f t="shared" ca="1" si="417"/>
        <v>0</v>
      </c>
      <c r="AQ733" t="b">
        <f t="shared" ca="1" si="433"/>
        <v>0</v>
      </c>
      <c r="AR733" s="124" t="e">
        <f t="shared" ca="1" si="418"/>
        <v>#N/A</v>
      </c>
      <c r="AS733" s="124" t="e">
        <f t="shared" ca="1" si="419"/>
        <v>#N/A</v>
      </c>
      <c r="AT733" t="e">
        <f t="shared" ca="1" si="428"/>
        <v>#N/A</v>
      </c>
      <c r="AU733" t="e">
        <f t="shared" ca="1" si="428"/>
        <v>#N/A</v>
      </c>
    </row>
    <row r="734" spans="1:47" x14ac:dyDescent="0.25">
      <c r="A734">
        <v>702</v>
      </c>
      <c r="B734" s="74">
        <f ca="1">OFFSET(InputPriceData!B$15,CalculationsAndCharts!$A734+$A$11,0,1,1)</f>
        <v>40570</v>
      </c>
      <c r="C734" s="3">
        <f ca="1">OFFSET(InputPriceData!G$15,CalculationsAndCharts!$A734+$A$11,0,1,1)</f>
        <v>876500</v>
      </c>
      <c r="D734" s="4">
        <f ca="1">OFFSET(InputPriceData!C$15,CalculationsAndCharts!$A734+$A$11,IF($C$7,7,0),1,1)</f>
        <v>28.69</v>
      </c>
      <c r="E734" s="4">
        <f ca="1">OFFSET(InputPriceData!D$15,CalculationsAndCharts!$A734+$A$11,IF($C$7,7,0),1,1)</f>
        <v>28.9</v>
      </c>
      <c r="F734" s="4">
        <f ca="1">OFFSET(InputPriceData!E$15,CalculationsAndCharts!$A734+$A$11,IF($C$7,7,0),1,1)</f>
        <v>28.53</v>
      </c>
      <c r="G734" s="4">
        <f ca="1">OFFSET(InputPriceData!F$15,CalculationsAndCharts!$A734+$A$11,IF($C$7,7,0),1,1)</f>
        <v>28.67</v>
      </c>
      <c r="H734" s="126" t="e">
        <f t="shared" si="397"/>
        <v>#N/A</v>
      </c>
      <c r="I734" s="41" t="e">
        <f t="shared" si="436"/>
        <v>#N/A</v>
      </c>
      <c r="J734" s="41" t="e">
        <f t="shared" si="436"/>
        <v>#N/A</v>
      </c>
      <c r="K734" s="215">
        <f t="shared" ca="1" si="399"/>
        <v>28.875120148775068</v>
      </c>
      <c r="L734" s="215">
        <f t="shared" ca="1" si="420"/>
        <v>28.875120148775068</v>
      </c>
      <c r="M734" s="121">
        <f t="shared" ca="1" si="400"/>
        <v>-0.34713479925787355</v>
      </c>
      <c r="N734" s="121">
        <f t="shared" ca="1" si="421"/>
        <v>-0.38457085667232105</v>
      </c>
      <c r="O734" s="121">
        <f t="shared" ca="1" si="422"/>
        <v>-0.14844219347558807</v>
      </c>
      <c r="P734" s="121">
        <f t="shared" ca="1" si="429"/>
        <v>-0.76232790403269413</v>
      </c>
      <c r="Q734" s="121">
        <f t="shared" ca="1" si="401"/>
        <v>0.61535403229626506</v>
      </c>
      <c r="R734" s="121">
        <f t="shared" ca="1" si="402"/>
        <v>0.84918415271091008</v>
      </c>
      <c r="S734" s="121"/>
      <c r="T734" s="124">
        <f t="shared" ca="1" si="403"/>
        <v>30.67</v>
      </c>
      <c r="U734" s="124">
        <f t="shared" ca="1" si="404"/>
        <v>28.67</v>
      </c>
      <c r="V734" s="121">
        <f t="shared" ca="1" si="405"/>
        <v>0</v>
      </c>
      <c r="W734" s="121" t="e">
        <f t="shared" si="423"/>
        <v>#N/A</v>
      </c>
      <c r="X734" s="124">
        <f t="shared" si="424"/>
        <v>0.2</v>
      </c>
      <c r="Y734" s="124">
        <f t="shared" si="425"/>
        <v>0.8</v>
      </c>
      <c r="Z734" t="e">
        <f t="shared" ca="1" si="406"/>
        <v>#N/A</v>
      </c>
      <c r="AA734" t="e">
        <f t="shared" ca="1" si="407"/>
        <v>#N/A</v>
      </c>
      <c r="AB734" t="e">
        <f t="shared" ca="1" si="408"/>
        <v>#N/A</v>
      </c>
      <c r="AC734" t="e">
        <f t="shared" ca="1" si="409"/>
        <v>#N/A</v>
      </c>
      <c r="AD734" t="b">
        <f t="shared" ca="1" si="410"/>
        <v>0</v>
      </c>
      <c r="AE734" t="b">
        <f t="shared" ca="1" si="435"/>
        <v>0</v>
      </c>
      <c r="AF734" t="b">
        <f t="shared" ca="1" si="426"/>
        <v>0</v>
      </c>
      <c r="AG734" t="b">
        <f t="shared" ca="1" si="411"/>
        <v>0</v>
      </c>
      <c r="AH734" t="b">
        <f t="shared" ca="1" si="431"/>
        <v>0</v>
      </c>
      <c r="AI734" s="225" t="e">
        <f t="shared" ca="1" si="412"/>
        <v>#N/A</v>
      </c>
      <c r="AJ734" s="225" t="e">
        <f t="shared" ca="1" si="413"/>
        <v>#N/A</v>
      </c>
      <c r="AK734" s="225" t="e">
        <f t="shared" ca="1" si="414"/>
        <v>#N/A</v>
      </c>
      <c r="AL734" s="225" t="e">
        <f t="shared" ca="1" si="415"/>
        <v>#N/A</v>
      </c>
      <c r="AM734" t="b">
        <f t="shared" ca="1" si="416"/>
        <v>0</v>
      </c>
      <c r="AN734" t="b">
        <f t="shared" ca="1" si="432"/>
        <v>0</v>
      </c>
      <c r="AO734" t="b">
        <f t="shared" ca="1" si="427"/>
        <v>1</v>
      </c>
      <c r="AP734" t="b">
        <f t="shared" ca="1" si="417"/>
        <v>0</v>
      </c>
      <c r="AQ734" t="b">
        <f t="shared" ca="1" si="433"/>
        <v>0</v>
      </c>
      <c r="AR734" s="124" t="e">
        <f t="shared" ca="1" si="418"/>
        <v>#N/A</v>
      </c>
      <c r="AS734" s="124" t="e">
        <f t="shared" ca="1" si="419"/>
        <v>#N/A</v>
      </c>
      <c r="AT734" t="e">
        <f t="shared" ca="1" si="428"/>
        <v>#N/A</v>
      </c>
      <c r="AU734" t="e">
        <f t="shared" ca="1" si="428"/>
        <v>#N/A</v>
      </c>
    </row>
    <row r="735" spans="1:47" x14ac:dyDescent="0.25">
      <c r="A735">
        <v>703</v>
      </c>
      <c r="B735" s="74">
        <f ca="1">OFFSET(InputPriceData!B$15,CalculationsAndCharts!$A735+$A$11,0,1,1)</f>
        <v>40569</v>
      </c>
      <c r="C735" s="3">
        <f ca="1">OFFSET(InputPriceData!G$15,CalculationsAndCharts!$A735+$A$11,0,1,1)</f>
        <v>4809300</v>
      </c>
      <c r="D735" s="4">
        <f ca="1">OFFSET(InputPriceData!C$15,CalculationsAndCharts!$A735+$A$11,IF($C$7,7,0),1,1)</f>
        <v>28.83</v>
      </c>
      <c r="E735" s="4">
        <f ca="1">OFFSET(InputPriceData!D$15,CalculationsAndCharts!$A735+$A$11,IF($C$7,7,0),1,1)</f>
        <v>29</v>
      </c>
      <c r="F735" s="4">
        <f ca="1">OFFSET(InputPriceData!E$15,CalculationsAndCharts!$A735+$A$11,IF($C$7,7,0),1,1)</f>
        <v>28.5</v>
      </c>
      <c r="G735" s="4">
        <f ca="1">OFFSET(InputPriceData!F$15,CalculationsAndCharts!$A735+$A$11,IF($C$7,7,0),1,1)</f>
        <v>28.75</v>
      </c>
      <c r="H735" s="126" t="e">
        <f t="shared" si="397"/>
        <v>#N/A</v>
      </c>
      <c r="I735" s="41" t="e">
        <f t="shared" si="436"/>
        <v>#N/A</v>
      </c>
      <c r="J735" s="41" t="e">
        <f t="shared" si="436"/>
        <v>#N/A</v>
      </c>
      <c r="K735" s="215">
        <f t="shared" ca="1" si="399"/>
        <v>29.04055908977422</v>
      </c>
      <c r="L735" s="215">
        <f t="shared" ca="1" si="420"/>
        <v>29.04055908977422</v>
      </c>
      <c r="M735" s="121">
        <f t="shared" ca="1" si="400"/>
        <v>-0.3913556943524335</v>
      </c>
      <c r="N735" s="121">
        <f t="shared" ca="1" si="421"/>
        <v>-0.33492018309435889</v>
      </c>
      <c r="O735" s="121">
        <f t="shared" ca="1" si="422"/>
        <v>-0.14844219347558807</v>
      </c>
      <c r="P735" s="121">
        <f t="shared" ca="1" si="429"/>
        <v>-0.76232790403269413</v>
      </c>
      <c r="Q735" s="121">
        <f t="shared" ca="1" si="401"/>
        <v>0.6962333763241686</v>
      </c>
      <c r="R735" s="121">
        <f t="shared" ca="1" si="402"/>
        <v>0.92931174325007793</v>
      </c>
      <c r="S735" s="121"/>
      <c r="T735" s="124">
        <f t="shared" ca="1" si="403"/>
        <v>30.79</v>
      </c>
      <c r="U735" s="124">
        <f t="shared" ca="1" si="404"/>
        <v>28.7</v>
      </c>
      <c r="V735" s="121">
        <f t="shared" ca="1" si="405"/>
        <v>2.3923444976076895E-2</v>
      </c>
      <c r="W735" s="121" t="e">
        <f t="shared" si="423"/>
        <v>#N/A</v>
      </c>
      <c r="X735" s="124">
        <f t="shared" si="424"/>
        <v>0.2</v>
      </c>
      <c r="Y735" s="124">
        <f t="shared" si="425"/>
        <v>0.8</v>
      </c>
      <c r="Z735" t="e">
        <f t="shared" ca="1" si="406"/>
        <v>#N/A</v>
      </c>
      <c r="AA735" t="e">
        <f t="shared" ca="1" si="407"/>
        <v>#N/A</v>
      </c>
      <c r="AB735" t="e">
        <f t="shared" ca="1" si="408"/>
        <v>#N/A</v>
      </c>
      <c r="AC735" t="e">
        <f t="shared" ca="1" si="409"/>
        <v>#N/A</v>
      </c>
      <c r="AD735" t="b">
        <f t="shared" ca="1" si="410"/>
        <v>0</v>
      </c>
      <c r="AE735" t="b">
        <f t="shared" ca="1" si="435"/>
        <v>0</v>
      </c>
      <c r="AF735" t="b">
        <f t="shared" ca="1" si="426"/>
        <v>0</v>
      </c>
      <c r="AG735" t="b">
        <f t="shared" ca="1" si="411"/>
        <v>0</v>
      </c>
      <c r="AH735" t="b">
        <f t="shared" ca="1" si="431"/>
        <v>0</v>
      </c>
      <c r="AI735" s="225" t="e">
        <f t="shared" ca="1" si="412"/>
        <v>#N/A</v>
      </c>
      <c r="AJ735" s="225" t="e">
        <f t="shared" ca="1" si="413"/>
        <v>#N/A</v>
      </c>
      <c r="AK735" s="225" t="e">
        <f t="shared" ca="1" si="414"/>
        <v>#N/A</v>
      </c>
      <c r="AL735" s="225" t="e">
        <f t="shared" ca="1" si="415"/>
        <v>#N/A</v>
      </c>
      <c r="AM735" t="b">
        <f t="shared" ca="1" si="416"/>
        <v>0</v>
      </c>
      <c r="AN735" t="b">
        <f t="shared" ca="1" si="432"/>
        <v>0</v>
      </c>
      <c r="AO735" t="b">
        <f t="shared" ca="1" si="427"/>
        <v>1</v>
      </c>
      <c r="AP735" t="b">
        <f t="shared" ca="1" si="417"/>
        <v>0</v>
      </c>
      <c r="AQ735" t="b">
        <f t="shared" ca="1" si="433"/>
        <v>0</v>
      </c>
      <c r="AR735" s="124" t="e">
        <f t="shared" ca="1" si="418"/>
        <v>#N/A</v>
      </c>
      <c r="AS735" s="124" t="e">
        <f t="shared" ca="1" si="419"/>
        <v>#N/A</v>
      </c>
      <c r="AT735" t="e">
        <f t="shared" ca="1" si="428"/>
        <v>#N/A</v>
      </c>
      <c r="AU735" t="e">
        <f t="shared" ca="1" si="428"/>
        <v>#N/A</v>
      </c>
    </row>
    <row r="736" spans="1:47" x14ac:dyDescent="0.25">
      <c r="A736">
        <v>704</v>
      </c>
      <c r="B736" s="74">
        <f ca="1">OFFSET(InputPriceData!B$15,CalculationsAndCharts!$A736+$A$11,0,1,1)</f>
        <v>40568</v>
      </c>
      <c r="C736" s="3">
        <f ca="1">OFFSET(InputPriceData!G$15,CalculationsAndCharts!$A736+$A$11,0,1,1)</f>
        <v>2213700</v>
      </c>
      <c r="D736" s="4">
        <f ca="1">OFFSET(InputPriceData!C$15,CalculationsAndCharts!$A736+$A$11,IF($C$7,7,0),1,1)</f>
        <v>28.85</v>
      </c>
      <c r="E736" s="4">
        <f ca="1">OFFSET(InputPriceData!D$15,CalculationsAndCharts!$A736+$A$11,IF($C$7,7,0),1,1)</f>
        <v>29.1</v>
      </c>
      <c r="F736" s="4">
        <f ca="1">OFFSET(InputPriceData!E$15,CalculationsAndCharts!$A736+$A$11,IF($C$7,7,0),1,1)</f>
        <v>28.21</v>
      </c>
      <c r="G736" s="4">
        <f ca="1">OFFSET(InputPriceData!F$15,CalculationsAndCharts!$A736+$A$11,IF($C$7,7,0),1,1)</f>
        <v>28.7</v>
      </c>
      <c r="H736" s="126" t="e">
        <f t="shared" si="397"/>
        <v>#N/A</v>
      </c>
      <c r="I736" s="41" t="e">
        <f t="shared" si="436"/>
        <v>#N/A</v>
      </c>
      <c r="J736" s="41" t="e">
        <f t="shared" si="436"/>
        <v>#N/A</v>
      </c>
      <c r="K736" s="215">
        <f t="shared" ca="1" si="399"/>
        <v>29.239352095803827</v>
      </c>
      <c r="L736" s="215">
        <f t="shared" ca="1" si="420"/>
        <v>29.239352095803827</v>
      </c>
      <c r="M736" s="121">
        <f t="shared" ca="1" si="400"/>
        <v>-0.58382218620019155</v>
      </c>
      <c r="N736" s="121">
        <f t="shared" ca="1" si="421"/>
        <v>-0.23532822754417926</v>
      </c>
      <c r="O736" s="121">
        <f t="shared" ca="1" si="422"/>
        <v>-0.14844219347558807</v>
      </c>
      <c r="P736" s="121">
        <f t="shared" ca="1" si="429"/>
        <v>-0.76232790403269413</v>
      </c>
      <c r="Q736" s="121">
        <f t="shared" ca="1" si="401"/>
        <v>0.8584654560704118</v>
      </c>
      <c r="R736" s="121">
        <f t="shared" ca="1" si="402"/>
        <v>0.95579035736767193</v>
      </c>
      <c r="S736" s="121"/>
      <c r="T736" s="124">
        <f t="shared" ca="1" si="403"/>
        <v>30.79</v>
      </c>
      <c r="U736" s="124">
        <f t="shared" ca="1" si="404"/>
        <v>28.7</v>
      </c>
      <c r="V736" s="121">
        <f t="shared" ca="1" si="405"/>
        <v>0</v>
      </c>
      <c r="W736" s="121" t="e">
        <f t="shared" si="423"/>
        <v>#N/A</v>
      </c>
      <c r="X736" s="124">
        <f t="shared" si="424"/>
        <v>0.2</v>
      </c>
      <c r="Y736" s="124">
        <f t="shared" si="425"/>
        <v>0.8</v>
      </c>
      <c r="Z736" t="e">
        <f t="shared" ca="1" si="406"/>
        <v>#N/A</v>
      </c>
      <c r="AA736" t="e">
        <f t="shared" ca="1" si="407"/>
        <v>#N/A</v>
      </c>
      <c r="AB736" t="e">
        <f t="shared" ca="1" si="408"/>
        <v>#N/A</v>
      </c>
      <c r="AC736" t="e">
        <f t="shared" ca="1" si="409"/>
        <v>#N/A</v>
      </c>
      <c r="AD736" t="b">
        <f t="shared" ca="1" si="410"/>
        <v>0</v>
      </c>
      <c r="AE736" t="b">
        <f t="shared" ca="1" si="435"/>
        <v>0</v>
      </c>
      <c r="AF736" t="b">
        <f t="shared" ca="1" si="426"/>
        <v>0</v>
      </c>
      <c r="AG736" t="b">
        <f t="shared" ca="1" si="411"/>
        <v>0</v>
      </c>
      <c r="AH736" t="b">
        <f t="shared" ca="1" si="431"/>
        <v>0</v>
      </c>
      <c r="AI736" s="225" t="e">
        <f t="shared" ca="1" si="412"/>
        <v>#N/A</v>
      </c>
      <c r="AJ736" s="225" t="e">
        <f t="shared" ca="1" si="413"/>
        <v>#N/A</v>
      </c>
      <c r="AK736" s="225" t="e">
        <f t="shared" ca="1" si="414"/>
        <v>#N/A</v>
      </c>
      <c r="AL736" s="225" t="e">
        <f t="shared" ca="1" si="415"/>
        <v>#N/A</v>
      </c>
      <c r="AM736" t="b">
        <f t="shared" ca="1" si="416"/>
        <v>0</v>
      </c>
      <c r="AN736" t="b">
        <f t="shared" ca="1" si="432"/>
        <v>0</v>
      </c>
      <c r="AO736" t="b">
        <f t="shared" ca="1" si="427"/>
        <v>1</v>
      </c>
      <c r="AP736" t="b">
        <f t="shared" ca="1" si="417"/>
        <v>0</v>
      </c>
      <c r="AQ736" t="b">
        <f t="shared" ca="1" si="433"/>
        <v>0</v>
      </c>
      <c r="AR736" s="124" t="e">
        <f t="shared" ca="1" si="418"/>
        <v>#N/A</v>
      </c>
      <c r="AS736" s="124" t="e">
        <f t="shared" ca="1" si="419"/>
        <v>#N/A</v>
      </c>
      <c r="AT736" t="e">
        <f t="shared" ca="1" si="428"/>
        <v>#N/A</v>
      </c>
      <c r="AU736" t="e">
        <f t="shared" ca="1" si="428"/>
        <v>#N/A</v>
      </c>
    </row>
    <row r="737" spans="1:47" x14ac:dyDescent="0.25">
      <c r="A737">
        <v>705</v>
      </c>
      <c r="B737" s="74">
        <f ca="1">OFFSET(InputPriceData!B$15,CalculationsAndCharts!$A737+$A$11,0,1,1)</f>
        <v>40567</v>
      </c>
      <c r="C737" s="3">
        <f ca="1">OFFSET(InputPriceData!G$15,CalculationsAndCharts!$A737+$A$11,0,1,1)</f>
        <v>1674300</v>
      </c>
      <c r="D737" s="4">
        <f ca="1">OFFSET(InputPriceData!C$15,CalculationsAndCharts!$A737+$A$11,IF($C$7,7,0),1,1)</f>
        <v>29.48</v>
      </c>
      <c r="E737" s="4">
        <f ca="1">OFFSET(InputPriceData!D$15,CalculationsAndCharts!$A737+$A$11,IF($C$7,7,0),1,1)</f>
        <v>29.49</v>
      </c>
      <c r="F737" s="4">
        <f ca="1">OFFSET(InputPriceData!E$15,CalculationsAndCharts!$A737+$A$11,IF($C$7,7,0),1,1)</f>
        <v>28.98</v>
      </c>
      <c r="G737" s="4">
        <f ca="1">OFFSET(InputPriceData!F$15,CalculationsAndCharts!$A737+$A$11,IF($C$7,7,0),1,1)</f>
        <v>29</v>
      </c>
      <c r="H737" s="126" t="e">
        <f t="shared" ref="H737:H800" si="437">IF($A737=$E$25,H$32,NA())</f>
        <v>#N/A</v>
      </c>
      <c r="I737" s="41" t="e">
        <f t="shared" si="436"/>
        <v>#N/A</v>
      </c>
      <c r="J737" s="41" t="e">
        <f t="shared" si="436"/>
        <v>#N/A</v>
      </c>
      <c r="K737" s="215">
        <f t="shared" ref="K737:K800" ca="1" si="438">$F$16*(G737+G738)/2+$F$17*K738+$F$18*K739</f>
        <v>29.406123385484257</v>
      </c>
      <c r="L737" s="215">
        <f t="shared" ca="1" si="420"/>
        <v>29.406123385484257</v>
      </c>
      <c r="M737" s="121">
        <f t="shared" ref="M737:M800" ca="1" si="439">$D$21*(G737 - 2*G738 + G739) + $D$20*M738 - $F$20*M739</f>
        <v>-0.42516530450220713</v>
      </c>
      <c r="N737" s="121">
        <f t="shared" ca="1" si="421"/>
        <v>-0.14844219347558807</v>
      </c>
      <c r="O737" s="121">
        <f t="shared" ca="1" si="422"/>
        <v>-0.14844219347558807</v>
      </c>
      <c r="P737" s="121">
        <f t="shared" ca="1" si="429"/>
        <v>-0.76232790403269413</v>
      </c>
      <c r="Q737" s="121">
        <f t="shared" ref="Q737:Q800" ca="1" si="440">IFERROR(IF($A737&gt;$A$8,0,(N737-P737)/(O737-P737)),1)</f>
        <v>1</v>
      </c>
      <c r="R737" s="121">
        <f t="shared" ref="R737:R800" ca="1" si="441">IF($A737&gt;$A$8,0,$F$16*(Q737+Q738)/2+$F$17*R738+$F$18*R739)</f>
        <v>0.91034606362327364</v>
      </c>
      <c r="S737" s="121"/>
      <c r="T737" s="124">
        <f t="shared" ref="T737:T800" ca="1" si="442">MAX(OFFSET(G737,0,0,$A$22,1))</f>
        <v>30.79</v>
      </c>
      <c r="U737" s="124">
        <f t="shared" ref="U737:U800" ca="1" si="443">MIN(OFFSET(G737,0,0,$A$22,1))</f>
        <v>28.7</v>
      </c>
      <c r="V737" s="121">
        <f t="shared" ref="V737:V800" ca="1" si="444">IFERROR(IF($A737&gt;$A$8,0,(G737-U737)/(T737-U737)),1)</f>
        <v>0.14354066985645969</v>
      </c>
      <c r="W737" s="121" t="e">
        <f t="shared" si="423"/>
        <v>#N/A</v>
      </c>
      <c r="X737" s="124">
        <f t="shared" si="424"/>
        <v>0.2</v>
      </c>
      <c r="Y737" s="124">
        <f t="shared" si="425"/>
        <v>0.8</v>
      </c>
      <c r="Z737" t="e">
        <f t="shared" ref="Z737:Z800" ca="1" si="445">IF($S$7,AI737,NA())</f>
        <v>#N/A</v>
      </c>
      <c r="AA737" t="e">
        <f t="shared" ref="AA737:AA800" ca="1" si="446">IF($S$7,AJ737,NA())</f>
        <v>#N/A</v>
      </c>
      <c r="AB737" t="e">
        <f t="shared" ref="AB737:AB800" ca="1" si="447">IF($S$7,IF(AD737,R737,NA()),NA())</f>
        <v>#N/A</v>
      </c>
      <c r="AC737" t="e">
        <f t="shared" ref="AC737:AC800" ca="1" si="448">IF($S$7,IF(AG737,R737,NA()),NA())</f>
        <v>#N/A</v>
      </c>
      <c r="AD737" t="b">
        <f t="shared" ref="AD737:AD800" ca="1" si="449">IF(AND(R738&gt;$X$32,R737&lt;$X$32),TRUE,FALSE)</f>
        <v>0</v>
      </c>
      <c r="AE737" t="b">
        <f t="shared" ca="1" si="435"/>
        <v>0</v>
      </c>
      <c r="AF737" t="b">
        <f t="shared" ca="1" si="426"/>
        <v>0</v>
      </c>
      <c r="AG737" t="b">
        <f t="shared" ref="AG737:AG800" ca="1" si="450">IF(AND(AF737,R738&lt;$Y$32,R737&gt;$Y$32),TRUE,FALSE)</f>
        <v>0</v>
      </c>
      <c r="AH737" t="b">
        <f t="shared" ca="1" si="431"/>
        <v>0</v>
      </c>
      <c r="AI737" s="225" t="e">
        <f t="shared" ref="AI737:AI800" ca="1" si="451">IF(AE737,D737,NA())</f>
        <v>#N/A</v>
      </c>
      <c r="AJ737" s="225" t="e">
        <f t="shared" ref="AJ737:AJ800" ca="1" si="452">IF(AH737,D737,NA())</f>
        <v>#N/A</v>
      </c>
      <c r="AK737" s="225" t="e">
        <f t="shared" ref="AK737:AK800" ca="1" si="453">IF($S$7,AI737,NA())</f>
        <v>#N/A</v>
      </c>
      <c r="AL737" s="225" t="e">
        <f t="shared" ref="AL737:AL800" ca="1" si="454">IF($S$7,AJ737,NA())</f>
        <v>#N/A</v>
      </c>
      <c r="AM737" t="b">
        <f t="shared" ref="AM737:AM800" ca="1" si="455">IF(AND(R738&lt;$Y$32,R737&gt;$Y$32),TRUE,FALSE)</f>
        <v>0</v>
      </c>
      <c r="AN737" t="b">
        <f t="shared" ca="1" si="432"/>
        <v>0</v>
      </c>
      <c r="AO737" t="b">
        <f t="shared" ca="1" si="427"/>
        <v>1</v>
      </c>
      <c r="AP737" t="b">
        <f t="shared" ref="AP737:AP800" ca="1" si="456">IF(AND(AO738,R738&gt;$X$32,R737&lt;$X$32),TRUE,FALSE)</f>
        <v>0</v>
      </c>
      <c r="AQ737" t="b">
        <f t="shared" ca="1" si="433"/>
        <v>0</v>
      </c>
      <c r="AR737" s="124" t="e">
        <f t="shared" ref="AR737:AR800" ca="1" si="457">IF(AN737,D737,NA())</f>
        <v>#N/A</v>
      </c>
      <c r="AS737" s="124" t="e">
        <f t="shared" ref="AS737:AS800" ca="1" si="458">IF(AQ737,D737,NA())</f>
        <v>#N/A</v>
      </c>
      <c r="AT737" t="e">
        <f t="shared" ca="1" si="428"/>
        <v>#N/A</v>
      </c>
      <c r="AU737" t="e">
        <f t="shared" ca="1" si="428"/>
        <v>#N/A</v>
      </c>
    </row>
    <row r="738" spans="1:47" x14ac:dyDescent="0.25">
      <c r="A738">
        <v>706</v>
      </c>
      <c r="B738" s="74">
        <f ca="1">OFFSET(InputPriceData!B$15,CalculationsAndCharts!$A738+$A$11,0,1,1)</f>
        <v>40564</v>
      </c>
      <c r="C738" s="3">
        <f ca="1">OFFSET(InputPriceData!G$15,CalculationsAndCharts!$A738+$A$11,0,1,1)</f>
        <v>7111200</v>
      </c>
      <c r="D738" s="4">
        <f ca="1">OFFSET(InputPriceData!C$15,CalculationsAndCharts!$A738+$A$11,IF($C$7,7,0),1,1)</f>
        <v>29.66</v>
      </c>
      <c r="E738" s="4">
        <f ca="1">OFFSET(InputPriceData!D$15,CalculationsAndCharts!$A738+$A$11,IF($C$7,7,0),1,1)</f>
        <v>29.72</v>
      </c>
      <c r="F738" s="4">
        <f ca="1">OFFSET(InputPriceData!E$15,CalculationsAndCharts!$A738+$A$11,IF($C$7,7,0),1,1)</f>
        <v>29.22</v>
      </c>
      <c r="G738" s="4">
        <f ca="1">OFFSET(InputPriceData!F$15,CalculationsAndCharts!$A738+$A$11,IF($C$7,7,0),1,1)</f>
        <v>29.41</v>
      </c>
      <c r="H738" s="126" t="e">
        <f t="shared" si="437"/>
        <v>#N/A</v>
      </c>
      <c r="I738" s="41" t="e">
        <f t="shared" si="436"/>
        <v>#N/A</v>
      </c>
      <c r="J738" s="41" t="e">
        <f t="shared" si="436"/>
        <v>#N/A</v>
      </c>
      <c r="K738" s="215">
        <f t="shared" ca="1" si="438"/>
        <v>29.469330626774799</v>
      </c>
      <c r="L738" s="215">
        <f t="shared" ref="L738:L801" ca="1" si="459">IF($S$5,K738,NA())</f>
        <v>29.469330626774799</v>
      </c>
      <c r="M738" s="121">
        <f t="shared" ca="1" si="439"/>
        <v>-0.10924758475720886</v>
      </c>
      <c r="N738" s="121">
        <f t="shared" ref="N738:N801" ca="1" si="460">$F$16*(M738+M739)/2+$F$17*N739+$F$18*N740</f>
        <v>-0.15632735910583559</v>
      </c>
      <c r="O738" s="121">
        <f t="shared" ref="O738:O801" ca="1" si="461">MAX(OFFSET(N738,0,0,$A$22,1))</f>
        <v>-0.15632735910583559</v>
      </c>
      <c r="P738" s="121">
        <f t="shared" ca="1" si="429"/>
        <v>-0.76232790403269413</v>
      </c>
      <c r="Q738" s="121">
        <f t="shared" ca="1" si="440"/>
        <v>1</v>
      </c>
      <c r="R738" s="121">
        <f t="shared" ca="1" si="441"/>
        <v>0.81147956552477551</v>
      </c>
      <c r="S738" s="121"/>
      <c r="T738" s="124">
        <f t="shared" ca="1" si="442"/>
        <v>30.81</v>
      </c>
      <c r="U738" s="124">
        <f t="shared" ca="1" si="443"/>
        <v>28.7</v>
      </c>
      <c r="V738" s="121">
        <f t="shared" ca="1" si="444"/>
        <v>0.33649289099526114</v>
      </c>
      <c r="W738" s="121" t="e">
        <f t="shared" ref="W738:W801" si="462">IF($S$18,V738,NA())</f>
        <v>#N/A</v>
      </c>
      <c r="X738" s="124">
        <f t="shared" ref="X738:X801" si="463">$X$32</f>
        <v>0.2</v>
      </c>
      <c r="Y738" s="124">
        <f t="shared" ref="Y738:Y801" si="464">$Y$32</f>
        <v>0.8</v>
      </c>
      <c r="Z738" t="e">
        <f t="shared" ca="1" si="445"/>
        <v>#N/A</v>
      </c>
      <c r="AA738" t="e">
        <f t="shared" ca="1" si="446"/>
        <v>#N/A</v>
      </c>
      <c r="AB738" t="e">
        <f t="shared" ca="1" si="447"/>
        <v>#N/A</v>
      </c>
      <c r="AC738" t="e">
        <f t="shared" ca="1" si="448"/>
        <v>#N/A</v>
      </c>
      <c r="AD738" t="b">
        <f t="shared" ca="1" si="449"/>
        <v>0</v>
      </c>
      <c r="AE738" t="b">
        <f t="shared" ca="1" si="435"/>
        <v>0</v>
      </c>
      <c r="AF738" t="b">
        <f t="shared" ref="AF738:AF801" ca="1" si="465">IF(AF739,IF(AH739,FALSE,AF739),IF(AE738,TRUE,AF739))</f>
        <v>0</v>
      </c>
      <c r="AG738" t="b">
        <f t="shared" ca="1" si="450"/>
        <v>0</v>
      </c>
      <c r="AH738" t="b">
        <f t="shared" ca="1" si="431"/>
        <v>0</v>
      </c>
      <c r="AI738" s="225" t="e">
        <f t="shared" ca="1" si="451"/>
        <v>#N/A</v>
      </c>
      <c r="AJ738" s="225" t="e">
        <f t="shared" ca="1" si="452"/>
        <v>#N/A</v>
      </c>
      <c r="AK738" s="225" t="e">
        <f t="shared" ca="1" si="453"/>
        <v>#N/A</v>
      </c>
      <c r="AL738" s="225" t="e">
        <f t="shared" ca="1" si="454"/>
        <v>#N/A</v>
      </c>
      <c r="AM738" t="b">
        <f t="shared" ca="1" si="455"/>
        <v>1</v>
      </c>
      <c r="AN738" t="b">
        <f t="shared" ca="1" si="432"/>
        <v>0</v>
      </c>
      <c r="AO738" t="b">
        <f t="shared" ref="AO738:AO801" ca="1" si="466">IF(AO739,IF(AP739,FALSE,AO739),IF(AN738,TRUE,AO739))</f>
        <v>1</v>
      </c>
      <c r="AP738" t="b">
        <f t="shared" ca="1" si="456"/>
        <v>0</v>
      </c>
      <c r="AQ738" t="b">
        <f t="shared" ca="1" si="433"/>
        <v>0</v>
      </c>
      <c r="AR738" s="124" t="e">
        <f t="shared" ca="1" si="457"/>
        <v>#N/A</v>
      </c>
      <c r="AS738" s="124" t="e">
        <f t="shared" ca="1" si="458"/>
        <v>#N/A</v>
      </c>
      <c r="AT738" t="e">
        <f t="shared" ref="AT738:AU801" ca="1" si="467">IF($S$5,AR738,NA())</f>
        <v>#N/A</v>
      </c>
      <c r="AU738" t="e">
        <f t="shared" ca="1" si="467"/>
        <v>#N/A</v>
      </c>
    </row>
    <row r="739" spans="1:47" x14ac:dyDescent="0.25">
      <c r="A739">
        <v>707</v>
      </c>
      <c r="B739" s="74">
        <f ca="1">OFFSET(InputPriceData!B$15,CalculationsAndCharts!$A739+$A$11,0,1,1)</f>
        <v>40563</v>
      </c>
      <c r="C739" s="3">
        <f ca="1">OFFSET(InputPriceData!G$15,CalculationsAndCharts!$A739+$A$11,0,1,1)</f>
        <v>1055900</v>
      </c>
      <c r="D739" s="4">
        <f ca="1">OFFSET(InputPriceData!C$15,CalculationsAndCharts!$A739+$A$11,IF($C$7,7,0),1,1)</f>
        <v>29.32</v>
      </c>
      <c r="E739" s="4">
        <f ca="1">OFFSET(InputPriceData!D$15,CalculationsAndCharts!$A739+$A$11,IF($C$7,7,0),1,1)</f>
        <v>29.72</v>
      </c>
      <c r="F739" s="4">
        <f ca="1">OFFSET(InputPriceData!E$15,CalculationsAndCharts!$A739+$A$11,IF($C$7,7,0),1,1)</f>
        <v>29.12</v>
      </c>
      <c r="G739" s="4">
        <f ca="1">OFFSET(InputPriceData!F$15,CalculationsAndCharts!$A739+$A$11,IF($C$7,7,0),1,1)</f>
        <v>29.48</v>
      </c>
      <c r="H739" s="126" t="e">
        <f t="shared" si="437"/>
        <v>#N/A</v>
      </c>
      <c r="I739" s="41" t="e">
        <f t="shared" si="436"/>
        <v>#N/A</v>
      </c>
      <c r="J739" s="41" t="e">
        <f t="shared" si="436"/>
        <v>#N/A</v>
      </c>
      <c r="K739" s="215">
        <f t="shared" ca="1" si="438"/>
        <v>29.460324614056319</v>
      </c>
      <c r="L739" s="215">
        <f t="shared" ca="1" si="459"/>
        <v>29.460324614056319</v>
      </c>
      <c r="M739" s="121">
        <f t="shared" ca="1" si="439"/>
        <v>-0.10178223031120268</v>
      </c>
      <c r="N739" s="121">
        <f t="shared" ca="1" si="460"/>
        <v>-0.24374018453513421</v>
      </c>
      <c r="O739" s="121">
        <f t="shared" ca="1" si="461"/>
        <v>-0.24374018453513421</v>
      </c>
      <c r="P739" s="121">
        <f t="shared" ca="1" si="429"/>
        <v>-0.76232790403269413</v>
      </c>
      <c r="Q739" s="121">
        <f t="shared" ca="1" si="440"/>
        <v>1</v>
      </c>
      <c r="R739" s="121">
        <f t="shared" ca="1" si="441"/>
        <v>0.68712795476073718</v>
      </c>
      <c r="S739" s="121"/>
      <c r="T739" s="124">
        <f t="shared" ca="1" si="442"/>
        <v>31.09</v>
      </c>
      <c r="U739" s="124">
        <f t="shared" ca="1" si="443"/>
        <v>28.7</v>
      </c>
      <c r="V739" s="121">
        <f t="shared" ca="1" si="444"/>
        <v>0.32635983263598367</v>
      </c>
      <c r="W739" s="121" t="e">
        <f t="shared" si="462"/>
        <v>#N/A</v>
      </c>
      <c r="X739" s="124">
        <f t="shared" si="463"/>
        <v>0.2</v>
      </c>
      <c r="Y739" s="124">
        <f t="shared" si="464"/>
        <v>0.8</v>
      </c>
      <c r="Z739" t="e">
        <f t="shared" ca="1" si="445"/>
        <v>#N/A</v>
      </c>
      <c r="AA739" t="e">
        <f t="shared" ca="1" si="446"/>
        <v>#N/A</v>
      </c>
      <c r="AB739" t="e">
        <f t="shared" ca="1" si="447"/>
        <v>#N/A</v>
      </c>
      <c r="AC739" t="e">
        <f t="shared" ca="1" si="448"/>
        <v>#N/A</v>
      </c>
      <c r="AD739" t="b">
        <f t="shared" ca="1" si="449"/>
        <v>0</v>
      </c>
      <c r="AE739" t="b">
        <f t="shared" ca="1" si="435"/>
        <v>0</v>
      </c>
      <c r="AF739" t="b">
        <f t="shared" ca="1" si="465"/>
        <v>0</v>
      </c>
      <c r="AG739" t="b">
        <f t="shared" ca="1" si="450"/>
        <v>0</v>
      </c>
      <c r="AH739" t="b">
        <f t="shared" ca="1" si="431"/>
        <v>0</v>
      </c>
      <c r="AI739" s="225" t="e">
        <f t="shared" ca="1" si="451"/>
        <v>#N/A</v>
      </c>
      <c r="AJ739" s="225" t="e">
        <f t="shared" ca="1" si="452"/>
        <v>#N/A</v>
      </c>
      <c r="AK739" s="225" t="e">
        <f t="shared" ca="1" si="453"/>
        <v>#N/A</v>
      </c>
      <c r="AL739" s="225" t="e">
        <f t="shared" ca="1" si="454"/>
        <v>#N/A</v>
      </c>
      <c r="AM739" t="b">
        <f t="shared" ca="1" si="455"/>
        <v>0</v>
      </c>
      <c r="AN739" t="b">
        <f t="shared" ca="1" si="432"/>
        <v>0</v>
      </c>
      <c r="AO739" t="b">
        <f t="shared" ca="1" si="466"/>
        <v>1</v>
      </c>
      <c r="AP739" t="b">
        <f t="shared" ca="1" si="456"/>
        <v>0</v>
      </c>
      <c r="AQ739" t="b">
        <f t="shared" ca="1" si="433"/>
        <v>0</v>
      </c>
      <c r="AR739" s="124" t="e">
        <f t="shared" ca="1" si="457"/>
        <v>#N/A</v>
      </c>
      <c r="AS739" s="124" t="e">
        <f t="shared" ca="1" si="458"/>
        <v>#N/A</v>
      </c>
      <c r="AT739" t="e">
        <f t="shared" ca="1" si="467"/>
        <v>#N/A</v>
      </c>
      <c r="AU739" t="e">
        <f t="shared" ca="1" si="467"/>
        <v>#N/A</v>
      </c>
    </row>
    <row r="740" spans="1:47" x14ac:dyDescent="0.25">
      <c r="A740">
        <v>708</v>
      </c>
      <c r="B740" s="74">
        <f ca="1">OFFSET(InputPriceData!B$15,CalculationsAndCharts!$A740+$A$11,0,1,1)</f>
        <v>40562</v>
      </c>
      <c r="C740" s="3">
        <f ca="1">OFFSET(InputPriceData!G$15,CalculationsAndCharts!$A740+$A$11,0,1,1)</f>
        <v>2289100</v>
      </c>
      <c r="D740" s="4">
        <f ca="1">OFFSET(InputPriceData!C$15,CalculationsAndCharts!$A740+$A$11,IF($C$7,7,0),1,1)</f>
        <v>30.08</v>
      </c>
      <c r="E740" s="4">
        <f ca="1">OFFSET(InputPriceData!D$15,CalculationsAndCharts!$A740+$A$11,IF($C$7,7,0),1,1)</f>
        <v>30.15</v>
      </c>
      <c r="F740" s="4">
        <f ca="1">OFFSET(InputPriceData!E$15,CalculationsAndCharts!$A740+$A$11,IF($C$7,7,0),1,1)</f>
        <v>29.16</v>
      </c>
      <c r="G740" s="4">
        <f ca="1">OFFSET(InputPriceData!F$15,CalculationsAndCharts!$A740+$A$11,IF($C$7,7,0),1,1)</f>
        <v>29.33</v>
      </c>
      <c r="H740" s="126" t="e">
        <f t="shared" si="437"/>
        <v>#N/A</v>
      </c>
      <c r="I740" s="41" t="e">
        <f t="shared" si="436"/>
        <v>#N/A</v>
      </c>
      <c r="J740" s="41" t="e">
        <f t="shared" si="436"/>
        <v>#N/A</v>
      </c>
      <c r="K740" s="215">
        <f t="shared" ca="1" si="438"/>
        <v>29.428996311648397</v>
      </c>
      <c r="L740" s="215">
        <f t="shared" ca="1" si="459"/>
        <v>29.428996311648397</v>
      </c>
      <c r="M740" s="121">
        <f t="shared" ca="1" si="439"/>
        <v>-0.33371937249563099</v>
      </c>
      <c r="N740" s="121">
        <f t="shared" ca="1" si="460"/>
        <v>-0.37119856104439486</v>
      </c>
      <c r="O740" s="121">
        <f t="shared" ca="1" si="461"/>
        <v>-0.34572890175305326</v>
      </c>
      <c r="P740" s="121">
        <f t="shared" ca="1" si="429"/>
        <v>-0.76232790403269413</v>
      </c>
      <c r="Q740" s="121">
        <f t="shared" ca="1" si="440"/>
        <v>0.93886288936850315</v>
      </c>
      <c r="R740" s="121">
        <f t="shared" ca="1" si="441"/>
        <v>0.57734651124688829</v>
      </c>
      <c r="S740" s="121"/>
      <c r="T740" s="124">
        <f t="shared" ca="1" si="442"/>
        <v>31.3</v>
      </c>
      <c r="U740" s="124">
        <f t="shared" ca="1" si="443"/>
        <v>28.7</v>
      </c>
      <c r="V740" s="121">
        <f t="shared" ca="1" si="444"/>
        <v>0.24230769230769178</v>
      </c>
      <c r="W740" s="121" t="e">
        <f t="shared" si="462"/>
        <v>#N/A</v>
      </c>
      <c r="X740" s="124">
        <f t="shared" si="463"/>
        <v>0.2</v>
      </c>
      <c r="Y740" s="124">
        <f t="shared" si="464"/>
        <v>0.8</v>
      </c>
      <c r="Z740" t="e">
        <f t="shared" ca="1" si="445"/>
        <v>#N/A</v>
      </c>
      <c r="AA740" t="e">
        <f t="shared" ca="1" si="446"/>
        <v>#N/A</v>
      </c>
      <c r="AB740" t="e">
        <f t="shared" ca="1" si="447"/>
        <v>#N/A</v>
      </c>
      <c r="AC740" t="e">
        <f t="shared" ca="1" si="448"/>
        <v>#N/A</v>
      </c>
      <c r="AD740" t="b">
        <f t="shared" ca="1" si="449"/>
        <v>0</v>
      </c>
      <c r="AE740" t="b">
        <f t="shared" ca="1" si="435"/>
        <v>0</v>
      </c>
      <c r="AF740" t="b">
        <f t="shared" ca="1" si="465"/>
        <v>0</v>
      </c>
      <c r="AG740" t="b">
        <f t="shared" ca="1" si="450"/>
        <v>0</v>
      </c>
      <c r="AH740" t="b">
        <f t="shared" ca="1" si="431"/>
        <v>0</v>
      </c>
      <c r="AI740" s="225" t="e">
        <f t="shared" ca="1" si="451"/>
        <v>#N/A</v>
      </c>
      <c r="AJ740" s="225" t="e">
        <f t="shared" ca="1" si="452"/>
        <v>#N/A</v>
      </c>
      <c r="AK740" s="225" t="e">
        <f t="shared" ca="1" si="453"/>
        <v>#N/A</v>
      </c>
      <c r="AL740" s="225" t="e">
        <f t="shared" ca="1" si="454"/>
        <v>#N/A</v>
      </c>
      <c r="AM740" t="b">
        <f t="shared" ca="1" si="455"/>
        <v>0</v>
      </c>
      <c r="AN740" t="b">
        <f t="shared" ca="1" si="432"/>
        <v>0</v>
      </c>
      <c r="AO740" t="b">
        <f t="shared" ca="1" si="466"/>
        <v>1</v>
      </c>
      <c r="AP740" t="b">
        <f t="shared" ca="1" si="456"/>
        <v>0</v>
      </c>
      <c r="AQ740" t="b">
        <f t="shared" ca="1" si="433"/>
        <v>0</v>
      </c>
      <c r="AR740" s="124" t="e">
        <f t="shared" ca="1" si="457"/>
        <v>#N/A</v>
      </c>
      <c r="AS740" s="124" t="e">
        <f t="shared" ca="1" si="458"/>
        <v>#N/A</v>
      </c>
      <c r="AT740" t="e">
        <f t="shared" ca="1" si="467"/>
        <v>#N/A</v>
      </c>
      <c r="AU740" t="e">
        <f t="shared" ca="1" si="467"/>
        <v>#N/A</v>
      </c>
    </row>
    <row r="741" spans="1:47" x14ac:dyDescent="0.25">
      <c r="A741">
        <v>709</v>
      </c>
      <c r="B741" s="74">
        <f ca="1">OFFSET(InputPriceData!B$15,CalculationsAndCharts!$A741+$A$11,0,1,1)</f>
        <v>40561</v>
      </c>
      <c r="C741" s="3">
        <f ca="1">OFFSET(InputPriceData!G$15,CalculationsAndCharts!$A741+$A$11,0,1,1)</f>
        <v>1701300</v>
      </c>
      <c r="D741" s="4">
        <f ca="1">OFFSET(InputPriceData!C$15,CalculationsAndCharts!$A741+$A$11,IF($C$7,7,0),1,1)</f>
        <v>29.41</v>
      </c>
      <c r="E741" s="4">
        <f ca="1">OFFSET(InputPriceData!D$15,CalculationsAndCharts!$A741+$A$11,IF($C$7,7,0),1,1)</f>
        <v>30.17</v>
      </c>
      <c r="F741" s="4">
        <f ca="1">OFFSET(InputPriceData!E$15,CalculationsAndCharts!$A741+$A$11,IF($C$7,7,0),1,1)</f>
        <v>29.4</v>
      </c>
      <c r="G741" s="4">
        <f ca="1">OFFSET(InputPriceData!F$15,CalculationsAndCharts!$A741+$A$11,IF($C$7,7,0),1,1)</f>
        <v>30</v>
      </c>
      <c r="H741" s="126" t="e">
        <f t="shared" si="437"/>
        <v>#N/A</v>
      </c>
      <c r="I741" s="41" t="e">
        <f t="shared" si="436"/>
        <v>#N/A</v>
      </c>
      <c r="J741" s="41" t="e">
        <f t="shared" si="436"/>
        <v>#N/A</v>
      </c>
      <c r="K741" s="215">
        <f t="shared" ca="1" si="438"/>
        <v>29.338057923802133</v>
      </c>
      <c r="L741" s="215">
        <f t="shared" ca="1" si="459"/>
        <v>29.338057923802133</v>
      </c>
      <c r="M741" s="121">
        <f t="shared" ca="1" si="439"/>
        <v>0.29181947266476915</v>
      </c>
      <c r="N741" s="121">
        <f t="shared" ca="1" si="460"/>
        <v>-0.58665241519711131</v>
      </c>
      <c r="O741" s="121">
        <f t="shared" ca="1" si="461"/>
        <v>-0.34572890175305326</v>
      </c>
      <c r="P741" s="121">
        <f t="shared" ca="1" si="429"/>
        <v>-0.8947526973607538</v>
      </c>
      <c r="Q741" s="121">
        <f t="shared" ca="1" si="440"/>
        <v>0.5611783762898912</v>
      </c>
      <c r="R741" s="121">
        <f t="shared" ca="1" si="441"/>
        <v>0.55174220349240177</v>
      </c>
      <c r="S741" s="121"/>
      <c r="T741" s="124">
        <f t="shared" ca="1" si="442"/>
        <v>31.3</v>
      </c>
      <c r="U741" s="124">
        <f t="shared" ca="1" si="443"/>
        <v>28.7</v>
      </c>
      <c r="V741" s="121">
        <f t="shared" ca="1" si="444"/>
        <v>0.5</v>
      </c>
      <c r="W741" s="121" t="e">
        <f t="shared" si="462"/>
        <v>#N/A</v>
      </c>
      <c r="X741" s="124">
        <f t="shared" si="463"/>
        <v>0.2</v>
      </c>
      <c r="Y741" s="124">
        <f t="shared" si="464"/>
        <v>0.8</v>
      </c>
      <c r="Z741" t="e">
        <f t="shared" ca="1" si="445"/>
        <v>#N/A</v>
      </c>
      <c r="AA741" t="e">
        <f t="shared" ca="1" si="446"/>
        <v>#N/A</v>
      </c>
      <c r="AB741" t="e">
        <f t="shared" ca="1" si="447"/>
        <v>#N/A</v>
      </c>
      <c r="AC741" t="e">
        <f t="shared" ca="1" si="448"/>
        <v>#N/A</v>
      </c>
      <c r="AD741" t="b">
        <f t="shared" ca="1" si="449"/>
        <v>0</v>
      </c>
      <c r="AE741" t="b">
        <f t="shared" ca="1" si="435"/>
        <v>0</v>
      </c>
      <c r="AF741" t="b">
        <f t="shared" ca="1" si="465"/>
        <v>0</v>
      </c>
      <c r="AG741" t="b">
        <f t="shared" ca="1" si="450"/>
        <v>0</v>
      </c>
      <c r="AH741" t="b">
        <f t="shared" ca="1" si="431"/>
        <v>0</v>
      </c>
      <c r="AI741" s="225" t="e">
        <f t="shared" ca="1" si="451"/>
        <v>#N/A</v>
      </c>
      <c r="AJ741" s="225" t="e">
        <f t="shared" ca="1" si="452"/>
        <v>#N/A</v>
      </c>
      <c r="AK741" s="225" t="e">
        <f t="shared" ca="1" si="453"/>
        <v>#N/A</v>
      </c>
      <c r="AL741" s="225" t="e">
        <f t="shared" ca="1" si="454"/>
        <v>#N/A</v>
      </c>
      <c r="AM741" t="b">
        <f t="shared" ca="1" si="455"/>
        <v>0</v>
      </c>
      <c r="AN741" t="b">
        <f t="shared" ca="1" si="432"/>
        <v>0</v>
      </c>
      <c r="AO741" t="b">
        <f t="shared" ca="1" si="466"/>
        <v>1</v>
      </c>
      <c r="AP741" t="b">
        <f t="shared" ca="1" si="456"/>
        <v>0</v>
      </c>
      <c r="AQ741" t="b">
        <f t="shared" ca="1" si="433"/>
        <v>0</v>
      </c>
      <c r="AR741" s="124" t="e">
        <f t="shared" ca="1" si="457"/>
        <v>#N/A</v>
      </c>
      <c r="AS741" s="124" t="e">
        <f t="shared" ca="1" si="458"/>
        <v>#N/A</v>
      </c>
      <c r="AT741" t="e">
        <f t="shared" ca="1" si="467"/>
        <v>#N/A</v>
      </c>
      <c r="AU741" t="e">
        <f t="shared" ca="1" si="467"/>
        <v>#N/A</v>
      </c>
    </row>
    <row r="742" spans="1:47" x14ac:dyDescent="0.25">
      <c r="A742">
        <v>710</v>
      </c>
      <c r="B742" s="74">
        <f ca="1">OFFSET(InputPriceData!B$15,CalculationsAndCharts!$A742+$A$11,0,1,1)</f>
        <v>40557</v>
      </c>
      <c r="C742" s="3">
        <f ca="1">OFFSET(InputPriceData!G$15,CalculationsAndCharts!$A742+$A$11,0,1,1)</f>
        <v>2040100</v>
      </c>
      <c r="D742" s="4">
        <f ca="1">OFFSET(InputPriceData!C$15,CalculationsAndCharts!$A742+$A$11,IF($C$7,7,0),1,1)</f>
        <v>28.88</v>
      </c>
      <c r="E742" s="4">
        <f ca="1">OFFSET(InputPriceData!D$15,CalculationsAndCharts!$A742+$A$11,IF($C$7,7,0),1,1)</f>
        <v>29.54</v>
      </c>
      <c r="F742" s="4">
        <f ca="1">OFFSET(InputPriceData!E$15,CalculationsAndCharts!$A742+$A$11,IF($C$7,7,0),1,1)</f>
        <v>28.77</v>
      </c>
      <c r="G742" s="4">
        <f ca="1">OFFSET(InputPriceData!F$15,CalculationsAndCharts!$A742+$A$11,IF($C$7,7,0),1,1)</f>
        <v>29.46</v>
      </c>
      <c r="H742" s="126" t="e">
        <f t="shared" si="437"/>
        <v>#N/A</v>
      </c>
      <c r="I742" s="41" t="e">
        <f t="shared" si="436"/>
        <v>#N/A</v>
      </c>
      <c r="J742" s="41" t="e">
        <f t="shared" si="436"/>
        <v>#N/A</v>
      </c>
      <c r="K742" s="215">
        <f t="shared" ca="1" si="438"/>
        <v>29.318174813993366</v>
      </c>
      <c r="L742" s="215">
        <f t="shared" ca="1" si="459"/>
        <v>29.318174813993366</v>
      </c>
      <c r="M742" s="121">
        <f t="shared" ca="1" si="439"/>
        <v>-0.28835826849519552</v>
      </c>
      <c r="N742" s="121">
        <f t="shared" ca="1" si="460"/>
        <v>-0.76232790403269413</v>
      </c>
      <c r="O742" s="121">
        <f t="shared" ca="1" si="461"/>
        <v>-0.34572890175305326</v>
      </c>
      <c r="P742" s="121">
        <f t="shared" ca="1" si="429"/>
        <v>-1.0608986915211784</v>
      </c>
      <c r="Q742" s="121">
        <f t="shared" ca="1" si="440"/>
        <v>0.41748238217009692</v>
      </c>
      <c r="R742" s="121">
        <f t="shared" ca="1" si="441"/>
        <v>0.61152135494004534</v>
      </c>
      <c r="S742" s="121"/>
      <c r="T742" s="124">
        <f t="shared" ca="1" si="442"/>
        <v>31.3</v>
      </c>
      <c r="U742" s="124">
        <f t="shared" ca="1" si="443"/>
        <v>28.7</v>
      </c>
      <c r="V742" s="121">
        <f t="shared" ca="1" si="444"/>
        <v>0.29230769230769277</v>
      </c>
      <c r="W742" s="121" t="e">
        <f t="shared" si="462"/>
        <v>#N/A</v>
      </c>
      <c r="X742" s="124">
        <f t="shared" si="463"/>
        <v>0.2</v>
      </c>
      <c r="Y742" s="124">
        <f t="shared" si="464"/>
        <v>0.8</v>
      </c>
      <c r="Z742" t="e">
        <f t="shared" ca="1" si="445"/>
        <v>#N/A</v>
      </c>
      <c r="AA742" t="e">
        <f t="shared" ca="1" si="446"/>
        <v>#N/A</v>
      </c>
      <c r="AB742" t="e">
        <f t="shared" ca="1" si="447"/>
        <v>#N/A</v>
      </c>
      <c r="AC742" t="e">
        <f t="shared" ca="1" si="448"/>
        <v>#N/A</v>
      </c>
      <c r="AD742" t="b">
        <f t="shared" ca="1" si="449"/>
        <v>0</v>
      </c>
      <c r="AE742" t="b">
        <f t="shared" ca="1" si="435"/>
        <v>0</v>
      </c>
      <c r="AF742" t="b">
        <f t="shared" ca="1" si="465"/>
        <v>0</v>
      </c>
      <c r="AG742" t="b">
        <f t="shared" ca="1" si="450"/>
        <v>0</v>
      </c>
      <c r="AH742" t="b">
        <f t="shared" ca="1" si="431"/>
        <v>0</v>
      </c>
      <c r="AI742" s="225" t="e">
        <f t="shared" ca="1" si="451"/>
        <v>#N/A</v>
      </c>
      <c r="AJ742" s="225" t="e">
        <f t="shared" ca="1" si="452"/>
        <v>#N/A</v>
      </c>
      <c r="AK742" s="225" t="e">
        <f t="shared" ca="1" si="453"/>
        <v>#N/A</v>
      </c>
      <c r="AL742" s="225" t="e">
        <f t="shared" ca="1" si="454"/>
        <v>#N/A</v>
      </c>
      <c r="AM742" t="b">
        <f t="shared" ca="1" si="455"/>
        <v>0</v>
      </c>
      <c r="AN742" t="b">
        <f t="shared" ca="1" si="432"/>
        <v>0</v>
      </c>
      <c r="AO742" t="b">
        <f t="shared" ca="1" si="466"/>
        <v>1</v>
      </c>
      <c r="AP742" t="b">
        <f t="shared" ca="1" si="456"/>
        <v>0</v>
      </c>
      <c r="AQ742" t="b">
        <f t="shared" ca="1" si="433"/>
        <v>0</v>
      </c>
      <c r="AR742" s="124" t="e">
        <f t="shared" ca="1" si="457"/>
        <v>#N/A</v>
      </c>
      <c r="AS742" s="124" t="e">
        <f t="shared" ca="1" si="458"/>
        <v>#N/A</v>
      </c>
      <c r="AT742" t="e">
        <f t="shared" ca="1" si="467"/>
        <v>#N/A</v>
      </c>
      <c r="AU742" t="e">
        <f t="shared" ca="1" si="467"/>
        <v>#N/A</v>
      </c>
    </row>
    <row r="743" spans="1:47" x14ac:dyDescent="0.25">
      <c r="A743">
        <v>711</v>
      </c>
      <c r="B743" s="74">
        <f ca="1">OFFSET(InputPriceData!B$15,CalculationsAndCharts!$A743+$A$11,0,1,1)</f>
        <v>40556</v>
      </c>
      <c r="C743" s="3">
        <f ca="1">OFFSET(InputPriceData!G$15,CalculationsAndCharts!$A743+$A$11,0,1,1)</f>
        <v>1470100</v>
      </c>
      <c r="D743" s="4">
        <f ca="1">OFFSET(InputPriceData!C$15,CalculationsAndCharts!$A743+$A$11,IF($C$7,7,0),1,1)</f>
        <v>29.5</v>
      </c>
      <c r="E743" s="4">
        <f ca="1">OFFSET(InputPriceData!D$15,CalculationsAndCharts!$A743+$A$11,IF($C$7,7,0),1,1)</f>
        <v>29.52</v>
      </c>
      <c r="F743" s="4">
        <f ca="1">OFFSET(InputPriceData!E$15,CalculationsAndCharts!$A743+$A$11,IF($C$7,7,0),1,1)</f>
        <v>28.59</v>
      </c>
      <c r="G743" s="4">
        <f ca="1">OFFSET(InputPriceData!F$15,CalculationsAndCharts!$A743+$A$11,IF($C$7,7,0),1,1)</f>
        <v>28.7</v>
      </c>
      <c r="H743" s="126" t="e">
        <f t="shared" si="437"/>
        <v>#N/A</v>
      </c>
      <c r="I743" s="41" t="e">
        <f t="shared" si="436"/>
        <v>#N/A</v>
      </c>
      <c r="J743" s="41" t="e">
        <f t="shared" si="436"/>
        <v>#N/A</v>
      </c>
      <c r="K743" s="215">
        <f t="shared" ca="1" si="438"/>
        <v>29.52329300480006</v>
      </c>
      <c r="L743" s="215">
        <f t="shared" ca="1" si="459"/>
        <v>29.52329300480006</v>
      </c>
      <c r="M743" s="121">
        <f t="shared" ca="1" si="439"/>
        <v>-1.2258514093446058</v>
      </c>
      <c r="N743" s="121">
        <f t="shared" ca="1" si="460"/>
        <v>-0.71920910859240084</v>
      </c>
      <c r="O743" s="121">
        <f t="shared" ca="1" si="461"/>
        <v>-0.34572890175305326</v>
      </c>
      <c r="P743" s="121">
        <f t="shared" ca="1" si="429"/>
        <v>-1.1753712547440065</v>
      </c>
      <c r="Q743" s="121">
        <f t="shared" ca="1" si="440"/>
        <v>0.54982986886709706</v>
      </c>
      <c r="R743" s="121">
        <f t="shared" ca="1" si="441"/>
        <v>0.68166135967903096</v>
      </c>
      <c r="S743" s="121"/>
      <c r="T743" s="124">
        <f t="shared" ca="1" si="442"/>
        <v>31.3</v>
      </c>
      <c r="U743" s="124">
        <f t="shared" ca="1" si="443"/>
        <v>28.7</v>
      </c>
      <c r="V743" s="121">
        <f t="shared" ca="1" si="444"/>
        <v>0</v>
      </c>
      <c r="W743" s="121" t="e">
        <f t="shared" si="462"/>
        <v>#N/A</v>
      </c>
      <c r="X743" s="124">
        <f t="shared" si="463"/>
        <v>0.2</v>
      </c>
      <c r="Y743" s="124">
        <f t="shared" si="464"/>
        <v>0.8</v>
      </c>
      <c r="Z743" t="e">
        <f t="shared" ca="1" si="445"/>
        <v>#N/A</v>
      </c>
      <c r="AA743" t="e">
        <f t="shared" ca="1" si="446"/>
        <v>#N/A</v>
      </c>
      <c r="AB743" t="e">
        <f t="shared" ca="1" si="447"/>
        <v>#N/A</v>
      </c>
      <c r="AC743" t="e">
        <f t="shared" ca="1" si="448"/>
        <v>#N/A</v>
      </c>
      <c r="AD743" t="b">
        <f t="shared" ca="1" si="449"/>
        <v>0</v>
      </c>
      <c r="AE743" t="b">
        <f t="shared" ca="1" si="435"/>
        <v>0</v>
      </c>
      <c r="AF743" t="b">
        <f t="shared" ca="1" si="465"/>
        <v>0</v>
      </c>
      <c r="AG743" t="b">
        <f t="shared" ca="1" si="450"/>
        <v>0</v>
      </c>
      <c r="AH743" t="b">
        <f t="shared" ca="1" si="431"/>
        <v>0</v>
      </c>
      <c r="AI743" s="225" t="e">
        <f t="shared" ca="1" si="451"/>
        <v>#N/A</v>
      </c>
      <c r="AJ743" s="225" t="e">
        <f t="shared" ca="1" si="452"/>
        <v>#N/A</v>
      </c>
      <c r="AK743" s="225" t="e">
        <f t="shared" ca="1" si="453"/>
        <v>#N/A</v>
      </c>
      <c r="AL743" s="225" t="e">
        <f t="shared" ca="1" si="454"/>
        <v>#N/A</v>
      </c>
      <c r="AM743" t="b">
        <f t="shared" ca="1" si="455"/>
        <v>0</v>
      </c>
      <c r="AN743" t="b">
        <f t="shared" ca="1" si="432"/>
        <v>0</v>
      </c>
      <c r="AO743" t="b">
        <f t="shared" ca="1" si="466"/>
        <v>1</v>
      </c>
      <c r="AP743" t="b">
        <f t="shared" ca="1" si="456"/>
        <v>0</v>
      </c>
      <c r="AQ743" t="b">
        <f t="shared" ca="1" si="433"/>
        <v>0</v>
      </c>
      <c r="AR743" s="124" t="e">
        <f t="shared" ca="1" si="457"/>
        <v>#N/A</v>
      </c>
      <c r="AS743" s="124" t="e">
        <f t="shared" ca="1" si="458"/>
        <v>#N/A</v>
      </c>
      <c r="AT743" t="e">
        <f t="shared" ca="1" si="467"/>
        <v>#N/A</v>
      </c>
      <c r="AU743" t="e">
        <f t="shared" ca="1" si="467"/>
        <v>#N/A</v>
      </c>
    </row>
    <row r="744" spans="1:47" x14ac:dyDescent="0.25">
      <c r="A744">
        <v>712</v>
      </c>
      <c r="B744" s="74">
        <f ca="1">OFFSET(InputPriceData!B$15,CalculationsAndCharts!$A744+$A$11,0,1,1)</f>
        <v>40555</v>
      </c>
      <c r="C744" s="3">
        <f ca="1">OFFSET(InputPriceData!G$15,CalculationsAndCharts!$A744+$A$11,0,1,1)</f>
        <v>706700</v>
      </c>
      <c r="D744" s="4">
        <f ca="1">OFFSET(InputPriceData!C$15,CalculationsAndCharts!$A744+$A$11,IF($C$7,7,0),1,1)</f>
        <v>29.61</v>
      </c>
      <c r="E744" s="4">
        <f ca="1">OFFSET(InputPriceData!D$15,CalculationsAndCharts!$A744+$A$11,IF($C$7,7,0),1,1)</f>
        <v>29.75</v>
      </c>
      <c r="F744" s="4">
        <f ca="1">OFFSET(InputPriceData!E$15,CalculationsAndCharts!$A744+$A$11,IF($C$7,7,0),1,1)</f>
        <v>29.36</v>
      </c>
      <c r="G744" s="4">
        <f ca="1">OFFSET(InputPriceData!F$15,CalculationsAndCharts!$A744+$A$11,IF($C$7,7,0),1,1)</f>
        <v>29.46</v>
      </c>
      <c r="H744" s="126" t="e">
        <f t="shared" si="437"/>
        <v>#N/A</v>
      </c>
      <c r="I744" s="41" t="e">
        <f t="shared" si="436"/>
        <v>#N/A</v>
      </c>
      <c r="J744" s="41" t="e">
        <f t="shared" si="436"/>
        <v>#N/A</v>
      </c>
      <c r="K744" s="215">
        <f t="shared" ca="1" si="438"/>
        <v>29.749176779834038</v>
      </c>
      <c r="L744" s="215">
        <f t="shared" ca="1" si="459"/>
        <v>29.749176779834038</v>
      </c>
      <c r="M744" s="121">
        <f t="shared" ca="1" si="439"/>
        <v>-0.67151417297453764</v>
      </c>
      <c r="N744" s="121">
        <f t="shared" ca="1" si="460"/>
        <v>-0.63769594767524462</v>
      </c>
      <c r="O744" s="121">
        <f t="shared" ca="1" si="461"/>
        <v>-0.34572890175305326</v>
      </c>
      <c r="P744" s="121">
        <f t="shared" ref="P744:P807" ca="1" si="468">MIN(OFFSET(N744,0,0,$A$22,1))</f>
        <v>-1.2349132305166066</v>
      </c>
      <c r="Q744" s="121">
        <f t="shared" ca="1" si="440"/>
        <v>0.67164620824100296</v>
      </c>
      <c r="R744" s="121">
        <f t="shared" ca="1" si="441"/>
        <v>0.73033167288691048</v>
      </c>
      <c r="S744" s="121"/>
      <c r="T744" s="124">
        <f t="shared" ca="1" si="442"/>
        <v>31.3</v>
      </c>
      <c r="U744" s="124">
        <f t="shared" ca="1" si="443"/>
        <v>29.46</v>
      </c>
      <c r="V744" s="121">
        <f t="shared" ca="1" si="444"/>
        <v>0</v>
      </c>
      <c r="W744" s="121" t="e">
        <f t="shared" si="462"/>
        <v>#N/A</v>
      </c>
      <c r="X744" s="124">
        <f t="shared" si="463"/>
        <v>0.2</v>
      </c>
      <c r="Y744" s="124">
        <f t="shared" si="464"/>
        <v>0.8</v>
      </c>
      <c r="Z744" t="e">
        <f t="shared" ca="1" si="445"/>
        <v>#N/A</v>
      </c>
      <c r="AA744" t="e">
        <f t="shared" ca="1" si="446"/>
        <v>#N/A</v>
      </c>
      <c r="AB744" t="e">
        <f t="shared" ca="1" si="447"/>
        <v>#N/A</v>
      </c>
      <c r="AC744" t="e">
        <f t="shared" ca="1" si="448"/>
        <v>#N/A</v>
      </c>
      <c r="AD744" t="b">
        <f t="shared" ca="1" si="449"/>
        <v>0</v>
      </c>
      <c r="AE744" t="b">
        <f t="shared" ca="1" si="435"/>
        <v>0</v>
      </c>
      <c r="AF744" t="b">
        <f t="shared" ca="1" si="465"/>
        <v>0</v>
      </c>
      <c r="AG744" t="b">
        <f t="shared" ca="1" si="450"/>
        <v>0</v>
      </c>
      <c r="AH744" t="b">
        <f t="shared" ca="1" si="431"/>
        <v>0</v>
      </c>
      <c r="AI744" s="225" t="e">
        <f t="shared" ca="1" si="451"/>
        <v>#N/A</v>
      </c>
      <c r="AJ744" s="225" t="e">
        <f t="shared" ca="1" si="452"/>
        <v>#N/A</v>
      </c>
      <c r="AK744" s="225" t="e">
        <f t="shared" ca="1" si="453"/>
        <v>#N/A</v>
      </c>
      <c r="AL744" s="225" t="e">
        <f t="shared" ca="1" si="454"/>
        <v>#N/A</v>
      </c>
      <c r="AM744" t="b">
        <f t="shared" ca="1" si="455"/>
        <v>0</v>
      </c>
      <c r="AN744" t="b">
        <f t="shared" ca="1" si="432"/>
        <v>0</v>
      </c>
      <c r="AO744" t="b">
        <f t="shared" ca="1" si="466"/>
        <v>1</v>
      </c>
      <c r="AP744" t="b">
        <f t="shared" ca="1" si="456"/>
        <v>0</v>
      </c>
      <c r="AQ744" t="b">
        <f t="shared" ca="1" si="433"/>
        <v>0</v>
      </c>
      <c r="AR744" s="124" t="e">
        <f t="shared" ca="1" si="457"/>
        <v>#N/A</v>
      </c>
      <c r="AS744" s="124" t="e">
        <f t="shared" ca="1" si="458"/>
        <v>#N/A</v>
      </c>
      <c r="AT744" t="e">
        <f t="shared" ca="1" si="467"/>
        <v>#N/A</v>
      </c>
      <c r="AU744" t="e">
        <f t="shared" ca="1" si="467"/>
        <v>#N/A</v>
      </c>
    </row>
    <row r="745" spans="1:47" x14ac:dyDescent="0.25">
      <c r="A745">
        <v>713</v>
      </c>
      <c r="B745" s="74">
        <f ca="1">OFFSET(InputPriceData!B$15,CalculationsAndCharts!$A745+$A$11,0,1,1)</f>
        <v>40554</v>
      </c>
      <c r="C745" s="3">
        <f ca="1">OFFSET(InputPriceData!G$15,CalculationsAndCharts!$A745+$A$11,0,1,1)</f>
        <v>943000</v>
      </c>
      <c r="D745" s="4">
        <f ca="1">OFFSET(InputPriceData!C$15,CalculationsAndCharts!$A745+$A$11,IF($C$7,7,0),1,1)</f>
        <v>29.99</v>
      </c>
      <c r="E745" s="4">
        <f ca="1">OFFSET(InputPriceData!D$15,CalculationsAndCharts!$A745+$A$11,IF($C$7,7,0),1,1)</f>
        <v>30.06</v>
      </c>
      <c r="F745" s="4">
        <f ca="1">OFFSET(InputPriceData!E$15,CalculationsAndCharts!$A745+$A$11,IF($C$7,7,0),1,1)</f>
        <v>29.47</v>
      </c>
      <c r="G745" s="4">
        <f ca="1">OFFSET(InputPriceData!F$15,CalculationsAndCharts!$A745+$A$11,IF($C$7,7,0),1,1)</f>
        <v>29.59</v>
      </c>
      <c r="H745" s="126" t="e">
        <f t="shared" si="437"/>
        <v>#N/A</v>
      </c>
      <c r="I745" s="41" t="e">
        <f t="shared" si="436"/>
        <v>#N/A</v>
      </c>
      <c r="J745" s="41" t="e">
        <f t="shared" si="436"/>
        <v>#N/A</v>
      </c>
      <c r="K745" s="215">
        <f t="shared" ca="1" si="438"/>
        <v>29.886526924987031</v>
      </c>
      <c r="L745" s="215">
        <f t="shared" ca="1" si="459"/>
        <v>29.886526924987031</v>
      </c>
      <c r="M745" s="121">
        <f t="shared" ca="1" si="439"/>
        <v>-0.69061866369455605</v>
      </c>
      <c r="N745" s="121">
        <f t="shared" ca="1" si="460"/>
        <v>-0.63090898686450636</v>
      </c>
      <c r="O745" s="121">
        <f t="shared" ca="1" si="461"/>
        <v>-0.34572890175305326</v>
      </c>
      <c r="P745" s="121">
        <f t="shared" ca="1" si="468"/>
        <v>-1.2420335552450115</v>
      </c>
      <c r="Q745" s="121">
        <f t="shared" ca="1" si="440"/>
        <v>0.68182683867543725</v>
      </c>
      <c r="R745" s="121">
        <f t="shared" ca="1" si="441"/>
        <v>0.77506089127258804</v>
      </c>
      <c r="S745" s="121"/>
      <c r="T745" s="124">
        <f t="shared" ca="1" si="442"/>
        <v>31.3</v>
      </c>
      <c r="U745" s="124">
        <f t="shared" ca="1" si="443"/>
        <v>29.59</v>
      </c>
      <c r="V745" s="121">
        <f t="shared" ca="1" si="444"/>
        <v>0</v>
      </c>
      <c r="W745" s="121" t="e">
        <f t="shared" si="462"/>
        <v>#N/A</v>
      </c>
      <c r="X745" s="124">
        <f t="shared" si="463"/>
        <v>0.2</v>
      </c>
      <c r="Y745" s="124">
        <f t="shared" si="464"/>
        <v>0.8</v>
      </c>
      <c r="Z745" t="e">
        <f t="shared" ca="1" si="445"/>
        <v>#N/A</v>
      </c>
      <c r="AA745" t="e">
        <f t="shared" ca="1" si="446"/>
        <v>#N/A</v>
      </c>
      <c r="AB745" t="e">
        <f t="shared" ca="1" si="447"/>
        <v>#N/A</v>
      </c>
      <c r="AC745" t="e">
        <f t="shared" ca="1" si="448"/>
        <v>#N/A</v>
      </c>
      <c r="AD745" t="b">
        <f t="shared" ca="1" si="449"/>
        <v>0</v>
      </c>
      <c r="AE745" t="b">
        <f t="shared" ca="1" si="435"/>
        <v>0</v>
      </c>
      <c r="AF745" t="b">
        <f t="shared" ca="1" si="465"/>
        <v>0</v>
      </c>
      <c r="AG745" t="b">
        <f t="shared" ca="1" si="450"/>
        <v>0</v>
      </c>
      <c r="AH745" t="b">
        <f t="shared" ca="1" si="431"/>
        <v>0</v>
      </c>
      <c r="AI745" s="225" t="e">
        <f t="shared" ca="1" si="451"/>
        <v>#N/A</v>
      </c>
      <c r="AJ745" s="225" t="e">
        <f t="shared" ca="1" si="452"/>
        <v>#N/A</v>
      </c>
      <c r="AK745" s="225" t="e">
        <f t="shared" ca="1" si="453"/>
        <v>#N/A</v>
      </c>
      <c r="AL745" s="225" t="e">
        <f t="shared" ca="1" si="454"/>
        <v>#N/A</v>
      </c>
      <c r="AM745" t="b">
        <f t="shared" ca="1" si="455"/>
        <v>0</v>
      </c>
      <c r="AN745" t="b">
        <f t="shared" ca="1" si="432"/>
        <v>0</v>
      </c>
      <c r="AO745" t="b">
        <f t="shared" ca="1" si="466"/>
        <v>1</v>
      </c>
      <c r="AP745" t="b">
        <f t="shared" ca="1" si="456"/>
        <v>0</v>
      </c>
      <c r="AQ745" t="b">
        <f t="shared" ca="1" si="433"/>
        <v>0</v>
      </c>
      <c r="AR745" s="124" t="e">
        <f t="shared" ca="1" si="457"/>
        <v>#N/A</v>
      </c>
      <c r="AS745" s="124" t="e">
        <f t="shared" ca="1" si="458"/>
        <v>#N/A</v>
      </c>
      <c r="AT745" t="e">
        <f t="shared" ca="1" si="467"/>
        <v>#N/A</v>
      </c>
      <c r="AU745" t="e">
        <f t="shared" ca="1" si="467"/>
        <v>#N/A</v>
      </c>
    </row>
    <row r="746" spans="1:47" x14ac:dyDescent="0.25">
      <c r="A746">
        <v>714</v>
      </c>
      <c r="B746" s="74">
        <f ca="1">OFFSET(InputPriceData!B$15,CalculationsAndCharts!$A746+$A$11,0,1,1)</f>
        <v>40553</v>
      </c>
      <c r="C746" s="3">
        <f ca="1">OFFSET(InputPriceData!G$15,CalculationsAndCharts!$A746+$A$11,0,1,1)</f>
        <v>969200</v>
      </c>
      <c r="D746" s="4">
        <f ca="1">OFFSET(InputPriceData!C$15,CalculationsAndCharts!$A746+$A$11,IF($C$7,7,0),1,1)</f>
        <v>29.85</v>
      </c>
      <c r="E746" s="4">
        <f ca="1">OFFSET(InputPriceData!D$15,CalculationsAndCharts!$A746+$A$11,IF($C$7,7,0),1,1)</f>
        <v>30.3</v>
      </c>
      <c r="F746" s="4">
        <f ca="1">OFFSET(InputPriceData!E$15,CalculationsAndCharts!$A746+$A$11,IF($C$7,7,0),1,1)</f>
        <v>29.74</v>
      </c>
      <c r="G746" s="4">
        <f ca="1">OFFSET(InputPriceData!F$15,CalculationsAndCharts!$A746+$A$11,IF($C$7,7,0),1,1)</f>
        <v>30</v>
      </c>
      <c r="H746" s="126" t="e">
        <f t="shared" si="437"/>
        <v>#N/A</v>
      </c>
      <c r="I746" s="41" t="e">
        <f t="shared" si="436"/>
        <v>#N/A</v>
      </c>
      <c r="J746" s="41" t="e">
        <f t="shared" si="436"/>
        <v>#N/A</v>
      </c>
      <c r="K746" s="215">
        <f t="shared" ca="1" si="438"/>
        <v>29.997967204117597</v>
      </c>
      <c r="L746" s="215">
        <f t="shared" ca="1" si="459"/>
        <v>29.997967204117597</v>
      </c>
      <c r="M746" s="121">
        <f t="shared" ca="1" si="439"/>
        <v>-0.39925050218030089</v>
      </c>
      <c r="N746" s="121">
        <f t="shared" ca="1" si="460"/>
        <v>-0.64527734122794311</v>
      </c>
      <c r="O746" s="121">
        <f t="shared" ca="1" si="461"/>
        <v>-0.34572890175305326</v>
      </c>
      <c r="P746" s="121">
        <f t="shared" ca="1" si="468"/>
        <v>-1.27012861258055</v>
      </c>
      <c r="Q746" s="121">
        <f t="shared" ca="1" si="440"/>
        <v>0.67595355562504178</v>
      </c>
      <c r="R746" s="121">
        <f t="shared" ca="1" si="441"/>
        <v>0.82329829850490399</v>
      </c>
      <c r="S746" s="121"/>
      <c r="T746" s="124">
        <f t="shared" ca="1" si="442"/>
        <v>31.3</v>
      </c>
      <c r="U746" s="124">
        <f t="shared" ca="1" si="443"/>
        <v>29.8</v>
      </c>
      <c r="V746" s="121">
        <f t="shared" ca="1" si="444"/>
        <v>0.13333333333333286</v>
      </c>
      <c r="W746" s="121" t="e">
        <f t="shared" si="462"/>
        <v>#N/A</v>
      </c>
      <c r="X746" s="124">
        <f t="shared" si="463"/>
        <v>0.2</v>
      </c>
      <c r="Y746" s="124">
        <f t="shared" si="464"/>
        <v>0.8</v>
      </c>
      <c r="Z746" t="e">
        <f t="shared" ca="1" si="445"/>
        <v>#N/A</v>
      </c>
      <c r="AA746" t="e">
        <f t="shared" ca="1" si="446"/>
        <v>#N/A</v>
      </c>
      <c r="AB746" t="e">
        <f t="shared" ca="1" si="447"/>
        <v>#N/A</v>
      </c>
      <c r="AC746" t="e">
        <f t="shared" ca="1" si="448"/>
        <v>#N/A</v>
      </c>
      <c r="AD746" t="b">
        <f t="shared" ca="1" si="449"/>
        <v>0</v>
      </c>
      <c r="AE746" t="b">
        <f t="shared" ca="1" si="435"/>
        <v>0</v>
      </c>
      <c r="AF746" t="b">
        <f t="shared" ca="1" si="465"/>
        <v>0</v>
      </c>
      <c r="AG746" t="b">
        <f t="shared" ca="1" si="450"/>
        <v>0</v>
      </c>
      <c r="AH746" t="b">
        <f t="shared" ca="1" si="431"/>
        <v>0</v>
      </c>
      <c r="AI746" s="225" t="e">
        <f t="shared" ca="1" si="451"/>
        <v>#N/A</v>
      </c>
      <c r="AJ746" s="225" t="e">
        <f t="shared" ca="1" si="452"/>
        <v>#N/A</v>
      </c>
      <c r="AK746" s="225" t="e">
        <f t="shared" ca="1" si="453"/>
        <v>#N/A</v>
      </c>
      <c r="AL746" s="225" t="e">
        <f t="shared" ca="1" si="454"/>
        <v>#N/A</v>
      </c>
      <c r="AM746" t="b">
        <f t="shared" ca="1" si="455"/>
        <v>0</v>
      </c>
      <c r="AN746" t="b">
        <f t="shared" ca="1" si="432"/>
        <v>0</v>
      </c>
      <c r="AO746" t="b">
        <f t="shared" ca="1" si="466"/>
        <v>1</v>
      </c>
      <c r="AP746" t="b">
        <f t="shared" ca="1" si="456"/>
        <v>0</v>
      </c>
      <c r="AQ746" t="b">
        <f t="shared" ca="1" si="433"/>
        <v>0</v>
      </c>
      <c r="AR746" s="124" t="e">
        <f t="shared" ca="1" si="457"/>
        <v>#N/A</v>
      </c>
      <c r="AS746" s="124" t="e">
        <f t="shared" ca="1" si="458"/>
        <v>#N/A</v>
      </c>
      <c r="AT746" t="e">
        <f t="shared" ca="1" si="467"/>
        <v>#N/A</v>
      </c>
      <c r="AU746" t="e">
        <f t="shared" ca="1" si="467"/>
        <v>#N/A</v>
      </c>
    </row>
    <row r="747" spans="1:47" x14ac:dyDescent="0.25">
      <c r="A747">
        <v>715</v>
      </c>
      <c r="B747" s="74">
        <f ca="1">OFFSET(InputPriceData!B$15,CalculationsAndCharts!$A747+$A$11,0,1,1)</f>
        <v>40550</v>
      </c>
      <c r="C747" s="3">
        <f ca="1">OFFSET(InputPriceData!G$15,CalculationsAndCharts!$A747+$A$11,0,1,1)</f>
        <v>1687600</v>
      </c>
      <c r="D747" s="4">
        <f ca="1">OFFSET(InputPriceData!C$15,CalculationsAndCharts!$A747+$A$11,IF($C$7,7,0),1,1)</f>
        <v>30.2</v>
      </c>
      <c r="E747" s="4">
        <f ca="1">OFFSET(InputPriceData!D$15,CalculationsAndCharts!$A747+$A$11,IF($C$7,7,0),1,1)</f>
        <v>30.49</v>
      </c>
      <c r="F747" s="4">
        <f ca="1">OFFSET(InputPriceData!E$15,CalculationsAndCharts!$A747+$A$11,IF($C$7,7,0),1,1)</f>
        <v>29.6</v>
      </c>
      <c r="G747" s="4">
        <f ca="1">OFFSET(InputPriceData!F$15,CalculationsAndCharts!$A747+$A$11,IF($C$7,7,0),1,1)</f>
        <v>29.83</v>
      </c>
      <c r="H747" s="126" t="e">
        <f t="shared" si="437"/>
        <v>#N/A</v>
      </c>
      <c r="I747" s="41" t="e">
        <f t="shared" si="436"/>
        <v>#N/A</v>
      </c>
      <c r="J747" s="41" t="e">
        <f t="shared" si="436"/>
        <v>#N/A</v>
      </c>
      <c r="K747" s="215">
        <f t="shared" ca="1" si="438"/>
        <v>30.143998556926217</v>
      </c>
      <c r="L747" s="215">
        <f t="shared" ca="1" si="459"/>
        <v>30.143998556926217</v>
      </c>
      <c r="M747" s="121">
        <f t="shared" ca="1" si="439"/>
        <v>-0.68247135668264081</v>
      </c>
      <c r="N747" s="121">
        <f t="shared" ca="1" si="460"/>
        <v>-0.61845499848533536</v>
      </c>
      <c r="O747" s="121">
        <f t="shared" ca="1" si="461"/>
        <v>-0.34572890175305326</v>
      </c>
      <c r="P747" s="121">
        <f t="shared" ca="1" si="468"/>
        <v>-1.2750976043506093</v>
      </c>
      <c r="Q747" s="121">
        <f t="shared" ca="1" si="440"/>
        <v>0.70654693237460942</v>
      </c>
      <c r="R747" s="121">
        <f t="shared" ca="1" si="441"/>
        <v>0.85170273551483366</v>
      </c>
      <c r="S747" s="121"/>
      <c r="T747" s="124">
        <f t="shared" ca="1" si="442"/>
        <v>31.3</v>
      </c>
      <c r="U747" s="124">
        <f t="shared" ca="1" si="443"/>
        <v>29.8</v>
      </c>
      <c r="V747" s="121">
        <f t="shared" ca="1" si="444"/>
        <v>1.9999999999998391E-2</v>
      </c>
      <c r="W747" s="121" t="e">
        <f t="shared" si="462"/>
        <v>#N/A</v>
      </c>
      <c r="X747" s="124">
        <f t="shared" si="463"/>
        <v>0.2</v>
      </c>
      <c r="Y747" s="124">
        <f t="shared" si="464"/>
        <v>0.8</v>
      </c>
      <c r="Z747" t="e">
        <f t="shared" ca="1" si="445"/>
        <v>#N/A</v>
      </c>
      <c r="AA747">
        <f t="shared" ca="1" si="446"/>
        <v>30.2</v>
      </c>
      <c r="AB747" t="e">
        <f t="shared" ca="1" si="447"/>
        <v>#N/A</v>
      </c>
      <c r="AC747" t="e">
        <f t="shared" ca="1" si="448"/>
        <v>#N/A</v>
      </c>
      <c r="AD747" t="b">
        <f t="shared" ca="1" si="449"/>
        <v>0</v>
      </c>
      <c r="AE747" t="b">
        <f t="shared" ca="1" si="435"/>
        <v>0</v>
      </c>
      <c r="AF747" t="b">
        <f t="shared" ca="1" si="465"/>
        <v>1</v>
      </c>
      <c r="AG747" t="b">
        <f t="shared" ca="1" si="450"/>
        <v>0</v>
      </c>
      <c r="AH747" t="b">
        <f t="shared" ca="1" si="431"/>
        <v>1</v>
      </c>
      <c r="AI747" s="225" t="e">
        <f t="shared" ca="1" si="451"/>
        <v>#N/A</v>
      </c>
      <c r="AJ747" s="225">
        <f t="shared" ca="1" si="452"/>
        <v>30.2</v>
      </c>
      <c r="AK747" s="225" t="e">
        <f t="shared" ca="1" si="453"/>
        <v>#N/A</v>
      </c>
      <c r="AL747" s="225">
        <f t="shared" ca="1" si="454"/>
        <v>30.2</v>
      </c>
      <c r="AM747" t="b">
        <f t="shared" ca="1" si="455"/>
        <v>0</v>
      </c>
      <c r="AN747" t="b">
        <f t="shared" ca="1" si="432"/>
        <v>1</v>
      </c>
      <c r="AO747" t="b">
        <f t="shared" ca="1" si="466"/>
        <v>1</v>
      </c>
      <c r="AP747" t="b">
        <f t="shared" ca="1" si="456"/>
        <v>0</v>
      </c>
      <c r="AQ747" t="b">
        <f t="shared" ca="1" si="433"/>
        <v>0</v>
      </c>
      <c r="AR747" s="124">
        <f t="shared" ca="1" si="457"/>
        <v>30.2</v>
      </c>
      <c r="AS747" s="124" t="e">
        <f t="shared" ca="1" si="458"/>
        <v>#N/A</v>
      </c>
      <c r="AT747">
        <f t="shared" ca="1" si="467"/>
        <v>30.2</v>
      </c>
      <c r="AU747" t="e">
        <f t="shared" ca="1" si="467"/>
        <v>#N/A</v>
      </c>
    </row>
    <row r="748" spans="1:47" x14ac:dyDescent="0.25">
      <c r="A748">
        <v>716</v>
      </c>
      <c r="B748" s="74">
        <f ca="1">OFFSET(InputPriceData!B$15,CalculationsAndCharts!$A748+$A$11,0,1,1)</f>
        <v>40549</v>
      </c>
      <c r="C748" s="3">
        <f ca="1">OFFSET(InputPriceData!G$15,CalculationsAndCharts!$A748+$A$11,0,1,1)</f>
        <v>2272100</v>
      </c>
      <c r="D748" s="4">
        <f ca="1">OFFSET(InputPriceData!C$15,CalculationsAndCharts!$A748+$A$11,IF($C$7,7,0),1,1)</f>
        <v>29.74</v>
      </c>
      <c r="E748" s="4">
        <f ca="1">OFFSET(InputPriceData!D$15,CalculationsAndCharts!$A748+$A$11,IF($C$7,7,0),1,1)</f>
        <v>29.87</v>
      </c>
      <c r="F748" s="4">
        <f ca="1">OFFSET(InputPriceData!E$15,CalculationsAndCharts!$A748+$A$11,IF($C$7,7,0),1,1)</f>
        <v>29.29</v>
      </c>
      <c r="G748" s="4">
        <f ca="1">OFFSET(InputPriceData!F$15,CalculationsAndCharts!$A748+$A$11,IF($C$7,7,0),1,1)</f>
        <v>29.8</v>
      </c>
      <c r="H748" s="126" t="e">
        <f t="shared" si="437"/>
        <v>#N/A</v>
      </c>
      <c r="I748" s="41" t="e">
        <f t="shared" si="436"/>
        <v>#N/A</v>
      </c>
      <c r="J748" s="41" t="e">
        <f t="shared" si="436"/>
        <v>#N/A</v>
      </c>
      <c r="K748" s="215">
        <f t="shared" ca="1" si="438"/>
        <v>30.358111313911284</v>
      </c>
      <c r="L748" s="215">
        <f t="shared" ca="1" si="459"/>
        <v>30.358111313911284</v>
      </c>
      <c r="M748" s="121">
        <f t="shared" ca="1" si="439"/>
        <v>-0.86300846391625785</v>
      </c>
      <c r="N748" s="121">
        <f t="shared" ca="1" si="460"/>
        <v>-0.50548499877417274</v>
      </c>
      <c r="O748" s="121">
        <f t="shared" ca="1" si="461"/>
        <v>-0.34572890175305326</v>
      </c>
      <c r="P748" s="121">
        <f t="shared" ca="1" si="468"/>
        <v>-1.2750976043506093</v>
      </c>
      <c r="Q748" s="121">
        <f t="shared" ca="1" si="440"/>
        <v>0.82810256405815441</v>
      </c>
      <c r="R748" s="121">
        <f t="shared" ca="1" si="441"/>
        <v>0.8220118874483463</v>
      </c>
      <c r="S748" s="121"/>
      <c r="T748" s="124">
        <f t="shared" ca="1" si="442"/>
        <v>31.3</v>
      </c>
      <c r="U748" s="124">
        <f t="shared" ca="1" si="443"/>
        <v>29.8</v>
      </c>
      <c r="V748" s="121">
        <f t="shared" ca="1" si="444"/>
        <v>0</v>
      </c>
      <c r="W748" s="121" t="e">
        <f t="shared" si="462"/>
        <v>#N/A</v>
      </c>
      <c r="X748" s="124">
        <f t="shared" si="463"/>
        <v>0.2</v>
      </c>
      <c r="Y748" s="124">
        <f t="shared" si="464"/>
        <v>0.8</v>
      </c>
      <c r="Z748" t="e">
        <f t="shared" ca="1" si="445"/>
        <v>#N/A</v>
      </c>
      <c r="AA748" t="e">
        <f t="shared" ca="1" si="446"/>
        <v>#N/A</v>
      </c>
      <c r="AB748" t="e">
        <f t="shared" ca="1" si="447"/>
        <v>#N/A</v>
      </c>
      <c r="AC748">
        <f t="shared" ca="1" si="448"/>
        <v>0.8220118874483463</v>
      </c>
      <c r="AD748" t="b">
        <f t="shared" ca="1" si="449"/>
        <v>0</v>
      </c>
      <c r="AE748" t="b">
        <f t="shared" ca="1" si="435"/>
        <v>0</v>
      </c>
      <c r="AF748" t="b">
        <f t="shared" ca="1" si="465"/>
        <v>1</v>
      </c>
      <c r="AG748" t="b">
        <f t="shared" ca="1" si="450"/>
        <v>1</v>
      </c>
      <c r="AH748" t="b">
        <f t="shared" ca="1" si="431"/>
        <v>0</v>
      </c>
      <c r="AI748" s="225" t="e">
        <f t="shared" ca="1" si="451"/>
        <v>#N/A</v>
      </c>
      <c r="AJ748" s="225" t="e">
        <f t="shared" ca="1" si="452"/>
        <v>#N/A</v>
      </c>
      <c r="AK748" s="225" t="e">
        <f t="shared" ca="1" si="453"/>
        <v>#N/A</v>
      </c>
      <c r="AL748" s="225" t="e">
        <f t="shared" ca="1" si="454"/>
        <v>#N/A</v>
      </c>
      <c r="AM748" t="b">
        <f t="shared" ca="1" si="455"/>
        <v>1</v>
      </c>
      <c r="AN748" t="b">
        <f t="shared" ca="1" si="432"/>
        <v>0</v>
      </c>
      <c r="AO748" t="b">
        <f t="shared" ca="1" si="466"/>
        <v>0</v>
      </c>
      <c r="AP748" t="b">
        <f t="shared" ca="1" si="456"/>
        <v>0</v>
      </c>
      <c r="AQ748" t="b">
        <f t="shared" ca="1" si="433"/>
        <v>0</v>
      </c>
      <c r="AR748" s="124" t="e">
        <f t="shared" ca="1" si="457"/>
        <v>#N/A</v>
      </c>
      <c r="AS748" s="124" t="e">
        <f t="shared" ca="1" si="458"/>
        <v>#N/A</v>
      </c>
      <c r="AT748" t="e">
        <f t="shared" ca="1" si="467"/>
        <v>#N/A</v>
      </c>
      <c r="AU748" t="e">
        <f t="shared" ca="1" si="467"/>
        <v>#N/A</v>
      </c>
    </row>
    <row r="749" spans="1:47" x14ac:dyDescent="0.25">
      <c r="A749">
        <v>717</v>
      </c>
      <c r="B749" s="74">
        <f ca="1">OFFSET(InputPriceData!B$15,CalculationsAndCharts!$A749+$A$11,0,1,1)</f>
        <v>40548</v>
      </c>
      <c r="C749" s="3">
        <f ca="1">OFFSET(InputPriceData!G$15,CalculationsAndCharts!$A749+$A$11,0,1,1)</f>
        <v>2831200</v>
      </c>
      <c r="D749" s="4">
        <f ca="1">OFFSET(InputPriceData!C$15,CalculationsAndCharts!$A749+$A$11,IF($C$7,7,0),1,1)</f>
        <v>29.94</v>
      </c>
      <c r="E749" s="4">
        <f ca="1">OFFSET(InputPriceData!D$15,CalculationsAndCharts!$A749+$A$11,IF($C$7,7,0),1,1)</f>
        <v>30.19</v>
      </c>
      <c r="F749" s="4">
        <f ca="1">OFFSET(InputPriceData!E$15,CalculationsAndCharts!$A749+$A$11,IF($C$7,7,0),1,1)</f>
        <v>29.01</v>
      </c>
      <c r="G749" s="4">
        <f ca="1">OFFSET(InputPriceData!F$15,CalculationsAndCharts!$A749+$A$11,IF($C$7,7,0),1,1)</f>
        <v>30.1</v>
      </c>
      <c r="H749" s="126" t="e">
        <f t="shared" si="437"/>
        <v>#N/A</v>
      </c>
      <c r="I749" s="41" t="e">
        <f t="shared" si="436"/>
        <v>#N/A</v>
      </c>
      <c r="J749" s="41" t="e">
        <f t="shared" si="436"/>
        <v>#N/A</v>
      </c>
      <c r="K749" s="215">
        <f t="shared" ca="1" si="438"/>
        <v>30.54443002770104</v>
      </c>
      <c r="L749" s="215">
        <f t="shared" ca="1" si="459"/>
        <v>30.54443002770104</v>
      </c>
      <c r="M749" s="121">
        <f t="shared" ca="1" si="439"/>
        <v>-0.70934936475251931</v>
      </c>
      <c r="N749" s="121">
        <f t="shared" ca="1" si="460"/>
        <v>-0.39530070646772353</v>
      </c>
      <c r="O749" s="121">
        <f t="shared" ca="1" si="461"/>
        <v>-0.34572890175305326</v>
      </c>
      <c r="P749" s="121">
        <f t="shared" ca="1" si="468"/>
        <v>-1.2750976043506093</v>
      </c>
      <c r="Q749" s="121">
        <f t="shared" ca="1" si="440"/>
        <v>0.94666077674434412</v>
      </c>
      <c r="R749" s="121">
        <f t="shared" ca="1" si="441"/>
        <v>0.71616581556373227</v>
      </c>
      <c r="S749" s="121"/>
      <c r="T749" s="124">
        <f t="shared" ca="1" si="442"/>
        <v>31.3</v>
      </c>
      <c r="U749" s="124">
        <f t="shared" ca="1" si="443"/>
        <v>30.1</v>
      </c>
      <c r="V749" s="121">
        <f t="shared" ca="1" si="444"/>
        <v>0</v>
      </c>
      <c r="W749" s="121" t="e">
        <f t="shared" si="462"/>
        <v>#N/A</v>
      </c>
      <c r="X749" s="124">
        <f t="shared" si="463"/>
        <v>0.2</v>
      </c>
      <c r="Y749" s="124">
        <f t="shared" si="464"/>
        <v>0.8</v>
      </c>
      <c r="Z749" t="e">
        <f t="shared" ca="1" si="445"/>
        <v>#N/A</v>
      </c>
      <c r="AA749" t="e">
        <f t="shared" ca="1" si="446"/>
        <v>#N/A</v>
      </c>
      <c r="AB749" t="e">
        <f t="shared" ca="1" si="447"/>
        <v>#N/A</v>
      </c>
      <c r="AC749" t="e">
        <f t="shared" ca="1" si="448"/>
        <v>#N/A</v>
      </c>
      <c r="AD749" t="b">
        <f t="shared" ca="1" si="449"/>
        <v>0</v>
      </c>
      <c r="AE749" t="b">
        <f t="shared" ca="1" si="435"/>
        <v>0</v>
      </c>
      <c r="AF749" t="b">
        <f t="shared" ca="1" si="465"/>
        <v>1</v>
      </c>
      <c r="AG749" t="b">
        <f t="shared" ca="1" si="450"/>
        <v>0</v>
      </c>
      <c r="AH749" t="b">
        <f t="shared" ca="1" si="431"/>
        <v>0</v>
      </c>
      <c r="AI749" s="225" t="e">
        <f t="shared" ca="1" si="451"/>
        <v>#N/A</v>
      </c>
      <c r="AJ749" s="225" t="e">
        <f t="shared" ca="1" si="452"/>
        <v>#N/A</v>
      </c>
      <c r="AK749" s="225" t="e">
        <f t="shared" ca="1" si="453"/>
        <v>#N/A</v>
      </c>
      <c r="AL749" s="225" t="e">
        <f t="shared" ca="1" si="454"/>
        <v>#N/A</v>
      </c>
      <c r="AM749" t="b">
        <f t="shared" ca="1" si="455"/>
        <v>0</v>
      </c>
      <c r="AN749" t="b">
        <f t="shared" ca="1" si="432"/>
        <v>0</v>
      </c>
      <c r="AO749" t="b">
        <f t="shared" ca="1" si="466"/>
        <v>0</v>
      </c>
      <c r="AP749" t="b">
        <f t="shared" ca="1" si="456"/>
        <v>0</v>
      </c>
      <c r="AQ749" t="b">
        <f t="shared" ca="1" si="433"/>
        <v>0</v>
      </c>
      <c r="AR749" s="124" t="e">
        <f t="shared" ca="1" si="457"/>
        <v>#N/A</v>
      </c>
      <c r="AS749" s="124" t="e">
        <f t="shared" ca="1" si="458"/>
        <v>#N/A</v>
      </c>
      <c r="AT749" t="e">
        <f t="shared" ca="1" si="467"/>
        <v>#N/A</v>
      </c>
      <c r="AU749" t="e">
        <f t="shared" ca="1" si="467"/>
        <v>#N/A</v>
      </c>
    </row>
    <row r="750" spans="1:47" x14ac:dyDescent="0.25">
      <c r="A750">
        <v>718</v>
      </c>
      <c r="B750" s="74">
        <f ca="1">OFFSET(InputPriceData!B$15,CalculationsAndCharts!$A750+$A$11,0,1,1)</f>
        <v>40547</v>
      </c>
      <c r="C750" s="3">
        <f ca="1">OFFSET(InputPriceData!G$15,CalculationsAndCharts!$A750+$A$11,0,1,1)</f>
        <v>1282700</v>
      </c>
      <c r="D750" s="4">
        <f ca="1">OFFSET(InputPriceData!C$15,CalculationsAndCharts!$A750+$A$11,IF($C$7,7,0),1,1)</f>
        <v>30.85</v>
      </c>
      <c r="E750" s="4">
        <f ca="1">OFFSET(InputPriceData!D$15,CalculationsAndCharts!$A750+$A$11,IF($C$7,7,0),1,1)</f>
        <v>30.99</v>
      </c>
      <c r="F750" s="4">
        <f ca="1">OFFSET(InputPriceData!E$15,CalculationsAndCharts!$A750+$A$11,IF($C$7,7,0),1,1)</f>
        <v>30.23</v>
      </c>
      <c r="G750" s="4">
        <f ca="1">OFFSET(InputPriceData!F$15,CalculationsAndCharts!$A750+$A$11,IF($C$7,7,0),1,1)</f>
        <v>30.54</v>
      </c>
      <c r="H750" s="126" t="e">
        <f t="shared" si="437"/>
        <v>#N/A</v>
      </c>
      <c r="I750" s="41" t="e">
        <f t="shared" si="436"/>
        <v>#N/A</v>
      </c>
      <c r="J750" s="41" t="e">
        <f t="shared" si="436"/>
        <v>#N/A</v>
      </c>
      <c r="K750" s="215">
        <f t="shared" ca="1" si="438"/>
        <v>30.631587564501686</v>
      </c>
      <c r="L750" s="215">
        <f t="shared" ca="1" si="459"/>
        <v>30.631587564501686</v>
      </c>
      <c r="M750" s="121">
        <f t="shared" ca="1" si="439"/>
        <v>-0.36378332540533947</v>
      </c>
      <c r="N750" s="121">
        <f t="shared" ca="1" si="460"/>
        <v>-0.36797424934649647</v>
      </c>
      <c r="O750" s="121">
        <f t="shared" ca="1" si="461"/>
        <v>-0.34572890175305326</v>
      </c>
      <c r="P750" s="121">
        <f t="shared" ca="1" si="468"/>
        <v>-1.2750976043506093</v>
      </c>
      <c r="Q750" s="121">
        <f t="shared" ca="1" si="440"/>
        <v>0.97606402331898179</v>
      </c>
      <c r="R750" s="121">
        <f t="shared" ca="1" si="441"/>
        <v>0.56419427608449735</v>
      </c>
      <c r="S750" s="121"/>
      <c r="T750" s="124">
        <f t="shared" ca="1" si="442"/>
        <v>31.6</v>
      </c>
      <c r="U750" s="124">
        <f t="shared" ca="1" si="443"/>
        <v>30.5</v>
      </c>
      <c r="V750" s="121">
        <f t="shared" ca="1" si="444"/>
        <v>3.6363636363635543E-2</v>
      </c>
      <c r="W750" s="121" t="e">
        <f t="shared" si="462"/>
        <v>#N/A</v>
      </c>
      <c r="X750" s="124">
        <f t="shared" si="463"/>
        <v>0.2</v>
      </c>
      <c r="Y750" s="124">
        <f t="shared" si="464"/>
        <v>0.8</v>
      </c>
      <c r="Z750" t="e">
        <f t="shared" ca="1" si="445"/>
        <v>#N/A</v>
      </c>
      <c r="AA750" t="e">
        <f t="shared" ca="1" si="446"/>
        <v>#N/A</v>
      </c>
      <c r="AB750" t="e">
        <f t="shared" ca="1" si="447"/>
        <v>#N/A</v>
      </c>
      <c r="AC750" t="e">
        <f t="shared" ca="1" si="448"/>
        <v>#N/A</v>
      </c>
      <c r="AD750" t="b">
        <f t="shared" ca="1" si="449"/>
        <v>0</v>
      </c>
      <c r="AE750" t="b">
        <f t="shared" ca="1" si="435"/>
        <v>0</v>
      </c>
      <c r="AF750" t="b">
        <f t="shared" ca="1" si="465"/>
        <v>1</v>
      </c>
      <c r="AG750" t="b">
        <f t="shared" ca="1" si="450"/>
        <v>0</v>
      </c>
      <c r="AH750" t="b">
        <f t="shared" ca="1" si="431"/>
        <v>0</v>
      </c>
      <c r="AI750" s="225" t="e">
        <f t="shared" ca="1" si="451"/>
        <v>#N/A</v>
      </c>
      <c r="AJ750" s="225" t="e">
        <f t="shared" ca="1" si="452"/>
        <v>#N/A</v>
      </c>
      <c r="AK750" s="225" t="e">
        <f t="shared" ca="1" si="453"/>
        <v>#N/A</v>
      </c>
      <c r="AL750" s="225" t="e">
        <f t="shared" ca="1" si="454"/>
        <v>#N/A</v>
      </c>
      <c r="AM750" t="b">
        <f t="shared" ca="1" si="455"/>
        <v>0</v>
      </c>
      <c r="AN750" t="b">
        <f t="shared" ca="1" si="432"/>
        <v>0</v>
      </c>
      <c r="AO750" t="b">
        <f t="shared" ca="1" si="466"/>
        <v>0</v>
      </c>
      <c r="AP750" t="b">
        <f t="shared" ca="1" si="456"/>
        <v>0</v>
      </c>
      <c r="AQ750" t="b">
        <f t="shared" ca="1" si="433"/>
        <v>0</v>
      </c>
      <c r="AR750" s="124" t="e">
        <f t="shared" ca="1" si="457"/>
        <v>#N/A</v>
      </c>
      <c r="AS750" s="124" t="e">
        <f t="shared" ca="1" si="458"/>
        <v>#N/A</v>
      </c>
      <c r="AT750" t="e">
        <f t="shared" ca="1" si="467"/>
        <v>#N/A</v>
      </c>
      <c r="AU750" t="e">
        <f t="shared" ca="1" si="467"/>
        <v>#N/A</v>
      </c>
    </row>
    <row r="751" spans="1:47" x14ac:dyDescent="0.25">
      <c r="A751">
        <v>719</v>
      </c>
      <c r="B751" s="74">
        <f ca="1">OFFSET(InputPriceData!B$15,CalculationsAndCharts!$A751+$A$11,0,1,1)</f>
        <v>40546</v>
      </c>
      <c r="C751" s="3">
        <f ca="1">OFFSET(InputPriceData!G$15,CalculationsAndCharts!$A751+$A$11,0,1,1)</f>
        <v>800500</v>
      </c>
      <c r="D751" s="4">
        <f ca="1">OFFSET(InputPriceData!C$15,CalculationsAndCharts!$A751+$A$11,IF($C$7,7,0),1,1)</f>
        <v>31</v>
      </c>
      <c r="E751" s="4">
        <f ca="1">OFFSET(InputPriceData!D$15,CalculationsAndCharts!$A751+$A$11,IF($C$7,7,0),1,1)</f>
        <v>31</v>
      </c>
      <c r="F751" s="4">
        <f ca="1">OFFSET(InputPriceData!E$15,CalculationsAndCharts!$A751+$A$11,IF($C$7,7,0),1,1)</f>
        <v>30.55</v>
      </c>
      <c r="G751" s="4">
        <f ca="1">OFFSET(InputPriceData!F$15,CalculationsAndCharts!$A751+$A$11,IF($C$7,7,0),1,1)</f>
        <v>30.67</v>
      </c>
      <c r="H751" s="126" t="e">
        <f t="shared" si="437"/>
        <v>#N/A</v>
      </c>
      <c r="I751" s="41" t="e">
        <f t="shared" si="436"/>
        <v>#N/A</v>
      </c>
      <c r="J751" s="41" t="e">
        <f t="shared" si="436"/>
        <v>#N/A</v>
      </c>
      <c r="K751" s="215">
        <f t="shared" ca="1" si="438"/>
        <v>30.651728191874078</v>
      </c>
      <c r="L751" s="215">
        <f t="shared" ca="1" si="459"/>
        <v>30.651728191874078</v>
      </c>
      <c r="M751" s="121">
        <f t="shared" ca="1" si="439"/>
        <v>-0.28524752768759576</v>
      </c>
      <c r="N751" s="121">
        <f t="shared" ca="1" si="460"/>
        <v>-0.40529560815936533</v>
      </c>
      <c r="O751" s="121">
        <f t="shared" ca="1" si="461"/>
        <v>6.1781821357666966E-2</v>
      </c>
      <c r="P751" s="121">
        <f t="shared" ca="1" si="468"/>
        <v>-1.2750976043506093</v>
      </c>
      <c r="Q751" s="121">
        <f t="shared" ca="1" si="440"/>
        <v>0.650621125185186</v>
      </c>
      <c r="R751" s="121">
        <f t="shared" ca="1" si="441"/>
        <v>0.43914007793112286</v>
      </c>
      <c r="S751" s="121"/>
      <c r="T751" s="124">
        <f t="shared" ca="1" si="442"/>
        <v>31.6</v>
      </c>
      <c r="U751" s="124">
        <f t="shared" ca="1" si="443"/>
        <v>30.5</v>
      </c>
      <c r="V751" s="121">
        <f t="shared" ca="1" si="444"/>
        <v>0.1545454545454559</v>
      </c>
      <c r="W751" s="121" t="e">
        <f t="shared" si="462"/>
        <v>#N/A</v>
      </c>
      <c r="X751" s="124">
        <f t="shared" si="463"/>
        <v>0.2</v>
      </c>
      <c r="Y751" s="124">
        <f t="shared" si="464"/>
        <v>0.8</v>
      </c>
      <c r="Z751" t="e">
        <f t="shared" ca="1" si="445"/>
        <v>#N/A</v>
      </c>
      <c r="AA751" t="e">
        <f t="shared" ca="1" si="446"/>
        <v>#N/A</v>
      </c>
      <c r="AB751" t="e">
        <f t="shared" ca="1" si="447"/>
        <v>#N/A</v>
      </c>
      <c r="AC751" t="e">
        <f t="shared" ca="1" si="448"/>
        <v>#N/A</v>
      </c>
      <c r="AD751" t="b">
        <f t="shared" ca="1" si="449"/>
        <v>0</v>
      </c>
      <c r="AE751" t="b">
        <f t="shared" ca="1" si="435"/>
        <v>0</v>
      </c>
      <c r="AF751" t="b">
        <f t="shared" ca="1" si="465"/>
        <v>1</v>
      </c>
      <c r="AG751" t="b">
        <f t="shared" ca="1" si="450"/>
        <v>0</v>
      </c>
      <c r="AH751" t="b">
        <f t="shared" ca="1" si="431"/>
        <v>0</v>
      </c>
      <c r="AI751" s="225" t="e">
        <f t="shared" ca="1" si="451"/>
        <v>#N/A</v>
      </c>
      <c r="AJ751" s="225" t="e">
        <f t="shared" ca="1" si="452"/>
        <v>#N/A</v>
      </c>
      <c r="AK751" s="225" t="e">
        <f t="shared" ca="1" si="453"/>
        <v>#N/A</v>
      </c>
      <c r="AL751" s="225" t="e">
        <f t="shared" ca="1" si="454"/>
        <v>#N/A</v>
      </c>
      <c r="AM751" t="b">
        <f t="shared" ca="1" si="455"/>
        <v>0</v>
      </c>
      <c r="AN751" t="b">
        <f t="shared" ca="1" si="432"/>
        <v>0</v>
      </c>
      <c r="AO751" t="b">
        <f t="shared" ca="1" si="466"/>
        <v>0</v>
      </c>
      <c r="AP751" t="b">
        <f t="shared" ca="1" si="456"/>
        <v>0</v>
      </c>
      <c r="AQ751" t="b">
        <f t="shared" ca="1" si="433"/>
        <v>0</v>
      </c>
      <c r="AR751" s="124" t="e">
        <f t="shared" ca="1" si="457"/>
        <v>#N/A</v>
      </c>
      <c r="AS751" s="124" t="e">
        <f t="shared" ca="1" si="458"/>
        <v>#N/A</v>
      </c>
      <c r="AT751" t="e">
        <f t="shared" ca="1" si="467"/>
        <v>#N/A</v>
      </c>
      <c r="AU751" t="e">
        <f t="shared" ca="1" si="467"/>
        <v>#N/A</v>
      </c>
    </row>
    <row r="752" spans="1:47" x14ac:dyDescent="0.25">
      <c r="A752">
        <v>720</v>
      </c>
      <c r="B752" s="74">
        <f ca="1">OFFSET(InputPriceData!B$15,CalculationsAndCharts!$A752+$A$11,0,1,1)</f>
        <v>40543</v>
      </c>
      <c r="C752" s="3">
        <f ca="1">OFFSET(InputPriceData!G$15,CalculationsAndCharts!$A752+$A$11,0,1,1)</f>
        <v>572400</v>
      </c>
      <c r="D752" s="4">
        <f ca="1">OFFSET(InputPriceData!C$15,CalculationsAndCharts!$A752+$A$11,IF($C$7,7,0),1,1)</f>
        <v>30.61</v>
      </c>
      <c r="E752" s="4">
        <f ca="1">OFFSET(InputPriceData!D$15,CalculationsAndCharts!$A752+$A$11,IF($C$7,7,0),1,1)</f>
        <v>30.84</v>
      </c>
      <c r="F752" s="4">
        <f ca="1">OFFSET(InputPriceData!E$15,CalculationsAndCharts!$A752+$A$11,IF($C$7,7,0),1,1)</f>
        <v>30.34</v>
      </c>
      <c r="G752" s="4">
        <f ca="1">OFFSET(InputPriceData!F$15,CalculationsAndCharts!$A752+$A$11,IF($C$7,7,0),1,1)</f>
        <v>30.67</v>
      </c>
      <c r="H752" s="126" t="e">
        <f t="shared" si="437"/>
        <v>#N/A</v>
      </c>
      <c r="I752" s="41" t="e">
        <f t="shared" si="436"/>
        <v>#N/A</v>
      </c>
      <c r="J752" s="41" t="e">
        <f t="shared" si="436"/>
        <v>#N/A</v>
      </c>
      <c r="K752" s="215">
        <f t="shared" ca="1" si="438"/>
        <v>30.671937662118992</v>
      </c>
      <c r="L752" s="215">
        <f t="shared" ca="1" si="459"/>
        <v>30.671937662118992</v>
      </c>
      <c r="M752" s="121">
        <f t="shared" ca="1" si="439"/>
        <v>-0.33095878686481417</v>
      </c>
      <c r="N752" s="121">
        <f t="shared" ca="1" si="460"/>
        <v>-0.44631970071457422</v>
      </c>
      <c r="O752" s="121">
        <f t="shared" ca="1" si="461"/>
        <v>0.37287761621174764</v>
      </c>
      <c r="P752" s="121">
        <f t="shared" ca="1" si="468"/>
        <v>-1.2750976043506093</v>
      </c>
      <c r="Q752" s="121">
        <f t="shared" ca="1" si="440"/>
        <v>0.50290677511110993</v>
      </c>
      <c r="R752" s="121">
        <f t="shared" ca="1" si="441"/>
        <v>0.36539667063888692</v>
      </c>
      <c r="S752" s="121"/>
      <c r="T752" s="124">
        <f t="shared" ca="1" si="442"/>
        <v>33.43</v>
      </c>
      <c r="U752" s="124">
        <f t="shared" ca="1" si="443"/>
        <v>30.5</v>
      </c>
      <c r="V752" s="121">
        <f t="shared" ca="1" si="444"/>
        <v>5.8020477815700244E-2</v>
      </c>
      <c r="W752" s="121" t="e">
        <f t="shared" si="462"/>
        <v>#N/A</v>
      </c>
      <c r="X752" s="124">
        <f t="shared" si="463"/>
        <v>0.2</v>
      </c>
      <c r="Y752" s="124">
        <f t="shared" si="464"/>
        <v>0.8</v>
      </c>
      <c r="Z752" t="e">
        <f t="shared" ca="1" si="445"/>
        <v>#N/A</v>
      </c>
      <c r="AA752" t="e">
        <f t="shared" ca="1" si="446"/>
        <v>#N/A</v>
      </c>
      <c r="AB752" t="e">
        <f t="shared" ca="1" si="447"/>
        <v>#N/A</v>
      </c>
      <c r="AC752" t="e">
        <f t="shared" ca="1" si="448"/>
        <v>#N/A</v>
      </c>
      <c r="AD752" t="b">
        <f t="shared" ca="1" si="449"/>
        <v>0</v>
      </c>
      <c r="AE752" t="b">
        <f t="shared" ca="1" si="435"/>
        <v>0</v>
      </c>
      <c r="AF752" t="b">
        <f t="shared" ca="1" si="465"/>
        <v>1</v>
      </c>
      <c r="AG752" t="b">
        <f t="shared" ca="1" si="450"/>
        <v>0</v>
      </c>
      <c r="AH752" t="b">
        <f t="shared" ca="1" si="431"/>
        <v>0</v>
      </c>
      <c r="AI752" s="225" t="e">
        <f t="shared" ca="1" si="451"/>
        <v>#N/A</v>
      </c>
      <c r="AJ752" s="225" t="e">
        <f t="shared" ca="1" si="452"/>
        <v>#N/A</v>
      </c>
      <c r="AK752" s="225" t="e">
        <f t="shared" ca="1" si="453"/>
        <v>#N/A</v>
      </c>
      <c r="AL752" s="225" t="e">
        <f t="shared" ca="1" si="454"/>
        <v>#N/A</v>
      </c>
      <c r="AM752" t="b">
        <f t="shared" ca="1" si="455"/>
        <v>0</v>
      </c>
      <c r="AN752" t="b">
        <f t="shared" ca="1" si="432"/>
        <v>0</v>
      </c>
      <c r="AO752" t="b">
        <f t="shared" ca="1" si="466"/>
        <v>0</v>
      </c>
      <c r="AP752" t="b">
        <f t="shared" ca="1" si="456"/>
        <v>0</v>
      </c>
      <c r="AQ752" t="b">
        <f t="shared" ca="1" si="433"/>
        <v>0</v>
      </c>
      <c r="AR752" s="124" t="e">
        <f t="shared" ca="1" si="457"/>
        <v>#N/A</v>
      </c>
      <c r="AS752" s="124" t="e">
        <f t="shared" ca="1" si="458"/>
        <v>#N/A</v>
      </c>
      <c r="AT752" t="e">
        <f t="shared" ca="1" si="467"/>
        <v>#N/A</v>
      </c>
      <c r="AU752" t="e">
        <f t="shared" ca="1" si="467"/>
        <v>#N/A</v>
      </c>
    </row>
    <row r="753" spans="1:47" x14ac:dyDescent="0.25">
      <c r="A753">
        <v>721</v>
      </c>
      <c r="B753" s="74">
        <f ca="1">OFFSET(InputPriceData!B$15,CalculationsAndCharts!$A753+$A$11,0,1,1)</f>
        <v>40542</v>
      </c>
      <c r="C753" s="3">
        <f ca="1">OFFSET(InputPriceData!G$15,CalculationsAndCharts!$A753+$A$11,0,1,1)</f>
        <v>2938300</v>
      </c>
      <c r="D753" s="4">
        <f ca="1">OFFSET(InputPriceData!C$15,CalculationsAndCharts!$A753+$A$11,IF($C$7,7,0),1,1)</f>
        <v>30.75</v>
      </c>
      <c r="E753" s="4">
        <f ca="1">OFFSET(InputPriceData!D$15,CalculationsAndCharts!$A753+$A$11,IF($C$7,7,0),1,1)</f>
        <v>30.9</v>
      </c>
      <c r="F753" s="4">
        <f ca="1">OFFSET(InputPriceData!E$15,CalculationsAndCharts!$A753+$A$11,IF($C$7,7,0),1,1)</f>
        <v>30.31</v>
      </c>
      <c r="G753" s="4">
        <f ca="1">OFFSET(InputPriceData!F$15,CalculationsAndCharts!$A753+$A$11,IF($C$7,7,0),1,1)</f>
        <v>30.58</v>
      </c>
      <c r="H753" s="126" t="e">
        <f t="shared" si="437"/>
        <v>#N/A</v>
      </c>
      <c r="I753" s="41" t="e">
        <f t="shared" ref="I753:J772" si="469">IF($A753=$E$25,I$32,NA())</f>
        <v>#N/A</v>
      </c>
      <c r="J753" s="41" t="e">
        <f t="shared" si="469"/>
        <v>#N/A</v>
      </c>
      <c r="K753" s="215">
        <f t="shared" ca="1" si="438"/>
        <v>30.71988116362137</v>
      </c>
      <c r="L753" s="215">
        <f t="shared" ca="1" si="459"/>
        <v>30.71988116362137</v>
      </c>
      <c r="M753" s="121">
        <f t="shared" ca="1" si="439"/>
        <v>-0.4818100454106013</v>
      </c>
      <c r="N753" s="121">
        <f t="shared" ca="1" si="460"/>
        <v>-0.46099677136797118</v>
      </c>
      <c r="O753" s="121">
        <f t="shared" ca="1" si="461"/>
        <v>0.69642688401674835</v>
      </c>
      <c r="P753" s="121">
        <f t="shared" ca="1" si="468"/>
        <v>-1.2750976043506093</v>
      </c>
      <c r="Q753" s="121">
        <f t="shared" ca="1" si="440"/>
        <v>0.41292960741096568</v>
      </c>
      <c r="R753" s="121">
        <f t="shared" ca="1" si="441"/>
        <v>0.31618903460304354</v>
      </c>
      <c r="S753" s="121"/>
      <c r="T753" s="124">
        <f t="shared" ca="1" si="442"/>
        <v>33.43</v>
      </c>
      <c r="U753" s="124">
        <f t="shared" ca="1" si="443"/>
        <v>30.5</v>
      </c>
      <c r="V753" s="121">
        <f t="shared" ca="1" si="444"/>
        <v>2.7303754266211025E-2</v>
      </c>
      <c r="W753" s="121" t="e">
        <f t="shared" si="462"/>
        <v>#N/A</v>
      </c>
      <c r="X753" s="124">
        <f t="shared" si="463"/>
        <v>0.2</v>
      </c>
      <c r="Y753" s="124">
        <f t="shared" si="464"/>
        <v>0.8</v>
      </c>
      <c r="Z753" t="e">
        <f t="shared" ca="1" si="445"/>
        <v>#N/A</v>
      </c>
      <c r="AA753" t="e">
        <f t="shared" ca="1" si="446"/>
        <v>#N/A</v>
      </c>
      <c r="AB753" t="e">
        <f t="shared" ca="1" si="447"/>
        <v>#N/A</v>
      </c>
      <c r="AC753" t="e">
        <f t="shared" ca="1" si="448"/>
        <v>#N/A</v>
      </c>
      <c r="AD753" t="b">
        <f t="shared" ca="1" si="449"/>
        <v>0</v>
      </c>
      <c r="AE753" t="b">
        <f t="shared" ca="1" si="435"/>
        <v>0</v>
      </c>
      <c r="AF753" t="b">
        <f t="shared" ca="1" si="465"/>
        <v>1</v>
      </c>
      <c r="AG753" t="b">
        <f t="shared" ca="1" si="450"/>
        <v>0</v>
      </c>
      <c r="AH753" t="b">
        <f t="shared" ca="1" si="431"/>
        <v>0</v>
      </c>
      <c r="AI753" s="225" t="e">
        <f t="shared" ca="1" si="451"/>
        <v>#N/A</v>
      </c>
      <c r="AJ753" s="225" t="e">
        <f t="shared" ca="1" si="452"/>
        <v>#N/A</v>
      </c>
      <c r="AK753" s="225" t="e">
        <f t="shared" ca="1" si="453"/>
        <v>#N/A</v>
      </c>
      <c r="AL753" s="225" t="e">
        <f t="shared" ca="1" si="454"/>
        <v>#N/A</v>
      </c>
      <c r="AM753" t="b">
        <f t="shared" ca="1" si="455"/>
        <v>0</v>
      </c>
      <c r="AN753" t="b">
        <f t="shared" ca="1" si="432"/>
        <v>0</v>
      </c>
      <c r="AO753" t="b">
        <f t="shared" ca="1" si="466"/>
        <v>0</v>
      </c>
      <c r="AP753" t="b">
        <f t="shared" ca="1" si="456"/>
        <v>0</v>
      </c>
      <c r="AQ753" t="b">
        <f t="shared" ca="1" si="433"/>
        <v>0</v>
      </c>
      <c r="AR753" s="124" t="e">
        <f t="shared" ca="1" si="457"/>
        <v>#N/A</v>
      </c>
      <c r="AS753" s="124" t="e">
        <f t="shared" ca="1" si="458"/>
        <v>#N/A</v>
      </c>
      <c r="AT753" t="e">
        <f t="shared" ca="1" si="467"/>
        <v>#N/A</v>
      </c>
      <c r="AU753" t="e">
        <f t="shared" ca="1" si="467"/>
        <v>#N/A</v>
      </c>
    </row>
    <row r="754" spans="1:47" x14ac:dyDescent="0.25">
      <c r="A754">
        <v>722</v>
      </c>
      <c r="B754" s="74">
        <f ca="1">OFFSET(InputPriceData!B$15,CalculationsAndCharts!$A754+$A$11,0,1,1)</f>
        <v>40541</v>
      </c>
      <c r="C754" s="3">
        <f ca="1">OFFSET(InputPriceData!G$15,CalculationsAndCharts!$A754+$A$11,0,1,1)</f>
        <v>439600</v>
      </c>
      <c r="D754" s="4">
        <f ca="1">OFFSET(InputPriceData!C$15,CalculationsAndCharts!$A754+$A$11,IF($C$7,7,0),1,1)</f>
        <v>30.68</v>
      </c>
      <c r="E754" s="4">
        <f ca="1">OFFSET(InputPriceData!D$15,CalculationsAndCharts!$A754+$A$11,IF($C$7,7,0),1,1)</f>
        <v>30.83</v>
      </c>
      <c r="F754" s="4">
        <f ca="1">OFFSET(InputPriceData!E$15,CalculationsAndCharts!$A754+$A$11,IF($C$7,7,0),1,1)</f>
        <v>30.52</v>
      </c>
      <c r="G754" s="4">
        <f ca="1">OFFSET(InputPriceData!F$15,CalculationsAndCharts!$A754+$A$11,IF($C$7,7,0),1,1)</f>
        <v>30.79</v>
      </c>
      <c r="H754" s="126" t="e">
        <f t="shared" si="437"/>
        <v>#N/A</v>
      </c>
      <c r="I754" s="41" t="e">
        <f t="shared" si="469"/>
        <v>#N/A</v>
      </c>
      <c r="J754" s="41" t="e">
        <f t="shared" si="469"/>
        <v>#N/A</v>
      </c>
      <c r="K754" s="215">
        <f t="shared" ca="1" si="438"/>
        <v>30.778052723559426</v>
      </c>
      <c r="L754" s="215">
        <f t="shared" ca="1" si="459"/>
        <v>30.778052723559426</v>
      </c>
      <c r="M754" s="121">
        <f t="shared" ca="1" si="439"/>
        <v>-0.32899838373578094</v>
      </c>
      <c r="N754" s="121">
        <f t="shared" ca="1" si="460"/>
        <v>-0.46307012492506811</v>
      </c>
      <c r="O754" s="121">
        <f t="shared" ca="1" si="461"/>
        <v>1.2207433042018534</v>
      </c>
      <c r="P754" s="121">
        <f t="shared" ca="1" si="468"/>
        <v>-1.2750976043506093</v>
      </c>
      <c r="Q754" s="121">
        <f t="shared" ca="1" si="440"/>
        <v>0.32535225969050269</v>
      </c>
      <c r="R754" s="121">
        <f t="shared" ca="1" si="441"/>
        <v>0.28377686798271712</v>
      </c>
      <c r="S754" s="121"/>
      <c r="T754" s="124">
        <f t="shared" ca="1" si="442"/>
        <v>33.43</v>
      </c>
      <c r="U754" s="124">
        <f t="shared" ca="1" si="443"/>
        <v>30.5</v>
      </c>
      <c r="V754" s="121">
        <f t="shared" ca="1" si="444"/>
        <v>9.8976109215016789E-2</v>
      </c>
      <c r="W754" s="121" t="e">
        <f t="shared" si="462"/>
        <v>#N/A</v>
      </c>
      <c r="X754" s="124">
        <f t="shared" si="463"/>
        <v>0.2</v>
      </c>
      <c r="Y754" s="124">
        <f t="shared" si="464"/>
        <v>0.8</v>
      </c>
      <c r="Z754" t="e">
        <f t="shared" ca="1" si="445"/>
        <v>#N/A</v>
      </c>
      <c r="AA754" t="e">
        <f t="shared" ca="1" si="446"/>
        <v>#N/A</v>
      </c>
      <c r="AB754" t="e">
        <f t="shared" ca="1" si="447"/>
        <v>#N/A</v>
      </c>
      <c r="AC754" t="e">
        <f t="shared" ca="1" si="448"/>
        <v>#N/A</v>
      </c>
      <c r="AD754" t="b">
        <f t="shared" ca="1" si="449"/>
        <v>0</v>
      </c>
      <c r="AE754" t="b">
        <f t="shared" ca="1" si="435"/>
        <v>0</v>
      </c>
      <c r="AF754" t="b">
        <f t="shared" ca="1" si="465"/>
        <v>1</v>
      </c>
      <c r="AG754" t="b">
        <f t="shared" ca="1" si="450"/>
        <v>0</v>
      </c>
      <c r="AH754" t="b">
        <f t="shared" ca="1" si="431"/>
        <v>0</v>
      </c>
      <c r="AI754" s="225" t="e">
        <f t="shared" ca="1" si="451"/>
        <v>#N/A</v>
      </c>
      <c r="AJ754" s="225" t="e">
        <f t="shared" ca="1" si="452"/>
        <v>#N/A</v>
      </c>
      <c r="AK754" s="225" t="e">
        <f t="shared" ca="1" si="453"/>
        <v>#N/A</v>
      </c>
      <c r="AL754" s="225" t="e">
        <f t="shared" ca="1" si="454"/>
        <v>#N/A</v>
      </c>
      <c r="AM754" t="b">
        <f t="shared" ca="1" si="455"/>
        <v>0</v>
      </c>
      <c r="AN754" t="b">
        <f t="shared" ca="1" si="432"/>
        <v>0</v>
      </c>
      <c r="AO754" t="b">
        <f t="shared" ca="1" si="466"/>
        <v>0</v>
      </c>
      <c r="AP754" t="b">
        <f t="shared" ca="1" si="456"/>
        <v>0</v>
      </c>
      <c r="AQ754" t="b">
        <f t="shared" ca="1" si="433"/>
        <v>0</v>
      </c>
      <c r="AR754" s="124" t="e">
        <f t="shared" ca="1" si="457"/>
        <v>#N/A</v>
      </c>
      <c r="AS754" s="124" t="e">
        <f t="shared" ca="1" si="458"/>
        <v>#N/A</v>
      </c>
      <c r="AT754" t="e">
        <f t="shared" ca="1" si="467"/>
        <v>#N/A</v>
      </c>
      <c r="AU754" t="e">
        <f t="shared" ca="1" si="467"/>
        <v>#N/A</v>
      </c>
    </row>
    <row r="755" spans="1:47" x14ac:dyDescent="0.25">
      <c r="A755">
        <v>723</v>
      </c>
      <c r="B755" s="74">
        <f ca="1">OFFSET(InputPriceData!B$15,CalculationsAndCharts!$A755+$A$11,0,1,1)</f>
        <v>40540</v>
      </c>
      <c r="C755" s="3">
        <f ca="1">OFFSET(InputPriceData!G$15,CalculationsAndCharts!$A755+$A$11,0,1,1)</f>
        <v>870800</v>
      </c>
      <c r="D755" s="4">
        <f ca="1">OFFSET(InputPriceData!C$15,CalculationsAndCharts!$A755+$A$11,IF($C$7,7,0),1,1)</f>
        <v>30.77</v>
      </c>
      <c r="E755" s="4">
        <f ca="1">OFFSET(InputPriceData!D$15,CalculationsAndCharts!$A755+$A$11,IF($C$7,7,0),1,1)</f>
        <v>30.78</v>
      </c>
      <c r="F755" s="4">
        <f ca="1">OFFSET(InputPriceData!E$15,CalculationsAndCharts!$A755+$A$11,IF($C$7,7,0),1,1)</f>
        <v>30.28</v>
      </c>
      <c r="G755" s="4">
        <f ca="1">OFFSET(InputPriceData!F$15,CalculationsAndCharts!$A755+$A$11,IF($C$7,7,0),1,1)</f>
        <v>30.62</v>
      </c>
      <c r="H755" s="126" t="e">
        <f t="shared" si="437"/>
        <v>#N/A</v>
      </c>
      <c r="I755" s="41" t="e">
        <f t="shared" si="469"/>
        <v>#N/A</v>
      </c>
      <c r="J755" s="41" t="e">
        <f t="shared" si="469"/>
        <v>#N/A</v>
      </c>
      <c r="K755" s="215">
        <f t="shared" ca="1" si="438"/>
        <v>30.862217475346501</v>
      </c>
      <c r="L755" s="215">
        <f t="shared" ca="1" si="459"/>
        <v>30.862217475346501</v>
      </c>
      <c r="M755" s="121">
        <f t="shared" ca="1" si="439"/>
        <v>-0.55976168700901008</v>
      </c>
      <c r="N755" s="121">
        <f t="shared" ca="1" si="460"/>
        <v>-0.43262025206642141</v>
      </c>
      <c r="O755" s="121">
        <f t="shared" ca="1" si="461"/>
        <v>1.6568469429728867</v>
      </c>
      <c r="P755" s="121">
        <f t="shared" ca="1" si="468"/>
        <v>-1.2750976043506093</v>
      </c>
      <c r="Q755" s="121">
        <f t="shared" ca="1" si="440"/>
        <v>0.28734423134068682</v>
      </c>
      <c r="R755" s="121">
        <f t="shared" ca="1" si="441"/>
        <v>0.25750986417764699</v>
      </c>
      <c r="S755" s="121"/>
      <c r="T755" s="124">
        <f t="shared" ca="1" si="442"/>
        <v>33.43</v>
      </c>
      <c r="U755" s="124">
        <f t="shared" ca="1" si="443"/>
        <v>30.5</v>
      </c>
      <c r="V755" s="121">
        <f t="shared" ca="1" si="444"/>
        <v>4.0955631399317752E-2</v>
      </c>
      <c r="W755" s="121" t="e">
        <f t="shared" si="462"/>
        <v>#N/A</v>
      </c>
      <c r="X755" s="124">
        <f t="shared" si="463"/>
        <v>0.2</v>
      </c>
      <c r="Y755" s="124">
        <f t="shared" si="464"/>
        <v>0.8</v>
      </c>
      <c r="Z755" t="e">
        <f t="shared" ca="1" si="445"/>
        <v>#N/A</v>
      </c>
      <c r="AA755" t="e">
        <f t="shared" ca="1" si="446"/>
        <v>#N/A</v>
      </c>
      <c r="AB755" t="e">
        <f t="shared" ca="1" si="447"/>
        <v>#N/A</v>
      </c>
      <c r="AC755" t="e">
        <f t="shared" ca="1" si="448"/>
        <v>#N/A</v>
      </c>
      <c r="AD755" t="b">
        <f t="shared" ca="1" si="449"/>
        <v>0</v>
      </c>
      <c r="AE755" t="b">
        <f t="shared" ca="1" si="435"/>
        <v>0</v>
      </c>
      <c r="AF755" t="b">
        <f t="shared" ca="1" si="465"/>
        <v>1</v>
      </c>
      <c r="AG755" t="b">
        <f t="shared" ca="1" si="450"/>
        <v>0</v>
      </c>
      <c r="AH755" t="b">
        <f t="shared" ca="1" si="431"/>
        <v>0</v>
      </c>
      <c r="AI755" s="225" t="e">
        <f t="shared" ca="1" si="451"/>
        <v>#N/A</v>
      </c>
      <c r="AJ755" s="225" t="e">
        <f t="shared" ca="1" si="452"/>
        <v>#N/A</v>
      </c>
      <c r="AK755" s="225" t="e">
        <f t="shared" ca="1" si="453"/>
        <v>#N/A</v>
      </c>
      <c r="AL755" s="225" t="e">
        <f t="shared" ca="1" si="454"/>
        <v>#N/A</v>
      </c>
      <c r="AM755" t="b">
        <f t="shared" ca="1" si="455"/>
        <v>0</v>
      </c>
      <c r="AN755" t="b">
        <f t="shared" ca="1" si="432"/>
        <v>0</v>
      </c>
      <c r="AO755" t="b">
        <f t="shared" ca="1" si="466"/>
        <v>0</v>
      </c>
      <c r="AP755" t="b">
        <f t="shared" ca="1" si="456"/>
        <v>0</v>
      </c>
      <c r="AQ755" t="b">
        <f t="shared" ca="1" si="433"/>
        <v>0</v>
      </c>
      <c r="AR755" s="124" t="e">
        <f t="shared" ca="1" si="457"/>
        <v>#N/A</v>
      </c>
      <c r="AS755" s="124" t="e">
        <f t="shared" ca="1" si="458"/>
        <v>#N/A</v>
      </c>
      <c r="AT755" t="e">
        <f t="shared" ca="1" si="467"/>
        <v>#N/A</v>
      </c>
      <c r="AU755" t="e">
        <f t="shared" ca="1" si="467"/>
        <v>#N/A</v>
      </c>
    </row>
    <row r="756" spans="1:47" x14ac:dyDescent="0.25">
      <c r="A756">
        <v>724</v>
      </c>
      <c r="B756" s="74">
        <f ca="1">OFFSET(InputPriceData!B$15,CalculationsAndCharts!$A756+$A$11,0,1,1)</f>
        <v>40539</v>
      </c>
      <c r="C756" s="3">
        <f ca="1">OFFSET(InputPriceData!G$15,CalculationsAndCharts!$A756+$A$11,0,1,1)</f>
        <v>341900</v>
      </c>
      <c r="D756" s="4">
        <f ca="1">OFFSET(InputPriceData!C$15,CalculationsAndCharts!$A756+$A$11,IF($C$7,7,0),1,1)</f>
        <v>30.83</v>
      </c>
      <c r="E756" s="4">
        <f ca="1">OFFSET(InputPriceData!D$15,CalculationsAndCharts!$A756+$A$11,IF($C$7,7,0),1,1)</f>
        <v>30.98</v>
      </c>
      <c r="F756" s="4">
        <f ca="1">OFFSET(InputPriceData!E$15,CalculationsAndCharts!$A756+$A$11,IF($C$7,7,0),1,1)</f>
        <v>30.59</v>
      </c>
      <c r="G756" s="4">
        <f ca="1">OFFSET(InputPriceData!F$15,CalculationsAndCharts!$A756+$A$11,IF($C$7,7,0),1,1)</f>
        <v>30.63</v>
      </c>
      <c r="H756" s="126" t="e">
        <f t="shared" si="437"/>
        <v>#N/A</v>
      </c>
      <c r="I756" s="41" t="e">
        <f t="shared" si="469"/>
        <v>#N/A</v>
      </c>
      <c r="J756" s="41" t="e">
        <f t="shared" si="469"/>
        <v>#N/A</v>
      </c>
      <c r="K756" s="215">
        <f t="shared" ca="1" si="438"/>
        <v>30.970089803622727</v>
      </c>
      <c r="L756" s="215">
        <f t="shared" ca="1" si="459"/>
        <v>30.970089803622727</v>
      </c>
      <c r="M756" s="121">
        <f t="shared" ca="1" si="439"/>
        <v>-0.63433687881701939</v>
      </c>
      <c r="N756" s="121">
        <f t="shared" ca="1" si="460"/>
        <v>-0.36582396685875146</v>
      </c>
      <c r="O756" s="121">
        <f t="shared" ca="1" si="461"/>
        <v>1.9924140868390516</v>
      </c>
      <c r="P756" s="121">
        <f t="shared" ca="1" si="468"/>
        <v>-1.2750976043506093</v>
      </c>
      <c r="Q756" s="121">
        <f t="shared" ca="1" si="440"/>
        <v>0.27827708771282234</v>
      </c>
      <c r="R756" s="121">
        <f t="shared" ca="1" si="441"/>
        <v>0.22370383432384794</v>
      </c>
      <c r="S756" s="121"/>
      <c r="T756" s="124">
        <f t="shared" ca="1" si="442"/>
        <v>33.43</v>
      </c>
      <c r="U756" s="124">
        <f t="shared" ca="1" si="443"/>
        <v>30.5</v>
      </c>
      <c r="V756" s="121">
        <f t="shared" ca="1" si="444"/>
        <v>4.4368600682593524E-2</v>
      </c>
      <c r="W756" s="121" t="e">
        <f t="shared" si="462"/>
        <v>#N/A</v>
      </c>
      <c r="X756" s="124">
        <f t="shared" si="463"/>
        <v>0.2</v>
      </c>
      <c r="Y756" s="124">
        <f t="shared" si="464"/>
        <v>0.8</v>
      </c>
      <c r="Z756" t="e">
        <f t="shared" ca="1" si="445"/>
        <v>#N/A</v>
      </c>
      <c r="AA756" t="e">
        <f t="shared" ca="1" si="446"/>
        <v>#N/A</v>
      </c>
      <c r="AB756" t="e">
        <f t="shared" ca="1" si="447"/>
        <v>#N/A</v>
      </c>
      <c r="AC756" t="e">
        <f t="shared" ca="1" si="448"/>
        <v>#N/A</v>
      </c>
      <c r="AD756" t="b">
        <f t="shared" ca="1" si="449"/>
        <v>0</v>
      </c>
      <c r="AE756" t="b">
        <f t="shared" ca="1" si="435"/>
        <v>0</v>
      </c>
      <c r="AF756" t="b">
        <f t="shared" ca="1" si="465"/>
        <v>1</v>
      </c>
      <c r="AG756" t="b">
        <f t="shared" ca="1" si="450"/>
        <v>0</v>
      </c>
      <c r="AH756" t="b">
        <f t="shared" ca="1" si="431"/>
        <v>0</v>
      </c>
      <c r="AI756" s="225" t="e">
        <f t="shared" ca="1" si="451"/>
        <v>#N/A</v>
      </c>
      <c r="AJ756" s="225" t="e">
        <f t="shared" ca="1" si="452"/>
        <v>#N/A</v>
      </c>
      <c r="AK756" s="225" t="e">
        <f t="shared" ca="1" si="453"/>
        <v>#N/A</v>
      </c>
      <c r="AL756" s="225" t="e">
        <f t="shared" ca="1" si="454"/>
        <v>#N/A</v>
      </c>
      <c r="AM756" t="b">
        <f t="shared" ca="1" si="455"/>
        <v>0</v>
      </c>
      <c r="AN756" t="b">
        <f t="shared" ca="1" si="432"/>
        <v>0</v>
      </c>
      <c r="AO756" t="b">
        <f t="shared" ca="1" si="466"/>
        <v>0</v>
      </c>
      <c r="AP756" t="b">
        <f t="shared" ca="1" si="456"/>
        <v>0</v>
      </c>
      <c r="AQ756" t="b">
        <f t="shared" ca="1" si="433"/>
        <v>0</v>
      </c>
      <c r="AR756" s="124" t="e">
        <f t="shared" ca="1" si="457"/>
        <v>#N/A</v>
      </c>
      <c r="AS756" s="124" t="e">
        <f t="shared" ca="1" si="458"/>
        <v>#N/A</v>
      </c>
      <c r="AT756" t="e">
        <f t="shared" ca="1" si="467"/>
        <v>#N/A</v>
      </c>
      <c r="AU756" t="e">
        <f t="shared" ca="1" si="467"/>
        <v>#N/A</v>
      </c>
    </row>
    <row r="757" spans="1:47" x14ac:dyDescent="0.25">
      <c r="A757">
        <v>725</v>
      </c>
      <c r="B757" s="74">
        <f ca="1">OFFSET(InputPriceData!B$15,CalculationsAndCharts!$A757+$A$11,0,1,1)</f>
        <v>40535</v>
      </c>
      <c r="C757" s="3">
        <f ca="1">OFFSET(InputPriceData!G$15,CalculationsAndCharts!$A757+$A$11,0,1,1)</f>
        <v>584900</v>
      </c>
      <c r="D757" s="4">
        <f ca="1">OFFSET(InputPriceData!C$15,CalculationsAndCharts!$A757+$A$11,IF($C$7,7,0),1,1)</f>
        <v>31.2</v>
      </c>
      <c r="E757" s="4">
        <f ca="1">OFFSET(InputPriceData!D$15,CalculationsAndCharts!$A757+$A$11,IF($C$7,7,0),1,1)</f>
        <v>31.25</v>
      </c>
      <c r="F757" s="4">
        <f ca="1">OFFSET(InputPriceData!E$15,CalculationsAndCharts!$A757+$A$11,IF($C$7,7,0),1,1)</f>
        <v>30.65</v>
      </c>
      <c r="G757" s="4">
        <f ca="1">OFFSET(InputPriceData!F$15,CalculationsAndCharts!$A757+$A$11,IF($C$7,7,0),1,1)</f>
        <v>30.81</v>
      </c>
      <c r="H757" s="126" t="e">
        <f t="shared" si="437"/>
        <v>#N/A</v>
      </c>
      <c r="I757" s="41" t="e">
        <f t="shared" si="469"/>
        <v>#N/A</v>
      </c>
      <c r="J757" s="41" t="e">
        <f t="shared" si="469"/>
        <v>#N/A</v>
      </c>
      <c r="K757" s="215">
        <f t="shared" ca="1" si="438"/>
        <v>31.019975895090546</v>
      </c>
      <c r="L757" s="215">
        <f t="shared" ca="1" si="459"/>
        <v>31.019975895090546</v>
      </c>
      <c r="M757" s="121">
        <f t="shared" ca="1" si="439"/>
        <v>-0.53120797226039884</v>
      </c>
      <c r="N757" s="121">
        <f t="shared" ca="1" si="460"/>
        <v>-0.34572890175305326</v>
      </c>
      <c r="O757" s="121">
        <f t="shared" ca="1" si="461"/>
        <v>2.1855706493926856</v>
      </c>
      <c r="P757" s="121">
        <f t="shared" ca="1" si="468"/>
        <v>-1.2750976043506093</v>
      </c>
      <c r="Q757" s="121">
        <f t="shared" ca="1" si="440"/>
        <v>0.26855180400267703</v>
      </c>
      <c r="R757" s="121">
        <f t="shared" ca="1" si="441"/>
        <v>0.17788767226783478</v>
      </c>
      <c r="S757" s="121"/>
      <c r="T757" s="124">
        <f t="shared" ca="1" si="442"/>
        <v>33.43</v>
      </c>
      <c r="U757" s="124">
        <f t="shared" ca="1" si="443"/>
        <v>30.5</v>
      </c>
      <c r="V757" s="121">
        <f t="shared" ca="1" si="444"/>
        <v>0.10580204778156954</v>
      </c>
      <c r="W757" s="121" t="e">
        <f t="shared" si="462"/>
        <v>#N/A</v>
      </c>
      <c r="X757" s="124">
        <f t="shared" si="463"/>
        <v>0.2</v>
      </c>
      <c r="Y757" s="124">
        <f t="shared" si="464"/>
        <v>0.8</v>
      </c>
      <c r="Z757" t="e">
        <f t="shared" ca="1" si="445"/>
        <v>#N/A</v>
      </c>
      <c r="AA757" t="e">
        <f t="shared" ca="1" si="446"/>
        <v>#N/A</v>
      </c>
      <c r="AB757" t="e">
        <f t="shared" ca="1" si="447"/>
        <v>#N/A</v>
      </c>
      <c r="AC757" t="e">
        <f t="shared" ca="1" si="448"/>
        <v>#N/A</v>
      </c>
      <c r="AD757" t="b">
        <f t="shared" ca="1" si="449"/>
        <v>0</v>
      </c>
      <c r="AE757" t="b">
        <f t="shared" ca="1" si="435"/>
        <v>0</v>
      </c>
      <c r="AF757" t="b">
        <f t="shared" ca="1" si="465"/>
        <v>1</v>
      </c>
      <c r="AG757" t="b">
        <f t="shared" ca="1" si="450"/>
        <v>0</v>
      </c>
      <c r="AH757" t="b">
        <f t="shared" ca="1" si="431"/>
        <v>0</v>
      </c>
      <c r="AI757" s="225" t="e">
        <f t="shared" ca="1" si="451"/>
        <v>#N/A</v>
      </c>
      <c r="AJ757" s="225" t="e">
        <f t="shared" ca="1" si="452"/>
        <v>#N/A</v>
      </c>
      <c r="AK757" s="225" t="e">
        <f t="shared" ca="1" si="453"/>
        <v>#N/A</v>
      </c>
      <c r="AL757" s="225" t="e">
        <f t="shared" ca="1" si="454"/>
        <v>#N/A</v>
      </c>
      <c r="AM757" t="b">
        <f t="shared" ca="1" si="455"/>
        <v>0</v>
      </c>
      <c r="AN757" t="b">
        <f t="shared" ca="1" si="432"/>
        <v>0</v>
      </c>
      <c r="AO757" t="b">
        <f t="shared" ca="1" si="466"/>
        <v>0</v>
      </c>
      <c r="AP757" t="b">
        <f t="shared" ca="1" si="456"/>
        <v>0</v>
      </c>
      <c r="AQ757" t="b">
        <f t="shared" ca="1" si="433"/>
        <v>0</v>
      </c>
      <c r="AR757" s="124" t="e">
        <f t="shared" ca="1" si="457"/>
        <v>#N/A</v>
      </c>
      <c r="AS757" s="124" t="e">
        <f t="shared" ca="1" si="458"/>
        <v>#N/A</v>
      </c>
      <c r="AT757" t="e">
        <f t="shared" ca="1" si="467"/>
        <v>#N/A</v>
      </c>
      <c r="AU757" t="e">
        <f t="shared" ca="1" si="467"/>
        <v>#N/A</v>
      </c>
    </row>
    <row r="758" spans="1:47" x14ac:dyDescent="0.25">
      <c r="A758">
        <v>726</v>
      </c>
      <c r="B758" s="74">
        <f ca="1">OFFSET(InputPriceData!B$15,CalculationsAndCharts!$A758+$A$11,0,1,1)</f>
        <v>40534</v>
      </c>
      <c r="C758" s="3">
        <f ca="1">OFFSET(InputPriceData!G$15,CalculationsAndCharts!$A758+$A$11,0,1,1)</f>
        <v>674800</v>
      </c>
      <c r="D758" s="4">
        <f ca="1">OFFSET(InputPriceData!C$15,CalculationsAndCharts!$A758+$A$11,IF($C$7,7,0),1,1)</f>
        <v>31.38</v>
      </c>
      <c r="E758" s="4">
        <f ca="1">OFFSET(InputPriceData!D$15,CalculationsAndCharts!$A758+$A$11,IF($C$7,7,0),1,1)</f>
        <v>31.49</v>
      </c>
      <c r="F758" s="4">
        <f ca="1">OFFSET(InputPriceData!E$15,CalculationsAndCharts!$A758+$A$11,IF($C$7,7,0),1,1)</f>
        <v>31.04</v>
      </c>
      <c r="G758" s="4">
        <f ca="1">OFFSET(InputPriceData!F$15,CalculationsAndCharts!$A758+$A$11,IF($C$7,7,0),1,1)</f>
        <v>31.09</v>
      </c>
      <c r="H758" s="126" t="e">
        <f t="shared" si="437"/>
        <v>#N/A</v>
      </c>
      <c r="I758" s="41" t="e">
        <f t="shared" si="469"/>
        <v>#N/A</v>
      </c>
      <c r="J758" s="41" t="e">
        <f t="shared" si="469"/>
        <v>#N/A</v>
      </c>
      <c r="K758" s="215">
        <f t="shared" ca="1" si="438"/>
        <v>30.956643532305407</v>
      </c>
      <c r="L758" s="215">
        <f t="shared" ca="1" si="459"/>
        <v>30.956643532305407</v>
      </c>
      <c r="M758" s="121">
        <f t="shared" ca="1" si="439"/>
        <v>-0.29212105583403508</v>
      </c>
      <c r="N758" s="121">
        <f t="shared" ca="1" si="460"/>
        <v>-0.44276113709712978</v>
      </c>
      <c r="O758" s="121">
        <f t="shared" ca="1" si="461"/>
        <v>2.1855706493926856</v>
      </c>
      <c r="P758" s="121">
        <f t="shared" ca="1" si="468"/>
        <v>-1.2750976043506093</v>
      </c>
      <c r="Q758" s="121">
        <f t="shared" ca="1" si="440"/>
        <v>0.24051322063395345</v>
      </c>
      <c r="R758" s="121">
        <f t="shared" ca="1" si="441"/>
        <v>0.12528573845639834</v>
      </c>
      <c r="S758" s="121"/>
      <c r="T758" s="124">
        <f t="shared" ca="1" si="442"/>
        <v>33.43</v>
      </c>
      <c r="U758" s="124">
        <f t="shared" ca="1" si="443"/>
        <v>30.5</v>
      </c>
      <c r="V758" s="121">
        <f t="shared" ca="1" si="444"/>
        <v>0.20136518771331055</v>
      </c>
      <c r="W758" s="121" t="e">
        <f t="shared" si="462"/>
        <v>#N/A</v>
      </c>
      <c r="X758" s="124">
        <f t="shared" si="463"/>
        <v>0.2</v>
      </c>
      <c r="Y758" s="124">
        <f t="shared" si="464"/>
        <v>0.8</v>
      </c>
      <c r="Z758" t="e">
        <f t="shared" ca="1" si="445"/>
        <v>#N/A</v>
      </c>
      <c r="AA758" t="e">
        <f t="shared" ca="1" si="446"/>
        <v>#N/A</v>
      </c>
      <c r="AB758" t="e">
        <f t="shared" ca="1" si="447"/>
        <v>#N/A</v>
      </c>
      <c r="AC758" t="e">
        <f t="shared" ca="1" si="448"/>
        <v>#N/A</v>
      </c>
      <c r="AD758" t="b">
        <f t="shared" ca="1" si="449"/>
        <v>0</v>
      </c>
      <c r="AE758" t="b">
        <f t="shared" ca="1" si="435"/>
        <v>0</v>
      </c>
      <c r="AF758" t="b">
        <f t="shared" ca="1" si="465"/>
        <v>1</v>
      </c>
      <c r="AG758" t="b">
        <f t="shared" ca="1" si="450"/>
        <v>0</v>
      </c>
      <c r="AH758" t="b">
        <f t="shared" ca="1" si="431"/>
        <v>0</v>
      </c>
      <c r="AI758" s="225" t="e">
        <f t="shared" ca="1" si="451"/>
        <v>#N/A</v>
      </c>
      <c r="AJ758" s="225" t="e">
        <f t="shared" ca="1" si="452"/>
        <v>#N/A</v>
      </c>
      <c r="AK758" s="225" t="e">
        <f t="shared" ca="1" si="453"/>
        <v>#N/A</v>
      </c>
      <c r="AL758" s="225" t="e">
        <f t="shared" ca="1" si="454"/>
        <v>#N/A</v>
      </c>
      <c r="AM758" t="b">
        <f t="shared" ca="1" si="455"/>
        <v>0</v>
      </c>
      <c r="AN758" t="b">
        <f t="shared" ca="1" si="432"/>
        <v>0</v>
      </c>
      <c r="AO758" t="b">
        <f t="shared" ca="1" si="466"/>
        <v>0</v>
      </c>
      <c r="AP758" t="b">
        <f t="shared" ca="1" si="456"/>
        <v>0</v>
      </c>
      <c r="AQ758" t="b">
        <f t="shared" ca="1" si="433"/>
        <v>0</v>
      </c>
      <c r="AR758" s="124" t="e">
        <f t="shared" ca="1" si="457"/>
        <v>#N/A</v>
      </c>
      <c r="AS758" s="124" t="e">
        <f t="shared" ca="1" si="458"/>
        <v>#N/A</v>
      </c>
      <c r="AT758" t="e">
        <f t="shared" ca="1" si="467"/>
        <v>#N/A</v>
      </c>
      <c r="AU758" t="e">
        <f t="shared" ca="1" si="467"/>
        <v>#N/A</v>
      </c>
    </row>
    <row r="759" spans="1:47" x14ac:dyDescent="0.25">
      <c r="A759">
        <v>727</v>
      </c>
      <c r="B759" s="74">
        <f ca="1">OFFSET(InputPriceData!B$15,CalculationsAndCharts!$A759+$A$11,0,1,1)</f>
        <v>40533</v>
      </c>
      <c r="C759" s="3">
        <f ca="1">OFFSET(InputPriceData!G$15,CalculationsAndCharts!$A759+$A$11,0,1,1)</f>
        <v>818800</v>
      </c>
      <c r="D759" s="4">
        <f ca="1">OFFSET(InputPriceData!C$15,CalculationsAndCharts!$A759+$A$11,IF($C$7,7,0),1,1)</f>
        <v>31.2</v>
      </c>
      <c r="E759" s="4">
        <f ca="1">OFFSET(InputPriceData!D$15,CalculationsAndCharts!$A759+$A$11,IF($C$7,7,0),1,1)</f>
        <v>31.43</v>
      </c>
      <c r="F759" s="4">
        <f ca="1">OFFSET(InputPriceData!E$15,CalculationsAndCharts!$A759+$A$11,IF($C$7,7,0),1,1)</f>
        <v>31.01</v>
      </c>
      <c r="G759" s="4">
        <f ca="1">OFFSET(InputPriceData!F$15,CalculationsAndCharts!$A759+$A$11,IF($C$7,7,0),1,1)</f>
        <v>31.3</v>
      </c>
      <c r="H759" s="126" t="e">
        <f t="shared" si="437"/>
        <v>#N/A</v>
      </c>
      <c r="I759" s="41" t="e">
        <f t="shared" si="469"/>
        <v>#N/A</v>
      </c>
      <c r="J759" s="41" t="e">
        <f t="shared" si="469"/>
        <v>#N/A</v>
      </c>
      <c r="K759" s="215">
        <f t="shared" ca="1" si="438"/>
        <v>30.798572353646531</v>
      </c>
      <c r="L759" s="215">
        <f t="shared" ca="1" si="459"/>
        <v>30.798572353646531</v>
      </c>
      <c r="M759" s="121">
        <f t="shared" ca="1" si="439"/>
        <v>-7.8552475608128947E-2</v>
      </c>
      <c r="N759" s="121">
        <f t="shared" ca="1" si="460"/>
        <v>-0.65954064290709313</v>
      </c>
      <c r="O759" s="121">
        <f t="shared" ca="1" si="461"/>
        <v>2.1855706493926856</v>
      </c>
      <c r="P759" s="121">
        <f t="shared" ca="1" si="468"/>
        <v>-1.2750976043506093</v>
      </c>
      <c r="Q759" s="121">
        <f t="shared" ca="1" si="440"/>
        <v>0.17787228255054141</v>
      </c>
      <c r="R759" s="121">
        <f t="shared" ca="1" si="441"/>
        <v>7.6938515743341623E-2</v>
      </c>
      <c r="S759" s="121"/>
      <c r="T759" s="124">
        <f t="shared" ca="1" si="442"/>
        <v>33.43</v>
      </c>
      <c r="U759" s="124">
        <f t="shared" ca="1" si="443"/>
        <v>30.5</v>
      </c>
      <c r="V759" s="121">
        <f t="shared" ca="1" si="444"/>
        <v>0.27303754266211633</v>
      </c>
      <c r="W759" s="121" t="e">
        <f t="shared" si="462"/>
        <v>#N/A</v>
      </c>
      <c r="X759" s="124">
        <f t="shared" si="463"/>
        <v>0.2</v>
      </c>
      <c r="Y759" s="124">
        <f t="shared" si="464"/>
        <v>0.8</v>
      </c>
      <c r="Z759" t="e">
        <f t="shared" ca="1" si="445"/>
        <v>#N/A</v>
      </c>
      <c r="AA759" t="e">
        <f t="shared" ca="1" si="446"/>
        <v>#N/A</v>
      </c>
      <c r="AB759" t="e">
        <f t="shared" ca="1" si="447"/>
        <v>#N/A</v>
      </c>
      <c r="AC759" t="e">
        <f t="shared" ca="1" si="448"/>
        <v>#N/A</v>
      </c>
      <c r="AD759" t="b">
        <f t="shared" ca="1" si="449"/>
        <v>0</v>
      </c>
      <c r="AE759" t="b">
        <f t="shared" ca="1" si="435"/>
        <v>0</v>
      </c>
      <c r="AF759" t="b">
        <f t="shared" ca="1" si="465"/>
        <v>1</v>
      </c>
      <c r="AG759" t="b">
        <f t="shared" ca="1" si="450"/>
        <v>0</v>
      </c>
      <c r="AH759" t="b">
        <f t="shared" ca="1" si="431"/>
        <v>0</v>
      </c>
      <c r="AI759" s="225" t="e">
        <f t="shared" ca="1" si="451"/>
        <v>#N/A</v>
      </c>
      <c r="AJ759" s="225" t="e">
        <f t="shared" ca="1" si="452"/>
        <v>#N/A</v>
      </c>
      <c r="AK759" s="225" t="e">
        <f t="shared" ca="1" si="453"/>
        <v>#N/A</v>
      </c>
      <c r="AL759" s="225" t="e">
        <f t="shared" ca="1" si="454"/>
        <v>#N/A</v>
      </c>
      <c r="AM759" t="b">
        <f t="shared" ca="1" si="455"/>
        <v>0</v>
      </c>
      <c r="AN759" t="b">
        <f t="shared" ca="1" si="432"/>
        <v>0</v>
      </c>
      <c r="AO759" t="b">
        <f t="shared" ca="1" si="466"/>
        <v>0</v>
      </c>
      <c r="AP759" t="b">
        <f t="shared" ca="1" si="456"/>
        <v>0</v>
      </c>
      <c r="AQ759" t="b">
        <f t="shared" ca="1" si="433"/>
        <v>0</v>
      </c>
      <c r="AR759" s="124" t="e">
        <f t="shared" ca="1" si="457"/>
        <v>#N/A</v>
      </c>
      <c r="AS759" s="124" t="e">
        <f t="shared" ca="1" si="458"/>
        <v>#N/A</v>
      </c>
      <c r="AT759" t="e">
        <f t="shared" ca="1" si="467"/>
        <v>#N/A</v>
      </c>
      <c r="AU759" t="e">
        <f t="shared" ca="1" si="467"/>
        <v>#N/A</v>
      </c>
    </row>
    <row r="760" spans="1:47" x14ac:dyDescent="0.25">
      <c r="A760">
        <v>728</v>
      </c>
      <c r="B760" s="74">
        <f ca="1">OFFSET(InputPriceData!B$15,CalculationsAndCharts!$A760+$A$11,0,1,1)</f>
        <v>40532</v>
      </c>
      <c r="C760" s="3">
        <f ca="1">OFFSET(InputPriceData!G$15,CalculationsAndCharts!$A760+$A$11,0,1,1)</f>
        <v>1151700</v>
      </c>
      <c r="D760" s="4">
        <f ca="1">OFFSET(InputPriceData!C$15,CalculationsAndCharts!$A760+$A$11,IF($C$7,7,0),1,1)</f>
        <v>30.88</v>
      </c>
      <c r="E760" s="4">
        <f ca="1">OFFSET(InputPriceData!D$15,CalculationsAndCharts!$A760+$A$11,IF($C$7,7,0),1,1)</f>
        <v>31.24</v>
      </c>
      <c r="F760" s="4">
        <f ca="1">OFFSET(InputPriceData!E$15,CalculationsAndCharts!$A760+$A$11,IF($C$7,7,0),1,1)</f>
        <v>30.77</v>
      </c>
      <c r="G760" s="4">
        <f ca="1">OFFSET(InputPriceData!F$15,CalculationsAndCharts!$A760+$A$11,IF($C$7,7,0),1,1)</f>
        <v>30.99</v>
      </c>
      <c r="H760" s="126" t="e">
        <f t="shared" si="437"/>
        <v>#N/A</v>
      </c>
      <c r="I760" s="41" t="e">
        <f t="shared" si="469"/>
        <v>#N/A</v>
      </c>
      <c r="J760" s="41" t="e">
        <f t="shared" si="469"/>
        <v>#N/A</v>
      </c>
      <c r="K760" s="215">
        <f t="shared" ca="1" si="438"/>
        <v>30.658232139807875</v>
      </c>
      <c r="L760" s="215">
        <f t="shared" ca="1" si="459"/>
        <v>30.658232139807875</v>
      </c>
      <c r="M760" s="121">
        <f t="shared" ca="1" si="439"/>
        <v>-0.39247288133925695</v>
      </c>
      <c r="N760" s="121">
        <f t="shared" ca="1" si="460"/>
        <v>-0.8947526973607538</v>
      </c>
      <c r="O760" s="121">
        <f t="shared" ca="1" si="461"/>
        <v>2.1855706493926856</v>
      </c>
      <c r="P760" s="121">
        <f t="shared" ca="1" si="468"/>
        <v>-1.2750976043506093</v>
      </c>
      <c r="Q760" s="121">
        <f t="shared" ca="1" si="440"/>
        <v>0.10990504697422195</v>
      </c>
      <c r="R760" s="121">
        <f t="shared" ca="1" si="441"/>
        <v>4.0786896995946828E-2</v>
      </c>
      <c r="S760" s="121"/>
      <c r="T760" s="124">
        <f t="shared" ca="1" si="442"/>
        <v>33.43</v>
      </c>
      <c r="U760" s="124">
        <f t="shared" ca="1" si="443"/>
        <v>30.5</v>
      </c>
      <c r="V760" s="121">
        <f t="shared" ca="1" si="444"/>
        <v>0.16723549488054557</v>
      </c>
      <c r="W760" s="121" t="e">
        <f t="shared" si="462"/>
        <v>#N/A</v>
      </c>
      <c r="X760" s="124">
        <f t="shared" si="463"/>
        <v>0.2</v>
      </c>
      <c r="Y760" s="124">
        <f t="shared" si="464"/>
        <v>0.8</v>
      </c>
      <c r="Z760" t="e">
        <f t="shared" ca="1" si="445"/>
        <v>#N/A</v>
      </c>
      <c r="AA760" t="e">
        <f t="shared" ca="1" si="446"/>
        <v>#N/A</v>
      </c>
      <c r="AB760" t="e">
        <f t="shared" ca="1" si="447"/>
        <v>#N/A</v>
      </c>
      <c r="AC760" t="e">
        <f t="shared" ca="1" si="448"/>
        <v>#N/A</v>
      </c>
      <c r="AD760" t="b">
        <f t="shared" ca="1" si="449"/>
        <v>0</v>
      </c>
      <c r="AE760" t="b">
        <f t="shared" ca="1" si="435"/>
        <v>0</v>
      </c>
      <c r="AF760" t="b">
        <f t="shared" ca="1" si="465"/>
        <v>1</v>
      </c>
      <c r="AG760" t="b">
        <f t="shared" ca="1" si="450"/>
        <v>0</v>
      </c>
      <c r="AH760" t="b">
        <f t="shared" ca="1" si="431"/>
        <v>0</v>
      </c>
      <c r="AI760" s="225" t="e">
        <f t="shared" ca="1" si="451"/>
        <v>#N/A</v>
      </c>
      <c r="AJ760" s="225" t="e">
        <f t="shared" ca="1" si="452"/>
        <v>#N/A</v>
      </c>
      <c r="AK760" s="225" t="e">
        <f t="shared" ca="1" si="453"/>
        <v>#N/A</v>
      </c>
      <c r="AL760" s="225" t="e">
        <f t="shared" ca="1" si="454"/>
        <v>#N/A</v>
      </c>
      <c r="AM760" t="b">
        <f t="shared" ca="1" si="455"/>
        <v>0</v>
      </c>
      <c r="AN760" t="b">
        <f t="shared" ca="1" si="432"/>
        <v>0</v>
      </c>
      <c r="AO760" t="b">
        <f t="shared" ca="1" si="466"/>
        <v>0</v>
      </c>
      <c r="AP760" t="b">
        <f t="shared" ca="1" si="456"/>
        <v>0</v>
      </c>
      <c r="AQ760" t="b">
        <f t="shared" ca="1" si="433"/>
        <v>0</v>
      </c>
      <c r="AR760" s="124" t="e">
        <f t="shared" ca="1" si="457"/>
        <v>#N/A</v>
      </c>
      <c r="AS760" s="124" t="e">
        <f t="shared" ca="1" si="458"/>
        <v>#N/A</v>
      </c>
      <c r="AT760" t="e">
        <f t="shared" ca="1" si="467"/>
        <v>#N/A</v>
      </c>
      <c r="AU760" t="e">
        <f t="shared" ca="1" si="467"/>
        <v>#N/A</v>
      </c>
    </row>
    <row r="761" spans="1:47" x14ac:dyDescent="0.25">
      <c r="A761">
        <v>729</v>
      </c>
      <c r="B761" s="74">
        <f ca="1">OFFSET(InputPriceData!B$15,CalculationsAndCharts!$A761+$A$11,0,1,1)</f>
        <v>40529</v>
      </c>
      <c r="C761" s="3">
        <f ca="1">OFFSET(InputPriceData!G$15,CalculationsAndCharts!$A761+$A$11,0,1,1)</f>
        <v>1272400</v>
      </c>
      <c r="D761" s="4">
        <f ca="1">OFFSET(InputPriceData!C$15,CalculationsAndCharts!$A761+$A$11,IF($C$7,7,0),1,1)</f>
        <v>30.72</v>
      </c>
      <c r="E761" s="4">
        <f ca="1">OFFSET(InputPriceData!D$15,CalculationsAndCharts!$A761+$A$11,IF($C$7,7,0),1,1)</f>
        <v>30.79</v>
      </c>
      <c r="F761" s="4">
        <f ca="1">OFFSET(InputPriceData!E$15,CalculationsAndCharts!$A761+$A$11,IF($C$7,7,0),1,1)</f>
        <v>30.59</v>
      </c>
      <c r="G761" s="4">
        <f ca="1">OFFSET(InputPriceData!F$15,CalculationsAndCharts!$A761+$A$11,IF($C$7,7,0),1,1)</f>
        <v>30.66</v>
      </c>
      <c r="H761" s="126" t="e">
        <f t="shared" si="437"/>
        <v>#N/A</v>
      </c>
      <c r="I761" s="41" t="e">
        <f t="shared" si="469"/>
        <v>#N/A</v>
      </c>
      <c r="J761" s="41" t="e">
        <f t="shared" si="469"/>
        <v>#N/A</v>
      </c>
      <c r="K761" s="215">
        <f t="shared" ca="1" si="438"/>
        <v>30.616602420348428</v>
      </c>
      <c r="L761" s="215">
        <f t="shared" ca="1" si="459"/>
        <v>30.616602420348428</v>
      </c>
      <c r="M761" s="121">
        <f t="shared" ca="1" si="439"/>
        <v>-0.78861080379862469</v>
      </c>
      <c r="N761" s="121">
        <f t="shared" ca="1" si="460"/>
        <v>-1.0608986915211784</v>
      </c>
      <c r="O761" s="121">
        <f t="shared" ca="1" si="461"/>
        <v>2.1855706493926856</v>
      </c>
      <c r="P761" s="121">
        <f t="shared" ca="1" si="468"/>
        <v>-1.2750976043506093</v>
      </c>
      <c r="Q761" s="121">
        <f t="shared" ca="1" si="440"/>
        <v>6.1895245982546483E-2</v>
      </c>
      <c r="R761" s="121">
        <f t="shared" ca="1" si="441"/>
        <v>1.634481710235932E-2</v>
      </c>
      <c r="S761" s="121"/>
      <c r="T761" s="124">
        <f t="shared" ca="1" si="442"/>
        <v>33.43</v>
      </c>
      <c r="U761" s="124">
        <f t="shared" ca="1" si="443"/>
        <v>30.5</v>
      </c>
      <c r="V761" s="121">
        <f t="shared" ca="1" si="444"/>
        <v>5.4607508532423264E-2</v>
      </c>
      <c r="W761" s="121" t="e">
        <f t="shared" si="462"/>
        <v>#N/A</v>
      </c>
      <c r="X761" s="124">
        <f t="shared" si="463"/>
        <v>0.2</v>
      </c>
      <c r="Y761" s="124">
        <f t="shared" si="464"/>
        <v>0.8</v>
      </c>
      <c r="Z761" t="e">
        <f t="shared" ca="1" si="445"/>
        <v>#N/A</v>
      </c>
      <c r="AA761" t="e">
        <f t="shared" ca="1" si="446"/>
        <v>#N/A</v>
      </c>
      <c r="AB761" t="e">
        <f t="shared" ca="1" si="447"/>
        <v>#N/A</v>
      </c>
      <c r="AC761" t="e">
        <f t="shared" ca="1" si="448"/>
        <v>#N/A</v>
      </c>
      <c r="AD761" t="b">
        <f t="shared" ca="1" si="449"/>
        <v>0</v>
      </c>
      <c r="AE761" t="b">
        <f t="shared" ca="1" si="435"/>
        <v>0</v>
      </c>
      <c r="AF761" t="b">
        <f t="shared" ca="1" si="465"/>
        <v>1</v>
      </c>
      <c r="AG761" t="b">
        <f t="shared" ca="1" si="450"/>
        <v>0</v>
      </c>
      <c r="AH761" t="b">
        <f t="shared" ca="1" si="431"/>
        <v>0</v>
      </c>
      <c r="AI761" s="225" t="e">
        <f t="shared" ca="1" si="451"/>
        <v>#N/A</v>
      </c>
      <c r="AJ761" s="225" t="e">
        <f t="shared" ca="1" si="452"/>
        <v>#N/A</v>
      </c>
      <c r="AK761" s="225" t="e">
        <f t="shared" ca="1" si="453"/>
        <v>#N/A</v>
      </c>
      <c r="AL761" s="225" t="e">
        <f t="shared" ca="1" si="454"/>
        <v>#N/A</v>
      </c>
      <c r="AM761" t="b">
        <f t="shared" ca="1" si="455"/>
        <v>0</v>
      </c>
      <c r="AN761" t="b">
        <f t="shared" ca="1" si="432"/>
        <v>0</v>
      </c>
      <c r="AO761" t="b">
        <f t="shared" ca="1" si="466"/>
        <v>0</v>
      </c>
      <c r="AP761" t="b">
        <f t="shared" ca="1" si="456"/>
        <v>0</v>
      </c>
      <c r="AQ761" t="b">
        <f t="shared" ca="1" si="433"/>
        <v>0</v>
      </c>
      <c r="AR761" s="124" t="e">
        <f t="shared" ca="1" si="457"/>
        <v>#N/A</v>
      </c>
      <c r="AS761" s="124" t="e">
        <f t="shared" ca="1" si="458"/>
        <v>#N/A</v>
      </c>
      <c r="AT761" t="e">
        <f t="shared" ca="1" si="467"/>
        <v>#N/A</v>
      </c>
      <c r="AU761" t="e">
        <f t="shared" ca="1" si="467"/>
        <v>#N/A</v>
      </c>
    </row>
    <row r="762" spans="1:47" x14ac:dyDescent="0.25">
      <c r="A762">
        <v>730</v>
      </c>
      <c r="B762" s="74">
        <f ca="1">OFFSET(InputPriceData!B$15,CalculationsAndCharts!$A762+$A$11,0,1,1)</f>
        <v>40528</v>
      </c>
      <c r="C762" s="3">
        <f ca="1">OFFSET(InputPriceData!G$15,CalculationsAndCharts!$A762+$A$11,0,1,1)</f>
        <v>1488200</v>
      </c>
      <c r="D762" s="4">
        <f ca="1">OFFSET(InputPriceData!C$15,CalculationsAndCharts!$A762+$A$11,IF($C$7,7,0),1,1)</f>
        <v>30.65</v>
      </c>
      <c r="E762" s="4">
        <f ca="1">OFFSET(InputPriceData!D$15,CalculationsAndCharts!$A762+$A$11,IF($C$7,7,0),1,1)</f>
        <v>30.91</v>
      </c>
      <c r="F762" s="4">
        <f ca="1">OFFSET(InputPriceData!E$15,CalculationsAndCharts!$A762+$A$11,IF($C$7,7,0),1,1)</f>
        <v>30.5</v>
      </c>
      <c r="G762" s="4">
        <f ca="1">OFFSET(InputPriceData!F$15,CalculationsAndCharts!$A762+$A$11,IF($C$7,7,0),1,1)</f>
        <v>30.7</v>
      </c>
      <c r="H762" s="126" t="e">
        <f t="shared" si="437"/>
        <v>#N/A</v>
      </c>
      <c r="I762" s="41" t="e">
        <f t="shared" si="469"/>
        <v>#N/A</v>
      </c>
      <c r="J762" s="41" t="e">
        <f t="shared" si="469"/>
        <v>#N/A</v>
      </c>
      <c r="K762" s="215">
        <f t="shared" ca="1" si="438"/>
        <v>30.643646285352084</v>
      </c>
      <c r="L762" s="215">
        <f t="shared" ca="1" si="459"/>
        <v>30.643646285352084</v>
      </c>
      <c r="M762" s="121">
        <f t="shared" ca="1" si="439"/>
        <v>-0.85118211704964697</v>
      </c>
      <c r="N762" s="121">
        <f t="shared" ca="1" si="460"/>
        <v>-1.1753712547440065</v>
      </c>
      <c r="O762" s="121">
        <f t="shared" ca="1" si="461"/>
        <v>2.1855706493926856</v>
      </c>
      <c r="P762" s="121">
        <f t="shared" ca="1" si="468"/>
        <v>-1.2750976043506093</v>
      </c>
      <c r="Q762" s="121">
        <f t="shared" ca="1" si="440"/>
        <v>2.8817078753137326E-2</v>
      </c>
      <c r="R762" s="121">
        <f t="shared" ca="1" si="441"/>
        <v>-2.7381279350332383E-4</v>
      </c>
      <c r="S762" s="121"/>
      <c r="T762" s="124">
        <f t="shared" ca="1" si="442"/>
        <v>33.43</v>
      </c>
      <c r="U762" s="124">
        <f t="shared" ca="1" si="443"/>
        <v>30.08</v>
      </c>
      <c r="V762" s="121">
        <f t="shared" ca="1" si="444"/>
        <v>0.18507462686567186</v>
      </c>
      <c r="W762" s="121" t="e">
        <f t="shared" si="462"/>
        <v>#N/A</v>
      </c>
      <c r="X762" s="124">
        <f t="shared" si="463"/>
        <v>0.2</v>
      </c>
      <c r="Y762" s="124">
        <f t="shared" si="464"/>
        <v>0.8</v>
      </c>
      <c r="Z762" t="e">
        <f t="shared" ca="1" si="445"/>
        <v>#N/A</v>
      </c>
      <c r="AA762" t="e">
        <f t="shared" ca="1" si="446"/>
        <v>#N/A</v>
      </c>
      <c r="AB762" t="e">
        <f t="shared" ca="1" si="447"/>
        <v>#N/A</v>
      </c>
      <c r="AC762" t="e">
        <f t="shared" ca="1" si="448"/>
        <v>#N/A</v>
      </c>
      <c r="AD762" t="b">
        <f t="shared" ca="1" si="449"/>
        <v>0</v>
      </c>
      <c r="AE762" t="b">
        <f t="shared" ca="1" si="435"/>
        <v>0</v>
      </c>
      <c r="AF762" t="b">
        <f t="shared" ca="1" si="465"/>
        <v>1</v>
      </c>
      <c r="AG762" t="b">
        <f t="shared" ca="1" si="450"/>
        <v>0</v>
      </c>
      <c r="AH762" t="b">
        <f t="shared" ca="1" si="431"/>
        <v>0</v>
      </c>
      <c r="AI762" s="225" t="e">
        <f t="shared" ca="1" si="451"/>
        <v>#N/A</v>
      </c>
      <c r="AJ762" s="225" t="e">
        <f t="shared" ca="1" si="452"/>
        <v>#N/A</v>
      </c>
      <c r="AK762" s="225" t="e">
        <f t="shared" ca="1" si="453"/>
        <v>#N/A</v>
      </c>
      <c r="AL762" s="225" t="e">
        <f t="shared" ca="1" si="454"/>
        <v>#N/A</v>
      </c>
      <c r="AM762" t="b">
        <f t="shared" ca="1" si="455"/>
        <v>0</v>
      </c>
      <c r="AN762" t="b">
        <f t="shared" ca="1" si="432"/>
        <v>0</v>
      </c>
      <c r="AO762" t="b">
        <f t="shared" ca="1" si="466"/>
        <v>0</v>
      </c>
      <c r="AP762" t="b">
        <f t="shared" ca="1" si="456"/>
        <v>0</v>
      </c>
      <c r="AQ762" t="b">
        <f t="shared" ca="1" si="433"/>
        <v>0</v>
      </c>
      <c r="AR762" s="124" t="e">
        <f t="shared" ca="1" si="457"/>
        <v>#N/A</v>
      </c>
      <c r="AS762" s="124" t="e">
        <f t="shared" ca="1" si="458"/>
        <v>#N/A</v>
      </c>
      <c r="AT762" t="e">
        <f t="shared" ca="1" si="467"/>
        <v>#N/A</v>
      </c>
      <c r="AU762" t="e">
        <f t="shared" ca="1" si="467"/>
        <v>#N/A</v>
      </c>
    </row>
    <row r="763" spans="1:47" x14ac:dyDescent="0.25">
      <c r="A763">
        <v>731</v>
      </c>
      <c r="B763" s="74">
        <f ca="1">OFFSET(InputPriceData!B$15,CalculationsAndCharts!$A763+$A$11,0,1,1)</f>
        <v>40527</v>
      </c>
      <c r="C763" s="3">
        <f ca="1">OFFSET(InputPriceData!G$15,CalculationsAndCharts!$A763+$A$11,0,1,1)</f>
        <v>1168600</v>
      </c>
      <c r="D763" s="4">
        <f ca="1">OFFSET(InputPriceData!C$15,CalculationsAndCharts!$A763+$A$11,IF($C$7,7,0),1,1)</f>
        <v>30.41</v>
      </c>
      <c r="E763" s="4">
        <f ca="1">OFFSET(InputPriceData!D$15,CalculationsAndCharts!$A763+$A$11,IF($C$7,7,0),1,1)</f>
        <v>30.84</v>
      </c>
      <c r="F763" s="4">
        <f ca="1">OFFSET(InputPriceData!E$15,CalculationsAndCharts!$A763+$A$11,IF($C$7,7,0),1,1)</f>
        <v>30.28</v>
      </c>
      <c r="G763" s="4">
        <f ca="1">OFFSET(InputPriceData!F$15,CalculationsAndCharts!$A763+$A$11,IF($C$7,7,0),1,1)</f>
        <v>30.51</v>
      </c>
      <c r="H763" s="126" t="e">
        <f t="shared" si="437"/>
        <v>#N/A</v>
      </c>
      <c r="I763" s="41" t="e">
        <f t="shared" si="469"/>
        <v>#N/A</v>
      </c>
      <c r="J763" s="41" t="e">
        <f t="shared" si="469"/>
        <v>#N/A</v>
      </c>
      <c r="K763" s="215">
        <f t="shared" ca="1" si="438"/>
        <v>30.731773210276675</v>
      </c>
      <c r="L763" s="215">
        <f t="shared" ca="1" si="459"/>
        <v>30.731773210276675</v>
      </c>
      <c r="M763" s="121">
        <f t="shared" ca="1" si="439"/>
        <v>-1.1713464701112137</v>
      </c>
      <c r="N763" s="121">
        <f t="shared" ca="1" si="460"/>
        <v>-1.2349132305166066</v>
      </c>
      <c r="O763" s="121">
        <f t="shared" ca="1" si="461"/>
        <v>2.1855706493926856</v>
      </c>
      <c r="P763" s="121">
        <f t="shared" ca="1" si="468"/>
        <v>-1.2750976043506093</v>
      </c>
      <c r="Q763" s="121">
        <f t="shared" ca="1" si="440"/>
        <v>1.1611738221523105E-2</v>
      </c>
      <c r="R763" s="121">
        <f t="shared" ca="1" si="441"/>
        <v>-1.2596022654869192E-2</v>
      </c>
      <c r="S763" s="121"/>
      <c r="T763" s="124">
        <f t="shared" ca="1" si="442"/>
        <v>33.43</v>
      </c>
      <c r="U763" s="124">
        <f t="shared" ca="1" si="443"/>
        <v>29.71</v>
      </c>
      <c r="V763" s="121">
        <f t="shared" ca="1" si="444"/>
        <v>0.21505376344086047</v>
      </c>
      <c r="W763" s="121" t="e">
        <f t="shared" si="462"/>
        <v>#N/A</v>
      </c>
      <c r="X763" s="124">
        <f t="shared" si="463"/>
        <v>0.2</v>
      </c>
      <c r="Y763" s="124">
        <f t="shared" si="464"/>
        <v>0.8</v>
      </c>
      <c r="Z763" t="e">
        <f t="shared" ca="1" si="445"/>
        <v>#N/A</v>
      </c>
      <c r="AA763" t="e">
        <f t="shared" ca="1" si="446"/>
        <v>#N/A</v>
      </c>
      <c r="AB763" t="e">
        <f t="shared" ca="1" si="447"/>
        <v>#N/A</v>
      </c>
      <c r="AC763" t="e">
        <f t="shared" ca="1" si="448"/>
        <v>#N/A</v>
      </c>
      <c r="AD763" t="b">
        <f t="shared" ca="1" si="449"/>
        <v>0</v>
      </c>
      <c r="AE763" t="b">
        <f t="shared" ca="1" si="435"/>
        <v>0</v>
      </c>
      <c r="AF763" t="b">
        <f t="shared" ca="1" si="465"/>
        <v>1</v>
      </c>
      <c r="AG763" t="b">
        <f t="shared" ca="1" si="450"/>
        <v>0</v>
      </c>
      <c r="AH763" t="b">
        <f t="shared" ca="1" si="431"/>
        <v>0</v>
      </c>
      <c r="AI763" s="225" t="e">
        <f t="shared" ca="1" si="451"/>
        <v>#N/A</v>
      </c>
      <c r="AJ763" s="225" t="e">
        <f t="shared" ca="1" si="452"/>
        <v>#N/A</v>
      </c>
      <c r="AK763" s="225" t="e">
        <f t="shared" ca="1" si="453"/>
        <v>#N/A</v>
      </c>
      <c r="AL763" s="225" t="e">
        <f t="shared" ca="1" si="454"/>
        <v>#N/A</v>
      </c>
      <c r="AM763" t="b">
        <f t="shared" ca="1" si="455"/>
        <v>0</v>
      </c>
      <c r="AN763" t="b">
        <f t="shared" ca="1" si="432"/>
        <v>0</v>
      </c>
      <c r="AO763" t="b">
        <f t="shared" ca="1" si="466"/>
        <v>0</v>
      </c>
      <c r="AP763" t="b">
        <f t="shared" ca="1" si="456"/>
        <v>0</v>
      </c>
      <c r="AQ763" t="b">
        <f t="shared" ca="1" si="433"/>
        <v>0</v>
      </c>
      <c r="AR763" s="124" t="e">
        <f t="shared" ca="1" si="457"/>
        <v>#N/A</v>
      </c>
      <c r="AS763" s="124" t="e">
        <f t="shared" ca="1" si="458"/>
        <v>#N/A</v>
      </c>
      <c r="AT763" t="e">
        <f t="shared" ca="1" si="467"/>
        <v>#N/A</v>
      </c>
      <c r="AU763" t="e">
        <f t="shared" ca="1" si="467"/>
        <v>#N/A</v>
      </c>
    </row>
    <row r="764" spans="1:47" x14ac:dyDescent="0.25">
      <c r="A764">
        <v>732</v>
      </c>
      <c r="B764" s="74">
        <f ca="1">OFFSET(InputPriceData!B$15,CalculationsAndCharts!$A764+$A$11,0,1,1)</f>
        <v>40526</v>
      </c>
      <c r="C764" s="3">
        <f ca="1">OFFSET(InputPriceData!G$15,CalculationsAndCharts!$A764+$A$11,0,1,1)</f>
        <v>2136900</v>
      </c>
      <c r="D764" s="4">
        <f ca="1">OFFSET(InputPriceData!C$15,CalculationsAndCharts!$A764+$A$11,IF($C$7,7,0),1,1)</f>
        <v>30.95</v>
      </c>
      <c r="E764" s="4">
        <f ca="1">OFFSET(InputPriceData!D$15,CalculationsAndCharts!$A764+$A$11,IF($C$7,7,0),1,1)</f>
        <v>31</v>
      </c>
      <c r="F764" s="4">
        <f ca="1">OFFSET(InputPriceData!E$15,CalculationsAndCharts!$A764+$A$11,IF($C$7,7,0),1,1)</f>
        <v>30.29</v>
      </c>
      <c r="G764" s="4">
        <f ca="1">OFFSET(InputPriceData!F$15,CalculationsAndCharts!$A764+$A$11,IF($C$7,7,0),1,1)</f>
        <v>30.5</v>
      </c>
      <c r="H764" s="126" t="e">
        <f t="shared" si="437"/>
        <v>#N/A</v>
      </c>
      <c r="I764" s="41" t="e">
        <f t="shared" si="469"/>
        <v>#N/A</v>
      </c>
      <c r="J764" s="41" t="e">
        <f t="shared" si="469"/>
        <v>#N/A</v>
      </c>
      <c r="K764" s="215">
        <f t="shared" ca="1" si="438"/>
        <v>30.8680160600411</v>
      </c>
      <c r="L764" s="215">
        <f t="shared" ca="1" si="459"/>
        <v>30.8680160600411</v>
      </c>
      <c r="M764" s="121">
        <f t="shared" ca="1" si="439"/>
        <v>-1.3477617242295414</v>
      </c>
      <c r="N764" s="121">
        <f t="shared" ca="1" si="460"/>
        <v>-1.2420335552450115</v>
      </c>
      <c r="O764" s="121">
        <f t="shared" ca="1" si="461"/>
        <v>2.1855706493926856</v>
      </c>
      <c r="P764" s="121">
        <f t="shared" ca="1" si="468"/>
        <v>-1.2750976043506093</v>
      </c>
      <c r="Q764" s="121">
        <f t="shared" ca="1" si="440"/>
        <v>9.5542382803764734E-3</v>
      </c>
      <c r="R764" s="121">
        <f t="shared" ca="1" si="441"/>
        <v>-2.2362063758863533E-2</v>
      </c>
      <c r="S764" s="121"/>
      <c r="T764" s="124">
        <f t="shared" ca="1" si="442"/>
        <v>33.43</v>
      </c>
      <c r="U764" s="124">
        <f t="shared" ca="1" si="443"/>
        <v>29.16</v>
      </c>
      <c r="V764" s="121">
        <f t="shared" ca="1" si="444"/>
        <v>0.31381733021077285</v>
      </c>
      <c r="W764" s="121" t="e">
        <f t="shared" si="462"/>
        <v>#N/A</v>
      </c>
      <c r="X764" s="124">
        <f t="shared" si="463"/>
        <v>0.2</v>
      </c>
      <c r="Y764" s="124">
        <f t="shared" si="464"/>
        <v>0.8</v>
      </c>
      <c r="Z764" t="e">
        <f t="shared" ca="1" si="445"/>
        <v>#N/A</v>
      </c>
      <c r="AA764" t="e">
        <f t="shared" ca="1" si="446"/>
        <v>#N/A</v>
      </c>
      <c r="AB764" t="e">
        <f t="shared" ca="1" si="447"/>
        <v>#N/A</v>
      </c>
      <c r="AC764" t="e">
        <f t="shared" ca="1" si="448"/>
        <v>#N/A</v>
      </c>
      <c r="AD764" t="b">
        <f t="shared" ca="1" si="449"/>
        <v>0</v>
      </c>
      <c r="AE764" t="b">
        <f t="shared" ca="1" si="435"/>
        <v>0</v>
      </c>
      <c r="AF764" t="b">
        <f t="shared" ca="1" si="465"/>
        <v>1</v>
      </c>
      <c r="AG764" t="b">
        <f t="shared" ca="1" si="450"/>
        <v>0</v>
      </c>
      <c r="AH764" t="b">
        <f t="shared" ca="1" si="431"/>
        <v>0</v>
      </c>
      <c r="AI764" s="225" t="e">
        <f t="shared" ca="1" si="451"/>
        <v>#N/A</v>
      </c>
      <c r="AJ764" s="225" t="e">
        <f t="shared" ca="1" si="452"/>
        <v>#N/A</v>
      </c>
      <c r="AK764" s="225" t="e">
        <f t="shared" ca="1" si="453"/>
        <v>#N/A</v>
      </c>
      <c r="AL764" s="225" t="e">
        <f t="shared" ca="1" si="454"/>
        <v>#N/A</v>
      </c>
      <c r="AM764" t="b">
        <f t="shared" ca="1" si="455"/>
        <v>0</v>
      </c>
      <c r="AN764" t="b">
        <f t="shared" ca="1" si="432"/>
        <v>0</v>
      </c>
      <c r="AO764" t="b">
        <f t="shared" ca="1" si="466"/>
        <v>0</v>
      </c>
      <c r="AP764" t="b">
        <f t="shared" ca="1" si="456"/>
        <v>0</v>
      </c>
      <c r="AQ764" t="b">
        <f t="shared" ca="1" si="433"/>
        <v>0</v>
      </c>
      <c r="AR764" s="124" t="e">
        <f t="shared" ca="1" si="457"/>
        <v>#N/A</v>
      </c>
      <c r="AS764" s="124" t="e">
        <f t="shared" ca="1" si="458"/>
        <v>#N/A</v>
      </c>
      <c r="AT764" t="e">
        <f t="shared" ca="1" si="467"/>
        <v>#N/A</v>
      </c>
      <c r="AU764" t="e">
        <f t="shared" ca="1" si="467"/>
        <v>#N/A</v>
      </c>
    </row>
    <row r="765" spans="1:47" x14ac:dyDescent="0.25">
      <c r="A765">
        <v>733</v>
      </c>
      <c r="B765" s="74">
        <f ca="1">OFFSET(InputPriceData!B$15,CalculationsAndCharts!$A765+$A$11,0,1,1)</f>
        <v>40525</v>
      </c>
      <c r="C765" s="3">
        <f ca="1">OFFSET(InputPriceData!G$15,CalculationsAndCharts!$A765+$A$11,0,1,1)</f>
        <v>1340600</v>
      </c>
      <c r="D765" s="4">
        <f ca="1">OFFSET(InputPriceData!C$15,CalculationsAndCharts!$A765+$A$11,IF($C$7,7,0),1,1)</f>
        <v>31.21</v>
      </c>
      <c r="E765" s="4">
        <f ca="1">OFFSET(InputPriceData!D$15,CalculationsAndCharts!$A765+$A$11,IF($C$7,7,0),1,1)</f>
        <v>31.22</v>
      </c>
      <c r="F765" s="4">
        <f ca="1">OFFSET(InputPriceData!E$15,CalculationsAndCharts!$A765+$A$11,IF($C$7,7,0),1,1)</f>
        <v>30.91</v>
      </c>
      <c r="G765" s="4">
        <f ca="1">OFFSET(InputPriceData!F$15,CalculationsAndCharts!$A765+$A$11,IF($C$7,7,0),1,1)</f>
        <v>31</v>
      </c>
      <c r="H765" s="126" t="e">
        <f t="shared" si="437"/>
        <v>#N/A</v>
      </c>
      <c r="I765" s="41" t="e">
        <f t="shared" si="469"/>
        <v>#N/A</v>
      </c>
      <c r="J765" s="41" t="e">
        <f t="shared" si="469"/>
        <v>#N/A</v>
      </c>
      <c r="K765" s="215">
        <f t="shared" ca="1" si="438"/>
        <v>30.975847631218315</v>
      </c>
      <c r="L765" s="215">
        <f t="shared" ca="1" si="459"/>
        <v>30.975847631218315</v>
      </c>
      <c r="M765" s="121">
        <f t="shared" ca="1" si="439"/>
        <v>-0.98666610808946009</v>
      </c>
      <c r="N765" s="121">
        <f t="shared" ca="1" si="460"/>
        <v>-1.27012861258055</v>
      </c>
      <c r="O765" s="121">
        <f t="shared" ca="1" si="461"/>
        <v>2.1855706493926856</v>
      </c>
      <c r="P765" s="121">
        <f t="shared" ca="1" si="468"/>
        <v>-1.2750976043506093</v>
      </c>
      <c r="Q765" s="121">
        <f t="shared" ca="1" si="440"/>
        <v>1.4358474738757382E-3</v>
      </c>
      <c r="R765" s="121">
        <f t="shared" ca="1" si="441"/>
        <v>-2.583034169747269E-2</v>
      </c>
      <c r="S765" s="121"/>
      <c r="T765" s="124">
        <f t="shared" ca="1" si="442"/>
        <v>33.43</v>
      </c>
      <c r="U765" s="124">
        <f t="shared" ca="1" si="443"/>
        <v>28.88</v>
      </c>
      <c r="V765" s="121">
        <f t="shared" ca="1" si="444"/>
        <v>0.46593406593406606</v>
      </c>
      <c r="W765" s="121" t="e">
        <f t="shared" si="462"/>
        <v>#N/A</v>
      </c>
      <c r="X765" s="124">
        <f t="shared" si="463"/>
        <v>0.2</v>
      </c>
      <c r="Y765" s="124">
        <f t="shared" si="464"/>
        <v>0.8</v>
      </c>
      <c r="Z765" t="e">
        <f t="shared" ca="1" si="445"/>
        <v>#N/A</v>
      </c>
      <c r="AA765" t="e">
        <f t="shared" ca="1" si="446"/>
        <v>#N/A</v>
      </c>
      <c r="AB765" t="e">
        <f t="shared" ca="1" si="447"/>
        <v>#N/A</v>
      </c>
      <c r="AC765" t="e">
        <f t="shared" ca="1" si="448"/>
        <v>#N/A</v>
      </c>
      <c r="AD765" t="b">
        <f t="shared" ca="1" si="449"/>
        <v>0</v>
      </c>
      <c r="AE765" t="b">
        <f t="shared" ca="1" si="435"/>
        <v>0</v>
      </c>
      <c r="AF765" t="b">
        <f t="shared" ca="1" si="465"/>
        <v>1</v>
      </c>
      <c r="AG765" t="b">
        <f t="shared" ca="1" si="450"/>
        <v>0</v>
      </c>
      <c r="AH765" t="b">
        <f t="shared" ca="1" si="431"/>
        <v>0</v>
      </c>
      <c r="AI765" s="225" t="e">
        <f t="shared" ca="1" si="451"/>
        <v>#N/A</v>
      </c>
      <c r="AJ765" s="225" t="e">
        <f t="shared" ca="1" si="452"/>
        <v>#N/A</v>
      </c>
      <c r="AK765" s="225" t="e">
        <f t="shared" ca="1" si="453"/>
        <v>#N/A</v>
      </c>
      <c r="AL765" s="225" t="e">
        <f t="shared" ca="1" si="454"/>
        <v>#N/A</v>
      </c>
      <c r="AM765" t="b">
        <f t="shared" ca="1" si="455"/>
        <v>0</v>
      </c>
      <c r="AN765" t="b">
        <f t="shared" ca="1" si="432"/>
        <v>0</v>
      </c>
      <c r="AO765" t="b">
        <f t="shared" ca="1" si="466"/>
        <v>0</v>
      </c>
      <c r="AP765" t="b">
        <f t="shared" ca="1" si="456"/>
        <v>0</v>
      </c>
      <c r="AQ765" t="b">
        <f t="shared" ca="1" si="433"/>
        <v>0</v>
      </c>
      <c r="AR765" s="124" t="e">
        <f t="shared" ca="1" si="457"/>
        <v>#N/A</v>
      </c>
      <c r="AS765" s="124" t="e">
        <f t="shared" ca="1" si="458"/>
        <v>#N/A</v>
      </c>
      <c r="AT765" t="e">
        <f t="shared" ca="1" si="467"/>
        <v>#N/A</v>
      </c>
      <c r="AU765" t="e">
        <f t="shared" ca="1" si="467"/>
        <v>#N/A</v>
      </c>
    </row>
    <row r="766" spans="1:47" x14ac:dyDescent="0.25">
      <c r="A766">
        <v>734</v>
      </c>
      <c r="B766" s="74">
        <f ca="1">OFFSET(InputPriceData!B$15,CalculationsAndCharts!$A766+$A$11,0,1,1)</f>
        <v>40522</v>
      </c>
      <c r="C766" s="3">
        <f ca="1">OFFSET(InputPriceData!G$15,CalculationsAndCharts!$A766+$A$11,0,1,1)</f>
        <v>1460800</v>
      </c>
      <c r="D766" s="4">
        <f ca="1">OFFSET(InputPriceData!C$15,CalculationsAndCharts!$A766+$A$11,IF($C$7,7,0),1,1)</f>
        <v>30.83</v>
      </c>
      <c r="E766" s="4">
        <f ca="1">OFFSET(InputPriceData!D$15,CalculationsAndCharts!$A766+$A$11,IF($C$7,7,0),1,1)</f>
        <v>31.34</v>
      </c>
      <c r="F766" s="4">
        <f ca="1">OFFSET(InputPriceData!E$15,CalculationsAndCharts!$A766+$A$11,IF($C$7,7,0),1,1)</f>
        <v>30.83</v>
      </c>
      <c r="G766" s="4">
        <f ca="1">OFFSET(InputPriceData!F$15,CalculationsAndCharts!$A766+$A$11,IF($C$7,7,0),1,1)</f>
        <v>31.07</v>
      </c>
      <c r="H766" s="126" t="e">
        <f t="shared" si="437"/>
        <v>#N/A</v>
      </c>
      <c r="I766" s="41" t="e">
        <f t="shared" si="469"/>
        <v>#N/A</v>
      </c>
      <c r="J766" s="41" t="e">
        <f t="shared" si="469"/>
        <v>#N/A</v>
      </c>
      <c r="K766" s="215">
        <f t="shared" ca="1" si="438"/>
        <v>31.099023073833873</v>
      </c>
      <c r="L766" s="215">
        <f t="shared" ca="1" si="459"/>
        <v>31.099023073833873</v>
      </c>
      <c r="M766" s="121">
        <f t="shared" ca="1" si="439"/>
        <v>-1.0155002677103813</v>
      </c>
      <c r="N766" s="121">
        <f t="shared" ca="1" si="460"/>
        <v>-1.2750976043506093</v>
      </c>
      <c r="O766" s="121">
        <f t="shared" ca="1" si="461"/>
        <v>2.1855706493926856</v>
      </c>
      <c r="P766" s="121">
        <f t="shared" ca="1" si="468"/>
        <v>-1.2750976043506093</v>
      </c>
      <c r="Q766" s="121">
        <f t="shared" ca="1" si="440"/>
        <v>0</v>
      </c>
      <c r="R766" s="121">
        <f t="shared" ca="1" si="441"/>
        <v>-1.4983465700036277E-2</v>
      </c>
      <c r="S766" s="121"/>
      <c r="T766" s="124">
        <f t="shared" ca="1" si="442"/>
        <v>33.43</v>
      </c>
      <c r="U766" s="124">
        <f t="shared" ca="1" si="443"/>
        <v>28.88</v>
      </c>
      <c r="V766" s="121">
        <f t="shared" ca="1" si="444"/>
        <v>0.48131868131868155</v>
      </c>
      <c r="W766" s="121" t="e">
        <f t="shared" si="462"/>
        <v>#N/A</v>
      </c>
      <c r="X766" s="124">
        <f t="shared" si="463"/>
        <v>0.2</v>
      </c>
      <c r="Y766" s="124">
        <f t="shared" si="464"/>
        <v>0.8</v>
      </c>
      <c r="Z766" t="e">
        <f t="shared" ca="1" si="445"/>
        <v>#N/A</v>
      </c>
      <c r="AA766" t="e">
        <f t="shared" ca="1" si="446"/>
        <v>#N/A</v>
      </c>
      <c r="AB766" t="e">
        <f t="shared" ca="1" si="447"/>
        <v>#N/A</v>
      </c>
      <c r="AC766" t="e">
        <f t="shared" ca="1" si="448"/>
        <v>#N/A</v>
      </c>
      <c r="AD766" t="b">
        <f t="shared" ca="1" si="449"/>
        <v>0</v>
      </c>
      <c r="AE766" t="b">
        <f t="shared" ca="1" si="435"/>
        <v>0</v>
      </c>
      <c r="AF766" t="b">
        <f t="shared" ca="1" si="465"/>
        <v>1</v>
      </c>
      <c r="AG766" t="b">
        <f t="shared" ca="1" si="450"/>
        <v>0</v>
      </c>
      <c r="AH766" t="b">
        <f t="shared" ca="1" si="431"/>
        <v>0</v>
      </c>
      <c r="AI766" s="225" t="e">
        <f t="shared" ca="1" si="451"/>
        <v>#N/A</v>
      </c>
      <c r="AJ766" s="225" t="e">
        <f t="shared" ca="1" si="452"/>
        <v>#N/A</v>
      </c>
      <c r="AK766" s="225" t="e">
        <f t="shared" ca="1" si="453"/>
        <v>#N/A</v>
      </c>
      <c r="AL766" s="225" t="e">
        <f t="shared" ca="1" si="454"/>
        <v>#N/A</v>
      </c>
      <c r="AM766" t="b">
        <f t="shared" ca="1" si="455"/>
        <v>0</v>
      </c>
      <c r="AN766" t="b">
        <f t="shared" ca="1" si="432"/>
        <v>0</v>
      </c>
      <c r="AO766" t="b">
        <f t="shared" ca="1" si="466"/>
        <v>0</v>
      </c>
      <c r="AP766" t="b">
        <f t="shared" ca="1" si="456"/>
        <v>0</v>
      </c>
      <c r="AQ766" t="b">
        <f t="shared" ca="1" si="433"/>
        <v>0</v>
      </c>
      <c r="AR766" s="124" t="e">
        <f t="shared" ca="1" si="457"/>
        <v>#N/A</v>
      </c>
      <c r="AS766" s="124" t="e">
        <f t="shared" ca="1" si="458"/>
        <v>#N/A</v>
      </c>
      <c r="AT766" t="e">
        <f t="shared" ca="1" si="467"/>
        <v>#N/A</v>
      </c>
      <c r="AU766" t="e">
        <f t="shared" ca="1" si="467"/>
        <v>#N/A</v>
      </c>
    </row>
    <row r="767" spans="1:47" x14ac:dyDescent="0.25">
      <c r="A767">
        <v>735</v>
      </c>
      <c r="B767" s="74">
        <f ca="1">OFFSET(InputPriceData!B$15,CalculationsAndCharts!$A767+$A$11,0,1,1)</f>
        <v>40521</v>
      </c>
      <c r="C767" s="3">
        <f ca="1">OFFSET(InputPriceData!G$15,CalculationsAndCharts!$A767+$A$11,0,1,1)</f>
        <v>11532700</v>
      </c>
      <c r="D767" s="4">
        <f ca="1">OFFSET(InputPriceData!C$15,CalculationsAndCharts!$A767+$A$11,IF($C$7,7,0),1,1)</f>
        <v>31.01</v>
      </c>
      <c r="E767" s="4">
        <f ca="1">OFFSET(InputPriceData!D$15,CalculationsAndCharts!$A767+$A$11,IF($C$7,7,0),1,1)</f>
        <v>31.51</v>
      </c>
      <c r="F767" s="4">
        <f ca="1">OFFSET(InputPriceData!E$15,CalculationsAndCharts!$A767+$A$11,IF($C$7,7,0),1,1)</f>
        <v>30.77</v>
      </c>
      <c r="G767" s="4">
        <f ca="1">OFFSET(InputPriceData!F$15,CalculationsAndCharts!$A767+$A$11,IF($C$7,7,0),1,1)</f>
        <v>30.83</v>
      </c>
      <c r="H767" s="126" t="e">
        <f t="shared" si="437"/>
        <v>#N/A</v>
      </c>
      <c r="I767" s="41" t="e">
        <f t="shared" si="469"/>
        <v>#N/A</v>
      </c>
      <c r="J767" s="41" t="e">
        <f t="shared" si="469"/>
        <v>#N/A</v>
      </c>
      <c r="K767" s="215">
        <f t="shared" ca="1" si="438"/>
        <v>31.359100729443696</v>
      </c>
      <c r="L767" s="215">
        <f t="shared" ca="1" si="459"/>
        <v>31.359100729443696</v>
      </c>
      <c r="M767" s="121">
        <f t="shared" ca="1" si="439"/>
        <v>-1.381464736579761</v>
      </c>
      <c r="N767" s="121">
        <f t="shared" ca="1" si="460"/>
        <v>-1.1185347751679373</v>
      </c>
      <c r="O767" s="121">
        <f t="shared" ca="1" si="461"/>
        <v>2.1855706493926856</v>
      </c>
      <c r="P767" s="121">
        <f t="shared" ca="1" si="468"/>
        <v>-1.1185347751679373</v>
      </c>
      <c r="Q767" s="121">
        <f t="shared" ca="1" si="440"/>
        <v>0</v>
      </c>
      <c r="R767" s="121">
        <f t="shared" ca="1" si="441"/>
        <v>2.1052486327710007E-2</v>
      </c>
      <c r="S767" s="121"/>
      <c r="T767" s="124">
        <f t="shared" ca="1" si="442"/>
        <v>33.43</v>
      </c>
      <c r="U767" s="124">
        <f t="shared" ca="1" si="443"/>
        <v>28.88</v>
      </c>
      <c r="V767" s="121">
        <f t="shared" ca="1" si="444"/>
        <v>0.42857142857142833</v>
      </c>
      <c r="W767" s="121" t="e">
        <f t="shared" si="462"/>
        <v>#N/A</v>
      </c>
      <c r="X767" s="124">
        <f t="shared" si="463"/>
        <v>0.2</v>
      </c>
      <c r="Y767" s="124">
        <f t="shared" si="464"/>
        <v>0.8</v>
      </c>
      <c r="Z767">
        <f t="shared" ca="1" si="445"/>
        <v>31.01</v>
      </c>
      <c r="AA767" t="e">
        <f t="shared" ca="1" si="446"/>
        <v>#N/A</v>
      </c>
      <c r="AB767" t="e">
        <f t="shared" ca="1" si="447"/>
        <v>#N/A</v>
      </c>
      <c r="AC767" t="e">
        <f t="shared" ca="1" si="448"/>
        <v>#N/A</v>
      </c>
      <c r="AD767" t="b">
        <f t="shared" ca="1" si="449"/>
        <v>0</v>
      </c>
      <c r="AE767" t="b">
        <f t="shared" ca="1" si="435"/>
        <v>1</v>
      </c>
      <c r="AF767" t="b">
        <f t="shared" ca="1" si="465"/>
        <v>1</v>
      </c>
      <c r="AG767" t="b">
        <f t="shared" ca="1" si="450"/>
        <v>0</v>
      </c>
      <c r="AH767" t="b">
        <f t="shared" ca="1" si="431"/>
        <v>0</v>
      </c>
      <c r="AI767" s="225">
        <f t="shared" ca="1" si="451"/>
        <v>31.01</v>
      </c>
      <c r="AJ767" s="225" t="e">
        <f t="shared" ca="1" si="452"/>
        <v>#N/A</v>
      </c>
      <c r="AK767" s="225">
        <f t="shared" ca="1" si="453"/>
        <v>31.01</v>
      </c>
      <c r="AL767" s="225" t="e">
        <f t="shared" ca="1" si="454"/>
        <v>#N/A</v>
      </c>
      <c r="AM767" t="b">
        <f t="shared" ca="1" si="455"/>
        <v>0</v>
      </c>
      <c r="AN767" t="b">
        <f t="shared" ca="1" si="432"/>
        <v>0</v>
      </c>
      <c r="AO767" t="b">
        <f t="shared" ca="1" si="466"/>
        <v>0</v>
      </c>
      <c r="AP767" t="b">
        <f t="shared" ca="1" si="456"/>
        <v>0</v>
      </c>
      <c r="AQ767" t="b">
        <f t="shared" ca="1" si="433"/>
        <v>1</v>
      </c>
      <c r="AR767" s="124" t="e">
        <f t="shared" ca="1" si="457"/>
        <v>#N/A</v>
      </c>
      <c r="AS767" s="124">
        <f t="shared" ca="1" si="458"/>
        <v>31.01</v>
      </c>
      <c r="AT767" t="e">
        <f t="shared" ca="1" si="467"/>
        <v>#N/A</v>
      </c>
      <c r="AU767">
        <f t="shared" ca="1" si="467"/>
        <v>31.01</v>
      </c>
    </row>
    <row r="768" spans="1:47" x14ac:dyDescent="0.25">
      <c r="A768">
        <v>736</v>
      </c>
      <c r="B768" s="74">
        <f ca="1">OFFSET(InputPriceData!B$15,CalculationsAndCharts!$A768+$A$11,0,1,1)</f>
        <v>40520</v>
      </c>
      <c r="C768" s="3">
        <f ca="1">OFFSET(InputPriceData!G$15,CalculationsAndCharts!$A768+$A$11,0,1,1)</f>
        <v>1819000</v>
      </c>
      <c r="D768" s="4">
        <f ca="1">OFFSET(InputPriceData!C$15,CalculationsAndCharts!$A768+$A$11,IF($C$7,7,0),1,1)</f>
        <v>31.49</v>
      </c>
      <c r="E768" s="4">
        <f ca="1">OFFSET(InputPriceData!D$15,CalculationsAndCharts!$A768+$A$11,IF($C$7,7,0),1,1)</f>
        <v>31.7</v>
      </c>
      <c r="F768" s="4">
        <f ca="1">OFFSET(InputPriceData!E$15,CalculationsAndCharts!$A768+$A$11,IF($C$7,7,0),1,1)</f>
        <v>30.7</v>
      </c>
      <c r="G768" s="4">
        <f ca="1">OFFSET(InputPriceData!F$15,CalculationsAndCharts!$A768+$A$11,IF($C$7,7,0),1,1)</f>
        <v>30.84</v>
      </c>
      <c r="H768" s="126" t="e">
        <f t="shared" si="437"/>
        <v>#N/A</v>
      </c>
      <c r="I768" s="41" t="e">
        <f t="shared" si="469"/>
        <v>#N/A</v>
      </c>
      <c r="J768" s="41" t="e">
        <f t="shared" si="469"/>
        <v>#N/A</v>
      </c>
      <c r="K768" s="215">
        <f t="shared" ca="1" si="438"/>
        <v>31.739653409934604</v>
      </c>
      <c r="L768" s="215">
        <f t="shared" ca="1" si="459"/>
        <v>31.739653409934604</v>
      </c>
      <c r="M768" s="121">
        <f t="shared" ca="1" si="439"/>
        <v>-1.5340631105092097</v>
      </c>
      <c r="N768" s="121">
        <f t="shared" ca="1" si="460"/>
        <v>-0.78708204499795076</v>
      </c>
      <c r="O768" s="121">
        <f t="shared" ca="1" si="461"/>
        <v>2.1855706493926856</v>
      </c>
      <c r="P768" s="121">
        <f t="shared" ca="1" si="468"/>
        <v>-0.78708204499795076</v>
      </c>
      <c r="Q768" s="121">
        <f t="shared" ca="1" si="440"/>
        <v>0</v>
      </c>
      <c r="R768" s="121">
        <f t="shared" ca="1" si="441"/>
        <v>9.5711156775587725E-2</v>
      </c>
      <c r="S768" s="121"/>
      <c r="T768" s="124">
        <f t="shared" ca="1" si="442"/>
        <v>33.43</v>
      </c>
      <c r="U768" s="124">
        <f t="shared" ca="1" si="443"/>
        <v>28.88</v>
      </c>
      <c r="V768" s="121">
        <f t="shared" ca="1" si="444"/>
        <v>0.4307692307692309</v>
      </c>
      <c r="W768" s="121" t="e">
        <f t="shared" si="462"/>
        <v>#N/A</v>
      </c>
      <c r="X768" s="124">
        <f t="shared" si="463"/>
        <v>0.2</v>
      </c>
      <c r="Y768" s="124">
        <f t="shared" si="464"/>
        <v>0.8</v>
      </c>
      <c r="Z768" t="e">
        <f t="shared" ca="1" si="445"/>
        <v>#N/A</v>
      </c>
      <c r="AA768" t="e">
        <f t="shared" ca="1" si="446"/>
        <v>#N/A</v>
      </c>
      <c r="AB768">
        <f t="shared" ca="1" si="447"/>
        <v>9.5711156775587725E-2</v>
      </c>
      <c r="AC768" t="e">
        <f t="shared" ca="1" si="448"/>
        <v>#N/A</v>
      </c>
      <c r="AD768" t="b">
        <f t="shared" ca="1" si="449"/>
        <v>1</v>
      </c>
      <c r="AE768" t="b">
        <f t="shared" ca="1" si="435"/>
        <v>0</v>
      </c>
      <c r="AF768" t="b">
        <f t="shared" ca="1" si="465"/>
        <v>0</v>
      </c>
      <c r="AG768" t="b">
        <f t="shared" ca="1" si="450"/>
        <v>0</v>
      </c>
      <c r="AH768" t="b">
        <f t="shared" ca="1" si="431"/>
        <v>0</v>
      </c>
      <c r="AI768" s="225" t="e">
        <f t="shared" ca="1" si="451"/>
        <v>#N/A</v>
      </c>
      <c r="AJ768" s="225" t="e">
        <f t="shared" ca="1" si="452"/>
        <v>#N/A</v>
      </c>
      <c r="AK768" s="225" t="e">
        <f t="shared" ca="1" si="453"/>
        <v>#N/A</v>
      </c>
      <c r="AL768" s="225" t="e">
        <f t="shared" ca="1" si="454"/>
        <v>#N/A</v>
      </c>
      <c r="AM768" t="b">
        <f t="shared" ca="1" si="455"/>
        <v>0</v>
      </c>
      <c r="AN768" t="b">
        <f t="shared" ca="1" si="432"/>
        <v>0</v>
      </c>
      <c r="AO768" t="b">
        <f t="shared" ca="1" si="466"/>
        <v>1</v>
      </c>
      <c r="AP768" t="b">
        <f t="shared" ca="1" si="456"/>
        <v>1</v>
      </c>
      <c r="AQ768" t="b">
        <f t="shared" ca="1" si="433"/>
        <v>0</v>
      </c>
      <c r="AR768" s="124" t="e">
        <f t="shared" ca="1" si="457"/>
        <v>#N/A</v>
      </c>
      <c r="AS768" s="124" t="e">
        <f t="shared" ca="1" si="458"/>
        <v>#N/A</v>
      </c>
      <c r="AT768" t="e">
        <f t="shared" ca="1" si="467"/>
        <v>#N/A</v>
      </c>
      <c r="AU768" t="e">
        <f t="shared" ca="1" si="467"/>
        <v>#N/A</v>
      </c>
    </row>
    <row r="769" spans="1:47" x14ac:dyDescent="0.25">
      <c r="A769">
        <v>737</v>
      </c>
      <c r="B769" s="74">
        <f ca="1">OFFSET(InputPriceData!B$15,CalculationsAndCharts!$A769+$A$11,0,1,1)</f>
        <v>40519</v>
      </c>
      <c r="C769" s="3">
        <f ca="1">OFFSET(InputPriceData!G$15,CalculationsAndCharts!$A769+$A$11,0,1,1)</f>
        <v>2586000</v>
      </c>
      <c r="D769" s="4">
        <f ca="1">OFFSET(InputPriceData!C$15,CalculationsAndCharts!$A769+$A$11,IF($C$7,7,0),1,1)</f>
        <v>31.51</v>
      </c>
      <c r="E769" s="4">
        <f ca="1">OFFSET(InputPriceData!D$15,CalculationsAndCharts!$A769+$A$11,IF($C$7,7,0),1,1)</f>
        <v>31.8</v>
      </c>
      <c r="F769" s="4">
        <f ca="1">OFFSET(InputPriceData!E$15,CalculationsAndCharts!$A769+$A$11,IF($C$7,7,0),1,1)</f>
        <v>31.28</v>
      </c>
      <c r="G769" s="4">
        <f ca="1">OFFSET(InputPriceData!F$15,CalculationsAndCharts!$A769+$A$11,IF($C$7,7,0),1,1)</f>
        <v>31.6</v>
      </c>
      <c r="H769" s="126" t="e">
        <f t="shared" si="437"/>
        <v>#N/A</v>
      </c>
      <c r="I769" s="41" t="e">
        <f t="shared" si="469"/>
        <v>#N/A</v>
      </c>
      <c r="J769" s="41" t="e">
        <f t="shared" si="469"/>
        <v>#N/A</v>
      </c>
      <c r="K769" s="215">
        <f t="shared" ca="1" si="438"/>
        <v>32.108130144224454</v>
      </c>
      <c r="L769" s="215">
        <f t="shared" ca="1" si="459"/>
        <v>32.108130144224454</v>
      </c>
      <c r="M769" s="121">
        <f t="shared" ca="1" si="439"/>
        <v>-0.87867155369427852</v>
      </c>
      <c r="N769" s="121">
        <f t="shared" ca="1" si="460"/>
        <v>-0.39398442958935376</v>
      </c>
      <c r="O769" s="121">
        <f t="shared" ca="1" si="461"/>
        <v>2.1855706493926856</v>
      </c>
      <c r="P769" s="121">
        <f t="shared" ca="1" si="468"/>
        <v>-0.39398442958935376</v>
      </c>
      <c r="Q769" s="121">
        <f t="shared" ca="1" si="440"/>
        <v>0</v>
      </c>
      <c r="R769" s="121">
        <f t="shared" ca="1" si="441"/>
        <v>0.21832549232275275</v>
      </c>
      <c r="S769" s="121"/>
      <c r="T769" s="124">
        <f t="shared" ca="1" si="442"/>
        <v>33.43</v>
      </c>
      <c r="U769" s="124">
        <f t="shared" ca="1" si="443"/>
        <v>28.58</v>
      </c>
      <c r="V769" s="121">
        <f t="shared" ca="1" si="444"/>
        <v>0.62268041237113447</v>
      </c>
      <c r="W769" s="121" t="e">
        <f t="shared" si="462"/>
        <v>#N/A</v>
      </c>
      <c r="X769" s="124">
        <f t="shared" si="463"/>
        <v>0.2</v>
      </c>
      <c r="Y769" s="124">
        <f t="shared" si="464"/>
        <v>0.8</v>
      </c>
      <c r="Z769" t="e">
        <f t="shared" ca="1" si="445"/>
        <v>#N/A</v>
      </c>
      <c r="AA769" t="e">
        <f t="shared" ca="1" si="446"/>
        <v>#N/A</v>
      </c>
      <c r="AB769" t="e">
        <f t="shared" ca="1" si="447"/>
        <v>#N/A</v>
      </c>
      <c r="AC769" t="e">
        <f t="shared" ca="1" si="448"/>
        <v>#N/A</v>
      </c>
      <c r="AD769" t="b">
        <f t="shared" ca="1" si="449"/>
        <v>0</v>
      </c>
      <c r="AE769" t="b">
        <f t="shared" ca="1" si="435"/>
        <v>0</v>
      </c>
      <c r="AF769" t="b">
        <f t="shared" ca="1" si="465"/>
        <v>0</v>
      </c>
      <c r="AG769" t="b">
        <f t="shared" ca="1" si="450"/>
        <v>0</v>
      </c>
      <c r="AH769" t="b">
        <f t="shared" ca="1" si="431"/>
        <v>0</v>
      </c>
      <c r="AI769" s="225" t="e">
        <f t="shared" ca="1" si="451"/>
        <v>#N/A</v>
      </c>
      <c r="AJ769" s="225" t="e">
        <f t="shared" ca="1" si="452"/>
        <v>#N/A</v>
      </c>
      <c r="AK769" s="225" t="e">
        <f t="shared" ca="1" si="453"/>
        <v>#N/A</v>
      </c>
      <c r="AL769" s="225" t="e">
        <f t="shared" ca="1" si="454"/>
        <v>#N/A</v>
      </c>
      <c r="AM769" t="b">
        <f t="shared" ca="1" si="455"/>
        <v>0</v>
      </c>
      <c r="AN769" t="b">
        <f t="shared" ca="1" si="432"/>
        <v>0</v>
      </c>
      <c r="AO769" t="b">
        <f t="shared" ca="1" si="466"/>
        <v>1</v>
      </c>
      <c r="AP769" t="b">
        <f t="shared" ca="1" si="456"/>
        <v>0</v>
      </c>
      <c r="AQ769" t="b">
        <f t="shared" ca="1" si="433"/>
        <v>0</v>
      </c>
      <c r="AR769" s="124" t="e">
        <f t="shared" ca="1" si="457"/>
        <v>#N/A</v>
      </c>
      <c r="AS769" s="124" t="e">
        <f t="shared" ca="1" si="458"/>
        <v>#N/A</v>
      </c>
      <c r="AT769" t="e">
        <f t="shared" ca="1" si="467"/>
        <v>#N/A</v>
      </c>
      <c r="AU769" t="e">
        <f t="shared" ca="1" si="467"/>
        <v>#N/A</v>
      </c>
    </row>
    <row r="770" spans="1:47" x14ac:dyDescent="0.25">
      <c r="A770">
        <v>738</v>
      </c>
      <c r="B770" s="74">
        <f ca="1">OFFSET(InputPriceData!B$15,CalculationsAndCharts!$A770+$A$11,0,1,1)</f>
        <v>40518</v>
      </c>
      <c r="C770" s="3">
        <f ca="1">OFFSET(InputPriceData!G$15,CalculationsAndCharts!$A770+$A$11,0,1,1)</f>
        <v>4422300</v>
      </c>
      <c r="D770" s="4">
        <f ca="1">OFFSET(InputPriceData!C$15,CalculationsAndCharts!$A770+$A$11,IF($C$7,7,0),1,1)</f>
        <v>31.92</v>
      </c>
      <c r="E770" s="4">
        <f ca="1">OFFSET(InputPriceData!D$15,CalculationsAndCharts!$A770+$A$11,IF($C$7,7,0),1,1)</f>
        <v>32</v>
      </c>
      <c r="F770" s="4">
        <f ca="1">OFFSET(InputPriceData!E$15,CalculationsAndCharts!$A770+$A$11,IF($C$7,7,0),1,1)</f>
        <v>30.58</v>
      </c>
      <c r="G770" s="4">
        <f ca="1">OFFSET(InputPriceData!F$15,CalculationsAndCharts!$A770+$A$11,IF($C$7,7,0),1,1)</f>
        <v>30.99</v>
      </c>
      <c r="H770" s="126" t="e">
        <f t="shared" si="437"/>
        <v>#N/A</v>
      </c>
      <c r="I770" s="41" t="e">
        <f t="shared" si="469"/>
        <v>#N/A</v>
      </c>
      <c r="J770" s="41" t="e">
        <f t="shared" si="469"/>
        <v>#N/A</v>
      </c>
      <c r="K770" s="215">
        <f t="shared" ca="1" si="438"/>
        <v>32.457415535440198</v>
      </c>
      <c r="L770" s="215">
        <f t="shared" ca="1" si="459"/>
        <v>32.457415535440198</v>
      </c>
      <c r="M770" s="121">
        <f t="shared" ca="1" si="439"/>
        <v>-1.5877938735194244</v>
      </c>
      <c r="N770" s="121">
        <f t="shared" ca="1" si="460"/>
        <v>6.1781821357666966E-2</v>
      </c>
      <c r="O770" s="121">
        <f t="shared" ca="1" si="461"/>
        <v>2.1855706493926856</v>
      </c>
      <c r="P770" s="121">
        <f t="shared" ca="1" si="468"/>
        <v>-7.5893153329644372E-2</v>
      </c>
      <c r="Q770" s="121">
        <f t="shared" ca="1" si="440"/>
        <v>6.0878699239660355E-2</v>
      </c>
      <c r="R770" s="121">
        <f t="shared" ca="1" si="441"/>
        <v>0.38207238317054154</v>
      </c>
      <c r="S770" s="121"/>
      <c r="T770" s="124">
        <f t="shared" ca="1" si="442"/>
        <v>33.43</v>
      </c>
      <c r="U770" s="124">
        <f t="shared" ca="1" si="443"/>
        <v>28.38</v>
      </c>
      <c r="V770" s="121">
        <f t="shared" ca="1" si="444"/>
        <v>0.51683168316831662</v>
      </c>
      <c r="W770" s="121" t="e">
        <f t="shared" si="462"/>
        <v>#N/A</v>
      </c>
      <c r="X770" s="124">
        <f t="shared" si="463"/>
        <v>0.2</v>
      </c>
      <c r="Y770" s="124">
        <f t="shared" si="464"/>
        <v>0.8</v>
      </c>
      <c r="Z770" t="e">
        <f t="shared" ca="1" si="445"/>
        <v>#N/A</v>
      </c>
      <c r="AA770" t="e">
        <f t="shared" ca="1" si="446"/>
        <v>#N/A</v>
      </c>
      <c r="AB770" t="e">
        <f t="shared" ca="1" si="447"/>
        <v>#N/A</v>
      </c>
      <c r="AC770" t="e">
        <f t="shared" ca="1" si="448"/>
        <v>#N/A</v>
      </c>
      <c r="AD770" t="b">
        <f t="shared" ca="1" si="449"/>
        <v>0</v>
      </c>
      <c r="AE770" t="b">
        <f t="shared" ca="1" si="435"/>
        <v>0</v>
      </c>
      <c r="AF770" t="b">
        <f t="shared" ca="1" si="465"/>
        <v>0</v>
      </c>
      <c r="AG770" t="b">
        <f t="shared" ca="1" si="450"/>
        <v>0</v>
      </c>
      <c r="AH770" t="b">
        <f t="shared" ca="1" si="431"/>
        <v>0</v>
      </c>
      <c r="AI770" s="225" t="e">
        <f t="shared" ca="1" si="451"/>
        <v>#N/A</v>
      </c>
      <c r="AJ770" s="225" t="e">
        <f t="shared" ca="1" si="452"/>
        <v>#N/A</v>
      </c>
      <c r="AK770" s="225" t="e">
        <f t="shared" ca="1" si="453"/>
        <v>#N/A</v>
      </c>
      <c r="AL770" s="225" t="e">
        <f t="shared" ca="1" si="454"/>
        <v>#N/A</v>
      </c>
      <c r="AM770" t="b">
        <f t="shared" ca="1" si="455"/>
        <v>0</v>
      </c>
      <c r="AN770" t="b">
        <f t="shared" ca="1" si="432"/>
        <v>0</v>
      </c>
      <c r="AO770" t="b">
        <f t="shared" ca="1" si="466"/>
        <v>1</v>
      </c>
      <c r="AP770" t="b">
        <f t="shared" ca="1" si="456"/>
        <v>0</v>
      </c>
      <c r="AQ770" t="b">
        <f t="shared" ca="1" si="433"/>
        <v>0</v>
      </c>
      <c r="AR770" s="124" t="e">
        <f t="shared" ca="1" si="457"/>
        <v>#N/A</v>
      </c>
      <c r="AS770" s="124" t="e">
        <f t="shared" ca="1" si="458"/>
        <v>#N/A</v>
      </c>
      <c r="AT770" t="e">
        <f t="shared" ca="1" si="467"/>
        <v>#N/A</v>
      </c>
      <c r="AU770" t="e">
        <f t="shared" ca="1" si="467"/>
        <v>#N/A</v>
      </c>
    </row>
    <row r="771" spans="1:47" x14ac:dyDescent="0.25">
      <c r="A771">
        <v>739</v>
      </c>
      <c r="B771" s="74">
        <f ca="1">OFFSET(InputPriceData!B$15,CalculationsAndCharts!$A771+$A$11,0,1,1)</f>
        <v>40515</v>
      </c>
      <c r="C771" s="3">
        <f ca="1">OFFSET(InputPriceData!G$15,CalculationsAndCharts!$A771+$A$11,0,1,1)</f>
        <v>2580900</v>
      </c>
      <c r="D771" s="4">
        <f ca="1">OFFSET(InputPriceData!C$15,CalculationsAndCharts!$A771+$A$11,IF($C$7,7,0),1,1)</f>
        <v>31.77</v>
      </c>
      <c r="E771" s="4">
        <f ca="1">OFFSET(InputPriceData!D$15,CalculationsAndCharts!$A771+$A$11,IF($C$7,7,0),1,1)</f>
        <v>33.68</v>
      </c>
      <c r="F771" s="4">
        <f ca="1">OFFSET(InputPriceData!E$15,CalculationsAndCharts!$A771+$A$11,IF($C$7,7,0),1,1)</f>
        <v>31.57</v>
      </c>
      <c r="G771" s="4">
        <f ca="1">OFFSET(InputPriceData!F$15,CalculationsAndCharts!$A771+$A$11,IF($C$7,7,0),1,1)</f>
        <v>33.43</v>
      </c>
      <c r="H771" s="126" t="e">
        <f t="shared" si="437"/>
        <v>#N/A</v>
      </c>
      <c r="I771" s="41" t="e">
        <f t="shared" si="469"/>
        <v>#N/A</v>
      </c>
      <c r="J771" s="41" t="e">
        <f t="shared" si="469"/>
        <v>#N/A</v>
      </c>
      <c r="K771" s="215">
        <f t="shared" ca="1" si="438"/>
        <v>32.591229388098895</v>
      </c>
      <c r="L771" s="215">
        <f t="shared" ca="1" si="459"/>
        <v>32.591229388098895</v>
      </c>
      <c r="M771" s="121">
        <f t="shared" ca="1" si="439"/>
        <v>0.92701830572792765</v>
      </c>
      <c r="N771" s="121">
        <f t="shared" ca="1" si="460"/>
        <v>0.37287761621174764</v>
      </c>
      <c r="O771" s="121">
        <f t="shared" ca="1" si="461"/>
        <v>2.1855706493926856</v>
      </c>
      <c r="P771" s="121">
        <f t="shared" ca="1" si="468"/>
        <v>-7.5893153329644372E-2</v>
      </c>
      <c r="Q771" s="121">
        <f t="shared" ca="1" si="440"/>
        <v>0.19844260562612842</v>
      </c>
      <c r="R771" s="121">
        <f t="shared" ca="1" si="441"/>
        <v>0.56378133466818192</v>
      </c>
      <c r="S771" s="121"/>
      <c r="T771" s="124">
        <f t="shared" ca="1" si="442"/>
        <v>33.43</v>
      </c>
      <c r="U771" s="124">
        <f t="shared" ca="1" si="443"/>
        <v>28</v>
      </c>
      <c r="V771" s="121">
        <f t="shared" ca="1" si="444"/>
        <v>1</v>
      </c>
      <c r="W771" s="121" t="e">
        <f t="shared" si="462"/>
        <v>#N/A</v>
      </c>
      <c r="X771" s="124">
        <f t="shared" si="463"/>
        <v>0.2</v>
      </c>
      <c r="Y771" s="124">
        <f t="shared" si="464"/>
        <v>0.8</v>
      </c>
      <c r="Z771" t="e">
        <f t="shared" ca="1" si="445"/>
        <v>#N/A</v>
      </c>
      <c r="AA771" t="e">
        <f t="shared" ca="1" si="446"/>
        <v>#N/A</v>
      </c>
      <c r="AB771" t="e">
        <f t="shared" ca="1" si="447"/>
        <v>#N/A</v>
      </c>
      <c r="AC771" t="e">
        <f t="shared" ca="1" si="448"/>
        <v>#N/A</v>
      </c>
      <c r="AD771" t="b">
        <f t="shared" ca="1" si="449"/>
        <v>0</v>
      </c>
      <c r="AE771" t="b">
        <f t="shared" ca="1" si="435"/>
        <v>0</v>
      </c>
      <c r="AF771" t="b">
        <f t="shared" ca="1" si="465"/>
        <v>0</v>
      </c>
      <c r="AG771" t="b">
        <f t="shared" ca="1" si="450"/>
        <v>0</v>
      </c>
      <c r="AH771" t="b">
        <f t="shared" ca="1" si="431"/>
        <v>0</v>
      </c>
      <c r="AI771" s="225" t="e">
        <f t="shared" ca="1" si="451"/>
        <v>#N/A</v>
      </c>
      <c r="AJ771" s="225" t="e">
        <f t="shared" ca="1" si="452"/>
        <v>#N/A</v>
      </c>
      <c r="AK771" s="225" t="e">
        <f t="shared" ca="1" si="453"/>
        <v>#N/A</v>
      </c>
      <c r="AL771" s="225" t="e">
        <f t="shared" ca="1" si="454"/>
        <v>#N/A</v>
      </c>
      <c r="AM771" t="b">
        <f t="shared" ca="1" si="455"/>
        <v>0</v>
      </c>
      <c r="AN771" t="b">
        <f t="shared" ca="1" si="432"/>
        <v>0</v>
      </c>
      <c r="AO771" t="b">
        <f t="shared" ca="1" si="466"/>
        <v>1</v>
      </c>
      <c r="AP771" t="b">
        <f t="shared" ca="1" si="456"/>
        <v>0</v>
      </c>
      <c r="AQ771" t="b">
        <f t="shared" ca="1" si="433"/>
        <v>0</v>
      </c>
      <c r="AR771" s="124" t="e">
        <f t="shared" ca="1" si="457"/>
        <v>#N/A</v>
      </c>
      <c r="AS771" s="124" t="e">
        <f t="shared" ca="1" si="458"/>
        <v>#N/A</v>
      </c>
      <c r="AT771" t="e">
        <f t="shared" ca="1" si="467"/>
        <v>#N/A</v>
      </c>
      <c r="AU771" t="e">
        <f t="shared" ca="1" si="467"/>
        <v>#N/A</v>
      </c>
    </row>
    <row r="772" spans="1:47" x14ac:dyDescent="0.25">
      <c r="A772">
        <v>740</v>
      </c>
      <c r="B772" s="74">
        <f ca="1">OFFSET(InputPriceData!B$15,CalculationsAndCharts!$A772+$A$11,0,1,1)</f>
        <v>40514</v>
      </c>
      <c r="C772" s="3">
        <f ca="1">OFFSET(InputPriceData!G$15,CalculationsAndCharts!$A772+$A$11,0,1,1)</f>
        <v>1709300</v>
      </c>
      <c r="D772" s="4">
        <f ca="1">OFFSET(InputPriceData!C$15,CalculationsAndCharts!$A772+$A$11,IF($C$7,7,0),1,1)</f>
        <v>32.450000000000003</v>
      </c>
      <c r="E772" s="4">
        <f ca="1">OFFSET(InputPriceData!D$15,CalculationsAndCharts!$A772+$A$11,IF($C$7,7,0),1,1)</f>
        <v>32.479999999999997</v>
      </c>
      <c r="F772" s="4">
        <f ca="1">OFFSET(InputPriceData!E$15,CalculationsAndCharts!$A772+$A$11,IF($C$7,7,0),1,1)</f>
        <v>31.89</v>
      </c>
      <c r="G772" s="4">
        <f ca="1">OFFSET(InputPriceData!F$15,CalculationsAndCharts!$A772+$A$11,IF($C$7,7,0),1,1)</f>
        <v>31.93</v>
      </c>
      <c r="H772" s="126" t="e">
        <f t="shared" si="437"/>
        <v>#N/A</v>
      </c>
      <c r="I772" s="41" t="e">
        <f t="shared" si="469"/>
        <v>#N/A</v>
      </c>
      <c r="J772" s="41" t="e">
        <f t="shared" si="469"/>
        <v>#N/A</v>
      </c>
      <c r="K772" s="215">
        <f t="shared" ca="1" si="438"/>
        <v>32.681945724082972</v>
      </c>
      <c r="L772" s="215">
        <f t="shared" ca="1" si="459"/>
        <v>32.681945724082972</v>
      </c>
      <c r="M772" s="121">
        <f t="shared" ca="1" si="439"/>
        <v>-0.38667282784004597</v>
      </c>
      <c r="N772" s="121">
        <f t="shared" ca="1" si="460"/>
        <v>0.69642688401674835</v>
      </c>
      <c r="O772" s="121">
        <f t="shared" ca="1" si="461"/>
        <v>2.1855706493926856</v>
      </c>
      <c r="P772" s="121">
        <f t="shared" ca="1" si="468"/>
        <v>-7.5893153329644372E-2</v>
      </c>
      <c r="Q772" s="121">
        <f t="shared" ca="1" si="440"/>
        <v>0.34151333150532004</v>
      </c>
      <c r="R772" s="121">
        <f t="shared" ca="1" si="441"/>
        <v>0.73839451200399886</v>
      </c>
      <c r="S772" s="121"/>
      <c r="T772" s="124">
        <f t="shared" ca="1" si="442"/>
        <v>33.28</v>
      </c>
      <c r="U772" s="124">
        <f t="shared" ca="1" si="443"/>
        <v>28</v>
      </c>
      <c r="V772" s="121">
        <f t="shared" ca="1" si="444"/>
        <v>0.74431818181818166</v>
      </c>
      <c r="W772" s="121" t="e">
        <f t="shared" si="462"/>
        <v>#N/A</v>
      </c>
      <c r="X772" s="124">
        <f t="shared" si="463"/>
        <v>0.2</v>
      </c>
      <c r="Y772" s="124">
        <f t="shared" si="464"/>
        <v>0.8</v>
      </c>
      <c r="Z772" t="e">
        <f t="shared" ca="1" si="445"/>
        <v>#N/A</v>
      </c>
      <c r="AA772" t="e">
        <f t="shared" ca="1" si="446"/>
        <v>#N/A</v>
      </c>
      <c r="AB772" t="e">
        <f t="shared" ca="1" si="447"/>
        <v>#N/A</v>
      </c>
      <c r="AC772" t="e">
        <f t="shared" ca="1" si="448"/>
        <v>#N/A</v>
      </c>
      <c r="AD772" t="b">
        <f t="shared" ca="1" si="449"/>
        <v>0</v>
      </c>
      <c r="AE772" t="b">
        <f t="shared" ca="1" si="435"/>
        <v>0</v>
      </c>
      <c r="AF772" t="b">
        <f t="shared" ca="1" si="465"/>
        <v>0</v>
      </c>
      <c r="AG772" t="b">
        <f t="shared" ca="1" si="450"/>
        <v>0</v>
      </c>
      <c r="AH772" t="b">
        <f t="shared" ca="1" si="431"/>
        <v>0</v>
      </c>
      <c r="AI772" s="225" t="e">
        <f t="shared" ca="1" si="451"/>
        <v>#N/A</v>
      </c>
      <c r="AJ772" s="225" t="e">
        <f t="shared" ca="1" si="452"/>
        <v>#N/A</v>
      </c>
      <c r="AK772" s="225" t="e">
        <f t="shared" ca="1" si="453"/>
        <v>#N/A</v>
      </c>
      <c r="AL772" s="225" t="e">
        <f t="shared" ca="1" si="454"/>
        <v>#N/A</v>
      </c>
      <c r="AM772" t="b">
        <f t="shared" ca="1" si="455"/>
        <v>0</v>
      </c>
      <c r="AN772" t="b">
        <f t="shared" ca="1" si="432"/>
        <v>0</v>
      </c>
      <c r="AO772" t="b">
        <f t="shared" ca="1" si="466"/>
        <v>1</v>
      </c>
      <c r="AP772" t="b">
        <f t="shared" ca="1" si="456"/>
        <v>0</v>
      </c>
      <c r="AQ772" t="b">
        <f t="shared" ca="1" si="433"/>
        <v>0</v>
      </c>
      <c r="AR772" s="124" t="e">
        <f t="shared" ca="1" si="457"/>
        <v>#N/A</v>
      </c>
      <c r="AS772" s="124" t="e">
        <f t="shared" ca="1" si="458"/>
        <v>#N/A</v>
      </c>
      <c r="AT772" t="e">
        <f t="shared" ca="1" si="467"/>
        <v>#N/A</v>
      </c>
      <c r="AU772" t="e">
        <f t="shared" ca="1" si="467"/>
        <v>#N/A</v>
      </c>
    </row>
    <row r="773" spans="1:47" x14ac:dyDescent="0.25">
      <c r="A773">
        <v>741</v>
      </c>
      <c r="B773" s="74">
        <f ca="1">OFFSET(InputPriceData!B$15,CalculationsAndCharts!$A773+$A$11,0,1,1)</f>
        <v>40513</v>
      </c>
      <c r="C773" s="3">
        <f ca="1">OFFSET(InputPriceData!G$15,CalculationsAndCharts!$A773+$A$11,0,1,1)</f>
        <v>1296500</v>
      </c>
      <c r="D773" s="4">
        <f ca="1">OFFSET(InputPriceData!C$15,CalculationsAndCharts!$A773+$A$11,IF($C$7,7,0),1,1)</f>
        <v>33.21</v>
      </c>
      <c r="E773" s="4">
        <f ca="1">OFFSET(InputPriceData!D$15,CalculationsAndCharts!$A773+$A$11,IF($C$7,7,0),1,1)</f>
        <v>33.51</v>
      </c>
      <c r="F773" s="4">
        <f ca="1">OFFSET(InputPriceData!E$15,CalculationsAndCharts!$A773+$A$11,IF($C$7,7,0),1,1)</f>
        <v>32.229999999999997</v>
      </c>
      <c r="G773" s="4">
        <f ca="1">OFFSET(InputPriceData!F$15,CalculationsAndCharts!$A773+$A$11,IF($C$7,7,0),1,1)</f>
        <v>32.31</v>
      </c>
      <c r="H773" s="126" t="e">
        <f t="shared" si="437"/>
        <v>#N/A</v>
      </c>
      <c r="I773" s="41" t="e">
        <f t="shared" ref="I773:J792" si="470">IF($A773=$E$25,I$32,NA())</f>
        <v>#N/A</v>
      </c>
      <c r="J773" s="41" t="e">
        <f t="shared" si="470"/>
        <v>#N/A</v>
      </c>
      <c r="K773" s="215">
        <f t="shared" ca="1" si="438"/>
        <v>32.901310273535842</v>
      </c>
      <c r="L773" s="215">
        <f t="shared" ca="1" si="459"/>
        <v>32.901310273535842</v>
      </c>
      <c r="M773" s="121">
        <f t="shared" ca="1" si="439"/>
        <v>0.10274879885483068</v>
      </c>
      <c r="N773" s="121">
        <f t="shared" ca="1" si="460"/>
        <v>1.2207433042018534</v>
      </c>
      <c r="O773" s="121">
        <f t="shared" ca="1" si="461"/>
        <v>2.1855706493926856</v>
      </c>
      <c r="P773" s="121">
        <f t="shared" ca="1" si="468"/>
        <v>-0.19194811301926673</v>
      </c>
      <c r="Q773" s="121">
        <f t="shared" ca="1" si="440"/>
        <v>0.59418728447298075</v>
      </c>
      <c r="R773" s="121">
        <f t="shared" ca="1" si="441"/>
        <v>0.87464783283691339</v>
      </c>
      <c r="S773" s="121"/>
      <c r="T773" s="124">
        <f t="shared" ca="1" si="442"/>
        <v>33.28</v>
      </c>
      <c r="U773" s="124">
        <f t="shared" ca="1" si="443"/>
        <v>28</v>
      </c>
      <c r="V773" s="121">
        <f t="shared" ca="1" si="444"/>
        <v>0.81628787878787901</v>
      </c>
      <c r="W773" s="121" t="e">
        <f t="shared" si="462"/>
        <v>#N/A</v>
      </c>
      <c r="X773" s="124">
        <f t="shared" si="463"/>
        <v>0.2</v>
      </c>
      <c r="Y773" s="124">
        <f t="shared" si="464"/>
        <v>0.8</v>
      </c>
      <c r="Z773" t="e">
        <f t="shared" ca="1" si="445"/>
        <v>#N/A</v>
      </c>
      <c r="AA773" t="e">
        <f t="shared" ca="1" si="446"/>
        <v>#N/A</v>
      </c>
      <c r="AB773" t="e">
        <f t="shared" ca="1" si="447"/>
        <v>#N/A</v>
      </c>
      <c r="AC773" t="e">
        <f t="shared" ca="1" si="448"/>
        <v>#N/A</v>
      </c>
      <c r="AD773" t="b">
        <f t="shared" ca="1" si="449"/>
        <v>0</v>
      </c>
      <c r="AE773" t="b">
        <f t="shared" ca="1" si="435"/>
        <v>0</v>
      </c>
      <c r="AF773" t="b">
        <f t="shared" ca="1" si="465"/>
        <v>0</v>
      </c>
      <c r="AG773" t="b">
        <f t="shared" ca="1" si="450"/>
        <v>0</v>
      </c>
      <c r="AH773" t="b">
        <f t="shared" ca="1" si="431"/>
        <v>0</v>
      </c>
      <c r="AI773" s="225" t="e">
        <f t="shared" ca="1" si="451"/>
        <v>#N/A</v>
      </c>
      <c r="AJ773" s="225" t="e">
        <f t="shared" ca="1" si="452"/>
        <v>#N/A</v>
      </c>
      <c r="AK773" s="225" t="e">
        <f t="shared" ca="1" si="453"/>
        <v>#N/A</v>
      </c>
      <c r="AL773" s="225" t="e">
        <f t="shared" ca="1" si="454"/>
        <v>#N/A</v>
      </c>
      <c r="AM773" t="b">
        <f t="shared" ca="1" si="455"/>
        <v>0</v>
      </c>
      <c r="AN773" t="b">
        <f t="shared" ca="1" si="432"/>
        <v>0</v>
      </c>
      <c r="AO773" t="b">
        <f t="shared" ca="1" si="466"/>
        <v>1</v>
      </c>
      <c r="AP773" t="b">
        <f t="shared" ca="1" si="456"/>
        <v>0</v>
      </c>
      <c r="AQ773" t="b">
        <f t="shared" ca="1" si="433"/>
        <v>0</v>
      </c>
      <c r="AR773" s="124" t="e">
        <f t="shared" ca="1" si="457"/>
        <v>#N/A</v>
      </c>
      <c r="AS773" s="124" t="e">
        <f t="shared" ca="1" si="458"/>
        <v>#N/A</v>
      </c>
      <c r="AT773" t="e">
        <f t="shared" ca="1" si="467"/>
        <v>#N/A</v>
      </c>
      <c r="AU773" t="e">
        <f t="shared" ca="1" si="467"/>
        <v>#N/A</v>
      </c>
    </row>
    <row r="774" spans="1:47" x14ac:dyDescent="0.25">
      <c r="A774">
        <v>742</v>
      </c>
      <c r="B774" s="74">
        <f ca="1">OFFSET(InputPriceData!B$15,CalculationsAndCharts!$A774+$A$11,0,1,1)</f>
        <v>40512</v>
      </c>
      <c r="C774" s="3">
        <f ca="1">OFFSET(InputPriceData!G$15,CalculationsAndCharts!$A774+$A$11,0,1,1)</f>
        <v>706100</v>
      </c>
      <c r="D774" s="4">
        <f ca="1">OFFSET(InputPriceData!C$15,CalculationsAndCharts!$A774+$A$11,IF($C$7,7,0),1,1)</f>
        <v>32.51</v>
      </c>
      <c r="E774" s="4">
        <f ca="1">OFFSET(InputPriceData!D$15,CalculationsAndCharts!$A774+$A$11,IF($C$7,7,0),1,1)</f>
        <v>33.07</v>
      </c>
      <c r="F774" s="4">
        <f ca="1">OFFSET(InputPriceData!E$15,CalculationsAndCharts!$A774+$A$11,IF($C$7,7,0),1,1)</f>
        <v>32.4</v>
      </c>
      <c r="G774" s="4">
        <f ca="1">OFFSET(InputPriceData!F$15,CalculationsAndCharts!$A774+$A$11,IF($C$7,7,0),1,1)</f>
        <v>32.840000000000003</v>
      </c>
      <c r="H774" s="126" t="e">
        <f t="shared" si="437"/>
        <v>#N/A</v>
      </c>
      <c r="I774" s="41" t="e">
        <f t="shared" si="470"/>
        <v>#N/A</v>
      </c>
      <c r="J774" s="41" t="e">
        <f t="shared" si="470"/>
        <v>#N/A</v>
      </c>
      <c r="K774" s="215">
        <f t="shared" ca="1" si="438"/>
        <v>32.95379662051122</v>
      </c>
      <c r="L774" s="215">
        <f t="shared" ca="1" si="459"/>
        <v>32.95379662051122</v>
      </c>
      <c r="M774" s="121">
        <f t="shared" ca="1" si="439"/>
        <v>0.85579119541429827</v>
      </c>
      <c r="N774" s="121">
        <f t="shared" ca="1" si="460"/>
        <v>1.6568469429728867</v>
      </c>
      <c r="O774" s="121">
        <f t="shared" ca="1" si="461"/>
        <v>2.1855706493926856</v>
      </c>
      <c r="P774" s="121">
        <f t="shared" ca="1" si="468"/>
        <v>-0.38627322888595605</v>
      </c>
      <c r="Q774" s="121">
        <f t="shared" ca="1" si="440"/>
        <v>0.7944184283947755</v>
      </c>
      <c r="R774" s="121">
        <f t="shared" ca="1" si="441"/>
        <v>0.95555924796067659</v>
      </c>
      <c r="S774" s="121"/>
      <c r="T774" s="124">
        <f t="shared" ca="1" si="442"/>
        <v>33.28</v>
      </c>
      <c r="U774" s="124">
        <f t="shared" ca="1" si="443"/>
        <v>28</v>
      </c>
      <c r="V774" s="121">
        <f t="shared" ca="1" si="444"/>
        <v>0.91666666666666707</v>
      </c>
      <c r="W774" s="121" t="e">
        <f t="shared" si="462"/>
        <v>#N/A</v>
      </c>
      <c r="X774" s="124">
        <f t="shared" si="463"/>
        <v>0.2</v>
      </c>
      <c r="Y774" s="124">
        <f t="shared" si="464"/>
        <v>0.8</v>
      </c>
      <c r="Z774" t="e">
        <f t="shared" ca="1" si="445"/>
        <v>#N/A</v>
      </c>
      <c r="AA774" t="e">
        <f t="shared" ca="1" si="446"/>
        <v>#N/A</v>
      </c>
      <c r="AB774" t="e">
        <f t="shared" ca="1" si="447"/>
        <v>#N/A</v>
      </c>
      <c r="AC774" t="e">
        <f t="shared" ca="1" si="448"/>
        <v>#N/A</v>
      </c>
      <c r="AD774" t="b">
        <f t="shared" ca="1" si="449"/>
        <v>0</v>
      </c>
      <c r="AE774" t="b">
        <f t="shared" ca="1" si="435"/>
        <v>0</v>
      </c>
      <c r="AF774" t="b">
        <f t="shared" ca="1" si="465"/>
        <v>0</v>
      </c>
      <c r="AG774" t="b">
        <f t="shared" ca="1" si="450"/>
        <v>0</v>
      </c>
      <c r="AH774" t="b">
        <f t="shared" ref="AH774:AH837" ca="1" si="471">AND(AG775,AF775)</f>
        <v>0</v>
      </c>
      <c r="AI774" s="225" t="e">
        <f t="shared" ca="1" si="451"/>
        <v>#N/A</v>
      </c>
      <c r="AJ774" s="225" t="e">
        <f t="shared" ca="1" si="452"/>
        <v>#N/A</v>
      </c>
      <c r="AK774" s="225" t="e">
        <f t="shared" ca="1" si="453"/>
        <v>#N/A</v>
      </c>
      <c r="AL774" s="225" t="e">
        <f t="shared" ca="1" si="454"/>
        <v>#N/A</v>
      </c>
      <c r="AM774" t="b">
        <f t="shared" ca="1" si="455"/>
        <v>0</v>
      </c>
      <c r="AN774" t="b">
        <f t="shared" ref="AN774:AN837" ca="1" si="472">AND(AM775,NOT(AO775))</f>
        <v>0</v>
      </c>
      <c r="AO774" t="b">
        <f t="shared" ca="1" si="466"/>
        <v>1</v>
      </c>
      <c r="AP774" t="b">
        <f t="shared" ca="1" si="456"/>
        <v>0</v>
      </c>
      <c r="AQ774" t="b">
        <f t="shared" ca="1" si="433"/>
        <v>0</v>
      </c>
      <c r="AR774" s="124" t="e">
        <f t="shared" ca="1" si="457"/>
        <v>#N/A</v>
      </c>
      <c r="AS774" s="124" t="e">
        <f t="shared" ca="1" si="458"/>
        <v>#N/A</v>
      </c>
      <c r="AT774" t="e">
        <f t="shared" ca="1" si="467"/>
        <v>#N/A</v>
      </c>
      <c r="AU774" t="e">
        <f t="shared" ca="1" si="467"/>
        <v>#N/A</v>
      </c>
    </row>
    <row r="775" spans="1:47" x14ac:dyDescent="0.25">
      <c r="A775">
        <v>743</v>
      </c>
      <c r="B775" s="74">
        <f ca="1">OFFSET(InputPriceData!B$15,CalculationsAndCharts!$A775+$A$11,0,1,1)</f>
        <v>40511</v>
      </c>
      <c r="C775" s="3">
        <f ca="1">OFFSET(InputPriceData!G$15,CalculationsAndCharts!$A775+$A$11,0,1,1)</f>
        <v>1306600</v>
      </c>
      <c r="D775" s="4">
        <f ca="1">OFFSET(InputPriceData!C$15,CalculationsAndCharts!$A775+$A$11,IF($C$7,7,0),1,1)</f>
        <v>32.54</v>
      </c>
      <c r="E775" s="4">
        <f ca="1">OFFSET(InputPriceData!D$15,CalculationsAndCharts!$A775+$A$11,IF($C$7,7,0),1,1)</f>
        <v>33.090000000000003</v>
      </c>
      <c r="F775" s="4">
        <f ca="1">OFFSET(InputPriceData!E$15,CalculationsAndCharts!$A775+$A$11,IF($C$7,7,0),1,1)</f>
        <v>32.340000000000003</v>
      </c>
      <c r="G775" s="4">
        <f ca="1">OFFSET(InputPriceData!F$15,CalculationsAndCharts!$A775+$A$11,IF($C$7,7,0),1,1)</f>
        <v>32.78</v>
      </c>
      <c r="H775" s="126" t="e">
        <f t="shared" si="437"/>
        <v>#N/A</v>
      </c>
      <c r="I775" s="41" t="e">
        <f t="shared" si="470"/>
        <v>#N/A</v>
      </c>
      <c r="J775" s="41" t="e">
        <f t="shared" si="470"/>
        <v>#N/A</v>
      </c>
      <c r="K775" s="215">
        <f t="shared" ca="1" si="438"/>
        <v>32.848275579703603</v>
      </c>
      <c r="L775" s="215">
        <f t="shared" ca="1" si="459"/>
        <v>32.848275579703603</v>
      </c>
      <c r="M775" s="121">
        <f t="shared" ca="1" si="439"/>
        <v>1.1054337226118036</v>
      </c>
      <c r="N775" s="121">
        <f t="shared" ca="1" si="460"/>
        <v>1.9924140868390516</v>
      </c>
      <c r="O775" s="121">
        <f t="shared" ca="1" si="461"/>
        <v>2.1855706493926856</v>
      </c>
      <c r="P775" s="121">
        <f t="shared" ca="1" si="468"/>
        <v>-0.51045900709397762</v>
      </c>
      <c r="Q775" s="121">
        <f t="shared" ca="1" si="440"/>
        <v>0.9283551788501665</v>
      </c>
      <c r="R775" s="121">
        <f t="shared" ca="1" si="441"/>
        <v>0.99149012278929982</v>
      </c>
      <c r="S775" s="121"/>
      <c r="T775" s="124">
        <f t="shared" ca="1" si="442"/>
        <v>33.28</v>
      </c>
      <c r="U775" s="124">
        <f t="shared" ca="1" si="443"/>
        <v>27.94</v>
      </c>
      <c r="V775" s="121">
        <f t="shared" ca="1" si="444"/>
        <v>0.90636704119850187</v>
      </c>
      <c r="W775" s="121" t="e">
        <f t="shared" si="462"/>
        <v>#N/A</v>
      </c>
      <c r="X775" s="124">
        <f t="shared" si="463"/>
        <v>0.2</v>
      </c>
      <c r="Y775" s="124">
        <f t="shared" si="464"/>
        <v>0.8</v>
      </c>
      <c r="Z775" t="e">
        <f t="shared" ca="1" si="445"/>
        <v>#N/A</v>
      </c>
      <c r="AA775" t="e">
        <f t="shared" ca="1" si="446"/>
        <v>#N/A</v>
      </c>
      <c r="AB775" t="e">
        <f t="shared" ca="1" si="447"/>
        <v>#N/A</v>
      </c>
      <c r="AC775" t="e">
        <f t="shared" ca="1" si="448"/>
        <v>#N/A</v>
      </c>
      <c r="AD775" t="b">
        <f t="shared" ca="1" si="449"/>
        <v>0</v>
      </c>
      <c r="AE775" t="b">
        <f t="shared" ca="1" si="435"/>
        <v>0</v>
      </c>
      <c r="AF775" t="b">
        <f t="shared" ca="1" si="465"/>
        <v>0</v>
      </c>
      <c r="AG775" t="b">
        <f t="shared" ca="1" si="450"/>
        <v>0</v>
      </c>
      <c r="AH775" t="b">
        <f t="shared" ca="1" si="471"/>
        <v>0</v>
      </c>
      <c r="AI775" s="225" t="e">
        <f t="shared" ca="1" si="451"/>
        <v>#N/A</v>
      </c>
      <c r="AJ775" s="225" t="e">
        <f t="shared" ca="1" si="452"/>
        <v>#N/A</v>
      </c>
      <c r="AK775" s="225" t="e">
        <f t="shared" ca="1" si="453"/>
        <v>#N/A</v>
      </c>
      <c r="AL775" s="225" t="e">
        <f t="shared" ca="1" si="454"/>
        <v>#N/A</v>
      </c>
      <c r="AM775" t="b">
        <f t="shared" ca="1" si="455"/>
        <v>0</v>
      </c>
      <c r="AN775" t="b">
        <f t="shared" ca="1" si="472"/>
        <v>0</v>
      </c>
      <c r="AO775" t="b">
        <f t="shared" ca="1" si="466"/>
        <v>1</v>
      </c>
      <c r="AP775" t="b">
        <f t="shared" ca="1" si="456"/>
        <v>0</v>
      </c>
      <c r="AQ775" t="b">
        <f t="shared" ref="AQ775:AQ838" ca="1" si="473">AND(AP776,AO776)</f>
        <v>0</v>
      </c>
      <c r="AR775" s="124" t="e">
        <f t="shared" ca="1" si="457"/>
        <v>#N/A</v>
      </c>
      <c r="AS775" s="124" t="e">
        <f t="shared" ca="1" si="458"/>
        <v>#N/A</v>
      </c>
      <c r="AT775" t="e">
        <f t="shared" ca="1" si="467"/>
        <v>#N/A</v>
      </c>
      <c r="AU775" t="e">
        <f t="shared" ca="1" si="467"/>
        <v>#N/A</v>
      </c>
    </row>
    <row r="776" spans="1:47" x14ac:dyDescent="0.25">
      <c r="A776">
        <v>744</v>
      </c>
      <c r="B776" s="74">
        <f ca="1">OFFSET(InputPriceData!B$15,CalculationsAndCharts!$A776+$A$11,0,1,1)</f>
        <v>40508</v>
      </c>
      <c r="C776" s="3">
        <f ca="1">OFFSET(InputPriceData!G$15,CalculationsAndCharts!$A776+$A$11,0,1,1)</f>
        <v>272600</v>
      </c>
      <c r="D776" s="4">
        <f ca="1">OFFSET(InputPriceData!C$15,CalculationsAndCharts!$A776+$A$11,IF($C$7,7,0),1,1)</f>
        <v>32.75</v>
      </c>
      <c r="E776" s="4">
        <f ca="1">OFFSET(InputPriceData!D$15,CalculationsAndCharts!$A776+$A$11,IF($C$7,7,0),1,1)</f>
        <v>33.42</v>
      </c>
      <c r="F776" s="4">
        <f ca="1">OFFSET(InputPriceData!E$15,CalculationsAndCharts!$A776+$A$11,IF($C$7,7,0),1,1)</f>
        <v>32.72</v>
      </c>
      <c r="G776" s="4">
        <f ca="1">OFFSET(InputPriceData!F$15,CalculationsAndCharts!$A776+$A$11,IF($C$7,7,0),1,1)</f>
        <v>32.74</v>
      </c>
      <c r="H776" s="126" t="e">
        <f t="shared" si="437"/>
        <v>#N/A</v>
      </c>
      <c r="I776" s="41" t="e">
        <f t="shared" si="470"/>
        <v>#N/A</v>
      </c>
      <c r="J776" s="41" t="e">
        <f t="shared" si="470"/>
        <v>#N/A</v>
      </c>
      <c r="K776" s="215">
        <f t="shared" ca="1" si="438"/>
        <v>32.568161303125805</v>
      </c>
      <c r="L776" s="215">
        <f t="shared" ca="1" si="459"/>
        <v>32.568161303125805</v>
      </c>
      <c r="M776" s="121">
        <f t="shared" ca="1" si="439"/>
        <v>1.4174803816154244</v>
      </c>
      <c r="N776" s="121">
        <f t="shared" ca="1" si="460"/>
        <v>2.1855706493926856</v>
      </c>
      <c r="O776" s="121">
        <f t="shared" ca="1" si="461"/>
        <v>2.1855706493926856</v>
      </c>
      <c r="P776" s="121">
        <f t="shared" ca="1" si="468"/>
        <v>-0.57435808352241624</v>
      </c>
      <c r="Q776" s="121">
        <f t="shared" ca="1" si="440"/>
        <v>1</v>
      </c>
      <c r="R776" s="121">
        <f t="shared" ca="1" si="441"/>
        <v>0.99877720226252542</v>
      </c>
      <c r="S776" s="121"/>
      <c r="T776" s="124">
        <f t="shared" ca="1" si="442"/>
        <v>33.28</v>
      </c>
      <c r="U776" s="124">
        <f t="shared" ca="1" si="443"/>
        <v>27.94</v>
      </c>
      <c r="V776" s="121">
        <f t="shared" ca="1" si="444"/>
        <v>0.89887640449438222</v>
      </c>
      <c r="W776" s="121" t="e">
        <f t="shared" si="462"/>
        <v>#N/A</v>
      </c>
      <c r="X776" s="124">
        <f t="shared" si="463"/>
        <v>0.2</v>
      </c>
      <c r="Y776" s="124">
        <f t="shared" si="464"/>
        <v>0.8</v>
      </c>
      <c r="Z776" t="e">
        <f t="shared" ca="1" si="445"/>
        <v>#N/A</v>
      </c>
      <c r="AA776" t="e">
        <f t="shared" ca="1" si="446"/>
        <v>#N/A</v>
      </c>
      <c r="AB776" t="e">
        <f t="shared" ca="1" si="447"/>
        <v>#N/A</v>
      </c>
      <c r="AC776" t="e">
        <f t="shared" ca="1" si="448"/>
        <v>#N/A</v>
      </c>
      <c r="AD776" t="b">
        <f t="shared" ca="1" si="449"/>
        <v>0</v>
      </c>
      <c r="AE776" t="b">
        <f t="shared" ca="1" si="435"/>
        <v>0</v>
      </c>
      <c r="AF776" t="b">
        <f t="shared" ca="1" si="465"/>
        <v>0</v>
      </c>
      <c r="AG776" t="b">
        <f t="shared" ca="1" si="450"/>
        <v>0</v>
      </c>
      <c r="AH776" t="b">
        <f t="shared" ca="1" si="471"/>
        <v>0</v>
      </c>
      <c r="AI776" s="225" t="e">
        <f t="shared" ca="1" si="451"/>
        <v>#N/A</v>
      </c>
      <c r="AJ776" s="225" t="e">
        <f t="shared" ca="1" si="452"/>
        <v>#N/A</v>
      </c>
      <c r="AK776" s="225" t="e">
        <f t="shared" ca="1" si="453"/>
        <v>#N/A</v>
      </c>
      <c r="AL776" s="225" t="e">
        <f t="shared" ca="1" si="454"/>
        <v>#N/A</v>
      </c>
      <c r="AM776" t="b">
        <f t="shared" ca="1" si="455"/>
        <v>0</v>
      </c>
      <c r="AN776" t="b">
        <f t="shared" ca="1" si="472"/>
        <v>0</v>
      </c>
      <c r="AO776" t="b">
        <f t="shared" ca="1" si="466"/>
        <v>1</v>
      </c>
      <c r="AP776" t="b">
        <f t="shared" ca="1" si="456"/>
        <v>0</v>
      </c>
      <c r="AQ776" t="b">
        <f t="shared" ca="1" si="473"/>
        <v>0</v>
      </c>
      <c r="AR776" s="124" t="e">
        <f t="shared" ca="1" si="457"/>
        <v>#N/A</v>
      </c>
      <c r="AS776" s="124" t="e">
        <f t="shared" ca="1" si="458"/>
        <v>#N/A</v>
      </c>
      <c r="AT776" t="e">
        <f t="shared" ca="1" si="467"/>
        <v>#N/A</v>
      </c>
      <c r="AU776" t="e">
        <f t="shared" ca="1" si="467"/>
        <v>#N/A</v>
      </c>
    </row>
    <row r="777" spans="1:47" x14ac:dyDescent="0.25">
      <c r="A777">
        <v>745</v>
      </c>
      <c r="B777" s="74">
        <f ca="1">OFFSET(InputPriceData!B$15,CalculationsAndCharts!$A777+$A$11,0,1,1)</f>
        <v>40506</v>
      </c>
      <c r="C777" s="3">
        <f ca="1">OFFSET(InputPriceData!G$15,CalculationsAndCharts!$A777+$A$11,0,1,1)</f>
        <v>1068800</v>
      </c>
      <c r="D777" s="4">
        <f ca="1">OFFSET(InputPriceData!C$15,CalculationsAndCharts!$A777+$A$11,IF($C$7,7,0),1,1)</f>
        <v>33.5</v>
      </c>
      <c r="E777" s="4">
        <f ca="1">OFFSET(InputPriceData!D$15,CalculationsAndCharts!$A777+$A$11,IF($C$7,7,0),1,1)</f>
        <v>33.58</v>
      </c>
      <c r="F777" s="4">
        <f ca="1">OFFSET(InputPriceData!E$15,CalculationsAndCharts!$A777+$A$11,IF($C$7,7,0),1,1)</f>
        <v>32.950000000000003</v>
      </c>
      <c r="G777" s="4">
        <f ca="1">OFFSET(InputPriceData!F$15,CalculationsAndCharts!$A777+$A$11,IF($C$7,7,0),1,1)</f>
        <v>33.01</v>
      </c>
      <c r="H777" s="126" t="e">
        <f t="shared" si="437"/>
        <v>#N/A</v>
      </c>
      <c r="I777" s="41" t="e">
        <f t="shared" si="470"/>
        <v>#N/A</v>
      </c>
      <c r="J777" s="41" t="e">
        <f t="shared" si="470"/>
        <v>#N/A</v>
      </c>
      <c r="K777" s="215">
        <f t="shared" ca="1" si="438"/>
        <v>32.005177360721262</v>
      </c>
      <c r="L777" s="215">
        <f t="shared" ca="1" si="459"/>
        <v>32.005177360721262</v>
      </c>
      <c r="M777" s="121">
        <f t="shared" ca="1" si="439"/>
        <v>2.1205422789733492</v>
      </c>
      <c r="N777" s="121">
        <f t="shared" ca="1" si="460"/>
        <v>2.0864472023966325</v>
      </c>
      <c r="O777" s="121">
        <f t="shared" ca="1" si="461"/>
        <v>2.0864472023966325</v>
      </c>
      <c r="P777" s="121">
        <f t="shared" ca="1" si="468"/>
        <v>-0.62219392328376466</v>
      </c>
      <c r="Q777" s="121">
        <f t="shared" ca="1" si="440"/>
        <v>1</v>
      </c>
      <c r="R777" s="121">
        <f t="shared" ca="1" si="441"/>
        <v>0.99519997575479879</v>
      </c>
      <c r="S777" s="121"/>
      <c r="T777" s="124">
        <f t="shared" ca="1" si="442"/>
        <v>33.28</v>
      </c>
      <c r="U777" s="124">
        <f t="shared" ca="1" si="443"/>
        <v>27.94</v>
      </c>
      <c r="V777" s="121">
        <f t="shared" ca="1" si="444"/>
        <v>0.94943820224719044</v>
      </c>
      <c r="W777" s="121" t="e">
        <f t="shared" si="462"/>
        <v>#N/A</v>
      </c>
      <c r="X777" s="124">
        <f t="shared" si="463"/>
        <v>0.2</v>
      </c>
      <c r="Y777" s="124">
        <f t="shared" si="464"/>
        <v>0.8</v>
      </c>
      <c r="Z777" t="e">
        <f t="shared" ca="1" si="445"/>
        <v>#N/A</v>
      </c>
      <c r="AA777" t="e">
        <f t="shared" ca="1" si="446"/>
        <v>#N/A</v>
      </c>
      <c r="AB777" t="e">
        <f t="shared" ca="1" si="447"/>
        <v>#N/A</v>
      </c>
      <c r="AC777" t="e">
        <f t="shared" ca="1" si="448"/>
        <v>#N/A</v>
      </c>
      <c r="AD777" t="b">
        <f t="shared" ca="1" si="449"/>
        <v>0</v>
      </c>
      <c r="AE777" t="b">
        <f t="shared" ca="1" si="435"/>
        <v>0</v>
      </c>
      <c r="AF777" t="b">
        <f t="shared" ca="1" si="465"/>
        <v>0</v>
      </c>
      <c r="AG777" t="b">
        <f t="shared" ca="1" si="450"/>
        <v>0</v>
      </c>
      <c r="AH777" t="b">
        <f t="shared" ca="1" si="471"/>
        <v>0</v>
      </c>
      <c r="AI777" s="225" t="e">
        <f t="shared" ca="1" si="451"/>
        <v>#N/A</v>
      </c>
      <c r="AJ777" s="225" t="e">
        <f t="shared" ca="1" si="452"/>
        <v>#N/A</v>
      </c>
      <c r="AK777" s="225" t="e">
        <f t="shared" ca="1" si="453"/>
        <v>#N/A</v>
      </c>
      <c r="AL777" s="225" t="e">
        <f t="shared" ca="1" si="454"/>
        <v>#N/A</v>
      </c>
      <c r="AM777" t="b">
        <f t="shared" ca="1" si="455"/>
        <v>0</v>
      </c>
      <c r="AN777" t="b">
        <f t="shared" ca="1" si="472"/>
        <v>0</v>
      </c>
      <c r="AO777" t="b">
        <f t="shared" ca="1" si="466"/>
        <v>1</v>
      </c>
      <c r="AP777" t="b">
        <f t="shared" ca="1" si="456"/>
        <v>0</v>
      </c>
      <c r="AQ777" t="b">
        <f t="shared" ca="1" si="473"/>
        <v>0</v>
      </c>
      <c r="AR777" s="124" t="e">
        <f t="shared" ca="1" si="457"/>
        <v>#N/A</v>
      </c>
      <c r="AS777" s="124" t="e">
        <f t="shared" ca="1" si="458"/>
        <v>#N/A</v>
      </c>
      <c r="AT777" t="e">
        <f t="shared" ca="1" si="467"/>
        <v>#N/A</v>
      </c>
      <c r="AU777" t="e">
        <f t="shared" ca="1" si="467"/>
        <v>#N/A</v>
      </c>
    </row>
    <row r="778" spans="1:47" x14ac:dyDescent="0.25">
      <c r="A778">
        <v>746</v>
      </c>
      <c r="B778" s="74">
        <f ca="1">OFFSET(InputPriceData!B$15,CalculationsAndCharts!$A778+$A$11,0,1,1)</f>
        <v>40505</v>
      </c>
      <c r="C778" s="3">
        <f ca="1">OFFSET(InputPriceData!G$15,CalculationsAndCharts!$A778+$A$11,0,1,1)</f>
        <v>2483600</v>
      </c>
      <c r="D778" s="4">
        <f ca="1">OFFSET(InputPriceData!C$15,CalculationsAndCharts!$A778+$A$11,IF($C$7,7,0),1,1)</f>
        <v>31.74</v>
      </c>
      <c r="E778" s="4">
        <f ca="1">OFFSET(InputPriceData!D$15,CalculationsAndCharts!$A778+$A$11,IF($C$7,7,0),1,1)</f>
        <v>33.729999999999997</v>
      </c>
      <c r="F778" s="4">
        <f ca="1">OFFSET(InputPriceData!E$15,CalculationsAndCharts!$A778+$A$11,IF($C$7,7,0),1,1)</f>
        <v>31.74</v>
      </c>
      <c r="G778" s="4">
        <f ca="1">OFFSET(InputPriceData!F$15,CalculationsAndCharts!$A778+$A$11,IF($C$7,7,0),1,1)</f>
        <v>33.28</v>
      </c>
      <c r="H778" s="126" t="e">
        <f t="shared" si="437"/>
        <v>#N/A</v>
      </c>
      <c r="I778" s="41" t="e">
        <f t="shared" si="470"/>
        <v>#N/A</v>
      </c>
      <c r="J778" s="41" t="e">
        <f t="shared" si="470"/>
        <v>#N/A</v>
      </c>
      <c r="K778" s="215">
        <f t="shared" ca="1" si="438"/>
        <v>31.171711752282228</v>
      </c>
      <c r="L778" s="215">
        <f t="shared" ca="1" si="459"/>
        <v>31.171711752282228</v>
      </c>
      <c r="M778" s="121">
        <f t="shared" ca="1" si="439"/>
        <v>2.9467843074891791</v>
      </c>
      <c r="N778" s="121">
        <f t="shared" ca="1" si="460"/>
        <v>1.6500764447677796</v>
      </c>
      <c r="O778" s="121">
        <f t="shared" ca="1" si="461"/>
        <v>1.6500764447677796</v>
      </c>
      <c r="P778" s="121">
        <f t="shared" ca="1" si="468"/>
        <v>-0.65139149891821024</v>
      </c>
      <c r="Q778" s="121">
        <f t="shared" ca="1" si="440"/>
        <v>1</v>
      </c>
      <c r="R778" s="121">
        <f t="shared" ca="1" si="441"/>
        <v>0.98945673878515472</v>
      </c>
      <c r="S778" s="121"/>
      <c r="T778" s="124">
        <f t="shared" ca="1" si="442"/>
        <v>33.28</v>
      </c>
      <c r="U778" s="124">
        <f t="shared" ca="1" si="443"/>
        <v>27.94</v>
      </c>
      <c r="V778" s="121">
        <f t="shared" ca="1" si="444"/>
        <v>1</v>
      </c>
      <c r="W778" s="121" t="e">
        <f t="shared" si="462"/>
        <v>#N/A</v>
      </c>
      <c r="X778" s="124">
        <f t="shared" si="463"/>
        <v>0.2</v>
      </c>
      <c r="Y778" s="124">
        <f t="shared" si="464"/>
        <v>0.8</v>
      </c>
      <c r="Z778" t="e">
        <f t="shared" ca="1" si="445"/>
        <v>#N/A</v>
      </c>
      <c r="AA778" t="e">
        <f t="shared" ca="1" si="446"/>
        <v>#N/A</v>
      </c>
      <c r="AB778" t="e">
        <f t="shared" ca="1" si="447"/>
        <v>#N/A</v>
      </c>
      <c r="AC778" t="e">
        <f t="shared" ca="1" si="448"/>
        <v>#N/A</v>
      </c>
      <c r="AD778" t="b">
        <f t="shared" ca="1" si="449"/>
        <v>0</v>
      </c>
      <c r="AE778" t="b">
        <f t="shared" ca="1" si="435"/>
        <v>0</v>
      </c>
      <c r="AF778" t="b">
        <f t="shared" ca="1" si="465"/>
        <v>0</v>
      </c>
      <c r="AG778" t="b">
        <f t="shared" ca="1" si="450"/>
        <v>0</v>
      </c>
      <c r="AH778" t="b">
        <f t="shared" ca="1" si="471"/>
        <v>0</v>
      </c>
      <c r="AI778" s="225" t="e">
        <f t="shared" ca="1" si="451"/>
        <v>#N/A</v>
      </c>
      <c r="AJ778" s="225" t="e">
        <f t="shared" ca="1" si="452"/>
        <v>#N/A</v>
      </c>
      <c r="AK778" s="225" t="e">
        <f t="shared" ca="1" si="453"/>
        <v>#N/A</v>
      </c>
      <c r="AL778" s="225" t="e">
        <f t="shared" ca="1" si="454"/>
        <v>#N/A</v>
      </c>
      <c r="AM778" t="b">
        <f t="shared" ca="1" si="455"/>
        <v>0</v>
      </c>
      <c r="AN778" t="b">
        <f t="shared" ca="1" si="472"/>
        <v>0</v>
      </c>
      <c r="AO778" t="b">
        <f t="shared" ca="1" si="466"/>
        <v>1</v>
      </c>
      <c r="AP778" t="b">
        <f t="shared" ca="1" si="456"/>
        <v>0</v>
      </c>
      <c r="AQ778" t="b">
        <f t="shared" ca="1" si="473"/>
        <v>0</v>
      </c>
      <c r="AR778" s="124" t="e">
        <f t="shared" ca="1" si="457"/>
        <v>#N/A</v>
      </c>
      <c r="AS778" s="124" t="e">
        <f t="shared" ca="1" si="458"/>
        <v>#N/A</v>
      </c>
      <c r="AT778" t="e">
        <f t="shared" ca="1" si="467"/>
        <v>#N/A</v>
      </c>
      <c r="AU778" t="e">
        <f t="shared" ca="1" si="467"/>
        <v>#N/A</v>
      </c>
    </row>
    <row r="779" spans="1:47" x14ac:dyDescent="0.25">
      <c r="A779">
        <v>747</v>
      </c>
      <c r="B779" s="74">
        <f ca="1">OFFSET(InputPriceData!B$15,CalculationsAndCharts!$A779+$A$11,0,1,1)</f>
        <v>40504</v>
      </c>
      <c r="C779" s="3">
        <f ca="1">OFFSET(InputPriceData!G$15,CalculationsAndCharts!$A779+$A$11,0,1,1)</f>
        <v>1280400</v>
      </c>
      <c r="D779" s="4">
        <f ca="1">OFFSET(InputPriceData!C$15,CalculationsAndCharts!$A779+$A$11,IF($C$7,7,0),1,1)</f>
        <v>30.78</v>
      </c>
      <c r="E779" s="4">
        <f ca="1">OFFSET(InputPriceData!D$15,CalculationsAndCharts!$A779+$A$11,IF($C$7,7,0),1,1)</f>
        <v>32.229999999999997</v>
      </c>
      <c r="F779" s="4">
        <f ca="1">OFFSET(InputPriceData!E$15,CalculationsAndCharts!$A779+$A$11,IF($C$7,7,0),1,1)</f>
        <v>30.65</v>
      </c>
      <c r="G779" s="4">
        <f ca="1">OFFSET(InputPriceData!F$15,CalculationsAndCharts!$A779+$A$11,IF($C$7,7,0),1,1)</f>
        <v>31.98</v>
      </c>
      <c r="H779" s="126" t="e">
        <f t="shared" si="437"/>
        <v>#N/A</v>
      </c>
      <c r="I779" s="41" t="e">
        <f t="shared" si="470"/>
        <v>#N/A</v>
      </c>
      <c r="J779" s="41" t="e">
        <f t="shared" si="470"/>
        <v>#N/A</v>
      </c>
      <c r="K779" s="215">
        <f t="shared" ca="1" si="438"/>
        <v>30.359749616140888</v>
      </c>
      <c r="L779" s="215">
        <f t="shared" ca="1" si="459"/>
        <v>30.359749616140888</v>
      </c>
      <c r="M779" s="121">
        <f t="shared" ca="1" si="439"/>
        <v>2.1873379237670694</v>
      </c>
      <c r="N779" s="121">
        <f t="shared" ca="1" si="460"/>
        <v>1.1329215425939176</v>
      </c>
      <c r="O779" s="121">
        <f t="shared" ca="1" si="461"/>
        <v>1.1329215425939176</v>
      </c>
      <c r="P779" s="121">
        <f t="shared" ca="1" si="468"/>
        <v>-0.75910916873764034</v>
      </c>
      <c r="Q779" s="121">
        <f t="shared" ca="1" si="440"/>
        <v>1</v>
      </c>
      <c r="R779" s="121">
        <f t="shared" ca="1" si="441"/>
        <v>0.98198191479840513</v>
      </c>
      <c r="S779" s="121"/>
      <c r="T779" s="124">
        <f t="shared" ca="1" si="442"/>
        <v>31.98</v>
      </c>
      <c r="U779" s="124">
        <f t="shared" ca="1" si="443"/>
        <v>27.94</v>
      </c>
      <c r="V779" s="121">
        <f t="shared" ca="1" si="444"/>
        <v>1</v>
      </c>
      <c r="W779" s="121" t="e">
        <f t="shared" si="462"/>
        <v>#N/A</v>
      </c>
      <c r="X779" s="124">
        <f t="shared" si="463"/>
        <v>0.2</v>
      </c>
      <c r="Y779" s="124">
        <f t="shared" si="464"/>
        <v>0.8</v>
      </c>
      <c r="Z779" t="e">
        <f t="shared" ca="1" si="445"/>
        <v>#N/A</v>
      </c>
      <c r="AA779" t="e">
        <f t="shared" ca="1" si="446"/>
        <v>#N/A</v>
      </c>
      <c r="AB779" t="e">
        <f t="shared" ca="1" si="447"/>
        <v>#N/A</v>
      </c>
      <c r="AC779" t="e">
        <f t="shared" ca="1" si="448"/>
        <v>#N/A</v>
      </c>
      <c r="AD779" t="b">
        <f t="shared" ca="1" si="449"/>
        <v>0</v>
      </c>
      <c r="AE779" t="b">
        <f t="shared" ca="1" si="435"/>
        <v>0</v>
      </c>
      <c r="AF779" t="b">
        <f t="shared" ca="1" si="465"/>
        <v>0</v>
      </c>
      <c r="AG779" t="b">
        <f t="shared" ca="1" si="450"/>
        <v>0</v>
      </c>
      <c r="AH779" t="b">
        <f t="shared" ca="1" si="471"/>
        <v>0</v>
      </c>
      <c r="AI779" s="225" t="e">
        <f t="shared" ca="1" si="451"/>
        <v>#N/A</v>
      </c>
      <c r="AJ779" s="225" t="e">
        <f t="shared" ca="1" si="452"/>
        <v>#N/A</v>
      </c>
      <c r="AK779" s="225" t="e">
        <f t="shared" ca="1" si="453"/>
        <v>#N/A</v>
      </c>
      <c r="AL779" s="225" t="e">
        <f t="shared" ca="1" si="454"/>
        <v>#N/A</v>
      </c>
      <c r="AM779" t="b">
        <f t="shared" ca="1" si="455"/>
        <v>0</v>
      </c>
      <c r="AN779" t="b">
        <f t="shared" ca="1" si="472"/>
        <v>0</v>
      </c>
      <c r="AO779" t="b">
        <f t="shared" ca="1" si="466"/>
        <v>1</v>
      </c>
      <c r="AP779" t="b">
        <f t="shared" ca="1" si="456"/>
        <v>0</v>
      </c>
      <c r="AQ779" t="b">
        <f t="shared" ca="1" si="473"/>
        <v>0</v>
      </c>
      <c r="AR779" s="124" t="e">
        <f t="shared" ca="1" si="457"/>
        <v>#N/A</v>
      </c>
      <c r="AS779" s="124" t="e">
        <f t="shared" ca="1" si="458"/>
        <v>#N/A</v>
      </c>
      <c r="AT779" t="e">
        <f t="shared" ca="1" si="467"/>
        <v>#N/A</v>
      </c>
      <c r="AU779" t="e">
        <f t="shared" ca="1" si="467"/>
        <v>#N/A</v>
      </c>
    </row>
    <row r="780" spans="1:47" x14ac:dyDescent="0.25">
      <c r="A780">
        <v>748</v>
      </c>
      <c r="B780" s="74">
        <f ca="1">OFFSET(InputPriceData!B$15,CalculationsAndCharts!$A780+$A$11,0,1,1)</f>
        <v>40501</v>
      </c>
      <c r="C780" s="3">
        <f ca="1">OFFSET(InputPriceData!G$15,CalculationsAndCharts!$A780+$A$11,0,1,1)</f>
        <v>1335500</v>
      </c>
      <c r="D780" s="4">
        <f ca="1">OFFSET(InputPriceData!C$15,CalculationsAndCharts!$A780+$A$11,IF($C$7,7,0),1,1)</f>
        <v>30.14</v>
      </c>
      <c r="E780" s="4">
        <f ca="1">OFFSET(InputPriceData!D$15,CalculationsAndCharts!$A780+$A$11,IF($C$7,7,0),1,1)</f>
        <v>30.98</v>
      </c>
      <c r="F780" s="4">
        <f ca="1">OFFSET(InputPriceData!E$15,CalculationsAndCharts!$A780+$A$11,IF($C$7,7,0),1,1)</f>
        <v>30.06</v>
      </c>
      <c r="G780" s="4">
        <f ca="1">OFFSET(InputPriceData!F$15,CalculationsAndCharts!$A780+$A$11,IF($C$7,7,0),1,1)</f>
        <v>30.96</v>
      </c>
      <c r="H780" s="126" t="e">
        <f t="shared" si="437"/>
        <v>#N/A</v>
      </c>
      <c r="I780" s="41" t="e">
        <f t="shared" si="470"/>
        <v>#N/A</v>
      </c>
      <c r="J780" s="41" t="e">
        <f t="shared" si="470"/>
        <v>#N/A</v>
      </c>
      <c r="K780" s="215">
        <f t="shared" ca="1" si="438"/>
        <v>29.78283715019084</v>
      </c>
      <c r="L780" s="215">
        <f t="shared" ca="1" si="459"/>
        <v>29.78283715019084</v>
      </c>
      <c r="M780" s="121">
        <f t="shared" ca="1" si="439"/>
        <v>1.560455500257719</v>
      </c>
      <c r="N780" s="121">
        <f t="shared" ca="1" si="460"/>
        <v>0.75819469475546697</v>
      </c>
      <c r="O780" s="121">
        <f t="shared" ca="1" si="461"/>
        <v>0.75819469475546697</v>
      </c>
      <c r="P780" s="121">
        <f t="shared" ca="1" si="468"/>
        <v>-0.9448450605231602</v>
      </c>
      <c r="Q780" s="121">
        <f t="shared" ca="1" si="440"/>
        <v>1</v>
      </c>
      <c r="R780" s="121">
        <f t="shared" ca="1" si="441"/>
        <v>0.97489745152801888</v>
      </c>
      <c r="S780" s="121"/>
      <c r="T780" s="124">
        <f t="shared" ca="1" si="442"/>
        <v>30.96</v>
      </c>
      <c r="U780" s="124">
        <f t="shared" ca="1" si="443"/>
        <v>27.94</v>
      </c>
      <c r="V780" s="121">
        <f t="shared" ca="1" si="444"/>
        <v>1</v>
      </c>
      <c r="W780" s="121" t="e">
        <f t="shared" si="462"/>
        <v>#N/A</v>
      </c>
      <c r="X780" s="124">
        <f t="shared" si="463"/>
        <v>0.2</v>
      </c>
      <c r="Y780" s="124">
        <f t="shared" si="464"/>
        <v>0.8</v>
      </c>
      <c r="Z780" t="e">
        <f t="shared" ca="1" si="445"/>
        <v>#N/A</v>
      </c>
      <c r="AA780" t="e">
        <f t="shared" ca="1" si="446"/>
        <v>#N/A</v>
      </c>
      <c r="AB780" t="e">
        <f t="shared" ca="1" si="447"/>
        <v>#N/A</v>
      </c>
      <c r="AC780" t="e">
        <f t="shared" ca="1" si="448"/>
        <v>#N/A</v>
      </c>
      <c r="AD780" t="b">
        <f t="shared" ca="1" si="449"/>
        <v>0</v>
      </c>
      <c r="AE780" t="b">
        <f t="shared" ca="1" si="435"/>
        <v>0</v>
      </c>
      <c r="AF780" t="b">
        <f t="shared" ca="1" si="465"/>
        <v>0</v>
      </c>
      <c r="AG780" t="b">
        <f t="shared" ca="1" si="450"/>
        <v>0</v>
      </c>
      <c r="AH780" t="b">
        <f t="shared" ca="1" si="471"/>
        <v>0</v>
      </c>
      <c r="AI780" s="225" t="e">
        <f t="shared" ca="1" si="451"/>
        <v>#N/A</v>
      </c>
      <c r="AJ780" s="225" t="e">
        <f t="shared" ca="1" si="452"/>
        <v>#N/A</v>
      </c>
      <c r="AK780" s="225" t="e">
        <f t="shared" ca="1" si="453"/>
        <v>#N/A</v>
      </c>
      <c r="AL780" s="225" t="e">
        <f t="shared" ca="1" si="454"/>
        <v>#N/A</v>
      </c>
      <c r="AM780" t="b">
        <f t="shared" ca="1" si="455"/>
        <v>0</v>
      </c>
      <c r="AN780" t="b">
        <f t="shared" ca="1" si="472"/>
        <v>0</v>
      </c>
      <c r="AO780" t="b">
        <f t="shared" ca="1" si="466"/>
        <v>1</v>
      </c>
      <c r="AP780" t="b">
        <f t="shared" ca="1" si="456"/>
        <v>0</v>
      </c>
      <c r="AQ780" t="b">
        <f t="shared" ca="1" si="473"/>
        <v>0</v>
      </c>
      <c r="AR780" s="124" t="e">
        <f t="shared" ca="1" si="457"/>
        <v>#N/A</v>
      </c>
      <c r="AS780" s="124" t="e">
        <f t="shared" ca="1" si="458"/>
        <v>#N/A</v>
      </c>
      <c r="AT780" t="e">
        <f t="shared" ca="1" si="467"/>
        <v>#N/A</v>
      </c>
      <c r="AU780" t="e">
        <f t="shared" ca="1" si="467"/>
        <v>#N/A</v>
      </c>
    </row>
    <row r="781" spans="1:47" x14ac:dyDescent="0.25">
      <c r="A781">
        <v>749</v>
      </c>
      <c r="B781" s="74">
        <f ca="1">OFFSET(InputPriceData!B$15,CalculationsAndCharts!$A781+$A$11,0,1,1)</f>
        <v>40500</v>
      </c>
      <c r="C781" s="3">
        <f ca="1">OFFSET(InputPriceData!G$15,CalculationsAndCharts!$A781+$A$11,0,1,1)</f>
        <v>1848400</v>
      </c>
      <c r="D781" s="4">
        <f ca="1">OFFSET(InputPriceData!C$15,CalculationsAndCharts!$A781+$A$11,IF($C$7,7,0),1,1)</f>
        <v>29.93</v>
      </c>
      <c r="E781" s="4">
        <f ca="1">OFFSET(InputPriceData!D$15,CalculationsAndCharts!$A781+$A$11,IF($C$7,7,0),1,1)</f>
        <v>30.44</v>
      </c>
      <c r="F781" s="4">
        <f ca="1">OFFSET(InputPriceData!E$15,CalculationsAndCharts!$A781+$A$11,IF($C$7,7,0),1,1)</f>
        <v>29.92</v>
      </c>
      <c r="G781" s="4">
        <f ca="1">OFFSET(InputPriceData!F$15,CalculationsAndCharts!$A781+$A$11,IF($C$7,7,0),1,1)</f>
        <v>30.08</v>
      </c>
      <c r="H781" s="126" t="e">
        <f t="shared" si="437"/>
        <v>#N/A</v>
      </c>
      <c r="I781" s="41" t="e">
        <f t="shared" si="470"/>
        <v>#N/A</v>
      </c>
      <c r="J781" s="41" t="e">
        <f t="shared" si="470"/>
        <v>#N/A</v>
      </c>
      <c r="K781" s="215">
        <f t="shared" ca="1" si="438"/>
        <v>29.418544457303113</v>
      </c>
      <c r="L781" s="215">
        <f t="shared" ca="1" si="459"/>
        <v>29.418544457303113</v>
      </c>
      <c r="M781" s="121">
        <f t="shared" ca="1" si="439"/>
        <v>0.94511970900613673</v>
      </c>
      <c r="N781" s="121">
        <f t="shared" ca="1" si="460"/>
        <v>0.53377389831281541</v>
      </c>
      <c r="O781" s="121">
        <f t="shared" ca="1" si="461"/>
        <v>0.53377389831281541</v>
      </c>
      <c r="P781" s="121">
        <f t="shared" ca="1" si="468"/>
        <v>-1.0548345048277867</v>
      </c>
      <c r="Q781" s="121">
        <f t="shared" ca="1" si="440"/>
        <v>1</v>
      </c>
      <c r="R781" s="121">
        <f t="shared" ca="1" si="441"/>
        <v>0.97312227047868083</v>
      </c>
      <c r="S781" s="121"/>
      <c r="T781" s="124">
        <f t="shared" ca="1" si="442"/>
        <v>30.08</v>
      </c>
      <c r="U781" s="124">
        <f t="shared" ca="1" si="443"/>
        <v>27.94</v>
      </c>
      <c r="V781" s="121">
        <f t="shared" ca="1" si="444"/>
        <v>1</v>
      </c>
      <c r="W781" s="121" t="e">
        <f t="shared" si="462"/>
        <v>#N/A</v>
      </c>
      <c r="X781" s="124">
        <f t="shared" si="463"/>
        <v>0.2</v>
      </c>
      <c r="Y781" s="124">
        <f t="shared" si="464"/>
        <v>0.8</v>
      </c>
      <c r="Z781" t="e">
        <f t="shared" ca="1" si="445"/>
        <v>#N/A</v>
      </c>
      <c r="AA781" t="e">
        <f t="shared" ca="1" si="446"/>
        <v>#N/A</v>
      </c>
      <c r="AB781" t="e">
        <f t="shared" ca="1" si="447"/>
        <v>#N/A</v>
      </c>
      <c r="AC781" t="e">
        <f t="shared" ca="1" si="448"/>
        <v>#N/A</v>
      </c>
      <c r="AD781" t="b">
        <f t="shared" ca="1" si="449"/>
        <v>0</v>
      </c>
      <c r="AE781" t="b">
        <f t="shared" ca="1" si="435"/>
        <v>0</v>
      </c>
      <c r="AF781" t="b">
        <f t="shared" ca="1" si="465"/>
        <v>0</v>
      </c>
      <c r="AG781" t="b">
        <f t="shared" ca="1" si="450"/>
        <v>0</v>
      </c>
      <c r="AH781" t="b">
        <f t="shared" ca="1" si="471"/>
        <v>0</v>
      </c>
      <c r="AI781" s="225" t="e">
        <f t="shared" ca="1" si="451"/>
        <v>#N/A</v>
      </c>
      <c r="AJ781" s="225" t="e">
        <f t="shared" ca="1" si="452"/>
        <v>#N/A</v>
      </c>
      <c r="AK781" s="225" t="e">
        <f t="shared" ca="1" si="453"/>
        <v>#N/A</v>
      </c>
      <c r="AL781" s="225" t="e">
        <f t="shared" ca="1" si="454"/>
        <v>#N/A</v>
      </c>
      <c r="AM781" t="b">
        <f t="shared" ca="1" si="455"/>
        <v>0</v>
      </c>
      <c r="AN781" t="b">
        <f t="shared" ca="1" si="472"/>
        <v>0</v>
      </c>
      <c r="AO781" t="b">
        <f t="shared" ca="1" si="466"/>
        <v>1</v>
      </c>
      <c r="AP781" t="b">
        <f t="shared" ca="1" si="456"/>
        <v>0</v>
      </c>
      <c r="AQ781" t="b">
        <f t="shared" ca="1" si="473"/>
        <v>0</v>
      </c>
      <c r="AR781" s="124" t="e">
        <f t="shared" ca="1" si="457"/>
        <v>#N/A</v>
      </c>
      <c r="AS781" s="124" t="e">
        <f t="shared" ca="1" si="458"/>
        <v>#N/A</v>
      </c>
      <c r="AT781" t="e">
        <f t="shared" ca="1" si="467"/>
        <v>#N/A</v>
      </c>
      <c r="AU781" t="e">
        <f t="shared" ca="1" si="467"/>
        <v>#N/A</v>
      </c>
    </row>
    <row r="782" spans="1:47" x14ac:dyDescent="0.25">
      <c r="A782">
        <v>750</v>
      </c>
      <c r="B782" s="74">
        <f ca="1">OFFSET(InputPriceData!B$15,CalculationsAndCharts!$A782+$A$11,0,1,1)</f>
        <v>40499</v>
      </c>
      <c r="C782" s="3">
        <f ca="1">OFFSET(InputPriceData!G$15,CalculationsAndCharts!$A782+$A$11,0,1,1)</f>
        <v>1210000</v>
      </c>
      <c r="D782" s="4">
        <f ca="1">OFFSET(InputPriceData!C$15,CalculationsAndCharts!$A782+$A$11,IF($C$7,7,0),1,1)</f>
        <v>29.17</v>
      </c>
      <c r="E782" s="4">
        <f ca="1">OFFSET(InputPriceData!D$15,CalculationsAndCharts!$A782+$A$11,IF($C$7,7,0),1,1)</f>
        <v>30.09</v>
      </c>
      <c r="F782" s="4">
        <f ca="1">OFFSET(InputPriceData!E$15,CalculationsAndCharts!$A782+$A$11,IF($C$7,7,0),1,1)</f>
        <v>29.11</v>
      </c>
      <c r="G782" s="4">
        <f ca="1">OFFSET(InputPriceData!F$15,CalculationsAndCharts!$A782+$A$11,IF($C$7,7,0),1,1)</f>
        <v>29.71</v>
      </c>
      <c r="H782" s="126" t="e">
        <f t="shared" si="437"/>
        <v>#N/A</v>
      </c>
      <c r="I782" s="41" t="e">
        <f t="shared" si="470"/>
        <v>#N/A</v>
      </c>
      <c r="J782" s="41" t="e">
        <f t="shared" si="470"/>
        <v>#N/A</v>
      </c>
      <c r="K782" s="215">
        <f t="shared" ca="1" si="438"/>
        <v>29.210724522114472</v>
      </c>
      <c r="L782" s="215">
        <f t="shared" ca="1" si="459"/>
        <v>29.210724522114472</v>
      </c>
      <c r="M782" s="121">
        <f t="shared" ca="1" si="439"/>
        <v>0.75628729567562336</v>
      </c>
      <c r="N782" s="121">
        <f t="shared" ca="1" si="460"/>
        <v>0.43065324018421447</v>
      </c>
      <c r="O782" s="121">
        <f t="shared" ca="1" si="461"/>
        <v>0.52788425249514859</v>
      </c>
      <c r="P782" s="121">
        <f t="shared" ca="1" si="468"/>
        <v>-1.0548345048277867</v>
      </c>
      <c r="Q782" s="121">
        <f t="shared" ca="1" si="440"/>
        <v>0.93856709420984308</v>
      </c>
      <c r="R782" s="121">
        <f t="shared" ca="1" si="441"/>
        <v>0.98534829596541651</v>
      </c>
      <c r="S782" s="121"/>
      <c r="T782" s="124">
        <f t="shared" ca="1" si="442"/>
        <v>29.71</v>
      </c>
      <c r="U782" s="124">
        <f t="shared" ca="1" si="443"/>
        <v>27.9</v>
      </c>
      <c r="V782" s="121">
        <f t="shared" ca="1" si="444"/>
        <v>1</v>
      </c>
      <c r="W782" s="121" t="e">
        <f t="shared" si="462"/>
        <v>#N/A</v>
      </c>
      <c r="X782" s="124">
        <f t="shared" si="463"/>
        <v>0.2</v>
      </c>
      <c r="Y782" s="124">
        <f t="shared" si="464"/>
        <v>0.8</v>
      </c>
      <c r="Z782" t="e">
        <f t="shared" ca="1" si="445"/>
        <v>#N/A</v>
      </c>
      <c r="AA782" t="e">
        <f t="shared" ca="1" si="446"/>
        <v>#N/A</v>
      </c>
      <c r="AB782" t="e">
        <f t="shared" ca="1" si="447"/>
        <v>#N/A</v>
      </c>
      <c r="AC782" t="e">
        <f t="shared" ca="1" si="448"/>
        <v>#N/A</v>
      </c>
      <c r="AD782" t="b">
        <f t="shared" ca="1" si="449"/>
        <v>0</v>
      </c>
      <c r="AE782" t="b">
        <f t="shared" ca="1" si="435"/>
        <v>0</v>
      </c>
      <c r="AF782" t="b">
        <f t="shared" ca="1" si="465"/>
        <v>0</v>
      </c>
      <c r="AG782" t="b">
        <f t="shared" ca="1" si="450"/>
        <v>0</v>
      </c>
      <c r="AH782" t="b">
        <f t="shared" ca="1" si="471"/>
        <v>0</v>
      </c>
      <c r="AI782" s="225" t="e">
        <f t="shared" ca="1" si="451"/>
        <v>#N/A</v>
      </c>
      <c r="AJ782" s="225" t="e">
        <f t="shared" ca="1" si="452"/>
        <v>#N/A</v>
      </c>
      <c r="AK782" s="225" t="e">
        <f t="shared" ca="1" si="453"/>
        <v>#N/A</v>
      </c>
      <c r="AL782" s="225" t="e">
        <f t="shared" ca="1" si="454"/>
        <v>#N/A</v>
      </c>
      <c r="AM782" t="b">
        <f t="shared" ca="1" si="455"/>
        <v>0</v>
      </c>
      <c r="AN782" t="b">
        <f t="shared" ca="1" si="472"/>
        <v>0</v>
      </c>
      <c r="AO782" t="b">
        <f t="shared" ca="1" si="466"/>
        <v>1</v>
      </c>
      <c r="AP782" t="b">
        <f t="shared" ca="1" si="456"/>
        <v>0</v>
      </c>
      <c r="AQ782" t="b">
        <f t="shared" ca="1" si="473"/>
        <v>0</v>
      </c>
      <c r="AR782" s="124" t="e">
        <f t="shared" ca="1" si="457"/>
        <v>#N/A</v>
      </c>
      <c r="AS782" s="124" t="e">
        <f t="shared" ca="1" si="458"/>
        <v>#N/A</v>
      </c>
      <c r="AT782" t="e">
        <f t="shared" ca="1" si="467"/>
        <v>#N/A</v>
      </c>
      <c r="AU782" t="e">
        <f t="shared" ca="1" si="467"/>
        <v>#N/A</v>
      </c>
    </row>
    <row r="783" spans="1:47" x14ac:dyDescent="0.25">
      <c r="A783">
        <v>751</v>
      </c>
      <c r="B783" s="74">
        <f ca="1">OFFSET(InputPriceData!B$15,CalculationsAndCharts!$A783+$A$11,0,1,1)</f>
        <v>40498</v>
      </c>
      <c r="C783" s="3">
        <f ca="1">OFFSET(InputPriceData!G$15,CalculationsAndCharts!$A783+$A$11,0,1,1)</f>
        <v>987500</v>
      </c>
      <c r="D783" s="4">
        <f ca="1">OFFSET(InputPriceData!C$15,CalculationsAndCharts!$A783+$A$11,IF($C$7,7,0),1,1)</f>
        <v>28.77</v>
      </c>
      <c r="E783" s="4">
        <f ca="1">OFFSET(InputPriceData!D$15,CalculationsAndCharts!$A783+$A$11,IF($C$7,7,0),1,1)</f>
        <v>29.38</v>
      </c>
      <c r="F783" s="4">
        <f ca="1">OFFSET(InputPriceData!E$15,CalculationsAndCharts!$A783+$A$11,IF($C$7,7,0),1,1)</f>
        <v>28.74</v>
      </c>
      <c r="G783" s="4">
        <f ca="1">OFFSET(InputPriceData!F$15,CalculationsAndCharts!$A783+$A$11,IF($C$7,7,0),1,1)</f>
        <v>29.16</v>
      </c>
      <c r="H783" s="126" t="e">
        <f t="shared" si="437"/>
        <v>#N/A</v>
      </c>
      <c r="I783" s="41" t="e">
        <f t="shared" si="470"/>
        <v>#N/A</v>
      </c>
      <c r="J783" s="41" t="e">
        <f t="shared" si="470"/>
        <v>#N/A</v>
      </c>
      <c r="K783" s="215">
        <f t="shared" ca="1" si="438"/>
        <v>29.126586275478139</v>
      </c>
      <c r="L783" s="215">
        <f t="shared" ca="1" si="459"/>
        <v>29.126586275478139</v>
      </c>
      <c r="M783" s="121">
        <f t="shared" ca="1" si="439"/>
        <v>0.32396367699065942</v>
      </c>
      <c r="N783" s="121">
        <f t="shared" ca="1" si="460"/>
        <v>0.43845501290023842</v>
      </c>
      <c r="O783" s="121">
        <f t="shared" ca="1" si="461"/>
        <v>0.52788425249514859</v>
      </c>
      <c r="P783" s="121">
        <f t="shared" ca="1" si="468"/>
        <v>-1.0548345048277867</v>
      </c>
      <c r="Q783" s="121">
        <f t="shared" ca="1" si="440"/>
        <v>0.9434964429522692</v>
      </c>
      <c r="R783" s="121">
        <f t="shared" ca="1" si="441"/>
        <v>1.0051867299490611</v>
      </c>
      <c r="S783" s="121"/>
      <c r="T783" s="124">
        <f t="shared" ca="1" si="442"/>
        <v>29.68</v>
      </c>
      <c r="U783" s="124">
        <f t="shared" ca="1" si="443"/>
        <v>27.9</v>
      </c>
      <c r="V783" s="121">
        <f t="shared" ca="1" si="444"/>
        <v>0.70786516853932624</v>
      </c>
      <c r="W783" s="121" t="e">
        <f t="shared" si="462"/>
        <v>#N/A</v>
      </c>
      <c r="X783" s="124">
        <f t="shared" si="463"/>
        <v>0.2</v>
      </c>
      <c r="Y783" s="124">
        <f t="shared" si="464"/>
        <v>0.8</v>
      </c>
      <c r="Z783" t="e">
        <f t="shared" ca="1" si="445"/>
        <v>#N/A</v>
      </c>
      <c r="AA783" t="e">
        <f t="shared" ca="1" si="446"/>
        <v>#N/A</v>
      </c>
      <c r="AB783" t="e">
        <f t="shared" ca="1" si="447"/>
        <v>#N/A</v>
      </c>
      <c r="AC783" t="e">
        <f t="shared" ca="1" si="448"/>
        <v>#N/A</v>
      </c>
      <c r="AD783" t="b">
        <f t="shared" ca="1" si="449"/>
        <v>0</v>
      </c>
      <c r="AE783" t="b">
        <f t="shared" ca="1" si="435"/>
        <v>0</v>
      </c>
      <c r="AF783" t="b">
        <f t="shared" ca="1" si="465"/>
        <v>0</v>
      </c>
      <c r="AG783" t="b">
        <f t="shared" ca="1" si="450"/>
        <v>0</v>
      </c>
      <c r="AH783" t="b">
        <f t="shared" ca="1" si="471"/>
        <v>0</v>
      </c>
      <c r="AI783" s="225" t="e">
        <f t="shared" ca="1" si="451"/>
        <v>#N/A</v>
      </c>
      <c r="AJ783" s="225" t="e">
        <f t="shared" ca="1" si="452"/>
        <v>#N/A</v>
      </c>
      <c r="AK783" s="225" t="e">
        <f t="shared" ca="1" si="453"/>
        <v>#N/A</v>
      </c>
      <c r="AL783" s="225" t="e">
        <f t="shared" ca="1" si="454"/>
        <v>#N/A</v>
      </c>
      <c r="AM783" t="b">
        <f t="shared" ca="1" si="455"/>
        <v>0</v>
      </c>
      <c r="AN783" t="b">
        <f t="shared" ca="1" si="472"/>
        <v>0</v>
      </c>
      <c r="AO783" t="b">
        <f t="shared" ca="1" si="466"/>
        <v>1</v>
      </c>
      <c r="AP783" t="b">
        <f t="shared" ca="1" si="456"/>
        <v>0</v>
      </c>
      <c r="AQ783" t="b">
        <f t="shared" ca="1" si="473"/>
        <v>0</v>
      </c>
      <c r="AR783" s="124" t="e">
        <f t="shared" ca="1" si="457"/>
        <v>#N/A</v>
      </c>
      <c r="AS783" s="124" t="e">
        <f t="shared" ca="1" si="458"/>
        <v>#N/A</v>
      </c>
      <c r="AT783" t="e">
        <f t="shared" ca="1" si="467"/>
        <v>#N/A</v>
      </c>
      <c r="AU783" t="e">
        <f t="shared" ca="1" si="467"/>
        <v>#N/A</v>
      </c>
    </row>
    <row r="784" spans="1:47" x14ac:dyDescent="0.25">
      <c r="A784">
        <v>752</v>
      </c>
      <c r="B784" s="74">
        <f ca="1">OFFSET(InputPriceData!B$15,CalculationsAndCharts!$A784+$A$11,0,1,1)</f>
        <v>40497</v>
      </c>
      <c r="C784" s="3">
        <f ca="1">OFFSET(InputPriceData!G$15,CalculationsAndCharts!$A784+$A$11,0,1,1)</f>
        <v>340600</v>
      </c>
      <c r="D784" s="4">
        <f ca="1">OFFSET(InputPriceData!C$15,CalculationsAndCharts!$A784+$A$11,IF($C$7,7,0),1,1)</f>
        <v>29.13</v>
      </c>
      <c r="E784" s="4">
        <f ca="1">OFFSET(InputPriceData!D$15,CalculationsAndCharts!$A784+$A$11,IF($C$7,7,0),1,1)</f>
        <v>29.46</v>
      </c>
      <c r="F784" s="4">
        <f ca="1">OFFSET(InputPriceData!E$15,CalculationsAndCharts!$A784+$A$11,IF($C$7,7,0),1,1)</f>
        <v>28.74</v>
      </c>
      <c r="G784" s="4">
        <f ca="1">OFFSET(InputPriceData!F$15,CalculationsAndCharts!$A784+$A$11,IF($C$7,7,0),1,1)</f>
        <v>28.88</v>
      </c>
      <c r="H784" s="126" t="e">
        <f t="shared" si="437"/>
        <v>#N/A</v>
      </c>
      <c r="I784" s="41" t="e">
        <f t="shared" si="470"/>
        <v>#N/A</v>
      </c>
      <c r="J784" s="41" t="e">
        <f t="shared" si="470"/>
        <v>#N/A</v>
      </c>
      <c r="K784" s="215">
        <f t="shared" ca="1" si="438"/>
        <v>29.111833200042344</v>
      </c>
      <c r="L784" s="215">
        <f t="shared" ca="1" si="459"/>
        <v>29.111833200042344</v>
      </c>
      <c r="M784" s="121">
        <f t="shared" ca="1" si="439"/>
        <v>9.7399138726092072E-2</v>
      </c>
      <c r="N784" s="121">
        <f t="shared" ca="1" si="460"/>
        <v>0.51999757599678964</v>
      </c>
      <c r="O784" s="121">
        <f t="shared" ca="1" si="461"/>
        <v>0.52788425249514859</v>
      </c>
      <c r="P784" s="121">
        <f t="shared" ca="1" si="468"/>
        <v>-1.0548345048277867</v>
      </c>
      <c r="Q784" s="121">
        <f t="shared" ca="1" si="440"/>
        <v>0.99501700699390283</v>
      </c>
      <c r="R784" s="121">
        <f t="shared" ca="1" si="441"/>
        <v>1.0139360364065666</v>
      </c>
      <c r="S784" s="121"/>
      <c r="T784" s="124">
        <f t="shared" ca="1" si="442"/>
        <v>29.68</v>
      </c>
      <c r="U784" s="124">
        <f t="shared" ca="1" si="443"/>
        <v>27.9</v>
      </c>
      <c r="V784" s="121">
        <f t="shared" ca="1" si="444"/>
        <v>0.55056179775280889</v>
      </c>
      <c r="W784" s="121" t="e">
        <f t="shared" si="462"/>
        <v>#N/A</v>
      </c>
      <c r="X784" s="124">
        <f t="shared" si="463"/>
        <v>0.2</v>
      </c>
      <c r="Y784" s="124">
        <f t="shared" si="464"/>
        <v>0.8</v>
      </c>
      <c r="Z784" t="e">
        <f t="shared" ca="1" si="445"/>
        <v>#N/A</v>
      </c>
      <c r="AA784" t="e">
        <f t="shared" ca="1" si="446"/>
        <v>#N/A</v>
      </c>
      <c r="AB784" t="e">
        <f t="shared" ca="1" si="447"/>
        <v>#N/A</v>
      </c>
      <c r="AC784" t="e">
        <f t="shared" ca="1" si="448"/>
        <v>#N/A</v>
      </c>
      <c r="AD784" t="b">
        <f t="shared" ca="1" si="449"/>
        <v>0</v>
      </c>
      <c r="AE784" t="b">
        <f t="shared" ca="1" si="435"/>
        <v>0</v>
      </c>
      <c r="AF784" t="b">
        <f t="shared" ca="1" si="465"/>
        <v>0</v>
      </c>
      <c r="AG784" t="b">
        <f t="shared" ca="1" si="450"/>
        <v>0</v>
      </c>
      <c r="AH784" t="b">
        <f t="shared" ca="1" si="471"/>
        <v>0</v>
      </c>
      <c r="AI784" s="225" t="e">
        <f t="shared" ca="1" si="451"/>
        <v>#N/A</v>
      </c>
      <c r="AJ784" s="225" t="e">
        <f t="shared" ca="1" si="452"/>
        <v>#N/A</v>
      </c>
      <c r="AK784" s="225" t="e">
        <f t="shared" ca="1" si="453"/>
        <v>#N/A</v>
      </c>
      <c r="AL784" s="225" t="e">
        <f t="shared" ca="1" si="454"/>
        <v>#N/A</v>
      </c>
      <c r="AM784" t="b">
        <f t="shared" ca="1" si="455"/>
        <v>0</v>
      </c>
      <c r="AN784" t="b">
        <f t="shared" ca="1" si="472"/>
        <v>0</v>
      </c>
      <c r="AO784" t="b">
        <f t="shared" ca="1" si="466"/>
        <v>1</v>
      </c>
      <c r="AP784" t="b">
        <f t="shared" ca="1" si="456"/>
        <v>0</v>
      </c>
      <c r="AQ784" t="b">
        <f t="shared" ca="1" si="473"/>
        <v>0</v>
      </c>
      <c r="AR784" s="124" t="e">
        <f t="shared" ca="1" si="457"/>
        <v>#N/A</v>
      </c>
      <c r="AS784" s="124" t="e">
        <f t="shared" ca="1" si="458"/>
        <v>#N/A</v>
      </c>
      <c r="AT784" t="e">
        <f t="shared" ca="1" si="467"/>
        <v>#N/A</v>
      </c>
      <c r="AU784" t="e">
        <f t="shared" ca="1" si="467"/>
        <v>#N/A</v>
      </c>
    </row>
    <row r="785" spans="1:47" x14ac:dyDescent="0.25">
      <c r="A785">
        <v>753</v>
      </c>
      <c r="B785" s="74">
        <f ca="1">OFFSET(InputPriceData!B$15,CalculationsAndCharts!$A785+$A$11,0,1,1)</f>
        <v>40494</v>
      </c>
      <c r="C785" s="3">
        <f ca="1">OFFSET(InputPriceData!G$15,CalculationsAndCharts!$A785+$A$11,0,1,1)</f>
        <v>827000</v>
      </c>
      <c r="D785" s="4">
        <f ca="1">OFFSET(InputPriceData!C$15,CalculationsAndCharts!$A785+$A$11,IF($C$7,7,0),1,1)</f>
        <v>29.51</v>
      </c>
      <c r="E785" s="4">
        <f ca="1">OFFSET(InputPriceData!D$15,CalculationsAndCharts!$A785+$A$11,IF($C$7,7,0),1,1)</f>
        <v>29.67</v>
      </c>
      <c r="F785" s="4">
        <f ca="1">OFFSET(InputPriceData!E$15,CalculationsAndCharts!$A785+$A$11,IF($C$7,7,0),1,1)</f>
        <v>28.82</v>
      </c>
      <c r="G785" s="4">
        <f ca="1">OFFSET(InputPriceData!F$15,CalculationsAndCharts!$A785+$A$11,IF($C$7,7,0),1,1)</f>
        <v>29.02</v>
      </c>
      <c r="H785" s="126" t="e">
        <f t="shared" si="437"/>
        <v>#N/A</v>
      </c>
      <c r="I785" s="41" t="e">
        <f t="shared" si="470"/>
        <v>#N/A</v>
      </c>
      <c r="J785" s="41" t="e">
        <f t="shared" si="470"/>
        <v>#N/A</v>
      </c>
      <c r="K785" s="215">
        <f t="shared" ca="1" si="438"/>
        <v>29.019444091761642</v>
      </c>
      <c r="L785" s="215">
        <f t="shared" ca="1" si="459"/>
        <v>29.019444091761642</v>
      </c>
      <c r="M785" s="121">
        <f t="shared" ca="1" si="439"/>
        <v>0.2855526123191271</v>
      </c>
      <c r="N785" s="121">
        <f t="shared" ca="1" si="460"/>
        <v>0.52788425249514859</v>
      </c>
      <c r="O785" s="121">
        <f t="shared" ca="1" si="461"/>
        <v>0.52788425249514859</v>
      </c>
      <c r="P785" s="121">
        <f t="shared" ca="1" si="468"/>
        <v>-1.0548345048277867</v>
      </c>
      <c r="Q785" s="121">
        <f t="shared" ca="1" si="440"/>
        <v>1</v>
      </c>
      <c r="R785" s="121">
        <f t="shared" ca="1" si="441"/>
        <v>1.0077103552896753</v>
      </c>
      <c r="S785" s="121"/>
      <c r="T785" s="124">
        <f t="shared" ca="1" si="442"/>
        <v>29.68</v>
      </c>
      <c r="U785" s="124">
        <f t="shared" ca="1" si="443"/>
        <v>27.9</v>
      </c>
      <c r="V785" s="121">
        <f t="shared" ca="1" si="444"/>
        <v>0.62921348314606762</v>
      </c>
      <c r="W785" s="121" t="e">
        <f t="shared" si="462"/>
        <v>#N/A</v>
      </c>
      <c r="X785" s="124">
        <f t="shared" si="463"/>
        <v>0.2</v>
      </c>
      <c r="Y785" s="124">
        <f t="shared" si="464"/>
        <v>0.8</v>
      </c>
      <c r="Z785" t="e">
        <f t="shared" ca="1" si="445"/>
        <v>#N/A</v>
      </c>
      <c r="AA785" t="e">
        <f t="shared" ca="1" si="446"/>
        <v>#N/A</v>
      </c>
      <c r="AB785" t="e">
        <f t="shared" ca="1" si="447"/>
        <v>#N/A</v>
      </c>
      <c r="AC785" t="e">
        <f t="shared" ca="1" si="448"/>
        <v>#N/A</v>
      </c>
      <c r="AD785" t="b">
        <f t="shared" ca="1" si="449"/>
        <v>0</v>
      </c>
      <c r="AE785" t="b">
        <f t="shared" ca="1" si="435"/>
        <v>0</v>
      </c>
      <c r="AF785" t="b">
        <f t="shared" ca="1" si="465"/>
        <v>0</v>
      </c>
      <c r="AG785" t="b">
        <f t="shared" ca="1" si="450"/>
        <v>0</v>
      </c>
      <c r="AH785" t="b">
        <f t="shared" ca="1" si="471"/>
        <v>0</v>
      </c>
      <c r="AI785" s="225" t="e">
        <f t="shared" ca="1" si="451"/>
        <v>#N/A</v>
      </c>
      <c r="AJ785" s="225" t="e">
        <f t="shared" ca="1" si="452"/>
        <v>#N/A</v>
      </c>
      <c r="AK785" s="225" t="e">
        <f t="shared" ca="1" si="453"/>
        <v>#N/A</v>
      </c>
      <c r="AL785" s="225" t="e">
        <f t="shared" ca="1" si="454"/>
        <v>#N/A</v>
      </c>
      <c r="AM785" t="b">
        <f t="shared" ca="1" si="455"/>
        <v>0</v>
      </c>
      <c r="AN785" t="b">
        <f t="shared" ca="1" si="472"/>
        <v>0</v>
      </c>
      <c r="AO785" t="b">
        <f t="shared" ca="1" si="466"/>
        <v>1</v>
      </c>
      <c r="AP785" t="b">
        <f t="shared" ca="1" si="456"/>
        <v>0</v>
      </c>
      <c r="AQ785" t="b">
        <f t="shared" ca="1" si="473"/>
        <v>0</v>
      </c>
      <c r="AR785" s="124" t="e">
        <f t="shared" ca="1" si="457"/>
        <v>#N/A</v>
      </c>
      <c r="AS785" s="124" t="e">
        <f t="shared" ca="1" si="458"/>
        <v>#N/A</v>
      </c>
      <c r="AT785" t="e">
        <f t="shared" ca="1" si="467"/>
        <v>#N/A</v>
      </c>
      <c r="AU785" t="e">
        <f t="shared" ca="1" si="467"/>
        <v>#N/A</v>
      </c>
    </row>
    <row r="786" spans="1:47" x14ac:dyDescent="0.25">
      <c r="A786">
        <v>754</v>
      </c>
      <c r="B786" s="74">
        <f ca="1">OFFSET(InputPriceData!B$15,CalculationsAndCharts!$A786+$A$11,0,1,1)</f>
        <v>40493</v>
      </c>
      <c r="C786" s="3">
        <f ca="1">OFFSET(InputPriceData!G$15,CalculationsAndCharts!$A786+$A$11,0,1,1)</f>
        <v>644500</v>
      </c>
      <c r="D786" s="4">
        <f ca="1">OFFSET(InputPriceData!C$15,CalculationsAndCharts!$A786+$A$11,IF($C$7,7,0),1,1)</f>
        <v>28.81</v>
      </c>
      <c r="E786" s="4">
        <f ca="1">OFFSET(InputPriceData!D$15,CalculationsAndCharts!$A786+$A$11,IF($C$7,7,0),1,1)</f>
        <v>29.85</v>
      </c>
      <c r="F786" s="4">
        <f ca="1">OFFSET(InputPriceData!E$15,CalculationsAndCharts!$A786+$A$11,IF($C$7,7,0),1,1)</f>
        <v>28.78</v>
      </c>
      <c r="G786" s="4">
        <f ca="1">OFFSET(InputPriceData!F$15,CalculationsAndCharts!$A786+$A$11,IF($C$7,7,0),1,1)</f>
        <v>29.68</v>
      </c>
      <c r="H786" s="126" t="e">
        <f t="shared" si="437"/>
        <v>#N/A</v>
      </c>
      <c r="I786" s="41" t="e">
        <f t="shared" si="470"/>
        <v>#N/A</v>
      </c>
      <c r="J786" s="41" t="e">
        <f t="shared" si="470"/>
        <v>#N/A</v>
      </c>
      <c r="K786" s="215">
        <f t="shared" ca="1" si="438"/>
        <v>28.752075096444369</v>
      </c>
      <c r="L786" s="215">
        <f t="shared" ca="1" si="459"/>
        <v>28.752075096444369</v>
      </c>
      <c r="M786" s="121">
        <f t="shared" ca="1" si="439"/>
        <v>1.0810529241543305</v>
      </c>
      <c r="N786" s="121">
        <f t="shared" ca="1" si="460"/>
        <v>0.34001449257211463</v>
      </c>
      <c r="O786" s="121">
        <f t="shared" ca="1" si="461"/>
        <v>0.34001449257211463</v>
      </c>
      <c r="P786" s="121">
        <f t="shared" ca="1" si="468"/>
        <v>-1.0548345048277867</v>
      </c>
      <c r="Q786" s="121">
        <f t="shared" ca="1" si="440"/>
        <v>1</v>
      </c>
      <c r="R786" s="121">
        <f t="shared" ca="1" si="441"/>
        <v>0.98629481884658365</v>
      </c>
      <c r="S786" s="121"/>
      <c r="T786" s="124">
        <f t="shared" ca="1" si="442"/>
        <v>29.68</v>
      </c>
      <c r="U786" s="124">
        <f t="shared" ca="1" si="443"/>
        <v>27.9</v>
      </c>
      <c r="V786" s="121">
        <f t="shared" ca="1" si="444"/>
        <v>1</v>
      </c>
      <c r="W786" s="121" t="e">
        <f t="shared" si="462"/>
        <v>#N/A</v>
      </c>
      <c r="X786" s="124">
        <f t="shared" si="463"/>
        <v>0.2</v>
      </c>
      <c r="Y786" s="124">
        <f t="shared" si="464"/>
        <v>0.8</v>
      </c>
      <c r="Z786" t="e">
        <f t="shared" ca="1" si="445"/>
        <v>#N/A</v>
      </c>
      <c r="AA786" t="e">
        <f t="shared" ca="1" si="446"/>
        <v>#N/A</v>
      </c>
      <c r="AB786" t="e">
        <f t="shared" ca="1" si="447"/>
        <v>#N/A</v>
      </c>
      <c r="AC786" t="e">
        <f t="shared" ca="1" si="448"/>
        <v>#N/A</v>
      </c>
      <c r="AD786" t="b">
        <f t="shared" ca="1" si="449"/>
        <v>0</v>
      </c>
      <c r="AE786" t="b">
        <f t="shared" ca="1" si="435"/>
        <v>0</v>
      </c>
      <c r="AF786" t="b">
        <f t="shared" ca="1" si="465"/>
        <v>0</v>
      </c>
      <c r="AG786" t="b">
        <f t="shared" ca="1" si="450"/>
        <v>0</v>
      </c>
      <c r="AH786" t="b">
        <f t="shared" ca="1" si="471"/>
        <v>0</v>
      </c>
      <c r="AI786" s="225" t="e">
        <f t="shared" ca="1" si="451"/>
        <v>#N/A</v>
      </c>
      <c r="AJ786" s="225" t="e">
        <f t="shared" ca="1" si="452"/>
        <v>#N/A</v>
      </c>
      <c r="AK786" s="225" t="e">
        <f t="shared" ca="1" si="453"/>
        <v>#N/A</v>
      </c>
      <c r="AL786" s="225" t="e">
        <f t="shared" ca="1" si="454"/>
        <v>#N/A</v>
      </c>
      <c r="AM786" t="b">
        <f t="shared" ca="1" si="455"/>
        <v>0</v>
      </c>
      <c r="AN786" t="b">
        <f t="shared" ca="1" si="472"/>
        <v>0</v>
      </c>
      <c r="AO786" t="b">
        <f t="shared" ca="1" si="466"/>
        <v>1</v>
      </c>
      <c r="AP786" t="b">
        <f t="shared" ca="1" si="456"/>
        <v>0</v>
      </c>
      <c r="AQ786" t="b">
        <f t="shared" ca="1" si="473"/>
        <v>0</v>
      </c>
      <c r="AR786" s="124" t="e">
        <f t="shared" ca="1" si="457"/>
        <v>#N/A</v>
      </c>
      <c r="AS786" s="124" t="e">
        <f t="shared" ca="1" si="458"/>
        <v>#N/A</v>
      </c>
      <c r="AT786" t="e">
        <f t="shared" ca="1" si="467"/>
        <v>#N/A</v>
      </c>
      <c r="AU786" t="e">
        <f t="shared" ca="1" si="467"/>
        <v>#N/A</v>
      </c>
    </row>
    <row r="787" spans="1:47" x14ac:dyDescent="0.25">
      <c r="A787">
        <v>755</v>
      </c>
      <c r="B787" s="74">
        <f ca="1">OFFSET(InputPriceData!B$15,CalculationsAndCharts!$A787+$A$11,0,1,1)</f>
        <v>40492</v>
      </c>
      <c r="C787" s="3">
        <f ca="1">OFFSET(InputPriceData!G$15,CalculationsAndCharts!$A787+$A$11,0,1,1)</f>
        <v>1348500</v>
      </c>
      <c r="D787" s="4">
        <f ca="1">OFFSET(InputPriceData!C$15,CalculationsAndCharts!$A787+$A$11,IF($C$7,7,0),1,1)</f>
        <v>28.6</v>
      </c>
      <c r="E787" s="4">
        <f ca="1">OFFSET(InputPriceData!D$15,CalculationsAndCharts!$A787+$A$11,IF($C$7,7,0),1,1)</f>
        <v>29.23</v>
      </c>
      <c r="F787" s="4">
        <f ca="1">OFFSET(InputPriceData!E$15,CalculationsAndCharts!$A787+$A$11,IF($C$7,7,0),1,1)</f>
        <v>28.38</v>
      </c>
      <c r="G787" s="4">
        <f ca="1">OFFSET(InputPriceData!F$15,CalculationsAndCharts!$A787+$A$11,IF($C$7,7,0),1,1)</f>
        <v>29.06</v>
      </c>
      <c r="H787" s="126" t="e">
        <f t="shared" si="437"/>
        <v>#N/A</v>
      </c>
      <c r="I787" s="41" t="e">
        <f t="shared" si="470"/>
        <v>#N/A</v>
      </c>
      <c r="J787" s="41" t="e">
        <f t="shared" si="470"/>
        <v>#N/A</v>
      </c>
      <c r="K787" s="215">
        <f t="shared" ca="1" si="438"/>
        <v>28.470007890536287</v>
      </c>
      <c r="L787" s="215">
        <f t="shared" ca="1" si="459"/>
        <v>28.470007890536287</v>
      </c>
      <c r="M787" s="121">
        <f t="shared" ca="1" si="439"/>
        <v>0.62104372502469807</v>
      </c>
      <c r="N787" s="121">
        <f t="shared" ca="1" si="460"/>
        <v>9.451885623840893E-2</v>
      </c>
      <c r="O787" s="121">
        <f t="shared" ca="1" si="461"/>
        <v>9.451885623840893E-2</v>
      </c>
      <c r="P787" s="121">
        <f t="shared" ca="1" si="468"/>
        <v>-1.0548345048277867</v>
      </c>
      <c r="Q787" s="121">
        <f t="shared" ca="1" si="440"/>
        <v>1</v>
      </c>
      <c r="R787" s="121">
        <f t="shared" ca="1" si="441"/>
        <v>0.94266136648854215</v>
      </c>
      <c r="S787" s="121"/>
      <c r="T787" s="124">
        <f t="shared" ca="1" si="442"/>
        <v>29.34</v>
      </c>
      <c r="U787" s="124">
        <f t="shared" ca="1" si="443"/>
        <v>27.9</v>
      </c>
      <c r="V787" s="121">
        <f t="shared" ca="1" si="444"/>
        <v>0.80555555555555491</v>
      </c>
      <c r="W787" s="121" t="e">
        <f t="shared" si="462"/>
        <v>#N/A</v>
      </c>
      <c r="X787" s="124">
        <f t="shared" si="463"/>
        <v>0.2</v>
      </c>
      <c r="Y787" s="124">
        <f t="shared" si="464"/>
        <v>0.8</v>
      </c>
      <c r="Z787" t="e">
        <f t="shared" ca="1" si="445"/>
        <v>#N/A</v>
      </c>
      <c r="AA787">
        <f t="shared" ca="1" si="446"/>
        <v>28.6</v>
      </c>
      <c r="AB787" t="e">
        <f t="shared" ca="1" si="447"/>
        <v>#N/A</v>
      </c>
      <c r="AC787" t="e">
        <f t="shared" ca="1" si="448"/>
        <v>#N/A</v>
      </c>
      <c r="AD787" t="b">
        <f t="shared" ca="1" si="449"/>
        <v>0</v>
      </c>
      <c r="AE787" t="b">
        <f t="shared" ca="1" si="435"/>
        <v>0</v>
      </c>
      <c r="AF787" t="b">
        <f t="shared" ca="1" si="465"/>
        <v>1</v>
      </c>
      <c r="AG787" t="b">
        <f t="shared" ca="1" si="450"/>
        <v>0</v>
      </c>
      <c r="AH787" t="b">
        <f t="shared" ca="1" si="471"/>
        <v>1</v>
      </c>
      <c r="AI787" s="225" t="e">
        <f t="shared" ca="1" si="451"/>
        <v>#N/A</v>
      </c>
      <c r="AJ787" s="225">
        <f t="shared" ca="1" si="452"/>
        <v>28.6</v>
      </c>
      <c r="AK787" s="225" t="e">
        <f t="shared" ca="1" si="453"/>
        <v>#N/A</v>
      </c>
      <c r="AL787" s="225">
        <f t="shared" ca="1" si="454"/>
        <v>28.6</v>
      </c>
      <c r="AM787" t="b">
        <f t="shared" ca="1" si="455"/>
        <v>0</v>
      </c>
      <c r="AN787" t="b">
        <f t="shared" ca="1" si="472"/>
        <v>1</v>
      </c>
      <c r="AO787" t="b">
        <f t="shared" ca="1" si="466"/>
        <v>1</v>
      </c>
      <c r="AP787" t="b">
        <f t="shared" ca="1" si="456"/>
        <v>0</v>
      </c>
      <c r="AQ787" t="b">
        <f t="shared" ca="1" si="473"/>
        <v>0</v>
      </c>
      <c r="AR787" s="124">
        <f t="shared" ca="1" si="457"/>
        <v>28.6</v>
      </c>
      <c r="AS787" s="124" t="e">
        <f t="shared" ca="1" si="458"/>
        <v>#N/A</v>
      </c>
      <c r="AT787">
        <f t="shared" ca="1" si="467"/>
        <v>28.6</v>
      </c>
      <c r="AU787" t="e">
        <f t="shared" ca="1" si="467"/>
        <v>#N/A</v>
      </c>
    </row>
    <row r="788" spans="1:47" x14ac:dyDescent="0.25">
      <c r="A788">
        <v>756</v>
      </c>
      <c r="B788" s="74">
        <f ca="1">OFFSET(InputPriceData!B$15,CalculationsAndCharts!$A788+$A$11,0,1,1)</f>
        <v>40491</v>
      </c>
      <c r="C788" s="3">
        <f ca="1">OFFSET(InputPriceData!G$15,CalculationsAndCharts!$A788+$A$11,0,1,1)</f>
        <v>749900</v>
      </c>
      <c r="D788" s="4">
        <f ca="1">OFFSET(InputPriceData!C$15,CalculationsAndCharts!$A788+$A$11,IF($C$7,7,0),1,1)</f>
        <v>28.41</v>
      </c>
      <c r="E788" s="4">
        <f ca="1">OFFSET(InputPriceData!D$15,CalculationsAndCharts!$A788+$A$11,IF($C$7,7,0),1,1)</f>
        <v>28.73</v>
      </c>
      <c r="F788" s="4">
        <f ca="1">OFFSET(InputPriceData!E$15,CalculationsAndCharts!$A788+$A$11,IF($C$7,7,0),1,1)</f>
        <v>28.25</v>
      </c>
      <c r="G788" s="4">
        <f ca="1">OFFSET(InputPriceData!F$15,CalculationsAndCharts!$A788+$A$11,IF($C$7,7,0),1,1)</f>
        <v>28.58</v>
      </c>
      <c r="H788" s="126" t="e">
        <f t="shared" si="437"/>
        <v>#N/A</v>
      </c>
      <c r="I788" s="41" t="e">
        <f t="shared" si="470"/>
        <v>#N/A</v>
      </c>
      <c r="J788" s="41" t="e">
        <f t="shared" si="470"/>
        <v>#N/A</v>
      </c>
      <c r="K788" s="215">
        <f t="shared" ca="1" si="438"/>
        <v>28.338113785403607</v>
      </c>
      <c r="L788" s="215">
        <f t="shared" ca="1" si="459"/>
        <v>28.338113785403607</v>
      </c>
      <c r="M788" s="121">
        <f t="shared" ca="1" si="439"/>
        <v>0.21542334513574338</v>
      </c>
      <c r="N788" s="121">
        <f t="shared" ca="1" si="460"/>
        <v>-3.6752514018342758E-2</v>
      </c>
      <c r="O788" s="121">
        <f t="shared" ca="1" si="461"/>
        <v>-3.6752514018342758E-2</v>
      </c>
      <c r="P788" s="121">
        <f t="shared" ca="1" si="468"/>
        <v>-1.0548345048277867</v>
      </c>
      <c r="Q788" s="121">
        <f t="shared" ca="1" si="440"/>
        <v>1</v>
      </c>
      <c r="R788" s="121">
        <f t="shared" ca="1" si="441"/>
        <v>0.87186317416782311</v>
      </c>
      <c r="S788" s="121"/>
      <c r="T788" s="124">
        <f t="shared" ca="1" si="442"/>
        <v>29.34</v>
      </c>
      <c r="U788" s="124">
        <f t="shared" ca="1" si="443"/>
        <v>27.9</v>
      </c>
      <c r="V788" s="121">
        <f t="shared" ca="1" si="444"/>
        <v>0.4722222222222216</v>
      </c>
      <c r="W788" s="121" t="e">
        <f t="shared" si="462"/>
        <v>#N/A</v>
      </c>
      <c r="X788" s="124">
        <f t="shared" si="463"/>
        <v>0.2</v>
      </c>
      <c r="Y788" s="124">
        <f t="shared" si="464"/>
        <v>0.8</v>
      </c>
      <c r="Z788" t="e">
        <f t="shared" ca="1" si="445"/>
        <v>#N/A</v>
      </c>
      <c r="AA788" t="e">
        <f t="shared" ca="1" si="446"/>
        <v>#N/A</v>
      </c>
      <c r="AB788" t="e">
        <f t="shared" ca="1" si="447"/>
        <v>#N/A</v>
      </c>
      <c r="AC788">
        <f t="shared" ca="1" si="448"/>
        <v>0.87186317416782311</v>
      </c>
      <c r="AD788" t="b">
        <f t="shared" ca="1" si="449"/>
        <v>0</v>
      </c>
      <c r="AE788" t="b">
        <f t="shared" ca="1" si="435"/>
        <v>0</v>
      </c>
      <c r="AF788" t="b">
        <f t="shared" ca="1" si="465"/>
        <v>1</v>
      </c>
      <c r="AG788" t="b">
        <f t="shared" ca="1" si="450"/>
        <v>1</v>
      </c>
      <c r="AH788" t="b">
        <f t="shared" ca="1" si="471"/>
        <v>0</v>
      </c>
      <c r="AI788" s="225" t="e">
        <f t="shared" ca="1" si="451"/>
        <v>#N/A</v>
      </c>
      <c r="AJ788" s="225" t="e">
        <f t="shared" ca="1" si="452"/>
        <v>#N/A</v>
      </c>
      <c r="AK788" s="225" t="e">
        <f t="shared" ca="1" si="453"/>
        <v>#N/A</v>
      </c>
      <c r="AL788" s="225" t="e">
        <f t="shared" ca="1" si="454"/>
        <v>#N/A</v>
      </c>
      <c r="AM788" t="b">
        <f t="shared" ca="1" si="455"/>
        <v>1</v>
      </c>
      <c r="AN788" t="b">
        <f t="shared" ca="1" si="472"/>
        <v>0</v>
      </c>
      <c r="AO788" t="b">
        <f t="shared" ca="1" si="466"/>
        <v>0</v>
      </c>
      <c r="AP788" t="b">
        <f t="shared" ca="1" si="456"/>
        <v>0</v>
      </c>
      <c r="AQ788" t="b">
        <f t="shared" ca="1" si="473"/>
        <v>0</v>
      </c>
      <c r="AR788" s="124" t="e">
        <f t="shared" ca="1" si="457"/>
        <v>#N/A</v>
      </c>
      <c r="AS788" s="124" t="e">
        <f t="shared" ca="1" si="458"/>
        <v>#N/A</v>
      </c>
      <c r="AT788" t="e">
        <f t="shared" ca="1" si="467"/>
        <v>#N/A</v>
      </c>
      <c r="AU788" t="e">
        <f t="shared" ca="1" si="467"/>
        <v>#N/A</v>
      </c>
    </row>
    <row r="789" spans="1:47" x14ac:dyDescent="0.25">
      <c r="A789">
        <v>757</v>
      </c>
      <c r="B789" s="74">
        <f ca="1">OFFSET(InputPriceData!B$15,CalculationsAndCharts!$A789+$A$11,0,1,1)</f>
        <v>40490</v>
      </c>
      <c r="C789" s="3">
        <f ca="1">OFFSET(InputPriceData!G$15,CalculationsAndCharts!$A789+$A$11,0,1,1)</f>
        <v>527600</v>
      </c>
      <c r="D789" s="4">
        <f ca="1">OFFSET(InputPriceData!C$15,CalculationsAndCharts!$A789+$A$11,IF($C$7,7,0),1,1)</f>
        <v>28.01</v>
      </c>
      <c r="E789" s="4">
        <f ca="1">OFFSET(InputPriceData!D$15,CalculationsAndCharts!$A789+$A$11,IF($C$7,7,0),1,1)</f>
        <v>28.44</v>
      </c>
      <c r="F789" s="4">
        <f ca="1">OFFSET(InputPriceData!E$15,CalculationsAndCharts!$A789+$A$11,IF($C$7,7,0),1,1)</f>
        <v>27.35</v>
      </c>
      <c r="G789" s="4">
        <f ca="1">OFFSET(InputPriceData!F$15,CalculationsAndCharts!$A789+$A$11,IF($C$7,7,0),1,1)</f>
        <v>28.38</v>
      </c>
      <c r="H789" s="126" t="e">
        <f t="shared" si="437"/>
        <v>#N/A</v>
      </c>
      <c r="I789" s="41" t="e">
        <f t="shared" si="470"/>
        <v>#N/A</v>
      </c>
      <c r="J789" s="41" t="e">
        <f t="shared" si="470"/>
        <v>#N/A</v>
      </c>
      <c r="K789" s="215">
        <f t="shared" ca="1" si="438"/>
        <v>28.314014965935947</v>
      </c>
      <c r="L789" s="215">
        <f t="shared" ca="1" si="459"/>
        <v>28.314014965935947</v>
      </c>
      <c r="M789" s="121">
        <f t="shared" ca="1" si="439"/>
        <v>3.3018322489396762E-2</v>
      </c>
      <c r="N789" s="121">
        <f t="shared" ca="1" si="460"/>
        <v>-7.5893153329644372E-2</v>
      </c>
      <c r="O789" s="121">
        <f t="shared" ca="1" si="461"/>
        <v>-4.7568704710072671E-2</v>
      </c>
      <c r="P789" s="121">
        <f t="shared" ca="1" si="468"/>
        <v>-1.0548345048277867</v>
      </c>
      <c r="Q789" s="121">
        <f t="shared" ca="1" si="440"/>
        <v>0.97187986664864257</v>
      </c>
      <c r="R789" s="121">
        <f t="shared" ca="1" si="441"/>
        <v>0.77859157439808768</v>
      </c>
      <c r="S789" s="121"/>
      <c r="T789" s="124">
        <f t="shared" ca="1" si="442"/>
        <v>29.34</v>
      </c>
      <c r="U789" s="124">
        <f t="shared" ca="1" si="443"/>
        <v>27.9</v>
      </c>
      <c r="V789" s="121">
        <f t="shared" ca="1" si="444"/>
        <v>0.33333333333333331</v>
      </c>
      <c r="W789" s="121" t="e">
        <f t="shared" si="462"/>
        <v>#N/A</v>
      </c>
      <c r="X789" s="124">
        <f t="shared" si="463"/>
        <v>0.2</v>
      </c>
      <c r="Y789" s="124">
        <f t="shared" si="464"/>
        <v>0.8</v>
      </c>
      <c r="Z789" t="e">
        <f t="shared" ca="1" si="445"/>
        <v>#N/A</v>
      </c>
      <c r="AA789" t="e">
        <f t="shared" ca="1" si="446"/>
        <v>#N/A</v>
      </c>
      <c r="AB789" t="e">
        <f t="shared" ca="1" si="447"/>
        <v>#N/A</v>
      </c>
      <c r="AC789" t="e">
        <f t="shared" ca="1" si="448"/>
        <v>#N/A</v>
      </c>
      <c r="AD789" t="b">
        <f t="shared" ca="1" si="449"/>
        <v>0</v>
      </c>
      <c r="AE789" t="b">
        <f t="shared" ca="1" si="435"/>
        <v>0</v>
      </c>
      <c r="AF789" t="b">
        <f t="shared" ca="1" si="465"/>
        <v>1</v>
      </c>
      <c r="AG789" t="b">
        <f t="shared" ca="1" si="450"/>
        <v>0</v>
      </c>
      <c r="AH789" t="b">
        <f t="shared" ca="1" si="471"/>
        <v>0</v>
      </c>
      <c r="AI789" s="225" t="e">
        <f t="shared" ca="1" si="451"/>
        <v>#N/A</v>
      </c>
      <c r="AJ789" s="225" t="e">
        <f t="shared" ca="1" si="452"/>
        <v>#N/A</v>
      </c>
      <c r="AK789" s="225" t="e">
        <f t="shared" ca="1" si="453"/>
        <v>#N/A</v>
      </c>
      <c r="AL789" s="225" t="e">
        <f t="shared" ca="1" si="454"/>
        <v>#N/A</v>
      </c>
      <c r="AM789" t="b">
        <f t="shared" ca="1" si="455"/>
        <v>0</v>
      </c>
      <c r="AN789" t="b">
        <f t="shared" ca="1" si="472"/>
        <v>0</v>
      </c>
      <c r="AO789" t="b">
        <f t="shared" ca="1" si="466"/>
        <v>0</v>
      </c>
      <c r="AP789" t="b">
        <f t="shared" ca="1" si="456"/>
        <v>0</v>
      </c>
      <c r="AQ789" t="b">
        <f t="shared" ca="1" si="473"/>
        <v>0</v>
      </c>
      <c r="AR789" s="124" t="e">
        <f t="shared" ca="1" si="457"/>
        <v>#N/A</v>
      </c>
      <c r="AS789" s="124" t="e">
        <f t="shared" ca="1" si="458"/>
        <v>#N/A</v>
      </c>
      <c r="AT789" t="e">
        <f t="shared" ca="1" si="467"/>
        <v>#N/A</v>
      </c>
      <c r="AU789" t="e">
        <f t="shared" ca="1" si="467"/>
        <v>#N/A</v>
      </c>
    </row>
    <row r="790" spans="1:47" x14ac:dyDescent="0.25">
      <c r="A790">
        <v>758</v>
      </c>
      <c r="B790" s="74">
        <f ca="1">OFFSET(InputPriceData!B$15,CalculationsAndCharts!$A790+$A$11,0,1,1)</f>
        <v>40487</v>
      </c>
      <c r="C790" s="3">
        <f ca="1">OFFSET(InputPriceData!G$15,CalculationsAndCharts!$A790+$A$11,0,1,1)</f>
        <v>2020900</v>
      </c>
      <c r="D790" s="4">
        <f ca="1">OFFSET(InputPriceData!C$15,CalculationsAndCharts!$A790+$A$11,IF($C$7,7,0),1,1)</f>
        <v>28.35</v>
      </c>
      <c r="E790" s="4">
        <f ca="1">OFFSET(InputPriceData!D$15,CalculationsAndCharts!$A790+$A$11,IF($C$7,7,0),1,1)</f>
        <v>28.5</v>
      </c>
      <c r="F790" s="4">
        <f ca="1">OFFSET(InputPriceData!E$15,CalculationsAndCharts!$A790+$A$11,IF($C$7,7,0),1,1)</f>
        <v>27.29</v>
      </c>
      <c r="G790" s="4">
        <f ca="1">OFFSET(InputPriceData!F$15,CalculationsAndCharts!$A790+$A$11,IF($C$7,7,0),1,1)</f>
        <v>28</v>
      </c>
      <c r="H790" s="126" t="e">
        <f t="shared" si="437"/>
        <v>#N/A</v>
      </c>
      <c r="I790" s="41" t="e">
        <f t="shared" si="470"/>
        <v>#N/A</v>
      </c>
      <c r="J790" s="41" t="e">
        <f t="shared" si="470"/>
        <v>#N/A</v>
      </c>
      <c r="K790" s="215">
        <f t="shared" ca="1" si="438"/>
        <v>28.357579267571197</v>
      </c>
      <c r="L790" s="215">
        <f t="shared" ca="1" si="459"/>
        <v>28.357579267571197</v>
      </c>
      <c r="M790" s="121">
        <f t="shared" ca="1" si="439"/>
        <v>-0.38474844965268939</v>
      </c>
      <c r="N790" s="121">
        <f t="shared" ca="1" si="460"/>
        <v>-4.7895689694328489E-2</v>
      </c>
      <c r="O790" s="121">
        <f t="shared" ca="1" si="461"/>
        <v>0.16672912359282652</v>
      </c>
      <c r="P790" s="121">
        <f t="shared" ca="1" si="468"/>
        <v>-1.0548345048277867</v>
      </c>
      <c r="Q790" s="121">
        <f t="shared" ca="1" si="440"/>
        <v>0.82430320591269712</v>
      </c>
      <c r="R790" s="121">
        <f t="shared" ca="1" si="441"/>
        <v>0.67943083196111187</v>
      </c>
      <c r="S790" s="121"/>
      <c r="T790" s="124">
        <f t="shared" ca="1" si="442"/>
        <v>29.34</v>
      </c>
      <c r="U790" s="124">
        <f t="shared" ca="1" si="443"/>
        <v>27.9</v>
      </c>
      <c r="V790" s="121">
        <f t="shared" ca="1" si="444"/>
        <v>6.9444444444445363E-2</v>
      </c>
      <c r="W790" s="121" t="e">
        <f t="shared" si="462"/>
        <v>#N/A</v>
      </c>
      <c r="X790" s="124">
        <f t="shared" si="463"/>
        <v>0.2</v>
      </c>
      <c r="Y790" s="124">
        <f t="shared" si="464"/>
        <v>0.8</v>
      </c>
      <c r="Z790" t="e">
        <f t="shared" ca="1" si="445"/>
        <v>#N/A</v>
      </c>
      <c r="AA790" t="e">
        <f t="shared" ca="1" si="446"/>
        <v>#N/A</v>
      </c>
      <c r="AB790" t="e">
        <f t="shared" ca="1" si="447"/>
        <v>#N/A</v>
      </c>
      <c r="AC790" t="e">
        <f t="shared" ca="1" si="448"/>
        <v>#N/A</v>
      </c>
      <c r="AD790" t="b">
        <f t="shared" ca="1" si="449"/>
        <v>0</v>
      </c>
      <c r="AE790" t="b">
        <f t="shared" ca="1" si="435"/>
        <v>0</v>
      </c>
      <c r="AF790" t="b">
        <f t="shared" ca="1" si="465"/>
        <v>1</v>
      </c>
      <c r="AG790" t="b">
        <f t="shared" ca="1" si="450"/>
        <v>0</v>
      </c>
      <c r="AH790" t="b">
        <f t="shared" ca="1" si="471"/>
        <v>0</v>
      </c>
      <c r="AI790" s="225" t="e">
        <f t="shared" ca="1" si="451"/>
        <v>#N/A</v>
      </c>
      <c r="AJ790" s="225" t="e">
        <f t="shared" ca="1" si="452"/>
        <v>#N/A</v>
      </c>
      <c r="AK790" s="225" t="e">
        <f t="shared" ca="1" si="453"/>
        <v>#N/A</v>
      </c>
      <c r="AL790" s="225" t="e">
        <f t="shared" ca="1" si="454"/>
        <v>#N/A</v>
      </c>
      <c r="AM790" t="b">
        <f t="shared" ca="1" si="455"/>
        <v>0</v>
      </c>
      <c r="AN790" t="b">
        <f t="shared" ca="1" si="472"/>
        <v>0</v>
      </c>
      <c r="AO790" t="b">
        <f t="shared" ca="1" si="466"/>
        <v>0</v>
      </c>
      <c r="AP790" t="b">
        <f t="shared" ca="1" si="456"/>
        <v>0</v>
      </c>
      <c r="AQ790" t="b">
        <f t="shared" ca="1" si="473"/>
        <v>0</v>
      </c>
      <c r="AR790" s="124" t="e">
        <f t="shared" ca="1" si="457"/>
        <v>#N/A</v>
      </c>
      <c r="AS790" s="124" t="e">
        <f t="shared" ca="1" si="458"/>
        <v>#N/A</v>
      </c>
      <c r="AT790" t="e">
        <f t="shared" ca="1" si="467"/>
        <v>#N/A</v>
      </c>
      <c r="AU790" t="e">
        <f t="shared" ca="1" si="467"/>
        <v>#N/A</v>
      </c>
    </row>
    <row r="791" spans="1:47" x14ac:dyDescent="0.25">
      <c r="A791">
        <v>759</v>
      </c>
      <c r="B791" s="74">
        <f ca="1">OFFSET(InputPriceData!B$15,CalculationsAndCharts!$A791+$A$11,0,1,1)</f>
        <v>40486</v>
      </c>
      <c r="C791" s="3">
        <f ca="1">OFFSET(InputPriceData!G$15,CalculationsAndCharts!$A791+$A$11,0,1,1)</f>
        <v>828700</v>
      </c>
      <c r="D791" s="4">
        <f ca="1">OFFSET(InputPriceData!C$15,CalculationsAndCharts!$A791+$A$11,IF($C$7,7,0),1,1)</f>
        <v>28.83</v>
      </c>
      <c r="E791" s="4">
        <f ca="1">OFFSET(InputPriceData!D$15,CalculationsAndCharts!$A791+$A$11,IF($C$7,7,0),1,1)</f>
        <v>28.88</v>
      </c>
      <c r="F791" s="4">
        <f ca="1">OFFSET(InputPriceData!E$15,CalculationsAndCharts!$A791+$A$11,IF($C$7,7,0),1,1)</f>
        <v>28.21</v>
      </c>
      <c r="G791" s="4">
        <f ca="1">OFFSET(InputPriceData!F$15,CalculationsAndCharts!$A791+$A$11,IF($C$7,7,0),1,1)</f>
        <v>28.35</v>
      </c>
      <c r="H791" s="126" t="e">
        <f t="shared" si="437"/>
        <v>#N/A</v>
      </c>
      <c r="I791" s="41" t="e">
        <f t="shared" si="470"/>
        <v>#N/A</v>
      </c>
      <c r="J791" s="41" t="e">
        <f t="shared" si="470"/>
        <v>#N/A</v>
      </c>
      <c r="K791" s="215">
        <f t="shared" ca="1" si="438"/>
        <v>28.360360946671435</v>
      </c>
      <c r="L791" s="215">
        <f t="shared" ca="1" si="459"/>
        <v>28.360360946671435</v>
      </c>
      <c r="M791" s="121">
        <f t="shared" ca="1" si="439"/>
        <v>-8.1353837472624216E-2</v>
      </c>
      <c r="N791" s="121">
        <f t="shared" ca="1" si="460"/>
        <v>-5.8584061112272628E-2</v>
      </c>
      <c r="O791" s="121">
        <f t="shared" ca="1" si="461"/>
        <v>0.19163711335433406</v>
      </c>
      <c r="P791" s="121">
        <f t="shared" ca="1" si="468"/>
        <v>-1.0548345048277867</v>
      </c>
      <c r="Q791" s="121">
        <f t="shared" ca="1" si="440"/>
        <v>0.79925642042974532</v>
      </c>
      <c r="R791" s="121">
        <f t="shared" ca="1" si="441"/>
        <v>0.5729138578382702</v>
      </c>
      <c r="S791" s="121"/>
      <c r="T791" s="124">
        <f t="shared" ca="1" si="442"/>
        <v>30</v>
      </c>
      <c r="U791" s="124">
        <f t="shared" ca="1" si="443"/>
        <v>27.9</v>
      </c>
      <c r="V791" s="121">
        <f t="shared" ca="1" si="444"/>
        <v>0.2142857142857155</v>
      </c>
      <c r="W791" s="121" t="e">
        <f t="shared" si="462"/>
        <v>#N/A</v>
      </c>
      <c r="X791" s="124">
        <f t="shared" si="463"/>
        <v>0.2</v>
      </c>
      <c r="Y791" s="124">
        <f t="shared" si="464"/>
        <v>0.8</v>
      </c>
      <c r="Z791" t="e">
        <f t="shared" ca="1" si="445"/>
        <v>#N/A</v>
      </c>
      <c r="AA791" t="e">
        <f t="shared" ca="1" si="446"/>
        <v>#N/A</v>
      </c>
      <c r="AB791" t="e">
        <f t="shared" ca="1" si="447"/>
        <v>#N/A</v>
      </c>
      <c r="AC791" t="e">
        <f t="shared" ca="1" si="448"/>
        <v>#N/A</v>
      </c>
      <c r="AD791" t="b">
        <f t="shared" ca="1" si="449"/>
        <v>0</v>
      </c>
      <c r="AE791" t="b">
        <f t="shared" ca="1" si="435"/>
        <v>0</v>
      </c>
      <c r="AF791" t="b">
        <f t="shared" ca="1" si="465"/>
        <v>1</v>
      </c>
      <c r="AG791" t="b">
        <f t="shared" ca="1" si="450"/>
        <v>0</v>
      </c>
      <c r="AH791" t="b">
        <f t="shared" ca="1" si="471"/>
        <v>0</v>
      </c>
      <c r="AI791" s="225" t="e">
        <f t="shared" ca="1" si="451"/>
        <v>#N/A</v>
      </c>
      <c r="AJ791" s="225" t="e">
        <f t="shared" ca="1" si="452"/>
        <v>#N/A</v>
      </c>
      <c r="AK791" s="225" t="e">
        <f t="shared" ca="1" si="453"/>
        <v>#N/A</v>
      </c>
      <c r="AL791" s="225" t="e">
        <f t="shared" ca="1" si="454"/>
        <v>#N/A</v>
      </c>
      <c r="AM791" t="b">
        <f t="shared" ca="1" si="455"/>
        <v>0</v>
      </c>
      <c r="AN791" t="b">
        <f t="shared" ca="1" si="472"/>
        <v>0</v>
      </c>
      <c r="AO791" t="b">
        <f t="shared" ca="1" si="466"/>
        <v>0</v>
      </c>
      <c r="AP791" t="b">
        <f t="shared" ca="1" si="456"/>
        <v>0</v>
      </c>
      <c r="AQ791" t="b">
        <f t="shared" ca="1" si="473"/>
        <v>0</v>
      </c>
      <c r="AR791" s="124" t="e">
        <f t="shared" ca="1" si="457"/>
        <v>#N/A</v>
      </c>
      <c r="AS791" s="124" t="e">
        <f t="shared" ca="1" si="458"/>
        <v>#N/A</v>
      </c>
      <c r="AT791" t="e">
        <f t="shared" ca="1" si="467"/>
        <v>#N/A</v>
      </c>
      <c r="AU791" t="e">
        <f t="shared" ca="1" si="467"/>
        <v>#N/A</v>
      </c>
    </row>
    <row r="792" spans="1:47" x14ac:dyDescent="0.25">
      <c r="A792">
        <v>760</v>
      </c>
      <c r="B792" s="74">
        <f ca="1">OFFSET(InputPriceData!B$15,CalculationsAndCharts!$A792+$A$11,0,1,1)</f>
        <v>40485</v>
      </c>
      <c r="C792" s="3">
        <f ca="1">OFFSET(InputPriceData!G$15,CalculationsAndCharts!$A792+$A$11,0,1,1)</f>
        <v>504700</v>
      </c>
      <c r="D792" s="4">
        <f ca="1">OFFSET(InputPriceData!C$15,CalculationsAndCharts!$A792+$A$11,IF($C$7,7,0),1,1)</f>
        <v>28.84</v>
      </c>
      <c r="E792" s="4">
        <f ca="1">OFFSET(InputPriceData!D$15,CalculationsAndCharts!$A792+$A$11,IF($C$7,7,0),1,1)</f>
        <v>28.89</v>
      </c>
      <c r="F792" s="4">
        <f ca="1">OFFSET(InputPriceData!E$15,CalculationsAndCharts!$A792+$A$11,IF($C$7,7,0),1,1)</f>
        <v>28.48</v>
      </c>
      <c r="G792" s="4">
        <f ca="1">OFFSET(InputPriceData!F$15,CalculationsAndCharts!$A792+$A$11,IF($C$7,7,0),1,1)</f>
        <v>28.55</v>
      </c>
      <c r="H792" s="126" t="e">
        <f t="shared" si="437"/>
        <v>#N/A</v>
      </c>
      <c r="I792" s="41" t="e">
        <f t="shared" si="470"/>
        <v>#N/A</v>
      </c>
      <c r="J792" s="41" t="e">
        <f t="shared" si="470"/>
        <v>#N/A</v>
      </c>
      <c r="K792" s="215">
        <f t="shared" ca="1" si="438"/>
        <v>28.253042431694301</v>
      </c>
      <c r="L792" s="215">
        <f t="shared" ca="1" si="459"/>
        <v>28.253042431694301</v>
      </c>
      <c r="M792" s="121">
        <f t="shared" ca="1" si="439"/>
        <v>0.11967368982064597</v>
      </c>
      <c r="N792" s="121">
        <f t="shared" ca="1" si="460"/>
        <v>-0.19194811301926673</v>
      </c>
      <c r="O792" s="121">
        <f t="shared" ca="1" si="461"/>
        <v>0.19163711335433406</v>
      </c>
      <c r="P792" s="121">
        <f t="shared" ca="1" si="468"/>
        <v>-1.0548345048277867</v>
      </c>
      <c r="Q792" s="121">
        <f t="shared" ca="1" si="440"/>
        <v>0.69226316846826474</v>
      </c>
      <c r="R792" s="121">
        <f t="shared" ca="1" si="441"/>
        <v>0.46094686518960892</v>
      </c>
      <c r="S792" s="121"/>
      <c r="T792" s="124">
        <f t="shared" ca="1" si="442"/>
        <v>30</v>
      </c>
      <c r="U792" s="124">
        <f t="shared" ca="1" si="443"/>
        <v>27.9</v>
      </c>
      <c r="V792" s="121">
        <f t="shared" ca="1" si="444"/>
        <v>0.30952380952381031</v>
      </c>
      <c r="W792" s="121" t="e">
        <f t="shared" si="462"/>
        <v>#N/A</v>
      </c>
      <c r="X792" s="124">
        <f t="shared" si="463"/>
        <v>0.2</v>
      </c>
      <c r="Y792" s="124">
        <f t="shared" si="464"/>
        <v>0.8</v>
      </c>
      <c r="Z792" t="e">
        <f t="shared" ca="1" si="445"/>
        <v>#N/A</v>
      </c>
      <c r="AA792" t="e">
        <f t="shared" ca="1" si="446"/>
        <v>#N/A</v>
      </c>
      <c r="AB792" t="e">
        <f t="shared" ca="1" si="447"/>
        <v>#N/A</v>
      </c>
      <c r="AC792" t="e">
        <f t="shared" ca="1" si="448"/>
        <v>#N/A</v>
      </c>
      <c r="AD792" t="b">
        <f t="shared" ca="1" si="449"/>
        <v>0</v>
      </c>
      <c r="AE792" t="b">
        <f t="shared" ca="1" si="435"/>
        <v>0</v>
      </c>
      <c r="AF792" t="b">
        <f t="shared" ca="1" si="465"/>
        <v>1</v>
      </c>
      <c r="AG792" t="b">
        <f t="shared" ca="1" si="450"/>
        <v>0</v>
      </c>
      <c r="AH792" t="b">
        <f t="shared" ca="1" si="471"/>
        <v>0</v>
      </c>
      <c r="AI792" s="225" t="e">
        <f t="shared" ca="1" si="451"/>
        <v>#N/A</v>
      </c>
      <c r="AJ792" s="225" t="e">
        <f t="shared" ca="1" si="452"/>
        <v>#N/A</v>
      </c>
      <c r="AK792" s="225" t="e">
        <f t="shared" ca="1" si="453"/>
        <v>#N/A</v>
      </c>
      <c r="AL792" s="225" t="e">
        <f t="shared" ca="1" si="454"/>
        <v>#N/A</v>
      </c>
      <c r="AM792" t="b">
        <f t="shared" ca="1" si="455"/>
        <v>0</v>
      </c>
      <c r="AN792" t="b">
        <f t="shared" ca="1" si="472"/>
        <v>0</v>
      </c>
      <c r="AO792" t="b">
        <f t="shared" ca="1" si="466"/>
        <v>0</v>
      </c>
      <c r="AP792" t="b">
        <f t="shared" ca="1" si="456"/>
        <v>0</v>
      </c>
      <c r="AQ792" t="b">
        <f t="shared" ca="1" si="473"/>
        <v>0</v>
      </c>
      <c r="AR792" s="124" t="e">
        <f t="shared" ca="1" si="457"/>
        <v>#N/A</v>
      </c>
      <c r="AS792" s="124" t="e">
        <f t="shared" ca="1" si="458"/>
        <v>#N/A</v>
      </c>
      <c r="AT792" t="e">
        <f t="shared" ca="1" si="467"/>
        <v>#N/A</v>
      </c>
      <c r="AU792" t="e">
        <f t="shared" ca="1" si="467"/>
        <v>#N/A</v>
      </c>
    </row>
    <row r="793" spans="1:47" x14ac:dyDescent="0.25">
      <c r="A793">
        <v>761</v>
      </c>
      <c r="B793" s="74">
        <f ca="1">OFFSET(InputPriceData!B$15,CalculationsAndCharts!$A793+$A$11,0,1,1)</f>
        <v>40484</v>
      </c>
      <c r="C793" s="3">
        <f ca="1">OFFSET(InputPriceData!G$15,CalculationsAndCharts!$A793+$A$11,0,1,1)</f>
        <v>1256000</v>
      </c>
      <c r="D793" s="4">
        <f ca="1">OFFSET(InputPriceData!C$15,CalculationsAndCharts!$A793+$A$11,IF($C$7,7,0),1,1)</f>
        <v>28.12</v>
      </c>
      <c r="E793" s="4">
        <f ca="1">OFFSET(InputPriceData!D$15,CalculationsAndCharts!$A793+$A$11,IF($C$7,7,0),1,1)</f>
        <v>28.9</v>
      </c>
      <c r="F793" s="4">
        <f ca="1">OFFSET(InputPriceData!E$15,CalculationsAndCharts!$A793+$A$11,IF($C$7,7,0),1,1)</f>
        <v>28.05</v>
      </c>
      <c r="G793" s="4">
        <f ca="1">OFFSET(InputPriceData!F$15,CalculationsAndCharts!$A793+$A$11,IF($C$7,7,0),1,1)</f>
        <v>28.64</v>
      </c>
      <c r="H793" s="126" t="e">
        <f t="shared" si="437"/>
        <v>#N/A</v>
      </c>
      <c r="I793" s="41" t="e">
        <f t="shared" ref="I793:J812" si="474">IF($A793=$E$25,I$32,NA())</f>
        <v>#N/A</v>
      </c>
      <c r="J793" s="41" t="e">
        <f t="shared" si="474"/>
        <v>#N/A</v>
      </c>
      <c r="K793" s="215">
        <f t="shared" ca="1" si="438"/>
        <v>28.113333806766114</v>
      </c>
      <c r="L793" s="215">
        <f t="shared" ca="1" si="459"/>
        <v>28.113333806766114</v>
      </c>
      <c r="M793" s="121">
        <f t="shared" ca="1" si="439"/>
        <v>0.23957022002938827</v>
      </c>
      <c r="N793" s="121">
        <f t="shared" ca="1" si="460"/>
        <v>-0.38627322888595605</v>
      </c>
      <c r="O793" s="121">
        <f t="shared" ca="1" si="461"/>
        <v>0.19163711335433406</v>
      </c>
      <c r="P793" s="121">
        <f t="shared" ca="1" si="468"/>
        <v>-1.0548345048277867</v>
      </c>
      <c r="Q793" s="121">
        <f t="shared" ca="1" si="440"/>
        <v>0.53636301556298083</v>
      </c>
      <c r="R793" s="121">
        <f t="shared" ca="1" si="441"/>
        <v>0.36400742913080941</v>
      </c>
      <c r="S793" s="121"/>
      <c r="T793" s="124">
        <f t="shared" ca="1" si="442"/>
        <v>30</v>
      </c>
      <c r="U793" s="124">
        <f t="shared" ca="1" si="443"/>
        <v>27.9</v>
      </c>
      <c r="V793" s="121">
        <f t="shared" ca="1" si="444"/>
        <v>0.35238095238095307</v>
      </c>
      <c r="W793" s="121" t="e">
        <f t="shared" si="462"/>
        <v>#N/A</v>
      </c>
      <c r="X793" s="124">
        <f t="shared" si="463"/>
        <v>0.2</v>
      </c>
      <c r="Y793" s="124">
        <f t="shared" si="464"/>
        <v>0.8</v>
      </c>
      <c r="Z793" t="e">
        <f t="shared" ca="1" si="445"/>
        <v>#N/A</v>
      </c>
      <c r="AA793" t="e">
        <f t="shared" ca="1" si="446"/>
        <v>#N/A</v>
      </c>
      <c r="AB793" t="e">
        <f t="shared" ca="1" si="447"/>
        <v>#N/A</v>
      </c>
      <c r="AC793" t="e">
        <f t="shared" ca="1" si="448"/>
        <v>#N/A</v>
      </c>
      <c r="AD793" t="b">
        <f t="shared" ca="1" si="449"/>
        <v>0</v>
      </c>
      <c r="AE793" t="b">
        <f t="shared" ca="1" si="435"/>
        <v>0</v>
      </c>
      <c r="AF793" t="b">
        <f t="shared" ca="1" si="465"/>
        <v>1</v>
      </c>
      <c r="AG793" t="b">
        <f t="shared" ca="1" si="450"/>
        <v>0</v>
      </c>
      <c r="AH793" t="b">
        <f t="shared" ca="1" si="471"/>
        <v>0</v>
      </c>
      <c r="AI793" s="225" t="e">
        <f t="shared" ca="1" si="451"/>
        <v>#N/A</v>
      </c>
      <c r="AJ793" s="225" t="e">
        <f t="shared" ca="1" si="452"/>
        <v>#N/A</v>
      </c>
      <c r="AK793" s="225" t="e">
        <f t="shared" ca="1" si="453"/>
        <v>#N/A</v>
      </c>
      <c r="AL793" s="225" t="e">
        <f t="shared" ca="1" si="454"/>
        <v>#N/A</v>
      </c>
      <c r="AM793" t="b">
        <f t="shared" ca="1" si="455"/>
        <v>0</v>
      </c>
      <c r="AN793" t="b">
        <f t="shared" ca="1" si="472"/>
        <v>0</v>
      </c>
      <c r="AO793" t="b">
        <f t="shared" ca="1" si="466"/>
        <v>0</v>
      </c>
      <c r="AP793" t="b">
        <f t="shared" ca="1" si="456"/>
        <v>0</v>
      </c>
      <c r="AQ793" t="b">
        <f t="shared" ca="1" si="473"/>
        <v>0</v>
      </c>
      <c r="AR793" s="124" t="e">
        <f t="shared" ca="1" si="457"/>
        <v>#N/A</v>
      </c>
      <c r="AS793" s="124" t="e">
        <f t="shared" ca="1" si="458"/>
        <v>#N/A</v>
      </c>
      <c r="AT793" t="e">
        <f t="shared" ca="1" si="467"/>
        <v>#N/A</v>
      </c>
      <c r="AU793" t="e">
        <f t="shared" ca="1" si="467"/>
        <v>#N/A</v>
      </c>
    </row>
    <row r="794" spans="1:47" x14ac:dyDescent="0.25">
      <c r="A794">
        <v>762</v>
      </c>
      <c r="B794" s="74">
        <f ca="1">OFFSET(InputPriceData!B$15,CalculationsAndCharts!$A794+$A$11,0,1,1)</f>
        <v>40483</v>
      </c>
      <c r="C794" s="3">
        <f ca="1">OFFSET(InputPriceData!G$15,CalculationsAndCharts!$A794+$A$11,0,1,1)</f>
        <v>1598700</v>
      </c>
      <c r="D794" s="4">
        <f ca="1">OFFSET(InputPriceData!C$15,CalculationsAndCharts!$A794+$A$11,IF($C$7,7,0),1,1)</f>
        <v>28.22</v>
      </c>
      <c r="E794" s="4">
        <f ca="1">OFFSET(InputPriceData!D$15,CalculationsAndCharts!$A794+$A$11,IF($C$7,7,0),1,1)</f>
        <v>28.31</v>
      </c>
      <c r="F794" s="4">
        <f ca="1">OFFSET(InputPriceData!E$15,CalculationsAndCharts!$A794+$A$11,IF($C$7,7,0),1,1)</f>
        <v>27.58</v>
      </c>
      <c r="G794" s="4">
        <f ca="1">OFFSET(InputPriceData!F$15,CalculationsAndCharts!$A794+$A$11,IF($C$7,7,0),1,1)</f>
        <v>27.94</v>
      </c>
      <c r="H794" s="126" t="e">
        <f t="shared" si="437"/>
        <v>#N/A</v>
      </c>
      <c r="I794" s="41" t="e">
        <f t="shared" si="474"/>
        <v>#N/A</v>
      </c>
      <c r="J794" s="41" t="e">
        <f t="shared" si="474"/>
        <v>#N/A</v>
      </c>
      <c r="K794" s="215">
        <f t="shared" ca="1" si="438"/>
        <v>28.070099836002086</v>
      </c>
      <c r="L794" s="215">
        <f t="shared" ca="1" si="459"/>
        <v>28.070099836002086</v>
      </c>
      <c r="M794" s="121">
        <f t="shared" ca="1" si="439"/>
        <v>-0.48695424980466384</v>
      </c>
      <c r="N794" s="121">
        <f t="shared" ca="1" si="460"/>
        <v>-0.51045900709397762</v>
      </c>
      <c r="O794" s="121">
        <f t="shared" ca="1" si="461"/>
        <v>0.19163711335433406</v>
      </c>
      <c r="P794" s="121">
        <f t="shared" ca="1" si="468"/>
        <v>-1.0548345048277867</v>
      </c>
      <c r="Q794" s="121">
        <f t="shared" ca="1" si="440"/>
        <v>0.4367331672804049</v>
      </c>
      <c r="R794" s="121">
        <f t="shared" ca="1" si="441"/>
        <v>0.28236731666713349</v>
      </c>
      <c r="S794" s="121"/>
      <c r="T794" s="124">
        <f t="shared" ca="1" si="442"/>
        <v>30</v>
      </c>
      <c r="U794" s="124">
        <f t="shared" ca="1" si="443"/>
        <v>27.9</v>
      </c>
      <c r="V794" s="121">
        <f t="shared" ca="1" si="444"/>
        <v>1.9047619047620319E-2</v>
      </c>
      <c r="W794" s="121" t="e">
        <f t="shared" si="462"/>
        <v>#N/A</v>
      </c>
      <c r="X794" s="124">
        <f t="shared" si="463"/>
        <v>0.2</v>
      </c>
      <c r="Y794" s="124">
        <f t="shared" si="464"/>
        <v>0.8</v>
      </c>
      <c r="Z794" t="e">
        <f t="shared" ca="1" si="445"/>
        <v>#N/A</v>
      </c>
      <c r="AA794" t="e">
        <f t="shared" ca="1" si="446"/>
        <v>#N/A</v>
      </c>
      <c r="AB794" t="e">
        <f t="shared" ca="1" si="447"/>
        <v>#N/A</v>
      </c>
      <c r="AC794" t="e">
        <f t="shared" ca="1" si="448"/>
        <v>#N/A</v>
      </c>
      <c r="AD794" t="b">
        <f t="shared" ca="1" si="449"/>
        <v>0</v>
      </c>
      <c r="AE794" t="b">
        <f t="shared" ca="1" si="435"/>
        <v>0</v>
      </c>
      <c r="AF794" t="b">
        <f t="shared" ca="1" si="465"/>
        <v>1</v>
      </c>
      <c r="AG794" t="b">
        <f t="shared" ca="1" si="450"/>
        <v>0</v>
      </c>
      <c r="AH794" t="b">
        <f t="shared" ca="1" si="471"/>
        <v>0</v>
      </c>
      <c r="AI794" s="225" t="e">
        <f t="shared" ca="1" si="451"/>
        <v>#N/A</v>
      </c>
      <c r="AJ794" s="225" t="e">
        <f t="shared" ca="1" si="452"/>
        <v>#N/A</v>
      </c>
      <c r="AK794" s="225" t="e">
        <f t="shared" ca="1" si="453"/>
        <v>#N/A</v>
      </c>
      <c r="AL794" s="225" t="e">
        <f t="shared" ca="1" si="454"/>
        <v>#N/A</v>
      </c>
      <c r="AM794" t="b">
        <f t="shared" ca="1" si="455"/>
        <v>0</v>
      </c>
      <c r="AN794" t="b">
        <f t="shared" ca="1" si="472"/>
        <v>0</v>
      </c>
      <c r="AO794" t="b">
        <f t="shared" ca="1" si="466"/>
        <v>0</v>
      </c>
      <c r="AP794" t="b">
        <f t="shared" ca="1" si="456"/>
        <v>0</v>
      </c>
      <c r="AQ794" t="b">
        <f t="shared" ca="1" si="473"/>
        <v>0</v>
      </c>
      <c r="AR794" s="124" t="e">
        <f t="shared" ca="1" si="457"/>
        <v>#N/A</v>
      </c>
      <c r="AS794" s="124" t="e">
        <f t="shared" ca="1" si="458"/>
        <v>#N/A</v>
      </c>
      <c r="AT794" t="e">
        <f t="shared" ca="1" si="467"/>
        <v>#N/A</v>
      </c>
      <c r="AU794" t="e">
        <f t="shared" ca="1" si="467"/>
        <v>#N/A</v>
      </c>
    </row>
    <row r="795" spans="1:47" x14ac:dyDescent="0.25">
      <c r="A795">
        <v>763</v>
      </c>
      <c r="B795" s="74">
        <f ca="1">OFFSET(InputPriceData!B$15,CalculationsAndCharts!$A795+$A$11,0,1,1)</f>
        <v>40480</v>
      </c>
      <c r="C795" s="3">
        <f ca="1">OFFSET(InputPriceData!G$15,CalculationsAndCharts!$A795+$A$11,0,1,1)</f>
        <v>1135400</v>
      </c>
      <c r="D795" s="4">
        <f ca="1">OFFSET(InputPriceData!C$15,CalculationsAndCharts!$A795+$A$11,IF($C$7,7,0),1,1)</f>
        <v>27.87</v>
      </c>
      <c r="E795" s="4">
        <f ca="1">OFFSET(InputPriceData!D$15,CalculationsAndCharts!$A795+$A$11,IF($C$7,7,0),1,1)</f>
        <v>28.45</v>
      </c>
      <c r="F795" s="4">
        <f ca="1">OFFSET(InputPriceData!E$15,CalculationsAndCharts!$A795+$A$11,IF($C$7,7,0),1,1)</f>
        <v>27.74</v>
      </c>
      <c r="G795" s="4">
        <f ca="1">OFFSET(InputPriceData!F$15,CalculationsAndCharts!$A795+$A$11,IF($C$7,7,0),1,1)</f>
        <v>28.19</v>
      </c>
      <c r="H795" s="126" t="e">
        <f t="shared" si="437"/>
        <v>#N/A</v>
      </c>
      <c r="I795" s="41" t="e">
        <f t="shared" si="474"/>
        <v>#N/A</v>
      </c>
      <c r="J795" s="41" t="e">
        <f t="shared" si="474"/>
        <v>#N/A</v>
      </c>
      <c r="K795" s="215">
        <f t="shared" ca="1" si="438"/>
        <v>28.100322571695436</v>
      </c>
      <c r="L795" s="215">
        <f t="shared" ca="1" si="459"/>
        <v>28.100322571695436</v>
      </c>
      <c r="M795" s="121">
        <f t="shared" ca="1" si="439"/>
        <v>-0.31234878572502034</v>
      </c>
      <c r="N795" s="121">
        <f t="shared" ca="1" si="460"/>
        <v>-0.57435808352241624</v>
      </c>
      <c r="O795" s="121">
        <f t="shared" ca="1" si="461"/>
        <v>0.36445726942061568</v>
      </c>
      <c r="P795" s="121">
        <f t="shared" ca="1" si="468"/>
        <v>-1.0548345048277867</v>
      </c>
      <c r="Q795" s="121">
        <f t="shared" ca="1" si="440"/>
        <v>0.33853252024927061</v>
      </c>
      <c r="R795" s="121">
        <f t="shared" ca="1" si="441"/>
        <v>0.20953713703390789</v>
      </c>
      <c r="S795" s="121"/>
      <c r="T795" s="124">
        <f t="shared" ca="1" si="442"/>
        <v>30</v>
      </c>
      <c r="U795" s="124">
        <f t="shared" ca="1" si="443"/>
        <v>27.9</v>
      </c>
      <c r="V795" s="121">
        <f t="shared" ca="1" si="444"/>
        <v>0.1380952380952393</v>
      </c>
      <c r="W795" s="121" t="e">
        <f t="shared" si="462"/>
        <v>#N/A</v>
      </c>
      <c r="X795" s="124">
        <f t="shared" si="463"/>
        <v>0.2</v>
      </c>
      <c r="Y795" s="124">
        <f t="shared" si="464"/>
        <v>0.8</v>
      </c>
      <c r="Z795" t="e">
        <f t="shared" ca="1" si="445"/>
        <v>#N/A</v>
      </c>
      <c r="AA795" t="e">
        <f t="shared" ca="1" si="446"/>
        <v>#N/A</v>
      </c>
      <c r="AB795" t="e">
        <f t="shared" ca="1" si="447"/>
        <v>#N/A</v>
      </c>
      <c r="AC795" t="e">
        <f t="shared" ca="1" si="448"/>
        <v>#N/A</v>
      </c>
      <c r="AD795" t="b">
        <f t="shared" ca="1" si="449"/>
        <v>0</v>
      </c>
      <c r="AE795" t="b">
        <f t="shared" ca="1" si="435"/>
        <v>0</v>
      </c>
      <c r="AF795" t="b">
        <f t="shared" ca="1" si="465"/>
        <v>1</v>
      </c>
      <c r="AG795" t="b">
        <f t="shared" ca="1" si="450"/>
        <v>0</v>
      </c>
      <c r="AH795" t="b">
        <f t="shared" ca="1" si="471"/>
        <v>0</v>
      </c>
      <c r="AI795" s="225" t="e">
        <f t="shared" ca="1" si="451"/>
        <v>#N/A</v>
      </c>
      <c r="AJ795" s="225" t="e">
        <f t="shared" ca="1" si="452"/>
        <v>#N/A</v>
      </c>
      <c r="AK795" s="225" t="e">
        <f t="shared" ca="1" si="453"/>
        <v>#N/A</v>
      </c>
      <c r="AL795" s="225" t="e">
        <f t="shared" ca="1" si="454"/>
        <v>#N/A</v>
      </c>
      <c r="AM795" t="b">
        <f t="shared" ca="1" si="455"/>
        <v>0</v>
      </c>
      <c r="AN795" t="b">
        <f t="shared" ca="1" si="472"/>
        <v>0</v>
      </c>
      <c r="AO795" t="b">
        <f t="shared" ca="1" si="466"/>
        <v>0</v>
      </c>
      <c r="AP795" t="b">
        <f t="shared" ca="1" si="456"/>
        <v>0</v>
      </c>
      <c r="AQ795" t="b">
        <f t="shared" ca="1" si="473"/>
        <v>0</v>
      </c>
      <c r="AR795" s="124" t="e">
        <f t="shared" ca="1" si="457"/>
        <v>#N/A</v>
      </c>
      <c r="AS795" s="124" t="e">
        <f t="shared" ca="1" si="458"/>
        <v>#N/A</v>
      </c>
      <c r="AT795" t="e">
        <f t="shared" ca="1" si="467"/>
        <v>#N/A</v>
      </c>
      <c r="AU795" t="e">
        <f t="shared" ca="1" si="467"/>
        <v>#N/A</v>
      </c>
    </row>
    <row r="796" spans="1:47" x14ac:dyDescent="0.25">
      <c r="A796">
        <v>764</v>
      </c>
      <c r="B796" s="74">
        <f ca="1">OFFSET(InputPriceData!B$15,CalculationsAndCharts!$A796+$A$11,0,1,1)</f>
        <v>40479</v>
      </c>
      <c r="C796" s="3">
        <f ca="1">OFFSET(InputPriceData!G$15,CalculationsAndCharts!$A796+$A$11,0,1,1)</f>
        <v>581500</v>
      </c>
      <c r="D796" s="4">
        <f ca="1">OFFSET(InputPriceData!C$15,CalculationsAndCharts!$A796+$A$11,IF($C$7,7,0),1,1)</f>
        <v>28.02</v>
      </c>
      <c r="E796" s="4">
        <f ca="1">OFFSET(InputPriceData!D$15,CalculationsAndCharts!$A796+$A$11,IF($C$7,7,0),1,1)</f>
        <v>28.24</v>
      </c>
      <c r="F796" s="4">
        <f ca="1">OFFSET(InputPriceData!E$15,CalculationsAndCharts!$A796+$A$11,IF($C$7,7,0),1,1)</f>
        <v>27.94</v>
      </c>
      <c r="G796" s="4">
        <f ca="1">OFFSET(InputPriceData!F$15,CalculationsAndCharts!$A796+$A$11,IF($C$7,7,0),1,1)</f>
        <v>27.94</v>
      </c>
      <c r="H796" s="126" t="e">
        <f t="shared" si="437"/>
        <v>#N/A</v>
      </c>
      <c r="I796" s="41" t="e">
        <f t="shared" si="474"/>
        <v>#N/A</v>
      </c>
      <c r="J796" s="41" t="e">
        <f t="shared" si="474"/>
        <v>#N/A</v>
      </c>
      <c r="K796" s="215">
        <f t="shared" ca="1" si="438"/>
        <v>28.152064723560464</v>
      </c>
      <c r="L796" s="215">
        <f t="shared" ca="1" si="459"/>
        <v>28.152064723560464</v>
      </c>
      <c r="M796" s="121">
        <f t="shared" ca="1" si="439"/>
        <v>-0.64897300616213183</v>
      </c>
      <c r="N796" s="121">
        <f t="shared" ca="1" si="460"/>
        <v>-0.62219392328376466</v>
      </c>
      <c r="O796" s="121">
        <f t="shared" ca="1" si="461"/>
        <v>0.57075432259133962</v>
      </c>
      <c r="P796" s="121">
        <f t="shared" ca="1" si="468"/>
        <v>-1.0548345048277867</v>
      </c>
      <c r="Q796" s="121">
        <f t="shared" ca="1" si="440"/>
        <v>0.2661439192042836</v>
      </c>
      <c r="R796" s="121">
        <f t="shared" ca="1" si="441"/>
        <v>0.14207263919570942</v>
      </c>
      <c r="S796" s="121"/>
      <c r="T796" s="124">
        <f t="shared" ca="1" si="442"/>
        <v>30</v>
      </c>
      <c r="U796" s="124">
        <f t="shared" ca="1" si="443"/>
        <v>27.9</v>
      </c>
      <c r="V796" s="121">
        <f t="shared" ca="1" si="444"/>
        <v>1.9047619047620319E-2</v>
      </c>
      <c r="W796" s="121" t="e">
        <f t="shared" si="462"/>
        <v>#N/A</v>
      </c>
      <c r="X796" s="124">
        <f t="shared" si="463"/>
        <v>0.2</v>
      </c>
      <c r="Y796" s="124">
        <f t="shared" si="464"/>
        <v>0.8</v>
      </c>
      <c r="Z796" t="e">
        <f t="shared" ca="1" si="445"/>
        <v>#N/A</v>
      </c>
      <c r="AA796" t="e">
        <f t="shared" ca="1" si="446"/>
        <v>#N/A</v>
      </c>
      <c r="AB796" t="e">
        <f t="shared" ca="1" si="447"/>
        <v>#N/A</v>
      </c>
      <c r="AC796" t="e">
        <f t="shared" ca="1" si="448"/>
        <v>#N/A</v>
      </c>
      <c r="AD796" t="b">
        <f t="shared" ca="1" si="449"/>
        <v>0</v>
      </c>
      <c r="AE796" t="b">
        <f t="shared" ref="AE796:AE859" ca="1" si="475">AND(AD797,NOT(AF797))</f>
        <v>0</v>
      </c>
      <c r="AF796" t="b">
        <f t="shared" ca="1" si="465"/>
        <v>1</v>
      </c>
      <c r="AG796" t="b">
        <f t="shared" ca="1" si="450"/>
        <v>0</v>
      </c>
      <c r="AH796" t="b">
        <f t="shared" ca="1" si="471"/>
        <v>0</v>
      </c>
      <c r="AI796" s="225" t="e">
        <f t="shared" ca="1" si="451"/>
        <v>#N/A</v>
      </c>
      <c r="AJ796" s="225" t="e">
        <f t="shared" ca="1" si="452"/>
        <v>#N/A</v>
      </c>
      <c r="AK796" s="225" t="e">
        <f t="shared" ca="1" si="453"/>
        <v>#N/A</v>
      </c>
      <c r="AL796" s="225" t="e">
        <f t="shared" ca="1" si="454"/>
        <v>#N/A</v>
      </c>
      <c r="AM796" t="b">
        <f t="shared" ca="1" si="455"/>
        <v>0</v>
      </c>
      <c r="AN796" t="b">
        <f t="shared" ca="1" si="472"/>
        <v>0</v>
      </c>
      <c r="AO796" t="b">
        <f t="shared" ca="1" si="466"/>
        <v>0</v>
      </c>
      <c r="AP796" t="b">
        <f t="shared" ca="1" si="456"/>
        <v>0</v>
      </c>
      <c r="AQ796" t="b">
        <f t="shared" ca="1" si="473"/>
        <v>0</v>
      </c>
      <c r="AR796" s="124" t="e">
        <f t="shared" ca="1" si="457"/>
        <v>#N/A</v>
      </c>
      <c r="AS796" s="124" t="e">
        <f t="shared" ca="1" si="458"/>
        <v>#N/A</v>
      </c>
      <c r="AT796" t="e">
        <f t="shared" ca="1" si="467"/>
        <v>#N/A</v>
      </c>
      <c r="AU796" t="e">
        <f t="shared" ca="1" si="467"/>
        <v>#N/A</v>
      </c>
    </row>
    <row r="797" spans="1:47" x14ac:dyDescent="0.25">
      <c r="A797">
        <v>765</v>
      </c>
      <c r="B797" s="74">
        <f ca="1">OFFSET(InputPriceData!B$15,CalculationsAndCharts!$A797+$A$11,0,1,1)</f>
        <v>40478</v>
      </c>
      <c r="C797" s="3">
        <f ca="1">OFFSET(InputPriceData!G$15,CalculationsAndCharts!$A797+$A$11,0,1,1)</f>
        <v>1077100</v>
      </c>
      <c r="D797" s="4">
        <f ca="1">OFFSET(InputPriceData!C$15,CalculationsAndCharts!$A797+$A$11,IF($C$7,7,0),1,1)</f>
        <v>28.15</v>
      </c>
      <c r="E797" s="4">
        <f ca="1">OFFSET(InputPriceData!D$15,CalculationsAndCharts!$A797+$A$11,IF($C$7,7,0),1,1)</f>
        <v>28.15</v>
      </c>
      <c r="F797" s="4">
        <f ca="1">OFFSET(InputPriceData!E$15,CalculationsAndCharts!$A797+$A$11,IF($C$7,7,0),1,1)</f>
        <v>27.4</v>
      </c>
      <c r="G797" s="4">
        <f ca="1">OFFSET(InputPriceData!F$15,CalculationsAndCharts!$A797+$A$11,IF($C$7,7,0),1,1)</f>
        <v>27.94</v>
      </c>
      <c r="H797" s="126" t="e">
        <f t="shared" si="437"/>
        <v>#N/A</v>
      </c>
      <c r="I797" s="41" t="e">
        <f t="shared" si="474"/>
        <v>#N/A</v>
      </c>
      <c r="J797" s="41" t="e">
        <f t="shared" si="474"/>
        <v>#N/A</v>
      </c>
      <c r="K797" s="215">
        <f t="shared" ca="1" si="438"/>
        <v>28.224282769598481</v>
      </c>
      <c r="L797" s="215">
        <f t="shared" ca="1" si="459"/>
        <v>28.224282769598481</v>
      </c>
      <c r="M797" s="121">
        <f t="shared" ca="1" si="439"/>
        <v>-0.77316355122529423</v>
      </c>
      <c r="N797" s="121">
        <f t="shared" ca="1" si="460"/>
        <v>-0.65139149891821024</v>
      </c>
      <c r="O797" s="121">
        <f t="shared" ca="1" si="461"/>
        <v>0.649228720698794</v>
      </c>
      <c r="P797" s="121">
        <f t="shared" ca="1" si="468"/>
        <v>-1.0548345048277867</v>
      </c>
      <c r="Q797" s="121">
        <f t="shared" ca="1" si="440"/>
        <v>0.2367535428651168</v>
      </c>
      <c r="R797" s="121">
        <f t="shared" ca="1" si="441"/>
        <v>7.6680248142487847E-2</v>
      </c>
      <c r="S797" s="121"/>
      <c r="T797" s="124">
        <f t="shared" ca="1" si="442"/>
        <v>30</v>
      </c>
      <c r="U797" s="124">
        <f t="shared" ca="1" si="443"/>
        <v>27.9</v>
      </c>
      <c r="V797" s="121">
        <f t="shared" ca="1" si="444"/>
        <v>1.9047619047620319E-2</v>
      </c>
      <c r="W797" s="121" t="e">
        <f t="shared" si="462"/>
        <v>#N/A</v>
      </c>
      <c r="X797" s="124">
        <f t="shared" si="463"/>
        <v>0.2</v>
      </c>
      <c r="Y797" s="124">
        <f t="shared" si="464"/>
        <v>0.8</v>
      </c>
      <c r="Z797" t="e">
        <f t="shared" ca="1" si="445"/>
        <v>#N/A</v>
      </c>
      <c r="AA797" t="e">
        <f t="shared" ca="1" si="446"/>
        <v>#N/A</v>
      </c>
      <c r="AB797" t="e">
        <f t="shared" ca="1" si="447"/>
        <v>#N/A</v>
      </c>
      <c r="AC797" t="e">
        <f t="shared" ca="1" si="448"/>
        <v>#N/A</v>
      </c>
      <c r="AD797" t="b">
        <f t="shared" ca="1" si="449"/>
        <v>0</v>
      </c>
      <c r="AE797" t="b">
        <f t="shared" ca="1" si="475"/>
        <v>0</v>
      </c>
      <c r="AF797" t="b">
        <f t="shared" ca="1" si="465"/>
        <v>1</v>
      </c>
      <c r="AG797" t="b">
        <f t="shared" ca="1" si="450"/>
        <v>0</v>
      </c>
      <c r="AH797" t="b">
        <f t="shared" ca="1" si="471"/>
        <v>0</v>
      </c>
      <c r="AI797" s="225" t="e">
        <f t="shared" ca="1" si="451"/>
        <v>#N/A</v>
      </c>
      <c r="AJ797" s="225" t="e">
        <f t="shared" ca="1" si="452"/>
        <v>#N/A</v>
      </c>
      <c r="AK797" s="225" t="e">
        <f t="shared" ca="1" si="453"/>
        <v>#N/A</v>
      </c>
      <c r="AL797" s="225" t="e">
        <f t="shared" ca="1" si="454"/>
        <v>#N/A</v>
      </c>
      <c r="AM797" t="b">
        <f t="shared" ca="1" si="455"/>
        <v>0</v>
      </c>
      <c r="AN797" t="b">
        <f t="shared" ca="1" si="472"/>
        <v>0</v>
      </c>
      <c r="AO797" t="b">
        <f t="shared" ca="1" si="466"/>
        <v>0</v>
      </c>
      <c r="AP797" t="b">
        <f t="shared" ca="1" si="456"/>
        <v>0</v>
      </c>
      <c r="AQ797" t="b">
        <f t="shared" ca="1" si="473"/>
        <v>0</v>
      </c>
      <c r="AR797" s="124" t="e">
        <f t="shared" ca="1" si="457"/>
        <v>#N/A</v>
      </c>
      <c r="AS797" s="124" t="e">
        <f t="shared" ca="1" si="458"/>
        <v>#N/A</v>
      </c>
      <c r="AT797" t="e">
        <f t="shared" ca="1" si="467"/>
        <v>#N/A</v>
      </c>
      <c r="AU797" t="e">
        <f t="shared" ca="1" si="467"/>
        <v>#N/A</v>
      </c>
    </row>
    <row r="798" spans="1:47" x14ac:dyDescent="0.25">
      <c r="A798">
        <v>766</v>
      </c>
      <c r="B798" s="74">
        <f ca="1">OFFSET(InputPriceData!B$15,CalculationsAndCharts!$A798+$A$11,0,1,1)</f>
        <v>40477</v>
      </c>
      <c r="C798" s="3">
        <f ca="1">OFFSET(InputPriceData!G$15,CalculationsAndCharts!$A798+$A$11,0,1,1)</f>
        <v>472700</v>
      </c>
      <c r="D798" s="4">
        <f ca="1">OFFSET(InputPriceData!C$15,CalculationsAndCharts!$A798+$A$11,IF($C$7,7,0),1,1)</f>
        <v>28.43</v>
      </c>
      <c r="E798" s="4">
        <f ca="1">OFFSET(InputPriceData!D$15,CalculationsAndCharts!$A798+$A$11,IF($C$7,7,0),1,1)</f>
        <v>28.47</v>
      </c>
      <c r="F798" s="4">
        <f ca="1">OFFSET(InputPriceData!E$15,CalculationsAndCharts!$A798+$A$11,IF($C$7,7,0),1,1)</f>
        <v>28</v>
      </c>
      <c r="G798" s="4">
        <f ca="1">OFFSET(InputPriceData!F$15,CalculationsAndCharts!$A798+$A$11,IF($C$7,7,0),1,1)</f>
        <v>28.32</v>
      </c>
      <c r="H798" s="126" t="e">
        <f t="shared" si="437"/>
        <v>#N/A</v>
      </c>
      <c r="I798" s="41" t="e">
        <f t="shared" si="474"/>
        <v>#N/A</v>
      </c>
      <c r="J798" s="41" t="e">
        <f t="shared" si="474"/>
        <v>#N/A</v>
      </c>
      <c r="K798" s="215">
        <f t="shared" ca="1" si="438"/>
        <v>28.224905378718738</v>
      </c>
      <c r="L798" s="215">
        <f t="shared" ca="1" si="459"/>
        <v>28.224905378718738</v>
      </c>
      <c r="M798" s="121">
        <f t="shared" ca="1" si="439"/>
        <v>-0.49755695234987041</v>
      </c>
      <c r="N798" s="121">
        <f t="shared" ca="1" si="460"/>
        <v>-0.75910916873764034</v>
      </c>
      <c r="O798" s="121">
        <f t="shared" ca="1" si="461"/>
        <v>0.649228720698794</v>
      </c>
      <c r="P798" s="121">
        <f t="shared" ca="1" si="468"/>
        <v>-1.0548345048277867</v>
      </c>
      <c r="Q798" s="121">
        <f t="shared" ca="1" si="440"/>
        <v>0.17354129333949034</v>
      </c>
      <c r="R798" s="121">
        <f t="shared" ca="1" si="441"/>
        <v>2.5251763388200985E-2</v>
      </c>
      <c r="S798" s="121"/>
      <c r="T798" s="124">
        <f t="shared" ca="1" si="442"/>
        <v>30</v>
      </c>
      <c r="U798" s="124">
        <f t="shared" ca="1" si="443"/>
        <v>27.9</v>
      </c>
      <c r="V798" s="121">
        <f t="shared" ca="1" si="444"/>
        <v>0.20000000000000068</v>
      </c>
      <c r="W798" s="121" t="e">
        <f t="shared" si="462"/>
        <v>#N/A</v>
      </c>
      <c r="X798" s="124">
        <f t="shared" si="463"/>
        <v>0.2</v>
      </c>
      <c r="Y798" s="124">
        <f t="shared" si="464"/>
        <v>0.8</v>
      </c>
      <c r="Z798" t="e">
        <f t="shared" ca="1" si="445"/>
        <v>#N/A</v>
      </c>
      <c r="AA798" t="e">
        <f t="shared" ca="1" si="446"/>
        <v>#N/A</v>
      </c>
      <c r="AB798" t="e">
        <f t="shared" ca="1" si="447"/>
        <v>#N/A</v>
      </c>
      <c r="AC798" t="e">
        <f t="shared" ca="1" si="448"/>
        <v>#N/A</v>
      </c>
      <c r="AD798" t="b">
        <f t="shared" ca="1" si="449"/>
        <v>0</v>
      </c>
      <c r="AE798" t="b">
        <f t="shared" ca="1" si="475"/>
        <v>0</v>
      </c>
      <c r="AF798" t="b">
        <f t="shared" ca="1" si="465"/>
        <v>1</v>
      </c>
      <c r="AG798" t="b">
        <f t="shared" ca="1" si="450"/>
        <v>0</v>
      </c>
      <c r="AH798" t="b">
        <f t="shared" ca="1" si="471"/>
        <v>0</v>
      </c>
      <c r="AI798" s="225" t="e">
        <f t="shared" ca="1" si="451"/>
        <v>#N/A</v>
      </c>
      <c r="AJ798" s="225" t="e">
        <f t="shared" ca="1" si="452"/>
        <v>#N/A</v>
      </c>
      <c r="AK798" s="225" t="e">
        <f t="shared" ca="1" si="453"/>
        <v>#N/A</v>
      </c>
      <c r="AL798" s="225" t="e">
        <f t="shared" ca="1" si="454"/>
        <v>#N/A</v>
      </c>
      <c r="AM798" t="b">
        <f t="shared" ca="1" si="455"/>
        <v>0</v>
      </c>
      <c r="AN798" t="b">
        <f t="shared" ca="1" si="472"/>
        <v>0</v>
      </c>
      <c r="AO798" t="b">
        <f t="shared" ca="1" si="466"/>
        <v>0</v>
      </c>
      <c r="AP798" t="b">
        <f t="shared" ca="1" si="456"/>
        <v>0</v>
      </c>
      <c r="AQ798" t="b">
        <f t="shared" ca="1" si="473"/>
        <v>0</v>
      </c>
      <c r="AR798" s="124" t="e">
        <f t="shared" ca="1" si="457"/>
        <v>#N/A</v>
      </c>
      <c r="AS798" s="124" t="e">
        <f t="shared" ca="1" si="458"/>
        <v>#N/A</v>
      </c>
      <c r="AT798" t="e">
        <f t="shared" ca="1" si="467"/>
        <v>#N/A</v>
      </c>
      <c r="AU798" t="e">
        <f t="shared" ca="1" si="467"/>
        <v>#N/A</v>
      </c>
    </row>
    <row r="799" spans="1:47" x14ac:dyDescent="0.25">
      <c r="A799">
        <v>767</v>
      </c>
      <c r="B799" s="74">
        <f ca="1">OFFSET(InputPriceData!B$15,CalculationsAndCharts!$A799+$A$11,0,1,1)</f>
        <v>40476</v>
      </c>
      <c r="C799" s="3">
        <f ca="1">OFFSET(InputPriceData!G$15,CalculationsAndCharts!$A799+$A$11,0,1,1)</f>
        <v>830800</v>
      </c>
      <c r="D799" s="4">
        <f ca="1">OFFSET(InputPriceData!C$15,CalculationsAndCharts!$A799+$A$11,IF($C$7,7,0),1,1)</f>
        <v>28.38</v>
      </c>
      <c r="E799" s="4">
        <f ca="1">OFFSET(InputPriceData!D$15,CalculationsAndCharts!$A799+$A$11,IF($C$7,7,0),1,1)</f>
        <v>28.87</v>
      </c>
      <c r="F799" s="4">
        <f ca="1">OFFSET(InputPriceData!E$15,CalculationsAndCharts!$A799+$A$11,IF($C$7,7,0),1,1)</f>
        <v>28.18</v>
      </c>
      <c r="G799" s="4">
        <f ca="1">OFFSET(InputPriceData!F$15,CalculationsAndCharts!$A799+$A$11,IF($C$7,7,0),1,1)</f>
        <v>28.59</v>
      </c>
      <c r="H799" s="126" t="e">
        <f t="shared" si="437"/>
        <v>#N/A</v>
      </c>
      <c r="I799" s="41" t="e">
        <f t="shared" si="474"/>
        <v>#N/A</v>
      </c>
      <c r="J799" s="41" t="e">
        <f t="shared" si="474"/>
        <v>#N/A</v>
      </c>
      <c r="K799" s="215">
        <f t="shared" ca="1" si="438"/>
        <v>28.16800895964041</v>
      </c>
      <c r="L799" s="215">
        <f t="shared" ca="1" si="459"/>
        <v>28.16800895964041</v>
      </c>
      <c r="M799" s="121">
        <f t="shared" ca="1" si="439"/>
        <v>-0.28207289782600808</v>
      </c>
      <c r="N799" s="121">
        <f t="shared" ca="1" si="460"/>
        <v>-0.9448450605231602</v>
      </c>
      <c r="O799" s="121">
        <f t="shared" ca="1" si="461"/>
        <v>0.649228720698794</v>
      </c>
      <c r="P799" s="121">
        <f t="shared" ca="1" si="468"/>
        <v>-1.0548345048277867</v>
      </c>
      <c r="Q799" s="121">
        <f t="shared" ca="1" si="440"/>
        <v>6.4545401049094397E-2</v>
      </c>
      <c r="R799" s="121">
        <f t="shared" ca="1" si="441"/>
        <v>1.0929806696992603E-2</v>
      </c>
      <c r="S799" s="121"/>
      <c r="T799" s="124">
        <f t="shared" ca="1" si="442"/>
        <v>30</v>
      </c>
      <c r="U799" s="124">
        <f t="shared" ca="1" si="443"/>
        <v>27.9</v>
      </c>
      <c r="V799" s="121">
        <f t="shared" ca="1" si="444"/>
        <v>0.32857142857142896</v>
      </c>
      <c r="W799" s="121" t="e">
        <f t="shared" si="462"/>
        <v>#N/A</v>
      </c>
      <c r="X799" s="124">
        <f t="shared" si="463"/>
        <v>0.2</v>
      </c>
      <c r="Y799" s="124">
        <f t="shared" si="464"/>
        <v>0.8</v>
      </c>
      <c r="Z799" t="e">
        <f t="shared" ca="1" si="445"/>
        <v>#N/A</v>
      </c>
      <c r="AA799" t="e">
        <f t="shared" ca="1" si="446"/>
        <v>#N/A</v>
      </c>
      <c r="AB799" t="e">
        <f t="shared" ca="1" si="447"/>
        <v>#N/A</v>
      </c>
      <c r="AC799" t="e">
        <f t="shared" ca="1" si="448"/>
        <v>#N/A</v>
      </c>
      <c r="AD799" t="b">
        <f t="shared" ca="1" si="449"/>
        <v>0</v>
      </c>
      <c r="AE799" t="b">
        <f t="shared" ca="1" si="475"/>
        <v>0</v>
      </c>
      <c r="AF799" t="b">
        <f t="shared" ca="1" si="465"/>
        <v>1</v>
      </c>
      <c r="AG799" t="b">
        <f t="shared" ca="1" si="450"/>
        <v>0</v>
      </c>
      <c r="AH799" t="b">
        <f t="shared" ca="1" si="471"/>
        <v>0</v>
      </c>
      <c r="AI799" s="225" t="e">
        <f t="shared" ca="1" si="451"/>
        <v>#N/A</v>
      </c>
      <c r="AJ799" s="225" t="e">
        <f t="shared" ca="1" si="452"/>
        <v>#N/A</v>
      </c>
      <c r="AK799" s="225" t="e">
        <f t="shared" ca="1" si="453"/>
        <v>#N/A</v>
      </c>
      <c r="AL799" s="225" t="e">
        <f t="shared" ca="1" si="454"/>
        <v>#N/A</v>
      </c>
      <c r="AM799" t="b">
        <f t="shared" ca="1" si="455"/>
        <v>0</v>
      </c>
      <c r="AN799" t="b">
        <f t="shared" ca="1" si="472"/>
        <v>0</v>
      </c>
      <c r="AO799" t="b">
        <f t="shared" ca="1" si="466"/>
        <v>0</v>
      </c>
      <c r="AP799" t="b">
        <f t="shared" ca="1" si="456"/>
        <v>0</v>
      </c>
      <c r="AQ799" t="b">
        <f t="shared" ca="1" si="473"/>
        <v>0</v>
      </c>
      <c r="AR799" s="124" t="e">
        <f t="shared" ca="1" si="457"/>
        <v>#N/A</v>
      </c>
      <c r="AS799" s="124" t="e">
        <f t="shared" ca="1" si="458"/>
        <v>#N/A</v>
      </c>
      <c r="AT799" t="e">
        <f t="shared" ca="1" si="467"/>
        <v>#N/A</v>
      </c>
      <c r="AU799" t="e">
        <f t="shared" ca="1" si="467"/>
        <v>#N/A</v>
      </c>
    </row>
    <row r="800" spans="1:47" x14ac:dyDescent="0.25">
      <c r="A800">
        <v>768</v>
      </c>
      <c r="B800" s="74">
        <f ca="1">OFFSET(InputPriceData!B$15,CalculationsAndCharts!$A800+$A$11,0,1,1)</f>
        <v>40473</v>
      </c>
      <c r="C800" s="3">
        <f ca="1">OFFSET(InputPriceData!G$15,CalculationsAndCharts!$A800+$A$11,0,1,1)</f>
        <v>795900</v>
      </c>
      <c r="D800" s="4">
        <f ca="1">OFFSET(InputPriceData!C$15,CalculationsAndCharts!$A800+$A$11,IF($C$7,7,0),1,1)</f>
        <v>28</v>
      </c>
      <c r="E800" s="4">
        <f ca="1">OFFSET(InputPriceData!D$15,CalculationsAndCharts!$A800+$A$11,IF($C$7,7,0),1,1)</f>
        <v>28.27</v>
      </c>
      <c r="F800" s="4">
        <f ca="1">OFFSET(InputPriceData!E$15,CalculationsAndCharts!$A800+$A$11,IF($C$7,7,0),1,1)</f>
        <v>27.96</v>
      </c>
      <c r="G800" s="4">
        <f ca="1">OFFSET(InputPriceData!F$15,CalculationsAndCharts!$A800+$A$11,IF($C$7,7,0),1,1)</f>
        <v>28.2</v>
      </c>
      <c r="H800" s="126" t="e">
        <f t="shared" si="437"/>
        <v>#N/A</v>
      </c>
      <c r="I800" s="41" t="e">
        <f t="shared" si="474"/>
        <v>#N/A</v>
      </c>
      <c r="J800" s="41" t="e">
        <f t="shared" si="474"/>
        <v>#N/A</v>
      </c>
      <c r="K800" s="215">
        <f t="shared" ca="1" si="438"/>
        <v>28.206305226275298</v>
      </c>
      <c r="L800" s="215">
        <f t="shared" ca="1" si="459"/>
        <v>28.206305226275298</v>
      </c>
      <c r="M800" s="121">
        <f t="shared" ca="1" si="439"/>
        <v>-0.74569382491021396</v>
      </c>
      <c r="N800" s="121">
        <f t="shared" ca="1" si="460"/>
        <v>-1.0548345048277867</v>
      </c>
      <c r="O800" s="121">
        <f t="shared" ca="1" si="461"/>
        <v>0.649228720698794</v>
      </c>
      <c r="P800" s="121">
        <f t="shared" ca="1" si="468"/>
        <v>-1.0548345048277867</v>
      </c>
      <c r="Q800" s="121">
        <f t="shared" ca="1" si="440"/>
        <v>0</v>
      </c>
      <c r="R800" s="121">
        <f t="shared" ca="1" si="441"/>
        <v>4.2647541184444152E-2</v>
      </c>
      <c r="S800" s="121"/>
      <c r="T800" s="124">
        <f t="shared" ca="1" si="442"/>
        <v>30</v>
      </c>
      <c r="U800" s="124">
        <f t="shared" ca="1" si="443"/>
        <v>27.9</v>
      </c>
      <c r="V800" s="121">
        <f t="shared" ca="1" si="444"/>
        <v>0.1428571428571431</v>
      </c>
      <c r="W800" s="121" t="e">
        <f t="shared" si="462"/>
        <v>#N/A</v>
      </c>
      <c r="X800" s="124">
        <f t="shared" si="463"/>
        <v>0.2</v>
      </c>
      <c r="Y800" s="124">
        <f t="shared" si="464"/>
        <v>0.8</v>
      </c>
      <c r="Z800">
        <f t="shared" ca="1" si="445"/>
        <v>28</v>
      </c>
      <c r="AA800" t="e">
        <f t="shared" ca="1" si="446"/>
        <v>#N/A</v>
      </c>
      <c r="AB800" t="e">
        <f t="shared" ca="1" si="447"/>
        <v>#N/A</v>
      </c>
      <c r="AC800" t="e">
        <f t="shared" ca="1" si="448"/>
        <v>#N/A</v>
      </c>
      <c r="AD800" t="b">
        <f t="shared" ca="1" si="449"/>
        <v>0</v>
      </c>
      <c r="AE800" t="b">
        <f t="shared" ca="1" si="475"/>
        <v>1</v>
      </c>
      <c r="AF800" t="b">
        <f t="shared" ca="1" si="465"/>
        <v>1</v>
      </c>
      <c r="AG800" t="b">
        <f t="shared" ca="1" si="450"/>
        <v>0</v>
      </c>
      <c r="AH800" t="b">
        <f t="shared" ca="1" si="471"/>
        <v>0</v>
      </c>
      <c r="AI800" s="225">
        <f t="shared" ca="1" si="451"/>
        <v>28</v>
      </c>
      <c r="AJ800" s="225" t="e">
        <f t="shared" ca="1" si="452"/>
        <v>#N/A</v>
      </c>
      <c r="AK800" s="225">
        <f t="shared" ca="1" si="453"/>
        <v>28</v>
      </c>
      <c r="AL800" s="225" t="e">
        <f t="shared" ca="1" si="454"/>
        <v>#N/A</v>
      </c>
      <c r="AM800" t="b">
        <f t="shared" ca="1" si="455"/>
        <v>0</v>
      </c>
      <c r="AN800" t="b">
        <f t="shared" ca="1" si="472"/>
        <v>0</v>
      </c>
      <c r="AO800" t="b">
        <f t="shared" ca="1" si="466"/>
        <v>0</v>
      </c>
      <c r="AP800" t="b">
        <f t="shared" ca="1" si="456"/>
        <v>0</v>
      </c>
      <c r="AQ800" t="b">
        <f t="shared" ca="1" si="473"/>
        <v>1</v>
      </c>
      <c r="AR800" s="124" t="e">
        <f t="shared" ca="1" si="457"/>
        <v>#N/A</v>
      </c>
      <c r="AS800" s="124">
        <f t="shared" ca="1" si="458"/>
        <v>28</v>
      </c>
      <c r="AT800" t="e">
        <f t="shared" ca="1" si="467"/>
        <v>#N/A</v>
      </c>
      <c r="AU800">
        <f t="shared" ca="1" si="467"/>
        <v>28</v>
      </c>
    </row>
    <row r="801" spans="1:47" x14ac:dyDescent="0.25">
      <c r="A801">
        <v>769</v>
      </c>
      <c r="B801" s="74">
        <f ca="1">OFFSET(InputPriceData!B$15,CalculationsAndCharts!$A801+$A$11,0,1,1)</f>
        <v>40472</v>
      </c>
      <c r="C801" s="3">
        <f ca="1">OFFSET(InputPriceData!G$15,CalculationsAndCharts!$A801+$A$11,0,1,1)</f>
        <v>478300</v>
      </c>
      <c r="D801" s="4">
        <f ca="1">OFFSET(InputPriceData!C$15,CalculationsAndCharts!$A801+$A$11,IF($C$7,7,0),1,1)</f>
        <v>28.22</v>
      </c>
      <c r="E801" s="4">
        <f ca="1">OFFSET(InputPriceData!D$15,CalculationsAndCharts!$A801+$A$11,IF($C$7,7,0),1,1)</f>
        <v>28.56</v>
      </c>
      <c r="F801" s="4">
        <f ca="1">OFFSET(InputPriceData!E$15,CalculationsAndCharts!$A801+$A$11,IF($C$7,7,0),1,1)</f>
        <v>27.76</v>
      </c>
      <c r="G801" s="4">
        <f ca="1">OFFSET(InputPriceData!F$15,CalculationsAndCharts!$A801+$A$11,IF($C$7,7,0),1,1)</f>
        <v>27.9</v>
      </c>
      <c r="H801" s="126" t="e">
        <f t="shared" ref="H801:H864" si="476">IF($A801=$E$25,H$32,NA())</f>
        <v>#N/A</v>
      </c>
      <c r="I801" s="41" t="e">
        <f t="shared" si="474"/>
        <v>#N/A</v>
      </c>
      <c r="J801" s="41" t="e">
        <f t="shared" si="474"/>
        <v>#N/A</v>
      </c>
      <c r="K801" s="215">
        <f t="shared" ref="K801:K864" ca="1" si="477">$F$16*(G801+G802)/2+$F$17*K802+$F$18*K803</f>
        <v>28.415549932215214</v>
      </c>
      <c r="L801" s="215">
        <f t="shared" ca="1" si="459"/>
        <v>28.415549932215214</v>
      </c>
      <c r="M801" s="121">
        <f t="shared" ref="M801:M864" ca="1" si="478">$D$21*(G801 - 2*G802 + G803) + $D$20*M802 - $F$20*M803</f>
        <v>-1.1977462452179246</v>
      </c>
      <c r="N801" s="121">
        <f t="shared" ca="1" si="460"/>
        <v>-0.9893237621223796</v>
      </c>
      <c r="O801" s="121">
        <f t="shared" ca="1" si="461"/>
        <v>0.649228720698794</v>
      </c>
      <c r="P801" s="121">
        <f t="shared" ca="1" si="468"/>
        <v>-0.9893237621223796</v>
      </c>
      <c r="Q801" s="121">
        <f t="shared" ref="Q801:Q864" ca="1" si="479">IFERROR(IF($A801&gt;$A$8,0,(N801-P801)/(O801-P801)),1)</f>
        <v>0</v>
      </c>
      <c r="R801" s="121">
        <f t="shared" ref="R801:R864" ca="1" si="480">IF($A801&gt;$A$8,0,$F$16*(Q801+Q802)/2+$F$17*R802+$F$18*R803)</f>
        <v>0.11337879915852872</v>
      </c>
      <c r="S801" s="121"/>
      <c r="T801" s="124">
        <f t="shared" ref="T801:T864" ca="1" si="481">MAX(OFFSET(G801,0,0,$A$22,1))</f>
        <v>30</v>
      </c>
      <c r="U801" s="124">
        <f t="shared" ref="U801:U864" ca="1" si="482">MIN(OFFSET(G801,0,0,$A$22,1))</f>
        <v>27.9</v>
      </c>
      <c r="V801" s="121">
        <f t="shared" ref="V801:V864" ca="1" si="483">IFERROR(IF($A801&gt;$A$8,0,(G801-U801)/(T801-U801)),1)</f>
        <v>0</v>
      </c>
      <c r="W801" s="121" t="e">
        <f t="shared" si="462"/>
        <v>#N/A</v>
      </c>
      <c r="X801" s="124">
        <f t="shared" si="463"/>
        <v>0.2</v>
      </c>
      <c r="Y801" s="124">
        <f t="shared" si="464"/>
        <v>0.8</v>
      </c>
      <c r="Z801" t="e">
        <f t="shared" ref="Z801:Z864" ca="1" si="484">IF($S$7,AI801,NA())</f>
        <v>#N/A</v>
      </c>
      <c r="AA801" t="e">
        <f t="shared" ref="AA801:AA864" ca="1" si="485">IF($S$7,AJ801,NA())</f>
        <v>#N/A</v>
      </c>
      <c r="AB801">
        <f t="shared" ref="AB801:AB864" ca="1" si="486">IF($S$7,IF(AD801,R801,NA()),NA())</f>
        <v>0.11337879915852872</v>
      </c>
      <c r="AC801" t="e">
        <f t="shared" ref="AC801:AC864" ca="1" si="487">IF($S$7,IF(AG801,R801,NA()),NA())</f>
        <v>#N/A</v>
      </c>
      <c r="AD801" t="b">
        <f t="shared" ref="AD801:AD864" ca="1" si="488">IF(AND(R802&gt;$X$32,R801&lt;$X$32),TRUE,FALSE)</f>
        <v>1</v>
      </c>
      <c r="AE801" t="b">
        <f t="shared" ca="1" si="475"/>
        <v>0</v>
      </c>
      <c r="AF801" t="b">
        <f t="shared" ca="1" si="465"/>
        <v>0</v>
      </c>
      <c r="AG801" t="b">
        <f t="shared" ref="AG801:AG864" ca="1" si="489">IF(AND(AF801,R802&lt;$Y$32,R801&gt;$Y$32),TRUE,FALSE)</f>
        <v>0</v>
      </c>
      <c r="AH801" t="b">
        <f t="shared" ca="1" si="471"/>
        <v>0</v>
      </c>
      <c r="AI801" s="225" t="e">
        <f t="shared" ref="AI801:AI864" ca="1" si="490">IF(AE801,D801,NA())</f>
        <v>#N/A</v>
      </c>
      <c r="AJ801" s="225" t="e">
        <f t="shared" ref="AJ801:AJ864" ca="1" si="491">IF(AH801,D801,NA())</f>
        <v>#N/A</v>
      </c>
      <c r="AK801" s="225" t="e">
        <f t="shared" ref="AK801:AK864" ca="1" si="492">IF($S$7,AI801,NA())</f>
        <v>#N/A</v>
      </c>
      <c r="AL801" s="225" t="e">
        <f t="shared" ref="AL801:AL864" ca="1" si="493">IF($S$7,AJ801,NA())</f>
        <v>#N/A</v>
      </c>
      <c r="AM801" t="b">
        <f t="shared" ref="AM801:AM864" ca="1" si="494">IF(AND(R802&lt;$Y$32,R801&gt;$Y$32),TRUE,FALSE)</f>
        <v>0</v>
      </c>
      <c r="AN801" t="b">
        <f t="shared" ca="1" si="472"/>
        <v>0</v>
      </c>
      <c r="AO801" t="b">
        <f t="shared" ca="1" si="466"/>
        <v>1</v>
      </c>
      <c r="AP801" t="b">
        <f t="shared" ref="AP801:AP864" ca="1" si="495">IF(AND(AO802,R802&gt;$X$32,R801&lt;$X$32),TRUE,FALSE)</f>
        <v>1</v>
      </c>
      <c r="AQ801" t="b">
        <f t="shared" ca="1" si="473"/>
        <v>0</v>
      </c>
      <c r="AR801" s="124" t="e">
        <f t="shared" ref="AR801:AR864" ca="1" si="496">IF(AN801,D801,NA())</f>
        <v>#N/A</v>
      </c>
      <c r="AS801" s="124" t="e">
        <f t="shared" ref="AS801:AS864" ca="1" si="497">IF(AQ801,D801,NA())</f>
        <v>#N/A</v>
      </c>
      <c r="AT801" t="e">
        <f t="shared" ca="1" si="467"/>
        <v>#N/A</v>
      </c>
      <c r="AU801" t="e">
        <f t="shared" ca="1" si="467"/>
        <v>#N/A</v>
      </c>
    </row>
    <row r="802" spans="1:47" x14ac:dyDescent="0.25">
      <c r="A802">
        <v>770</v>
      </c>
      <c r="B802" s="74">
        <f ca="1">OFFSET(InputPriceData!B$15,CalculationsAndCharts!$A802+$A$11,0,1,1)</f>
        <v>40471</v>
      </c>
      <c r="C802" s="3">
        <f ca="1">OFFSET(InputPriceData!G$15,CalculationsAndCharts!$A802+$A$11,0,1,1)</f>
        <v>521300</v>
      </c>
      <c r="D802" s="4">
        <f ca="1">OFFSET(InputPriceData!C$15,CalculationsAndCharts!$A802+$A$11,IF($C$7,7,0),1,1)</f>
        <v>28.21</v>
      </c>
      <c r="E802" s="4">
        <f ca="1">OFFSET(InputPriceData!D$15,CalculationsAndCharts!$A802+$A$11,IF($C$7,7,0),1,1)</f>
        <v>28.47</v>
      </c>
      <c r="F802" s="4">
        <f ca="1">OFFSET(InputPriceData!E$15,CalculationsAndCharts!$A802+$A$11,IF($C$7,7,0),1,1)</f>
        <v>27.95</v>
      </c>
      <c r="G802" s="4">
        <f ca="1">OFFSET(InputPriceData!F$15,CalculationsAndCharts!$A802+$A$11,IF($C$7,7,0),1,1)</f>
        <v>28.1</v>
      </c>
      <c r="H802" s="126" t="e">
        <f t="shared" si="476"/>
        <v>#N/A</v>
      </c>
      <c r="I802" s="41" t="e">
        <f t="shared" si="474"/>
        <v>#N/A</v>
      </c>
      <c r="J802" s="41" t="e">
        <f t="shared" si="474"/>
        <v>#N/A</v>
      </c>
      <c r="K802" s="215">
        <f t="shared" ca="1" si="477"/>
        <v>28.699314188061546</v>
      </c>
      <c r="L802" s="215">
        <f t="shared" ref="L802:L865" ca="1" si="498">IF($S$5,K802,NA())</f>
        <v>28.699314188061546</v>
      </c>
      <c r="M802" s="121">
        <f t="shared" ca="1" si="478"/>
        <v>-1.1808300855017602</v>
      </c>
      <c r="N802" s="121">
        <f t="shared" ref="N802:N865" ca="1" si="499">$F$16*(M802+M803)/2+$F$17*N803+$F$18*N804</f>
        <v>-0.81921067593431107</v>
      </c>
      <c r="O802" s="121">
        <f t="shared" ref="O802:O865" ca="1" si="500">MAX(OFFSET(N802,0,0,$A$22,1))</f>
        <v>0.649228720698794</v>
      </c>
      <c r="P802" s="121">
        <f t="shared" ca="1" si="468"/>
        <v>-0.81921067593431107</v>
      </c>
      <c r="Q802" s="121">
        <f t="shared" ca="1" si="479"/>
        <v>0</v>
      </c>
      <c r="R802" s="121">
        <f t="shared" ca="1" si="480"/>
        <v>0.21557059168777343</v>
      </c>
      <c r="S802" s="121"/>
      <c r="T802" s="124">
        <f t="shared" ca="1" si="481"/>
        <v>30</v>
      </c>
      <c r="U802" s="124">
        <f t="shared" ca="1" si="482"/>
        <v>27.45</v>
      </c>
      <c r="V802" s="121">
        <f t="shared" ca="1" si="483"/>
        <v>0.25490196078431449</v>
      </c>
      <c r="W802" s="121" t="e">
        <f t="shared" ref="W802:W865" si="501">IF($S$18,V802,NA())</f>
        <v>#N/A</v>
      </c>
      <c r="X802" s="124">
        <f t="shared" ref="X802:X865" si="502">$X$32</f>
        <v>0.2</v>
      </c>
      <c r="Y802" s="124">
        <f t="shared" ref="Y802:Y865" si="503">$Y$32</f>
        <v>0.8</v>
      </c>
      <c r="Z802" t="e">
        <f t="shared" ca="1" si="484"/>
        <v>#N/A</v>
      </c>
      <c r="AA802" t="e">
        <f t="shared" ca="1" si="485"/>
        <v>#N/A</v>
      </c>
      <c r="AB802" t="e">
        <f t="shared" ca="1" si="486"/>
        <v>#N/A</v>
      </c>
      <c r="AC802" t="e">
        <f t="shared" ca="1" si="487"/>
        <v>#N/A</v>
      </c>
      <c r="AD802" t="b">
        <f t="shared" ca="1" si="488"/>
        <v>0</v>
      </c>
      <c r="AE802" t="b">
        <f t="shared" ca="1" si="475"/>
        <v>0</v>
      </c>
      <c r="AF802" t="b">
        <f t="shared" ref="AF802:AF865" ca="1" si="504">IF(AF803,IF(AH803,FALSE,AF803),IF(AE802,TRUE,AF803))</f>
        <v>0</v>
      </c>
      <c r="AG802" t="b">
        <f t="shared" ca="1" si="489"/>
        <v>0</v>
      </c>
      <c r="AH802" t="b">
        <f t="shared" ca="1" si="471"/>
        <v>0</v>
      </c>
      <c r="AI802" s="225" t="e">
        <f t="shared" ca="1" si="490"/>
        <v>#N/A</v>
      </c>
      <c r="AJ802" s="225" t="e">
        <f t="shared" ca="1" si="491"/>
        <v>#N/A</v>
      </c>
      <c r="AK802" s="225" t="e">
        <f t="shared" ca="1" si="492"/>
        <v>#N/A</v>
      </c>
      <c r="AL802" s="225" t="e">
        <f t="shared" ca="1" si="493"/>
        <v>#N/A</v>
      </c>
      <c r="AM802" t="b">
        <f t="shared" ca="1" si="494"/>
        <v>0</v>
      </c>
      <c r="AN802" t="b">
        <f t="shared" ca="1" si="472"/>
        <v>0</v>
      </c>
      <c r="AO802" t="b">
        <f t="shared" ref="AO802:AO865" ca="1" si="505">IF(AO803,IF(AP803,FALSE,AO803),IF(AN802,TRUE,AO803))</f>
        <v>1</v>
      </c>
      <c r="AP802" t="b">
        <f t="shared" ca="1" si="495"/>
        <v>0</v>
      </c>
      <c r="AQ802" t="b">
        <f t="shared" ca="1" si="473"/>
        <v>0</v>
      </c>
      <c r="AR802" s="124" t="e">
        <f t="shared" ca="1" si="496"/>
        <v>#N/A</v>
      </c>
      <c r="AS802" s="124" t="e">
        <f t="shared" ca="1" si="497"/>
        <v>#N/A</v>
      </c>
      <c r="AT802" t="e">
        <f t="shared" ref="AT802:AU865" ca="1" si="506">IF($S$5,AR802,NA())</f>
        <v>#N/A</v>
      </c>
      <c r="AU802" t="e">
        <f t="shared" ca="1" si="506"/>
        <v>#N/A</v>
      </c>
    </row>
    <row r="803" spans="1:47" x14ac:dyDescent="0.25">
      <c r="A803">
        <v>771</v>
      </c>
      <c r="B803" s="74">
        <f ca="1">OFFSET(InputPriceData!B$15,CalculationsAndCharts!$A803+$A$11,0,1,1)</f>
        <v>40470</v>
      </c>
      <c r="C803" s="3">
        <f ca="1">OFFSET(InputPriceData!G$15,CalculationsAndCharts!$A803+$A$11,0,1,1)</f>
        <v>943400</v>
      </c>
      <c r="D803" s="4">
        <f ca="1">OFFSET(InputPriceData!C$15,CalculationsAndCharts!$A803+$A$11,IF($C$7,7,0),1,1)</f>
        <v>29.15</v>
      </c>
      <c r="E803" s="4">
        <f ca="1">OFFSET(InputPriceData!D$15,CalculationsAndCharts!$A803+$A$11,IF($C$7,7,0),1,1)</f>
        <v>29.32</v>
      </c>
      <c r="F803" s="4">
        <f ca="1">OFFSET(InputPriceData!E$15,CalculationsAndCharts!$A803+$A$11,IF($C$7,7,0),1,1)</f>
        <v>27.95</v>
      </c>
      <c r="G803" s="4">
        <f ca="1">OFFSET(InputPriceData!F$15,CalculationsAndCharts!$A803+$A$11,IF($C$7,7,0),1,1)</f>
        <v>28.11</v>
      </c>
      <c r="H803" s="126" t="e">
        <f t="shared" si="476"/>
        <v>#N/A</v>
      </c>
      <c r="I803" s="41" t="e">
        <f t="shared" si="474"/>
        <v>#N/A</v>
      </c>
      <c r="J803" s="41" t="e">
        <f t="shared" si="474"/>
        <v>#N/A</v>
      </c>
      <c r="K803" s="215">
        <f t="shared" ca="1" si="477"/>
        <v>28.958843052836588</v>
      </c>
      <c r="L803" s="215">
        <f t="shared" ca="1" si="498"/>
        <v>28.958843052836588</v>
      </c>
      <c r="M803" s="121">
        <f t="shared" ca="1" si="478"/>
        <v>-1.358232214177181</v>
      </c>
      <c r="N803" s="121">
        <f t="shared" ca="1" si="499"/>
        <v>-0.63337512480233227</v>
      </c>
      <c r="O803" s="121">
        <f t="shared" ca="1" si="500"/>
        <v>0.649228720698794</v>
      </c>
      <c r="P803" s="121">
        <f t="shared" ca="1" si="468"/>
        <v>-0.80832618984439197</v>
      </c>
      <c r="Q803" s="121">
        <f t="shared" ca="1" si="479"/>
        <v>0.12003051396318291</v>
      </c>
      <c r="R803" s="121">
        <f t="shared" ca="1" si="480"/>
        <v>0.3313589044133326</v>
      </c>
      <c r="S803" s="121"/>
      <c r="T803" s="124">
        <f t="shared" ca="1" si="481"/>
        <v>30</v>
      </c>
      <c r="U803" s="124">
        <f t="shared" ca="1" si="482"/>
        <v>27.45</v>
      </c>
      <c r="V803" s="121">
        <f t="shared" ca="1" si="483"/>
        <v>0.25882352941176467</v>
      </c>
      <c r="W803" s="121" t="e">
        <f t="shared" si="501"/>
        <v>#N/A</v>
      </c>
      <c r="X803" s="124">
        <f t="shared" si="502"/>
        <v>0.2</v>
      </c>
      <c r="Y803" s="124">
        <f t="shared" si="503"/>
        <v>0.8</v>
      </c>
      <c r="Z803" t="e">
        <f t="shared" ca="1" si="484"/>
        <v>#N/A</v>
      </c>
      <c r="AA803" t="e">
        <f t="shared" ca="1" si="485"/>
        <v>#N/A</v>
      </c>
      <c r="AB803" t="e">
        <f t="shared" ca="1" si="486"/>
        <v>#N/A</v>
      </c>
      <c r="AC803" t="e">
        <f t="shared" ca="1" si="487"/>
        <v>#N/A</v>
      </c>
      <c r="AD803" t="b">
        <f t="shared" ca="1" si="488"/>
        <v>0</v>
      </c>
      <c r="AE803" t="b">
        <f t="shared" ca="1" si="475"/>
        <v>0</v>
      </c>
      <c r="AF803" t="b">
        <f t="shared" ca="1" si="504"/>
        <v>0</v>
      </c>
      <c r="AG803" t="b">
        <f t="shared" ca="1" si="489"/>
        <v>0</v>
      </c>
      <c r="AH803" t="b">
        <f t="shared" ca="1" si="471"/>
        <v>0</v>
      </c>
      <c r="AI803" s="225" t="e">
        <f t="shared" ca="1" si="490"/>
        <v>#N/A</v>
      </c>
      <c r="AJ803" s="225" t="e">
        <f t="shared" ca="1" si="491"/>
        <v>#N/A</v>
      </c>
      <c r="AK803" s="225" t="e">
        <f t="shared" ca="1" si="492"/>
        <v>#N/A</v>
      </c>
      <c r="AL803" s="225" t="e">
        <f t="shared" ca="1" si="493"/>
        <v>#N/A</v>
      </c>
      <c r="AM803" t="b">
        <f t="shared" ca="1" si="494"/>
        <v>0</v>
      </c>
      <c r="AN803" t="b">
        <f t="shared" ca="1" si="472"/>
        <v>0</v>
      </c>
      <c r="AO803" t="b">
        <f t="shared" ca="1" si="505"/>
        <v>1</v>
      </c>
      <c r="AP803" t="b">
        <f t="shared" ca="1" si="495"/>
        <v>0</v>
      </c>
      <c r="AQ803" t="b">
        <f t="shared" ca="1" si="473"/>
        <v>0</v>
      </c>
      <c r="AR803" s="124" t="e">
        <f t="shared" ca="1" si="496"/>
        <v>#N/A</v>
      </c>
      <c r="AS803" s="124" t="e">
        <f t="shared" ca="1" si="497"/>
        <v>#N/A</v>
      </c>
      <c r="AT803" t="e">
        <f t="shared" ca="1" si="506"/>
        <v>#N/A</v>
      </c>
      <c r="AU803" t="e">
        <f t="shared" ca="1" si="506"/>
        <v>#N/A</v>
      </c>
    </row>
    <row r="804" spans="1:47" x14ac:dyDescent="0.25">
      <c r="A804">
        <v>772</v>
      </c>
      <c r="B804" s="74">
        <f ca="1">OFFSET(InputPriceData!B$15,CalculationsAndCharts!$A804+$A$11,0,1,1)</f>
        <v>40469</v>
      </c>
      <c r="C804" s="3">
        <f ca="1">OFFSET(InputPriceData!G$15,CalculationsAndCharts!$A804+$A$11,0,1,1)</f>
        <v>203800</v>
      </c>
      <c r="D804" s="4">
        <f ca="1">OFFSET(InputPriceData!C$15,CalculationsAndCharts!$A804+$A$11,IF($C$7,7,0),1,1)</f>
        <v>28.99</v>
      </c>
      <c r="E804" s="4">
        <f ca="1">OFFSET(InputPriceData!D$15,CalculationsAndCharts!$A804+$A$11,IF($C$7,7,0),1,1)</f>
        <v>29.34</v>
      </c>
      <c r="F804" s="4">
        <f ca="1">OFFSET(InputPriceData!E$15,CalculationsAndCharts!$A804+$A$11,IF($C$7,7,0),1,1)</f>
        <v>28.95</v>
      </c>
      <c r="G804" s="4">
        <f ca="1">OFFSET(InputPriceData!F$15,CalculationsAndCharts!$A804+$A$11,IF($C$7,7,0),1,1)</f>
        <v>29.34</v>
      </c>
      <c r="H804" s="126" t="e">
        <f t="shared" si="476"/>
        <v>#N/A</v>
      </c>
      <c r="I804" s="41" t="e">
        <f t="shared" si="474"/>
        <v>#N/A</v>
      </c>
      <c r="J804" s="41" t="e">
        <f t="shared" si="474"/>
        <v>#N/A</v>
      </c>
      <c r="K804" s="215">
        <f t="shared" ca="1" si="477"/>
        <v>29.064341602641417</v>
      </c>
      <c r="L804" s="215">
        <f t="shared" ca="1" si="498"/>
        <v>29.064341602641417</v>
      </c>
      <c r="M804" s="121">
        <f t="shared" ca="1" si="478"/>
        <v>-0.21760451945655823</v>
      </c>
      <c r="N804" s="121">
        <f t="shared" ca="1" si="499"/>
        <v>-0.5730728822924841</v>
      </c>
      <c r="O804" s="121">
        <f t="shared" ca="1" si="500"/>
        <v>0.649228720698794</v>
      </c>
      <c r="P804" s="121">
        <f t="shared" ca="1" si="468"/>
        <v>-0.94906830381070473</v>
      </c>
      <c r="Q804" s="121">
        <f t="shared" ca="1" si="479"/>
        <v>0.23524752643120878</v>
      </c>
      <c r="R804" s="121">
        <f t="shared" ca="1" si="480"/>
        <v>0.44587902608645763</v>
      </c>
      <c r="S804" s="121"/>
      <c r="T804" s="124">
        <f t="shared" ca="1" si="481"/>
        <v>30</v>
      </c>
      <c r="U804" s="124">
        <f t="shared" ca="1" si="482"/>
        <v>27.45</v>
      </c>
      <c r="V804" s="121">
        <f t="shared" ca="1" si="483"/>
        <v>0.74117647058823533</v>
      </c>
      <c r="W804" s="121" t="e">
        <f t="shared" si="501"/>
        <v>#N/A</v>
      </c>
      <c r="X804" s="124">
        <f t="shared" si="502"/>
        <v>0.2</v>
      </c>
      <c r="Y804" s="124">
        <f t="shared" si="503"/>
        <v>0.8</v>
      </c>
      <c r="Z804" t="e">
        <f t="shared" ca="1" si="484"/>
        <v>#N/A</v>
      </c>
      <c r="AA804" t="e">
        <f t="shared" ca="1" si="485"/>
        <v>#N/A</v>
      </c>
      <c r="AB804" t="e">
        <f t="shared" ca="1" si="486"/>
        <v>#N/A</v>
      </c>
      <c r="AC804" t="e">
        <f t="shared" ca="1" si="487"/>
        <v>#N/A</v>
      </c>
      <c r="AD804" t="b">
        <f t="shared" ca="1" si="488"/>
        <v>0</v>
      </c>
      <c r="AE804" t="b">
        <f t="shared" ca="1" si="475"/>
        <v>0</v>
      </c>
      <c r="AF804" t="b">
        <f t="shared" ca="1" si="504"/>
        <v>0</v>
      </c>
      <c r="AG804" t="b">
        <f t="shared" ca="1" si="489"/>
        <v>0</v>
      </c>
      <c r="AH804" t="b">
        <f t="shared" ca="1" si="471"/>
        <v>0</v>
      </c>
      <c r="AI804" s="225" t="e">
        <f t="shared" ca="1" si="490"/>
        <v>#N/A</v>
      </c>
      <c r="AJ804" s="225" t="e">
        <f t="shared" ca="1" si="491"/>
        <v>#N/A</v>
      </c>
      <c r="AK804" s="225" t="e">
        <f t="shared" ca="1" si="492"/>
        <v>#N/A</v>
      </c>
      <c r="AL804" s="225" t="e">
        <f t="shared" ca="1" si="493"/>
        <v>#N/A</v>
      </c>
      <c r="AM804" t="b">
        <f t="shared" ca="1" si="494"/>
        <v>0</v>
      </c>
      <c r="AN804" t="b">
        <f t="shared" ca="1" si="472"/>
        <v>0</v>
      </c>
      <c r="AO804" t="b">
        <f t="shared" ca="1" si="505"/>
        <v>1</v>
      </c>
      <c r="AP804" t="b">
        <f t="shared" ca="1" si="495"/>
        <v>0</v>
      </c>
      <c r="AQ804" t="b">
        <f t="shared" ca="1" si="473"/>
        <v>0</v>
      </c>
      <c r="AR804" s="124" t="e">
        <f t="shared" ca="1" si="496"/>
        <v>#N/A</v>
      </c>
      <c r="AS804" s="124" t="e">
        <f t="shared" ca="1" si="497"/>
        <v>#N/A</v>
      </c>
      <c r="AT804" t="e">
        <f t="shared" ca="1" si="506"/>
        <v>#N/A</v>
      </c>
      <c r="AU804" t="e">
        <f t="shared" ca="1" si="506"/>
        <v>#N/A</v>
      </c>
    </row>
    <row r="805" spans="1:47" x14ac:dyDescent="0.25">
      <c r="A805">
        <v>773</v>
      </c>
      <c r="B805" s="74">
        <f ca="1">OFFSET(InputPriceData!B$15,CalculationsAndCharts!$A805+$A$11,0,1,1)</f>
        <v>40466</v>
      </c>
      <c r="C805" s="3">
        <f ca="1">OFFSET(InputPriceData!G$15,CalculationsAndCharts!$A805+$A$11,0,1,1)</f>
        <v>292600</v>
      </c>
      <c r="D805" s="4">
        <f ca="1">OFFSET(InputPriceData!C$15,CalculationsAndCharts!$A805+$A$11,IF($C$7,7,0),1,1)</f>
        <v>29.16</v>
      </c>
      <c r="E805" s="4">
        <f ca="1">OFFSET(InputPriceData!D$15,CalculationsAndCharts!$A805+$A$11,IF($C$7,7,0),1,1)</f>
        <v>29.2</v>
      </c>
      <c r="F805" s="4">
        <f ca="1">OFFSET(InputPriceData!E$15,CalculationsAndCharts!$A805+$A$11,IF($C$7,7,0),1,1)</f>
        <v>28.87</v>
      </c>
      <c r="G805" s="4">
        <f ca="1">OFFSET(InputPriceData!F$15,CalculationsAndCharts!$A805+$A$11,IF($C$7,7,0),1,1)</f>
        <v>28.93</v>
      </c>
      <c r="H805" s="126" t="e">
        <f t="shared" si="476"/>
        <v>#N/A</v>
      </c>
      <c r="I805" s="41" t="e">
        <f t="shared" si="474"/>
        <v>#N/A</v>
      </c>
      <c r="J805" s="41" t="e">
        <f t="shared" si="474"/>
        <v>#N/A</v>
      </c>
      <c r="K805" s="215">
        <f t="shared" ca="1" si="477"/>
        <v>29.111994008007805</v>
      </c>
      <c r="L805" s="215">
        <f t="shared" ca="1" si="498"/>
        <v>29.111994008007805</v>
      </c>
      <c r="M805" s="121">
        <f t="shared" ca="1" si="478"/>
        <v>-0.64576323449014039</v>
      </c>
      <c r="N805" s="121">
        <f t="shared" ca="1" si="499"/>
        <v>-0.55868594471531208</v>
      </c>
      <c r="O805" s="121">
        <f t="shared" ca="1" si="500"/>
        <v>0.649228720698794</v>
      </c>
      <c r="P805" s="121">
        <f t="shared" ca="1" si="468"/>
        <v>-1.1359800148770769</v>
      </c>
      <c r="Q805" s="121">
        <f t="shared" ca="1" si="479"/>
        <v>0.3233762297132956</v>
      </c>
      <c r="R805" s="121">
        <f t="shared" ca="1" si="480"/>
        <v>0.55922590520381965</v>
      </c>
      <c r="S805" s="121"/>
      <c r="T805" s="124">
        <f t="shared" ca="1" si="481"/>
        <v>30</v>
      </c>
      <c r="U805" s="124">
        <f t="shared" ca="1" si="482"/>
        <v>27.45</v>
      </c>
      <c r="V805" s="121">
        <f t="shared" ca="1" si="483"/>
        <v>0.58039215686274515</v>
      </c>
      <c r="W805" s="121" t="e">
        <f t="shared" si="501"/>
        <v>#N/A</v>
      </c>
      <c r="X805" s="124">
        <f t="shared" si="502"/>
        <v>0.2</v>
      </c>
      <c r="Y805" s="124">
        <f t="shared" si="503"/>
        <v>0.8</v>
      </c>
      <c r="Z805" t="e">
        <f t="shared" ca="1" si="484"/>
        <v>#N/A</v>
      </c>
      <c r="AA805" t="e">
        <f t="shared" ca="1" si="485"/>
        <v>#N/A</v>
      </c>
      <c r="AB805" t="e">
        <f t="shared" ca="1" si="486"/>
        <v>#N/A</v>
      </c>
      <c r="AC805" t="e">
        <f t="shared" ca="1" si="487"/>
        <v>#N/A</v>
      </c>
      <c r="AD805" t="b">
        <f t="shared" ca="1" si="488"/>
        <v>0</v>
      </c>
      <c r="AE805" t="b">
        <f t="shared" ca="1" si="475"/>
        <v>0</v>
      </c>
      <c r="AF805" t="b">
        <f t="shared" ca="1" si="504"/>
        <v>0</v>
      </c>
      <c r="AG805" t="b">
        <f t="shared" ca="1" si="489"/>
        <v>0</v>
      </c>
      <c r="AH805" t="b">
        <f t="shared" ca="1" si="471"/>
        <v>0</v>
      </c>
      <c r="AI805" s="225" t="e">
        <f t="shared" ca="1" si="490"/>
        <v>#N/A</v>
      </c>
      <c r="AJ805" s="225" t="e">
        <f t="shared" ca="1" si="491"/>
        <v>#N/A</v>
      </c>
      <c r="AK805" s="225" t="e">
        <f t="shared" ca="1" si="492"/>
        <v>#N/A</v>
      </c>
      <c r="AL805" s="225" t="e">
        <f t="shared" ca="1" si="493"/>
        <v>#N/A</v>
      </c>
      <c r="AM805" t="b">
        <f t="shared" ca="1" si="494"/>
        <v>0</v>
      </c>
      <c r="AN805" t="b">
        <f t="shared" ca="1" si="472"/>
        <v>0</v>
      </c>
      <c r="AO805" t="b">
        <f t="shared" ca="1" si="505"/>
        <v>1</v>
      </c>
      <c r="AP805" t="b">
        <f t="shared" ca="1" si="495"/>
        <v>0</v>
      </c>
      <c r="AQ805" t="b">
        <f t="shared" ca="1" si="473"/>
        <v>0</v>
      </c>
      <c r="AR805" s="124" t="e">
        <f t="shared" ca="1" si="496"/>
        <v>#N/A</v>
      </c>
      <c r="AS805" s="124" t="e">
        <f t="shared" ca="1" si="497"/>
        <v>#N/A</v>
      </c>
      <c r="AT805" t="e">
        <f t="shared" ca="1" si="506"/>
        <v>#N/A</v>
      </c>
      <c r="AU805" t="e">
        <f t="shared" ca="1" si="506"/>
        <v>#N/A</v>
      </c>
    </row>
    <row r="806" spans="1:47" x14ac:dyDescent="0.25">
      <c r="A806">
        <v>774</v>
      </c>
      <c r="B806" s="74">
        <f ca="1">OFFSET(InputPriceData!B$15,CalculationsAndCharts!$A806+$A$11,0,1,1)</f>
        <v>40465</v>
      </c>
      <c r="C806" s="3">
        <f ca="1">OFFSET(InputPriceData!G$15,CalculationsAndCharts!$A806+$A$11,0,1,1)</f>
        <v>824700</v>
      </c>
      <c r="D806" s="4">
        <f ca="1">OFFSET(InputPriceData!C$15,CalculationsAndCharts!$A806+$A$11,IF($C$7,7,0),1,1)</f>
        <v>29.21</v>
      </c>
      <c r="E806" s="4">
        <f ca="1">OFFSET(InputPriceData!D$15,CalculationsAndCharts!$A806+$A$11,IF($C$7,7,0),1,1)</f>
        <v>29.25</v>
      </c>
      <c r="F806" s="4">
        <f ca="1">OFFSET(InputPriceData!E$15,CalculationsAndCharts!$A806+$A$11,IF($C$7,7,0),1,1)</f>
        <v>28.15</v>
      </c>
      <c r="G806" s="4">
        <f ca="1">OFFSET(InputPriceData!F$15,CalculationsAndCharts!$A806+$A$11,IF($C$7,7,0),1,1)</f>
        <v>29</v>
      </c>
      <c r="H806" s="126" t="e">
        <f t="shared" si="476"/>
        <v>#N/A</v>
      </c>
      <c r="I806" s="41" t="e">
        <f t="shared" si="474"/>
        <v>#N/A</v>
      </c>
      <c r="J806" s="41" t="e">
        <f t="shared" si="474"/>
        <v>#N/A</v>
      </c>
      <c r="K806" s="215">
        <f t="shared" ca="1" si="477"/>
        <v>29.242012305575663</v>
      </c>
      <c r="L806" s="215">
        <f t="shared" ca="1" si="498"/>
        <v>29.242012305575663</v>
      </c>
      <c r="M806" s="121">
        <f t="shared" ca="1" si="478"/>
        <v>-0.62728207276294201</v>
      </c>
      <c r="N806" s="121">
        <f t="shared" ca="1" si="499"/>
        <v>-0.44554211081519907</v>
      </c>
      <c r="O806" s="121">
        <f t="shared" ca="1" si="500"/>
        <v>0.649228720698794</v>
      </c>
      <c r="P806" s="121">
        <f t="shared" ca="1" si="468"/>
        <v>-1.3153074952310275</v>
      </c>
      <c r="Q806" s="121">
        <f t="shared" ca="1" si="479"/>
        <v>0.44273318932131045</v>
      </c>
      <c r="R806" s="121">
        <f t="shared" ca="1" si="480"/>
        <v>0.66253537568394694</v>
      </c>
      <c r="S806" s="121"/>
      <c r="T806" s="124">
        <f t="shared" ca="1" si="481"/>
        <v>30</v>
      </c>
      <c r="U806" s="124">
        <f t="shared" ca="1" si="482"/>
        <v>27.42</v>
      </c>
      <c r="V806" s="121">
        <f t="shared" ca="1" si="483"/>
        <v>0.61240310077519355</v>
      </c>
      <c r="W806" s="121" t="e">
        <f t="shared" si="501"/>
        <v>#N/A</v>
      </c>
      <c r="X806" s="124">
        <f t="shared" si="502"/>
        <v>0.2</v>
      </c>
      <c r="Y806" s="124">
        <f t="shared" si="503"/>
        <v>0.8</v>
      </c>
      <c r="Z806" t="e">
        <f t="shared" ca="1" si="484"/>
        <v>#N/A</v>
      </c>
      <c r="AA806" t="e">
        <f t="shared" ca="1" si="485"/>
        <v>#N/A</v>
      </c>
      <c r="AB806" t="e">
        <f t="shared" ca="1" si="486"/>
        <v>#N/A</v>
      </c>
      <c r="AC806" t="e">
        <f t="shared" ca="1" si="487"/>
        <v>#N/A</v>
      </c>
      <c r="AD806" t="b">
        <f t="shared" ca="1" si="488"/>
        <v>0</v>
      </c>
      <c r="AE806" t="b">
        <f t="shared" ca="1" si="475"/>
        <v>0</v>
      </c>
      <c r="AF806" t="b">
        <f t="shared" ca="1" si="504"/>
        <v>0</v>
      </c>
      <c r="AG806" t="b">
        <f t="shared" ca="1" si="489"/>
        <v>0</v>
      </c>
      <c r="AH806" t="b">
        <f t="shared" ca="1" si="471"/>
        <v>0</v>
      </c>
      <c r="AI806" s="225" t="e">
        <f t="shared" ca="1" si="490"/>
        <v>#N/A</v>
      </c>
      <c r="AJ806" s="225" t="e">
        <f t="shared" ca="1" si="491"/>
        <v>#N/A</v>
      </c>
      <c r="AK806" s="225" t="e">
        <f t="shared" ca="1" si="492"/>
        <v>#N/A</v>
      </c>
      <c r="AL806" s="225" t="e">
        <f t="shared" ca="1" si="493"/>
        <v>#N/A</v>
      </c>
      <c r="AM806" t="b">
        <f t="shared" ca="1" si="494"/>
        <v>0</v>
      </c>
      <c r="AN806" t="b">
        <f t="shared" ca="1" si="472"/>
        <v>0</v>
      </c>
      <c r="AO806" t="b">
        <f t="shared" ca="1" si="505"/>
        <v>1</v>
      </c>
      <c r="AP806" t="b">
        <f t="shared" ca="1" si="495"/>
        <v>0</v>
      </c>
      <c r="AQ806" t="b">
        <f t="shared" ca="1" si="473"/>
        <v>0</v>
      </c>
      <c r="AR806" s="124" t="e">
        <f t="shared" ca="1" si="496"/>
        <v>#N/A</v>
      </c>
      <c r="AS806" s="124" t="e">
        <f t="shared" ca="1" si="497"/>
        <v>#N/A</v>
      </c>
      <c r="AT806" t="e">
        <f t="shared" ca="1" si="506"/>
        <v>#N/A</v>
      </c>
      <c r="AU806" t="e">
        <f t="shared" ca="1" si="506"/>
        <v>#N/A</v>
      </c>
    </row>
    <row r="807" spans="1:47" x14ac:dyDescent="0.25">
      <c r="A807">
        <v>775</v>
      </c>
      <c r="B807" s="74">
        <f ca="1">OFFSET(InputPriceData!B$15,CalculationsAndCharts!$A807+$A$11,0,1,1)</f>
        <v>40464</v>
      </c>
      <c r="C807" s="3">
        <f ca="1">OFFSET(InputPriceData!G$15,CalculationsAndCharts!$A807+$A$11,0,1,1)</f>
        <v>604800</v>
      </c>
      <c r="D807" s="4">
        <f ca="1">OFFSET(InputPriceData!C$15,CalculationsAndCharts!$A807+$A$11,IF($C$7,7,0),1,1)</f>
        <v>29</v>
      </c>
      <c r="E807" s="4">
        <f ca="1">OFFSET(InputPriceData!D$15,CalculationsAndCharts!$A807+$A$11,IF($C$7,7,0),1,1)</f>
        <v>29.32</v>
      </c>
      <c r="F807" s="4">
        <f ca="1">OFFSET(InputPriceData!E$15,CalculationsAndCharts!$A807+$A$11,IF($C$7,7,0),1,1)</f>
        <v>28.76</v>
      </c>
      <c r="G807" s="4">
        <f ca="1">OFFSET(InputPriceData!F$15,CalculationsAndCharts!$A807+$A$11,IF($C$7,7,0),1,1)</f>
        <v>29.24</v>
      </c>
      <c r="H807" s="126" t="e">
        <f t="shared" si="476"/>
        <v>#N/A</v>
      </c>
      <c r="I807" s="41" t="e">
        <f t="shared" si="474"/>
        <v>#N/A</v>
      </c>
      <c r="J807" s="41" t="e">
        <f t="shared" si="474"/>
        <v>#N/A</v>
      </c>
      <c r="K807" s="215">
        <f t="shared" ca="1" si="477"/>
        <v>29.38764151159257</v>
      </c>
      <c r="L807" s="215">
        <f t="shared" ca="1" si="498"/>
        <v>29.38764151159257</v>
      </c>
      <c r="M807" s="121">
        <f t="shared" ca="1" si="478"/>
        <v>-0.41221260009086474</v>
      </c>
      <c r="N807" s="121">
        <f t="shared" ca="1" si="499"/>
        <v>-0.28799156466671288</v>
      </c>
      <c r="O807" s="121">
        <f t="shared" ca="1" si="500"/>
        <v>0.649228720698794</v>
      </c>
      <c r="P807" s="121">
        <f t="shared" ca="1" si="468"/>
        <v>-1.5049166173137869</v>
      </c>
      <c r="Q807" s="121">
        <f t="shared" ca="1" si="479"/>
        <v>0.56492244565532046</v>
      </c>
      <c r="R807" s="121">
        <f t="shared" ca="1" si="480"/>
        <v>0.74170722995457217</v>
      </c>
      <c r="S807" s="121"/>
      <c r="T807" s="124">
        <f t="shared" ca="1" si="481"/>
        <v>30</v>
      </c>
      <c r="U807" s="124">
        <f t="shared" ca="1" si="482"/>
        <v>27.42</v>
      </c>
      <c r="V807" s="121">
        <f t="shared" ca="1" si="483"/>
        <v>0.70542635658914654</v>
      </c>
      <c r="W807" s="121" t="e">
        <f t="shared" si="501"/>
        <v>#N/A</v>
      </c>
      <c r="X807" s="124">
        <f t="shared" si="502"/>
        <v>0.2</v>
      </c>
      <c r="Y807" s="124">
        <f t="shared" si="503"/>
        <v>0.8</v>
      </c>
      <c r="Z807" t="e">
        <f t="shared" ca="1" si="484"/>
        <v>#N/A</v>
      </c>
      <c r="AA807" t="e">
        <f t="shared" ca="1" si="485"/>
        <v>#N/A</v>
      </c>
      <c r="AB807" t="e">
        <f t="shared" ca="1" si="486"/>
        <v>#N/A</v>
      </c>
      <c r="AC807" t="e">
        <f t="shared" ca="1" si="487"/>
        <v>#N/A</v>
      </c>
      <c r="AD807" t="b">
        <f t="shared" ca="1" si="488"/>
        <v>0</v>
      </c>
      <c r="AE807" t="b">
        <f t="shared" ca="1" si="475"/>
        <v>0</v>
      </c>
      <c r="AF807" t="b">
        <f t="shared" ca="1" si="504"/>
        <v>0</v>
      </c>
      <c r="AG807" t="b">
        <f t="shared" ca="1" si="489"/>
        <v>0</v>
      </c>
      <c r="AH807" t="b">
        <f t="shared" ca="1" si="471"/>
        <v>0</v>
      </c>
      <c r="AI807" s="225" t="e">
        <f t="shared" ca="1" si="490"/>
        <v>#N/A</v>
      </c>
      <c r="AJ807" s="225" t="e">
        <f t="shared" ca="1" si="491"/>
        <v>#N/A</v>
      </c>
      <c r="AK807" s="225" t="e">
        <f t="shared" ca="1" si="492"/>
        <v>#N/A</v>
      </c>
      <c r="AL807" s="225" t="e">
        <f t="shared" ca="1" si="493"/>
        <v>#N/A</v>
      </c>
      <c r="AM807" t="b">
        <f t="shared" ca="1" si="494"/>
        <v>0</v>
      </c>
      <c r="AN807" t="b">
        <f t="shared" ca="1" si="472"/>
        <v>0</v>
      </c>
      <c r="AO807" t="b">
        <f t="shared" ca="1" si="505"/>
        <v>1</v>
      </c>
      <c r="AP807" t="b">
        <f t="shared" ca="1" si="495"/>
        <v>0</v>
      </c>
      <c r="AQ807" t="b">
        <f t="shared" ca="1" si="473"/>
        <v>0</v>
      </c>
      <c r="AR807" s="124" t="e">
        <f t="shared" ca="1" si="496"/>
        <v>#N/A</v>
      </c>
      <c r="AS807" s="124" t="e">
        <f t="shared" ca="1" si="497"/>
        <v>#N/A</v>
      </c>
      <c r="AT807" t="e">
        <f t="shared" ca="1" si="506"/>
        <v>#N/A</v>
      </c>
      <c r="AU807" t="e">
        <f t="shared" ca="1" si="506"/>
        <v>#N/A</v>
      </c>
    </row>
    <row r="808" spans="1:47" x14ac:dyDescent="0.25">
      <c r="A808">
        <v>776</v>
      </c>
      <c r="B808" s="74">
        <f ca="1">OFFSET(InputPriceData!B$15,CalculationsAndCharts!$A808+$A$11,0,1,1)</f>
        <v>40463</v>
      </c>
      <c r="C808" s="3">
        <f ca="1">OFFSET(InputPriceData!G$15,CalculationsAndCharts!$A808+$A$11,0,1,1)</f>
        <v>970800</v>
      </c>
      <c r="D808" s="4">
        <f ca="1">OFFSET(InputPriceData!C$15,CalculationsAndCharts!$A808+$A$11,IF($C$7,7,0),1,1)</f>
        <v>29.31</v>
      </c>
      <c r="E808" s="4">
        <f ca="1">OFFSET(InputPriceData!D$15,CalculationsAndCharts!$A808+$A$11,IF($C$7,7,0),1,1)</f>
        <v>29.68</v>
      </c>
      <c r="F808" s="4">
        <f ca="1">OFFSET(InputPriceData!E$15,CalculationsAndCharts!$A808+$A$11,IF($C$7,7,0),1,1)</f>
        <v>28.68</v>
      </c>
      <c r="G808" s="4">
        <f ca="1">OFFSET(InputPriceData!F$15,CalculationsAndCharts!$A808+$A$11,IF($C$7,7,0),1,1)</f>
        <v>28.81</v>
      </c>
      <c r="H808" s="126" t="e">
        <f t="shared" si="476"/>
        <v>#N/A</v>
      </c>
      <c r="I808" s="41" t="e">
        <f t="shared" si="474"/>
        <v>#N/A</v>
      </c>
      <c r="J808" s="41" t="e">
        <f t="shared" si="474"/>
        <v>#N/A</v>
      </c>
      <c r="K808" s="215">
        <f t="shared" ca="1" si="477"/>
        <v>29.576993431825493</v>
      </c>
      <c r="L808" s="215">
        <f t="shared" ca="1" si="498"/>
        <v>29.576993431825493</v>
      </c>
      <c r="M808" s="121">
        <f t="shared" ca="1" si="478"/>
        <v>-0.88609996630272381</v>
      </c>
      <c r="N808" s="121">
        <f t="shared" ca="1" si="499"/>
        <v>-4.7568704710072671E-2</v>
      </c>
      <c r="O808" s="121">
        <f t="shared" ca="1" si="500"/>
        <v>0.649228720698794</v>
      </c>
      <c r="P808" s="121">
        <f t="shared" ref="P808:P871" ca="1" si="507">MIN(OFFSET(N808,0,0,$A$22,1))</f>
        <v>-1.7006484450916397</v>
      </c>
      <c r="Q808" s="121">
        <f t="shared" ca="1" si="479"/>
        <v>0.70347495794552173</v>
      </c>
      <c r="R808" s="121">
        <f t="shared" ca="1" si="480"/>
        <v>0.78779617316242867</v>
      </c>
      <c r="S808" s="121"/>
      <c r="T808" s="124">
        <f t="shared" ca="1" si="481"/>
        <v>30</v>
      </c>
      <c r="U808" s="124">
        <f t="shared" ca="1" si="482"/>
        <v>27.42</v>
      </c>
      <c r="V808" s="121">
        <f t="shared" ca="1" si="483"/>
        <v>0.5387596899224798</v>
      </c>
      <c r="W808" s="121" t="e">
        <f t="shared" si="501"/>
        <v>#N/A</v>
      </c>
      <c r="X808" s="124">
        <f t="shared" si="502"/>
        <v>0.2</v>
      </c>
      <c r="Y808" s="124">
        <f t="shared" si="503"/>
        <v>0.8</v>
      </c>
      <c r="Z808" t="e">
        <f t="shared" ca="1" si="484"/>
        <v>#N/A</v>
      </c>
      <c r="AA808" t="e">
        <f t="shared" ca="1" si="485"/>
        <v>#N/A</v>
      </c>
      <c r="AB808" t="e">
        <f t="shared" ca="1" si="486"/>
        <v>#N/A</v>
      </c>
      <c r="AC808" t="e">
        <f t="shared" ca="1" si="487"/>
        <v>#N/A</v>
      </c>
      <c r="AD808" t="b">
        <f t="shared" ca="1" si="488"/>
        <v>0</v>
      </c>
      <c r="AE808" t="b">
        <f t="shared" ca="1" si="475"/>
        <v>0</v>
      </c>
      <c r="AF808" t="b">
        <f t="shared" ca="1" si="504"/>
        <v>0</v>
      </c>
      <c r="AG808" t="b">
        <f t="shared" ca="1" si="489"/>
        <v>0</v>
      </c>
      <c r="AH808" t="b">
        <f t="shared" ca="1" si="471"/>
        <v>0</v>
      </c>
      <c r="AI808" s="225" t="e">
        <f t="shared" ca="1" si="490"/>
        <v>#N/A</v>
      </c>
      <c r="AJ808" s="225" t="e">
        <f t="shared" ca="1" si="491"/>
        <v>#N/A</v>
      </c>
      <c r="AK808" s="225" t="e">
        <f t="shared" ca="1" si="492"/>
        <v>#N/A</v>
      </c>
      <c r="AL808" s="225" t="e">
        <f t="shared" ca="1" si="493"/>
        <v>#N/A</v>
      </c>
      <c r="AM808" t="b">
        <f t="shared" ca="1" si="494"/>
        <v>0</v>
      </c>
      <c r="AN808" t="b">
        <f t="shared" ca="1" si="472"/>
        <v>0</v>
      </c>
      <c r="AO808" t="b">
        <f t="shared" ca="1" si="505"/>
        <v>1</v>
      </c>
      <c r="AP808" t="b">
        <f t="shared" ca="1" si="495"/>
        <v>0</v>
      </c>
      <c r="AQ808" t="b">
        <f t="shared" ca="1" si="473"/>
        <v>0</v>
      </c>
      <c r="AR808" s="124" t="e">
        <f t="shared" ca="1" si="496"/>
        <v>#N/A</v>
      </c>
      <c r="AS808" s="124" t="e">
        <f t="shared" ca="1" si="497"/>
        <v>#N/A</v>
      </c>
      <c r="AT808" t="e">
        <f t="shared" ca="1" si="506"/>
        <v>#N/A</v>
      </c>
      <c r="AU808" t="e">
        <f t="shared" ca="1" si="506"/>
        <v>#N/A</v>
      </c>
    </row>
    <row r="809" spans="1:47" x14ac:dyDescent="0.25">
      <c r="A809">
        <v>777</v>
      </c>
      <c r="B809" s="74">
        <f ca="1">OFFSET(InputPriceData!B$15,CalculationsAndCharts!$A809+$A$11,0,1,1)</f>
        <v>40462</v>
      </c>
      <c r="C809" s="3">
        <f ca="1">OFFSET(InputPriceData!G$15,CalculationsAndCharts!$A809+$A$11,0,1,1)</f>
        <v>649900</v>
      </c>
      <c r="D809" s="4">
        <f ca="1">OFFSET(InputPriceData!C$15,CalculationsAndCharts!$A809+$A$11,IF($C$7,7,0),1,1)</f>
        <v>30.07</v>
      </c>
      <c r="E809" s="4">
        <f ca="1">OFFSET(InputPriceData!D$15,CalculationsAndCharts!$A809+$A$11,IF($C$7,7,0),1,1)</f>
        <v>30.07</v>
      </c>
      <c r="F809" s="4">
        <f ca="1">OFFSET(InputPriceData!E$15,CalculationsAndCharts!$A809+$A$11,IF($C$7,7,0),1,1)</f>
        <v>29.27</v>
      </c>
      <c r="G809" s="4">
        <f ca="1">OFFSET(InputPriceData!F$15,CalculationsAndCharts!$A809+$A$11,IF($C$7,7,0),1,1)</f>
        <v>29.34</v>
      </c>
      <c r="H809" s="126" t="e">
        <f t="shared" si="476"/>
        <v>#N/A</v>
      </c>
      <c r="I809" s="41" t="e">
        <f t="shared" si="474"/>
        <v>#N/A</v>
      </c>
      <c r="J809" s="41" t="e">
        <f t="shared" si="474"/>
        <v>#N/A</v>
      </c>
      <c r="K809" s="215">
        <f t="shared" ca="1" si="477"/>
        <v>29.697643623772201</v>
      </c>
      <c r="L809" s="215">
        <f t="shared" ca="1" si="498"/>
        <v>29.697643623772201</v>
      </c>
      <c r="M809" s="121">
        <f t="shared" ca="1" si="478"/>
        <v>-0.39264969111845349</v>
      </c>
      <c r="N809" s="121">
        <f t="shared" ca="1" si="499"/>
        <v>0.16672912359282652</v>
      </c>
      <c r="O809" s="121">
        <f t="shared" ca="1" si="500"/>
        <v>0.649228720698794</v>
      </c>
      <c r="P809" s="121">
        <f t="shared" ca="1" si="507"/>
        <v>-1.8447938705598426</v>
      </c>
      <c r="Q809" s="121">
        <f t="shared" ca="1" si="479"/>
        <v>0.80653759962035121</v>
      </c>
      <c r="R809" s="121">
        <f t="shared" ca="1" si="480"/>
        <v>0.80532130501118893</v>
      </c>
      <c r="S809" s="121"/>
      <c r="T809" s="124">
        <f t="shared" ca="1" si="481"/>
        <v>30</v>
      </c>
      <c r="U809" s="124">
        <f t="shared" ca="1" si="482"/>
        <v>27.4</v>
      </c>
      <c r="V809" s="121">
        <f t="shared" ca="1" si="483"/>
        <v>0.74615384615384628</v>
      </c>
      <c r="W809" s="121" t="e">
        <f t="shared" si="501"/>
        <v>#N/A</v>
      </c>
      <c r="X809" s="124">
        <f t="shared" si="502"/>
        <v>0.2</v>
      </c>
      <c r="Y809" s="124">
        <f t="shared" si="503"/>
        <v>0.8</v>
      </c>
      <c r="Z809" t="e">
        <f t="shared" ca="1" si="484"/>
        <v>#N/A</v>
      </c>
      <c r="AA809" t="e">
        <f t="shared" ca="1" si="485"/>
        <v>#N/A</v>
      </c>
      <c r="AB809" t="e">
        <f t="shared" ca="1" si="486"/>
        <v>#N/A</v>
      </c>
      <c r="AC809" t="e">
        <f t="shared" ca="1" si="487"/>
        <v>#N/A</v>
      </c>
      <c r="AD809" t="b">
        <f t="shared" ca="1" si="488"/>
        <v>0</v>
      </c>
      <c r="AE809" t="b">
        <f t="shared" ca="1" si="475"/>
        <v>0</v>
      </c>
      <c r="AF809" t="b">
        <f t="shared" ca="1" si="504"/>
        <v>0</v>
      </c>
      <c r="AG809" t="b">
        <f t="shared" ca="1" si="489"/>
        <v>0</v>
      </c>
      <c r="AH809" t="b">
        <f t="shared" ca="1" si="471"/>
        <v>0</v>
      </c>
      <c r="AI809" s="225" t="e">
        <f t="shared" ca="1" si="490"/>
        <v>#N/A</v>
      </c>
      <c r="AJ809" s="225" t="e">
        <f t="shared" ca="1" si="491"/>
        <v>#N/A</v>
      </c>
      <c r="AK809" s="225" t="e">
        <f t="shared" ca="1" si="492"/>
        <v>#N/A</v>
      </c>
      <c r="AL809" s="225" t="e">
        <f t="shared" ca="1" si="493"/>
        <v>#N/A</v>
      </c>
      <c r="AM809" t="b">
        <f t="shared" ca="1" si="494"/>
        <v>0</v>
      </c>
      <c r="AN809" t="b">
        <f t="shared" ca="1" si="472"/>
        <v>0</v>
      </c>
      <c r="AO809" t="b">
        <f t="shared" ca="1" si="505"/>
        <v>1</v>
      </c>
      <c r="AP809" t="b">
        <f t="shared" ca="1" si="495"/>
        <v>0</v>
      </c>
      <c r="AQ809" t="b">
        <f t="shared" ca="1" si="473"/>
        <v>0</v>
      </c>
      <c r="AR809" s="124" t="e">
        <f t="shared" ca="1" si="496"/>
        <v>#N/A</v>
      </c>
      <c r="AS809" s="124" t="e">
        <f t="shared" ca="1" si="497"/>
        <v>#N/A</v>
      </c>
      <c r="AT809" t="e">
        <f t="shared" ca="1" si="506"/>
        <v>#N/A</v>
      </c>
      <c r="AU809" t="e">
        <f t="shared" ca="1" si="506"/>
        <v>#N/A</v>
      </c>
    </row>
    <row r="810" spans="1:47" x14ac:dyDescent="0.25">
      <c r="A810">
        <v>778</v>
      </c>
      <c r="B810" s="74">
        <f ca="1">OFFSET(InputPriceData!B$15,CalculationsAndCharts!$A810+$A$11,0,1,1)</f>
        <v>40459</v>
      </c>
      <c r="C810" s="3">
        <f ca="1">OFFSET(InputPriceData!G$15,CalculationsAndCharts!$A810+$A$11,0,1,1)</f>
        <v>385200</v>
      </c>
      <c r="D810" s="4">
        <f ca="1">OFFSET(InputPriceData!C$15,CalculationsAndCharts!$A810+$A$11,IF($C$7,7,0),1,1)</f>
        <v>29.8</v>
      </c>
      <c r="E810" s="4">
        <f ca="1">OFFSET(InputPriceData!D$15,CalculationsAndCharts!$A810+$A$11,IF($C$7,7,0),1,1)</f>
        <v>30.13</v>
      </c>
      <c r="F810" s="4">
        <f ca="1">OFFSET(InputPriceData!E$15,CalculationsAndCharts!$A810+$A$11,IF($C$7,7,0),1,1)</f>
        <v>29.54</v>
      </c>
      <c r="G810" s="4">
        <f ca="1">OFFSET(InputPriceData!F$15,CalculationsAndCharts!$A810+$A$11,IF($C$7,7,0),1,1)</f>
        <v>30</v>
      </c>
      <c r="H810" s="126" t="e">
        <f t="shared" si="476"/>
        <v>#N/A</v>
      </c>
      <c r="I810" s="41" t="e">
        <f t="shared" si="474"/>
        <v>#N/A</v>
      </c>
      <c r="J810" s="41" t="e">
        <f t="shared" si="474"/>
        <v>#N/A</v>
      </c>
      <c r="K810" s="215">
        <f t="shared" ca="1" si="477"/>
        <v>29.607774540447096</v>
      </c>
      <c r="L810" s="215">
        <f t="shared" ca="1" si="498"/>
        <v>29.607774540447096</v>
      </c>
      <c r="M810" s="121">
        <f t="shared" ca="1" si="478"/>
        <v>0.34792412996362615</v>
      </c>
      <c r="N810" s="121">
        <f t="shared" ca="1" si="499"/>
        <v>0.19163711335433406</v>
      </c>
      <c r="O810" s="121">
        <f t="shared" ca="1" si="500"/>
        <v>0.649228720698794</v>
      </c>
      <c r="P810" s="121">
        <f t="shared" ca="1" si="507"/>
        <v>-1.9446964761872993</v>
      </c>
      <c r="Q810" s="121">
        <f t="shared" ca="1" si="479"/>
        <v>0.82359105501817054</v>
      </c>
      <c r="R810" s="121">
        <f t="shared" ca="1" si="480"/>
        <v>0.81696407926876136</v>
      </c>
      <c r="S810" s="121"/>
      <c r="T810" s="124">
        <f t="shared" ca="1" si="481"/>
        <v>30</v>
      </c>
      <c r="U810" s="124">
        <f t="shared" ca="1" si="482"/>
        <v>27.4</v>
      </c>
      <c r="V810" s="121">
        <f t="shared" ca="1" si="483"/>
        <v>1</v>
      </c>
      <c r="W810" s="121" t="e">
        <f t="shared" si="501"/>
        <v>#N/A</v>
      </c>
      <c r="X810" s="124">
        <f t="shared" si="502"/>
        <v>0.2</v>
      </c>
      <c r="Y810" s="124">
        <f t="shared" si="503"/>
        <v>0.8</v>
      </c>
      <c r="Z810" t="e">
        <f t="shared" ca="1" si="484"/>
        <v>#N/A</v>
      </c>
      <c r="AA810" t="e">
        <f t="shared" ca="1" si="485"/>
        <v>#N/A</v>
      </c>
      <c r="AB810" t="e">
        <f t="shared" ca="1" si="486"/>
        <v>#N/A</v>
      </c>
      <c r="AC810" t="e">
        <f t="shared" ca="1" si="487"/>
        <v>#N/A</v>
      </c>
      <c r="AD810" t="b">
        <f t="shared" ca="1" si="488"/>
        <v>0</v>
      </c>
      <c r="AE810" t="b">
        <f t="shared" ca="1" si="475"/>
        <v>0</v>
      </c>
      <c r="AF810" t="b">
        <f t="shared" ca="1" si="504"/>
        <v>0</v>
      </c>
      <c r="AG810" t="b">
        <f t="shared" ca="1" si="489"/>
        <v>0</v>
      </c>
      <c r="AH810" t="b">
        <f t="shared" ca="1" si="471"/>
        <v>0</v>
      </c>
      <c r="AI810" s="225" t="e">
        <f t="shared" ca="1" si="490"/>
        <v>#N/A</v>
      </c>
      <c r="AJ810" s="225" t="e">
        <f t="shared" ca="1" si="491"/>
        <v>#N/A</v>
      </c>
      <c r="AK810" s="225" t="e">
        <f t="shared" ca="1" si="492"/>
        <v>#N/A</v>
      </c>
      <c r="AL810" s="225" t="e">
        <f t="shared" ca="1" si="493"/>
        <v>#N/A</v>
      </c>
      <c r="AM810" t="b">
        <f t="shared" ca="1" si="494"/>
        <v>0</v>
      </c>
      <c r="AN810" t="b">
        <f t="shared" ca="1" si="472"/>
        <v>0</v>
      </c>
      <c r="AO810" t="b">
        <f t="shared" ca="1" si="505"/>
        <v>1</v>
      </c>
      <c r="AP810" t="b">
        <f t="shared" ca="1" si="495"/>
        <v>0</v>
      </c>
      <c r="AQ810" t="b">
        <f t="shared" ca="1" si="473"/>
        <v>0</v>
      </c>
      <c r="AR810" s="124" t="e">
        <f t="shared" ca="1" si="496"/>
        <v>#N/A</v>
      </c>
      <c r="AS810" s="124" t="e">
        <f t="shared" ca="1" si="497"/>
        <v>#N/A</v>
      </c>
      <c r="AT810" t="e">
        <f t="shared" ca="1" si="506"/>
        <v>#N/A</v>
      </c>
      <c r="AU810" t="e">
        <f t="shared" ca="1" si="506"/>
        <v>#N/A</v>
      </c>
    </row>
    <row r="811" spans="1:47" x14ac:dyDescent="0.25">
      <c r="A811">
        <v>779</v>
      </c>
      <c r="B811" s="74">
        <f ca="1">OFFSET(InputPriceData!B$15,CalculationsAndCharts!$A811+$A$11,0,1,1)</f>
        <v>40458</v>
      </c>
      <c r="C811" s="3">
        <f ca="1">OFFSET(InputPriceData!G$15,CalculationsAndCharts!$A811+$A$11,0,1,1)</f>
        <v>335700</v>
      </c>
      <c r="D811" s="4">
        <f ca="1">OFFSET(InputPriceData!C$15,CalculationsAndCharts!$A811+$A$11,IF($C$7,7,0),1,1)</f>
        <v>29.79</v>
      </c>
      <c r="E811" s="4">
        <f ca="1">OFFSET(InputPriceData!D$15,CalculationsAndCharts!$A811+$A$11,IF($C$7,7,0),1,1)</f>
        <v>29.98</v>
      </c>
      <c r="F811" s="4">
        <f ca="1">OFFSET(InputPriceData!E$15,CalculationsAndCharts!$A811+$A$11,IF($C$7,7,0),1,1)</f>
        <v>29.48</v>
      </c>
      <c r="G811" s="4">
        <f ca="1">OFFSET(InputPriceData!F$15,CalculationsAndCharts!$A811+$A$11,IF($C$7,7,0),1,1)</f>
        <v>29.83</v>
      </c>
      <c r="H811" s="126" t="e">
        <f t="shared" si="476"/>
        <v>#N/A</v>
      </c>
      <c r="I811" s="41" t="e">
        <f t="shared" si="474"/>
        <v>#N/A</v>
      </c>
      <c r="J811" s="41" t="e">
        <f t="shared" si="474"/>
        <v>#N/A</v>
      </c>
      <c r="K811" s="215">
        <f t="shared" ca="1" si="477"/>
        <v>29.427569541534453</v>
      </c>
      <c r="L811" s="215">
        <f t="shared" ca="1" si="498"/>
        <v>29.427569541534453</v>
      </c>
      <c r="M811" s="121">
        <f t="shared" ca="1" si="478"/>
        <v>0.32347618925458094</v>
      </c>
      <c r="N811" s="121">
        <f t="shared" ca="1" si="499"/>
        <v>0.12048909012246931</v>
      </c>
      <c r="O811" s="121">
        <f t="shared" ca="1" si="500"/>
        <v>0.649228720698794</v>
      </c>
      <c r="P811" s="121">
        <f t="shared" ca="1" si="507"/>
        <v>-1.9938780101262958</v>
      </c>
      <c r="Q811" s="121">
        <f t="shared" ca="1" si="479"/>
        <v>0.7999552479625861</v>
      </c>
      <c r="R811" s="121">
        <f t="shared" ca="1" si="480"/>
        <v>0.8441023808478112</v>
      </c>
      <c r="S811" s="121"/>
      <c r="T811" s="124">
        <f t="shared" ca="1" si="481"/>
        <v>29.83</v>
      </c>
      <c r="U811" s="124">
        <f t="shared" ca="1" si="482"/>
        <v>27.4</v>
      </c>
      <c r="V811" s="121">
        <f t="shared" ca="1" si="483"/>
        <v>1</v>
      </c>
      <c r="W811" s="121" t="e">
        <f t="shared" si="501"/>
        <v>#N/A</v>
      </c>
      <c r="X811" s="124">
        <f t="shared" si="502"/>
        <v>0.2</v>
      </c>
      <c r="Y811" s="124">
        <f t="shared" si="503"/>
        <v>0.8</v>
      </c>
      <c r="Z811" t="e">
        <f t="shared" ca="1" si="484"/>
        <v>#N/A</v>
      </c>
      <c r="AA811" t="e">
        <f t="shared" ca="1" si="485"/>
        <v>#N/A</v>
      </c>
      <c r="AB811" t="e">
        <f t="shared" ca="1" si="486"/>
        <v>#N/A</v>
      </c>
      <c r="AC811" t="e">
        <f t="shared" ca="1" si="487"/>
        <v>#N/A</v>
      </c>
      <c r="AD811" t="b">
        <f t="shared" ca="1" si="488"/>
        <v>0</v>
      </c>
      <c r="AE811" t="b">
        <f t="shared" ca="1" si="475"/>
        <v>0</v>
      </c>
      <c r="AF811" t="b">
        <f t="shared" ca="1" si="504"/>
        <v>0</v>
      </c>
      <c r="AG811" t="b">
        <f t="shared" ca="1" si="489"/>
        <v>0</v>
      </c>
      <c r="AH811" t="b">
        <f t="shared" ca="1" si="471"/>
        <v>0</v>
      </c>
      <c r="AI811" s="225" t="e">
        <f t="shared" ca="1" si="490"/>
        <v>#N/A</v>
      </c>
      <c r="AJ811" s="225" t="e">
        <f t="shared" ca="1" si="491"/>
        <v>#N/A</v>
      </c>
      <c r="AK811" s="225" t="e">
        <f t="shared" ca="1" si="492"/>
        <v>#N/A</v>
      </c>
      <c r="AL811" s="225" t="e">
        <f t="shared" ca="1" si="493"/>
        <v>#N/A</v>
      </c>
      <c r="AM811" t="b">
        <f t="shared" ca="1" si="494"/>
        <v>0</v>
      </c>
      <c r="AN811" t="b">
        <f t="shared" ca="1" si="472"/>
        <v>0</v>
      </c>
      <c r="AO811" t="b">
        <f t="shared" ca="1" si="505"/>
        <v>1</v>
      </c>
      <c r="AP811" t="b">
        <f t="shared" ca="1" si="495"/>
        <v>0</v>
      </c>
      <c r="AQ811" t="b">
        <f t="shared" ca="1" si="473"/>
        <v>0</v>
      </c>
      <c r="AR811" s="124" t="e">
        <f t="shared" ca="1" si="496"/>
        <v>#N/A</v>
      </c>
      <c r="AS811" s="124" t="e">
        <f t="shared" ca="1" si="497"/>
        <v>#N/A</v>
      </c>
      <c r="AT811" t="e">
        <f t="shared" ca="1" si="506"/>
        <v>#N/A</v>
      </c>
      <c r="AU811" t="e">
        <f t="shared" ca="1" si="506"/>
        <v>#N/A</v>
      </c>
    </row>
    <row r="812" spans="1:47" x14ac:dyDescent="0.25">
      <c r="A812">
        <v>780</v>
      </c>
      <c r="B812" s="74">
        <f ca="1">OFFSET(InputPriceData!B$15,CalculationsAndCharts!$A812+$A$11,0,1,1)</f>
        <v>40457</v>
      </c>
      <c r="C812" s="3">
        <f ca="1">OFFSET(InputPriceData!G$15,CalculationsAndCharts!$A812+$A$11,0,1,1)</f>
        <v>304000</v>
      </c>
      <c r="D812" s="4">
        <f ca="1">OFFSET(InputPriceData!C$15,CalculationsAndCharts!$A812+$A$11,IF($C$7,7,0),1,1)</f>
        <v>29.2</v>
      </c>
      <c r="E812" s="4">
        <f ca="1">OFFSET(InputPriceData!D$15,CalculationsAndCharts!$A812+$A$11,IF($C$7,7,0),1,1)</f>
        <v>29.76</v>
      </c>
      <c r="F812" s="4">
        <f ca="1">OFFSET(InputPriceData!E$15,CalculationsAndCharts!$A812+$A$11,IF($C$7,7,0),1,1)</f>
        <v>29.16</v>
      </c>
      <c r="G812" s="4">
        <f ca="1">OFFSET(InputPriceData!F$15,CalculationsAndCharts!$A812+$A$11,IF($C$7,7,0),1,1)</f>
        <v>29.76</v>
      </c>
      <c r="H812" s="126" t="e">
        <f t="shared" si="476"/>
        <v>#N/A</v>
      </c>
      <c r="I812" s="41" t="e">
        <f t="shared" si="474"/>
        <v>#N/A</v>
      </c>
      <c r="J812" s="41" t="e">
        <f t="shared" si="474"/>
        <v>#N/A</v>
      </c>
      <c r="K812" s="215">
        <f t="shared" ca="1" si="477"/>
        <v>29.289422862987294</v>
      </c>
      <c r="L812" s="215">
        <f t="shared" ca="1" si="498"/>
        <v>29.289422862987294</v>
      </c>
      <c r="M812" s="121">
        <f t="shared" ca="1" si="478"/>
        <v>0.40094569369585226</v>
      </c>
      <c r="N812" s="121">
        <f t="shared" ca="1" si="499"/>
        <v>7.995739748345726E-2</v>
      </c>
      <c r="O812" s="121">
        <f t="shared" ca="1" si="500"/>
        <v>0.649228720698794</v>
      </c>
      <c r="P812" s="121">
        <f t="shared" ca="1" si="507"/>
        <v>-1.9938780101262958</v>
      </c>
      <c r="Q812" s="121">
        <f t="shared" ca="1" si="479"/>
        <v>0.78462038003375323</v>
      </c>
      <c r="R812" s="121">
        <f t="shared" ca="1" si="480"/>
        <v>0.89018750526547841</v>
      </c>
      <c r="S812" s="121"/>
      <c r="T812" s="124">
        <f t="shared" ca="1" si="481"/>
        <v>29.76</v>
      </c>
      <c r="U812" s="124">
        <f t="shared" ca="1" si="482"/>
        <v>27.33</v>
      </c>
      <c r="V812" s="121">
        <f t="shared" ca="1" si="483"/>
        <v>1</v>
      </c>
      <c r="W812" s="121" t="e">
        <f t="shared" si="501"/>
        <v>#N/A</v>
      </c>
      <c r="X812" s="124">
        <f t="shared" si="502"/>
        <v>0.2</v>
      </c>
      <c r="Y812" s="124">
        <f t="shared" si="503"/>
        <v>0.8</v>
      </c>
      <c r="Z812" t="e">
        <f t="shared" ca="1" si="484"/>
        <v>#N/A</v>
      </c>
      <c r="AA812" t="e">
        <f t="shared" ca="1" si="485"/>
        <v>#N/A</v>
      </c>
      <c r="AB812" t="e">
        <f t="shared" ca="1" si="486"/>
        <v>#N/A</v>
      </c>
      <c r="AC812" t="e">
        <f t="shared" ca="1" si="487"/>
        <v>#N/A</v>
      </c>
      <c r="AD812" t="b">
        <f t="shared" ca="1" si="488"/>
        <v>0</v>
      </c>
      <c r="AE812" t="b">
        <f t="shared" ca="1" si="475"/>
        <v>0</v>
      </c>
      <c r="AF812" t="b">
        <f t="shared" ca="1" si="504"/>
        <v>0</v>
      </c>
      <c r="AG812" t="b">
        <f t="shared" ca="1" si="489"/>
        <v>0</v>
      </c>
      <c r="AH812" t="b">
        <f t="shared" ca="1" si="471"/>
        <v>0</v>
      </c>
      <c r="AI812" s="225" t="e">
        <f t="shared" ca="1" si="490"/>
        <v>#N/A</v>
      </c>
      <c r="AJ812" s="225" t="e">
        <f t="shared" ca="1" si="491"/>
        <v>#N/A</v>
      </c>
      <c r="AK812" s="225" t="e">
        <f t="shared" ca="1" si="492"/>
        <v>#N/A</v>
      </c>
      <c r="AL812" s="225" t="e">
        <f t="shared" ca="1" si="493"/>
        <v>#N/A</v>
      </c>
      <c r="AM812" t="b">
        <f t="shared" ca="1" si="494"/>
        <v>0</v>
      </c>
      <c r="AN812" t="b">
        <f t="shared" ca="1" si="472"/>
        <v>0</v>
      </c>
      <c r="AO812" t="b">
        <f t="shared" ca="1" si="505"/>
        <v>1</v>
      </c>
      <c r="AP812" t="b">
        <f t="shared" ca="1" si="495"/>
        <v>0</v>
      </c>
      <c r="AQ812" t="b">
        <f t="shared" ca="1" si="473"/>
        <v>0</v>
      </c>
      <c r="AR812" s="124" t="e">
        <f t="shared" ca="1" si="496"/>
        <v>#N/A</v>
      </c>
      <c r="AS812" s="124" t="e">
        <f t="shared" ca="1" si="497"/>
        <v>#N/A</v>
      </c>
      <c r="AT812" t="e">
        <f t="shared" ca="1" si="506"/>
        <v>#N/A</v>
      </c>
      <c r="AU812" t="e">
        <f t="shared" ca="1" si="506"/>
        <v>#N/A</v>
      </c>
    </row>
    <row r="813" spans="1:47" x14ac:dyDescent="0.25">
      <c r="A813">
        <v>781</v>
      </c>
      <c r="B813" s="74">
        <f ca="1">OFFSET(InputPriceData!B$15,CalculationsAndCharts!$A813+$A$11,0,1,1)</f>
        <v>40456</v>
      </c>
      <c r="C813" s="3">
        <f ca="1">OFFSET(InputPriceData!G$15,CalculationsAndCharts!$A813+$A$11,0,1,1)</f>
        <v>330800</v>
      </c>
      <c r="D813" s="4">
        <f ca="1">OFFSET(InputPriceData!C$15,CalculationsAndCharts!$A813+$A$11,IF($C$7,7,0),1,1)</f>
        <v>29.09</v>
      </c>
      <c r="E813" s="4">
        <f ca="1">OFFSET(InputPriceData!D$15,CalculationsAndCharts!$A813+$A$11,IF($C$7,7,0),1,1)</f>
        <v>29.38</v>
      </c>
      <c r="F813" s="4">
        <f ca="1">OFFSET(InputPriceData!E$15,CalculationsAndCharts!$A813+$A$11,IF($C$7,7,0),1,1)</f>
        <v>29.01</v>
      </c>
      <c r="G813" s="4">
        <f ca="1">OFFSET(InputPriceData!F$15,CalculationsAndCharts!$A813+$A$11,IF($C$7,7,0),1,1)</f>
        <v>29.24</v>
      </c>
      <c r="H813" s="126" t="e">
        <f t="shared" si="476"/>
        <v>#N/A</v>
      </c>
      <c r="I813" s="41" t="e">
        <f t="shared" ref="I813:J832" si="508">IF($A813=$E$25,I$32,NA())</f>
        <v>#N/A</v>
      </c>
      <c r="J813" s="41" t="e">
        <f t="shared" si="508"/>
        <v>#N/A</v>
      </c>
      <c r="K813" s="215">
        <f t="shared" ca="1" si="477"/>
        <v>29.264702672421478</v>
      </c>
      <c r="L813" s="215">
        <f t="shared" ca="1" si="498"/>
        <v>29.264702672421478</v>
      </c>
      <c r="M813" s="121">
        <f t="shared" ca="1" si="478"/>
        <v>-4.3491768700002226E-3</v>
      </c>
      <c r="N813" s="121">
        <f t="shared" ca="1" si="499"/>
        <v>0.15512611661409267</v>
      </c>
      <c r="O813" s="121">
        <f t="shared" ca="1" si="500"/>
        <v>0.649228720698794</v>
      </c>
      <c r="P813" s="121">
        <f t="shared" ca="1" si="507"/>
        <v>-2.0104959859644453</v>
      </c>
      <c r="Q813" s="121">
        <f t="shared" ca="1" si="479"/>
        <v>0.81422791507449721</v>
      </c>
      <c r="R813" s="121">
        <f t="shared" ca="1" si="480"/>
        <v>0.94198294833301854</v>
      </c>
      <c r="S813" s="121"/>
      <c r="T813" s="124">
        <f t="shared" ca="1" si="481"/>
        <v>29.76</v>
      </c>
      <c r="U813" s="124">
        <f t="shared" ca="1" si="482"/>
        <v>27.33</v>
      </c>
      <c r="V813" s="121">
        <f t="shared" ca="1" si="483"/>
        <v>0.78600823045267387</v>
      </c>
      <c r="W813" s="121" t="e">
        <f t="shared" si="501"/>
        <v>#N/A</v>
      </c>
      <c r="X813" s="124">
        <f t="shared" si="502"/>
        <v>0.2</v>
      </c>
      <c r="Y813" s="124">
        <f t="shared" si="503"/>
        <v>0.8</v>
      </c>
      <c r="Z813" t="e">
        <f t="shared" ca="1" si="484"/>
        <v>#N/A</v>
      </c>
      <c r="AA813" t="e">
        <f t="shared" ca="1" si="485"/>
        <v>#N/A</v>
      </c>
      <c r="AB813" t="e">
        <f t="shared" ca="1" si="486"/>
        <v>#N/A</v>
      </c>
      <c r="AC813" t="e">
        <f t="shared" ca="1" si="487"/>
        <v>#N/A</v>
      </c>
      <c r="AD813" t="b">
        <f t="shared" ca="1" si="488"/>
        <v>0</v>
      </c>
      <c r="AE813" t="b">
        <f t="shared" ca="1" si="475"/>
        <v>0</v>
      </c>
      <c r="AF813" t="b">
        <f t="shared" ca="1" si="504"/>
        <v>0</v>
      </c>
      <c r="AG813" t="b">
        <f t="shared" ca="1" si="489"/>
        <v>0</v>
      </c>
      <c r="AH813" t="b">
        <f t="shared" ca="1" si="471"/>
        <v>0</v>
      </c>
      <c r="AI813" s="225" t="e">
        <f t="shared" ca="1" si="490"/>
        <v>#N/A</v>
      </c>
      <c r="AJ813" s="225" t="e">
        <f t="shared" ca="1" si="491"/>
        <v>#N/A</v>
      </c>
      <c r="AK813" s="225" t="e">
        <f t="shared" ca="1" si="492"/>
        <v>#N/A</v>
      </c>
      <c r="AL813" s="225" t="e">
        <f t="shared" ca="1" si="493"/>
        <v>#N/A</v>
      </c>
      <c r="AM813" t="b">
        <f t="shared" ca="1" si="494"/>
        <v>0</v>
      </c>
      <c r="AN813" t="b">
        <f t="shared" ca="1" si="472"/>
        <v>0</v>
      </c>
      <c r="AO813" t="b">
        <f t="shared" ca="1" si="505"/>
        <v>1</v>
      </c>
      <c r="AP813" t="b">
        <f t="shared" ca="1" si="495"/>
        <v>0</v>
      </c>
      <c r="AQ813" t="b">
        <f t="shared" ca="1" si="473"/>
        <v>0</v>
      </c>
      <c r="AR813" s="124" t="e">
        <f t="shared" ca="1" si="496"/>
        <v>#N/A</v>
      </c>
      <c r="AS813" s="124" t="e">
        <f t="shared" ca="1" si="497"/>
        <v>#N/A</v>
      </c>
      <c r="AT813" t="e">
        <f t="shared" ca="1" si="506"/>
        <v>#N/A</v>
      </c>
      <c r="AU813" t="e">
        <f t="shared" ca="1" si="506"/>
        <v>#N/A</v>
      </c>
    </row>
    <row r="814" spans="1:47" x14ac:dyDescent="0.25">
      <c r="A814">
        <v>782</v>
      </c>
      <c r="B814" s="74">
        <f ca="1">OFFSET(InputPriceData!B$15,CalculationsAndCharts!$A814+$A$11,0,1,1)</f>
        <v>40455</v>
      </c>
      <c r="C814" s="3">
        <f ca="1">OFFSET(InputPriceData!G$15,CalculationsAndCharts!$A814+$A$11,0,1,1)</f>
        <v>413300</v>
      </c>
      <c r="D814" s="4">
        <f ca="1">OFFSET(InputPriceData!C$15,CalculationsAndCharts!$A814+$A$11,IF($C$7,7,0),1,1)</f>
        <v>29.06</v>
      </c>
      <c r="E814" s="4">
        <f ca="1">OFFSET(InputPriceData!D$15,CalculationsAndCharts!$A814+$A$11,IF($C$7,7,0),1,1)</f>
        <v>29.51</v>
      </c>
      <c r="F814" s="4">
        <f ca="1">OFFSET(InputPriceData!E$15,CalculationsAndCharts!$A814+$A$11,IF($C$7,7,0),1,1)</f>
        <v>28.93</v>
      </c>
      <c r="G814" s="4">
        <f ca="1">OFFSET(InputPriceData!F$15,CalculationsAndCharts!$A814+$A$11,IF($C$7,7,0),1,1)</f>
        <v>28.94</v>
      </c>
      <c r="H814" s="126" t="e">
        <f t="shared" si="476"/>
        <v>#N/A</v>
      </c>
      <c r="I814" s="41" t="e">
        <f t="shared" si="508"/>
        <v>#N/A</v>
      </c>
      <c r="J814" s="41" t="e">
        <f t="shared" si="508"/>
        <v>#N/A</v>
      </c>
      <c r="K814" s="215">
        <f t="shared" ca="1" si="477"/>
        <v>29.349414956369877</v>
      </c>
      <c r="L814" s="215">
        <f t="shared" ca="1" si="498"/>
        <v>29.349414956369877</v>
      </c>
      <c r="M814" s="121">
        <f t="shared" ca="1" si="478"/>
        <v>-0.25025790221551136</v>
      </c>
      <c r="N814" s="121">
        <f t="shared" ca="1" si="499"/>
        <v>0.36445726942061568</v>
      </c>
      <c r="O814" s="121">
        <f t="shared" ca="1" si="500"/>
        <v>0.649228720698794</v>
      </c>
      <c r="P814" s="121">
        <f t="shared" ca="1" si="507"/>
        <v>-2.1529314931584915</v>
      </c>
      <c r="Q814" s="121">
        <f t="shared" ca="1" si="479"/>
        <v>0.89837431497673759</v>
      </c>
      <c r="R814" s="121">
        <f t="shared" ca="1" si="480"/>
        <v>0.98017633768770263</v>
      </c>
      <c r="S814" s="121"/>
      <c r="T814" s="124">
        <f t="shared" ca="1" si="481"/>
        <v>29.76</v>
      </c>
      <c r="U814" s="124">
        <f t="shared" ca="1" si="482"/>
        <v>27.33</v>
      </c>
      <c r="V814" s="121">
        <f t="shared" ca="1" si="483"/>
        <v>0.66255144032921842</v>
      </c>
      <c r="W814" s="121" t="e">
        <f t="shared" si="501"/>
        <v>#N/A</v>
      </c>
      <c r="X814" s="124">
        <f t="shared" si="502"/>
        <v>0.2</v>
      </c>
      <c r="Y814" s="124">
        <f t="shared" si="503"/>
        <v>0.8</v>
      </c>
      <c r="Z814" t="e">
        <f t="shared" ca="1" si="484"/>
        <v>#N/A</v>
      </c>
      <c r="AA814" t="e">
        <f t="shared" ca="1" si="485"/>
        <v>#N/A</v>
      </c>
      <c r="AB814" t="e">
        <f t="shared" ca="1" si="486"/>
        <v>#N/A</v>
      </c>
      <c r="AC814" t="e">
        <f t="shared" ca="1" si="487"/>
        <v>#N/A</v>
      </c>
      <c r="AD814" t="b">
        <f t="shared" ca="1" si="488"/>
        <v>0</v>
      </c>
      <c r="AE814" t="b">
        <f t="shared" ca="1" si="475"/>
        <v>0</v>
      </c>
      <c r="AF814" t="b">
        <f t="shared" ca="1" si="504"/>
        <v>0</v>
      </c>
      <c r="AG814" t="b">
        <f t="shared" ca="1" si="489"/>
        <v>0</v>
      </c>
      <c r="AH814" t="b">
        <f t="shared" ca="1" si="471"/>
        <v>0</v>
      </c>
      <c r="AI814" s="225" t="e">
        <f t="shared" ca="1" si="490"/>
        <v>#N/A</v>
      </c>
      <c r="AJ814" s="225" t="e">
        <f t="shared" ca="1" si="491"/>
        <v>#N/A</v>
      </c>
      <c r="AK814" s="225" t="e">
        <f t="shared" ca="1" si="492"/>
        <v>#N/A</v>
      </c>
      <c r="AL814" s="225" t="e">
        <f t="shared" ca="1" si="493"/>
        <v>#N/A</v>
      </c>
      <c r="AM814" t="b">
        <f t="shared" ca="1" si="494"/>
        <v>0</v>
      </c>
      <c r="AN814" t="b">
        <f t="shared" ca="1" si="472"/>
        <v>0</v>
      </c>
      <c r="AO814" t="b">
        <f t="shared" ca="1" si="505"/>
        <v>1</v>
      </c>
      <c r="AP814" t="b">
        <f t="shared" ca="1" si="495"/>
        <v>0</v>
      </c>
      <c r="AQ814" t="b">
        <f t="shared" ca="1" si="473"/>
        <v>0</v>
      </c>
      <c r="AR814" s="124" t="e">
        <f t="shared" ca="1" si="496"/>
        <v>#N/A</v>
      </c>
      <c r="AS814" s="124" t="e">
        <f t="shared" ca="1" si="497"/>
        <v>#N/A</v>
      </c>
      <c r="AT814" t="e">
        <f t="shared" ca="1" si="506"/>
        <v>#N/A</v>
      </c>
      <c r="AU814" t="e">
        <f t="shared" ca="1" si="506"/>
        <v>#N/A</v>
      </c>
    </row>
    <row r="815" spans="1:47" x14ac:dyDescent="0.25">
      <c r="A815">
        <v>783</v>
      </c>
      <c r="B815" s="74">
        <f ca="1">OFFSET(InputPriceData!B$15,CalculationsAndCharts!$A815+$A$11,0,1,1)</f>
        <v>40452</v>
      </c>
      <c r="C815" s="3">
        <f ca="1">OFFSET(InputPriceData!G$15,CalculationsAndCharts!$A815+$A$11,0,1,1)</f>
        <v>997300</v>
      </c>
      <c r="D815" s="4">
        <f ca="1">OFFSET(InputPriceData!C$15,CalculationsAndCharts!$A815+$A$11,IF($C$7,7,0),1,1)</f>
        <v>29.29</v>
      </c>
      <c r="E815" s="4">
        <f ca="1">OFFSET(InputPriceData!D$15,CalculationsAndCharts!$A815+$A$11,IF($C$7,7,0),1,1)</f>
        <v>29.41</v>
      </c>
      <c r="F815" s="4">
        <f ca="1">OFFSET(InputPriceData!E$15,CalculationsAndCharts!$A815+$A$11,IF($C$7,7,0),1,1)</f>
        <v>28.8</v>
      </c>
      <c r="G815" s="4">
        <f ca="1">OFFSET(InputPriceData!F$15,CalculationsAndCharts!$A815+$A$11,IF($C$7,7,0),1,1)</f>
        <v>29.15</v>
      </c>
      <c r="H815" s="126" t="e">
        <f t="shared" si="476"/>
        <v>#N/A</v>
      </c>
      <c r="I815" s="41" t="e">
        <f t="shared" si="508"/>
        <v>#N/A</v>
      </c>
      <c r="J815" s="41" t="e">
        <f t="shared" si="508"/>
        <v>#N/A</v>
      </c>
      <c r="K815" s="215">
        <f t="shared" ca="1" si="477"/>
        <v>29.395720351747954</v>
      </c>
      <c r="L815" s="215">
        <f t="shared" ca="1" si="498"/>
        <v>29.395720351747954</v>
      </c>
      <c r="M815" s="121">
        <f t="shared" ca="1" si="478"/>
        <v>1.6842417051813441E-2</v>
      </c>
      <c r="N815" s="121">
        <f t="shared" ca="1" si="499"/>
        <v>0.57075432259133962</v>
      </c>
      <c r="O815" s="121">
        <f t="shared" ca="1" si="500"/>
        <v>0.649228720698794</v>
      </c>
      <c r="P815" s="121">
        <f t="shared" ca="1" si="507"/>
        <v>-2.4212609919502688</v>
      </c>
      <c r="Q815" s="121">
        <f t="shared" ca="1" si="479"/>
        <v>0.97444238364187497</v>
      </c>
      <c r="R815" s="121">
        <f t="shared" ca="1" si="480"/>
        <v>0.99679748072429286</v>
      </c>
      <c r="S815" s="121"/>
      <c r="T815" s="124">
        <f t="shared" ca="1" si="481"/>
        <v>29.76</v>
      </c>
      <c r="U815" s="124">
        <f t="shared" ca="1" si="482"/>
        <v>27.33</v>
      </c>
      <c r="V815" s="121">
        <f t="shared" ca="1" si="483"/>
        <v>0.748971193415637</v>
      </c>
      <c r="W815" s="121" t="e">
        <f t="shared" si="501"/>
        <v>#N/A</v>
      </c>
      <c r="X815" s="124">
        <f t="shared" si="502"/>
        <v>0.2</v>
      </c>
      <c r="Y815" s="124">
        <f t="shared" si="503"/>
        <v>0.8</v>
      </c>
      <c r="Z815" t="e">
        <f t="shared" ca="1" si="484"/>
        <v>#N/A</v>
      </c>
      <c r="AA815" t="e">
        <f t="shared" ca="1" si="485"/>
        <v>#N/A</v>
      </c>
      <c r="AB815" t="e">
        <f t="shared" ca="1" si="486"/>
        <v>#N/A</v>
      </c>
      <c r="AC815" t="e">
        <f t="shared" ca="1" si="487"/>
        <v>#N/A</v>
      </c>
      <c r="AD815" t="b">
        <f t="shared" ca="1" si="488"/>
        <v>0</v>
      </c>
      <c r="AE815" t="b">
        <f t="shared" ca="1" si="475"/>
        <v>0</v>
      </c>
      <c r="AF815" t="b">
        <f t="shared" ca="1" si="504"/>
        <v>0</v>
      </c>
      <c r="AG815" t="b">
        <f t="shared" ca="1" si="489"/>
        <v>0</v>
      </c>
      <c r="AH815" t="b">
        <f t="shared" ca="1" si="471"/>
        <v>0</v>
      </c>
      <c r="AI815" s="225" t="e">
        <f t="shared" ca="1" si="490"/>
        <v>#N/A</v>
      </c>
      <c r="AJ815" s="225" t="e">
        <f t="shared" ca="1" si="491"/>
        <v>#N/A</v>
      </c>
      <c r="AK815" s="225" t="e">
        <f t="shared" ca="1" si="492"/>
        <v>#N/A</v>
      </c>
      <c r="AL815" s="225" t="e">
        <f t="shared" ca="1" si="493"/>
        <v>#N/A</v>
      </c>
      <c r="AM815" t="b">
        <f t="shared" ca="1" si="494"/>
        <v>0</v>
      </c>
      <c r="AN815" t="b">
        <f t="shared" ca="1" si="472"/>
        <v>0</v>
      </c>
      <c r="AO815" t="b">
        <f t="shared" ca="1" si="505"/>
        <v>1</v>
      </c>
      <c r="AP815" t="b">
        <f t="shared" ca="1" si="495"/>
        <v>0</v>
      </c>
      <c r="AQ815" t="b">
        <f t="shared" ca="1" si="473"/>
        <v>0</v>
      </c>
      <c r="AR815" s="124" t="e">
        <f t="shared" ca="1" si="496"/>
        <v>#N/A</v>
      </c>
      <c r="AS815" s="124" t="e">
        <f t="shared" ca="1" si="497"/>
        <v>#N/A</v>
      </c>
      <c r="AT815" t="e">
        <f t="shared" ca="1" si="506"/>
        <v>#N/A</v>
      </c>
      <c r="AU815" t="e">
        <f t="shared" ca="1" si="506"/>
        <v>#N/A</v>
      </c>
    </row>
    <row r="816" spans="1:47" x14ac:dyDescent="0.25">
      <c r="A816">
        <v>784</v>
      </c>
      <c r="B816" s="74">
        <f ca="1">OFFSET(InputPriceData!B$15,CalculationsAndCharts!$A816+$A$11,0,1,1)</f>
        <v>40451</v>
      </c>
      <c r="C816" s="3">
        <f ca="1">OFFSET(InputPriceData!G$15,CalculationsAndCharts!$A816+$A$11,0,1,1)</f>
        <v>788100</v>
      </c>
      <c r="D816" s="4">
        <f ca="1">OFFSET(InputPriceData!C$15,CalculationsAndCharts!$A816+$A$11,IF($C$7,7,0),1,1)</f>
        <v>29.55</v>
      </c>
      <c r="E816" s="4">
        <f ca="1">OFFSET(InputPriceData!D$15,CalculationsAndCharts!$A816+$A$11,IF($C$7,7,0),1,1)</f>
        <v>29.66</v>
      </c>
      <c r="F816" s="4">
        <f ca="1">OFFSET(InputPriceData!E$15,CalculationsAndCharts!$A816+$A$11,IF($C$7,7,0),1,1)</f>
        <v>28.89</v>
      </c>
      <c r="G816" s="4">
        <f ca="1">OFFSET(InputPriceData!F$15,CalculationsAndCharts!$A816+$A$11,IF($C$7,7,0),1,1)</f>
        <v>29.25</v>
      </c>
      <c r="H816" s="126" t="e">
        <f t="shared" si="476"/>
        <v>#N/A</v>
      </c>
      <c r="I816" s="41" t="e">
        <f t="shared" si="508"/>
        <v>#N/A</v>
      </c>
      <c r="J816" s="41" t="e">
        <f t="shared" si="508"/>
        <v>#N/A</v>
      </c>
      <c r="K816" s="215">
        <f t="shared" ca="1" si="477"/>
        <v>29.292451069360428</v>
      </c>
      <c r="L816" s="215">
        <f t="shared" ca="1" si="498"/>
        <v>29.292451069360428</v>
      </c>
      <c r="M816" s="121">
        <f t="shared" ca="1" si="478"/>
        <v>0.21723704498205731</v>
      </c>
      <c r="N816" s="121">
        <f t="shared" ca="1" si="499"/>
        <v>0.649228720698794</v>
      </c>
      <c r="O816" s="121">
        <f t="shared" ca="1" si="500"/>
        <v>0.649228720698794</v>
      </c>
      <c r="P816" s="121">
        <f t="shared" ca="1" si="507"/>
        <v>-2.8313089063577568</v>
      </c>
      <c r="Q816" s="121">
        <f t="shared" ca="1" si="479"/>
        <v>1</v>
      </c>
      <c r="R816" s="121">
        <f t="shared" ca="1" si="480"/>
        <v>1.000042172903296</v>
      </c>
      <c r="S816" s="121"/>
      <c r="T816" s="124">
        <f t="shared" ca="1" si="481"/>
        <v>29.76</v>
      </c>
      <c r="U816" s="124">
        <f t="shared" ca="1" si="482"/>
        <v>27.33</v>
      </c>
      <c r="V816" s="121">
        <f t="shared" ca="1" si="483"/>
        <v>0.79012345679012308</v>
      </c>
      <c r="W816" s="121" t="e">
        <f t="shared" si="501"/>
        <v>#N/A</v>
      </c>
      <c r="X816" s="124">
        <f t="shared" si="502"/>
        <v>0.2</v>
      </c>
      <c r="Y816" s="124">
        <f t="shared" si="503"/>
        <v>0.8</v>
      </c>
      <c r="Z816" t="e">
        <f t="shared" ca="1" si="484"/>
        <v>#N/A</v>
      </c>
      <c r="AA816" t="e">
        <f t="shared" ca="1" si="485"/>
        <v>#N/A</v>
      </c>
      <c r="AB816" t="e">
        <f t="shared" ca="1" si="486"/>
        <v>#N/A</v>
      </c>
      <c r="AC816" t="e">
        <f t="shared" ca="1" si="487"/>
        <v>#N/A</v>
      </c>
      <c r="AD816" t="b">
        <f t="shared" ca="1" si="488"/>
        <v>0</v>
      </c>
      <c r="AE816" t="b">
        <f t="shared" ca="1" si="475"/>
        <v>0</v>
      </c>
      <c r="AF816" t="b">
        <f t="shared" ca="1" si="504"/>
        <v>0</v>
      </c>
      <c r="AG816" t="b">
        <f t="shared" ca="1" si="489"/>
        <v>0</v>
      </c>
      <c r="AH816" t="b">
        <f t="shared" ca="1" si="471"/>
        <v>0</v>
      </c>
      <c r="AI816" s="225" t="e">
        <f t="shared" ca="1" si="490"/>
        <v>#N/A</v>
      </c>
      <c r="AJ816" s="225" t="e">
        <f t="shared" ca="1" si="491"/>
        <v>#N/A</v>
      </c>
      <c r="AK816" s="225" t="e">
        <f t="shared" ca="1" si="492"/>
        <v>#N/A</v>
      </c>
      <c r="AL816" s="225" t="e">
        <f t="shared" ca="1" si="493"/>
        <v>#N/A</v>
      </c>
      <c r="AM816" t="b">
        <f t="shared" ca="1" si="494"/>
        <v>0</v>
      </c>
      <c r="AN816" t="b">
        <f t="shared" ca="1" si="472"/>
        <v>0</v>
      </c>
      <c r="AO816" t="b">
        <f t="shared" ca="1" si="505"/>
        <v>1</v>
      </c>
      <c r="AP816" t="b">
        <f t="shared" ca="1" si="495"/>
        <v>0</v>
      </c>
      <c r="AQ816" t="b">
        <f t="shared" ca="1" si="473"/>
        <v>0</v>
      </c>
      <c r="AR816" s="124" t="e">
        <f t="shared" ca="1" si="496"/>
        <v>#N/A</v>
      </c>
      <c r="AS816" s="124" t="e">
        <f t="shared" ca="1" si="497"/>
        <v>#N/A</v>
      </c>
      <c r="AT816" t="e">
        <f t="shared" ca="1" si="506"/>
        <v>#N/A</v>
      </c>
      <c r="AU816" t="e">
        <f t="shared" ca="1" si="506"/>
        <v>#N/A</v>
      </c>
    </row>
    <row r="817" spans="1:47" x14ac:dyDescent="0.25">
      <c r="A817">
        <v>785</v>
      </c>
      <c r="B817" s="74">
        <f ca="1">OFFSET(InputPriceData!B$15,CalculationsAndCharts!$A817+$A$11,0,1,1)</f>
        <v>40450</v>
      </c>
      <c r="C817" s="3">
        <f ca="1">OFFSET(InputPriceData!G$15,CalculationsAndCharts!$A817+$A$11,0,1,1)</f>
        <v>884700</v>
      </c>
      <c r="D817" s="4">
        <f ca="1">OFFSET(InputPriceData!C$15,CalculationsAndCharts!$A817+$A$11,IF($C$7,7,0),1,1)</f>
        <v>29.83</v>
      </c>
      <c r="E817" s="4">
        <f ca="1">OFFSET(InputPriceData!D$15,CalculationsAndCharts!$A817+$A$11,IF($C$7,7,0),1,1)</f>
        <v>29.9</v>
      </c>
      <c r="F817" s="4">
        <f ca="1">OFFSET(InputPriceData!E$15,CalculationsAndCharts!$A817+$A$11,IF($C$7,7,0),1,1)</f>
        <v>28.98</v>
      </c>
      <c r="G817" s="4">
        <f ca="1">OFFSET(InputPriceData!F$15,CalculationsAndCharts!$A817+$A$11,IF($C$7,7,0),1,1)</f>
        <v>29.53</v>
      </c>
      <c r="H817" s="126" t="e">
        <f t="shared" si="476"/>
        <v>#N/A</v>
      </c>
      <c r="I817" s="41" t="e">
        <f t="shared" si="508"/>
        <v>#N/A</v>
      </c>
      <c r="J817" s="41" t="e">
        <f t="shared" si="508"/>
        <v>#N/A</v>
      </c>
      <c r="K817" s="215">
        <f t="shared" ca="1" si="477"/>
        <v>28.984468886725889</v>
      </c>
      <c r="L817" s="215">
        <f t="shared" ca="1" si="498"/>
        <v>28.984468886725889</v>
      </c>
      <c r="M817" s="121">
        <f t="shared" ca="1" si="478"/>
        <v>0.65429702541035584</v>
      </c>
      <c r="N817" s="121">
        <f t="shared" ca="1" si="499"/>
        <v>0.5124869840835482</v>
      </c>
      <c r="O817" s="121">
        <f t="shared" ca="1" si="500"/>
        <v>0.5124869840835482</v>
      </c>
      <c r="P817" s="121">
        <f t="shared" ca="1" si="507"/>
        <v>-3.204300290331294</v>
      </c>
      <c r="Q817" s="121">
        <f t="shared" ca="1" si="479"/>
        <v>1</v>
      </c>
      <c r="R817" s="121">
        <f t="shared" ca="1" si="480"/>
        <v>1.0000403514909602</v>
      </c>
      <c r="S817" s="121"/>
      <c r="T817" s="124">
        <f t="shared" ca="1" si="481"/>
        <v>29.76</v>
      </c>
      <c r="U817" s="124">
        <f t="shared" ca="1" si="482"/>
        <v>27.33</v>
      </c>
      <c r="V817" s="121">
        <f t="shared" ca="1" si="483"/>
        <v>0.90534979423868311</v>
      </c>
      <c r="W817" s="121" t="e">
        <f t="shared" si="501"/>
        <v>#N/A</v>
      </c>
      <c r="X817" s="124">
        <f t="shared" si="502"/>
        <v>0.2</v>
      </c>
      <c r="Y817" s="124">
        <f t="shared" si="503"/>
        <v>0.8</v>
      </c>
      <c r="Z817" t="e">
        <f t="shared" ca="1" si="484"/>
        <v>#N/A</v>
      </c>
      <c r="AA817" t="e">
        <f t="shared" ca="1" si="485"/>
        <v>#N/A</v>
      </c>
      <c r="AB817" t="e">
        <f t="shared" ca="1" si="486"/>
        <v>#N/A</v>
      </c>
      <c r="AC817" t="e">
        <f t="shared" ca="1" si="487"/>
        <v>#N/A</v>
      </c>
      <c r="AD817" t="b">
        <f t="shared" ca="1" si="488"/>
        <v>0</v>
      </c>
      <c r="AE817" t="b">
        <f t="shared" ca="1" si="475"/>
        <v>0</v>
      </c>
      <c r="AF817" t="b">
        <f t="shared" ca="1" si="504"/>
        <v>0</v>
      </c>
      <c r="AG817" t="b">
        <f t="shared" ca="1" si="489"/>
        <v>0</v>
      </c>
      <c r="AH817" t="b">
        <f t="shared" ca="1" si="471"/>
        <v>0</v>
      </c>
      <c r="AI817" s="225" t="e">
        <f t="shared" ca="1" si="490"/>
        <v>#N/A</v>
      </c>
      <c r="AJ817" s="225" t="e">
        <f t="shared" ca="1" si="491"/>
        <v>#N/A</v>
      </c>
      <c r="AK817" s="225" t="e">
        <f t="shared" ca="1" si="492"/>
        <v>#N/A</v>
      </c>
      <c r="AL817" s="225" t="e">
        <f t="shared" ca="1" si="493"/>
        <v>#N/A</v>
      </c>
      <c r="AM817" t="b">
        <f t="shared" ca="1" si="494"/>
        <v>0</v>
      </c>
      <c r="AN817" t="b">
        <f t="shared" ca="1" si="472"/>
        <v>0</v>
      </c>
      <c r="AO817" t="b">
        <f t="shared" ca="1" si="505"/>
        <v>1</v>
      </c>
      <c r="AP817" t="b">
        <f t="shared" ca="1" si="495"/>
        <v>0</v>
      </c>
      <c r="AQ817" t="b">
        <f t="shared" ca="1" si="473"/>
        <v>0</v>
      </c>
      <c r="AR817" s="124" t="e">
        <f t="shared" ca="1" si="496"/>
        <v>#N/A</v>
      </c>
      <c r="AS817" s="124" t="e">
        <f t="shared" ca="1" si="497"/>
        <v>#N/A</v>
      </c>
      <c r="AT817" t="e">
        <f t="shared" ca="1" si="506"/>
        <v>#N/A</v>
      </c>
      <c r="AU817" t="e">
        <f t="shared" ca="1" si="506"/>
        <v>#N/A</v>
      </c>
    </row>
    <row r="818" spans="1:47" x14ac:dyDescent="0.25">
      <c r="A818">
        <v>786</v>
      </c>
      <c r="B818" s="74">
        <f ca="1">OFFSET(InputPriceData!B$15,CalculationsAndCharts!$A818+$A$11,0,1,1)</f>
        <v>40449</v>
      </c>
      <c r="C818" s="3">
        <f ca="1">OFFSET(InputPriceData!G$15,CalculationsAndCharts!$A818+$A$11,0,1,1)</f>
        <v>554800</v>
      </c>
      <c r="D818" s="4">
        <f ca="1">OFFSET(InputPriceData!C$15,CalculationsAndCharts!$A818+$A$11,IF($C$7,7,0),1,1)</f>
        <v>29.41</v>
      </c>
      <c r="E818" s="4">
        <f ca="1">OFFSET(InputPriceData!D$15,CalculationsAndCharts!$A818+$A$11,IF($C$7,7,0),1,1)</f>
        <v>29.83</v>
      </c>
      <c r="F818" s="4">
        <f ca="1">OFFSET(InputPriceData!E$15,CalculationsAndCharts!$A818+$A$11,IF($C$7,7,0),1,1)</f>
        <v>29.21</v>
      </c>
      <c r="G818" s="4">
        <f ca="1">OFFSET(InputPriceData!F$15,CalculationsAndCharts!$A818+$A$11,IF($C$7,7,0),1,1)</f>
        <v>29.76</v>
      </c>
      <c r="H818" s="126" t="e">
        <f t="shared" si="476"/>
        <v>#N/A</v>
      </c>
      <c r="I818" s="41" t="e">
        <f t="shared" si="508"/>
        <v>#N/A</v>
      </c>
      <c r="J818" s="41" t="e">
        <f t="shared" si="508"/>
        <v>#N/A</v>
      </c>
      <c r="K818" s="215">
        <f t="shared" ca="1" si="477"/>
        <v>28.485247171859626</v>
      </c>
      <c r="L818" s="215">
        <f t="shared" ca="1" si="498"/>
        <v>28.485247171859626</v>
      </c>
      <c r="M818" s="121">
        <f t="shared" ca="1" si="478"/>
        <v>1.1192199589312977</v>
      </c>
      <c r="N818" s="121">
        <f t="shared" ca="1" si="499"/>
        <v>0.13280378760564243</v>
      </c>
      <c r="O818" s="121">
        <f t="shared" ca="1" si="500"/>
        <v>0.13280378760564243</v>
      </c>
      <c r="P818" s="121">
        <f t="shared" ca="1" si="507"/>
        <v>-3.3317281562300387</v>
      </c>
      <c r="Q818" s="121">
        <f t="shared" ca="1" si="479"/>
        <v>1</v>
      </c>
      <c r="R818" s="121">
        <f t="shared" ca="1" si="480"/>
        <v>1.0000110884093569</v>
      </c>
      <c r="S818" s="121"/>
      <c r="T818" s="124">
        <f t="shared" ca="1" si="481"/>
        <v>29.76</v>
      </c>
      <c r="U818" s="124">
        <f t="shared" ca="1" si="482"/>
        <v>27.31</v>
      </c>
      <c r="V818" s="121">
        <f t="shared" ca="1" si="483"/>
        <v>1</v>
      </c>
      <c r="W818" s="121" t="e">
        <f t="shared" si="501"/>
        <v>#N/A</v>
      </c>
      <c r="X818" s="124">
        <f t="shared" si="502"/>
        <v>0.2</v>
      </c>
      <c r="Y818" s="124">
        <f t="shared" si="503"/>
        <v>0.8</v>
      </c>
      <c r="Z818" t="e">
        <f t="shared" ca="1" si="484"/>
        <v>#N/A</v>
      </c>
      <c r="AA818" t="e">
        <f t="shared" ca="1" si="485"/>
        <v>#N/A</v>
      </c>
      <c r="AB818" t="e">
        <f t="shared" ca="1" si="486"/>
        <v>#N/A</v>
      </c>
      <c r="AC818" t="e">
        <f t="shared" ca="1" si="487"/>
        <v>#N/A</v>
      </c>
      <c r="AD818" t="b">
        <f t="shared" ca="1" si="488"/>
        <v>0</v>
      </c>
      <c r="AE818" t="b">
        <f t="shared" ca="1" si="475"/>
        <v>0</v>
      </c>
      <c r="AF818" t="b">
        <f t="shared" ca="1" si="504"/>
        <v>0</v>
      </c>
      <c r="AG818" t="b">
        <f t="shared" ca="1" si="489"/>
        <v>0</v>
      </c>
      <c r="AH818" t="b">
        <f t="shared" ca="1" si="471"/>
        <v>0</v>
      </c>
      <c r="AI818" s="225" t="e">
        <f t="shared" ca="1" si="490"/>
        <v>#N/A</v>
      </c>
      <c r="AJ818" s="225" t="e">
        <f t="shared" ca="1" si="491"/>
        <v>#N/A</v>
      </c>
      <c r="AK818" s="225" t="e">
        <f t="shared" ca="1" si="492"/>
        <v>#N/A</v>
      </c>
      <c r="AL818" s="225" t="e">
        <f t="shared" ca="1" si="493"/>
        <v>#N/A</v>
      </c>
      <c r="AM818" t="b">
        <f t="shared" ca="1" si="494"/>
        <v>0</v>
      </c>
      <c r="AN818" t="b">
        <f t="shared" ca="1" si="472"/>
        <v>0</v>
      </c>
      <c r="AO818" t="b">
        <f t="shared" ca="1" si="505"/>
        <v>1</v>
      </c>
      <c r="AP818" t="b">
        <f t="shared" ca="1" si="495"/>
        <v>0</v>
      </c>
      <c r="AQ818" t="b">
        <f t="shared" ca="1" si="473"/>
        <v>0</v>
      </c>
      <c r="AR818" s="124" t="e">
        <f t="shared" ca="1" si="496"/>
        <v>#N/A</v>
      </c>
      <c r="AS818" s="124" t="e">
        <f t="shared" ca="1" si="497"/>
        <v>#N/A</v>
      </c>
      <c r="AT818" t="e">
        <f t="shared" ca="1" si="506"/>
        <v>#N/A</v>
      </c>
      <c r="AU818" t="e">
        <f t="shared" ca="1" si="506"/>
        <v>#N/A</v>
      </c>
    </row>
    <row r="819" spans="1:47" x14ac:dyDescent="0.25">
      <c r="A819">
        <v>787</v>
      </c>
      <c r="B819" s="74">
        <f ca="1">OFFSET(InputPriceData!B$15,CalculationsAndCharts!$A819+$A$11,0,1,1)</f>
        <v>40448</v>
      </c>
      <c r="C819" s="3">
        <f ca="1">OFFSET(InputPriceData!G$15,CalculationsAndCharts!$A819+$A$11,0,1,1)</f>
        <v>2594300</v>
      </c>
      <c r="D819" s="4">
        <f ca="1">OFFSET(InputPriceData!C$15,CalculationsAndCharts!$A819+$A$11,IF($C$7,7,0),1,1)</f>
        <v>28.34</v>
      </c>
      <c r="E819" s="4">
        <f ca="1">OFFSET(InputPriceData!D$15,CalculationsAndCharts!$A819+$A$11,IF($C$7,7,0),1,1)</f>
        <v>29.38</v>
      </c>
      <c r="F819" s="4">
        <f ca="1">OFFSET(InputPriceData!E$15,CalculationsAndCharts!$A819+$A$11,IF($C$7,7,0),1,1)</f>
        <v>28.05</v>
      </c>
      <c r="G819" s="4">
        <f ca="1">OFFSET(InputPriceData!F$15,CalculationsAndCharts!$A819+$A$11,IF($C$7,7,0),1,1)</f>
        <v>29.25</v>
      </c>
      <c r="H819" s="126" t="e">
        <f t="shared" si="476"/>
        <v>#N/A</v>
      </c>
      <c r="I819" s="41" t="e">
        <f t="shared" si="508"/>
        <v>#N/A</v>
      </c>
      <c r="J819" s="41" t="e">
        <f t="shared" si="508"/>
        <v>#N/A</v>
      </c>
      <c r="K819" s="215">
        <f t="shared" ca="1" si="477"/>
        <v>27.98524868165147</v>
      </c>
      <c r="L819" s="215">
        <f t="shared" ca="1" si="498"/>
        <v>27.98524868165147</v>
      </c>
      <c r="M819" s="121">
        <f t="shared" ca="1" si="478"/>
        <v>0.85466392938240443</v>
      </c>
      <c r="N819" s="121">
        <f t="shared" ca="1" si="499"/>
        <v>-0.32630753029436449</v>
      </c>
      <c r="O819" s="121">
        <f t="shared" ca="1" si="500"/>
        <v>-0.32630753029436449</v>
      </c>
      <c r="P819" s="121">
        <f t="shared" ca="1" si="507"/>
        <v>-3.3317281562300387</v>
      </c>
      <c r="Q819" s="121">
        <f t="shared" ca="1" si="479"/>
        <v>1</v>
      </c>
      <c r="R819" s="121">
        <f t="shared" ca="1" si="480"/>
        <v>0.99993311553149722</v>
      </c>
      <c r="S819" s="121"/>
      <c r="T819" s="124">
        <f t="shared" ca="1" si="481"/>
        <v>29.25</v>
      </c>
      <c r="U819" s="124">
        <f t="shared" ca="1" si="482"/>
        <v>27.31</v>
      </c>
      <c r="V819" s="121">
        <f t="shared" ca="1" si="483"/>
        <v>1</v>
      </c>
      <c r="W819" s="121" t="e">
        <f t="shared" si="501"/>
        <v>#N/A</v>
      </c>
      <c r="X819" s="124">
        <f t="shared" si="502"/>
        <v>0.2</v>
      </c>
      <c r="Y819" s="124">
        <f t="shared" si="503"/>
        <v>0.8</v>
      </c>
      <c r="Z819" t="e">
        <f t="shared" ca="1" si="484"/>
        <v>#N/A</v>
      </c>
      <c r="AA819" t="e">
        <f t="shared" ca="1" si="485"/>
        <v>#N/A</v>
      </c>
      <c r="AB819" t="e">
        <f t="shared" ca="1" si="486"/>
        <v>#N/A</v>
      </c>
      <c r="AC819" t="e">
        <f t="shared" ca="1" si="487"/>
        <v>#N/A</v>
      </c>
      <c r="AD819" t="b">
        <f t="shared" ca="1" si="488"/>
        <v>0</v>
      </c>
      <c r="AE819" t="b">
        <f t="shared" ca="1" si="475"/>
        <v>0</v>
      </c>
      <c r="AF819" t="b">
        <f t="shared" ca="1" si="504"/>
        <v>0</v>
      </c>
      <c r="AG819" t="b">
        <f t="shared" ca="1" si="489"/>
        <v>0</v>
      </c>
      <c r="AH819" t="b">
        <f t="shared" ca="1" si="471"/>
        <v>0</v>
      </c>
      <c r="AI819" s="225" t="e">
        <f t="shared" ca="1" si="490"/>
        <v>#N/A</v>
      </c>
      <c r="AJ819" s="225" t="e">
        <f t="shared" ca="1" si="491"/>
        <v>#N/A</v>
      </c>
      <c r="AK819" s="225" t="e">
        <f t="shared" ca="1" si="492"/>
        <v>#N/A</v>
      </c>
      <c r="AL819" s="225" t="e">
        <f t="shared" ca="1" si="493"/>
        <v>#N/A</v>
      </c>
      <c r="AM819" t="b">
        <f t="shared" ca="1" si="494"/>
        <v>0</v>
      </c>
      <c r="AN819" t="b">
        <f t="shared" ca="1" si="472"/>
        <v>0</v>
      </c>
      <c r="AO819" t="b">
        <f t="shared" ca="1" si="505"/>
        <v>1</v>
      </c>
      <c r="AP819" t="b">
        <f t="shared" ca="1" si="495"/>
        <v>0</v>
      </c>
      <c r="AQ819" t="b">
        <f t="shared" ca="1" si="473"/>
        <v>0</v>
      </c>
      <c r="AR819" s="124" t="e">
        <f t="shared" ca="1" si="496"/>
        <v>#N/A</v>
      </c>
      <c r="AS819" s="124" t="e">
        <f t="shared" ca="1" si="497"/>
        <v>#N/A</v>
      </c>
      <c r="AT819" t="e">
        <f t="shared" ca="1" si="506"/>
        <v>#N/A</v>
      </c>
      <c r="AU819" t="e">
        <f t="shared" ca="1" si="506"/>
        <v>#N/A</v>
      </c>
    </row>
    <row r="820" spans="1:47" x14ac:dyDescent="0.25">
      <c r="A820">
        <v>788</v>
      </c>
      <c r="B820" s="74">
        <f ca="1">OFFSET(InputPriceData!B$15,CalculationsAndCharts!$A820+$A$11,0,1,1)</f>
        <v>40445</v>
      </c>
      <c r="C820" s="3">
        <f ca="1">OFFSET(InputPriceData!G$15,CalculationsAndCharts!$A820+$A$11,0,1,1)</f>
        <v>650700</v>
      </c>
      <c r="D820" s="4">
        <f ca="1">OFFSET(InputPriceData!C$15,CalculationsAndCharts!$A820+$A$11,IF($C$7,7,0),1,1)</f>
        <v>27.67</v>
      </c>
      <c r="E820" s="4">
        <f ca="1">OFFSET(InputPriceData!D$15,CalculationsAndCharts!$A820+$A$11,IF($C$7,7,0),1,1)</f>
        <v>28.37</v>
      </c>
      <c r="F820" s="4">
        <f ca="1">OFFSET(InputPriceData!E$15,CalculationsAndCharts!$A820+$A$11,IF($C$7,7,0),1,1)</f>
        <v>27.61</v>
      </c>
      <c r="G820" s="4">
        <f ca="1">OFFSET(InputPriceData!F$15,CalculationsAndCharts!$A820+$A$11,IF($C$7,7,0),1,1)</f>
        <v>28.23</v>
      </c>
      <c r="H820" s="126" t="e">
        <f t="shared" si="476"/>
        <v>#N/A</v>
      </c>
      <c r="I820" s="41" t="e">
        <f t="shared" si="508"/>
        <v>#N/A</v>
      </c>
      <c r="J820" s="41" t="e">
        <f t="shared" si="508"/>
        <v>#N/A</v>
      </c>
      <c r="K820" s="215">
        <f t="shared" ca="1" si="477"/>
        <v>27.704925226427335</v>
      </c>
      <c r="L820" s="215">
        <f t="shared" ca="1" si="498"/>
        <v>27.704925226427335</v>
      </c>
      <c r="M820" s="121">
        <f t="shared" ca="1" si="478"/>
        <v>-3.2555907802529371E-2</v>
      </c>
      <c r="N820" s="121">
        <f t="shared" ca="1" si="499"/>
        <v>-0.63431348940946286</v>
      </c>
      <c r="O820" s="121">
        <f t="shared" ca="1" si="500"/>
        <v>-0.63431348940946286</v>
      </c>
      <c r="P820" s="121">
        <f t="shared" ca="1" si="507"/>
        <v>-3.3953354463172287</v>
      </c>
      <c r="Q820" s="121">
        <f t="shared" ca="1" si="479"/>
        <v>1</v>
      </c>
      <c r="R820" s="121">
        <f t="shared" ca="1" si="480"/>
        <v>0.99978470164721744</v>
      </c>
      <c r="S820" s="121"/>
      <c r="T820" s="124">
        <f t="shared" ca="1" si="481"/>
        <v>28.7</v>
      </c>
      <c r="U820" s="124">
        <f t="shared" ca="1" si="482"/>
        <v>27.31</v>
      </c>
      <c r="V820" s="121">
        <f t="shared" ca="1" si="483"/>
        <v>0.66187050359712329</v>
      </c>
      <c r="W820" s="121" t="e">
        <f t="shared" si="501"/>
        <v>#N/A</v>
      </c>
      <c r="X820" s="124">
        <f t="shared" si="502"/>
        <v>0.2</v>
      </c>
      <c r="Y820" s="124">
        <f t="shared" si="503"/>
        <v>0.8</v>
      </c>
      <c r="Z820" t="e">
        <f t="shared" ca="1" si="484"/>
        <v>#N/A</v>
      </c>
      <c r="AA820" t="e">
        <f t="shared" ca="1" si="485"/>
        <v>#N/A</v>
      </c>
      <c r="AB820" t="e">
        <f t="shared" ca="1" si="486"/>
        <v>#N/A</v>
      </c>
      <c r="AC820" t="e">
        <f t="shared" ca="1" si="487"/>
        <v>#N/A</v>
      </c>
      <c r="AD820" t="b">
        <f t="shared" ca="1" si="488"/>
        <v>0</v>
      </c>
      <c r="AE820" t="b">
        <f t="shared" ca="1" si="475"/>
        <v>0</v>
      </c>
      <c r="AF820" t="b">
        <f t="shared" ca="1" si="504"/>
        <v>0</v>
      </c>
      <c r="AG820" t="b">
        <f t="shared" ca="1" si="489"/>
        <v>0</v>
      </c>
      <c r="AH820" t="b">
        <f t="shared" ca="1" si="471"/>
        <v>0</v>
      </c>
      <c r="AI820" s="225" t="e">
        <f t="shared" ca="1" si="490"/>
        <v>#N/A</v>
      </c>
      <c r="AJ820" s="225" t="e">
        <f t="shared" ca="1" si="491"/>
        <v>#N/A</v>
      </c>
      <c r="AK820" s="225" t="e">
        <f t="shared" ca="1" si="492"/>
        <v>#N/A</v>
      </c>
      <c r="AL820" s="225" t="e">
        <f t="shared" ca="1" si="493"/>
        <v>#N/A</v>
      </c>
      <c r="AM820" t="b">
        <f t="shared" ca="1" si="494"/>
        <v>0</v>
      </c>
      <c r="AN820" t="b">
        <f t="shared" ca="1" si="472"/>
        <v>0</v>
      </c>
      <c r="AO820" t="b">
        <f t="shared" ca="1" si="505"/>
        <v>1</v>
      </c>
      <c r="AP820" t="b">
        <f t="shared" ca="1" si="495"/>
        <v>0</v>
      </c>
      <c r="AQ820" t="b">
        <f t="shared" ca="1" si="473"/>
        <v>0</v>
      </c>
      <c r="AR820" s="124" t="e">
        <f t="shared" ca="1" si="496"/>
        <v>#N/A</v>
      </c>
      <c r="AS820" s="124" t="e">
        <f t="shared" ca="1" si="497"/>
        <v>#N/A</v>
      </c>
      <c r="AT820" t="e">
        <f t="shared" ca="1" si="506"/>
        <v>#N/A</v>
      </c>
      <c r="AU820" t="e">
        <f t="shared" ca="1" si="506"/>
        <v>#N/A</v>
      </c>
    </row>
    <row r="821" spans="1:47" x14ac:dyDescent="0.25">
      <c r="A821">
        <v>789</v>
      </c>
      <c r="B821" s="74">
        <f ca="1">OFFSET(InputPriceData!B$15,CalculationsAndCharts!$A821+$A$11,0,1,1)</f>
        <v>40444</v>
      </c>
      <c r="C821" s="3">
        <f ca="1">OFFSET(InputPriceData!G$15,CalculationsAndCharts!$A821+$A$11,0,1,1)</f>
        <v>585100</v>
      </c>
      <c r="D821" s="4">
        <f ca="1">OFFSET(InputPriceData!C$15,CalculationsAndCharts!$A821+$A$11,IF($C$7,7,0),1,1)</f>
        <v>27.39</v>
      </c>
      <c r="E821" s="4">
        <f ca="1">OFFSET(InputPriceData!D$15,CalculationsAndCharts!$A821+$A$11,IF($C$7,7,0),1,1)</f>
        <v>28</v>
      </c>
      <c r="F821" s="4">
        <f ca="1">OFFSET(InputPriceData!E$15,CalculationsAndCharts!$A821+$A$11,IF($C$7,7,0),1,1)</f>
        <v>27.29</v>
      </c>
      <c r="G821" s="4">
        <f ca="1">OFFSET(InputPriceData!F$15,CalculationsAndCharts!$A821+$A$11,IF($C$7,7,0),1,1)</f>
        <v>27.45</v>
      </c>
      <c r="H821" s="126" t="e">
        <f t="shared" si="476"/>
        <v>#N/A</v>
      </c>
      <c r="I821" s="41" t="e">
        <f t="shared" si="508"/>
        <v>#N/A</v>
      </c>
      <c r="J821" s="41" t="e">
        <f t="shared" si="508"/>
        <v>#N/A</v>
      </c>
      <c r="K821" s="215">
        <f t="shared" ca="1" si="477"/>
        <v>27.660408357309574</v>
      </c>
      <c r="L821" s="215">
        <f t="shared" ca="1" si="498"/>
        <v>27.660408357309574</v>
      </c>
      <c r="M821" s="121">
        <f t="shared" ca="1" si="478"/>
        <v>-0.8362773332270641</v>
      </c>
      <c r="N821" s="121">
        <f t="shared" ca="1" si="499"/>
        <v>-0.73980114537824226</v>
      </c>
      <c r="O821" s="121">
        <f t="shared" ca="1" si="500"/>
        <v>-0.73980114537824226</v>
      </c>
      <c r="P821" s="121">
        <f t="shared" ca="1" si="507"/>
        <v>-3.5550022568112163</v>
      </c>
      <c r="Q821" s="121">
        <f t="shared" ca="1" si="479"/>
        <v>1</v>
      </c>
      <c r="R821" s="121">
        <f t="shared" ca="1" si="480"/>
        <v>0.99955636426299432</v>
      </c>
      <c r="S821" s="121"/>
      <c r="T821" s="124">
        <f t="shared" ca="1" si="481"/>
        <v>28.7</v>
      </c>
      <c r="U821" s="124">
        <f t="shared" ca="1" si="482"/>
        <v>27.31</v>
      </c>
      <c r="V821" s="121">
        <f t="shared" ca="1" si="483"/>
        <v>0.10071942446043203</v>
      </c>
      <c r="W821" s="121" t="e">
        <f t="shared" si="501"/>
        <v>#N/A</v>
      </c>
      <c r="X821" s="124">
        <f t="shared" si="502"/>
        <v>0.2</v>
      </c>
      <c r="Y821" s="124">
        <f t="shared" si="503"/>
        <v>0.8</v>
      </c>
      <c r="Z821" t="e">
        <f t="shared" ca="1" si="484"/>
        <v>#N/A</v>
      </c>
      <c r="AA821" t="e">
        <f t="shared" ca="1" si="485"/>
        <v>#N/A</v>
      </c>
      <c r="AB821" t="e">
        <f t="shared" ca="1" si="486"/>
        <v>#N/A</v>
      </c>
      <c r="AC821" t="e">
        <f t="shared" ca="1" si="487"/>
        <v>#N/A</v>
      </c>
      <c r="AD821" t="b">
        <f t="shared" ca="1" si="488"/>
        <v>0</v>
      </c>
      <c r="AE821" t="b">
        <f t="shared" ca="1" si="475"/>
        <v>0</v>
      </c>
      <c r="AF821" t="b">
        <f t="shared" ca="1" si="504"/>
        <v>0</v>
      </c>
      <c r="AG821" t="b">
        <f t="shared" ca="1" si="489"/>
        <v>0</v>
      </c>
      <c r="AH821" t="b">
        <f t="shared" ca="1" si="471"/>
        <v>0</v>
      </c>
      <c r="AI821" s="225" t="e">
        <f t="shared" ca="1" si="490"/>
        <v>#N/A</v>
      </c>
      <c r="AJ821" s="225" t="e">
        <f t="shared" ca="1" si="491"/>
        <v>#N/A</v>
      </c>
      <c r="AK821" s="225" t="e">
        <f t="shared" ca="1" si="492"/>
        <v>#N/A</v>
      </c>
      <c r="AL821" s="225" t="e">
        <f t="shared" ca="1" si="493"/>
        <v>#N/A</v>
      </c>
      <c r="AM821" t="b">
        <f t="shared" ca="1" si="494"/>
        <v>0</v>
      </c>
      <c r="AN821" t="b">
        <f t="shared" ca="1" si="472"/>
        <v>0</v>
      </c>
      <c r="AO821" t="b">
        <f t="shared" ca="1" si="505"/>
        <v>1</v>
      </c>
      <c r="AP821" t="b">
        <f t="shared" ca="1" si="495"/>
        <v>0</v>
      </c>
      <c r="AQ821" t="b">
        <f t="shared" ca="1" si="473"/>
        <v>0</v>
      </c>
      <c r="AR821" s="124" t="e">
        <f t="shared" ca="1" si="496"/>
        <v>#N/A</v>
      </c>
      <c r="AS821" s="124" t="e">
        <f t="shared" ca="1" si="497"/>
        <v>#N/A</v>
      </c>
      <c r="AT821" t="e">
        <f t="shared" ca="1" si="506"/>
        <v>#N/A</v>
      </c>
      <c r="AU821" t="e">
        <f t="shared" ca="1" si="506"/>
        <v>#N/A</v>
      </c>
    </row>
    <row r="822" spans="1:47" x14ac:dyDescent="0.25">
      <c r="A822">
        <v>790</v>
      </c>
      <c r="B822" s="74">
        <f ca="1">OFFSET(InputPriceData!B$15,CalculationsAndCharts!$A822+$A$11,0,1,1)</f>
        <v>40443</v>
      </c>
      <c r="C822" s="3">
        <f ca="1">OFFSET(InputPriceData!G$15,CalculationsAndCharts!$A822+$A$11,0,1,1)</f>
        <v>1424300</v>
      </c>
      <c r="D822" s="4">
        <f ca="1">OFFSET(InputPriceData!C$15,CalculationsAndCharts!$A822+$A$11,IF($C$7,7,0),1,1)</f>
        <v>27.75</v>
      </c>
      <c r="E822" s="4">
        <f ca="1">OFFSET(InputPriceData!D$15,CalculationsAndCharts!$A822+$A$11,IF($C$7,7,0),1,1)</f>
        <v>27.95</v>
      </c>
      <c r="F822" s="4">
        <f ca="1">OFFSET(InputPriceData!E$15,CalculationsAndCharts!$A822+$A$11,IF($C$7,7,0),1,1)</f>
        <v>27.47</v>
      </c>
      <c r="G822" s="4">
        <f ca="1">OFFSET(InputPriceData!F$15,CalculationsAndCharts!$A822+$A$11,IF($C$7,7,0),1,1)</f>
        <v>27.67</v>
      </c>
      <c r="H822" s="126" t="e">
        <f t="shared" si="476"/>
        <v>#N/A</v>
      </c>
      <c r="I822" s="41" t="e">
        <f t="shared" si="508"/>
        <v>#N/A</v>
      </c>
      <c r="J822" s="41" t="e">
        <f t="shared" si="508"/>
        <v>#N/A</v>
      </c>
      <c r="K822" s="215">
        <f t="shared" ca="1" si="477"/>
        <v>27.662703766793868</v>
      </c>
      <c r="L822" s="215">
        <f t="shared" ca="1" si="498"/>
        <v>27.662703766793868</v>
      </c>
      <c r="M822" s="121">
        <f t="shared" ca="1" si="478"/>
        <v>-0.69632234023424489</v>
      </c>
      <c r="N822" s="121">
        <f t="shared" ca="1" si="499"/>
        <v>-0.80832618984439197</v>
      </c>
      <c r="O822" s="121">
        <f t="shared" ca="1" si="500"/>
        <v>-0.80832618984439197</v>
      </c>
      <c r="P822" s="121">
        <f t="shared" ca="1" si="507"/>
        <v>-3.663798212258671</v>
      </c>
      <c r="Q822" s="121">
        <f t="shared" ca="1" si="479"/>
        <v>1</v>
      </c>
      <c r="R822" s="121">
        <f t="shared" ca="1" si="480"/>
        <v>0.99927423772167168</v>
      </c>
      <c r="S822" s="121"/>
      <c r="T822" s="124">
        <f t="shared" ca="1" si="481"/>
        <v>28.7</v>
      </c>
      <c r="U822" s="124">
        <f t="shared" ca="1" si="482"/>
        <v>27.31</v>
      </c>
      <c r="V822" s="121">
        <f t="shared" ca="1" si="483"/>
        <v>0.25899280575539774</v>
      </c>
      <c r="W822" s="121" t="e">
        <f t="shared" si="501"/>
        <v>#N/A</v>
      </c>
      <c r="X822" s="124">
        <f t="shared" si="502"/>
        <v>0.2</v>
      </c>
      <c r="Y822" s="124">
        <f t="shared" si="503"/>
        <v>0.8</v>
      </c>
      <c r="Z822" t="e">
        <f t="shared" ca="1" si="484"/>
        <v>#N/A</v>
      </c>
      <c r="AA822" t="e">
        <f t="shared" ca="1" si="485"/>
        <v>#N/A</v>
      </c>
      <c r="AB822" t="e">
        <f t="shared" ca="1" si="486"/>
        <v>#N/A</v>
      </c>
      <c r="AC822" t="e">
        <f t="shared" ca="1" si="487"/>
        <v>#N/A</v>
      </c>
      <c r="AD822" t="b">
        <f t="shared" ca="1" si="488"/>
        <v>0</v>
      </c>
      <c r="AE822" t="b">
        <f t="shared" ca="1" si="475"/>
        <v>0</v>
      </c>
      <c r="AF822" t="b">
        <f t="shared" ca="1" si="504"/>
        <v>0</v>
      </c>
      <c r="AG822" t="b">
        <f t="shared" ca="1" si="489"/>
        <v>0</v>
      </c>
      <c r="AH822" t="b">
        <f t="shared" ca="1" si="471"/>
        <v>0</v>
      </c>
      <c r="AI822" s="225" t="e">
        <f t="shared" ca="1" si="490"/>
        <v>#N/A</v>
      </c>
      <c r="AJ822" s="225" t="e">
        <f t="shared" ca="1" si="491"/>
        <v>#N/A</v>
      </c>
      <c r="AK822" s="225" t="e">
        <f t="shared" ca="1" si="492"/>
        <v>#N/A</v>
      </c>
      <c r="AL822" s="225" t="e">
        <f t="shared" ca="1" si="493"/>
        <v>#N/A</v>
      </c>
      <c r="AM822" t="b">
        <f t="shared" ca="1" si="494"/>
        <v>0</v>
      </c>
      <c r="AN822" t="b">
        <f t="shared" ca="1" si="472"/>
        <v>0</v>
      </c>
      <c r="AO822" t="b">
        <f t="shared" ca="1" si="505"/>
        <v>1</v>
      </c>
      <c r="AP822" t="b">
        <f t="shared" ca="1" si="495"/>
        <v>0</v>
      </c>
      <c r="AQ822" t="b">
        <f t="shared" ca="1" si="473"/>
        <v>0</v>
      </c>
      <c r="AR822" s="124" t="e">
        <f t="shared" ca="1" si="496"/>
        <v>#N/A</v>
      </c>
      <c r="AS822" s="124" t="e">
        <f t="shared" ca="1" si="497"/>
        <v>#N/A</v>
      </c>
      <c r="AT822" t="e">
        <f t="shared" ca="1" si="506"/>
        <v>#N/A</v>
      </c>
      <c r="AU822" t="e">
        <f t="shared" ca="1" si="506"/>
        <v>#N/A</v>
      </c>
    </row>
    <row r="823" spans="1:47" x14ac:dyDescent="0.25">
      <c r="A823">
        <v>791</v>
      </c>
      <c r="B823" s="74">
        <f ca="1">OFFSET(InputPriceData!B$15,CalculationsAndCharts!$A823+$A$11,0,1,1)</f>
        <v>40442</v>
      </c>
      <c r="C823" s="3">
        <f ca="1">OFFSET(InputPriceData!G$15,CalculationsAndCharts!$A823+$A$11,0,1,1)</f>
        <v>893800</v>
      </c>
      <c r="D823" s="4">
        <f ca="1">OFFSET(InputPriceData!C$15,CalculationsAndCharts!$A823+$A$11,IF($C$7,7,0),1,1)</f>
        <v>27.86</v>
      </c>
      <c r="E823" s="4">
        <f ca="1">OFFSET(InputPriceData!D$15,CalculationsAndCharts!$A823+$A$11,IF($C$7,7,0),1,1)</f>
        <v>27.87</v>
      </c>
      <c r="F823" s="4">
        <f ca="1">OFFSET(InputPriceData!E$15,CalculationsAndCharts!$A823+$A$11,IF($C$7,7,0),1,1)</f>
        <v>27.27</v>
      </c>
      <c r="G823" s="4">
        <f ca="1">OFFSET(InputPriceData!F$15,CalculationsAndCharts!$A823+$A$11,IF($C$7,7,0),1,1)</f>
        <v>27.73</v>
      </c>
      <c r="H823" s="126" t="e">
        <f t="shared" si="476"/>
        <v>#N/A</v>
      </c>
      <c r="I823" s="41" t="e">
        <f t="shared" si="508"/>
        <v>#N/A</v>
      </c>
      <c r="J823" s="41" t="e">
        <f t="shared" si="508"/>
        <v>#N/A</v>
      </c>
      <c r="K823" s="215">
        <f t="shared" ca="1" si="477"/>
        <v>27.605074916960028</v>
      </c>
      <c r="L823" s="215">
        <f t="shared" ca="1" si="498"/>
        <v>27.605074916960028</v>
      </c>
      <c r="M823" s="121">
        <f t="shared" ca="1" si="478"/>
        <v>-0.69721400702004943</v>
      </c>
      <c r="N823" s="121">
        <f t="shared" ca="1" si="499"/>
        <v>-0.94906830381070473</v>
      </c>
      <c r="O823" s="121">
        <f t="shared" ca="1" si="500"/>
        <v>-0.94906830381070473</v>
      </c>
      <c r="P823" s="121">
        <f t="shared" ca="1" si="507"/>
        <v>-3.663798212258671</v>
      </c>
      <c r="Q823" s="121">
        <f t="shared" ca="1" si="479"/>
        <v>1</v>
      </c>
      <c r="R823" s="121">
        <f t="shared" ca="1" si="480"/>
        <v>0.99903496835994665</v>
      </c>
      <c r="S823" s="121"/>
      <c r="T823" s="124">
        <f t="shared" ca="1" si="481"/>
        <v>28.7</v>
      </c>
      <c r="U823" s="124">
        <f t="shared" ca="1" si="482"/>
        <v>27.31</v>
      </c>
      <c r="V823" s="121">
        <f t="shared" ca="1" si="483"/>
        <v>0.30215827338129608</v>
      </c>
      <c r="W823" s="121" t="e">
        <f t="shared" si="501"/>
        <v>#N/A</v>
      </c>
      <c r="X823" s="124">
        <f t="shared" si="502"/>
        <v>0.2</v>
      </c>
      <c r="Y823" s="124">
        <f t="shared" si="503"/>
        <v>0.8</v>
      </c>
      <c r="Z823" t="e">
        <f t="shared" ca="1" si="484"/>
        <v>#N/A</v>
      </c>
      <c r="AA823" t="e">
        <f t="shared" ca="1" si="485"/>
        <v>#N/A</v>
      </c>
      <c r="AB823" t="e">
        <f t="shared" ca="1" si="486"/>
        <v>#N/A</v>
      </c>
      <c r="AC823" t="e">
        <f t="shared" ca="1" si="487"/>
        <v>#N/A</v>
      </c>
      <c r="AD823" t="b">
        <f t="shared" ca="1" si="488"/>
        <v>0</v>
      </c>
      <c r="AE823" t="b">
        <f t="shared" ca="1" si="475"/>
        <v>0</v>
      </c>
      <c r="AF823" t="b">
        <f t="shared" ca="1" si="504"/>
        <v>0</v>
      </c>
      <c r="AG823" t="b">
        <f t="shared" ca="1" si="489"/>
        <v>0</v>
      </c>
      <c r="AH823" t="b">
        <f t="shared" ca="1" si="471"/>
        <v>0</v>
      </c>
      <c r="AI823" s="225" t="e">
        <f t="shared" ca="1" si="490"/>
        <v>#N/A</v>
      </c>
      <c r="AJ823" s="225" t="e">
        <f t="shared" ca="1" si="491"/>
        <v>#N/A</v>
      </c>
      <c r="AK823" s="225" t="e">
        <f t="shared" ca="1" si="492"/>
        <v>#N/A</v>
      </c>
      <c r="AL823" s="225" t="e">
        <f t="shared" ca="1" si="493"/>
        <v>#N/A</v>
      </c>
      <c r="AM823" t="b">
        <f t="shared" ca="1" si="494"/>
        <v>0</v>
      </c>
      <c r="AN823" t="b">
        <f t="shared" ca="1" si="472"/>
        <v>0</v>
      </c>
      <c r="AO823" t="b">
        <f t="shared" ca="1" si="505"/>
        <v>1</v>
      </c>
      <c r="AP823" t="b">
        <f t="shared" ca="1" si="495"/>
        <v>0</v>
      </c>
      <c r="AQ823" t="b">
        <f t="shared" ca="1" si="473"/>
        <v>0</v>
      </c>
      <c r="AR823" s="124" t="e">
        <f t="shared" ca="1" si="496"/>
        <v>#N/A</v>
      </c>
      <c r="AS823" s="124" t="e">
        <f t="shared" ca="1" si="497"/>
        <v>#N/A</v>
      </c>
      <c r="AT823" t="e">
        <f t="shared" ca="1" si="506"/>
        <v>#N/A</v>
      </c>
      <c r="AU823" t="e">
        <f t="shared" ca="1" si="506"/>
        <v>#N/A</v>
      </c>
    </row>
    <row r="824" spans="1:47" x14ac:dyDescent="0.25">
      <c r="A824">
        <v>792</v>
      </c>
      <c r="B824" s="74">
        <f ca="1">OFFSET(InputPriceData!B$15,CalculationsAndCharts!$A824+$A$11,0,1,1)</f>
        <v>40441</v>
      </c>
      <c r="C824" s="3">
        <f ca="1">OFFSET(InputPriceData!G$15,CalculationsAndCharts!$A824+$A$11,0,1,1)</f>
        <v>802500</v>
      </c>
      <c r="D824" s="4">
        <f ca="1">OFFSET(InputPriceData!C$15,CalculationsAndCharts!$A824+$A$11,IF($C$7,7,0),1,1)</f>
        <v>27.43</v>
      </c>
      <c r="E824" s="4">
        <f ca="1">OFFSET(InputPriceData!D$15,CalculationsAndCharts!$A824+$A$11,IF($C$7,7,0),1,1)</f>
        <v>27.91</v>
      </c>
      <c r="F824" s="4">
        <f ca="1">OFFSET(InputPriceData!E$15,CalculationsAndCharts!$A824+$A$11,IF($C$7,7,0),1,1)</f>
        <v>27</v>
      </c>
      <c r="G824" s="4">
        <f ca="1">OFFSET(InputPriceData!F$15,CalculationsAndCharts!$A824+$A$11,IF($C$7,7,0),1,1)</f>
        <v>27.8</v>
      </c>
      <c r="H824" s="126" t="e">
        <f t="shared" si="476"/>
        <v>#N/A</v>
      </c>
      <c r="I824" s="41" t="e">
        <f t="shared" si="508"/>
        <v>#N/A</v>
      </c>
      <c r="J824" s="41" t="e">
        <f t="shared" si="508"/>
        <v>#N/A</v>
      </c>
      <c r="K824" s="215">
        <f t="shared" ca="1" si="477"/>
        <v>27.523382033774197</v>
      </c>
      <c r="L824" s="215">
        <f t="shared" ca="1" si="498"/>
        <v>27.523382033774197</v>
      </c>
      <c r="M824" s="121">
        <f t="shared" ca="1" si="478"/>
        <v>-0.68071776680989182</v>
      </c>
      <c r="N824" s="121">
        <f t="shared" ca="1" si="499"/>
        <v>-1.1359800148770769</v>
      </c>
      <c r="O824" s="121">
        <f t="shared" ca="1" si="500"/>
        <v>-1.1359800148770769</v>
      </c>
      <c r="P824" s="121">
        <f t="shared" ca="1" si="507"/>
        <v>-3.663798212258671</v>
      </c>
      <c r="Q824" s="121">
        <f t="shared" ca="1" si="479"/>
        <v>1</v>
      </c>
      <c r="R824" s="121">
        <f t="shared" ca="1" si="480"/>
        <v>0.99904715931524979</v>
      </c>
      <c r="S824" s="121"/>
      <c r="T824" s="124">
        <f t="shared" ca="1" si="481"/>
        <v>28.7</v>
      </c>
      <c r="U824" s="124">
        <f t="shared" ca="1" si="482"/>
        <v>27.31</v>
      </c>
      <c r="V824" s="121">
        <f t="shared" ca="1" si="483"/>
        <v>0.3525179856115121</v>
      </c>
      <c r="W824" s="121" t="e">
        <f t="shared" si="501"/>
        <v>#N/A</v>
      </c>
      <c r="X824" s="124">
        <f t="shared" si="502"/>
        <v>0.2</v>
      </c>
      <c r="Y824" s="124">
        <f t="shared" si="503"/>
        <v>0.8</v>
      </c>
      <c r="Z824" t="e">
        <f t="shared" ca="1" si="484"/>
        <v>#N/A</v>
      </c>
      <c r="AA824" t="e">
        <f t="shared" ca="1" si="485"/>
        <v>#N/A</v>
      </c>
      <c r="AB824" t="e">
        <f t="shared" ca="1" si="486"/>
        <v>#N/A</v>
      </c>
      <c r="AC824" t="e">
        <f t="shared" ca="1" si="487"/>
        <v>#N/A</v>
      </c>
      <c r="AD824" t="b">
        <f t="shared" ca="1" si="488"/>
        <v>0</v>
      </c>
      <c r="AE824" t="b">
        <f t="shared" ca="1" si="475"/>
        <v>0</v>
      </c>
      <c r="AF824" t="b">
        <f t="shared" ca="1" si="504"/>
        <v>0</v>
      </c>
      <c r="AG824" t="b">
        <f t="shared" ca="1" si="489"/>
        <v>0</v>
      </c>
      <c r="AH824" t="b">
        <f t="shared" ca="1" si="471"/>
        <v>0</v>
      </c>
      <c r="AI824" s="225" t="e">
        <f t="shared" ca="1" si="490"/>
        <v>#N/A</v>
      </c>
      <c r="AJ824" s="225" t="e">
        <f t="shared" ca="1" si="491"/>
        <v>#N/A</v>
      </c>
      <c r="AK824" s="225" t="e">
        <f t="shared" ca="1" si="492"/>
        <v>#N/A</v>
      </c>
      <c r="AL824" s="225" t="e">
        <f t="shared" ca="1" si="493"/>
        <v>#N/A</v>
      </c>
      <c r="AM824" t="b">
        <f t="shared" ca="1" si="494"/>
        <v>0</v>
      </c>
      <c r="AN824" t="b">
        <f t="shared" ca="1" si="472"/>
        <v>0</v>
      </c>
      <c r="AO824" t="b">
        <f t="shared" ca="1" si="505"/>
        <v>1</v>
      </c>
      <c r="AP824" t="b">
        <f t="shared" ca="1" si="495"/>
        <v>0</v>
      </c>
      <c r="AQ824" t="b">
        <f t="shared" ca="1" si="473"/>
        <v>0</v>
      </c>
      <c r="AR824" s="124" t="e">
        <f t="shared" ca="1" si="496"/>
        <v>#N/A</v>
      </c>
      <c r="AS824" s="124" t="e">
        <f t="shared" ca="1" si="497"/>
        <v>#N/A</v>
      </c>
      <c r="AT824" t="e">
        <f t="shared" ca="1" si="506"/>
        <v>#N/A</v>
      </c>
      <c r="AU824" t="e">
        <f t="shared" ca="1" si="506"/>
        <v>#N/A</v>
      </c>
    </row>
    <row r="825" spans="1:47" x14ac:dyDescent="0.25">
      <c r="A825">
        <v>793</v>
      </c>
      <c r="B825" s="74">
        <f ca="1">OFFSET(InputPriceData!B$15,CalculationsAndCharts!$A825+$A$11,0,1,1)</f>
        <v>40438</v>
      </c>
      <c r="C825" s="3">
        <f ca="1">OFFSET(InputPriceData!G$15,CalculationsAndCharts!$A825+$A$11,0,1,1)</f>
        <v>666900</v>
      </c>
      <c r="D825" s="4">
        <f ca="1">OFFSET(InputPriceData!C$15,CalculationsAndCharts!$A825+$A$11,IF($C$7,7,0),1,1)</f>
        <v>27.66</v>
      </c>
      <c r="E825" s="4">
        <f ca="1">OFFSET(InputPriceData!D$15,CalculationsAndCharts!$A825+$A$11,IF($C$7,7,0),1,1)</f>
        <v>27.9</v>
      </c>
      <c r="F825" s="4">
        <f ca="1">OFFSET(InputPriceData!E$15,CalculationsAndCharts!$A825+$A$11,IF($C$7,7,0),1,1)</f>
        <v>27.3</v>
      </c>
      <c r="G825" s="4">
        <f ca="1">OFFSET(InputPriceData!F$15,CalculationsAndCharts!$A825+$A$11,IF($C$7,7,0),1,1)</f>
        <v>27.42</v>
      </c>
      <c r="H825" s="126" t="e">
        <f t="shared" si="476"/>
        <v>#N/A</v>
      </c>
      <c r="I825" s="41" t="e">
        <f t="shared" si="508"/>
        <v>#N/A</v>
      </c>
      <c r="J825" s="41" t="e">
        <f t="shared" si="508"/>
        <v>#N/A</v>
      </c>
      <c r="K825" s="215">
        <f t="shared" ca="1" si="477"/>
        <v>27.473464537175655</v>
      </c>
      <c r="L825" s="215">
        <f t="shared" ca="1" si="498"/>
        <v>27.473464537175655</v>
      </c>
      <c r="M825" s="121">
        <f t="shared" ca="1" si="478"/>
        <v>-1.1492027427805349</v>
      </c>
      <c r="N825" s="121">
        <f t="shared" ca="1" si="499"/>
        <v>-1.3153074952310275</v>
      </c>
      <c r="O825" s="121">
        <f t="shared" ca="1" si="500"/>
        <v>-1.3153074952310275</v>
      </c>
      <c r="P825" s="121">
        <f t="shared" ca="1" si="507"/>
        <v>-3.663798212258671</v>
      </c>
      <c r="Q825" s="121">
        <f t="shared" ca="1" si="479"/>
        <v>1</v>
      </c>
      <c r="R825" s="121">
        <f t="shared" ca="1" si="480"/>
        <v>0.9996632322409793</v>
      </c>
      <c r="S825" s="121"/>
      <c r="T825" s="124">
        <f t="shared" ca="1" si="481"/>
        <v>29.44</v>
      </c>
      <c r="U825" s="124">
        <f t="shared" ca="1" si="482"/>
        <v>27.31</v>
      </c>
      <c r="V825" s="121">
        <f t="shared" ca="1" si="483"/>
        <v>5.1643192488264253E-2</v>
      </c>
      <c r="W825" s="121" t="e">
        <f t="shared" si="501"/>
        <v>#N/A</v>
      </c>
      <c r="X825" s="124">
        <f t="shared" si="502"/>
        <v>0.2</v>
      </c>
      <c r="Y825" s="124">
        <f t="shared" si="503"/>
        <v>0.8</v>
      </c>
      <c r="Z825" t="e">
        <f t="shared" ca="1" si="484"/>
        <v>#N/A</v>
      </c>
      <c r="AA825" t="e">
        <f t="shared" ca="1" si="485"/>
        <v>#N/A</v>
      </c>
      <c r="AB825" t="e">
        <f t="shared" ca="1" si="486"/>
        <v>#N/A</v>
      </c>
      <c r="AC825" t="e">
        <f t="shared" ca="1" si="487"/>
        <v>#N/A</v>
      </c>
      <c r="AD825" t="b">
        <f t="shared" ca="1" si="488"/>
        <v>0</v>
      </c>
      <c r="AE825" t="b">
        <f t="shared" ca="1" si="475"/>
        <v>0</v>
      </c>
      <c r="AF825" t="b">
        <f t="shared" ca="1" si="504"/>
        <v>0</v>
      </c>
      <c r="AG825" t="b">
        <f t="shared" ca="1" si="489"/>
        <v>0</v>
      </c>
      <c r="AH825" t="b">
        <f t="shared" ca="1" si="471"/>
        <v>0</v>
      </c>
      <c r="AI825" s="225" t="e">
        <f t="shared" ca="1" si="490"/>
        <v>#N/A</v>
      </c>
      <c r="AJ825" s="225" t="e">
        <f t="shared" ca="1" si="491"/>
        <v>#N/A</v>
      </c>
      <c r="AK825" s="225" t="e">
        <f t="shared" ca="1" si="492"/>
        <v>#N/A</v>
      </c>
      <c r="AL825" s="225" t="e">
        <f t="shared" ca="1" si="493"/>
        <v>#N/A</v>
      </c>
      <c r="AM825" t="b">
        <f t="shared" ca="1" si="494"/>
        <v>0</v>
      </c>
      <c r="AN825" t="b">
        <f t="shared" ca="1" si="472"/>
        <v>0</v>
      </c>
      <c r="AO825" t="b">
        <f t="shared" ca="1" si="505"/>
        <v>1</v>
      </c>
      <c r="AP825" t="b">
        <f t="shared" ca="1" si="495"/>
        <v>0</v>
      </c>
      <c r="AQ825" t="b">
        <f t="shared" ca="1" si="473"/>
        <v>0</v>
      </c>
      <c r="AR825" s="124" t="e">
        <f t="shared" ca="1" si="496"/>
        <v>#N/A</v>
      </c>
      <c r="AS825" s="124" t="e">
        <f t="shared" ca="1" si="497"/>
        <v>#N/A</v>
      </c>
      <c r="AT825" t="e">
        <f t="shared" ca="1" si="506"/>
        <v>#N/A</v>
      </c>
      <c r="AU825" t="e">
        <f t="shared" ca="1" si="506"/>
        <v>#N/A</v>
      </c>
    </row>
    <row r="826" spans="1:47" x14ac:dyDescent="0.25">
      <c r="A826">
        <v>794</v>
      </c>
      <c r="B826" s="74">
        <f ca="1">OFFSET(InputPriceData!B$15,CalculationsAndCharts!$A826+$A$11,0,1,1)</f>
        <v>40437</v>
      </c>
      <c r="C826" s="3">
        <f ca="1">OFFSET(InputPriceData!G$15,CalculationsAndCharts!$A826+$A$11,0,1,1)</f>
        <v>957600</v>
      </c>
      <c r="D826" s="4">
        <f ca="1">OFFSET(InputPriceData!C$15,CalculationsAndCharts!$A826+$A$11,IF($C$7,7,0),1,1)</f>
        <v>27.52</v>
      </c>
      <c r="E826" s="4">
        <f ca="1">OFFSET(InputPriceData!D$15,CalculationsAndCharts!$A826+$A$11,IF($C$7,7,0),1,1)</f>
        <v>27.79</v>
      </c>
      <c r="F826" s="4">
        <f ca="1">OFFSET(InputPriceData!E$15,CalculationsAndCharts!$A826+$A$11,IF($C$7,7,0),1,1)</f>
        <v>27.42</v>
      </c>
      <c r="G826" s="4">
        <f ca="1">OFFSET(InputPriceData!F$15,CalculationsAndCharts!$A826+$A$11,IF($C$7,7,0),1,1)</f>
        <v>27.68</v>
      </c>
      <c r="H826" s="126" t="e">
        <f t="shared" si="476"/>
        <v>#N/A</v>
      </c>
      <c r="I826" s="41" t="e">
        <f t="shared" si="508"/>
        <v>#N/A</v>
      </c>
      <c r="J826" s="41" t="e">
        <f t="shared" si="508"/>
        <v>#N/A</v>
      </c>
      <c r="K826" s="215">
        <f t="shared" ca="1" si="477"/>
        <v>27.43612996380665</v>
      </c>
      <c r="L826" s="215">
        <f t="shared" ca="1" si="498"/>
        <v>27.43612996380665</v>
      </c>
      <c r="M826" s="121">
        <f t="shared" ca="1" si="478"/>
        <v>-0.99859806300752751</v>
      </c>
      <c r="N826" s="121">
        <f t="shared" ca="1" si="499"/>
        <v>-1.5049166173137869</v>
      </c>
      <c r="O826" s="121">
        <f t="shared" ca="1" si="500"/>
        <v>-1.5049166173137869</v>
      </c>
      <c r="P826" s="121">
        <f t="shared" ca="1" si="507"/>
        <v>-3.6893860898093331</v>
      </c>
      <c r="Q826" s="121">
        <f t="shared" ca="1" si="479"/>
        <v>1</v>
      </c>
      <c r="R826" s="121">
        <f t="shared" ca="1" si="480"/>
        <v>1.0013683797686421</v>
      </c>
      <c r="S826" s="121"/>
      <c r="T826" s="124">
        <f t="shared" ca="1" si="481"/>
        <v>29.44</v>
      </c>
      <c r="U826" s="124">
        <f t="shared" ca="1" si="482"/>
        <v>27.31</v>
      </c>
      <c r="V826" s="121">
        <f t="shared" ca="1" si="483"/>
        <v>0.17370892018779369</v>
      </c>
      <c r="W826" s="121" t="e">
        <f t="shared" si="501"/>
        <v>#N/A</v>
      </c>
      <c r="X826" s="124">
        <f t="shared" si="502"/>
        <v>0.2</v>
      </c>
      <c r="Y826" s="124">
        <f t="shared" si="503"/>
        <v>0.8</v>
      </c>
      <c r="Z826" t="e">
        <f t="shared" ca="1" si="484"/>
        <v>#N/A</v>
      </c>
      <c r="AA826" t="e">
        <f t="shared" ca="1" si="485"/>
        <v>#N/A</v>
      </c>
      <c r="AB826" t="e">
        <f t="shared" ca="1" si="486"/>
        <v>#N/A</v>
      </c>
      <c r="AC826" t="e">
        <f t="shared" ca="1" si="487"/>
        <v>#N/A</v>
      </c>
      <c r="AD826" t="b">
        <f t="shared" ca="1" si="488"/>
        <v>0</v>
      </c>
      <c r="AE826" t="b">
        <f t="shared" ca="1" si="475"/>
        <v>0</v>
      </c>
      <c r="AF826" t="b">
        <f t="shared" ca="1" si="504"/>
        <v>0</v>
      </c>
      <c r="AG826" t="b">
        <f t="shared" ca="1" si="489"/>
        <v>0</v>
      </c>
      <c r="AH826" t="b">
        <f t="shared" ca="1" si="471"/>
        <v>0</v>
      </c>
      <c r="AI826" s="225" t="e">
        <f t="shared" ca="1" si="490"/>
        <v>#N/A</v>
      </c>
      <c r="AJ826" s="225" t="e">
        <f t="shared" ca="1" si="491"/>
        <v>#N/A</v>
      </c>
      <c r="AK826" s="225" t="e">
        <f t="shared" ca="1" si="492"/>
        <v>#N/A</v>
      </c>
      <c r="AL826" s="225" t="e">
        <f t="shared" ca="1" si="493"/>
        <v>#N/A</v>
      </c>
      <c r="AM826" t="b">
        <f t="shared" ca="1" si="494"/>
        <v>0</v>
      </c>
      <c r="AN826" t="b">
        <f t="shared" ca="1" si="472"/>
        <v>0</v>
      </c>
      <c r="AO826" t="b">
        <f t="shared" ca="1" si="505"/>
        <v>1</v>
      </c>
      <c r="AP826" t="b">
        <f t="shared" ca="1" si="495"/>
        <v>0</v>
      </c>
      <c r="AQ826" t="b">
        <f t="shared" ca="1" si="473"/>
        <v>0</v>
      </c>
      <c r="AR826" s="124" t="e">
        <f t="shared" ca="1" si="496"/>
        <v>#N/A</v>
      </c>
      <c r="AS826" s="124" t="e">
        <f t="shared" ca="1" si="497"/>
        <v>#N/A</v>
      </c>
      <c r="AT826" t="e">
        <f t="shared" ca="1" si="506"/>
        <v>#N/A</v>
      </c>
      <c r="AU826" t="e">
        <f t="shared" ca="1" si="506"/>
        <v>#N/A</v>
      </c>
    </row>
    <row r="827" spans="1:47" x14ac:dyDescent="0.25">
      <c r="A827">
        <v>795</v>
      </c>
      <c r="B827" s="74">
        <f ca="1">OFFSET(InputPriceData!B$15,CalculationsAndCharts!$A827+$A$11,0,1,1)</f>
        <v>40436</v>
      </c>
      <c r="C827" s="3">
        <f ca="1">OFFSET(InputPriceData!G$15,CalculationsAndCharts!$A827+$A$11,0,1,1)</f>
        <v>927700</v>
      </c>
      <c r="D827" s="4">
        <f ca="1">OFFSET(InputPriceData!C$15,CalculationsAndCharts!$A827+$A$11,IF($C$7,7,0),1,1)</f>
        <v>27.42</v>
      </c>
      <c r="E827" s="4">
        <f ca="1">OFFSET(InputPriceData!D$15,CalculationsAndCharts!$A827+$A$11,IF($C$7,7,0),1,1)</f>
        <v>27.7</v>
      </c>
      <c r="F827" s="4">
        <f ca="1">OFFSET(InputPriceData!E$15,CalculationsAndCharts!$A827+$A$11,IF($C$7,7,0),1,1)</f>
        <v>27.19</v>
      </c>
      <c r="G827" s="4">
        <f ca="1">OFFSET(InputPriceData!F$15,CalculationsAndCharts!$A827+$A$11,IF($C$7,7,0),1,1)</f>
        <v>27.47</v>
      </c>
      <c r="H827" s="126" t="e">
        <f t="shared" si="476"/>
        <v>#N/A</v>
      </c>
      <c r="I827" s="41" t="e">
        <f t="shared" si="508"/>
        <v>#N/A</v>
      </c>
      <c r="J827" s="41" t="e">
        <f t="shared" si="508"/>
        <v>#N/A</v>
      </c>
      <c r="K827" s="215">
        <f t="shared" ca="1" si="477"/>
        <v>27.415439129194858</v>
      </c>
      <c r="L827" s="215">
        <f t="shared" ca="1" si="498"/>
        <v>27.415439129194858</v>
      </c>
      <c r="M827" s="121">
        <f t="shared" ca="1" si="478"/>
        <v>-1.3246553560397609</v>
      </c>
      <c r="N827" s="121">
        <f t="shared" ca="1" si="499"/>
        <v>-1.7006484450916397</v>
      </c>
      <c r="O827" s="121">
        <f t="shared" ca="1" si="500"/>
        <v>-1.7006484450916397</v>
      </c>
      <c r="P827" s="121">
        <f t="shared" ca="1" si="507"/>
        <v>-3.8940976157501055</v>
      </c>
      <c r="Q827" s="121">
        <f t="shared" ca="1" si="479"/>
        <v>1</v>
      </c>
      <c r="R827" s="121">
        <f t="shared" ca="1" si="480"/>
        <v>1.0046719903657813</v>
      </c>
      <c r="S827" s="121"/>
      <c r="T827" s="124">
        <f t="shared" ca="1" si="481"/>
        <v>29.44</v>
      </c>
      <c r="U827" s="124">
        <f t="shared" ca="1" si="482"/>
        <v>27.31</v>
      </c>
      <c r="V827" s="121">
        <f t="shared" ca="1" si="483"/>
        <v>7.5117370892018753E-2</v>
      </c>
      <c r="W827" s="121" t="e">
        <f t="shared" si="501"/>
        <v>#N/A</v>
      </c>
      <c r="X827" s="124">
        <f t="shared" si="502"/>
        <v>0.2</v>
      </c>
      <c r="Y827" s="124">
        <f t="shared" si="503"/>
        <v>0.8</v>
      </c>
      <c r="Z827" t="e">
        <f t="shared" ca="1" si="484"/>
        <v>#N/A</v>
      </c>
      <c r="AA827" t="e">
        <f t="shared" ca="1" si="485"/>
        <v>#N/A</v>
      </c>
      <c r="AB827" t="e">
        <f t="shared" ca="1" si="486"/>
        <v>#N/A</v>
      </c>
      <c r="AC827" t="e">
        <f t="shared" ca="1" si="487"/>
        <v>#N/A</v>
      </c>
      <c r="AD827" t="b">
        <f t="shared" ca="1" si="488"/>
        <v>0</v>
      </c>
      <c r="AE827" t="b">
        <f t="shared" ca="1" si="475"/>
        <v>0</v>
      </c>
      <c r="AF827" t="b">
        <f t="shared" ca="1" si="504"/>
        <v>0</v>
      </c>
      <c r="AG827" t="b">
        <f t="shared" ca="1" si="489"/>
        <v>0</v>
      </c>
      <c r="AH827" t="b">
        <f t="shared" ca="1" si="471"/>
        <v>0</v>
      </c>
      <c r="AI827" s="225" t="e">
        <f t="shared" ca="1" si="490"/>
        <v>#N/A</v>
      </c>
      <c r="AJ827" s="225" t="e">
        <f t="shared" ca="1" si="491"/>
        <v>#N/A</v>
      </c>
      <c r="AK827" s="225" t="e">
        <f t="shared" ca="1" si="492"/>
        <v>#N/A</v>
      </c>
      <c r="AL827" s="225" t="e">
        <f t="shared" ca="1" si="493"/>
        <v>#N/A</v>
      </c>
      <c r="AM827" t="b">
        <f t="shared" ca="1" si="494"/>
        <v>0</v>
      </c>
      <c r="AN827" t="b">
        <f t="shared" ca="1" si="472"/>
        <v>0</v>
      </c>
      <c r="AO827" t="b">
        <f t="shared" ca="1" si="505"/>
        <v>1</v>
      </c>
      <c r="AP827" t="b">
        <f t="shared" ca="1" si="495"/>
        <v>0</v>
      </c>
      <c r="AQ827" t="b">
        <f t="shared" ca="1" si="473"/>
        <v>0</v>
      </c>
      <c r="AR827" s="124" t="e">
        <f t="shared" ca="1" si="496"/>
        <v>#N/A</v>
      </c>
      <c r="AS827" s="124" t="e">
        <f t="shared" ca="1" si="497"/>
        <v>#N/A</v>
      </c>
      <c r="AT827" t="e">
        <f t="shared" ca="1" si="506"/>
        <v>#N/A</v>
      </c>
      <c r="AU827" t="e">
        <f t="shared" ca="1" si="506"/>
        <v>#N/A</v>
      </c>
    </row>
    <row r="828" spans="1:47" x14ac:dyDescent="0.25">
      <c r="A828">
        <v>796</v>
      </c>
      <c r="B828" s="74">
        <f ca="1">OFFSET(InputPriceData!B$15,CalculationsAndCharts!$A828+$A$11,0,1,1)</f>
        <v>40435</v>
      </c>
      <c r="C828" s="3">
        <f ca="1">OFFSET(InputPriceData!G$15,CalculationsAndCharts!$A828+$A$11,0,1,1)</f>
        <v>710200</v>
      </c>
      <c r="D828" s="4">
        <f ca="1">OFFSET(InputPriceData!C$15,CalculationsAndCharts!$A828+$A$11,IF($C$7,7,0),1,1)</f>
        <v>27.24</v>
      </c>
      <c r="E828" s="4">
        <f ca="1">OFFSET(InputPriceData!D$15,CalculationsAndCharts!$A828+$A$11,IF($C$7,7,0),1,1)</f>
        <v>27.56</v>
      </c>
      <c r="F828" s="4">
        <f ca="1">OFFSET(InputPriceData!E$15,CalculationsAndCharts!$A828+$A$11,IF($C$7,7,0),1,1)</f>
        <v>27.11</v>
      </c>
      <c r="G828" s="4">
        <f ca="1">OFFSET(InputPriceData!F$15,CalculationsAndCharts!$A828+$A$11,IF($C$7,7,0),1,1)</f>
        <v>27.4</v>
      </c>
      <c r="H828" s="126" t="e">
        <f t="shared" si="476"/>
        <v>#N/A</v>
      </c>
      <c r="I828" s="41" t="e">
        <f t="shared" si="508"/>
        <v>#N/A</v>
      </c>
      <c r="J828" s="41" t="e">
        <f t="shared" si="508"/>
        <v>#N/A</v>
      </c>
      <c r="K828" s="215">
        <f t="shared" ca="1" si="477"/>
        <v>27.463335596230557</v>
      </c>
      <c r="L828" s="215">
        <f t="shared" ca="1" si="498"/>
        <v>27.463335596230557</v>
      </c>
      <c r="M828" s="121">
        <f t="shared" ca="1" si="478"/>
        <v>-1.5506965692887107</v>
      </c>
      <c r="N828" s="121">
        <f t="shared" ca="1" si="499"/>
        <v>-1.8447938705598426</v>
      </c>
      <c r="O828" s="121">
        <f t="shared" ca="1" si="500"/>
        <v>-1.8447938705598426</v>
      </c>
      <c r="P828" s="121">
        <f t="shared" ca="1" si="507"/>
        <v>-4.1523434265883248</v>
      </c>
      <c r="Q828" s="121">
        <f t="shared" ca="1" si="479"/>
        <v>1</v>
      </c>
      <c r="R828" s="121">
        <f t="shared" ca="1" si="480"/>
        <v>1.0098287739861191</v>
      </c>
      <c r="S828" s="121"/>
      <c r="T828" s="124">
        <f t="shared" ca="1" si="481"/>
        <v>29.44</v>
      </c>
      <c r="U828" s="124">
        <f t="shared" ca="1" si="482"/>
        <v>27.31</v>
      </c>
      <c r="V828" s="121">
        <f t="shared" ca="1" si="483"/>
        <v>4.2253521126760445E-2</v>
      </c>
      <c r="W828" s="121" t="e">
        <f t="shared" si="501"/>
        <v>#N/A</v>
      </c>
      <c r="X828" s="124">
        <f t="shared" si="502"/>
        <v>0.2</v>
      </c>
      <c r="Y828" s="124">
        <f t="shared" si="503"/>
        <v>0.8</v>
      </c>
      <c r="Z828" t="e">
        <f t="shared" ca="1" si="484"/>
        <v>#N/A</v>
      </c>
      <c r="AA828" t="e">
        <f t="shared" ca="1" si="485"/>
        <v>#N/A</v>
      </c>
      <c r="AB828" t="e">
        <f t="shared" ca="1" si="486"/>
        <v>#N/A</v>
      </c>
      <c r="AC828" t="e">
        <f t="shared" ca="1" si="487"/>
        <v>#N/A</v>
      </c>
      <c r="AD828" t="b">
        <f t="shared" ca="1" si="488"/>
        <v>0</v>
      </c>
      <c r="AE828" t="b">
        <f t="shared" ca="1" si="475"/>
        <v>0</v>
      </c>
      <c r="AF828" t="b">
        <f t="shared" ca="1" si="504"/>
        <v>0</v>
      </c>
      <c r="AG828" t="b">
        <f t="shared" ca="1" si="489"/>
        <v>0</v>
      </c>
      <c r="AH828" t="b">
        <f t="shared" ca="1" si="471"/>
        <v>0</v>
      </c>
      <c r="AI828" s="225" t="e">
        <f t="shared" ca="1" si="490"/>
        <v>#N/A</v>
      </c>
      <c r="AJ828" s="225" t="e">
        <f t="shared" ca="1" si="491"/>
        <v>#N/A</v>
      </c>
      <c r="AK828" s="225" t="e">
        <f t="shared" ca="1" si="492"/>
        <v>#N/A</v>
      </c>
      <c r="AL828" s="225" t="e">
        <f t="shared" ca="1" si="493"/>
        <v>#N/A</v>
      </c>
      <c r="AM828" t="b">
        <f t="shared" ca="1" si="494"/>
        <v>0</v>
      </c>
      <c r="AN828" t="b">
        <f t="shared" ca="1" si="472"/>
        <v>0</v>
      </c>
      <c r="AO828" t="b">
        <f t="shared" ca="1" si="505"/>
        <v>1</v>
      </c>
      <c r="AP828" t="b">
        <f t="shared" ca="1" si="495"/>
        <v>0</v>
      </c>
      <c r="AQ828" t="b">
        <f t="shared" ca="1" si="473"/>
        <v>0</v>
      </c>
      <c r="AR828" s="124" t="e">
        <f t="shared" ca="1" si="496"/>
        <v>#N/A</v>
      </c>
      <c r="AS828" s="124" t="e">
        <f t="shared" ca="1" si="497"/>
        <v>#N/A</v>
      </c>
      <c r="AT828" t="e">
        <f t="shared" ca="1" si="506"/>
        <v>#N/A</v>
      </c>
      <c r="AU828" t="e">
        <f t="shared" ca="1" si="506"/>
        <v>#N/A</v>
      </c>
    </row>
    <row r="829" spans="1:47" x14ac:dyDescent="0.25">
      <c r="A829">
        <v>797</v>
      </c>
      <c r="B829" s="74">
        <f ca="1">OFFSET(InputPriceData!B$15,CalculationsAndCharts!$A829+$A$11,0,1,1)</f>
        <v>40434</v>
      </c>
      <c r="C829" s="3">
        <f ca="1">OFFSET(InputPriceData!G$15,CalculationsAndCharts!$A829+$A$11,0,1,1)</f>
        <v>604700</v>
      </c>
      <c r="D829" s="4">
        <f ca="1">OFFSET(InputPriceData!C$15,CalculationsAndCharts!$A829+$A$11,IF($C$7,7,0),1,1)</f>
        <v>27.68</v>
      </c>
      <c r="E829" s="4">
        <f ca="1">OFFSET(InputPriceData!D$15,CalculationsAndCharts!$A829+$A$11,IF($C$7,7,0),1,1)</f>
        <v>27.68</v>
      </c>
      <c r="F829" s="4">
        <f ca="1">OFFSET(InputPriceData!E$15,CalculationsAndCharts!$A829+$A$11,IF($C$7,7,0),1,1)</f>
        <v>27.21</v>
      </c>
      <c r="G829" s="4">
        <f ca="1">OFFSET(InputPriceData!F$15,CalculationsAndCharts!$A829+$A$11,IF($C$7,7,0),1,1)</f>
        <v>27.42</v>
      </c>
      <c r="H829" s="126" t="e">
        <f t="shared" si="476"/>
        <v>#N/A</v>
      </c>
      <c r="I829" s="41" t="e">
        <f t="shared" si="508"/>
        <v>#N/A</v>
      </c>
      <c r="J829" s="41" t="e">
        <f t="shared" si="508"/>
        <v>#N/A</v>
      </c>
      <c r="K829" s="215">
        <f t="shared" ca="1" si="477"/>
        <v>27.56234874353467</v>
      </c>
      <c r="L829" s="215">
        <f t="shared" ca="1" si="498"/>
        <v>27.56234874353467</v>
      </c>
      <c r="M829" s="121">
        <f t="shared" ca="1" si="478"/>
        <v>-1.7091953500330115</v>
      </c>
      <c r="N829" s="121">
        <f t="shared" ca="1" si="499"/>
        <v>-1.9446964761872993</v>
      </c>
      <c r="O829" s="121">
        <f t="shared" ca="1" si="500"/>
        <v>-1.9446964761872993</v>
      </c>
      <c r="P829" s="121">
        <f t="shared" ca="1" si="507"/>
        <v>-4.3332485334931503</v>
      </c>
      <c r="Q829" s="121">
        <f t="shared" ca="1" si="479"/>
        <v>1</v>
      </c>
      <c r="R829" s="121">
        <f t="shared" ca="1" si="480"/>
        <v>1.0163174680213949</v>
      </c>
      <c r="S829" s="121"/>
      <c r="T829" s="124">
        <f t="shared" ca="1" si="481"/>
        <v>29.44</v>
      </c>
      <c r="U829" s="124">
        <f t="shared" ca="1" si="482"/>
        <v>27.31</v>
      </c>
      <c r="V829" s="121">
        <f t="shared" ca="1" si="483"/>
        <v>5.1643192488264253E-2</v>
      </c>
      <c r="W829" s="121" t="e">
        <f t="shared" si="501"/>
        <v>#N/A</v>
      </c>
      <c r="X829" s="124">
        <f t="shared" si="502"/>
        <v>0.2</v>
      </c>
      <c r="Y829" s="124">
        <f t="shared" si="503"/>
        <v>0.8</v>
      </c>
      <c r="Z829" t="e">
        <f t="shared" ca="1" si="484"/>
        <v>#N/A</v>
      </c>
      <c r="AA829" t="e">
        <f t="shared" ca="1" si="485"/>
        <v>#N/A</v>
      </c>
      <c r="AB829" t="e">
        <f t="shared" ca="1" si="486"/>
        <v>#N/A</v>
      </c>
      <c r="AC829" t="e">
        <f t="shared" ca="1" si="487"/>
        <v>#N/A</v>
      </c>
      <c r="AD829" t="b">
        <f t="shared" ca="1" si="488"/>
        <v>0</v>
      </c>
      <c r="AE829" t="b">
        <f t="shared" ca="1" si="475"/>
        <v>0</v>
      </c>
      <c r="AF829" t="b">
        <f t="shared" ca="1" si="504"/>
        <v>0</v>
      </c>
      <c r="AG829" t="b">
        <f t="shared" ca="1" si="489"/>
        <v>0</v>
      </c>
      <c r="AH829" t="b">
        <f t="shared" ca="1" si="471"/>
        <v>0</v>
      </c>
      <c r="AI829" s="225" t="e">
        <f t="shared" ca="1" si="490"/>
        <v>#N/A</v>
      </c>
      <c r="AJ829" s="225" t="e">
        <f t="shared" ca="1" si="491"/>
        <v>#N/A</v>
      </c>
      <c r="AK829" s="225" t="e">
        <f t="shared" ca="1" si="492"/>
        <v>#N/A</v>
      </c>
      <c r="AL829" s="225" t="e">
        <f t="shared" ca="1" si="493"/>
        <v>#N/A</v>
      </c>
      <c r="AM829" t="b">
        <f t="shared" ca="1" si="494"/>
        <v>0</v>
      </c>
      <c r="AN829" t="b">
        <f t="shared" ca="1" si="472"/>
        <v>0</v>
      </c>
      <c r="AO829" t="b">
        <f t="shared" ca="1" si="505"/>
        <v>1</v>
      </c>
      <c r="AP829" t="b">
        <f t="shared" ca="1" si="495"/>
        <v>0</v>
      </c>
      <c r="AQ829" t="b">
        <f t="shared" ca="1" si="473"/>
        <v>0</v>
      </c>
      <c r="AR829" s="124" t="e">
        <f t="shared" ca="1" si="496"/>
        <v>#N/A</v>
      </c>
      <c r="AS829" s="124" t="e">
        <f t="shared" ca="1" si="497"/>
        <v>#N/A</v>
      </c>
      <c r="AT829" t="e">
        <f t="shared" ca="1" si="506"/>
        <v>#N/A</v>
      </c>
      <c r="AU829" t="e">
        <f t="shared" ca="1" si="506"/>
        <v>#N/A</v>
      </c>
    </row>
    <row r="830" spans="1:47" x14ac:dyDescent="0.25">
      <c r="A830">
        <v>798</v>
      </c>
      <c r="B830" s="74">
        <f ca="1">OFFSET(InputPriceData!B$15,CalculationsAndCharts!$A830+$A$11,0,1,1)</f>
        <v>40431</v>
      </c>
      <c r="C830" s="3">
        <f ca="1">OFFSET(InputPriceData!G$15,CalculationsAndCharts!$A830+$A$11,0,1,1)</f>
        <v>561800</v>
      </c>
      <c r="D830" s="4">
        <f ca="1">OFFSET(InputPriceData!C$15,CalculationsAndCharts!$A830+$A$11,IF($C$7,7,0),1,1)</f>
        <v>27.31</v>
      </c>
      <c r="E830" s="4">
        <f ca="1">OFFSET(InputPriceData!D$15,CalculationsAndCharts!$A830+$A$11,IF($C$7,7,0),1,1)</f>
        <v>27.89</v>
      </c>
      <c r="F830" s="4">
        <f ca="1">OFFSET(InputPriceData!E$15,CalculationsAndCharts!$A830+$A$11,IF($C$7,7,0),1,1)</f>
        <v>27.31</v>
      </c>
      <c r="G830" s="4">
        <f ca="1">OFFSET(InputPriceData!F$15,CalculationsAndCharts!$A830+$A$11,IF($C$7,7,0),1,1)</f>
        <v>27.45</v>
      </c>
      <c r="H830" s="126" t="e">
        <f t="shared" si="476"/>
        <v>#N/A</v>
      </c>
      <c r="I830" s="41" t="e">
        <f t="shared" si="508"/>
        <v>#N/A</v>
      </c>
      <c r="J830" s="41" t="e">
        <f t="shared" si="508"/>
        <v>#N/A</v>
      </c>
      <c r="K830" s="215">
        <f t="shared" ca="1" si="477"/>
        <v>27.709319033220282</v>
      </c>
      <c r="L830" s="215">
        <f t="shared" ca="1" si="498"/>
        <v>27.709319033220282</v>
      </c>
      <c r="M830" s="121">
        <f t="shared" ca="1" si="478"/>
        <v>-1.8728594677266115</v>
      </c>
      <c r="N830" s="121">
        <f t="shared" ca="1" si="499"/>
        <v>-1.9938780101262958</v>
      </c>
      <c r="O830" s="121">
        <f t="shared" ca="1" si="500"/>
        <v>-1.988609084749873</v>
      </c>
      <c r="P830" s="121">
        <f t="shared" ca="1" si="507"/>
        <v>-4.36312351724035</v>
      </c>
      <c r="Q830" s="121">
        <f t="shared" ca="1" si="479"/>
        <v>0.99778105144179041</v>
      </c>
      <c r="R830" s="121">
        <f t="shared" ca="1" si="480"/>
        <v>1.0220509732104117</v>
      </c>
      <c r="S830" s="121"/>
      <c r="T830" s="124">
        <f t="shared" ca="1" si="481"/>
        <v>29.44</v>
      </c>
      <c r="U830" s="124">
        <f t="shared" ca="1" si="482"/>
        <v>27.31</v>
      </c>
      <c r="V830" s="121">
        <f t="shared" ca="1" si="483"/>
        <v>6.5727699530516617E-2</v>
      </c>
      <c r="W830" s="121" t="e">
        <f t="shared" si="501"/>
        <v>#N/A</v>
      </c>
      <c r="X830" s="124">
        <f t="shared" si="502"/>
        <v>0.2</v>
      </c>
      <c r="Y830" s="124">
        <f t="shared" si="503"/>
        <v>0.8</v>
      </c>
      <c r="Z830" t="e">
        <f t="shared" ca="1" si="484"/>
        <v>#N/A</v>
      </c>
      <c r="AA830" t="e">
        <f t="shared" ca="1" si="485"/>
        <v>#N/A</v>
      </c>
      <c r="AB830" t="e">
        <f t="shared" ca="1" si="486"/>
        <v>#N/A</v>
      </c>
      <c r="AC830" t="e">
        <f t="shared" ca="1" si="487"/>
        <v>#N/A</v>
      </c>
      <c r="AD830" t="b">
        <f t="shared" ca="1" si="488"/>
        <v>0</v>
      </c>
      <c r="AE830" t="b">
        <f t="shared" ca="1" si="475"/>
        <v>0</v>
      </c>
      <c r="AF830" t="b">
        <f t="shared" ca="1" si="504"/>
        <v>0</v>
      </c>
      <c r="AG830" t="b">
        <f t="shared" ca="1" si="489"/>
        <v>0</v>
      </c>
      <c r="AH830" t="b">
        <f t="shared" ca="1" si="471"/>
        <v>0</v>
      </c>
      <c r="AI830" s="225" t="e">
        <f t="shared" ca="1" si="490"/>
        <v>#N/A</v>
      </c>
      <c r="AJ830" s="225" t="e">
        <f t="shared" ca="1" si="491"/>
        <v>#N/A</v>
      </c>
      <c r="AK830" s="225" t="e">
        <f t="shared" ca="1" si="492"/>
        <v>#N/A</v>
      </c>
      <c r="AL830" s="225" t="e">
        <f t="shared" ca="1" si="493"/>
        <v>#N/A</v>
      </c>
      <c r="AM830" t="b">
        <f t="shared" ca="1" si="494"/>
        <v>0</v>
      </c>
      <c r="AN830" t="b">
        <f t="shared" ca="1" si="472"/>
        <v>0</v>
      </c>
      <c r="AO830" t="b">
        <f t="shared" ca="1" si="505"/>
        <v>1</v>
      </c>
      <c r="AP830" t="b">
        <f t="shared" ca="1" si="495"/>
        <v>0</v>
      </c>
      <c r="AQ830" t="b">
        <f t="shared" ca="1" si="473"/>
        <v>0</v>
      </c>
      <c r="AR830" s="124" t="e">
        <f t="shared" ca="1" si="496"/>
        <v>#N/A</v>
      </c>
      <c r="AS830" s="124" t="e">
        <f t="shared" ca="1" si="497"/>
        <v>#N/A</v>
      </c>
      <c r="AT830" t="e">
        <f t="shared" ca="1" si="506"/>
        <v>#N/A</v>
      </c>
      <c r="AU830" t="e">
        <f t="shared" ca="1" si="506"/>
        <v>#N/A</v>
      </c>
    </row>
    <row r="831" spans="1:47" x14ac:dyDescent="0.25">
      <c r="A831">
        <v>799</v>
      </c>
      <c r="B831" s="74">
        <f ca="1">OFFSET(InputPriceData!B$15,CalculationsAndCharts!$A831+$A$11,0,1,1)</f>
        <v>40430</v>
      </c>
      <c r="C831" s="3">
        <f ca="1">OFFSET(InputPriceData!G$15,CalculationsAndCharts!$A831+$A$11,0,1,1)</f>
        <v>1640500</v>
      </c>
      <c r="D831" s="4">
        <f ca="1">OFFSET(InputPriceData!C$15,CalculationsAndCharts!$A831+$A$11,IF($C$7,7,0),1,1)</f>
        <v>27.94</v>
      </c>
      <c r="E831" s="4">
        <f ca="1">OFFSET(InputPriceData!D$15,CalculationsAndCharts!$A831+$A$11,IF($C$7,7,0),1,1)</f>
        <v>28.14</v>
      </c>
      <c r="F831" s="4">
        <f ca="1">OFFSET(InputPriceData!E$15,CalculationsAndCharts!$A831+$A$11,IF($C$7,7,0),1,1)</f>
        <v>27.31</v>
      </c>
      <c r="G831" s="4">
        <f ca="1">OFFSET(InputPriceData!F$15,CalculationsAndCharts!$A831+$A$11,IF($C$7,7,0),1,1)</f>
        <v>27.33</v>
      </c>
      <c r="H831" s="126" t="e">
        <f t="shared" si="476"/>
        <v>#N/A</v>
      </c>
      <c r="I831" s="41" t="e">
        <f t="shared" si="508"/>
        <v>#N/A</v>
      </c>
      <c r="J831" s="41" t="e">
        <f t="shared" si="508"/>
        <v>#N/A</v>
      </c>
      <c r="K831" s="215">
        <f t="shared" ca="1" si="477"/>
        <v>27.897821852597389</v>
      </c>
      <c r="L831" s="215">
        <f t="shared" ca="1" si="498"/>
        <v>27.897821852597389</v>
      </c>
      <c r="M831" s="121">
        <f t="shared" ca="1" si="478"/>
        <v>-2.2171120910658937</v>
      </c>
      <c r="N831" s="121">
        <f t="shared" ca="1" si="499"/>
        <v>-1.988609084749873</v>
      </c>
      <c r="O831" s="121">
        <f t="shared" ca="1" si="500"/>
        <v>-1.988609084749873</v>
      </c>
      <c r="P831" s="121">
        <f t="shared" ca="1" si="507"/>
        <v>-4.36312351724035</v>
      </c>
      <c r="Q831" s="121">
        <f t="shared" ca="1" si="479"/>
        <v>1</v>
      </c>
      <c r="R831" s="121">
        <f t="shared" ca="1" si="480"/>
        <v>1.0217367986740968</v>
      </c>
      <c r="S831" s="121"/>
      <c r="T831" s="124">
        <f t="shared" ca="1" si="481"/>
        <v>29.44</v>
      </c>
      <c r="U831" s="124">
        <f t="shared" ca="1" si="482"/>
        <v>27.31</v>
      </c>
      <c r="V831" s="121">
        <f t="shared" ca="1" si="483"/>
        <v>9.389671361502136E-3</v>
      </c>
      <c r="W831" s="121" t="e">
        <f t="shared" si="501"/>
        <v>#N/A</v>
      </c>
      <c r="X831" s="124">
        <f t="shared" si="502"/>
        <v>0.2</v>
      </c>
      <c r="Y831" s="124">
        <f t="shared" si="503"/>
        <v>0.8</v>
      </c>
      <c r="Z831" t="e">
        <f t="shared" ca="1" si="484"/>
        <v>#N/A</v>
      </c>
      <c r="AA831" t="e">
        <f t="shared" ca="1" si="485"/>
        <v>#N/A</v>
      </c>
      <c r="AB831" t="e">
        <f t="shared" ca="1" si="486"/>
        <v>#N/A</v>
      </c>
      <c r="AC831" t="e">
        <f t="shared" ca="1" si="487"/>
        <v>#N/A</v>
      </c>
      <c r="AD831" t="b">
        <f t="shared" ca="1" si="488"/>
        <v>0</v>
      </c>
      <c r="AE831" t="b">
        <f t="shared" ca="1" si="475"/>
        <v>0</v>
      </c>
      <c r="AF831" t="b">
        <f t="shared" ca="1" si="504"/>
        <v>0</v>
      </c>
      <c r="AG831" t="b">
        <f t="shared" ca="1" si="489"/>
        <v>0</v>
      </c>
      <c r="AH831" t="b">
        <f t="shared" ca="1" si="471"/>
        <v>0</v>
      </c>
      <c r="AI831" s="225" t="e">
        <f t="shared" ca="1" si="490"/>
        <v>#N/A</v>
      </c>
      <c r="AJ831" s="225" t="e">
        <f t="shared" ca="1" si="491"/>
        <v>#N/A</v>
      </c>
      <c r="AK831" s="225" t="e">
        <f t="shared" ca="1" si="492"/>
        <v>#N/A</v>
      </c>
      <c r="AL831" s="225" t="e">
        <f t="shared" ca="1" si="493"/>
        <v>#N/A</v>
      </c>
      <c r="AM831" t="b">
        <f t="shared" ca="1" si="494"/>
        <v>0</v>
      </c>
      <c r="AN831" t="b">
        <f t="shared" ca="1" si="472"/>
        <v>0</v>
      </c>
      <c r="AO831" t="b">
        <f t="shared" ca="1" si="505"/>
        <v>1</v>
      </c>
      <c r="AP831" t="b">
        <f t="shared" ca="1" si="495"/>
        <v>0</v>
      </c>
      <c r="AQ831" t="b">
        <f t="shared" ca="1" si="473"/>
        <v>0</v>
      </c>
      <c r="AR831" s="124" t="e">
        <f t="shared" ca="1" si="496"/>
        <v>#N/A</v>
      </c>
      <c r="AS831" s="124" t="e">
        <f t="shared" ca="1" si="497"/>
        <v>#N/A</v>
      </c>
      <c r="AT831" t="e">
        <f t="shared" ca="1" si="506"/>
        <v>#N/A</v>
      </c>
      <c r="AU831" t="e">
        <f t="shared" ca="1" si="506"/>
        <v>#N/A</v>
      </c>
    </row>
    <row r="832" spans="1:47" x14ac:dyDescent="0.25">
      <c r="A832">
        <v>800</v>
      </c>
      <c r="B832" s="74">
        <f ca="1">OFFSET(InputPriceData!B$15,CalculationsAndCharts!$A832+$A$11,0,1,1)</f>
        <v>40429</v>
      </c>
      <c r="C832" s="3">
        <f ca="1">OFFSET(InputPriceData!G$15,CalculationsAndCharts!$A832+$A$11,0,1,1)</f>
        <v>1371800</v>
      </c>
      <c r="D832" s="4">
        <f ca="1">OFFSET(InputPriceData!C$15,CalculationsAndCharts!$A832+$A$11,IF($C$7,7,0),1,1)</f>
        <v>27.98</v>
      </c>
      <c r="E832" s="4">
        <f ca="1">OFFSET(InputPriceData!D$15,CalculationsAndCharts!$A832+$A$11,IF($C$7,7,0),1,1)</f>
        <v>28.24</v>
      </c>
      <c r="F832" s="4">
        <f ca="1">OFFSET(InputPriceData!E$15,CalculationsAndCharts!$A832+$A$11,IF($C$7,7,0),1,1)</f>
        <v>27.58</v>
      </c>
      <c r="G832" s="4">
        <f ca="1">OFFSET(InputPriceData!F$15,CalculationsAndCharts!$A832+$A$11,IF($C$7,7,0),1,1)</f>
        <v>27.68</v>
      </c>
      <c r="H832" s="126" t="e">
        <f t="shared" si="476"/>
        <v>#N/A</v>
      </c>
      <c r="I832" s="41" t="e">
        <f t="shared" si="508"/>
        <v>#N/A</v>
      </c>
      <c r="J832" s="41" t="e">
        <f t="shared" si="508"/>
        <v>#N/A</v>
      </c>
      <c r="K832" s="215">
        <f t="shared" ca="1" si="477"/>
        <v>28.04359330697557</v>
      </c>
      <c r="L832" s="215">
        <f t="shared" ca="1" si="498"/>
        <v>28.04359330697557</v>
      </c>
      <c r="M832" s="121">
        <f t="shared" ca="1" si="478"/>
        <v>-2.093814148367362</v>
      </c>
      <c r="N832" s="121">
        <f t="shared" ca="1" si="499"/>
        <v>-2.0104959859644453</v>
      </c>
      <c r="O832" s="121">
        <f t="shared" ca="1" si="500"/>
        <v>-2.0104959859644453</v>
      </c>
      <c r="P832" s="121">
        <f t="shared" ca="1" si="507"/>
        <v>-4.36312351724035</v>
      </c>
      <c r="Q832" s="121">
        <f t="shared" ca="1" si="479"/>
        <v>1</v>
      </c>
      <c r="R832" s="121">
        <f t="shared" ca="1" si="480"/>
        <v>1.0069120326142613</v>
      </c>
      <c r="S832" s="121"/>
      <c r="T832" s="124">
        <f t="shared" ca="1" si="481"/>
        <v>29.44</v>
      </c>
      <c r="U832" s="124">
        <f t="shared" ca="1" si="482"/>
        <v>27.31</v>
      </c>
      <c r="V832" s="121">
        <f t="shared" ca="1" si="483"/>
        <v>0.17370892018779369</v>
      </c>
      <c r="W832" s="121" t="e">
        <f t="shared" si="501"/>
        <v>#N/A</v>
      </c>
      <c r="X832" s="124">
        <f t="shared" si="502"/>
        <v>0.2</v>
      </c>
      <c r="Y832" s="124">
        <f t="shared" si="503"/>
        <v>0.8</v>
      </c>
      <c r="Z832" t="e">
        <f t="shared" ca="1" si="484"/>
        <v>#N/A</v>
      </c>
      <c r="AA832" t="e">
        <f t="shared" ca="1" si="485"/>
        <v>#N/A</v>
      </c>
      <c r="AB832" t="e">
        <f t="shared" ca="1" si="486"/>
        <v>#N/A</v>
      </c>
      <c r="AC832" t="e">
        <f t="shared" ca="1" si="487"/>
        <v>#N/A</v>
      </c>
      <c r="AD832" t="b">
        <f t="shared" ca="1" si="488"/>
        <v>0</v>
      </c>
      <c r="AE832" t="b">
        <f t="shared" ca="1" si="475"/>
        <v>0</v>
      </c>
      <c r="AF832" t="b">
        <f t="shared" ca="1" si="504"/>
        <v>0</v>
      </c>
      <c r="AG832" t="b">
        <f t="shared" ca="1" si="489"/>
        <v>0</v>
      </c>
      <c r="AH832" t="b">
        <f t="shared" ca="1" si="471"/>
        <v>0</v>
      </c>
      <c r="AI832" s="225" t="e">
        <f t="shared" ca="1" si="490"/>
        <v>#N/A</v>
      </c>
      <c r="AJ832" s="225" t="e">
        <f t="shared" ca="1" si="491"/>
        <v>#N/A</v>
      </c>
      <c r="AK832" s="225" t="e">
        <f t="shared" ca="1" si="492"/>
        <v>#N/A</v>
      </c>
      <c r="AL832" s="225" t="e">
        <f t="shared" ca="1" si="493"/>
        <v>#N/A</v>
      </c>
      <c r="AM832" t="b">
        <f t="shared" ca="1" si="494"/>
        <v>0</v>
      </c>
      <c r="AN832" t="b">
        <f t="shared" ca="1" si="472"/>
        <v>0</v>
      </c>
      <c r="AO832" t="b">
        <f t="shared" ca="1" si="505"/>
        <v>1</v>
      </c>
      <c r="AP832" t="b">
        <f t="shared" ca="1" si="495"/>
        <v>0</v>
      </c>
      <c r="AQ832" t="b">
        <f t="shared" ca="1" si="473"/>
        <v>0</v>
      </c>
      <c r="AR832" s="124" t="e">
        <f t="shared" ca="1" si="496"/>
        <v>#N/A</v>
      </c>
      <c r="AS832" s="124" t="e">
        <f t="shared" ca="1" si="497"/>
        <v>#N/A</v>
      </c>
      <c r="AT832" t="e">
        <f t="shared" ca="1" si="506"/>
        <v>#N/A</v>
      </c>
      <c r="AU832" t="e">
        <f t="shared" ca="1" si="506"/>
        <v>#N/A</v>
      </c>
    </row>
    <row r="833" spans="1:47" x14ac:dyDescent="0.25">
      <c r="A833">
        <v>801</v>
      </c>
      <c r="B833" s="74">
        <f ca="1">OFFSET(InputPriceData!B$15,CalculationsAndCharts!$A833+$A$11,0,1,1)</f>
        <v>40428</v>
      </c>
      <c r="C833" s="3">
        <f ca="1">OFFSET(InputPriceData!G$15,CalculationsAndCharts!$A833+$A$11,0,1,1)</f>
        <v>627000</v>
      </c>
      <c r="D833" s="4">
        <f ca="1">OFFSET(InputPriceData!C$15,CalculationsAndCharts!$A833+$A$11,IF($C$7,7,0),1,1)</f>
        <v>28.04</v>
      </c>
      <c r="E833" s="4">
        <f ca="1">OFFSET(InputPriceData!D$15,CalculationsAndCharts!$A833+$A$11,IF($C$7,7,0),1,1)</f>
        <v>28.15</v>
      </c>
      <c r="F833" s="4">
        <f ca="1">OFFSET(InputPriceData!E$15,CalculationsAndCharts!$A833+$A$11,IF($C$7,7,0),1,1)</f>
        <v>27.87</v>
      </c>
      <c r="G833" s="4">
        <f ca="1">OFFSET(InputPriceData!F$15,CalculationsAndCharts!$A833+$A$11,IF($C$7,7,0),1,1)</f>
        <v>28</v>
      </c>
      <c r="H833" s="126" t="e">
        <f t="shared" si="476"/>
        <v>#N/A</v>
      </c>
      <c r="I833" s="41" t="e">
        <f t="shared" ref="I833:J852" si="509">IF($A833=$E$25,I$32,NA())</f>
        <v>#N/A</v>
      </c>
      <c r="J833" s="41" t="e">
        <f t="shared" si="509"/>
        <v>#N/A</v>
      </c>
      <c r="K833" s="215">
        <f t="shared" ca="1" si="477"/>
        <v>28.066531866172497</v>
      </c>
      <c r="L833" s="215">
        <f t="shared" ca="1" si="498"/>
        <v>28.066531866172497</v>
      </c>
      <c r="M833" s="121">
        <f t="shared" ca="1" si="478"/>
        <v>-1.9586458510027522</v>
      </c>
      <c r="N833" s="121">
        <f t="shared" ca="1" si="499"/>
        <v>-2.1529314931584915</v>
      </c>
      <c r="O833" s="121">
        <f t="shared" ca="1" si="500"/>
        <v>-2.1529314931584915</v>
      </c>
      <c r="P833" s="121">
        <f t="shared" ca="1" si="507"/>
        <v>-4.36312351724035</v>
      </c>
      <c r="Q833" s="121">
        <f t="shared" ca="1" si="479"/>
        <v>1</v>
      </c>
      <c r="R833" s="121">
        <f t="shared" ca="1" si="480"/>
        <v>0.96661395834661912</v>
      </c>
      <c r="S833" s="121"/>
      <c r="T833" s="124">
        <f t="shared" ca="1" si="481"/>
        <v>29.44</v>
      </c>
      <c r="U833" s="124">
        <f t="shared" ca="1" si="482"/>
        <v>27.31</v>
      </c>
      <c r="V833" s="121">
        <f t="shared" ca="1" si="483"/>
        <v>0.32394366197183122</v>
      </c>
      <c r="W833" s="121" t="e">
        <f t="shared" si="501"/>
        <v>#N/A</v>
      </c>
      <c r="X833" s="124">
        <f t="shared" si="502"/>
        <v>0.2</v>
      </c>
      <c r="Y833" s="124">
        <f t="shared" si="503"/>
        <v>0.8</v>
      </c>
      <c r="Z833" t="e">
        <f t="shared" ca="1" si="484"/>
        <v>#N/A</v>
      </c>
      <c r="AA833">
        <f t="shared" ca="1" si="485"/>
        <v>28.04</v>
      </c>
      <c r="AB833" t="e">
        <f t="shared" ca="1" si="486"/>
        <v>#N/A</v>
      </c>
      <c r="AC833" t="e">
        <f t="shared" ca="1" si="487"/>
        <v>#N/A</v>
      </c>
      <c r="AD833" t="b">
        <f t="shared" ca="1" si="488"/>
        <v>0</v>
      </c>
      <c r="AE833" t="b">
        <f t="shared" ca="1" si="475"/>
        <v>0</v>
      </c>
      <c r="AF833" t="b">
        <f t="shared" ca="1" si="504"/>
        <v>1</v>
      </c>
      <c r="AG833" t="b">
        <f t="shared" ca="1" si="489"/>
        <v>0</v>
      </c>
      <c r="AH833" t="b">
        <f t="shared" ca="1" si="471"/>
        <v>1</v>
      </c>
      <c r="AI833" s="225" t="e">
        <f t="shared" ca="1" si="490"/>
        <v>#N/A</v>
      </c>
      <c r="AJ833" s="225">
        <f t="shared" ca="1" si="491"/>
        <v>28.04</v>
      </c>
      <c r="AK833" s="225" t="e">
        <f t="shared" ca="1" si="492"/>
        <v>#N/A</v>
      </c>
      <c r="AL833" s="225">
        <f t="shared" ca="1" si="493"/>
        <v>28.04</v>
      </c>
      <c r="AM833" t="b">
        <f t="shared" ca="1" si="494"/>
        <v>0</v>
      </c>
      <c r="AN833" t="b">
        <f t="shared" ca="1" si="472"/>
        <v>1</v>
      </c>
      <c r="AO833" t="b">
        <f t="shared" ca="1" si="505"/>
        <v>1</v>
      </c>
      <c r="AP833" t="b">
        <f t="shared" ca="1" si="495"/>
        <v>0</v>
      </c>
      <c r="AQ833" t="b">
        <f t="shared" ca="1" si="473"/>
        <v>0</v>
      </c>
      <c r="AR833" s="124">
        <f t="shared" ca="1" si="496"/>
        <v>28.04</v>
      </c>
      <c r="AS833" s="124" t="e">
        <f t="shared" ca="1" si="497"/>
        <v>#N/A</v>
      </c>
      <c r="AT833">
        <f t="shared" ca="1" si="506"/>
        <v>28.04</v>
      </c>
      <c r="AU833" t="e">
        <f t="shared" ca="1" si="506"/>
        <v>#N/A</v>
      </c>
    </row>
    <row r="834" spans="1:47" x14ac:dyDescent="0.25">
      <c r="A834">
        <v>802</v>
      </c>
      <c r="B834" s="74">
        <f ca="1">OFFSET(InputPriceData!B$15,CalculationsAndCharts!$A834+$A$11,0,1,1)</f>
        <v>40424</v>
      </c>
      <c r="C834" s="3">
        <f ca="1">OFFSET(InputPriceData!G$15,CalculationsAndCharts!$A834+$A$11,0,1,1)</f>
        <v>509800</v>
      </c>
      <c r="D834" s="4">
        <f ca="1">OFFSET(InputPriceData!C$15,CalculationsAndCharts!$A834+$A$11,IF($C$7,7,0),1,1)</f>
        <v>28.82</v>
      </c>
      <c r="E834" s="4">
        <f ca="1">OFFSET(InputPriceData!D$15,CalculationsAndCharts!$A834+$A$11,IF($C$7,7,0),1,1)</f>
        <v>29.27</v>
      </c>
      <c r="F834" s="4">
        <f ca="1">OFFSET(InputPriceData!E$15,CalculationsAndCharts!$A834+$A$11,IF($C$7,7,0),1,1)</f>
        <v>27.94</v>
      </c>
      <c r="G834" s="4">
        <f ca="1">OFFSET(InputPriceData!F$15,CalculationsAndCharts!$A834+$A$11,IF($C$7,7,0),1,1)</f>
        <v>28.03</v>
      </c>
      <c r="H834" s="126" t="e">
        <f t="shared" si="476"/>
        <v>#N/A</v>
      </c>
      <c r="I834" s="41" t="e">
        <f t="shared" si="509"/>
        <v>#N/A</v>
      </c>
      <c r="J834" s="41" t="e">
        <f t="shared" si="509"/>
        <v>#N/A</v>
      </c>
      <c r="K834" s="215">
        <f t="shared" ca="1" si="477"/>
        <v>27.982882600219277</v>
      </c>
      <c r="L834" s="215">
        <f t="shared" ca="1" si="498"/>
        <v>27.982882600219277</v>
      </c>
      <c r="M834" s="121">
        <f t="shared" ca="1" si="478"/>
        <v>-2.0963257623041889</v>
      </c>
      <c r="N834" s="121">
        <f t="shared" ca="1" si="499"/>
        <v>-2.4212609919502688</v>
      </c>
      <c r="O834" s="121">
        <f t="shared" ca="1" si="500"/>
        <v>-2.4212609919502688</v>
      </c>
      <c r="P834" s="121">
        <f t="shared" ca="1" si="507"/>
        <v>-4.36312351724035</v>
      </c>
      <c r="Q834" s="121">
        <f t="shared" ca="1" si="479"/>
        <v>1</v>
      </c>
      <c r="R834" s="121">
        <f t="shared" ca="1" si="480"/>
        <v>0.8891834034593693</v>
      </c>
      <c r="S834" s="121"/>
      <c r="T834" s="124">
        <f t="shared" ca="1" si="481"/>
        <v>29.66</v>
      </c>
      <c r="U834" s="124">
        <f t="shared" ca="1" si="482"/>
        <v>27.31</v>
      </c>
      <c r="V834" s="121">
        <f t="shared" ca="1" si="483"/>
        <v>0.30638297872340509</v>
      </c>
      <c r="W834" s="121" t="e">
        <f t="shared" si="501"/>
        <v>#N/A</v>
      </c>
      <c r="X834" s="124">
        <f t="shared" si="502"/>
        <v>0.2</v>
      </c>
      <c r="Y834" s="124">
        <f t="shared" si="503"/>
        <v>0.8</v>
      </c>
      <c r="Z834" t="e">
        <f t="shared" ca="1" si="484"/>
        <v>#N/A</v>
      </c>
      <c r="AA834" t="e">
        <f t="shared" ca="1" si="485"/>
        <v>#N/A</v>
      </c>
      <c r="AB834" t="e">
        <f t="shared" ca="1" si="486"/>
        <v>#N/A</v>
      </c>
      <c r="AC834">
        <f t="shared" ca="1" si="487"/>
        <v>0.8891834034593693</v>
      </c>
      <c r="AD834" t="b">
        <f t="shared" ca="1" si="488"/>
        <v>0</v>
      </c>
      <c r="AE834" t="b">
        <f t="shared" ca="1" si="475"/>
        <v>0</v>
      </c>
      <c r="AF834" t="b">
        <f t="shared" ca="1" si="504"/>
        <v>1</v>
      </c>
      <c r="AG834" t="b">
        <f t="shared" ca="1" si="489"/>
        <v>1</v>
      </c>
      <c r="AH834" t="b">
        <f t="shared" ca="1" si="471"/>
        <v>0</v>
      </c>
      <c r="AI834" s="225" t="e">
        <f t="shared" ca="1" si="490"/>
        <v>#N/A</v>
      </c>
      <c r="AJ834" s="225" t="e">
        <f t="shared" ca="1" si="491"/>
        <v>#N/A</v>
      </c>
      <c r="AK834" s="225" t="e">
        <f t="shared" ca="1" si="492"/>
        <v>#N/A</v>
      </c>
      <c r="AL834" s="225" t="e">
        <f t="shared" ca="1" si="493"/>
        <v>#N/A</v>
      </c>
      <c r="AM834" t="b">
        <f t="shared" ca="1" si="494"/>
        <v>1</v>
      </c>
      <c r="AN834" t="b">
        <f t="shared" ca="1" si="472"/>
        <v>0</v>
      </c>
      <c r="AO834" t="b">
        <f t="shared" ca="1" si="505"/>
        <v>0</v>
      </c>
      <c r="AP834" t="b">
        <f t="shared" ca="1" si="495"/>
        <v>0</v>
      </c>
      <c r="AQ834" t="b">
        <f t="shared" ca="1" si="473"/>
        <v>0</v>
      </c>
      <c r="AR834" s="124" t="e">
        <f t="shared" ca="1" si="496"/>
        <v>#N/A</v>
      </c>
      <c r="AS834" s="124" t="e">
        <f t="shared" ca="1" si="497"/>
        <v>#N/A</v>
      </c>
      <c r="AT834" t="e">
        <f t="shared" ca="1" si="506"/>
        <v>#N/A</v>
      </c>
      <c r="AU834" t="e">
        <f t="shared" ca="1" si="506"/>
        <v>#N/A</v>
      </c>
    </row>
    <row r="835" spans="1:47" x14ac:dyDescent="0.25">
      <c r="A835">
        <v>803</v>
      </c>
      <c r="B835" s="74">
        <f ca="1">OFFSET(InputPriceData!B$15,CalculationsAndCharts!$A835+$A$11,0,1,1)</f>
        <v>40423</v>
      </c>
      <c r="C835" s="3">
        <f ca="1">OFFSET(InputPriceData!G$15,CalculationsAndCharts!$A835+$A$11,0,1,1)</f>
        <v>620700</v>
      </c>
      <c r="D835" s="4">
        <f ca="1">OFFSET(InputPriceData!C$15,CalculationsAndCharts!$A835+$A$11,IF($C$7,7,0),1,1)</f>
        <v>28.12</v>
      </c>
      <c r="E835" s="4">
        <f ca="1">OFFSET(InputPriceData!D$15,CalculationsAndCharts!$A835+$A$11,IF($C$7,7,0),1,1)</f>
        <v>28.88</v>
      </c>
      <c r="F835" s="4">
        <f ca="1">OFFSET(InputPriceData!E$15,CalculationsAndCharts!$A835+$A$11,IF($C$7,7,0),1,1)</f>
        <v>28.02</v>
      </c>
      <c r="G835" s="4">
        <f ca="1">OFFSET(InputPriceData!F$15,CalculationsAndCharts!$A835+$A$11,IF($C$7,7,0),1,1)</f>
        <v>28.7</v>
      </c>
      <c r="H835" s="126" t="e">
        <f t="shared" si="476"/>
        <v>#N/A</v>
      </c>
      <c r="I835" s="41" t="e">
        <f t="shared" si="509"/>
        <v>#N/A</v>
      </c>
      <c r="J835" s="41" t="e">
        <f t="shared" si="509"/>
        <v>#N/A</v>
      </c>
      <c r="K835" s="215">
        <f t="shared" ca="1" si="477"/>
        <v>27.79926985844758</v>
      </c>
      <c r="L835" s="215">
        <f t="shared" ca="1" si="498"/>
        <v>27.79926985844758</v>
      </c>
      <c r="M835" s="121">
        <f t="shared" ca="1" si="478"/>
        <v>-1.538616721089646</v>
      </c>
      <c r="N835" s="121">
        <f t="shared" ca="1" si="499"/>
        <v>-2.8313089063577568</v>
      </c>
      <c r="O835" s="121">
        <f t="shared" ca="1" si="500"/>
        <v>-2.8313089063577568</v>
      </c>
      <c r="P835" s="121">
        <f t="shared" ca="1" si="507"/>
        <v>-4.36312351724035</v>
      </c>
      <c r="Q835" s="121">
        <f t="shared" ca="1" si="479"/>
        <v>1</v>
      </c>
      <c r="R835" s="121">
        <f t="shared" ca="1" si="480"/>
        <v>0.7691264310555509</v>
      </c>
      <c r="S835" s="121"/>
      <c r="T835" s="124">
        <f t="shared" ca="1" si="481"/>
        <v>29.66</v>
      </c>
      <c r="U835" s="124">
        <f t="shared" ca="1" si="482"/>
        <v>27.31</v>
      </c>
      <c r="V835" s="121">
        <f t="shared" ca="1" si="483"/>
        <v>0.59148936170212751</v>
      </c>
      <c r="W835" s="121" t="e">
        <f t="shared" si="501"/>
        <v>#N/A</v>
      </c>
      <c r="X835" s="124">
        <f t="shared" si="502"/>
        <v>0.2</v>
      </c>
      <c r="Y835" s="124">
        <f t="shared" si="503"/>
        <v>0.8</v>
      </c>
      <c r="Z835" t="e">
        <f t="shared" ca="1" si="484"/>
        <v>#N/A</v>
      </c>
      <c r="AA835" t="e">
        <f t="shared" ca="1" si="485"/>
        <v>#N/A</v>
      </c>
      <c r="AB835" t="e">
        <f t="shared" ca="1" si="486"/>
        <v>#N/A</v>
      </c>
      <c r="AC835" t="e">
        <f t="shared" ca="1" si="487"/>
        <v>#N/A</v>
      </c>
      <c r="AD835" t="b">
        <f t="shared" ca="1" si="488"/>
        <v>0</v>
      </c>
      <c r="AE835" t="b">
        <f t="shared" ca="1" si="475"/>
        <v>0</v>
      </c>
      <c r="AF835" t="b">
        <f t="shared" ca="1" si="504"/>
        <v>1</v>
      </c>
      <c r="AG835" t="b">
        <f t="shared" ca="1" si="489"/>
        <v>0</v>
      </c>
      <c r="AH835" t="b">
        <f t="shared" ca="1" si="471"/>
        <v>0</v>
      </c>
      <c r="AI835" s="225" t="e">
        <f t="shared" ca="1" si="490"/>
        <v>#N/A</v>
      </c>
      <c r="AJ835" s="225" t="e">
        <f t="shared" ca="1" si="491"/>
        <v>#N/A</v>
      </c>
      <c r="AK835" s="225" t="e">
        <f t="shared" ca="1" si="492"/>
        <v>#N/A</v>
      </c>
      <c r="AL835" s="225" t="e">
        <f t="shared" ca="1" si="493"/>
        <v>#N/A</v>
      </c>
      <c r="AM835" t="b">
        <f t="shared" ca="1" si="494"/>
        <v>0</v>
      </c>
      <c r="AN835" t="b">
        <f t="shared" ca="1" si="472"/>
        <v>0</v>
      </c>
      <c r="AO835" t="b">
        <f t="shared" ca="1" si="505"/>
        <v>0</v>
      </c>
      <c r="AP835" t="b">
        <f t="shared" ca="1" si="495"/>
        <v>0</v>
      </c>
      <c r="AQ835" t="b">
        <f t="shared" ca="1" si="473"/>
        <v>0</v>
      </c>
      <c r="AR835" s="124" t="e">
        <f t="shared" ca="1" si="496"/>
        <v>#N/A</v>
      </c>
      <c r="AS835" s="124" t="e">
        <f t="shared" ca="1" si="497"/>
        <v>#N/A</v>
      </c>
      <c r="AT835" t="e">
        <f t="shared" ca="1" si="506"/>
        <v>#N/A</v>
      </c>
      <c r="AU835" t="e">
        <f t="shared" ca="1" si="506"/>
        <v>#N/A</v>
      </c>
    </row>
    <row r="836" spans="1:47" x14ac:dyDescent="0.25">
      <c r="A836">
        <v>804</v>
      </c>
      <c r="B836" s="74">
        <f ca="1">OFFSET(InputPriceData!B$15,CalculationsAndCharts!$A836+$A$11,0,1,1)</f>
        <v>40422</v>
      </c>
      <c r="C836" s="3">
        <f ca="1">OFFSET(InputPriceData!G$15,CalculationsAndCharts!$A836+$A$11,0,1,1)</f>
        <v>977200</v>
      </c>
      <c r="D836" s="4">
        <f ca="1">OFFSET(InputPriceData!C$15,CalculationsAndCharts!$A836+$A$11,IF($C$7,7,0),1,1)</f>
        <v>27.66</v>
      </c>
      <c r="E836" s="4">
        <f ca="1">OFFSET(InputPriceData!D$15,CalculationsAndCharts!$A836+$A$11,IF($C$7,7,0),1,1)</f>
        <v>28.17</v>
      </c>
      <c r="F836" s="4">
        <f ca="1">OFFSET(InputPriceData!E$15,CalculationsAndCharts!$A836+$A$11,IF($C$7,7,0),1,1)</f>
        <v>27.45</v>
      </c>
      <c r="G836" s="4">
        <f ca="1">OFFSET(InputPriceData!F$15,CalculationsAndCharts!$A836+$A$11,IF($C$7,7,0),1,1)</f>
        <v>28.02</v>
      </c>
      <c r="H836" s="126" t="e">
        <f t="shared" si="476"/>
        <v>#N/A</v>
      </c>
      <c r="I836" s="41" t="e">
        <f t="shared" si="509"/>
        <v>#N/A</v>
      </c>
      <c r="J836" s="41" t="e">
        <f t="shared" si="509"/>
        <v>#N/A</v>
      </c>
      <c r="K836" s="215">
        <f t="shared" ca="1" si="477"/>
        <v>27.701027904159965</v>
      </c>
      <c r="L836" s="215">
        <f t="shared" ca="1" si="498"/>
        <v>27.701027904159965</v>
      </c>
      <c r="M836" s="121">
        <f t="shared" ca="1" si="478"/>
        <v>-2.3371016983152031</v>
      </c>
      <c r="N836" s="121">
        <f t="shared" ca="1" si="499"/>
        <v>-3.204300290331294</v>
      </c>
      <c r="O836" s="121">
        <f t="shared" ca="1" si="500"/>
        <v>-3.1408007292237956</v>
      </c>
      <c r="P836" s="121">
        <f t="shared" ca="1" si="507"/>
        <v>-4.36312351724035</v>
      </c>
      <c r="Q836" s="121">
        <f t="shared" ca="1" si="479"/>
        <v>0.94805008813544389</v>
      </c>
      <c r="R836" s="121">
        <f t="shared" ca="1" si="480"/>
        <v>0.6193201572037762</v>
      </c>
      <c r="S836" s="121"/>
      <c r="T836" s="124">
        <f t="shared" ca="1" si="481"/>
        <v>29.66</v>
      </c>
      <c r="U836" s="124">
        <f t="shared" ca="1" si="482"/>
        <v>27.31</v>
      </c>
      <c r="V836" s="121">
        <f t="shared" ca="1" si="483"/>
        <v>0.30212765957446824</v>
      </c>
      <c r="W836" s="121" t="e">
        <f t="shared" si="501"/>
        <v>#N/A</v>
      </c>
      <c r="X836" s="124">
        <f t="shared" si="502"/>
        <v>0.2</v>
      </c>
      <c r="Y836" s="124">
        <f t="shared" si="503"/>
        <v>0.8</v>
      </c>
      <c r="Z836" t="e">
        <f t="shared" ca="1" si="484"/>
        <v>#N/A</v>
      </c>
      <c r="AA836" t="e">
        <f t="shared" ca="1" si="485"/>
        <v>#N/A</v>
      </c>
      <c r="AB836" t="e">
        <f t="shared" ca="1" si="486"/>
        <v>#N/A</v>
      </c>
      <c r="AC836" t="e">
        <f t="shared" ca="1" si="487"/>
        <v>#N/A</v>
      </c>
      <c r="AD836" t="b">
        <f t="shared" ca="1" si="488"/>
        <v>0</v>
      </c>
      <c r="AE836" t="b">
        <f t="shared" ca="1" si="475"/>
        <v>0</v>
      </c>
      <c r="AF836" t="b">
        <f t="shared" ca="1" si="504"/>
        <v>1</v>
      </c>
      <c r="AG836" t="b">
        <f t="shared" ca="1" si="489"/>
        <v>0</v>
      </c>
      <c r="AH836" t="b">
        <f t="shared" ca="1" si="471"/>
        <v>0</v>
      </c>
      <c r="AI836" s="225" t="e">
        <f t="shared" ca="1" si="490"/>
        <v>#N/A</v>
      </c>
      <c r="AJ836" s="225" t="e">
        <f t="shared" ca="1" si="491"/>
        <v>#N/A</v>
      </c>
      <c r="AK836" s="225" t="e">
        <f t="shared" ca="1" si="492"/>
        <v>#N/A</v>
      </c>
      <c r="AL836" s="225" t="e">
        <f t="shared" ca="1" si="493"/>
        <v>#N/A</v>
      </c>
      <c r="AM836" t="b">
        <f t="shared" ca="1" si="494"/>
        <v>0</v>
      </c>
      <c r="AN836" t="b">
        <f t="shared" ca="1" si="472"/>
        <v>0</v>
      </c>
      <c r="AO836" t="b">
        <f t="shared" ca="1" si="505"/>
        <v>0</v>
      </c>
      <c r="AP836" t="b">
        <f t="shared" ca="1" si="495"/>
        <v>0</v>
      </c>
      <c r="AQ836" t="b">
        <f t="shared" ca="1" si="473"/>
        <v>0</v>
      </c>
      <c r="AR836" s="124" t="e">
        <f t="shared" ca="1" si="496"/>
        <v>#N/A</v>
      </c>
      <c r="AS836" s="124" t="e">
        <f t="shared" ca="1" si="497"/>
        <v>#N/A</v>
      </c>
      <c r="AT836" t="e">
        <f t="shared" ca="1" si="506"/>
        <v>#N/A</v>
      </c>
      <c r="AU836" t="e">
        <f t="shared" ca="1" si="506"/>
        <v>#N/A</v>
      </c>
    </row>
    <row r="837" spans="1:47" x14ac:dyDescent="0.25">
      <c r="A837">
        <v>805</v>
      </c>
      <c r="B837" s="74">
        <f ca="1">OFFSET(InputPriceData!B$15,CalculationsAndCharts!$A837+$A$11,0,1,1)</f>
        <v>40421</v>
      </c>
      <c r="C837" s="3">
        <f ca="1">OFFSET(InputPriceData!G$15,CalculationsAndCharts!$A837+$A$11,0,1,1)</f>
        <v>2336400</v>
      </c>
      <c r="D837" s="4">
        <f ca="1">OFFSET(InputPriceData!C$15,CalculationsAndCharts!$A837+$A$11,IF($C$7,7,0),1,1)</f>
        <v>27.49</v>
      </c>
      <c r="E837" s="4">
        <f ca="1">OFFSET(InputPriceData!D$15,CalculationsAndCharts!$A837+$A$11,IF($C$7,7,0),1,1)</f>
        <v>27.58</v>
      </c>
      <c r="F837" s="4">
        <f ca="1">OFFSET(InputPriceData!E$15,CalculationsAndCharts!$A837+$A$11,IF($C$7,7,0),1,1)</f>
        <v>26.64</v>
      </c>
      <c r="G837" s="4">
        <f ca="1">OFFSET(InputPriceData!F$15,CalculationsAndCharts!$A837+$A$11,IF($C$7,7,0),1,1)</f>
        <v>27.31</v>
      </c>
      <c r="H837" s="126" t="e">
        <f t="shared" si="476"/>
        <v>#N/A</v>
      </c>
      <c r="I837" s="41" t="e">
        <f t="shared" si="509"/>
        <v>#N/A</v>
      </c>
      <c r="J837" s="41" t="e">
        <f t="shared" si="509"/>
        <v>#N/A</v>
      </c>
      <c r="K837" s="215">
        <f t="shared" ca="1" si="477"/>
        <v>27.867737600568422</v>
      </c>
      <c r="L837" s="215">
        <f t="shared" ca="1" si="498"/>
        <v>27.867737600568422</v>
      </c>
      <c r="M837" s="121">
        <f t="shared" ca="1" si="478"/>
        <v>-3.3091413336287747</v>
      </c>
      <c r="N837" s="121">
        <f t="shared" ca="1" si="499"/>
        <v>-3.3317281562300387</v>
      </c>
      <c r="O837" s="121">
        <f t="shared" ca="1" si="500"/>
        <v>-2.9700595977243758</v>
      </c>
      <c r="P837" s="121">
        <f t="shared" ca="1" si="507"/>
        <v>-4.36312351724035</v>
      </c>
      <c r="Q837" s="121">
        <f t="shared" ca="1" si="479"/>
        <v>0.74037906413416688</v>
      </c>
      <c r="R837" s="121">
        <f t="shared" ca="1" si="480"/>
        <v>0.47339614917166845</v>
      </c>
      <c r="S837" s="121"/>
      <c r="T837" s="124">
        <f t="shared" ca="1" si="481"/>
        <v>30.1</v>
      </c>
      <c r="U837" s="124">
        <f t="shared" ca="1" si="482"/>
        <v>27.31</v>
      </c>
      <c r="V837" s="121">
        <f t="shared" ca="1" si="483"/>
        <v>0</v>
      </c>
      <c r="W837" s="121" t="e">
        <f t="shared" si="501"/>
        <v>#N/A</v>
      </c>
      <c r="X837" s="124">
        <f t="shared" si="502"/>
        <v>0.2</v>
      </c>
      <c r="Y837" s="124">
        <f t="shared" si="503"/>
        <v>0.8</v>
      </c>
      <c r="Z837" t="e">
        <f t="shared" ca="1" si="484"/>
        <v>#N/A</v>
      </c>
      <c r="AA837" t="e">
        <f t="shared" ca="1" si="485"/>
        <v>#N/A</v>
      </c>
      <c r="AB837" t="e">
        <f t="shared" ca="1" si="486"/>
        <v>#N/A</v>
      </c>
      <c r="AC837" t="e">
        <f t="shared" ca="1" si="487"/>
        <v>#N/A</v>
      </c>
      <c r="AD837" t="b">
        <f t="shared" ca="1" si="488"/>
        <v>0</v>
      </c>
      <c r="AE837" t="b">
        <f t="shared" ca="1" si="475"/>
        <v>0</v>
      </c>
      <c r="AF837" t="b">
        <f t="shared" ca="1" si="504"/>
        <v>1</v>
      </c>
      <c r="AG837" t="b">
        <f t="shared" ca="1" si="489"/>
        <v>0</v>
      </c>
      <c r="AH837" t="b">
        <f t="shared" ca="1" si="471"/>
        <v>0</v>
      </c>
      <c r="AI837" s="225" t="e">
        <f t="shared" ca="1" si="490"/>
        <v>#N/A</v>
      </c>
      <c r="AJ837" s="225" t="e">
        <f t="shared" ca="1" si="491"/>
        <v>#N/A</v>
      </c>
      <c r="AK837" s="225" t="e">
        <f t="shared" ca="1" si="492"/>
        <v>#N/A</v>
      </c>
      <c r="AL837" s="225" t="e">
        <f t="shared" ca="1" si="493"/>
        <v>#N/A</v>
      </c>
      <c r="AM837" t="b">
        <f t="shared" ca="1" si="494"/>
        <v>0</v>
      </c>
      <c r="AN837" t="b">
        <f t="shared" ca="1" si="472"/>
        <v>0</v>
      </c>
      <c r="AO837" t="b">
        <f t="shared" ca="1" si="505"/>
        <v>0</v>
      </c>
      <c r="AP837" t="b">
        <f t="shared" ca="1" si="495"/>
        <v>0</v>
      </c>
      <c r="AQ837" t="b">
        <f t="shared" ca="1" si="473"/>
        <v>0</v>
      </c>
      <c r="AR837" s="124" t="e">
        <f t="shared" ca="1" si="496"/>
        <v>#N/A</v>
      </c>
      <c r="AS837" s="124" t="e">
        <f t="shared" ca="1" si="497"/>
        <v>#N/A</v>
      </c>
      <c r="AT837" t="e">
        <f t="shared" ca="1" si="506"/>
        <v>#N/A</v>
      </c>
      <c r="AU837" t="e">
        <f t="shared" ca="1" si="506"/>
        <v>#N/A</v>
      </c>
    </row>
    <row r="838" spans="1:47" x14ac:dyDescent="0.25">
      <c r="A838">
        <v>806</v>
      </c>
      <c r="B838" s="74">
        <f ca="1">OFFSET(InputPriceData!B$15,CalculationsAndCharts!$A838+$A$11,0,1,1)</f>
        <v>40420</v>
      </c>
      <c r="C838" s="3">
        <f ca="1">OFFSET(InputPriceData!G$15,CalculationsAndCharts!$A838+$A$11,0,1,1)</f>
        <v>1133400</v>
      </c>
      <c r="D838" s="4">
        <f ca="1">OFFSET(InputPriceData!C$15,CalculationsAndCharts!$A838+$A$11,IF($C$7,7,0),1,1)</f>
        <v>28.19</v>
      </c>
      <c r="E838" s="4">
        <f ca="1">OFFSET(InputPriceData!D$15,CalculationsAndCharts!$A838+$A$11,IF($C$7,7,0),1,1)</f>
        <v>28.34</v>
      </c>
      <c r="F838" s="4">
        <f ca="1">OFFSET(InputPriceData!E$15,CalculationsAndCharts!$A838+$A$11,IF($C$7,7,0),1,1)</f>
        <v>27.31</v>
      </c>
      <c r="G838" s="4">
        <f ca="1">OFFSET(InputPriceData!F$15,CalculationsAndCharts!$A838+$A$11,IF($C$7,7,0),1,1)</f>
        <v>27.38</v>
      </c>
      <c r="H838" s="126" t="e">
        <f t="shared" si="476"/>
        <v>#N/A</v>
      </c>
      <c r="I838" s="41" t="e">
        <f t="shared" si="509"/>
        <v>#N/A</v>
      </c>
      <c r="J838" s="41" t="e">
        <f t="shared" si="509"/>
        <v>#N/A</v>
      </c>
      <c r="K838" s="215">
        <f t="shared" ca="1" si="477"/>
        <v>28.148288889429836</v>
      </c>
      <c r="L838" s="215">
        <f t="shared" ca="1" si="498"/>
        <v>28.148288889429836</v>
      </c>
      <c r="M838" s="121">
        <f t="shared" ca="1" si="478"/>
        <v>-3.5903453761107165</v>
      </c>
      <c r="N838" s="121">
        <f t="shared" ca="1" si="499"/>
        <v>-3.3285227627635603</v>
      </c>
      <c r="O838" s="121">
        <f t="shared" ca="1" si="500"/>
        <v>-2.7008778587407503</v>
      </c>
      <c r="P838" s="121">
        <f t="shared" ca="1" si="507"/>
        <v>-4.36312351724035</v>
      </c>
      <c r="Q838" s="121">
        <f t="shared" ca="1" si="479"/>
        <v>0.62241146438647099</v>
      </c>
      <c r="R838" s="121">
        <f t="shared" ca="1" si="480"/>
        <v>0.34682843405536851</v>
      </c>
      <c r="S838" s="121"/>
      <c r="T838" s="124">
        <f t="shared" ca="1" si="481"/>
        <v>30.1</v>
      </c>
      <c r="U838" s="124">
        <f t="shared" ca="1" si="482"/>
        <v>27.38</v>
      </c>
      <c r="V838" s="121">
        <f t="shared" ca="1" si="483"/>
        <v>0</v>
      </c>
      <c r="W838" s="121" t="e">
        <f t="shared" si="501"/>
        <v>#N/A</v>
      </c>
      <c r="X838" s="124">
        <f t="shared" si="502"/>
        <v>0.2</v>
      </c>
      <c r="Y838" s="124">
        <f t="shared" si="503"/>
        <v>0.8</v>
      </c>
      <c r="Z838" t="e">
        <f t="shared" ca="1" si="484"/>
        <v>#N/A</v>
      </c>
      <c r="AA838" t="e">
        <f t="shared" ca="1" si="485"/>
        <v>#N/A</v>
      </c>
      <c r="AB838" t="e">
        <f t="shared" ca="1" si="486"/>
        <v>#N/A</v>
      </c>
      <c r="AC838" t="e">
        <f t="shared" ca="1" si="487"/>
        <v>#N/A</v>
      </c>
      <c r="AD838" t="b">
        <f t="shared" ca="1" si="488"/>
        <v>0</v>
      </c>
      <c r="AE838" t="b">
        <f t="shared" ca="1" si="475"/>
        <v>0</v>
      </c>
      <c r="AF838" t="b">
        <f t="shared" ca="1" si="504"/>
        <v>1</v>
      </c>
      <c r="AG838" t="b">
        <f t="shared" ca="1" si="489"/>
        <v>0</v>
      </c>
      <c r="AH838" t="b">
        <f t="shared" ref="AH838:AH872" ca="1" si="510">AND(AG839,AF839)</f>
        <v>0</v>
      </c>
      <c r="AI838" s="225" t="e">
        <f t="shared" ca="1" si="490"/>
        <v>#N/A</v>
      </c>
      <c r="AJ838" s="225" t="e">
        <f t="shared" ca="1" si="491"/>
        <v>#N/A</v>
      </c>
      <c r="AK838" s="225" t="e">
        <f t="shared" ca="1" si="492"/>
        <v>#N/A</v>
      </c>
      <c r="AL838" s="225" t="e">
        <f t="shared" ca="1" si="493"/>
        <v>#N/A</v>
      </c>
      <c r="AM838" t="b">
        <f t="shared" ca="1" si="494"/>
        <v>0</v>
      </c>
      <c r="AN838" t="b">
        <f t="shared" ref="AN838:AN872" ca="1" si="511">AND(AM839,NOT(AO839))</f>
        <v>0</v>
      </c>
      <c r="AO838" t="b">
        <f t="shared" ca="1" si="505"/>
        <v>0</v>
      </c>
      <c r="AP838" t="b">
        <f t="shared" ca="1" si="495"/>
        <v>0</v>
      </c>
      <c r="AQ838" t="b">
        <f t="shared" ca="1" si="473"/>
        <v>0</v>
      </c>
      <c r="AR838" s="124" t="e">
        <f t="shared" ca="1" si="496"/>
        <v>#N/A</v>
      </c>
      <c r="AS838" s="124" t="e">
        <f t="shared" ca="1" si="497"/>
        <v>#N/A</v>
      </c>
      <c r="AT838" t="e">
        <f t="shared" ca="1" si="506"/>
        <v>#N/A</v>
      </c>
      <c r="AU838" t="e">
        <f t="shared" ca="1" si="506"/>
        <v>#N/A</v>
      </c>
    </row>
    <row r="839" spans="1:47" x14ac:dyDescent="0.25">
      <c r="A839">
        <v>807</v>
      </c>
      <c r="B839" s="74">
        <f ca="1">OFFSET(InputPriceData!B$15,CalculationsAndCharts!$A839+$A$11,0,1,1)</f>
        <v>40417</v>
      </c>
      <c r="C839" s="3">
        <f ca="1">OFFSET(InputPriceData!G$15,CalculationsAndCharts!$A839+$A$11,0,1,1)</f>
        <v>645100</v>
      </c>
      <c r="D839" s="4">
        <f ca="1">OFFSET(InputPriceData!C$15,CalculationsAndCharts!$A839+$A$11,IF($C$7,7,0),1,1)</f>
        <v>28.55</v>
      </c>
      <c r="E839" s="4">
        <f ca="1">OFFSET(InputPriceData!D$15,CalculationsAndCharts!$A839+$A$11,IF($C$7,7,0),1,1)</f>
        <v>28.65</v>
      </c>
      <c r="F839" s="4">
        <f ca="1">OFFSET(InputPriceData!E$15,CalculationsAndCharts!$A839+$A$11,IF($C$7,7,0),1,1)</f>
        <v>28.01</v>
      </c>
      <c r="G839" s="4">
        <f ca="1">OFFSET(InputPriceData!F$15,CalculationsAndCharts!$A839+$A$11,IF($C$7,7,0),1,1)</f>
        <v>28.09</v>
      </c>
      <c r="H839" s="126" t="e">
        <f t="shared" si="476"/>
        <v>#N/A</v>
      </c>
      <c r="I839" s="41" t="e">
        <f t="shared" si="509"/>
        <v>#N/A</v>
      </c>
      <c r="J839" s="41" t="e">
        <f t="shared" si="509"/>
        <v>#N/A</v>
      </c>
      <c r="K839" s="215">
        <f t="shared" ca="1" si="477"/>
        <v>28.336013974547448</v>
      </c>
      <c r="L839" s="215">
        <f t="shared" ca="1" si="498"/>
        <v>28.336013974547448</v>
      </c>
      <c r="M839" s="121">
        <f t="shared" ca="1" si="478"/>
        <v>-3.1913000484022387</v>
      </c>
      <c r="N839" s="121">
        <f t="shared" ca="1" si="499"/>
        <v>-3.3953354463172287</v>
      </c>
      <c r="O839" s="121">
        <f t="shared" ca="1" si="500"/>
        <v>-2.2543164175500814</v>
      </c>
      <c r="P839" s="121">
        <f t="shared" ca="1" si="507"/>
        <v>-4.36312351724035</v>
      </c>
      <c r="Q839" s="121">
        <f t="shared" ca="1" si="479"/>
        <v>0.45892678901985168</v>
      </c>
      <c r="R839" s="121">
        <f t="shared" ca="1" si="480"/>
        <v>0.24501110233221873</v>
      </c>
      <c r="S839" s="121"/>
      <c r="T839" s="124">
        <f t="shared" ca="1" si="481"/>
        <v>30.1</v>
      </c>
      <c r="U839" s="124">
        <f t="shared" ca="1" si="482"/>
        <v>28.02</v>
      </c>
      <c r="V839" s="121">
        <f t="shared" ca="1" si="483"/>
        <v>3.3653846153846263E-2</v>
      </c>
      <c r="W839" s="121" t="e">
        <f t="shared" si="501"/>
        <v>#N/A</v>
      </c>
      <c r="X839" s="124">
        <f t="shared" si="502"/>
        <v>0.2</v>
      </c>
      <c r="Y839" s="124">
        <f t="shared" si="503"/>
        <v>0.8</v>
      </c>
      <c r="Z839" t="e">
        <f t="shared" ca="1" si="484"/>
        <v>#N/A</v>
      </c>
      <c r="AA839" t="e">
        <f t="shared" ca="1" si="485"/>
        <v>#N/A</v>
      </c>
      <c r="AB839" t="e">
        <f t="shared" ca="1" si="486"/>
        <v>#N/A</v>
      </c>
      <c r="AC839" t="e">
        <f t="shared" ca="1" si="487"/>
        <v>#N/A</v>
      </c>
      <c r="AD839" t="b">
        <f t="shared" ca="1" si="488"/>
        <v>0</v>
      </c>
      <c r="AE839" t="b">
        <f t="shared" ca="1" si="475"/>
        <v>0</v>
      </c>
      <c r="AF839" t="b">
        <f t="shared" ca="1" si="504"/>
        <v>1</v>
      </c>
      <c r="AG839" t="b">
        <f t="shared" ca="1" si="489"/>
        <v>0</v>
      </c>
      <c r="AH839" t="b">
        <f t="shared" ca="1" si="510"/>
        <v>0</v>
      </c>
      <c r="AI839" s="225" t="e">
        <f t="shared" ca="1" si="490"/>
        <v>#N/A</v>
      </c>
      <c r="AJ839" s="225" t="e">
        <f t="shared" ca="1" si="491"/>
        <v>#N/A</v>
      </c>
      <c r="AK839" s="225" t="e">
        <f t="shared" ca="1" si="492"/>
        <v>#N/A</v>
      </c>
      <c r="AL839" s="225" t="e">
        <f t="shared" ca="1" si="493"/>
        <v>#N/A</v>
      </c>
      <c r="AM839" t="b">
        <f t="shared" ca="1" si="494"/>
        <v>0</v>
      </c>
      <c r="AN839" t="b">
        <f t="shared" ca="1" si="511"/>
        <v>0</v>
      </c>
      <c r="AO839" t="b">
        <f t="shared" ca="1" si="505"/>
        <v>0</v>
      </c>
      <c r="AP839" t="b">
        <f t="shared" ca="1" si="495"/>
        <v>0</v>
      </c>
      <c r="AQ839" t="b">
        <f t="shared" ref="AQ839:AQ872" ca="1" si="512">AND(AP840,AO840)</f>
        <v>0</v>
      </c>
      <c r="AR839" s="124" t="e">
        <f t="shared" ca="1" si="496"/>
        <v>#N/A</v>
      </c>
      <c r="AS839" s="124" t="e">
        <f t="shared" ca="1" si="497"/>
        <v>#N/A</v>
      </c>
      <c r="AT839" t="e">
        <f t="shared" ca="1" si="506"/>
        <v>#N/A</v>
      </c>
      <c r="AU839" t="e">
        <f t="shared" ca="1" si="506"/>
        <v>#N/A</v>
      </c>
    </row>
    <row r="840" spans="1:47" x14ac:dyDescent="0.25">
      <c r="A840">
        <v>808</v>
      </c>
      <c r="B840" s="74">
        <f ca="1">OFFSET(InputPriceData!B$15,CalculationsAndCharts!$A840+$A$11,0,1,1)</f>
        <v>40416</v>
      </c>
      <c r="C840" s="3">
        <f ca="1">OFFSET(InputPriceData!G$15,CalculationsAndCharts!$A840+$A$11,0,1,1)</f>
        <v>466700</v>
      </c>
      <c r="D840" s="4">
        <f ca="1">OFFSET(InputPriceData!C$15,CalculationsAndCharts!$A840+$A$11,IF($C$7,7,0),1,1)</f>
        <v>28.7</v>
      </c>
      <c r="E840" s="4">
        <f ca="1">OFFSET(InputPriceData!D$15,CalculationsAndCharts!$A840+$A$11,IF($C$7,7,0),1,1)</f>
        <v>28.86</v>
      </c>
      <c r="F840" s="4">
        <f ca="1">OFFSET(InputPriceData!E$15,CalculationsAndCharts!$A840+$A$11,IF($C$7,7,0),1,1)</f>
        <v>28.35</v>
      </c>
      <c r="G840" s="4">
        <f ca="1">OFFSET(InputPriceData!F$15,CalculationsAndCharts!$A840+$A$11,IF($C$7,7,0),1,1)</f>
        <v>28.5</v>
      </c>
      <c r="H840" s="126" t="e">
        <f t="shared" si="476"/>
        <v>#N/A</v>
      </c>
      <c r="I840" s="41" t="e">
        <f t="shared" si="509"/>
        <v>#N/A</v>
      </c>
      <c r="J840" s="41" t="e">
        <f t="shared" si="509"/>
        <v>#N/A</v>
      </c>
      <c r="K840" s="215">
        <f t="shared" ca="1" si="477"/>
        <v>28.422538738114131</v>
      </c>
      <c r="L840" s="215">
        <f t="shared" ca="1" si="498"/>
        <v>28.422538738114131</v>
      </c>
      <c r="M840" s="121">
        <f t="shared" ca="1" si="478"/>
        <v>-3.0107354575310961</v>
      </c>
      <c r="N840" s="121">
        <f t="shared" ca="1" si="499"/>
        <v>-3.5550022568112163</v>
      </c>
      <c r="O840" s="121">
        <f t="shared" ca="1" si="500"/>
        <v>-1.6205126921967998</v>
      </c>
      <c r="P840" s="121">
        <f t="shared" ca="1" si="507"/>
        <v>-4.36312351724035</v>
      </c>
      <c r="Q840" s="121">
        <f t="shared" ca="1" si="479"/>
        <v>0.2946540037871766</v>
      </c>
      <c r="R840" s="121">
        <f t="shared" ca="1" si="480"/>
        <v>0.17942361194617623</v>
      </c>
      <c r="S840" s="121"/>
      <c r="T840" s="124">
        <f t="shared" ca="1" si="481"/>
        <v>30.1</v>
      </c>
      <c r="U840" s="124">
        <f t="shared" ca="1" si="482"/>
        <v>28.02</v>
      </c>
      <c r="V840" s="121">
        <f t="shared" ca="1" si="483"/>
        <v>0.23076923076923078</v>
      </c>
      <c r="W840" s="121" t="e">
        <f t="shared" si="501"/>
        <v>#N/A</v>
      </c>
      <c r="X840" s="124">
        <f t="shared" si="502"/>
        <v>0.2</v>
      </c>
      <c r="Y840" s="124">
        <f t="shared" si="503"/>
        <v>0.8</v>
      </c>
      <c r="Z840" t="e">
        <f t="shared" ca="1" si="484"/>
        <v>#N/A</v>
      </c>
      <c r="AA840" t="e">
        <f t="shared" ca="1" si="485"/>
        <v>#N/A</v>
      </c>
      <c r="AB840" t="e">
        <f t="shared" ca="1" si="486"/>
        <v>#N/A</v>
      </c>
      <c r="AC840" t="e">
        <f t="shared" ca="1" si="487"/>
        <v>#N/A</v>
      </c>
      <c r="AD840" t="b">
        <f t="shared" ca="1" si="488"/>
        <v>0</v>
      </c>
      <c r="AE840" t="b">
        <f t="shared" ca="1" si="475"/>
        <v>0</v>
      </c>
      <c r="AF840" t="b">
        <f t="shared" ca="1" si="504"/>
        <v>1</v>
      </c>
      <c r="AG840" t="b">
        <f t="shared" ca="1" si="489"/>
        <v>0</v>
      </c>
      <c r="AH840" t="b">
        <f t="shared" ca="1" si="510"/>
        <v>0</v>
      </c>
      <c r="AI840" s="225" t="e">
        <f t="shared" ca="1" si="490"/>
        <v>#N/A</v>
      </c>
      <c r="AJ840" s="225" t="e">
        <f t="shared" ca="1" si="491"/>
        <v>#N/A</v>
      </c>
      <c r="AK840" s="225" t="e">
        <f t="shared" ca="1" si="492"/>
        <v>#N/A</v>
      </c>
      <c r="AL840" s="225" t="e">
        <f t="shared" ca="1" si="493"/>
        <v>#N/A</v>
      </c>
      <c r="AM840" t="b">
        <f t="shared" ca="1" si="494"/>
        <v>0</v>
      </c>
      <c r="AN840" t="b">
        <f t="shared" ca="1" si="511"/>
        <v>0</v>
      </c>
      <c r="AO840" t="b">
        <f t="shared" ca="1" si="505"/>
        <v>0</v>
      </c>
      <c r="AP840" t="b">
        <f t="shared" ca="1" si="495"/>
        <v>0</v>
      </c>
      <c r="AQ840" t="b">
        <f t="shared" ca="1" si="512"/>
        <v>0</v>
      </c>
      <c r="AR840" s="124" t="e">
        <f t="shared" ca="1" si="496"/>
        <v>#N/A</v>
      </c>
      <c r="AS840" s="124" t="e">
        <f t="shared" ca="1" si="497"/>
        <v>#N/A</v>
      </c>
      <c r="AT840" t="e">
        <f t="shared" ca="1" si="506"/>
        <v>#N/A</v>
      </c>
      <c r="AU840" t="e">
        <f t="shared" ca="1" si="506"/>
        <v>#N/A</v>
      </c>
    </row>
    <row r="841" spans="1:47" x14ac:dyDescent="0.25">
      <c r="A841">
        <v>809</v>
      </c>
      <c r="B841" s="74">
        <f ca="1">OFFSET(InputPriceData!B$15,CalculationsAndCharts!$A841+$A$11,0,1,1)</f>
        <v>40415</v>
      </c>
      <c r="C841" s="3">
        <f ca="1">OFFSET(InputPriceData!G$15,CalculationsAndCharts!$A841+$A$11,0,1,1)</f>
        <v>741600</v>
      </c>
      <c r="D841" s="4">
        <f ca="1">OFFSET(InputPriceData!C$15,CalculationsAndCharts!$A841+$A$11,IF($C$7,7,0),1,1)</f>
        <v>28.01</v>
      </c>
      <c r="E841" s="4">
        <f ca="1">OFFSET(InputPriceData!D$15,CalculationsAndCharts!$A841+$A$11,IF($C$7,7,0),1,1)</f>
        <v>28.5</v>
      </c>
      <c r="F841" s="4">
        <f ca="1">OFFSET(InputPriceData!E$15,CalculationsAndCharts!$A841+$A$11,IF($C$7,7,0),1,1)</f>
        <v>27.28</v>
      </c>
      <c r="G841" s="4">
        <f ca="1">OFFSET(InputPriceData!F$15,CalculationsAndCharts!$A841+$A$11,IF($C$7,7,0),1,1)</f>
        <v>28.45</v>
      </c>
      <c r="H841" s="126" t="e">
        <f t="shared" si="476"/>
        <v>#N/A</v>
      </c>
      <c r="I841" s="41" t="e">
        <f t="shared" si="509"/>
        <v>#N/A</v>
      </c>
      <c r="J841" s="41" t="e">
        <f t="shared" si="509"/>
        <v>#N/A</v>
      </c>
      <c r="K841" s="215">
        <f t="shared" ca="1" si="477"/>
        <v>28.554415042796727</v>
      </c>
      <c r="L841" s="215">
        <f t="shared" ca="1" si="498"/>
        <v>28.554415042796727</v>
      </c>
      <c r="M841" s="121">
        <f t="shared" ca="1" si="478"/>
        <v>-3.2707621533562694</v>
      </c>
      <c r="N841" s="121">
        <f t="shared" ca="1" si="499"/>
        <v>-3.663798212258671</v>
      </c>
      <c r="O841" s="121">
        <f t="shared" ca="1" si="500"/>
        <v>-0.71823832806611065</v>
      </c>
      <c r="P841" s="121">
        <f t="shared" ca="1" si="507"/>
        <v>-4.36312351724035</v>
      </c>
      <c r="Q841" s="121">
        <f t="shared" ca="1" si="479"/>
        <v>0.19186483762472459</v>
      </c>
      <c r="R841" s="121">
        <f t="shared" ca="1" si="480"/>
        <v>0.14142906067004046</v>
      </c>
      <c r="S841" s="121"/>
      <c r="T841" s="124">
        <f t="shared" ca="1" si="481"/>
        <v>30.1</v>
      </c>
      <c r="U841" s="124">
        <f t="shared" ca="1" si="482"/>
        <v>28.02</v>
      </c>
      <c r="V841" s="121">
        <f t="shared" ca="1" si="483"/>
        <v>0.20673076923076891</v>
      </c>
      <c r="W841" s="121" t="e">
        <f t="shared" si="501"/>
        <v>#N/A</v>
      </c>
      <c r="X841" s="124">
        <f t="shared" si="502"/>
        <v>0.2</v>
      </c>
      <c r="Y841" s="124">
        <f t="shared" si="503"/>
        <v>0.8</v>
      </c>
      <c r="Z841" t="e">
        <f t="shared" ca="1" si="484"/>
        <v>#N/A</v>
      </c>
      <c r="AA841" t="e">
        <f t="shared" ca="1" si="485"/>
        <v>#N/A</v>
      </c>
      <c r="AB841" t="e">
        <f t="shared" ca="1" si="486"/>
        <v>#N/A</v>
      </c>
      <c r="AC841" t="e">
        <f t="shared" ca="1" si="487"/>
        <v>#N/A</v>
      </c>
      <c r="AD841" t="b">
        <f t="shared" ca="1" si="488"/>
        <v>0</v>
      </c>
      <c r="AE841" t="b">
        <f t="shared" ca="1" si="475"/>
        <v>0</v>
      </c>
      <c r="AF841" t="b">
        <f t="shared" ca="1" si="504"/>
        <v>1</v>
      </c>
      <c r="AG841" t="b">
        <f t="shared" ca="1" si="489"/>
        <v>0</v>
      </c>
      <c r="AH841" t="b">
        <f t="shared" ca="1" si="510"/>
        <v>0</v>
      </c>
      <c r="AI841" s="225" t="e">
        <f t="shared" ca="1" si="490"/>
        <v>#N/A</v>
      </c>
      <c r="AJ841" s="225" t="e">
        <f t="shared" ca="1" si="491"/>
        <v>#N/A</v>
      </c>
      <c r="AK841" s="225" t="e">
        <f t="shared" ca="1" si="492"/>
        <v>#N/A</v>
      </c>
      <c r="AL841" s="225" t="e">
        <f t="shared" ca="1" si="493"/>
        <v>#N/A</v>
      </c>
      <c r="AM841" t="b">
        <f t="shared" ca="1" si="494"/>
        <v>0</v>
      </c>
      <c r="AN841" t="b">
        <f t="shared" ca="1" si="511"/>
        <v>0</v>
      </c>
      <c r="AO841" t="b">
        <f t="shared" ca="1" si="505"/>
        <v>0</v>
      </c>
      <c r="AP841" t="b">
        <f t="shared" ca="1" si="495"/>
        <v>0</v>
      </c>
      <c r="AQ841" t="b">
        <f t="shared" ca="1" si="512"/>
        <v>0</v>
      </c>
      <c r="AR841" s="124" t="e">
        <f t="shared" ca="1" si="496"/>
        <v>#N/A</v>
      </c>
      <c r="AS841" s="124" t="e">
        <f t="shared" ca="1" si="497"/>
        <v>#N/A</v>
      </c>
      <c r="AT841" t="e">
        <f t="shared" ca="1" si="506"/>
        <v>#N/A</v>
      </c>
      <c r="AU841" t="e">
        <f t="shared" ca="1" si="506"/>
        <v>#N/A</v>
      </c>
    </row>
    <row r="842" spans="1:47" x14ac:dyDescent="0.25">
      <c r="A842">
        <v>810</v>
      </c>
      <c r="B842" s="74">
        <f ca="1">OFFSET(InputPriceData!B$15,CalculationsAndCharts!$A842+$A$11,0,1,1)</f>
        <v>40414</v>
      </c>
      <c r="C842" s="3">
        <f ca="1">OFFSET(InputPriceData!G$15,CalculationsAndCharts!$A842+$A$11,0,1,1)</f>
        <v>1237700</v>
      </c>
      <c r="D842" s="4">
        <f ca="1">OFFSET(InputPriceData!C$15,CalculationsAndCharts!$A842+$A$11,IF($C$7,7,0),1,1)</f>
        <v>28</v>
      </c>
      <c r="E842" s="4">
        <f ca="1">OFFSET(InputPriceData!D$15,CalculationsAndCharts!$A842+$A$11,IF($C$7,7,0),1,1)</f>
        <v>28.46</v>
      </c>
      <c r="F842" s="4">
        <f ca="1">OFFSET(InputPriceData!E$15,CalculationsAndCharts!$A842+$A$11,IF($C$7,7,0),1,1)</f>
        <v>27.43</v>
      </c>
      <c r="G842" s="4">
        <f ca="1">OFFSET(InputPriceData!F$15,CalculationsAndCharts!$A842+$A$11,IF($C$7,7,0),1,1)</f>
        <v>28.02</v>
      </c>
      <c r="H842" s="126" t="e">
        <f t="shared" si="476"/>
        <v>#N/A</v>
      </c>
      <c r="I842" s="41" t="e">
        <f t="shared" si="509"/>
        <v>#N/A</v>
      </c>
      <c r="J842" s="41" t="e">
        <f t="shared" si="509"/>
        <v>#N/A</v>
      </c>
      <c r="K842" s="215">
        <f t="shared" ca="1" si="477"/>
        <v>28.826174336407259</v>
      </c>
      <c r="L842" s="215">
        <f t="shared" ca="1" si="498"/>
        <v>28.826174336407259</v>
      </c>
      <c r="M842" s="121">
        <f t="shared" ca="1" si="478"/>
        <v>-3.9706962644889452</v>
      </c>
      <c r="N842" s="121">
        <f t="shared" ca="1" si="499"/>
        <v>-3.6064034464391463</v>
      </c>
      <c r="O842" s="121">
        <f t="shared" ca="1" si="500"/>
        <v>0.32506236821196177</v>
      </c>
      <c r="P842" s="121">
        <f t="shared" ca="1" si="507"/>
        <v>-4.36312351724035</v>
      </c>
      <c r="Q842" s="121">
        <f t="shared" ca="1" si="479"/>
        <v>0.16140999723354529</v>
      </c>
      <c r="R842" s="121">
        <f t="shared" ca="1" si="480"/>
        <v>0.11172369225123566</v>
      </c>
      <c r="S842" s="121"/>
      <c r="T842" s="124">
        <f t="shared" ca="1" si="481"/>
        <v>30.1</v>
      </c>
      <c r="U842" s="124">
        <f t="shared" ca="1" si="482"/>
        <v>28.02</v>
      </c>
      <c r="V842" s="121">
        <f t="shared" ca="1" si="483"/>
        <v>0</v>
      </c>
      <c r="W842" s="121" t="e">
        <f t="shared" si="501"/>
        <v>#N/A</v>
      </c>
      <c r="X842" s="124">
        <f t="shared" si="502"/>
        <v>0.2</v>
      </c>
      <c r="Y842" s="124">
        <f t="shared" si="503"/>
        <v>0.8</v>
      </c>
      <c r="Z842" t="e">
        <f t="shared" ca="1" si="484"/>
        <v>#N/A</v>
      </c>
      <c r="AA842" t="e">
        <f t="shared" ca="1" si="485"/>
        <v>#N/A</v>
      </c>
      <c r="AB842" t="e">
        <f t="shared" ca="1" si="486"/>
        <v>#N/A</v>
      </c>
      <c r="AC842" t="e">
        <f t="shared" ca="1" si="487"/>
        <v>#N/A</v>
      </c>
      <c r="AD842" t="b">
        <f t="shared" ca="1" si="488"/>
        <v>0</v>
      </c>
      <c r="AE842" t="b">
        <f t="shared" ca="1" si="475"/>
        <v>0</v>
      </c>
      <c r="AF842" t="b">
        <f t="shared" ca="1" si="504"/>
        <v>1</v>
      </c>
      <c r="AG842" t="b">
        <f t="shared" ca="1" si="489"/>
        <v>0</v>
      </c>
      <c r="AH842" t="b">
        <f t="shared" ca="1" si="510"/>
        <v>0</v>
      </c>
      <c r="AI842" s="225" t="e">
        <f t="shared" ca="1" si="490"/>
        <v>#N/A</v>
      </c>
      <c r="AJ842" s="225" t="e">
        <f t="shared" ca="1" si="491"/>
        <v>#N/A</v>
      </c>
      <c r="AK842" s="225" t="e">
        <f t="shared" ca="1" si="492"/>
        <v>#N/A</v>
      </c>
      <c r="AL842" s="225" t="e">
        <f t="shared" ca="1" si="493"/>
        <v>#N/A</v>
      </c>
      <c r="AM842" t="b">
        <f t="shared" ca="1" si="494"/>
        <v>0</v>
      </c>
      <c r="AN842" t="b">
        <f t="shared" ca="1" si="511"/>
        <v>0</v>
      </c>
      <c r="AO842" t="b">
        <f t="shared" ca="1" si="505"/>
        <v>0</v>
      </c>
      <c r="AP842" t="b">
        <f t="shared" ca="1" si="495"/>
        <v>0</v>
      </c>
      <c r="AQ842" t="b">
        <f t="shared" ca="1" si="512"/>
        <v>0</v>
      </c>
      <c r="AR842" s="124" t="e">
        <f t="shared" ca="1" si="496"/>
        <v>#N/A</v>
      </c>
      <c r="AS842" s="124" t="e">
        <f t="shared" ca="1" si="497"/>
        <v>#N/A</v>
      </c>
      <c r="AT842" t="e">
        <f t="shared" ca="1" si="506"/>
        <v>#N/A</v>
      </c>
      <c r="AU842" t="e">
        <f t="shared" ca="1" si="506"/>
        <v>#N/A</v>
      </c>
    </row>
    <row r="843" spans="1:47" x14ac:dyDescent="0.25">
      <c r="A843">
        <v>811</v>
      </c>
      <c r="B843" s="74">
        <f ca="1">OFFSET(InputPriceData!B$15,CalculationsAndCharts!$A843+$A$11,0,1,1)</f>
        <v>40413</v>
      </c>
      <c r="C843" s="3">
        <f ca="1">OFFSET(InputPriceData!G$15,CalculationsAndCharts!$A843+$A$11,0,1,1)</f>
        <v>2039600</v>
      </c>
      <c r="D843" s="4">
        <f ca="1">OFFSET(InputPriceData!C$15,CalculationsAndCharts!$A843+$A$11,IF($C$7,7,0),1,1)</f>
        <v>29.46</v>
      </c>
      <c r="E843" s="4">
        <f ca="1">OFFSET(InputPriceData!D$15,CalculationsAndCharts!$A843+$A$11,IF($C$7,7,0),1,1)</f>
        <v>29.46</v>
      </c>
      <c r="F843" s="4">
        <f ca="1">OFFSET(InputPriceData!E$15,CalculationsAndCharts!$A843+$A$11,IF($C$7,7,0),1,1)</f>
        <v>27.21</v>
      </c>
      <c r="G843" s="4">
        <f ca="1">OFFSET(InputPriceData!F$15,CalculationsAndCharts!$A843+$A$11,IF($C$7,7,0),1,1)</f>
        <v>28.15</v>
      </c>
      <c r="H843" s="126" t="e">
        <f t="shared" si="476"/>
        <v>#N/A</v>
      </c>
      <c r="I843" s="41" t="e">
        <f t="shared" si="509"/>
        <v>#N/A</v>
      </c>
      <c r="J843" s="41" t="e">
        <f t="shared" si="509"/>
        <v>#N/A</v>
      </c>
      <c r="K843" s="215">
        <f t="shared" ca="1" si="477"/>
        <v>29.123070525323648</v>
      </c>
      <c r="L843" s="215">
        <f t="shared" ca="1" si="498"/>
        <v>29.123070525323648</v>
      </c>
      <c r="M843" s="121">
        <f t="shared" ca="1" si="478"/>
        <v>-4.1600251005650755</v>
      </c>
      <c r="N843" s="121">
        <f t="shared" ca="1" si="499"/>
        <v>-3.4756742739128041</v>
      </c>
      <c r="O843" s="121">
        <f t="shared" ca="1" si="500"/>
        <v>1.5121831772863519</v>
      </c>
      <c r="P843" s="121">
        <f t="shared" ca="1" si="507"/>
        <v>-4.36312351724035</v>
      </c>
      <c r="Q843" s="121">
        <f t="shared" ca="1" si="479"/>
        <v>0.15104730518225928</v>
      </c>
      <c r="R843" s="121">
        <f t="shared" ca="1" si="480"/>
        <v>7.9451521461944438E-2</v>
      </c>
      <c r="S843" s="121"/>
      <c r="T843" s="124">
        <f t="shared" ca="1" si="481"/>
        <v>30.1</v>
      </c>
      <c r="U843" s="124">
        <f t="shared" ca="1" si="482"/>
        <v>28.15</v>
      </c>
      <c r="V843" s="121">
        <f t="shared" ca="1" si="483"/>
        <v>0</v>
      </c>
      <c r="W843" s="121" t="e">
        <f t="shared" si="501"/>
        <v>#N/A</v>
      </c>
      <c r="X843" s="124">
        <f t="shared" si="502"/>
        <v>0.2</v>
      </c>
      <c r="Y843" s="124">
        <f t="shared" si="503"/>
        <v>0.8</v>
      </c>
      <c r="Z843" t="e">
        <f t="shared" ca="1" si="484"/>
        <v>#N/A</v>
      </c>
      <c r="AA843" t="e">
        <f t="shared" ca="1" si="485"/>
        <v>#N/A</v>
      </c>
      <c r="AB843" t="e">
        <f t="shared" ca="1" si="486"/>
        <v>#N/A</v>
      </c>
      <c r="AC843" t="e">
        <f t="shared" ca="1" si="487"/>
        <v>#N/A</v>
      </c>
      <c r="AD843" t="b">
        <f t="shared" ca="1" si="488"/>
        <v>0</v>
      </c>
      <c r="AE843" t="b">
        <f t="shared" ca="1" si="475"/>
        <v>0</v>
      </c>
      <c r="AF843" t="b">
        <f t="shared" ca="1" si="504"/>
        <v>1</v>
      </c>
      <c r="AG843" t="b">
        <f t="shared" ca="1" si="489"/>
        <v>0</v>
      </c>
      <c r="AH843" t="b">
        <f t="shared" ca="1" si="510"/>
        <v>0</v>
      </c>
      <c r="AI843" s="225" t="e">
        <f t="shared" ca="1" si="490"/>
        <v>#N/A</v>
      </c>
      <c r="AJ843" s="225" t="e">
        <f t="shared" ca="1" si="491"/>
        <v>#N/A</v>
      </c>
      <c r="AK843" s="225" t="e">
        <f t="shared" ca="1" si="492"/>
        <v>#N/A</v>
      </c>
      <c r="AL843" s="225" t="e">
        <f t="shared" ca="1" si="493"/>
        <v>#N/A</v>
      </c>
      <c r="AM843" t="b">
        <f t="shared" ca="1" si="494"/>
        <v>0</v>
      </c>
      <c r="AN843" t="b">
        <f t="shared" ca="1" si="511"/>
        <v>0</v>
      </c>
      <c r="AO843" t="b">
        <f t="shared" ca="1" si="505"/>
        <v>0</v>
      </c>
      <c r="AP843" t="b">
        <f t="shared" ca="1" si="495"/>
        <v>0</v>
      </c>
      <c r="AQ843" t="b">
        <f t="shared" ca="1" si="512"/>
        <v>0</v>
      </c>
      <c r="AR843" s="124" t="e">
        <f t="shared" ca="1" si="496"/>
        <v>#N/A</v>
      </c>
      <c r="AS843" s="124" t="e">
        <f t="shared" ca="1" si="497"/>
        <v>#N/A</v>
      </c>
      <c r="AT843" t="e">
        <f t="shared" ca="1" si="506"/>
        <v>#N/A</v>
      </c>
      <c r="AU843" t="e">
        <f t="shared" ca="1" si="506"/>
        <v>#N/A</v>
      </c>
    </row>
    <row r="844" spans="1:47" x14ac:dyDescent="0.25">
      <c r="A844">
        <v>812</v>
      </c>
      <c r="B844" s="74">
        <f ca="1">OFFSET(InputPriceData!B$15,CalculationsAndCharts!$A844+$A$11,0,1,1)</f>
        <v>40410</v>
      </c>
      <c r="C844" s="3">
        <f ca="1">OFFSET(InputPriceData!G$15,CalculationsAndCharts!$A844+$A$11,0,1,1)</f>
        <v>553200</v>
      </c>
      <c r="D844" s="4">
        <f ca="1">OFFSET(InputPriceData!C$15,CalculationsAndCharts!$A844+$A$11,IF($C$7,7,0),1,1)</f>
        <v>29.01</v>
      </c>
      <c r="E844" s="4">
        <f ca="1">OFFSET(InputPriceData!D$15,CalculationsAndCharts!$A844+$A$11,IF($C$7,7,0),1,1)</f>
        <v>29.66</v>
      </c>
      <c r="F844" s="4">
        <f ca="1">OFFSET(InputPriceData!E$15,CalculationsAndCharts!$A844+$A$11,IF($C$7,7,0),1,1)</f>
        <v>29.01</v>
      </c>
      <c r="G844" s="4">
        <f ca="1">OFFSET(InputPriceData!F$15,CalculationsAndCharts!$A844+$A$11,IF($C$7,7,0),1,1)</f>
        <v>29.44</v>
      </c>
      <c r="H844" s="126" t="e">
        <f t="shared" si="476"/>
        <v>#N/A</v>
      </c>
      <c r="I844" s="41" t="e">
        <f t="shared" si="509"/>
        <v>#N/A</v>
      </c>
      <c r="J844" s="41" t="e">
        <f t="shared" si="509"/>
        <v>#N/A</v>
      </c>
      <c r="K844" s="215">
        <f t="shared" ca="1" si="477"/>
        <v>29.206037551985879</v>
      </c>
      <c r="L844" s="215">
        <f t="shared" ca="1" si="498"/>
        <v>29.206037551985879</v>
      </c>
      <c r="M844" s="121">
        <f t="shared" ca="1" si="478"/>
        <v>-3.0732996407849287</v>
      </c>
      <c r="N844" s="121">
        <f t="shared" ca="1" si="499"/>
        <v>-3.5207541973806782</v>
      </c>
      <c r="O844" s="121">
        <f t="shared" ca="1" si="500"/>
        <v>2.9707339396128027</v>
      </c>
      <c r="P844" s="121">
        <f t="shared" ca="1" si="507"/>
        <v>-4.36312351724035</v>
      </c>
      <c r="Q844" s="121">
        <f t="shared" ca="1" si="479"/>
        <v>0.11486033438958053</v>
      </c>
      <c r="R844" s="121">
        <f t="shared" ca="1" si="480"/>
        <v>4.8240003924035366E-2</v>
      </c>
      <c r="S844" s="121"/>
      <c r="T844" s="124">
        <f t="shared" ca="1" si="481"/>
        <v>30.1</v>
      </c>
      <c r="U844" s="124">
        <f t="shared" ca="1" si="482"/>
        <v>28.44</v>
      </c>
      <c r="V844" s="121">
        <f t="shared" ca="1" si="483"/>
        <v>0.60240963855421681</v>
      </c>
      <c r="W844" s="121" t="e">
        <f t="shared" si="501"/>
        <v>#N/A</v>
      </c>
      <c r="X844" s="124">
        <f t="shared" si="502"/>
        <v>0.2</v>
      </c>
      <c r="Y844" s="124">
        <f t="shared" si="503"/>
        <v>0.8</v>
      </c>
      <c r="Z844" t="e">
        <f t="shared" ca="1" si="484"/>
        <v>#N/A</v>
      </c>
      <c r="AA844" t="e">
        <f t="shared" ca="1" si="485"/>
        <v>#N/A</v>
      </c>
      <c r="AB844" t="e">
        <f t="shared" ca="1" si="486"/>
        <v>#N/A</v>
      </c>
      <c r="AC844" t="e">
        <f t="shared" ca="1" si="487"/>
        <v>#N/A</v>
      </c>
      <c r="AD844" t="b">
        <f t="shared" ca="1" si="488"/>
        <v>0</v>
      </c>
      <c r="AE844" t="b">
        <f t="shared" ca="1" si="475"/>
        <v>0</v>
      </c>
      <c r="AF844" t="b">
        <f t="shared" ca="1" si="504"/>
        <v>1</v>
      </c>
      <c r="AG844" t="b">
        <f t="shared" ca="1" si="489"/>
        <v>0</v>
      </c>
      <c r="AH844" t="b">
        <f t="shared" ca="1" si="510"/>
        <v>0</v>
      </c>
      <c r="AI844" s="225" t="e">
        <f t="shared" ca="1" si="490"/>
        <v>#N/A</v>
      </c>
      <c r="AJ844" s="225" t="e">
        <f t="shared" ca="1" si="491"/>
        <v>#N/A</v>
      </c>
      <c r="AK844" s="225" t="e">
        <f t="shared" ca="1" si="492"/>
        <v>#N/A</v>
      </c>
      <c r="AL844" s="225" t="e">
        <f t="shared" ca="1" si="493"/>
        <v>#N/A</v>
      </c>
      <c r="AM844" t="b">
        <f t="shared" ca="1" si="494"/>
        <v>0</v>
      </c>
      <c r="AN844" t="b">
        <f t="shared" ca="1" si="511"/>
        <v>0</v>
      </c>
      <c r="AO844" t="b">
        <f t="shared" ca="1" si="505"/>
        <v>0</v>
      </c>
      <c r="AP844" t="b">
        <f t="shared" ca="1" si="495"/>
        <v>0</v>
      </c>
      <c r="AQ844" t="b">
        <f t="shared" ca="1" si="512"/>
        <v>0</v>
      </c>
      <c r="AR844" s="124" t="e">
        <f t="shared" ca="1" si="496"/>
        <v>#N/A</v>
      </c>
      <c r="AS844" s="124" t="e">
        <f t="shared" ca="1" si="497"/>
        <v>#N/A</v>
      </c>
      <c r="AT844" t="e">
        <f t="shared" ca="1" si="506"/>
        <v>#N/A</v>
      </c>
      <c r="AU844" t="e">
        <f t="shared" ca="1" si="506"/>
        <v>#N/A</v>
      </c>
    </row>
    <row r="845" spans="1:47" x14ac:dyDescent="0.25">
      <c r="A845">
        <v>813</v>
      </c>
      <c r="B845" s="74">
        <f ca="1">OFFSET(InputPriceData!B$15,CalculationsAndCharts!$A845+$A$11,0,1,1)</f>
        <v>40409</v>
      </c>
      <c r="C845" s="3">
        <f ca="1">OFFSET(InputPriceData!G$15,CalculationsAndCharts!$A845+$A$11,0,1,1)</f>
        <v>648300</v>
      </c>
      <c r="D845" s="4">
        <f ca="1">OFFSET(InputPriceData!C$15,CalculationsAndCharts!$A845+$A$11,IF($C$7,7,0),1,1)</f>
        <v>29.36</v>
      </c>
      <c r="E845" s="4">
        <f ca="1">OFFSET(InputPriceData!D$15,CalculationsAndCharts!$A845+$A$11,IF($C$7,7,0),1,1)</f>
        <v>29.65</v>
      </c>
      <c r="F845" s="4">
        <f ca="1">OFFSET(InputPriceData!E$15,CalculationsAndCharts!$A845+$A$11,IF($C$7,7,0),1,1)</f>
        <v>28.99</v>
      </c>
      <c r="G845" s="4">
        <f ca="1">OFFSET(InputPriceData!F$15,CalculationsAndCharts!$A845+$A$11,IF($C$7,7,0),1,1)</f>
        <v>29</v>
      </c>
      <c r="H845" s="126" t="e">
        <f t="shared" si="476"/>
        <v>#N/A</v>
      </c>
      <c r="I845" s="41" t="e">
        <f t="shared" si="509"/>
        <v>#N/A</v>
      </c>
      <c r="J845" s="41" t="e">
        <f t="shared" si="509"/>
        <v>#N/A</v>
      </c>
      <c r="K845" s="215">
        <f t="shared" ca="1" si="477"/>
        <v>29.154782429483667</v>
      </c>
      <c r="L845" s="215">
        <f t="shared" ca="1" si="498"/>
        <v>29.154782429483667</v>
      </c>
      <c r="M845" s="121">
        <f t="shared" ca="1" si="478"/>
        <v>-3.6383600386930279</v>
      </c>
      <c r="N845" s="121">
        <f t="shared" ca="1" si="499"/>
        <v>-3.6893860898093331</v>
      </c>
      <c r="O845" s="121">
        <f t="shared" ca="1" si="500"/>
        <v>4.8292145482148285</v>
      </c>
      <c r="P845" s="121">
        <f t="shared" ca="1" si="507"/>
        <v>-4.36312351724035</v>
      </c>
      <c r="Q845" s="121">
        <f t="shared" ca="1" si="479"/>
        <v>7.3293369176980469E-2</v>
      </c>
      <c r="R845" s="121">
        <f t="shared" ca="1" si="480"/>
        <v>2.4491982831024481E-2</v>
      </c>
      <c r="S845" s="121"/>
      <c r="T845" s="124">
        <f t="shared" ca="1" si="481"/>
        <v>30.1</v>
      </c>
      <c r="U845" s="124">
        <f t="shared" ca="1" si="482"/>
        <v>28.44</v>
      </c>
      <c r="V845" s="121">
        <f t="shared" ca="1" si="483"/>
        <v>0.33734939759036064</v>
      </c>
      <c r="W845" s="121" t="e">
        <f t="shared" si="501"/>
        <v>#N/A</v>
      </c>
      <c r="X845" s="124">
        <f t="shared" si="502"/>
        <v>0.2</v>
      </c>
      <c r="Y845" s="124">
        <f t="shared" si="503"/>
        <v>0.8</v>
      </c>
      <c r="Z845" t="e">
        <f t="shared" ca="1" si="484"/>
        <v>#N/A</v>
      </c>
      <c r="AA845" t="e">
        <f t="shared" ca="1" si="485"/>
        <v>#N/A</v>
      </c>
      <c r="AB845" t="e">
        <f t="shared" ca="1" si="486"/>
        <v>#N/A</v>
      </c>
      <c r="AC845" t="e">
        <f t="shared" ca="1" si="487"/>
        <v>#N/A</v>
      </c>
      <c r="AD845" t="b">
        <f t="shared" ca="1" si="488"/>
        <v>0</v>
      </c>
      <c r="AE845" t="b">
        <f t="shared" ca="1" si="475"/>
        <v>0</v>
      </c>
      <c r="AF845" t="b">
        <f t="shared" ca="1" si="504"/>
        <v>1</v>
      </c>
      <c r="AG845" t="b">
        <f t="shared" ca="1" si="489"/>
        <v>0</v>
      </c>
      <c r="AH845" t="b">
        <f t="shared" ca="1" si="510"/>
        <v>0</v>
      </c>
      <c r="AI845" s="225" t="e">
        <f t="shared" ca="1" si="490"/>
        <v>#N/A</v>
      </c>
      <c r="AJ845" s="225" t="e">
        <f t="shared" ca="1" si="491"/>
        <v>#N/A</v>
      </c>
      <c r="AK845" s="225" t="e">
        <f t="shared" ca="1" si="492"/>
        <v>#N/A</v>
      </c>
      <c r="AL845" s="225" t="e">
        <f t="shared" ca="1" si="493"/>
        <v>#N/A</v>
      </c>
      <c r="AM845" t="b">
        <f t="shared" ca="1" si="494"/>
        <v>0</v>
      </c>
      <c r="AN845" t="b">
        <f t="shared" ca="1" si="511"/>
        <v>0</v>
      </c>
      <c r="AO845" t="b">
        <f t="shared" ca="1" si="505"/>
        <v>0</v>
      </c>
      <c r="AP845" t="b">
        <f t="shared" ca="1" si="495"/>
        <v>0</v>
      </c>
      <c r="AQ845" t="b">
        <f t="shared" ca="1" si="512"/>
        <v>0</v>
      </c>
      <c r="AR845" s="124" t="e">
        <f t="shared" ca="1" si="496"/>
        <v>#N/A</v>
      </c>
      <c r="AS845" s="124" t="e">
        <f t="shared" ca="1" si="497"/>
        <v>#N/A</v>
      </c>
      <c r="AT845" t="e">
        <f t="shared" ca="1" si="506"/>
        <v>#N/A</v>
      </c>
      <c r="AU845" t="e">
        <f t="shared" ca="1" si="506"/>
        <v>#N/A</v>
      </c>
    </row>
    <row r="846" spans="1:47" x14ac:dyDescent="0.25">
      <c r="A846">
        <v>814</v>
      </c>
      <c r="B846" s="74">
        <f ca="1">OFFSET(InputPriceData!B$15,CalculationsAndCharts!$A846+$A$11,0,1,1)</f>
        <v>40408</v>
      </c>
      <c r="C846" s="3">
        <f ca="1">OFFSET(InputPriceData!G$15,CalculationsAndCharts!$A846+$A$11,0,1,1)</f>
        <v>690300</v>
      </c>
      <c r="D846" s="4">
        <f ca="1">OFFSET(InputPriceData!C$15,CalculationsAndCharts!$A846+$A$11,IF($C$7,7,0),1,1)</f>
        <v>29.52</v>
      </c>
      <c r="E846" s="4">
        <f ca="1">OFFSET(InputPriceData!D$15,CalculationsAndCharts!$A846+$A$11,IF($C$7,7,0),1,1)</f>
        <v>29.6</v>
      </c>
      <c r="F846" s="4">
        <f ca="1">OFFSET(InputPriceData!E$15,CalculationsAndCharts!$A846+$A$11,IF($C$7,7,0),1,1)</f>
        <v>29.06</v>
      </c>
      <c r="G846" s="4">
        <f ca="1">OFFSET(InputPriceData!F$15,CalculationsAndCharts!$A846+$A$11,IF($C$7,7,0),1,1)</f>
        <v>29.39</v>
      </c>
      <c r="H846" s="126" t="e">
        <f t="shared" si="476"/>
        <v>#N/A</v>
      </c>
      <c r="I846" s="41" t="e">
        <f t="shared" si="509"/>
        <v>#N/A</v>
      </c>
      <c r="J846" s="41" t="e">
        <f t="shared" si="509"/>
        <v>#N/A</v>
      </c>
      <c r="K846" s="215">
        <f t="shared" ca="1" si="477"/>
        <v>29.070302530206625</v>
      </c>
      <c r="L846" s="215">
        <f t="shared" ca="1" si="498"/>
        <v>29.070302530206625</v>
      </c>
      <c r="M846" s="121">
        <f t="shared" ca="1" si="478"/>
        <v>-3.3716264324076204</v>
      </c>
      <c r="N846" s="121">
        <f t="shared" ca="1" si="499"/>
        <v>-3.8940976157501055</v>
      </c>
      <c r="O846" s="121">
        <f t="shared" ca="1" si="500"/>
        <v>7.2215449908696163</v>
      </c>
      <c r="P846" s="121">
        <f t="shared" ca="1" si="507"/>
        <v>-4.36312351724035</v>
      </c>
      <c r="Q846" s="121">
        <f t="shared" ca="1" si="479"/>
        <v>4.0486777948104256E-2</v>
      </c>
      <c r="R846" s="121">
        <f t="shared" ca="1" si="480"/>
        <v>9.57902469411708E-3</v>
      </c>
      <c r="S846" s="121"/>
      <c r="T846" s="124">
        <f t="shared" ca="1" si="481"/>
        <v>30.1</v>
      </c>
      <c r="U846" s="124">
        <f t="shared" ca="1" si="482"/>
        <v>28.44</v>
      </c>
      <c r="V846" s="121">
        <f t="shared" ca="1" si="483"/>
        <v>0.57228915662650559</v>
      </c>
      <c r="W846" s="121" t="e">
        <f t="shared" si="501"/>
        <v>#N/A</v>
      </c>
      <c r="X846" s="124">
        <f t="shared" si="502"/>
        <v>0.2</v>
      </c>
      <c r="Y846" s="124">
        <f t="shared" si="503"/>
        <v>0.8</v>
      </c>
      <c r="Z846" t="e">
        <f t="shared" ca="1" si="484"/>
        <v>#N/A</v>
      </c>
      <c r="AA846" t="e">
        <f t="shared" ca="1" si="485"/>
        <v>#N/A</v>
      </c>
      <c r="AB846" t="e">
        <f t="shared" ca="1" si="486"/>
        <v>#N/A</v>
      </c>
      <c r="AC846" t="e">
        <f t="shared" ca="1" si="487"/>
        <v>#N/A</v>
      </c>
      <c r="AD846" t="b">
        <f t="shared" ca="1" si="488"/>
        <v>0</v>
      </c>
      <c r="AE846" t="b">
        <f t="shared" ca="1" si="475"/>
        <v>0</v>
      </c>
      <c r="AF846" t="b">
        <f t="shared" ca="1" si="504"/>
        <v>1</v>
      </c>
      <c r="AG846" t="b">
        <f t="shared" ca="1" si="489"/>
        <v>0</v>
      </c>
      <c r="AH846" t="b">
        <f t="shared" ca="1" si="510"/>
        <v>0</v>
      </c>
      <c r="AI846" s="225" t="e">
        <f t="shared" ca="1" si="490"/>
        <v>#N/A</v>
      </c>
      <c r="AJ846" s="225" t="e">
        <f t="shared" ca="1" si="491"/>
        <v>#N/A</v>
      </c>
      <c r="AK846" s="225" t="e">
        <f t="shared" ca="1" si="492"/>
        <v>#N/A</v>
      </c>
      <c r="AL846" s="225" t="e">
        <f t="shared" ca="1" si="493"/>
        <v>#N/A</v>
      </c>
      <c r="AM846" t="b">
        <f t="shared" ca="1" si="494"/>
        <v>0</v>
      </c>
      <c r="AN846" t="b">
        <f t="shared" ca="1" si="511"/>
        <v>0</v>
      </c>
      <c r="AO846" t="b">
        <f t="shared" ca="1" si="505"/>
        <v>0</v>
      </c>
      <c r="AP846" t="b">
        <f t="shared" ca="1" si="495"/>
        <v>0</v>
      </c>
      <c r="AQ846" t="b">
        <f t="shared" ca="1" si="512"/>
        <v>0</v>
      </c>
      <c r="AR846" s="124" t="e">
        <f t="shared" ca="1" si="496"/>
        <v>#N/A</v>
      </c>
      <c r="AS846" s="124" t="e">
        <f t="shared" ca="1" si="497"/>
        <v>#N/A</v>
      </c>
      <c r="AT846" t="e">
        <f t="shared" ca="1" si="506"/>
        <v>#N/A</v>
      </c>
      <c r="AU846" t="e">
        <f t="shared" ca="1" si="506"/>
        <v>#N/A</v>
      </c>
    </row>
    <row r="847" spans="1:47" x14ac:dyDescent="0.25">
      <c r="A847">
        <v>815</v>
      </c>
      <c r="B847" s="74">
        <f ca="1">OFFSET(InputPriceData!B$15,CalculationsAndCharts!$A847+$A$11,0,1,1)</f>
        <v>40407</v>
      </c>
      <c r="C847" s="3">
        <f ca="1">OFFSET(InputPriceData!G$15,CalculationsAndCharts!$A847+$A$11,0,1,1)</f>
        <v>352000</v>
      </c>
      <c r="D847" s="4">
        <f ca="1">OFFSET(InputPriceData!C$15,CalculationsAndCharts!$A847+$A$11,IF($C$7,7,0),1,1)</f>
        <v>29.14</v>
      </c>
      <c r="E847" s="4">
        <f ca="1">OFFSET(InputPriceData!D$15,CalculationsAndCharts!$A847+$A$11,IF($C$7,7,0),1,1)</f>
        <v>29.57</v>
      </c>
      <c r="F847" s="4">
        <f ca="1">OFFSET(InputPriceData!E$15,CalculationsAndCharts!$A847+$A$11,IF($C$7,7,0),1,1)</f>
        <v>29.09</v>
      </c>
      <c r="G847" s="4">
        <f ca="1">OFFSET(InputPriceData!F$15,CalculationsAndCharts!$A847+$A$11,IF($C$7,7,0),1,1)</f>
        <v>29.36</v>
      </c>
      <c r="H847" s="126" t="e">
        <f t="shared" si="476"/>
        <v>#N/A</v>
      </c>
      <c r="I847" s="41" t="e">
        <f t="shared" si="509"/>
        <v>#N/A</v>
      </c>
      <c r="J847" s="41" t="e">
        <f t="shared" si="509"/>
        <v>#N/A</v>
      </c>
      <c r="K847" s="215">
        <f t="shared" ca="1" si="477"/>
        <v>28.94164930257125</v>
      </c>
      <c r="L847" s="215">
        <f t="shared" ca="1" si="498"/>
        <v>28.94164930257125</v>
      </c>
      <c r="M847" s="121">
        <f t="shared" ca="1" si="478"/>
        <v>-3.4805540525831744</v>
      </c>
      <c r="N847" s="121">
        <f t="shared" ca="1" si="499"/>
        <v>-4.1523434265883248</v>
      </c>
      <c r="O847" s="121">
        <f t="shared" ca="1" si="500"/>
        <v>10.036821459873892</v>
      </c>
      <c r="P847" s="121">
        <f t="shared" ca="1" si="507"/>
        <v>-4.36312351724035</v>
      </c>
      <c r="Q847" s="121">
        <f t="shared" ca="1" si="479"/>
        <v>1.4637562225898564E-2</v>
      </c>
      <c r="R847" s="121">
        <f t="shared" ca="1" si="480"/>
        <v>2.4385079031577521E-3</v>
      </c>
      <c r="S847" s="121"/>
      <c r="T847" s="124">
        <f t="shared" ca="1" si="481"/>
        <v>30.1</v>
      </c>
      <c r="U847" s="124">
        <f t="shared" ca="1" si="482"/>
        <v>28.44</v>
      </c>
      <c r="V847" s="121">
        <f t="shared" ca="1" si="483"/>
        <v>0.5542168674698783</v>
      </c>
      <c r="W847" s="121" t="e">
        <f t="shared" si="501"/>
        <v>#N/A</v>
      </c>
      <c r="X847" s="124">
        <f t="shared" si="502"/>
        <v>0.2</v>
      </c>
      <c r="Y847" s="124">
        <f t="shared" si="503"/>
        <v>0.8</v>
      </c>
      <c r="Z847" t="e">
        <f t="shared" ca="1" si="484"/>
        <v>#N/A</v>
      </c>
      <c r="AA847" t="e">
        <f t="shared" ca="1" si="485"/>
        <v>#N/A</v>
      </c>
      <c r="AB847" t="e">
        <f t="shared" ca="1" si="486"/>
        <v>#N/A</v>
      </c>
      <c r="AC847" t="e">
        <f t="shared" ca="1" si="487"/>
        <v>#N/A</v>
      </c>
      <c r="AD847" t="b">
        <f t="shared" ca="1" si="488"/>
        <v>0</v>
      </c>
      <c r="AE847" t="b">
        <f t="shared" ca="1" si="475"/>
        <v>0</v>
      </c>
      <c r="AF847" t="b">
        <f t="shared" ca="1" si="504"/>
        <v>1</v>
      </c>
      <c r="AG847" t="b">
        <f t="shared" ca="1" si="489"/>
        <v>0</v>
      </c>
      <c r="AH847" t="b">
        <f t="shared" ca="1" si="510"/>
        <v>0</v>
      </c>
      <c r="AI847" s="225" t="e">
        <f t="shared" ca="1" si="490"/>
        <v>#N/A</v>
      </c>
      <c r="AJ847" s="225" t="e">
        <f t="shared" ca="1" si="491"/>
        <v>#N/A</v>
      </c>
      <c r="AK847" s="225" t="e">
        <f t="shared" ca="1" si="492"/>
        <v>#N/A</v>
      </c>
      <c r="AL847" s="225" t="e">
        <f t="shared" ca="1" si="493"/>
        <v>#N/A</v>
      </c>
      <c r="AM847" t="b">
        <f t="shared" ca="1" si="494"/>
        <v>0</v>
      </c>
      <c r="AN847" t="b">
        <f t="shared" ca="1" si="511"/>
        <v>0</v>
      </c>
      <c r="AO847" t="b">
        <f t="shared" ca="1" si="505"/>
        <v>0</v>
      </c>
      <c r="AP847" t="b">
        <f t="shared" ca="1" si="495"/>
        <v>0</v>
      </c>
      <c r="AQ847" t="b">
        <f t="shared" ca="1" si="512"/>
        <v>0</v>
      </c>
      <c r="AR847" s="124" t="e">
        <f t="shared" ca="1" si="496"/>
        <v>#N/A</v>
      </c>
      <c r="AS847" s="124" t="e">
        <f t="shared" ca="1" si="497"/>
        <v>#N/A</v>
      </c>
      <c r="AT847" t="e">
        <f t="shared" ca="1" si="506"/>
        <v>#N/A</v>
      </c>
      <c r="AU847" t="e">
        <f t="shared" ca="1" si="506"/>
        <v>#N/A</v>
      </c>
    </row>
    <row r="848" spans="1:47" x14ac:dyDescent="0.25">
      <c r="A848">
        <v>816</v>
      </c>
      <c r="B848" s="74">
        <f ca="1">OFFSET(InputPriceData!B$15,CalculationsAndCharts!$A848+$A$11,0,1,1)</f>
        <v>40406</v>
      </c>
      <c r="C848" s="3">
        <f ca="1">OFFSET(InputPriceData!G$15,CalculationsAndCharts!$A848+$A$11,0,1,1)</f>
        <v>361100</v>
      </c>
      <c r="D848" s="4">
        <f ca="1">OFFSET(InputPriceData!C$15,CalculationsAndCharts!$A848+$A$11,IF($C$7,7,0),1,1)</f>
        <v>28.72</v>
      </c>
      <c r="E848" s="4">
        <f ca="1">OFFSET(InputPriceData!D$15,CalculationsAndCharts!$A848+$A$11,IF($C$7,7,0),1,1)</f>
        <v>29.24</v>
      </c>
      <c r="F848" s="4">
        <f ca="1">OFFSET(InputPriceData!E$15,CalculationsAndCharts!$A848+$A$11,IF($C$7,7,0),1,1)</f>
        <v>28.57</v>
      </c>
      <c r="G848" s="4">
        <f ca="1">OFFSET(InputPriceData!F$15,CalculationsAndCharts!$A848+$A$11,IF($C$7,7,0),1,1)</f>
        <v>29.08</v>
      </c>
      <c r="H848" s="126" t="e">
        <f t="shared" si="476"/>
        <v>#N/A</v>
      </c>
      <c r="I848" s="41" t="e">
        <f t="shared" si="509"/>
        <v>#N/A</v>
      </c>
      <c r="J848" s="41" t="e">
        <f t="shared" si="509"/>
        <v>#N/A</v>
      </c>
      <c r="K848" s="215">
        <f t="shared" ca="1" si="477"/>
        <v>28.895558620966717</v>
      </c>
      <c r="L848" s="215">
        <f t="shared" ca="1" si="498"/>
        <v>28.895558620966717</v>
      </c>
      <c r="M848" s="121">
        <f t="shared" ca="1" si="478"/>
        <v>-3.8537090550545821</v>
      </c>
      <c r="N848" s="121">
        <f t="shared" ca="1" si="499"/>
        <v>-4.3332485334931503</v>
      </c>
      <c r="O848" s="121">
        <f t="shared" ca="1" si="500"/>
        <v>12.941101534863321</v>
      </c>
      <c r="P848" s="121">
        <f t="shared" ca="1" si="507"/>
        <v>-4.36312351724035</v>
      </c>
      <c r="Q848" s="121">
        <f t="shared" ca="1" si="479"/>
        <v>1.7264560335550976E-3</v>
      </c>
      <c r="R848" s="121">
        <f t="shared" ca="1" si="480"/>
        <v>5.4003639345231384E-4</v>
      </c>
      <c r="S848" s="121"/>
      <c r="T848" s="124">
        <f t="shared" ca="1" si="481"/>
        <v>30.1</v>
      </c>
      <c r="U848" s="124">
        <f t="shared" ca="1" si="482"/>
        <v>28.44</v>
      </c>
      <c r="V848" s="121">
        <f t="shared" ca="1" si="483"/>
        <v>0.38554216867469698</v>
      </c>
      <c r="W848" s="121" t="e">
        <f t="shared" si="501"/>
        <v>#N/A</v>
      </c>
      <c r="X848" s="124">
        <f t="shared" si="502"/>
        <v>0.2</v>
      </c>
      <c r="Y848" s="124">
        <f t="shared" si="503"/>
        <v>0.8</v>
      </c>
      <c r="Z848" t="e">
        <f t="shared" ca="1" si="484"/>
        <v>#N/A</v>
      </c>
      <c r="AA848" t="e">
        <f t="shared" ca="1" si="485"/>
        <v>#N/A</v>
      </c>
      <c r="AB848" t="e">
        <f t="shared" ca="1" si="486"/>
        <v>#N/A</v>
      </c>
      <c r="AC848" t="e">
        <f t="shared" ca="1" si="487"/>
        <v>#N/A</v>
      </c>
      <c r="AD848" t="b">
        <f t="shared" ca="1" si="488"/>
        <v>0</v>
      </c>
      <c r="AE848" t="b">
        <f t="shared" ca="1" si="475"/>
        <v>0</v>
      </c>
      <c r="AF848" t="b">
        <f t="shared" ca="1" si="504"/>
        <v>1</v>
      </c>
      <c r="AG848" t="b">
        <f t="shared" ca="1" si="489"/>
        <v>0</v>
      </c>
      <c r="AH848" t="b">
        <f t="shared" ca="1" si="510"/>
        <v>0</v>
      </c>
      <c r="AI848" s="225" t="e">
        <f t="shared" ca="1" si="490"/>
        <v>#N/A</v>
      </c>
      <c r="AJ848" s="225" t="e">
        <f t="shared" ca="1" si="491"/>
        <v>#N/A</v>
      </c>
      <c r="AK848" s="225" t="e">
        <f t="shared" ca="1" si="492"/>
        <v>#N/A</v>
      </c>
      <c r="AL848" s="225" t="e">
        <f t="shared" ca="1" si="493"/>
        <v>#N/A</v>
      </c>
      <c r="AM848" t="b">
        <f t="shared" ca="1" si="494"/>
        <v>0</v>
      </c>
      <c r="AN848" t="b">
        <f t="shared" ca="1" si="511"/>
        <v>0</v>
      </c>
      <c r="AO848" t="b">
        <f t="shared" ca="1" si="505"/>
        <v>0</v>
      </c>
      <c r="AP848" t="b">
        <f t="shared" ca="1" si="495"/>
        <v>0</v>
      </c>
      <c r="AQ848" t="b">
        <f t="shared" ca="1" si="512"/>
        <v>0</v>
      </c>
      <c r="AR848" s="124" t="e">
        <f t="shared" ca="1" si="496"/>
        <v>#N/A</v>
      </c>
      <c r="AS848" s="124" t="e">
        <f t="shared" ca="1" si="497"/>
        <v>#N/A</v>
      </c>
      <c r="AT848" t="e">
        <f t="shared" ca="1" si="506"/>
        <v>#N/A</v>
      </c>
      <c r="AU848" t="e">
        <f t="shared" ca="1" si="506"/>
        <v>#N/A</v>
      </c>
    </row>
    <row r="849" spans="1:47" x14ac:dyDescent="0.25">
      <c r="A849">
        <v>817</v>
      </c>
      <c r="B849" s="74">
        <f ca="1">OFFSET(InputPriceData!B$15,CalculationsAndCharts!$A849+$A$11,0,1,1)</f>
        <v>40403</v>
      </c>
      <c r="C849" s="3">
        <f ca="1">OFFSET(InputPriceData!G$15,CalculationsAndCharts!$A849+$A$11,0,1,1)</f>
        <v>447500</v>
      </c>
      <c r="D849" s="4">
        <f ca="1">OFFSET(InputPriceData!C$15,CalculationsAndCharts!$A849+$A$11,IF($C$7,7,0),1,1)</f>
        <v>28.99</v>
      </c>
      <c r="E849" s="4">
        <f ca="1">OFFSET(InputPriceData!D$15,CalculationsAndCharts!$A849+$A$11,IF($C$7,7,0),1,1)</f>
        <v>29.09</v>
      </c>
      <c r="F849" s="4">
        <f ca="1">OFFSET(InputPriceData!E$15,CalculationsAndCharts!$A849+$A$11,IF($C$7,7,0),1,1)</f>
        <v>28.48</v>
      </c>
      <c r="G849" s="4">
        <f ca="1">OFFSET(InputPriceData!F$15,CalculationsAndCharts!$A849+$A$11,IF($C$7,7,0),1,1)</f>
        <v>28.76</v>
      </c>
      <c r="H849" s="126" t="e">
        <f t="shared" si="476"/>
        <v>#N/A</v>
      </c>
      <c r="I849" s="41" t="e">
        <f t="shared" si="509"/>
        <v>#N/A</v>
      </c>
      <c r="J849" s="41" t="e">
        <f t="shared" si="509"/>
        <v>#N/A</v>
      </c>
      <c r="K849" s="215">
        <f t="shared" ca="1" si="477"/>
        <v>28.983176363898771</v>
      </c>
      <c r="L849" s="215">
        <f t="shared" ca="1" si="498"/>
        <v>28.983176363898771</v>
      </c>
      <c r="M849" s="121">
        <f t="shared" ca="1" si="478"/>
        <v>-4.3104939551406387</v>
      </c>
      <c r="N849" s="121">
        <f t="shared" ca="1" si="499"/>
        <v>-4.36312351724035</v>
      </c>
      <c r="O849" s="121">
        <f t="shared" ca="1" si="500"/>
        <v>15.54310900548662</v>
      </c>
      <c r="P849" s="121">
        <f t="shared" ca="1" si="507"/>
        <v>-4.36312351724035</v>
      </c>
      <c r="Q849" s="121">
        <f t="shared" ca="1" si="479"/>
        <v>0</v>
      </c>
      <c r="R849" s="121">
        <f t="shared" ca="1" si="480"/>
        <v>6.275174201722328E-4</v>
      </c>
      <c r="S849" s="121"/>
      <c r="T849" s="124">
        <f t="shared" ca="1" si="481"/>
        <v>30.1</v>
      </c>
      <c r="U849" s="124">
        <f t="shared" ca="1" si="482"/>
        <v>28.44</v>
      </c>
      <c r="V849" s="121">
        <f t="shared" ca="1" si="483"/>
        <v>0.19277108433734955</v>
      </c>
      <c r="W849" s="121" t="e">
        <f t="shared" si="501"/>
        <v>#N/A</v>
      </c>
      <c r="X849" s="124">
        <f t="shared" si="502"/>
        <v>0.2</v>
      </c>
      <c r="Y849" s="124">
        <f t="shared" si="503"/>
        <v>0.8</v>
      </c>
      <c r="Z849" t="e">
        <f t="shared" ca="1" si="484"/>
        <v>#N/A</v>
      </c>
      <c r="AA849" t="e">
        <f t="shared" ca="1" si="485"/>
        <v>#N/A</v>
      </c>
      <c r="AB849" t="e">
        <f t="shared" ca="1" si="486"/>
        <v>#N/A</v>
      </c>
      <c r="AC849" t="e">
        <f t="shared" ca="1" si="487"/>
        <v>#N/A</v>
      </c>
      <c r="AD849" t="b">
        <f t="shared" ca="1" si="488"/>
        <v>0</v>
      </c>
      <c r="AE849" t="b">
        <f t="shared" ca="1" si="475"/>
        <v>0</v>
      </c>
      <c r="AF849" t="b">
        <f t="shared" ca="1" si="504"/>
        <v>1</v>
      </c>
      <c r="AG849" t="b">
        <f t="shared" ca="1" si="489"/>
        <v>0</v>
      </c>
      <c r="AH849" t="b">
        <f t="shared" ca="1" si="510"/>
        <v>0</v>
      </c>
      <c r="AI849" s="225" t="e">
        <f t="shared" ca="1" si="490"/>
        <v>#N/A</v>
      </c>
      <c r="AJ849" s="225" t="e">
        <f t="shared" ca="1" si="491"/>
        <v>#N/A</v>
      </c>
      <c r="AK849" s="225" t="e">
        <f t="shared" ca="1" si="492"/>
        <v>#N/A</v>
      </c>
      <c r="AL849" s="225" t="e">
        <f t="shared" ca="1" si="493"/>
        <v>#N/A</v>
      </c>
      <c r="AM849" t="b">
        <f t="shared" ca="1" si="494"/>
        <v>0</v>
      </c>
      <c r="AN849" t="b">
        <f t="shared" ca="1" si="511"/>
        <v>0</v>
      </c>
      <c r="AO849" t="b">
        <f t="shared" ca="1" si="505"/>
        <v>0</v>
      </c>
      <c r="AP849" t="b">
        <f t="shared" ca="1" si="495"/>
        <v>0</v>
      </c>
      <c r="AQ849" t="b">
        <f t="shared" ca="1" si="512"/>
        <v>0</v>
      </c>
      <c r="AR849" s="124" t="e">
        <f t="shared" ca="1" si="496"/>
        <v>#N/A</v>
      </c>
      <c r="AS849" s="124" t="e">
        <f t="shared" ca="1" si="497"/>
        <v>#N/A</v>
      </c>
      <c r="AT849" t="e">
        <f t="shared" ca="1" si="506"/>
        <v>#N/A</v>
      </c>
      <c r="AU849" t="e">
        <f t="shared" ca="1" si="506"/>
        <v>#N/A</v>
      </c>
    </row>
    <row r="850" spans="1:47" x14ac:dyDescent="0.25">
      <c r="A850">
        <v>818</v>
      </c>
      <c r="B850" s="74">
        <f ca="1">OFFSET(InputPriceData!B$15,CalculationsAndCharts!$A850+$A$11,0,1,1)</f>
        <v>40402</v>
      </c>
      <c r="C850" s="3">
        <f ca="1">OFFSET(InputPriceData!G$15,CalculationsAndCharts!$A850+$A$11,0,1,1)</f>
        <v>671600</v>
      </c>
      <c r="D850" s="4">
        <f ca="1">OFFSET(InputPriceData!C$15,CalculationsAndCharts!$A850+$A$11,IF($C$7,7,0),1,1)</f>
        <v>28.16</v>
      </c>
      <c r="E850" s="4">
        <f ca="1">OFFSET(InputPriceData!D$15,CalculationsAndCharts!$A850+$A$11,IF($C$7,7,0),1,1)</f>
        <v>29.03</v>
      </c>
      <c r="F850" s="4">
        <f ca="1">OFFSET(InputPriceData!E$15,CalculationsAndCharts!$A850+$A$11,IF($C$7,7,0),1,1)</f>
        <v>28.1</v>
      </c>
      <c r="G850" s="4">
        <f ca="1">OFFSET(InputPriceData!F$15,CalculationsAndCharts!$A850+$A$11,IF($C$7,7,0),1,1)</f>
        <v>29</v>
      </c>
      <c r="H850" s="126" t="e">
        <f t="shared" si="476"/>
        <v>#N/A</v>
      </c>
      <c r="I850" s="41" t="e">
        <f t="shared" si="509"/>
        <v>#N/A</v>
      </c>
      <c r="J850" s="41" t="e">
        <f t="shared" si="509"/>
        <v>#N/A</v>
      </c>
      <c r="K850" s="215">
        <f t="shared" ca="1" si="477"/>
        <v>29.157322352890674</v>
      </c>
      <c r="L850" s="215">
        <f t="shared" ca="1" si="498"/>
        <v>29.157322352890674</v>
      </c>
      <c r="M850" s="121">
        <f t="shared" ca="1" si="478"/>
        <v>-4.203952388127318</v>
      </c>
      <c r="N850" s="121">
        <f t="shared" ca="1" si="499"/>
        <v>-4.2628026937279682</v>
      </c>
      <c r="O850" s="121">
        <f t="shared" ca="1" si="500"/>
        <v>17.238600845037119</v>
      </c>
      <c r="P850" s="121">
        <f t="shared" ca="1" si="507"/>
        <v>-4.2628026937279682</v>
      </c>
      <c r="Q850" s="121">
        <f t="shared" ca="1" si="479"/>
        <v>0</v>
      </c>
      <c r="R850" s="121">
        <f t="shared" ca="1" si="480"/>
        <v>9.8528311732694936E-4</v>
      </c>
      <c r="S850" s="121"/>
      <c r="T850" s="124">
        <f t="shared" ca="1" si="481"/>
        <v>30.1</v>
      </c>
      <c r="U850" s="124">
        <f t="shared" ca="1" si="482"/>
        <v>28.44</v>
      </c>
      <c r="V850" s="121">
        <f t="shared" ca="1" si="483"/>
        <v>0.33734939759036064</v>
      </c>
      <c r="W850" s="121" t="e">
        <f t="shared" si="501"/>
        <v>#N/A</v>
      </c>
      <c r="X850" s="124">
        <f t="shared" si="502"/>
        <v>0.2</v>
      </c>
      <c r="Y850" s="124">
        <f t="shared" si="503"/>
        <v>0.8</v>
      </c>
      <c r="Z850" t="e">
        <f t="shared" ca="1" si="484"/>
        <v>#N/A</v>
      </c>
      <c r="AA850" t="e">
        <f t="shared" ca="1" si="485"/>
        <v>#N/A</v>
      </c>
      <c r="AB850" t="e">
        <f t="shared" ca="1" si="486"/>
        <v>#N/A</v>
      </c>
      <c r="AC850" t="e">
        <f t="shared" ca="1" si="487"/>
        <v>#N/A</v>
      </c>
      <c r="AD850" t="b">
        <f t="shared" ca="1" si="488"/>
        <v>0</v>
      </c>
      <c r="AE850" t="b">
        <f t="shared" ca="1" si="475"/>
        <v>0</v>
      </c>
      <c r="AF850" t="b">
        <f t="shared" ca="1" si="504"/>
        <v>1</v>
      </c>
      <c r="AG850" t="b">
        <f t="shared" ca="1" si="489"/>
        <v>0</v>
      </c>
      <c r="AH850" t="b">
        <f t="shared" ca="1" si="510"/>
        <v>0</v>
      </c>
      <c r="AI850" s="225" t="e">
        <f t="shared" ca="1" si="490"/>
        <v>#N/A</v>
      </c>
      <c r="AJ850" s="225" t="e">
        <f t="shared" ca="1" si="491"/>
        <v>#N/A</v>
      </c>
      <c r="AK850" s="225" t="e">
        <f t="shared" ca="1" si="492"/>
        <v>#N/A</v>
      </c>
      <c r="AL850" s="225" t="e">
        <f t="shared" ca="1" si="493"/>
        <v>#N/A</v>
      </c>
      <c r="AM850" t="b">
        <f t="shared" ca="1" si="494"/>
        <v>0</v>
      </c>
      <c r="AN850" t="b">
        <f t="shared" ca="1" si="511"/>
        <v>0</v>
      </c>
      <c r="AO850" t="b">
        <f t="shared" ca="1" si="505"/>
        <v>0</v>
      </c>
      <c r="AP850" t="b">
        <f t="shared" ca="1" si="495"/>
        <v>0</v>
      </c>
      <c r="AQ850" t="b">
        <f t="shared" ca="1" si="512"/>
        <v>0</v>
      </c>
      <c r="AR850" s="124" t="e">
        <f t="shared" ca="1" si="496"/>
        <v>#N/A</v>
      </c>
      <c r="AS850" s="124" t="e">
        <f t="shared" ca="1" si="497"/>
        <v>#N/A</v>
      </c>
      <c r="AT850" t="e">
        <f t="shared" ca="1" si="506"/>
        <v>#N/A</v>
      </c>
      <c r="AU850" t="e">
        <f t="shared" ca="1" si="506"/>
        <v>#N/A</v>
      </c>
    </row>
    <row r="851" spans="1:47" x14ac:dyDescent="0.25">
      <c r="A851">
        <v>819</v>
      </c>
      <c r="B851" s="74">
        <f ca="1">OFFSET(InputPriceData!B$15,CalculationsAndCharts!$A851+$A$11,0,1,1)</f>
        <v>40401</v>
      </c>
      <c r="C851" s="3">
        <f ca="1">OFFSET(InputPriceData!G$15,CalculationsAndCharts!$A851+$A$11,0,1,1)</f>
        <v>908600</v>
      </c>
      <c r="D851" s="4">
        <f ca="1">OFFSET(InputPriceData!C$15,CalculationsAndCharts!$A851+$A$11,IF($C$7,7,0),1,1)</f>
        <v>29.32</v>
      </c>
      <c r="E851" s="4">
        <f ca="1">OFFSET(InputPriceData!D$15,CalculationsAndCharts!$A851+$A$11,IF($C$7,7,0),1,1)</f>
        <v>29.65</v>
      </c>
      <c r="F851" s="4">
        <f ca="1">OFFSET(InputPriceData!E$15,CalculationsAndCharts!$A851+$A$11,IF($C$7,7,0),1,1)</f>
        <v>28.23</v>
      </c>
      <c r="G851" s="4">
        <f ca="1">OFFSET(InputPriceData!F$15,CalculationsAndCharts!$A851+$A$11,IF($C$7,7,0),1,1)</f>
        <v>28.44</v>
      </c>
      <c r="H851" s="126" t="e">
        <f t="shared" si="476"/>
        <v>#N/A</v>
      </c>
      <c r="I851" s="41" t="e">
        <f t="shared" si="509"/>
        <v>#N/A</v>
      </c>
      <c r="J851" s="41" t="e">
        <f t="shared" si="509"/>
        <v>#N/A</v>
      </c>
      <c r="K851" s="215">
        <f t="shared" ca="1" si="477"/>
        <v>29.410050063459366</v>
      </c>
      <c r="L851" s="215">
        <f t="shared" ca="1" si="498"/>
        <v>29.410050063459366</v>
      </c>
      <c r="M851" s="121">
        <f t="shared" ca="1" si="478"/>
        <v>-4.9156431391604718</v>
      </c>
      <c r="N851" s="121">
        <f t="shared" ca="1" si="499"/>
        <v>-4.0154549240087691</v>
      </c>
      <c r="O851" s="121">
        <f t="shared" ca="1" si="500"/>
        <v>17.238600845037119</v>
      </c>
      <c r="P851" s="121">
        <f t="shared" ca="1" si="507"/>
        <v>-4.0154549240087691</v>
      </c>
      <c r="Q851" s="121">
        <f t="shared" ca="1" si="479"/>
        <v>0</v>
      </c>
      <c r="R851" s="121">
        <f t="shared" ca="1" si="480"/>
        <v>1.2487328686113504E-3</v>
      </c>
      <c r="S851" s="121"/>
      <c r="T851" s="124">
        <f t="shared" ca="1" si="481"/>
        <v>30.1</v>
      </c>
      <c r="U851" s="124">
        <f t="shared" ca="1" si="482"/>
        <v>28.44</v>
      </c>
      <c r="V851" s="121">
        <f t="shared" ca="1" si="483"/>
        <v>0</v>
      </c>
      <c r="W851" s="121" t="e">
        <f t="shared" si="501"/>
        <v>#N/A</v>
      </c>
      <c r="X851" s="124">
        <f t="shared" si="502"/>
        <v>0.2</v>
      </c>
      <c r="Y851" s="124">
        <f t="shared" si="503"/>
        <v>0.8</v>
      </c>
      <c r="Z851" t="e">
        <f t="shared" ca="1" si="484"/>
        <v>#N/A</v>
      </c>
      <c r="AA851" t="e">
        <f t="shared" ca="1" si="485"/>
        <v>#N/A</v>
      </c>
      <c r="AB851" t="e">
        <f t="shared" ca="1" si="486"/>
        <v>#N/A</v>
      </c>
      <c r="AC851" t="e">
        <f t="shared" ca="1" si="487"/>
        <v>#N/A</v>
      </c>
      <c r="AD851" t="b">
        <f t="shared" ca="1" si="488"/>
        <v>0</v>
      </c>
      <c r="AE851" t="b">
        <f t="shared" ca="1" si="475"/>
        <v>0</v>
      </c>
      <c r="AF851" t="b">
        <f t="shared" ca="1" si="504"/>
        <v>1</v>
      </c>
      <c r="AG851" t="b">
        <f t="shared" ca="1" si="489"/>
        <v>0</v>
      </c>
      <c r="AH851" t="b">
        <f t="shared" ca="1" si="510"/>
        <v>0</v>
      </c>
      <c r="AI851" s="225" t="e">
        <f t="shared" ca="1" si="490"/>
        <v>#N/A</v>
      </c>
      <c r="AJ851" s="225" t="e">
        <f t="shared" ca="1" si="491"/>
        <v>#N/A</v>
      </c>
      <c r="AK851" s="225" t="e">
        <f t="shared" ca="1" si="492"/>
        <v>#N/A</v>
      </c>
      <c r="AL851" s="225" t="e">
        <f t="shared" ca="1" si="493"/>
        <v>#N/A</v>
      </c>
      <c r="AM851" t="b">
        <f t="shared" ca="1" si="494"/>
        <v>0</v>
      </c>
      <c r="AN851" t="b">
        <f t="shared" ca="1" si="511"/>
        <v>0</v>
      </c>
      <c r="AO851" t="b">
        <f t="shared" ca="1" si="505"/>
        <v>0</v>
      </c>
      <c r="AP851" t="b">
        <f t="shared" ca="1" si="495"/>
        <v>0</v>
      </c>
      <c r="AQ851" t="b">
        <f t="shared" ca="1" si="512"/>
        <v>0</v>
      </c>
      <c r="AR851" s="124" t="e">
        <f t="shared" ca="1" si="496"/>
        <v>#N/A</v>
      </c>
      <c r="AS851" s="124" t="e">
        <f t="shared" ca="1" si="497"/>
        <v>#N/A</v>
      </c>
      <c r="AT851" t="e">
        <f t="shared" ca="1" si="506"/>
        <v>#N/A</v>
      </c>
      <c r="AU851" t="e">
        <f t="shared" ca="1" si="506"/>
        <v>#N/A</v>
      </c>
    </row>
    <row r="852" spans="1:47" x14ac:dyDescent="0.25">
      <c r="A852">
        <v>820</v>
      </c>
      <c r="B852" s="74">
        <f ca="1">OFFSET(InputPriceData!B$15,CalculationsAndCharts!$A852+$A$11,0,1,1)</f>
        <v>40400</v>
      </c>
      <c r="C852" s="3">
        <f ca="1">OFFSET(InputPriceData!G$15,CalculationsAndCharts!$A852+$A$11,0,1,1)</f>
        <v>754200</v>
      </c>
      <c r="D852" s="4">
        <f ca="1">OFFSET(InputPriceData!C$15,CalculationsAndCharts!$A852+$A$11,IF($C$7,7,0),1,1)</f>
        <v>29.52</v>
      </c>
      <c r="E852" s="4">
        <f ca="1">OFFSET(InputPriceData!D$15,CalculationsAndCharts!$A852+$A$11,IF($C$7,7,0),1,1)</f>
        <v>29.63</v>
      </c>
      <c r="F852" s="4">
        <f ca="1">OFFSET(InputPriceData!E$15,CalculationsAndCharts!$A852+$A$11,IF($C$7,7,0),1,1)</f>
        <v>29.1</v>
      </c>
      <c r="G852" s="4">
        <f ca="1">OFFSET(InputPriceData!F$15,CalculationsAndCharts!$A852+$A$11,IF($C$7,7,0),1,1)</f>
        <v>29.35</v>
      </c>
      <c r="H852" s="126" t="e">
        <f t="shared" si="476"/>
        <v>#N/A</v>
      </c>
      <c r="I852" s="41" t="e">
        <f t="shared" si="509"/>
        <v>#N/A</v>
      </c>
      <c r="J852" s="41" t="e">
        <f t="shared" si="509"/>
        <v>#N/A</v>
      </c>
      <c r="K852" s="215">
        <f t="shared" ca="1" si="477"/>
        <v>29.599820273234378</v>
      </c>
      <c r="L852" s="215">
        <f t="shared" ca="1" si="498"/>
        <v>29.599820273234378</v>
      </c>
      <c r="M852" s="121">
        <f t="shared" ca="1" si="478"/>
        <v>-4.1096973633434057</v>
      </c>
      <c r="N852" s="121">
        <f t="shared" ca="1" si="499"/>
        <v>-3.7490886178632836</v>
      </c>
      <c r="O852" s="121">
        <f t="shared" ca="1" si="500"/>
        <v>17.238600845037119</v>
      </c>
      <c r="P852" s="121">
        <f t="shared" ca="1" si="507"/>
        <v>-3.7490886178632836</v>
      </c>
      <c r="Q852" s="121">
        <f t="shared" ca="1" si="479"/>
        <v>0</v>
      </c>
      <c r="R852" s="121">
        <f t="shared" ca="1" si="480"/>
        <v>1.1207266646864314E-3</v>
      </c>
      <c r="S852" s="121"/>
      <c r="T852" s="124">
        <f t="shared" ca="1" si="481"/>
        <v>30.1</v>
      </c>
      <c r="U852" s="124">
        <f t="shared" ca="1" si="482"/>
        <v>28.23</v>
      </c>
      <c r="V852" s="121">
        <f t="shared" ca="1" si="483"/>
        <v>0.59893048128342263</v>
      </c>
      <c r="W852" s="121" t="e">
        <f t="shared" si="501"/>
        <v>#N/A</v>
      </c>
      <c r="X852" s="124">
        <f t="shared" si="502"/>
        <v>0.2</v>
      </c>
      <c r="Y852" s="124">
        <f t="shared" si="503"/>
        <v>0.8</v>
      </c>
      <c r="Z852" t="e">
        <f t="shared" ca="1" si="484"/>
        <v>#N/A</v>
      </c>
      <c r="AA852" t="e">
        <f t="shared" ca="1" si="485"/>
        <v>#N/A</v>
      </c>
      <c r="AB852" t="e">
        <f t="shared" ca="1" si="486"/>
        <v>#N/A</v>
      </c>
      <c r="AC852" t="e">
        <f t="shared" ca="1" si="487"/>
        <v>#N/A</v>
      </c>
      <c r="AD852" t="b">
        <f t="shared" ca="1" si="488"/>
        <v>0</v>
      </c>
      <c r="AE852" t="b">
        <f t="shared" ca="1" si="475"/>
        <v>0</v>
      </c>
      <c r="AF852" t="b">
        <f t="shared" ca="1" si="504"/>
        <v>1</v>
      </c>
      <c r="AG852" t="b">
        <f t="shared" ca="1" si="489"/>
        <v>0</v>
      </c>
      <c r="AH852" t="b">
        <f t="shared" ca="1" si="510"/>
        <v>0</v>
      </c>
      <c r="AI852" s="225" t="e">
        <f t="shared" ca="1" si="490"/>
        <v>#N/A</v>
      </c>
      <c r="AJ852" s="225" t="e">
        <f t="shared" ca="1" si="491"/>
        <v>#N/A</v>
      </c>
      <c r="AK852" s="225" t="e">
        <f t="shared" ca="1" si="492"/>
        <v>#N/A</v>
      </c>
      <c r="AL852" s="225" t="e">
        <f t="shared" ca="1" si="493"/>
        <v>#N/A</v>
      </c>
      <c r="AM852" t="b">
        <f t="shared" ca="1" si="494"/>
        <v>0</v>
      </c>
      <c r="AN852" t="b">
        <f t="shared" ca="1" si="511"/>
        <v>0</v>
      </c>
      <c r="AO852" t="b">
        <f t="shared" ca="1" si="505"/>
        <v>0</v>
      </c>
      <c r="AP852" t="b">
        <f t="shared" ca="1" si="495"/>
        <v>0</v>
      </c>
      <c r="AQ852" t="b">
        <f t="shared" ca="1" si="512"/>
        <v>0</v>
      </c>
      <c r="AR852" s="124" t="e">
        <f t="shared" ca="1" si="496"/>
        <v>#N/A</v>
      </c>
      <c r="AS852" s="124" t="e">
        <f t="shared" ca="1" si="497"/>
        <v>#N/A</v>
      </c>
      <c r="AT852" t="e">
        <f t="shared" ca="1" si="506"/>
        <v>#N/A</v>
      </c>
      <c r="AU852" t="e">
        <f t="shared" ca="1" si="506"/>
        <v>#N/A</v>
      </c>
    </row>
    <row r="853" spans="1:47" x14ac:dyDescent="0.25">
      <c r="A853">
        <v>821</v>
      </c>
      <c r="B853" s="74">
        <f ca="1">OFFSET(InputPriceData!B$15,CalculationsAndCharts!$A853+$A$11,0,1,1)</f>
        <v>40399</v>
      </c>
      <c r="C853" s="3">
        <f ca="1">OFFSET(InputPriceData!G$15,CalculationsAndCharts!$A853+$A$11,0,1,1)</f>
        <v>602600</v>
      </c>
      <c r="D853" s="4">
        <f ca="1">OFFSET(InputPriceData!C$15,CalculationsAndCharts!$A853+$A$11,IF($C$7,7,0),1,1)</f>
        <v>29.46</v>
      </c>
      <c r="E853" s="4">
        <f ca="1">OFFSET(InputPriceData!D$15,CalculationsAndCharts!$A853+$A$11,IF($C$7,7,0),1,1)</f>
        <v>30.02</v>
      </c>
      <c r="F853" s="4">
        <f ca="1">OFFSET(InputPriceData!E$15,CalculationsAndCharts!$A853+$A$11,IF($C$7,7,0),1,1)</f>
        <v>29.24</v>
      </c>
      <c r="G853" s="4">
        <f ca="1">OFFSET(InputPriceData!F$15,CalculationsAndCharts!$A853+$A$11,IF($C$7,7,0),1,1)</f>
        <v>29.66</v>
      </c>
      <c r="H853" s="126" t="e">
        <f t="shared" si="476"/>
        <v>#N/A</v>
      </c>
      <c r="I853" s="41" t="e">
        <f t="shared" ref="I853:J873" si="513">IF($A853=$E$25,I$32,NA())</f>
        <v>#N/A</v>
      </c>
      <c r="J853" s="41" t="e">
        <f t="shared" si="513"/>
        <v>#N/A</v>
      </c>
      <c r="K853" s="215">
        <f t="shared" ca="1" si="477"/>
        <v>29.627429098883354</v>
      </c>
      <c r="L853" s="215">
        <f t="shared" ca="1" si="498"/>
        <v>29.627429098883354</v>
      </c>
      <c r="M853" s="121">
        <f t="shared" ca="1" si="478"/>
        <v>-3.760547181779299</v>
      </c>
      <c r="N853" s="121">
        <f t="shared" ca="1" si="499"/>
        <v>-3.5714139038830757</v>
      </c>
      <c r="O853" s="121">
        <f t="shared" ca="1" si="500"/>
        <v>17.238600845037119</v>
      </c>
      <c r="P853" s="121">
        <f t="shared" ca="1" si="507"/>
        <v>-3.5714139038830757</v>
      </c>
      <c r="Q853" s="121">
        <f t="shared" ca="1" si="479"/>
        <v>0</v>
      </c>
      <c r="R853" s="121">
        <f t="shared" ca="1" si="480"/>
        <v>1.197411203346585E-4</v>
      </c>
      <c r="S853" s="121"/>
      <c r="T853" s="124">
        <f t="shared" ca="1" si="481"/>
        <v>30.1</v>
      </c>
      <c r="U853" s="124">
        <f t="shared" ca="1" si="482"/>
        <v>27.7</v>
      </c>
      <c r="V853" s="121">
        <f t="shared" ca="1" si="483"/>
        <v>0.81666666666666632</v>
      </c>
      <c r="W853" s="121" t="e">
        <f t="shared" si="501"/>
        <v>#N/A</v>
      </c>
      <c r="X853" s="124">
        <f t="shared" si="502"/>
        <v>0.2</v>
      </c>
      <c r="Y853" s="124">
        <f t="shared" si="503"/>
        <v>0.8</v>
      </c>
      <c r="Z853" t="e">
        <f t="shared" ca="1" si="484"/>
        <v>#N/A</v>
      </c>
      <c r="AA853" t="e">
        <f t="shared" ca="1" si="485"/>
        <v>#N/A</v>
      </c>
      <c r="AB853" t="e">
        <f t="shared" ca="1" si="486"/>
        <v>#N/A</v>
      </c>
      <c r="AC853" t="e">
        <f t="shared" ca="1" si="487"/>
        <v>#N/A</v>
      </c>
      <c r="AD853" t="b">
        <f t="shared" ca="1" si="488"/>
        <v>0</v>
      </c>
      <c r="AE853" t="b">
        <f t="shared" ca="1" si="475"/>
        <v>0</v>
      </c>
      <c r="AF853" t="b">
        <f t="shared" ca="1" si="504"/>
        <v>1</v>
      </c>
      <c r="AG853" t="b">
        <f t="shared" ca="1" si="489"/>
        <v>0</v>
      </c>
      <c r="AH853" t="b">
        <f t="shared" ca="1" si="510"/>
        <v>0</v>
      </c>
      <c r="AI853" s="225" t="e">
        <f t="shared" ca="1" si="490"/>
        <v>#N/A</v>
      </c>
      <c r="AJ853" s="225" t="e">
        <f t="shared" ca="1" si="491"/>
        <v>#N/A</v>
      </c>
      <c r="AK853" s="225" t="e">
        <f t="shared" ca="1" si="492"/>
        <v>#N/A</v>
      </c>
      <c r="AL853" s="225" t="e">
        <f t="shared" ca="1" si="493"/>
        <v>#N/A</v>
      </c>
      <c r="AM853" t="b">
        <f t="shared" ca="1" si="494"/>
        <v>0</v>
      </c>
      <c r="AN853" t="b">
        <f t="shared" ca="1" si="511"/>
        <v>0</v>
      </c>
      <c r="AO853" t="b">
        <f t="shared" ca="1" si="505"/>
        <v>0</v>
      </c>
      <c r="AP853" t="b">
        <f t="shared" ca="1" si="495"/>
        <v>0</v>
      </c>
      <c r="AQ853" t="b">
        <f t="shared" ca="1" si="512"/>
        <v>0</v>
      </c>
      <c r="AR853" s="124" t="e">
        <f t="shared" ca="1" si="496"/>
        <v>#N/A</v>
      </c>
      <c r="AS853" s="124" t="e">
        <f t="shared" ca="1" si="497"/>
        <v>#N/A</v>
      </c>
      <c r="AT853" t="e">
        <f t="shared" ca="1" si="506"/>
        <v>#N/A</v>
      </c>
      <c r="AU853" t="e">
        <f t="shared" ca="1" si="506"/>
        <v>#N/A</v>
      </c>
    </row>
    <row r="854" spans="1:47" x14ac:dyDescent="0.25">
      <c r="A854">
        <v>822</v>
      </c>
      <c r="B854" s="74">
        <f ca="1">OFFSET(InputPriceData!B$15,CalculationsAndCharts!$A854+$A$11,0,1,1)</f>
        <v>40396</v>
      </c>
      <c r="C854" s="3">
        <f ca="1">OFFSET(InputPriceData!G$15,CalculationsAndCharts!$A854+$A$11,0,1,1)</f>
        <v>562000</v>
      </c>
      <c r="D854" s="4">
        <f ca="1">OFFSET(InputPriceData!C$15,CalculationsAndCharts!$A854+$A$11,IF($C$7,7,0),1,1)</f>
        <v>29.33</v>
      </c>
      <c r="E854" s="4">
        <f ca="1">OFFSET(InputPriceData!D$15,CalculationsAndCharts!$A854+$A$11,IF($C$7,7,0),1,1)</f>
        <v>29.59</v>
      </c>
      <c r="F854" s="4">
        <f ca="1">OFFSET(InputPriceData!E$15,CalculationsAndCharts!$A854+$A$11,IF($C$7,7,0),1,1)</f>
        <v>29.1</v>
      </c>
      <c r="G854" s="4">
        <f ca="1">OFFSET(InputPriceData!F$15,CalculationsAndCharts!$A854+$A$11,IF($C$7,7,0),1,1)</f>
        <v>29.44</v>
      </c>
      <c r="H854" s="126" t="e">
        <f t="shared" si="476"/>
        <v>#N/A</v>
      </c>
      <c r="I854" s="41" t="e">
        <f t="shared" si="513"/>
        <v>#N/A</v>
      </c>
      <c r="J854" s="41" t="e">
        <f t="shared" si="513"/>
        <v>#N/A</v>
      </c>
      <c r="K854" s="215">
        <f t="shared" ca="1" si="477"/>
        <v>29.619205618991806</v>
      </c>
      <c r="L854" s="215">
        <f t="shared" ca="1" si="498"/>
        <v>29.619205618991806</v>
      </c>
      <c r="M854" s="121">
        <f t="shared" ca="1" si="478"/>
        <v>-3.8875479882699304</v>
      </c>
      <c r="N854" s="121">
        <f t="shared" ca="1" si="499"/>
        <v>-3.3632735602778694</v>
      </c>
      <c r="O854" s="121">
        <f t="shared" ca="1" si="500"/>
        <v>17.238600845037119</v>
      </c>
      <c r="P854" s="121">
        <f t="shared" ca="1" si="507"/>
        <v>-3.3632735602778694</v>
      </c>
      <c r="Q854" s="121">
        <f t="shared" ca="1" si="479"/>
        <v>0</v>
      </c>
      <c r="R854" s="121">
        <f t="shared" ca="1" si="480"/>
        <v>-2.3876884245406941E-3</v>
      </c>
      <c r="S854" s="121"/>
      <c r="T854" s="124">
        <f t="shared" ca="1" si="481"/>
        <v>30.1</v>
      </c>
      <c r="U854" s="124">
        <f t="shared" ca="1" si="482"/>
        <v>27.47</v>
      </c>
      <c r="V854" s="121">
        <f t="shared" ca="1" si="483"/>
        <v>0.74904942965779486</v>
      </c>
      <c r="W854" s="121" t="e">
        <f t="shared" si="501"/>
        <v>#N/A</v>
      </c>
      <c r="X854" s="124">
        <f t="shared" si="502"/>
        <v>0.2</v>
      </c>
      <c r="Y854" s="124">
        <f t="shared" si="503"/>
        <v>0.8</v>
      </c>
      <c r="Z854" t="e">
        <f t="shared" ca="1" si="484"/>
        <v>#N/A</v>
      </c>
      <c r="AA854" t="e">
        <f t="shared" ca="1" si="485"/>
        <v>#N/A</v>
      </c>
      <c r="AB854" t="e">
        <f t="shared" ca="1" si="486"/>
        <v>#N/A</v>
      </c>
      <c r="AC854" t="e">
        <f t="shared" ca="1" si="487"/>
        <v>#N/A</v>
      </c>
      <c r="AD854" t="b">
        <f t="shared" ca="1" si="488"/>
        <v>0</v>
      </c>
      <c r="AE854" t="b">
        <f t="shared" ca="1" si="475"/>
        <v>0</v>
      </c>
      <c r="AF854" t="b">
        <f t="shared" ca="1" si="504"/>
        <v>1</v>
      </c>
      <c r="AG854" t="b">
        <f t="shared" ca="1" si="489"/>
        <v>0</v>
      </c>
      <c r="AH854" t="b">
        <f t="shared" ca="1" si="510"/>
        <v>0</v>
      </c>
      <c r="AI854" s="225" t="e">
        <f t="shared" ca="1" si="490"/>
        <v>#N/A</v>
      </c>
      <c r="AJ854" s="225" t="e">
        <f t="shared" ca="1" si="491"/>
        <v>#N/A</v>
      </c>
      <c r="AK854" s="225" t="e">
        <f t="shared" ca="1" si="492"/>
        <v>#N/A</v>
      </c>
      <c r="AL854" s="225" t="e">
        <f t="shared" ca="1" si="493"/>
        <v>#N/A</v>
      </c>
      <c r="AM854" t="b">
        <f t="shared" ca="1" si="494"/>
        <v>0</v>
      </c>
      <c r="AN854" t="b">
        <f t="shared" ca="1" si="511"/>
        <v>0</v>
      </c>
      <c r="AO854" t="b">
        <f t="shared" ca="1" si="505"/>
        <v>0</v>
      </c>
      <c r="AP854" t="b">
        <f t="shared" ca="1" si="495"/>
        <v>0</v>
      </c>
      <c r="AQ854" t="b">
        <f t="shared" ca="1" si="512"/>
        <v>0</v>
      </c>
      <c r="AR854" s="124" t="e">
        <f t="shared" ca="1" si="496"/>
        <v>#N/A</v>
      </c>
      <c r="AS854" s="124" t="e">
        <f t="shared" ca="1" si="497"/>
        <v>#N/A</v>
      </c>
      <c r="AT854" t="e">
        <f t="shared" ca="1" si="506"/>
        <v>#N/A</v>
      </c>
      <c r="AU854" t="e">
        <f t="shared" ca="1" si="506"/>
        <v>#N/A</v>
      </c>
    </row>
    <row r="855" spans="1:47" x14ac:dyDescent="0.25">
      <c r="A855">
        <v>823</v>
      </c>
      <c r="B855" s="74">
        <f ca="1">OFFSET(InputPriceData!B$15,CalculationsAndCharts!$A855+$A$11,0,1,1)</f>
        <v>40395</v>
      </c>
      <c r="C855" s="3">
        <f ca="1">OFFSET(InputPriceData!G$15,CalculationsAndCharts!$A855+$A$11,0,1,1)</f>
        <v>1250500</v>
      </c>
      <c r="D855" s="4">
        <f ca="1">OFFSET(InputPriceData!C$15,CalculationsAndCharts!$A855+$A$11,IF($C$7,7,0),1,1)</f>
        <v>29.84</v>
      </c>
      <c r="E855" s="4">
        <f ca="1">OFFSET(InputPriceData!D$15,CalculationsAndCharts!$A855+$A$11,IF($C$7,7,0),1,1)</f>
        <v>29.86</v>
      </c>
      <c r="F855" s="4">
        <f ca="1">OFFSET(InputPriceData!E$15,CalculationsAndCharts!$A855+$A$11,IF($C$7,7,0),1,1)</f>
        <v>29</v>
      </c>
      <c r="G855" s="4">
        <f ca="1">OFFSET(InputPriceData!F$15,CalculationsAndCharts!$A855+$A$11,IF($C$7,7,0),1,1)</f>
        <v>29.59</v>
      </c>
      <c r="H855" s="126" t="e">
        <f t="shared" si="476"/>
        <v>#N/A</v>
      </c>
      <c r="I855" s="41" t="e">
        <f t="shared" si="513"/>
        <v>#N/A</v>
      </c>
      <c r="J855" s="41" t="e">
        <f t="shared" si="513"/>
        <v>#N/A</v>
      </c>
      <c r="K855" s="215">
        <f t="shared" ca="1" si="477"/>
        <v>29.556618469487866</v>
      </c>
      <c r="L855" s="215">
        <f t="shared" ca="1" si="498"/>
        <v>29.556618469487866</v>
      </c>
      <c r="M855" s="121">
        <f t="shared" ca="1" si="478"/>
        <v>-3.5969495257778528</v>
      </c>
      <c r="N855" s="121">
        <f t="shared" ca="1" si="499"/>
        <v>-3.1408007292237956</v>
      </c>
      <c r="O855" s="121">
        <f t="shared" ca="1" si="500"/>
        <v>17.238600845037119</v>
      </c>
      <c r="P855" s="121">
        <f t="shared" ca="1" si="507"/>
        <v>-3.1408007292237956</v>
      </c>
      <c r="Q855" s="121">
        <f t="shared" ca="1" si="479"/>
        <v>0</v>
      </c>
      <c r="R855" s="121">
        <f t="shared" ca="1" si="480"/>
        <v>-7.0145768563167378E-3</v>
      </c>
      <c r="S855" s="121"/>
      <c r="T855" s="124">
        <f t="shared" ca="1" si="481"/>
        <v>30.1</v>
      </c>
      <c r="U855" s="124">
        <f t="shared" ca="1" si="482"/>
        <v>27.47</v>
      </c>
      <c r="V855" s="121">
        <f t="shared" ca="1" si="483"/>
        <v>0.80608365019011363</v>
      </c>
      <c r="W855" s="121" t="e">
        <f t="shared" si="501"/>
        <v>#N/A</v>
      </c>
      <c r="X855" s="124">
        <f t="shared" si="502"/>
        <v>0.2</v>
      </c>
      <c r="Y855" s="124">
        <f t="shared" si="503"/>
        <v>0.8</v>
      </c>
      <c r="Z855" t="e">
        <f t="shared" ca="1" si="484"/>
        <v>#N/A</v>
      </c>
      <c r="AA855" t="e">
        <f t="shared" ca="1" si="485"/>
        <v>#N/A</v>
      </c>
      <c r="AB855" t="e">
        <f t="shared" ca="1" si="486"/>
        <v>#N/A</v>
      </c>
      <c r="AC855" t="e">
        <f t="shared" ca="1" si="487"/>
        <v>#N/A</v>
      </c>
      <c r="AD855" t="b">
        <f t="shared" ca="1" si="488"/>
        <v>0</v>
      </c>
      <c r="AE855" t="b">
        <f t="shared" ca="1" si="475"/>
        <v>0</v>
      </c>
      <c r="AF855" t="b">
        <f t="shared" ca="1" si="504"/>
        <v>1</v>
      </c>
      <c r="AG855" t="b">
        <f t="shared" ca="1" si="489"/>
        <v>0</v>
      </c>
      <c r="AH855" t="b">
        <f t="shared" ca="1" si="510"/>
        <v>0</v>
      </c>
      <c r="AI855" s="225" t="e">
        <f t="shared" ca="1" si="490"/>
        <v>#N/A</v>
      </c>
      <c r="AJ855" s="225" t="e">
        <f t="shared" ca="1" si="491"/>
        <v>#N/A</v>
      </c>
      <c r="AK855" s="225" t="e">
        <f t="shared" ca="1" si="492"/>
        <v>#N/A</v>
      </c>
      <c r="AL855" s="225" t="e">
        <f t="shared" ca="1" si="493"/>
        <v>#N/A</v>
      </c>
      <c r="AM855" t="b">
        <f t="shared" ca="1" si="494"/>
        <v>0</v>
      </c>
      <c r="AN855" t="b">
        <f t="shared" ca="1" si="511"/>
        <v>0</v>
      </c>
      <c r="AO855" t="b">
        <f t="shared" ca="1" si="505"/>
        <v>0</v>
      </c>
      <c r="AP855" t="b">
        <f t="shared" ca="1" si="495"/>
        <v>0</v>
      </c>
      <c r="AQ855" t="b">
        <f t="shared" ca="1" si="512"/>
        <v>0</v>
      </c>
      <c r="AR855" s="124" t="e">
        <f t="shared" ca="1" si="496"/>
        <v>#N/A</v>
      </c>
      <c r="AS855" s="124" t="e">
        <f t="shared" ca="1" si="497"/>
        <v>#N/A</v>
      </c>
      <c r="AT855" t="e">
        <f t="shared" ca="1" si="506"/>
        <v>#N/A</v>
      </c>
      <c r="AU855" t="e">
        <f t="shared" ca="1" si="506"/>
        <v>#N/A</v>
      </c>
    </row>
    <row r="856" spans="1:47" x14ac:dyDescent="0.25">
      <c r="A856">
        <v>824</v>
      </c>
      <c r="B856" s="74">
        <f ca="1">OFFSET(InputPriceData!B$15,CalculationsAndCharts!$A856+$A$11,0,1,1)</f>
        <v>40394</v>
      </c>
      <c r="C856" s="3">
        <f ca="1">OFFSET(InputPriceData!G$15,CalculationsAndCharts!$A856+$A$11,0,1,1)</f>
        <v>493900</v>
      </c>
      <c r="D856" s="4">
        <f ca="1">OFFSET(InputPriceData!C$15,CalculationsAndCharts!$A856+$A$11,IF($C$7,7,0),1,1)</f>
        <v>29.32</v>
      </c>
      <c r="E856" s="4">
        <f ca="1">OFFSET(InputPriceData!D$15,CalculationsAndCharts!$A856+$A$11,IF($C$7,7,0),1,1)</f>
        <v>30.2</v>
      </c>
      <c r="F856" s="4">
        <f ca="1">OFFSET(InputPriceData!E$15,CalculationsAndCharts!$A856+$A$11,IF($C$7,7,0),1,1)</f>
        <v>29.32</v>
      </c>
      <c r="G856" s="4">
        <f ca="1">OFFSET(InputPriceData!F$15,CalculationsAndCharts!$A856+$A$11,IF($C$7,7,0),1,1)</f>
        <v>30.1</v>
      </c>
      <c r="H856" s="126" t="e">
        <f t="shared" si="476"/>
        <v>#N/A</v>
      </c>
      <c r="I856" s="41" t="e">
        <f t="shared" si="513"/>
        <v>#N/A</v>
      </c>
      <c r="J856" s="41" t="e">
        <f t="shared" si="513"/>
        <v>#N/A</v>
      </c>
      <c r="K856" s="215">
        <f t="shared" ca="1" si="477"/>
        <v>29.378833581543688</v>
      </c>
      <c r="L856" s="215">
        <f t="shared" ca="1" si="498"/>
        <v>29.378833581543688</v>
      </c>
      <c r="M856" s="121">
        <f t="shared" ca="1" si="478"/>
        <v>-2.8174435877816593</v>
      </c>
      <c r="N856" s="121">
        <f t="shared" ca="1" si="499"/>
        <v>-2.9700595977243758</v>
      </c>
      <c r="O856" s="121">
        <f t="shared" ca="1" si="500"/>
        <v>17.238600845037119</v>
      </c>
      <c r="P856" s="121">
        <f t="shared" ca="1" si="507"/>
        <v>-2.9700595977243758</v>
      </c>
      <c r="Q856" s="121">
        <f t="shared" ca="1" si="479"/>
        <v>0</v>
      </c>
      <c r="R856" s="121">
        <f t="shared" ca="1" si="480"/>
        <v>-1.3946934369215319E-2</v>
      </c>
      <c r="S856" s="121"/>
      <c r="T856" s="124">
        <f t="shared" ca="1" si="481"/>
        <v>30.1</v>
      </c>
      <c r="U856" s="124">
        <f t="shared" ca="1" si="482"/>
        <v>27.47</v>
      </c>
      <c r="V856" s="121">
        <f t="shared" ca="1" si="483"/>
        <v>1</v>
      </c>
      <c r="W856" s="121" t="e">
        <f t="shared" si="501"/>
        <v>#N/A</v>
      </c>
      <c r="X856" s="124">
        <f t="shared" si="502"/>
        <v>0.2</v>
      </c>
      <c r="Y856" s="124">
        <f t="shared" si="503"/>
        <v>0.8</v>
      </c>
      <c r="Z856" t="e">
        <f t="shared" ca="1" si="484"/>
        <v>#N/A</v>
      </c>
      <c r="AA856" t="e">
        <f t="shared" ca="1" si="485"/>
        <v>#N/A</v>
      </c>
      <c r="AB856" t="e">
        <f t="shared" ca="1" si="486"/>
        <v>#N/A</v>
      </c>
      <c r="AC856" t="e">
        <f t="shared" ca="1" si="487"/>
        <v>#N/A</v>
      </c>
      <c r="AD856" t="b">
        <f t="shared" ca="1" si="488"/>
        <v>0</v>
      </c>
      <c r="AE856" t="b">
        <f t="shared" ca="1" si="475"/>
        <v>0</v>
      </c>
      <c r="AF856" t="b">
        <f t="shared" ca="1" si="504"/>
        <v>1</v>
      </c>
      <c r="AG856" t="b">
        <f t="shared" ca="1" si="489"/>
        <v>0</v>
      </c>
      <c r="AH856" t="b">
        <f t="shared" ca="1" si="510"/>
        <v>0</v>
      </c>
      <c r="AI856" s="225" t="e">
        <f t="shared" ca="1" si="490"/>
        <v>#N/A</v>
      </c>
      <c r="AJ856" s="225" t="e">
        <f t="shared" ca="1" si="491"/>
        <v>#N/A</v>
      </c>
      <c r="AK856" s="225" t="e">
        <f t="shared" ca="1" si="492"/>
        <v>#N/A</v>
      </c>
      <c r="AL856" s="225" t="e">
        <f t="shared" ca="1" si="493"/>
        <v>#N/A</v>
      </c>
      <c r="AM856" t="b">
        <f t="shared" ca="1" si="494"/>
        <v>0</v>
      </c>
      <c r="AN856" t="b">
        <f t="shared" ca="1" si="511"/>
        <v>0</v>
      </c>
      <c r="AO856" t="b">
        <f t="shared" ca="1" si="505"/>
        <v>0</v>
      </c>
      <c r="AP856" t="b">
        <f t="shared" ca="1" si="495"/>
        <v>0</v>
      </c>
      <c r="AQ856" t="b">
        <f t="shared" ca="1" si="512"/>
        <v>0</v>
      </c>
      <c r="AR856" s="124" t="e">
        <f t="shared" ca="1" si="496"/>
        <v>#N/A</v>
      </c>
      <c r="AS856" s="124" t="e">
        <f t="shared" ca="1" si="497"/>
        <v>#N/A</v>
      </c>
      <c r="AT856" t="e">
        <f t="shared" ca="1" si="506"/>
        <v>#N/A</v>
      </c>
      <c r="AU856" t="e">
        <f t="shared" ca="1" si="506"/>
        <v>#N/A</v>
      </c>
    </row>
    <row r="857" spans="1:47" x14ac:dyDescent="0.25">
      <c r="A857">
        <v>825</v>
      </c>
      <c r="B857" s="74">
        <f ca="1">OFFSET(InputPriceData!B$15,CalculationsAndCharts!$A857+$A$11,0,1,1)</f>
        <v>40393</v>
      </c>
      <c r="C857" s="3">
        <f ca="1">OFFSET(InputPriceData!G$15,CalculationsAndCharts!$A857+$A$11,0,1,1)</f>
        <v>592200</v>
      </c>
      <c r="D857" s="4">
        <f ca="1">OFFSET(InputPriceData!C$15,CalculationsAndCharts!$A857+$A$11,IF($C$7,7,0),1,1)</f>
        <v>29.6</v>
      </c>
      <c r="E857" s="4">
        <f ca="1">OFFSET(InputPriceData!D$15,CalculationsAndCharts!$A857+$A$11,IF($C$7,7,0),1,1)</f>
        <v>29.65</v>
      </c>
      <c r="F857" s="4">
        <f ca="1">OFFSET(InputPriceData!E$15,CalculationsAndCharts!$A857+$A$11,IF($C$7,7,0),1,1)</f>
        <v>29.04</v>
      </c>
      <c r="G857" s="4">
        <f ca="1">OFFSET(InputPriceData!F$15,CalculationsAndCharts!$A857+$A$11,IF($C$7,7,0),1,1)</f>
        <v>29.33</v>
      </c>
      <c r="H857" s="126" t="e">
        <f t="shared" si="476"/>
        <v>#N/A</v>
      </c>
      <c r="I857" s="41" t="e">
        <f t="shared" si="513"/>
        <v>#N/A</v>
      </c>
      <c r="J857" s="41" t="e">
        <f t="shared" si="513"/>
        <v>#N/A</v>
      </c>
      <c r="K857" s="215">
        <f t="shared" ca="1" si="477"/>
        <v>29.233483905264258</v>
      </c>
      <c r="L857" s="215">
        <f t="shared" ca="1" si="498"/>
        <v>29.233483905264258</v>
      </c>
      <c r="M857" s="121">
        <f t="shared" ca="1" si="478"/>
        <v>-3.2599409993983595</v>
      </c>
      <c r="N857" s="121">
        <f t="shared" ca="1" si="499"/>
        <v>-2.7008778587407503</v>
      </c>
      <c r="O857" s="121">
        <f t="shared" ca="1" si="500"/>
        <v>17.238600845037119</v>
      </c>
      <c r="P857" s="121">
        <f t="shared" ca="1" si="507"/>
        <v>-2.7008778587407503</v>
      </c>
      <c r="Q857" s="121">
        <f t="shared" ca="1" si="479"/>
        <v>0</v>
      </c>
      <c r="R857" s="121">
        <f t="shared" ca="1" si="480"/>
        <v>-2.2218097196429077E-2</v>
      </c>
      <c r="S857" s="121"/>
      <c r="T857" s="124">
        <f t="shared" ca="1" si="481"/>
        <v>29.8</v>
      </c>
      <c r="U857" s="124">
        <f t="shared" ca="1" si="482"/>
        <v>27.47</v>
      </c>
      <c r="V857" s="121">
        <f t="shared" ca="1" si="483"/>
        <v>0.79828326180257425</v>
      </c>
      <c r="W857" s="121" t="e">
        <f t="shared" si="501"/>
        <v>#N/A</v>
      </c>
      <c r="X857" s="124">
        <f t="shared" si="502"/>
        <v>0.2</v>
      </c>
      <c r="Y857" s="124">
        <f t="shared" si="503"/>
        <v>0.8</v>
      </c>
      <c r="Z857" t="e">
        <f t="shared" ca="1" si="484"/>
        <v>#N/A</v>
      </c>
      <c r="AA857" t="e">
        <f t="shared" ca="1" si="485"/>
        <v>#N/A</v>
      </c>
      <c r="AB857" t="e">
        <f t="shared" ca="1" si="486"/>
        <v>#N/A</v>
      </c>
      <c r="AC857" t="e">
        <f t="shared" ca="1" si="487"/>
        <v>#N/A</v>
      </c>
      <c r="AD857" t="b">
        <f t="shared" ca="1" si="488"/>
        <v>0</v>
      </c>
      <c r="AE857" t="b">
        <f t="shared" ca="1" si="475"/>
        <v>0</v>
      </c>
      <c r="AF857" t="b">
        <f t="shared" ca="1" si="504"/>
        <v>1</v>
      </c>
      <c r="AG857" t="b">
        <f t="shared" ca="1" si="489"/>
        <v>0</v>
      </c>
      <c r="AH857" t="b">
        <f t="shared" ca="1" si="510"/>
        <v>0</v>
      </c>
      <c r="AI857" s="225" t="e">
        <f t="shared" ca="1" si="490"/>
        <v>#N/A</v>
      </c>
      <c r="AJ857" s="225" t="e">
        <f t="shared" ca="1" si="491"/>
        <v>#N/A</v>
      </c>
      <c r="AK857" s="225" t="e">
        <f t="shared" ca="1" si="492"/>
        <v>#N/A</v>
      </c>
      <c r="AL857" s="225" t="e">
        <f t="shared" ca="1" si="493"/>
        <v>#N/A</v>
      </c>
      <c r="AM857" t="b">
        <f t="shared" ca="1" si="494"/>
        <v>0</v>
      </c>
      <c r="AN857" t="b">
        <f t="shared" ca="1" si="511"/>
        <v>0</v>
      </c>
      <c r="AO857" t="b">
        <f t="shared" ca="1" si="505"/>
        <v>0</v>
      </c>
      <c r="AP857" t="b">
        <f t="shared" ca="1" si="495"/>
        <v>0</v>
      </c>
      <c r="AQ857" t="b">
        <f t="shared" ca="1" si="512"/>
        <v>0</v>
      </c>
      <c r="AR857" s="124" t="e">
        <f t="shared" ca="1" si="496"/>
        <v>#N/A</v>
      </c>
      <c r="AS857" s="124" t="e">
        <f t="shared" ca="1" si="497"/>
        <v>#N/A</v>
      </c>
      <c r="AT857" t="e">
        <f t="shared" ca="1" si="506"/>
        <v>#N/A</v>
      </c>
      <c r="AU857" t="e">
        <f t="shared" ca="1" si="506"/>
        <v>#N/A</v>
      </c>
    </row>
    <row r="858" spans="1:47" x14ac:dyDescent="0.25">
      <c r="A858">
        <v>826</v>
      </c>
      <c r="B858" s="74">
        <f ca="1">OFFSET(InputPriceData!B$15,CalculationsAndCharts!$A858+$A$11,0,1,1)</f>
        <v>40392</v>
      </c>
      <c r="C858" s="3">
        <f ca="1">OFFSET(InputPriceData!G$15,CalculationsAndCharts!$A858+$A$11,0,1,1)</f>
        <v>546700</v>
      </c>
      <c r="D858" s="4">
        <f ca="1">OFFSET(InputPriceData!C$15,CalculationsAndCharts!$A858+$A$11,IF($C$7,7,0),1,1)</f>
        <v>29.52</v>
      </c>
      <c r="E858" s="4">
        <f ca="1">OFFSET(InputPriceData!D$15,CalculationsAndCharts!$A858+$A$11,IF($C$7,7,0),1,1)</f>
        <v>29.72</v>
      </c>
      <c r="F858" s="4">
        <f ca="1">OFFSET(InputPriceData!E$15,CalculationsAndCharts!$A858+$A$11,IF($C$7,7,0),1,1)</f>
        <v>29.25</v>
      </c>
      <c r="G858" s="4">
        <f ca="1">OFFSET(InputPriceData!F$15,CalculationsAndCharts!$A858+$A$11,IF($C$7,7,0),1,1)</f>
        <v>29.51</v>
      </c>
      <c r="H858" s="126" t="e">
        <f t="shared" si="476"/>
        <v>#N/A</v>
      </c>
      <c r="I858" s="41" t="e">
        <f t="shared" si="513"/>
        <v>#N/A</v>
      </c>
      <c r="J858" s="41" t="e">
        <f t="shared" si="513"/>
        <v>#N/A</v>
      </c>
      <c r="K858" s="215">
        <f t="shared" ca="1" si="477"/>
        <v>29.17644225377402</v>
      </c>
      <c r="L858" s="215">
        <f t="shared" ca="1" si="498"/>
        <v>29.17644225377402</v>
      </c>
      <c r="M858" s="121">
        <f t="shared" ca="1" si="478"/>
        <v>-2.7173172698951089</v>
      </c>
      <c r="N858" s="121">
        <f t="shared" ca="1" si="499"/>
        <v>-2.2543164175500814</v>
      </c>
      <c r="O858" s="121">
        <f t="shared" ca="1" si="500"/>
        <v>17.238600845037119</v>
      </c>
      <c r="P858" s="121">
        <f t="shared" ca="1" si="507"/>
        <v>-2.2543164175500814</v>
      </c>
      <c r="Q858" s="121">
        <f t="shared" ca="1" si="479"/>
        <v>0</v>
      </c>
      <c r="R858" s="121">
        <f t="shared" ca="1" si="480"/>
        <v>-2.8653801876745183E-2</v>
      </c>
      <c r="S858" s="121"/>
      <c r="T858" s="124">
        <f t="shared" ca="1" si="481"/>
        <v>29.8</v>
      </c>
      <c r="U858" s="124">
        <f t="shared" ca="1" si="482"/>
        <v>27.47</v>
      </c>
      <c r="V858" s="121">
        <f t="shared" ca="1" si="483"/>
        <v>0.87553648068669576</v>
      </c>
      <c r="W858" s="121" t="e">
        <f t="shared" si="501"/>
        <v>#N/A</v>
      </c>
      <c r="X858" s="124">
        <f t="shared" si="502"/>
        <v>0.2</v>
      </c>
      <c r="Y858" s="124">
        <f t="shared" si="503"/>
        <v>0.8</v>
      </c>
      <c r="Z858" t="e">
        <f t="shared" ca="1" si="484"/>
        <v>#N/A</v>
      </c>
      <c r="AA858" t="e">
        <f t="shared" ca="1" si="485"/>
        <v>#N/A</v>
      </c>
      <c r="AB858" t="e">
        <f t="shared" ca="1" si="486"/>
        <v>#N/A</v>
      </c>
      <c r="AC858" t="e">
        <f t="shared" ca="1" si="487"/>
        <v>#N/A</v>
      </c>
      <c r="AD858" t="b">
        <f t="shared" ca="1" si="488"/>
        <v>0</v>
      </c>
      <c r="AE858" t="b">
        <f t="shared" ca="1" si="475"/>
        <v>0</v>
      </c>
      <c r="AF858" t="b">
        <f t="shared" ca="1" si="504"/>
        <v>1</v>
      </c>
      <c r="AG858" t="b">
        <f t="shared" ca="1" si="489"/>
        <v>0</v>
      </c>
      <c r="AH858" t="b">
        <f t="shared" ca="1" si="510"/>
        <v>0</v>
      </c>
      <c r="AI858" s="225" t="e">
        <f t="shared" ca="1" si="490"/>
        <v>#N/A</v>
      </c>
      <c r="AJ858" s="225" t="e">
        <f t="shared" ca="1" si="491"/>
        <v>#N/A</v>
      </c>
      <c r="AK858" s="225" t="e">
        <f t="shared" ca="1" si="492"/>
        <v>#N/A</v>
      </c>
      <c r="AL858" s="225" t="e">
        <f t="shared" ca="1" si="493"/>
        <v>#N/A</v>
      </c>
      <c r="AM858" t="b">
        <f t="shared" ca="1" si="494"/>
        <v>0</v>
      </c>
      <c r="AN858" t="b">
        <f t="shared" ca="1" si="511"/>
        <v>0</v>
      </c>
      <c r="AO858" t="b">
        <f t="shared" ca="1" si="505"/>
        <v>0</v>
      </c>
      <c r="AP858" t="b">
        <f t="shared" ca="1" si="495"/>
        <v>0</v>
      </c>
      <c r="AQ858" t="b">
        <f t="shared" ca="1" si="512"/>
        <v>0</v>
      </c>
      <c r="AR858" s="124" t="e">
        <f t="shared" ca="1" si="496"/>
        <v>#N/A</v>
      </c>
      <c r="AS858" s="124" t="e">
        <f t="shared" ca="1" si="497"/>
        <v>#N/A</v>
      </c>
      <c r="AT858" t="e">
        <f t="shared" ca="1" si="506"/>
        <v>#N/A</v>
      </c>
      <c r="AU858" t="e">
        <f t="shared" ca="1" si="506"/>
        <v>#N/A</v>
      </c>
    </row>
    <row r="859" spans="1:47" x14ac:dyDescent="0.25">
      <c r="A859">
        <v>827</v>
      </c>
      <c r="B859" s="74">
        <f ca="1">OFFSET(InputPriceData!B$15,CalculationsAndCharts!$A859+$A$11,0,1,1)</f>
        <v>40389</v>
      </c>
      <c r="C859" s="3">
        <f ca="1">OFFSET(InputPriceData!G$15,CalculationsAndCharts!$A859+$A$11,0,1,1)</f>
        <v>718800</v>
      </c>
      <c r="D859" s="4">
        <f ca="1">OFFSET(InputPriceData!C$15,CalculationsAndCharts!$A859+$A$11,IF($C$7,7,0),1,1)</f>
        <v>28.59</v>
      </c>
      <c r="E859" s="4">
        <f ca="1">OFFSET(InputPriceData!D$15,CalculationsAndCharts!$A859+$A$11,IF($C$7,7,0),1,1)</f>
        <v>29.27</v>
      </c>
      <c r="F859" s="4">
        <f ca="1">OFFSET(InputPriceData!E$15,CalculationsAndCharts!$A859+$A$11,IF($C$7,7,0),1,1)</f>
        <v>28.34</v>
      </c>
      <c r="G859" s="4">
        <f ca="1">OFFSET(InputPriceData!F$15,CalculationsAndCharts!$A859+$A$11,IF($C$7,7,0),1,1)</f>
        <v>29.18</v>
      </c>
      <c r="H859" s="126" t="e">
        <f t="shared" si="476"/>
        <v>#N/A</v>
      </c>
      <c r="I859" s="41" t="e">
        <f t="shared" si="513"/>
        <v>#N/A</v>
      </c>
      <c r="J859" s="41" t="e">
        <f t="shared" si="513"/>
        <v>#N/A</v>
      </c>
      <c r="K859" s="215">
        <f t="shared" ca="1" si="477"/>
        <v>29.187654080717579</v>
      </c>
      <c r="L859" s="215">
        <f t="shared" ca="1" si="498"/>
        <v>29.187654080717579</v>
      </c>
      <c r="M859" s="121">
        <f t="shared" ca="1" si="478"/>
        <v>-2.5992925061140735</v>
      </c>
      <c r="N859" s="121">
        <f t="shared" ca="1" si="499"/>
        <v>-1.6205126921967998</v>
      </c>
      <c r="O859" s="121">
        <f t="shared" ca="1" si="500"/>
        <v>17.238600845037119</v>
      </c>
      <c r="P859" s="121">
        <f t="shared" ca="1" si="507"/>
        <v>-1.6205126921967998</v>
      </c>
      <c r="Q859" s="121">
        <f t="shared" ca="1" si="479"/>
        <v>0</v>
      </c>
      <c r="R859" s="121">
        <f t="shared" ca="1" si="480"/>
        <v>-2.6665987390383419E-2</v>
      </c>
      <c r="S859" s="121"/>
      <c r="T859" s="124">
        <f t="shared" ca="1" si="481"/>
        <v>29.8</v>
      </c>
      <c r="U859" s="124">
        <f t="shared" ca="1" si="482"/>
        <v>27.47</v>
      </c>
      <c r="V859" s="121">
        <f t="shared" ca="1" si="483"/>
        <v>0.73390557939914136</v>
      </c>
      <c r="W859" s="121" t="e">
        <f t="shared" si="501"/>
        <v>#N/A</v>
      </c>
      <c r="X859" s="124">
        <f t="shared" si="502"/>
        <v>0.2</v>
      </c>
      <c r="Y859" s="124">
        <f t="shared" si="503"/>
        <v>0.8</v>
      </c>
      <c r="Z859" t="e">
        <f t="shared" ca="1" si="484"/>
        <v>#N/A</v>
      </c>
      <c r="AA859" t="e">
        <f t="shared" ca="1" si="485"/>
        <v>#N/A</v>
      </c>
      <c r="AB859" t="e">
        <f t="shared" ca="1" si="486"/>
        <v>#N/A</v>
      </c>
      <c r="AC859" t="e">
        <f t="shared" ca="1" si="487"/>
        <v>#N/A</v>
      </c>
      <c r="AD859" t="b">
        <f t="shared" ca="1" si="488"/>
        <v>0</v>
      </c>
      <c r="AE859" t="b">
        <f t="shared" ca="1" si="475"/>
        <v>0</v>
      </c>
      <c r="AF859" t="b">
        <f t="shared" ca="1" si="504"/>
        <v>1</v>
      </c>
      <c r="AG859" t="b">
        <f t="shared" ca="1" si="489"/>
        <v>0</v>
      </c>
      <c r="AH859" t="b">
        <f t="shared" ca="1" si="510"/>
        <v>0</v>
      </c>
      <c r="AI859" s="225" t="e">
        <f t="shared" ca="1" si="490"/>
        <v>#N/A</v>
      </c>
      <c r="AJ859" s="225" t="e">
        <f t="shared" ca="1" si="491"/>
        <v>#N/A</v>
      </c>
      <c r="AK859" s="225" t="e">
        <f t="shared" ca="1" si="492"/>
        <v>#N/A</v>
      </c>
      <c r="AL859" s="225" t="e">
        <f t="shared" ca="1" si="493"/>
        <v>#N/A</v>
      </c>
      <c r="AM859" t="b">
        <f t="shared" ca="1" si="494"/>
        <v>0</v>
      </c>
      <c r="AN859" t="b">
        <f t="shared" ca="1" si="511"/>
        <v>0</v>
      </c>
      <c r="AO859" t="b">
        <f t="shared" ca="1" si="505"/>
        <v>0</v>
      </c>
      <c r="AP859" t="b">
        <f t="shared" ca="1" si="495"/>
        <v>0</v>
      </c>
      <c r="AQ859" t="b">
        <f t="shared" ca="1" si="512"/>
        <v>0</v>
      </c>
      <c r="AR859" s="124" t="e">
        <f t="shared" ca="1" si="496"/>
        <v>#N/A</v>
      </c>
      <c r="AS859" s="124" t="e">
        <f t="shared" ca="1" si="497"/>
        <v>#N/A</v>
      </c>
      <c r="AT859" t="e">
        <f t="shared" ca="1" si="506"/>
        <v>#N/A</v>
      </c>
      <c r="AU859" t="e">
        <f t="shared" ca="1" si="506"/>
        <v>#N/A</v>
      </c>
    </row>
    <row r="860" spans="1:47" x14ac:dyDescent="0.25">
      <c r="A860">
        <v>828</v>
      </c>
      <c r="B860" s="74">
        <f ca="1">OFFSET(InputPriceData!B$15,CalculationsAndCharts!$A860+$A$11,0,1,1)</f>
        <v>40388</v>
      </c>
      <c r="C860" s="3">
        <f ca="1">OFFSET(InputPriceData!G$15,CalculationsAndCharts!$A860+$A$11,0,1,1)</f>
        <v>561100</v>
      </c>
      <c r="D860" s="4">
        <f ca="1">OFFSET(InputPriceData!C$15,CalculationsAndCharts!$A860+$A$11,IF($C$7,7,0),1,1)</f>
        <v>29.65</v>
      </c>
      <c r="E860" s="4">
        <f ca="1">OFFSET(InputPriceData!D$15,CalculationsAndCharts!$A860+$A$11,IF($C$7,7,0),1,1)</f>
        <v>29.94</v>
      </c>
      <c r="F860" s="4">
        <f ca="1">OFFSET(InputPriceData!E$15,CalculationsAndCharts!$A860+$A$11,IF($C$7,7,0),1,1)</f>
        <v>28.6</v>
      </c>
      <c r="G860" s="4">
        <f ca="1">OFFSET(InputPriceData!F$15,CalculationsAndCharts!$A860+$A$11,IF($C$7,7,0),1,1)</f>
        <v>28.72</v>
      </c>
      <c r="H860" s="126" t="e">
        <f t="shared" si="476"/>
        <v>#N/A</v>
      </c>
      <c r="I860" s="41" t="e">
        <f t="shared" si="513"/>
        <v>#N/A</v>
      </c>
      <c r="J860" s="41" t="e">
        <f t="shared" si="513"/>
        <v>#N/A</v>
      </c>
      <c r="K860" s="215">
        <f t="shared" ca="1" si="477"/>
        <v>29.311753487867421</v>
      </c>
      <c r="L860" s="215">
        <f t="shared" ca="1" si="498"/>
        <v>29.311753487867421</v>
      </c>
      <c r="M860" s="121">
        <f t="shared" ca="1" si="478"/>
        <v>-2.5756511727662312</v>
      </c>
      <c r="N860" s="121">
        <f t="shared" ca="1" si="499"/>
        <v>-0.71823832806611065</v>
      </c>
      <c r="O860" s="121">
        <f t="shared" ca="1" si="500"/>
        <v>17.238600845037119</v>
      </c>
      <c r="P860" s="121">
        <f t="shared" ca="1" si="507"/>
        <v>-0.71823832806611065</v>
      </c>
      <c r="Q860" s="121">
        <f t="shared" ca="1" si="479"/>
        <v>0</v>
      </c>
      <c r="R860" s="121">
        <f t="shared" ca="1" si="480"/>
        <v>-5.421166718992905E-3</v>
      </c>
      <c r="S860" s="121"/>
      <c r="T860" s="124">
        <f t="shared" ca="1" si="481"/>
        <v>29.8</v>
      </c>
      <c r="U860" s="124">
        <f t="shared" ca="1" si="482"/>
        <v>27.47</v>
      </c>
      <c r="V860" s="121">
        <f t="shared" ca="1" si="483"/>
        <v>0.5364806866952786</v>
      </c>
      <c r="W860" s="121" t="e">
        <f t="shared" si="501"/>
        <v>#N/A</v>
      </c>
      <c r="X860" s="124">
        <f t="shared" si="502"/>
        <v>0.2</v>
      </c>
      <c r="Y860" s="124">
        <f t="shared" si="503"/>
        <v>0.8</v>
      </c>
      <c r="Z860" t="e">
        <f t="shared" ca="1" si="484"/>
        <v>#N/A</v>
      </c>
      <c r="AA860" t="e">
        <f t="shared" ca="1" si="485"/>
        <v>#N/A</v>
      </c>
      <c r="AB860" t="e">
        <f t="shared" ca="1" si="486"/>
        <v>#N/A</v>
      </c>
      <c r="AC860" t="e">
        <f t="shared" ca="1" si="487"/>
        <v>#N/A</v>
      </c>
      <c r="AD860" t="b">
        <f t="shared" ca="1" si="488"/>
        <v>0</v>
      </c>
      <c r="AE860" t="b">
        <f t="shared" ref="AE860:AE872" ca="1" si="514">AND(AD861,NOT(AF861))</f>
        <v>0</v>
      </c>
      <c r="AF860" t="b">
        <f t="shared" ca="1" si="504"/>
        <v>1</v>
      </c>
      <c r="AG860" t="b">
        <f t="shared" ca="1" si="489"/>
        <v>0</v>
      </c>
      <c r="AH860" t="b">
        <f t="shared" ca="1" si="510"/>
        <v>0</v>
      </c>
      <c r="AI860" s="225" t="e">
        <f t="shared" ca="1" si="490"/>
        <v>#N/A</v>
      </c>
      <c r="AJ860" s="225" t="e">
        <f t="shared" ca="1" si="491"/>
        <v>#N/A</v>
      </c>
      <c r="AK860" s="225" t="e">
        <f t="shared" ca="1" si="492"/>
        <v>#N/A</v>
      </c>
      <c r="AL860" s="225" t="e">
        <f t="shared" ca="1" si="493"/>
        <v>#N/A</v>
      </c>
      <c r="AM860" t="b">
        <f t="shared" ca="1" si="494"/>
        <v>0</v>
      </c>
      <c r="AN860" t="b">
        <f t="shared" ca="1" si="511"/>
        <v>0</v>
      </c>
      <c r="AO860" t="b">
        <f t="shared" ca="1" si="505"/>
        <v>0</v>
      </c>
      <c r="AP860" t="b">
        <f t="shared" ca="1" si="495"/>
        <v>0</v>
      </c>
      <c r="AQ860" t="b">
        <f t="shared" ca="1" si="512"/>
        <v>0</v>
      </c>
      <c r="AR860" s="124" t="e">
        <f t="shared" ca="1" si="496"/>
        <v>#N/A</v>
      </c>
      <c r="AS860" s="124" t="e">
        <f t="shared" ca="1" si="497"/>
        <v>#N/A</v>
      </c>
      <c r="AT860" t="e">
        <f t="shared" ca="1" si="506"/>
        <v>#N/A</v>
      </c>
      <c r="AU860" t="e">
        <f t="shared" ca="1" si="506"/>
        <v>#N/A</v>
      </c>
    </row>
    <row r="861" spans="1:47" x14ac:dyDescent="0.25">
      <c r="A861">
        <v>829</v>
      </c>
      <c r="B861" s="74">
        <f ca="1">OFFSET(InputPriceData!B$15,CalculationsAndCharts!$A861+$A$11,0,1,1)</f>
        <v>40387</v>
      </c>
      <c r="C861" s="3">
        <f ca="1">OFFSET(InputPriceData!G$15,CalculationsAndCharts!$A861+$A$11,0,1,1)</f>
        <v>1665800</v>
      </c>
      <c r="D861" s="4">
        <f ca="1">OFFSET(InputPriceData!C$15,CalculationsAndCharts!$A861+$A$11,IF($C$7,7,0),1,1)</f>
        <v>29.39</v>
      </c>
      <c r="E861" s="4">
        <f ca="1">OFFSET(InputPriceData!D$15,CalculationsAndCharts!$A861+$A$11,IF($C$7,7,0),1,1)</f>
        <v>29.98</v>
      </c>
      <c r="F861" s="4">
        <f ca="1">OFFSET(InputPriceData!E$15,CalculationsAndCharts!$A861+$A$11,IF($C$7,7,0),1,1)</f>
        <v>28.95</v>
      </c>
      <c r="G861" s="4">
        <f ca="1">OFFSET(InputPriceData!F$15,CalculationsAndCharts!$A861+$A$11,IF($C$7,7,0),1,1)</f>
        <v>29.5</v>
      </c>
      <c r="H861" s="126" t="e">
        <f t="shared" si="476"/>
        <v>#N/A</v>
      </c>
      <c r="I861" s="41" t="e">
        <f t="shared" si="513"/>
        <v>#N/A</v>
      </c>
      <c r="J861" s="41" t="e">
        <f t="shared" si="513"/>
        <v>#N/A</v>
      </c>
      <c r="K861" s="215">
        <f t="shared" ca="1" si="477"/>
        <v>29.390837306713053</v>
      </c>
      <c r="L861" s="215">
        <f t="shared" ca="1" si="498"/>
        <v>29.390837306713053</v>
      </c>
      <c r="M861" s="121">
        <f t="shared" ca="1" si="478"/>
        <v>-1.1595681513598126</v>
      </c>
      <c r="N861" s="121">
        <f t="shared" ca="1" si="499"/>
        <v>0.32506236821196177</v>
      </c>
      <c r="O861" s="121">
        <f t="shared" ca="1" si="500"/>
        <v>17.238600845037119</v>
      </c>
      <c r="P861" s="121">
        <f t="shared" ca="1" si="507"/>
        <v>0.32506236821196177</v>
      </c>
      <c r="Q861" s="121">
        <f t="shared" ca="1" si="479"/>
        <v>0</v>
      </c>
      <c r="R861" s="121">
        <f t="shared" ca="1" si="480"/>
        <v>4.9568665130055284E-2</v>
      </c>
      <c r="S861" s="121"/>
      <c r="T861" s="124">
        <f t="shared" ca="1" si="481"/>
        <v>29.8</v>
      </c>
      <c r="U861" s="124">
        <f t="shared" ca="1" si="482"/>
        <v>27.47</v>
      </c>
      <c r="V861" s="121">
        <f t="shared" ca="1" si="483"/>
        <v>0.87124463519313289</v>
      </c>
      <c r="W861" s="121" t="e">
        <f t="shared" si="501"/>
        <v>#N/A</v>
      </c>
      <c r="X861" s="124">
        <f t="shared" si="502"/>
        <v>0.2</v>
      </c>
      <c r="Y861" s="124">
        <f t="shared" si="503"/>
        <v>0.8</v>
      </c>
      <c r="Z861">
        <f t="shared" ca="1" si="484"/>
        <v>29.39</v>
      </c>
      <c r="AA861" t="e">
        <f t="shared" ca="1" si="485"/>
        <v>#N/A</v>
      </c>
      <c r="AB861" t="e">
        <f t="shared" ca="1" si="486"/>
        <v>#N/A</v>
      </c>
      <c r="AC861" t="e">
        <f t="shared" ca="1" si="487"/>
        <v>#N/A</v>
      </c>
      <c r="AD861" t="b">
        <f t="shared" ca="1" si="488"/>
        <v>0</v>
      </c>
      <c r="AE861" t="b">
        <f t="shared" ca="1" si="514"/>
        <v>1</v>
      </c>
      <c r="AF861" t="b">
        <f t="shared" ca="1" si="504"/>
        <v>1</v>
      </c>
      <c r="AG861" t="b">
        <f t="shared" ca="1" si="489"/>
        <v>0</v>
      </c>
      <c r="AH861" t="b">
        <f t="shared" ca="1" si="510"/>
        <v>0</v>
      </c>
      <c r="AI861" s="225">
        <f t="shared" ca="1" si="490"/>
        <v>29.39</v>
      </c>
      <c r="AJ861" s="225" t="e">
        <f t="shared" ca="1" si="491"/>
        <v>#N/A</v>
      </c>
      <c r="AK861" s="225">
        <f t="shared" ca="1" si="492"/>
        <v>29.39</v>
      </c>
      <c r="AL861" s="225" t="e">
        <f t="shared" ca="1" si="493"/>
        <v>#N/A</v>
      </c>
      <c r="AM861" t="b">
        <f t="shared" ca="1" si="494"/>
        <v>0</v>
      </c>
      <c r="AN861" t="b">
        <f t="shared" ca="1" si="511"/>
        <v>0</v>
      </c>
      <c r="AO861" t="b">
        <f t="shared" ca="1" si="505"/>
        <v>0</v>
      </c>
      <c r="AP861" t="b">
        <f t="shared" ca="1" si="495"/>
        <v>0</v>
      </c>
      <c r="AQ861" t="b">
        <f t="shared" ca="1" si="512"/>
        <v>1</v>
      </c>
      <c r="AR861" s="124" t="e">
        <f t="shared" ca="1" si="496"/>
        <v>#N/A</v>
      </c>
      <c r="AS861" s="124">
        <f t="shared" ca="1" si="497"/>
        <v>29.39</v>
      </c>
      <c r="AT861" t="e">
        <f t="shared" ca="1" si="506"/>
        <v>#N/A</v>
      </c>
      <c r="AU861">
        <f t="shared" ca="1" si="506"/>
        <v>29.39</v>
      </c>
    </row>
    <row r="862" spans="1:47" x14ac:dyDescent="0.25">
      <c r="A862">
        <v>830</v>
      </c>
      <c r="B862" s="74">
        <f ca="1">OFFSET(InputPriceData!B$15,CalculationsAndCharts!$A862+$A$11,0,1,1)</f>
        <v>40386</v>
      </c>
      <c r="C862" s="3">
        <f ca="1">OFFSET(InputPriceData!G$15,CalculationsAndCharts!$A862+$A$11,0,1,1)</f>
        <v>542200</v>
      </c>
      <c r="D862" s="4">
        <f ca="1">OFFSET(InputPriceData!C$15,CalculationsAndCharts!$A862+$A$11,IF($C$7,7,0),1,1)</f>
        <v>29.69</v>
      </c>
      <c r="E862" s="4">
        <f ca="1">OFFSET(InputPriceData!D$15,CalculationsAndCharts!$A862+$A$11,IF($C$7,7,0),1,1)</f>
        <v>29.77</v>
      </c>
      <c r="F862" s="4">
        <f ca="1">OFFSET(InputPriceData!E$15,CalculationsAndCharts!$A862+$A$11,IF($C$7,7,0),1,1)</f>
        <v>28.95</v>
      </c>
      <c r="G862" s="4">
        <f ca="1">OFFSET(InputPriceData!F$15,CalculationsAndCharts!$A862+$A$11,IF($C$7,7,0),1,1)</f>
        <v>29.36</v>
      </c>
      <c r="H862" s="126" t="e">
        <f t="shared" si="476"/>
        <v>#N/A</v>
      </c>
      <c r="I862" s="41" t="e">
        <f t="shared" si="513"/>
        <v>#N/A</v>
      </c>
      <c r="J862" s="41" t="e">
        <f t="shared" si="513"/>
        <v>#N/A</v>
      </c>
      <c r="K862" s="215">
        <f t="shared" ca="1" si="477"/>
        <v>29.410273463678287</v>
      </c>
      <c r="L862" s="215">
        <f t="shared" ca="1" si="498"/>
        <v>29.410273463678287</v>
      </c>
      <c r="M862" s="121">
        <f t="shared" ca="1" si="478"/>
        <v>-0.4556769056358474</v>
      </c>
      <c r="N862" s="121">
        <f t="shared" ca="1" si="499"/>
        <v>1.5121831772863519</v>
      </c>
      <c r="O862" s="121">
        <f t="shared" ca="1" si="500"/>
        <v>17.238600845037119</v>
      </c>
      <c r="P862" s="121">
        <f t="shared" ca="1" si="507"/>
        <v>1.5121831772863519</v>
      </c>
      <c r="Q862" s="121">
        <f t="shared" ca="1" si="479"/>
        <v>0</v>
      </c>
      <c r="R862" s="121">
        <f t="shared" ca="1" si="480"/>
        <v>0.15276013494108823</v>
      </c>
      <c r="S862" s="121"/>
      <c r="T862" s="124">
        <f t="shared" ca="1" si="481"/>
        <v>29.8</v>
      </c>
      <c r="U862" s="124">
        <f t="shared" ca="1" si="482"/>
        <v>27.47</v>
      </c>
      <c r="V862" s="121">
        <f t="shared" ca="1" si="483"/>
        <v>0.81115879828326143</v>
      </c>
      <c r="W862" s="121" t="e">
        <f t="shared" si="501"/>
        <v>#N/A</v>
      </c>
      <c r="X862" s="124">
        <f t="shared" si="502"/>
        <v>0.2</v>
      </c>
      <c r="Y862" s="124">
        <f t="shared" si="503"/>
        <v>0.8</v>
      </c>
      <c r="Z862" t="e">
        <f t="shared" ca="1" si="484"/>
        <v>#N/A</v>
      </c>
      <c r="AA862" t="e">
        <f t="shared" ca="1" si="485"/>
        <v>#N/A</v>
      </c>
      <c r="AB862">
        <f t="shared" ca="1" si="486"/>
        <v>0.15276013494108823</v>
      </c>
      <c r="AC862" t="e">
        <f t="shared" ca="1" si="487"/>
        <v>#N/A</v>
      </c>
      <c r="AD862" t="b">
        <f t="shared" ca="1" si="488"/>
        <v>1</v>
      </c>
      <c r="AE862" t="b">
        <f t="shared" ca="1" si="514"/>
        <v>0</v>
      </c>
      <c r="AF862">
        <f t="shared" ca="1" si="504"/>
        <v>0</v>
      </c>
      <c r="AG862" t="b">
        <f t="shared" ca="1" si="489"/>
        <v>0</v>
      </c>
      <c r="AH862" t="b">
        <f t="shared" ca="1" si="510"/>
        <v>0</v>
      </c>
      <c r="AI862" s="225" t="e">
        <f t="shared" ca="1" si="490"/>
        <v>#N/A</v>
      </c>
      <c r="AJ862" s="225" t="e">
        <f t="shared" ca="1" si="491"/>
        <v>#N/A</v>
      </c>
      <c r="AK862" s="225" t="e">
        <f t="shared" ca="1" si="492"/>
        <v>#N/A</v>
      </c>
      <c r="AL862" s="225" t="e">
        <f t="shared" ca="1" si="493"/>
        <v>#N/A</v>
      </c>
      <c r="AM862" t="b">
        <f t="shared" ca="1" si="494"/>
        <v>0</v>
      </c>
      <c r="AN862" t="b">
        <f t="shared" ca="1" si="511"/>
        <v>0</v>
      </c>
      <c r="AO862" t="b">
        <f t="shared" ca="1" si="505"/>
        <v>1</v>
      </c>
      <c r="AP862" t="b">
        <f t="shared" ca="1" si="495"/>
        <v>1</v>
      </c>
      <c r="AQ862" t="b">
        <f t="shared" ca="1" si="512"/>
        <v>0</v>
      </c>
      <c r="AR862" s="124" t="e">
        <f t="shared" ca="1" si="496"/>
        <v>#N/A</v>
      </c>
      <c r="AS862" s="124" t="e">
        <f t="shared" ca="1" si="497"/>
        <v>#N/A</v>
      </c>
      <c r="AT862" t="e">
        <f t="shared" ca="1" si="506"/>
        <v>#N/A</v>
      </c>
      <c r="AU862" t="e">
        <f t="shared" ca="1" si="506"/>
        <v>#N/A</v>
      </c>
    </row>
    <row r="863" spans="1:47" x14ac:dyDescent="0.25">
      <c r="A863">
        <v>831</v>
      </c>
      <c r="B863" s="74">
        <f ca="1">OFFSET(InputPriceData!B$15,CalculationsAndCharts!$A863+$A$11,0,1,1)</f>
        <v>40385</v>
      </c>
      <c r="C863" s="3">
        <f ca="1">OFFSET(InputPriceData!G$15,CalculationsAndCharts!$A863+$A$11,0,1,1)</f>
        <v>691500</v>
      </c>
      <c r="D863" s="4">
        <f ca="1">OFFSET(InputPriceData!C$15,CalculationsAndCharts!$A863+$A$11,IF($C$7,7,0),1,1)</f>
        <v>29.58</v>
      </c>
      <c r="E863" s="4">
        <f ca="1">OFFSET(InputPriceData!D$15,CalculationsAndCharts!$A863+$A$11,IF($C$7,7,0),1,1)</f>
        <v>30</v>
      </c>
      <c r="F863" s="4">
        <f ca="1">OFFSET(InputPriceData!E$15,CalculationsAndCharts!$A863+$A$11,IF($C$7,7,0),1,1)</f>
        <v>29.39</v>
      </c>
      <c r="G863" s="4">
        <f ca="1">OFFSET(InputPriceData!F$15,CalculationsAndCharts!$A863+$A$11,IF($C$7,7,0),1,1)</f>
        <v>29.69</v>
      </c>
      <c r="H863" s="126" t="e">
        <f t="shared" si="476"/>
        <v>#N/A</v>
      </c>
      <c r="I863" s="41" t="e">
        <f t="shared" si="513"/>
        <v>#N/A</v>
      </c>
      <c r="J863" s="41" t="e">
        <f t="shared" si="513"/>
        <v>#N/A</v>
      </c>
      <c r="K863" s="215">
        <f t="shared" ca="1" si="477"/>
        <v>29.469670164787821</v>
      </c>
      <c r="L863" s="215">
        <f t="shared" ca="1" si="498"/>
        <v>29.469670164787821</v>
      </c>
      <c r="M863" s="121">
        <f t="shared" ca="1" si="478"/>
        <v>0.91260672276512667</v>
      </c>
      <c r="N863" s="121">
        <f t="shared" ca="1" si="499"/>
        <v>2.9707339396128027</v>
      </c>
      <c r="O863" s="121">
        <f t="shared" ca="1" si="500"/>
        <v>17.238600845037119</v>
      </c>
      <c r="P863" s="121">
        <f t="shared" ca="1" si="507"/>
        <v>2.9707339396128027</v>
      </c>
      <c r="Q863" s="121">
        <f t="shared" ca="1" si="479"/>
        <v>0</v>
      </c>
      <c r="R863" s="121">
        <f t="shared" ca="1" si="480"/>
        <v>0.30963614441664888</v>
      </c>
      <c r="S863" s="121"/>
      <c r="T863" s="124">
        <f t="shared" ca="1" si="481"/>
        <v>29.8</v>
      </c>
      <c r="U863" s="124">
        <f t="shared" ca="1" si="482"/>
        <v>27.47</v>
      </c>
      <c r="V863" s="121">
        <f t="shared" ca="1" si="483"/>
        <v>0.95278969957081572</v>
      </c>
      <c r="W863" s="121" t="e">
        <f t="shared" si="501"/>
        <v>#N/A</v>
      </c>
      <c r="X863" s="124">
        <f t="shared" si="502"/>
        <v>0.2</v>
      </c>
      <c r="Y863" s="124">
        <f t="shared" si="503"/>
        <v>0.8</v>
      </c>
      <c r="Z863" t="e">
        <f t="shared" ca="1" si="484"/>
        <v>#N/A</v>
      </c>
      <c r="AA863" t="e">
        <f t="shared" ca="1" si="485"/>
        <v>#N/A</v>
      </c>
      <c r="AB863" t="e">
        <f t="shared" ca="1" si="486"/>
        <v>#N/A</v>
      </c>
      <c r="AC863" t="e">
        <f t="shared" ca="1" si="487"/>
        <v>#N/A</v>
      </c>
      <c r="AD863" t="b">
        <f t="shared" ca="1" si="488"/>
        <v>0</v>
      </c>
      <c r="AE863" t="b">
        <f t="shared" ca="1" si="514"/>
        <v>0</v>
      </c>
      <c r="AF863">
        <f t="shared" ca="1" si="504"/>
        <v>0</v>
      </c>
      <c r="AG863" t="b">
        <f t="shared" ca="1" si="489"/>
        <v>0</v>
      </c>
      <c r="AH863" t="b">
        <f t="shared" ca="1" si="510"/>
        <v>0</v>
      </c>
      <c r="AI863" s="225" t="e">
        <f t="shared" ca="1" si="490"/>
        <v>#N/A</v>
      </c>
      <c r="AJ863" s="225" t="e">
        <f t="shared" ca="1" si="491"/>
        <v>#N/A</v>
      </c>
      <c r="AK863" s="225" t="e">
        <f t="shared" ca="1" si="492"/>
        <v>#N/A</v>
      </c>
      <c r="AL863" s="225" t="e">
        <f t="shared" ca="1" si="493"/>
        <v>#N/A</v>
      </c>
      <c r="AM863" t="b">
        <f t="shared" ca="1" si="494"/>
        <v>0</v>
      </c>
      <c r="AN863" t="b">
        <f t="shared" ca="1" si="511"/>
        <v>0</v>
      </c>
      <c r="AO863" t="b">
        <f t="shared" ca="1" si="505"/>
        <v>1</v>
      </c>
      <c r="AP863" t="b">
        <f t="shared" ca="1" si="495"/>
        <v>0</v>
      </c>
      <c r="AQ863" t="b">
        <f t="shared" ca="1" si="512"/>
        <v>0</v>
      </c>
      <c r="AR863" s="124" t="e">
        <f t="shared" ca="1" si="496"/>
        <v>#N/A</v>
      </c>
      <c r="AS863" s="124" t="e">
        <f t="shared" ca="1" si="497"/>
        <v>#N/A</v>
      </c>
      <c r="AT863" t="e">
        <f t="shared" ca="1" si="506"/>
        <v>#N/A</v>
      </c>
      <c r="AU863" t="e">
        <f t="shared" ca="1" si="506"/>
        <v>#N/A</v>
      </c>
    </row>
    <row r="864" spans="1:47" x14ac:dyDescent="0.25">
      <c r="A864">
        <v>832</v>
      </c>
      <c r="B864" s="74">
        <f ca="1">OFFSET(InputPriceData!B$15,CalculationsAndCharts!$A864+$A$11,0,1,1)</f>
        <v>40382</v>
      </c>
      <c r="C864" s="3">
        <f ca="1">OFFSET(InputPriceData!G$15,CalculationsAndCharts!$A864+$A$11,0,1,1)</f>
        <v>770400</v>
      </c>
      <c r="D864" s="4">
        <f ca="1">OFFSET(InputPriceData!C$15,CalculationsAndCharts!$A864+$A$11,IF($C$7,7,0),1,1)</f>
        <v>29.03</v>
      </c>
      <c r="E864" s="4">
        <f ca="1">OFFSET(InputPriceData!D$15,CalculationsAndCharts!$A864+$A$11,IF($C$7,7,0),1,1)</f>
        <v>29.46</v>
      </c>
      <c r="F864" s="4">
        <f ca="1">OFFSET(InputPriceData!E$15,CalculationsAndCharts!$A864+$A$11,IF($C$7,7,0),1,1)</f>
        <v>28.91</v>
      </c>
      <c r="G864" s="4">
        <f ca="1">OFFSET(InputPriceData!F$15,CalculationsAndCharts!$A864+$A$11,IF($C$7,7,0),1,1)</f>
        <v>29.37</v>
      </c>
      <c r="H864" s="126" t="e">
        <f t="shared" si="476"/>
        <v>#N/A</v>
      </c>
      <c r="I864" s="41" t="e">
        <f t="shared" si="513"/>
        <v>#N/A</v>
      </c>
      <c r="J864" s="41" t="e">
        <f t="shared" si="513"/>
        <v>#N/A</v>
      </c>
      <c r="K864" s="215">
        <f t="shared" ca="1" si="477"/>
        <v>29.648136752687691</v>
      </c>
      <c r="L864" s="215">
        <f t="shared" ca="1" si="498"/>
        <v>29.648136752687691</v>
      </c>
      <c r="M864" s="121">
        <f t="shared" ca="1" si="478"/>
        <v>1.8362793625752158</v>
      </c>
      <c r="N864" s="121">
        <f t="shared" ca="1" si="499"/>
        <v>4.8292145482148285</v>
      </c>
      <c r="O864" s="121">
        <f t="shared" ca="1" si="500"/>
        <v>17.238600845037119</v>
      </c>
      <c r="P864" s="121">
        <f t="shared" ca="1" si="507"/>
        <v>3.1758768505525334</v>
      </c>
      <c r="Q864" s="121">
        <f t="shared" ca="1" si="479"/>
        <v>0.11756880802828355</v>
      </c>
      <c r="R864" s="121">
        <f t="shared" ca="1" si="480"/>
        <v>0.50048694706161245</v>
      </c>
      <c r="S864" s="121"/>
      <c r="T864" s="124">
        <f t="shared" ca="1" si="481"/>
        <v>29.8</v>
      </c>
      <c r="U864" s="124">
        <f t="shared" ca="1" si="482"/>
        <v>27.47</v>
      </c>
      <c r="V864" s="121">
        <f t="shared" ca="1" si="483"/>
        <v>0.8154506437768243</v>
      </c>
      <c r="W864" s="121" t="e">
        <f t="shared" si="501"/>
        <v>#N/A</v>
      </c>
      <c r="X864" s="124">
        <f t="shared" si="502"/>
        <v>0.2</v>
      </c>
      <c r="Y864" s="124">
        <f t="shared" si="503"/>
        <v>0.8</v>
      </c>
      <c r="Z864" t="e">
        <f t="shared" ca="1" si="484"/>
        <v>#N/A</v>
      </c>
      <c r="AA864" t="e">
        <f t="shared" ca="1" si="485"/>
        <v>#N/A</v>
      </c>
      <c r="AB864" t="e">
        <f t="shared" ca="1" si="486"/>
        <v>#N/A</v>
      </c>
      <c r="AC864" t="e">
        <f t="shared" ca="1" si="487"/>
        <v>#N/A</v>
      </c>
      <c r="AD864" t="b">
        <f t="shared" ca="1" si="488"/>
        <v>0</v>
      </c>
      <c r="AE864" t="b">
        <f t="shared" ca="1" si="514"/>
        <v>0</v>
      </c>
      <c r="AF864">
        <f t="shared" ca="1" si="504"/>
        <v>0</v>
      </c>
      <c r="AG864" t="b">
        <f t="shared" ca="1" si="489"/>
        <v>0</v>
      </c>
      <c r="AH864" t="b">
        <f t="shared" ca="1" si="510"/>
        <v>0</v>
      </c>
      <c r="AI864" s="225" t="e">
        <f t="shared" ca="1" si="490"/>
        <v>#N/A</v>
      </c>
      <c r="AJ864" s="225" t="e">
        <f t="shared" ca="1" si="491"/>
        <v>#N/A</v>
      </c>
      <c r="AK864" s="225" t="e">
        <f t="shared" ca="1" si="492"/>
        <v>#N/A</v>
      </c>
      <c r="AL864" s="225" t="e">
        <f t="shared" ca="1" si="493"/>
        <v>#N/A</v>
      </c>
      <c r="AM864" t="b">
        <f t="shared" ca="1" si="494"/>
        <v>0</v>
      </c>
      <c r="AN864" t="b">
        <f t="shared" ca="1" si="511"/>
        <v>0</v>
      </c>
      <c r="AO864" t="b">
        <f t="shared" ca="1" si="505"/>
        <v>1</v>
      </c>
      <c r="AP864" t="b">
        <f t="shared" ca="1" si="495"/>
        <v>0</v>
      </c>
      <c r="AQ864" t="b">
        <f t="shared" ca="1" si="512"/>
        <v>0</v>
      </c>
      <c r="AR864" s="124" t="e">
        <f t="shared" ca="1" si="496"/>
        <v>#N/A</v>
      </c>
      <c r="AS864" s="124" t="e">
        <f t="shared" ca="1" si="497"/>
        <v>#N/A</v>
      </c>
      <c r="AT864" t="e">
        <f t="shared" ca="1" si="506"/>
        <v>#N/A</v>
      </c>
      <c r="AU864" t="e">
        <f t="shared" ca="1" si="506"/>
        <v>#N/A</v>
      </c>
    </row>
    <row r="865" spans="1:47" x14ac:dyDescent="0.25">
      <c r="A865">
        <v>833</v>
      </c>
      <c r="B865" s="74">
        <f ca="1">OFFSET(InputPriceData!B$15,CalculationsAndCharts!$A865+$A$11,0,1,1)</f>
        <v>40381</v>
      </c>
      <c r="C865" s="3">
        <f ca="1">OFFSET(InputPriceData!G$15,CalculationsAndCharts!$A865+$A$11,0,1,1)</f>
        <v>388300</v>
      </c>
      <c r="D865" s="4">
        <f ca="1">OFFSET(InputPriceData!C$15,CalculationsAndCharts!$A865+$A$11,IF($C$7,7,0),1,1)</f>
        <v>29.06</v>
      </c>
      <c r="E865" s="4">
        <f ca="1">OFFSET(InputPriceData!D$15,CalculationsAndCharts!$A865+$A$11,IF($C$7,7,0),1,1)</f>
        <v>29.32</v>
      </c>
      <c r="F865" s="4">
        <f ca="1">OFFSET(InputPriceData!E$15,CalculationsAndCharts!$A865+$A$11,IF($C$7,7,0),1,1)</f>
        <v>28.8</v>
      </c>
      <c r="G865" s="4">
        <f ca="1">OFFSET(InputPriceData!F$15,CalculationsAndCharts!$A865+$A$11,IF($C$7,7,0),1,1)</f>
        <v>28.98</v>
      </c>
      <c r="H865" s="126" t="e">
        <f t="shared" ref="H865:H873" si="515">IF($A865=$E$25,H$32,NA())</f>
        <v>#N/A</v>
      </c>
      <c r="I865" s="41" t="e">
        <f t="shared" si="513"/>
        <v>#N/A</v>
      </c>
      <c r="J865" s="41" t="e">
        <f t="shared" si="513"/>
        <v>#N/A</v>
      </c>
      <c r="K865" s="215">
        <f t="shared" ref="K865:K871" ca="1" si="516">$F$16*(G865+G866)/2+$F$17*K866+$F$18*K867</f>
        <v>30.009341211750861</v>
      </c>
      <c r="L865" s="215">
        <f t="shared" ca="1" si="498"/>
        <v>30.009341211750861</v>
      </c>
      <c r="M865" s="121">
        <f t="shared" ref="M865:M871" ca="1" si="517">$D$21*(G865 - 2*G866 + G867) + $D$20*M866 - $F$20*M867</f>
        <v>2.8537770580521844</v>
      </c>
      <c r="N865" s="121">
        <f t="shared" ca="1" si="499"/>
        <v>7.2215449908696163</v>
      </c>
      <c r="O865" s="121">
        <f t="shared" ca="1" si="500"/>
        <v>17.238600845037119</v>
      </c>
      <c r="P865" s="121">
        <f t="shared" ca="1" si="507"/>
        <v>3.1758768505525334</v>
      </c>
      <c r="Q865" s="121">
        <f t="shared" ref="Q865:Q872" ca="1" si="518">IFERROR(IF($A865&gt;$A$8,0,(N865-P865)/(O865-P865)),1)</f>
        <v>0.28768737421738483</v>
      </c>
      <c r="R865" s="121">
        <f t="shared" ref="R865:R871" ca="1" si="519">IF($A865&gt;$A$8,0,$F$16*(Q865+Q866)/2+$F$17*R866+$F$18*R867)</f>
        <v>0.69266074259227683</v>
      </c>
      <c r="S865" s="121"/>
      <c r="T865" s="124">
        <f t="shared" ref="T865:T873" ca="1" si="520">MAX(OFFSET(G865,0,0,$A$22,1))</f>
        <v>29.8</v>
      </c>
      <c r="U865" s="124">
        <f t="shared" ref="U865:U873" ca="1" si="521">MIN(OFFSET(G865,0,0,$A$22,1))</f>
        <v>27.47</v>
      </c>
      <c r="V865" s="121">
        <f t="shared" ref="V865:V872" ca="1" si="522">IFERROR(IF($A865&gt;$A$8,0,(G865-U865)/(T865-U865)),1)</f>
        <v>0.6480686695278971</v>
      </c>
      <c r="W865" s="121" t="e">
        <f t="shared" si="501"/>
        <v>#N/A</v>
      </c>
      <c r="X865" s="124">
        <f t="shared" si="502"/>
        <v>0.2</v>
      </c>
      <c r="Y865" s="124">
        <f t="shared" si="503"/>
        <v>0.8</v>
      </c>
      <c r="Z865" t="e">
        <f t="shared" ref="Z865:Z873" ca="1" si="523">IF($S$7,AI865,NA())</f>
        <v>#N/A</v>
      </c>
      <c r="AA865" t="e">
        <f t="shared" ref="AA865:AA873" ca="1" si="524">IF($S$7,AJ865,NA())</f>
        <v>#N/A</v>
      </c>
      <c r="AB865" t="e">
        <f t="shared" ref="AB865:AB873" ca="1" si="525">IF($S$7,IF(AD865,R865,NA()),NA())</f>
        <v>#N/A</v>
      </c>
      <c r="AC865" t="e">
        <f t="shared" ref="AC865:AC873" ca="1" si="526">IF($S$7,IF(AG865,R865,NA()),NA())</f>
        <v>#N/A</v>
      </c>
      <c r="AD865" t="b">
        <f t="shared" ref="AD865:AD872" ca="1" si="527">IF(AND(R866&gt;$X$32,R865&lt;$X$32),TRUE,FALSE)</f>
        <v>0</v>
      </c>
      <c r="AE865" t="b">
        <f t="shared" ca="1" si="514"/>
        <v>0</v>
      </c>
      <c r="AF865">
        <f t="shared" ca="1" si="504"/>
        <v>0</v>
      </c>
      <c r="AG865" t="b">
        <f t="shared" ref="AG865:AG872" ca="1" si="528">IF(AND(AF865,R866&lt;$Y$32,R865&gt;$Y$32),TRUE,FALSE)</f>
        <v>0</v>
      </c>
      <c r="AH865" t="b">
        <f t="shared" ca="1" si="510"/>
        <v>0</v>
      </c>
      <c r="AI865" s="225" t="e">
        <f t="shared" ref="AI865:AI873" ca="1" si="529">IF(AE865,D865,NA())</f>
        <v>#N/A</v>
      </c>
      <c r="AJ865" s="225" t="e">
        <f t="shared" ref="AJ865:AJ873" ca="1" si="530">IF(AH865,D865,NA())</f>
        <v>#N/A</v>
      </c>
      <c r="AK865" s="225" t="e">
        <f t="shared" ref="AK865:AK873" ca="1" si="531">IF($S$7,AI865,NA())</f>
        <v>#N/A</v>
      </c>
      <c r="AL865" s="225" t="e">
        <f t="shared" ref="AL865:AL873" ca="1" si="532">IF($S$7,AJ865,NA())</f>
        <v>#N/A</v>
      </c>
      <c r="AM865" t="b">
        <f t="shared" ref="AM865:AM872" ca="1" si="533">IF(AND(R866&lt;$Y$32,R865&gt;$Y$32),TRUE,FALSE)</f>
        <v>0</v>
      </c>
      <c r="AN865" t="b">
        <f t="shared" ca="1" si="511"/>
        <v>0</v>
      </c>
      <c r="AO865" t="b">
        <f t="shared" ca="1" si="505"/>
        <v>1</v>
      </c>
      <c r="AP865" t="b">
        <f t="shared" ref="AP865:AP872" ca="1" si="534">IF(AND(AO866,R866&gt;$X$32,R865&lt;$X$32),TRUE,FALSE)</f>
        <v>0</v>
      </c>
      <c r="AQ865" t="b">
        <f t="shared" ca="1" si="512"/>
        <v>0</v>
      </c>
      <c r="AR865" s="124" t="e">
        <f t="shared" ref="AR865:AR873" ca="1" si="535">IF(AN865,D865,NA())</f>
        <v>#N/A</v>
      </c>
      <c r="AS865" s="124" t="e">
        <f t="shared" ref="AS865:AS873" ca="1" si="536">IF(AQ865,D865,NA())</f>
        <v>#N/A</v>
      </c>
      <c r="AT865" t="e">
        <f t="shared" ca="1" si="506"/>
        <v>#N/A</v>
      </c>
      <c r="AU865" t="e">
        <f t="shared" ca="1" si="506"/>
        <v>#N/A</v>
      </c>
    </row>
    <row r="866" spans="1:47" x14ac:dyDescent="0.25">
      <c r="A866">
        <v>834</v>
      </c>
      <c r="B866" s="74">
        <f ca="1">OFFSET(InputPriceData!B$15,CalculationsAndCharts!$A866+$A$11,0,1,1)</f>
        <v>40380</v>
      </c>
      <c r="C866" s="3">
        <f ca="1">OFFSET(InputPriceData!G$15,CalculationsAndCharts!$A866+$A$11,0,1,1)</f>
        <v>791600</v>
      </c>
      <c r="D866" s="4">
        <f ca="1">OFFSET(InputPriceData!C$15,CalculationsAndCharts!$A866+$A$11,IF($C$7,7,0),1,1)</f>
        <v>29.67</v>
      </c>
      <c r="E866" s="4">
        <f ca="1">OFFSET(InputPriceData!D$15,CalculationsAndCharts!$A866+$A$11,IF($C$7,7,0),1,1)</f>
        <v>29.67</v>
      </c>
      <c r="F866" s="4">
        <f ca="1">OFFSET(InputPriceData!E$15,CalculationsAndCharts!$A866+$A$11,IF($C$7,7,0),1,1)</f>
        <v>28.71</v>
      </c>
      <c r="G866" s="4">
        <f ca="1">OFFSET(InputPriceData!F$15,CalculationsAndCharts!$A866+$A$11,IF($C$7,7,0),1,1)</f>
        <v>28.92</v>
      </c>
      <c r="H866" s="126" t="e">
        <f t="shared" si="515"/>
        <v>#N/A</v>
      </c>
      <c r="I866" s="41" t="e">
        <f t="shared" si="513"/>
        <v>#N/A</v>
      </c>
      <c r="J866" s="41" t="e">
        <f t="shared" si="513"/>
        <v>#N/A</v>
      </c>
      <c r="K866" s="215">
        <f t="shared" ca="1" si="516"/>
        <v>30.37405002722447</v>
      </c>
      <c r="L866" s="215">
        <f t="shared" ref="L866:L873" ca="1" si="537">IF($S$5,K866,NA())</f>
        <v>30.37405002722447</v>
      </c>
      <c r="M866" s="121">
        <f t="shared" ca="1" si="517"/>
        <v>4.4143985303270714</v>
      </c>
      <c r="N866" s="121">
        <f t="shared" ref="N866:N871" ca="1" si="538">$F$16*(M866+M867)/2+$F$17*N867+$F$18*N868</f>
        <v>10.036821459873892</v>
      </c>
      <c r="O866" s="121">
        <f t="shared" ref="O866:O873" ca="1" si="539">MAX(OFFSET(N866,0,0,$A$22,1))</f>
        <v>17.238600845037119</v>
      </c>
      <c r="P866" s="121">
        <f t="shared" ca="1" si="507"/>
        <v>3.1758768505525334</v>
      </c>
      <c r="Q866" s="121">
        <f t="shared" ca="1" si="518"/>
        <v>0.48788162321981338</v>
      </c>
      <c r="R866" s="121">
        <f t="shared" ca="1" si="519"/>
        <v>0.85830607085929533</v>
      </c>
      <c r="S866" s="121"/>
      <c r="T866" s="124">
        <f t="shared" ca="1" si="520"/>
        <v>29.8</v>
      </c>
      <c r="U866" s="124">
        <f t="shared" ca="1" si="521"/>
        <v>27.47</v>
      </c>
      <c r="V866" s="121">
        <f t="shared" ca="1" si="522"/>
        <v>0.6223175965665243</v>
      </c>
      <c r="W866" s="121" t="e">
        <f t="shared" ref="W866:W873" si="540">IF($S$18,V866,NA())</f>
        <v>#N/A</v>
      </c>
      <c r="X866" s="124">
        <f t="shared" ref="X866:X873" si="541">$X$32</f>
        <v>0.2</v>
      </c>
      <c r="Y866" s="124">
        <f t="shared" ref="Y866:Y873" si="542">$Y$32</f>
        <v>0.8</v>
      </c>
      <c r="Z866" t="e">
        <f t="shared" ca="1" si="523"/>
        <v>#N/A</v>
      </c>
      <c r="AA866" t="e">
        <f t="shared" ca="1" si="524"/>
        <v>#N/A</v>
      </c>
      <c r="AB866" t="e">
        <f t="shared" ca="1" si="525"/>
        <v>#N/A</v>
      </c>
      <c r="AC866" t="e">
        <f t="shared" ca="1" si="526"/>
        <v>#N/A</v>
      </c>
      <c r="AD866" t="b">
        <f t="shared" ca="1" si="527"/>
        <v>0</v>
      </c>
      <c r="AE866" t="b">
        <f t="shared" ca="1" si="514"/>
        <v>0</v>
      </c>
      <c r="AF866">
        <f t="shared" ref="AF866:AF872" ca="1" si="543">IF(AF867,IF(AH867,FALSE,AF867),IF(AE866,TRUE,AF867))</f>
        <v>0</v>
      </c>
      <c r="AG866" t="b">
        <f t="shared" ca="1" si="528"/>
        <v>0</v>
      </c>
      <c r="AH866" t="b">
        <f t="shared" ca="1" si="510"/>
        <v>0</v>
      </c>
      <c r="AI866" s="225" t="e">
        <f t="shared" ca="1" si="529"/>
        <v>#N/A</v>
      </c>
      <c r="AJ866" s="225" t="e">
        <f t="shared" ca="1" si="530"/>
        <v>#N/A</v>
      </c>
      <c r="AK866" s="225" t="e">
        <f t="shared" ca="1" si="531"/>
        <v>#N/A</v>
      </c>
      <c r="AL866" s="225" t="e">
        <f t="shared" ca="1" si="532"/>
        <v>#N/A</v>
      </c>
      <c r="AM866" t="b">
        <f t="shared" ca="1" si="533"/>
        <v>0</v>
      </c>
      <c r="AN866" t="b">
        <f t="shared" ca="1" si="511"/>
        <v>0</v>
      </c>
      <c r="AO866" t="b">
        <f t="shared" ref="AO866:AO873" ca="1" si="544">IF(AO867,IF(AP867,FALSE,AO867),IF(AN866,TRUE,AO867))</f>
        <v>1</v>
      </c>
      <c r="AP866" t="b">
        <f t="shared" ca="1" si="534"/>
        <v>0</v>
      </c>
      <c r="AQ866" t="b">
        <f t="shared" ca="1" si="512"/>
        <v>0</v>
      </c>
      <c r="AR866" s="124" t="e">
        <f t="shared" ca="1" si="535"/>
        <v>#N/A</v>
      </c>
      <c r="AS866" s="124" t="e">
        <f t="shared" ca="1" si="536"/>
        <v>#N/A</v>
      </c>
      <c r="AT866" t="e">
        <f t="shared" ref="AT866:AU873" ca="1" si="545">IF($S$5,AR866,NA())</f>
        <v>#N/A</v>
      </c>
      <c r="AU866" t="e">
        <f t="shared" ca="1" si="545"/>
        <v>#N/A</v>
      </c>
    </row>
    <row r="867" spans="1:47" x14ac:dyDescent="0.25">
      <c r="A867">
        <v>835</v>
      </c>
      <c r="B867" s="74">
        <f ca="1">OFFSET(InputPriceData!B$15,CalculationsAndCharts!$A867+$A$11,0,1,1)</f>
        <v>40379</v>
      </c>
      <c r="C867" s="3">
        <f ca="1">OFFSET(InputPriceData!G$15,CalculationsAndCharts!$A867+$A$11,0,1,1)</f>
        <v>640600</v>
      </c>
      <c r="D867" s="4">
        <f ca="1">OFFSET(InputPriceData!C$15,CalculationsAndCharts!$A867+$A$11,IF($C$7,7,0),1,1)</f>
        <v>29</v>
      </c>
      <c r="E867" s="4">
        <f ca="1">OFFSET(InputPriceData!D$15,CalculationsAndCharts!$A867+$A$11,IF($C$7,7,0),1,1)</f>
        <v>29.53</v>
      </c>
      <c r="F867" s="4">
        <f ca="1">OFFSET(InputPriceData!E$15,CalculationsAndCharts!$A867+$A$11,IF($C$7,7,0),1,1)</f>
        <v>28.78</v>
      </c>
      <c r="G867" s="4">
        <f ca="1">OFFSET(InputPriceData!F$15,CalculationsAndCharts!$A867+$A$11,IF($C$7,7,0),1,1)</f>
        <v>29.52</v>
      </c>
      <c r="H867" s="126" t="e">
        <f t="shared" si="515"/>
        <v>#N/A</v>
      </c>
      <c r="I867" s="41" t="e">
        <f t="shared" si="513"/>
        <v>#N/A</v>
      </c>
      <c r="J867" s="41" t="e">
        <f t="shared" si="513"/>
        <v>#N/A</v>
      </c>
      <c r="K867" s="215">
        <f t="shared" ca="1" si="516"/>
        <v>30.384338620797024</v>
      </c>
      <c r="L867" s="215">
        <f t="shared" ca="1" si="537"/>
        <v>30.384338620797024</v>
      </c>
      <c r="M867" s="121">
        <f t="shared" ca="1" si="517"/>
        <v>6.9768568991605306</v>
      </c>
      <c r="N867" s="121">
        <f t="shared" ca="1" si="538"/>
        <v>12.941101534863321</v>
      </c>
      <c r="O867" s="121">
        <f t="shared" ca="1" si="539"/>
        <v>17.238600845037119</v>
      </c>
      <c r="P867" s="121">
        <f t="shared" ca="1" si="507"/>
        <v>3.1758768505525334</v>
      </c>
      <c r="Q867" s="121">
        <f t="shared" ca="1" si="518"/>
        <v>0.6944049167245776</v>
      </c>
      <c r="R867" s="121">
        <f t="shared" ca="1" si="519"/>
        <v>0.97145996609561469</v>
      </c>
      <c r="S867" s="121"/>
      <c r="T867" s="124">
        <f t="shared" ca="1" si="520"/>
        <v>29.8</v>
      </c>
      <c r="U867" s="124">
        <f t="shared" ca="1" si="521"/>
        <v>27.47</v>
      </c>
      <c r="V867" s="121">
        <f t="shared" ca="1" si="522"/>
        <v>0.87982832618025708</v>
      </c>
      <c r="W867" s="121" t="e">
        <f t="shared" si="540"/>
        <v>#N/A</v>
      </c>
      <c r="X867" s="124">
        <f t="shared" si="541"/>
        <v>0.2</v>
      </c>
      <c r="Y867" s="124">
        <f t="shared" si="542"/>
        <v>0.8</v>
      </c>
      <c r="Z867" t="e">
        <f t="shared" ca="1" si="523"/>
        <v>#N/A</v>
      </c>
      <c r="AA867" t="e">
        <f t="shared" ca="1" si="524"/>
        <v>#N/A</v>
      </c>
      <c r="AB867" t="e">
        <f t="shared" ca="1" si="525"/>
        <v>#N/A</v>
      </c>
      <c r="AC867" t="e">
        <f t="shared" ca="1" si="526"/>
        <v>#N/A</v>
      </c>
      <c r="AD867" t="b">
        <f t="shared" ca="1" si="527"/>
        <v>0</v>
      </c>
      <c r="AE867" t="b">
        <f t="shared" ca="1" si="514"/>
        <v>0</v>
      </c>
      <c r="AF867">
        <f t="shared" ca="1" si="543"/>
        <v>0</v>
      </c>
      <c r="AG867" t="b">
        <f t="shared" ca="1" si="528"/>
        <v>0</v>
      </c>
      <c r="AH867" t="b">
        <f t="shared" ca="1" si="510"/>
        <v>0</v>
      </c>
      <c r="AI867" s="225" t="e">
        <f t="shared" ca="1" si="529"/>
        <v>#N/A</v>
      </c>
      <c r="AJ867" s="225" t="e">
        <f t="shared" ca="1" si="530"/>
        <v>#N/A</v>
      </c>
      <c r="AK867" s="225" t="e">
        <f t="shared" ca="1" si="531"/>
        <v>#N/A</v>
      </c>
      <c r="AL867" s="225" t="e">
        <f t="shared" ca="1" si="532"/>
        <v>#N/A</v>
      </c>
      <c r="AM867" t="b">
        <f t="shared" ca="1" si="533"/>
        <v>0</v>
      </c>
      <c r="AN867" t="b">
        <f t="shared" ca="1" si="511"/>
        <v>0</v>
      </c>
      <c r="AO867" t="b">
        <f t="shared" ca="1" si="544"/>
        <v>1</v>
      </c>
      <c r="AP867" t="b">
        <f t="shared" ca="1" si="534"/>
        <v>0</v>
      </c>
      <c r="AQ867" t="b">
        <f t="shared" ca="1" si="512"/>
        <v>0</v>
      </c>
      <c r="AR867" s="124" t="e">
        <f t="shared" ca="1" si="535"/>
        <v>#N/A</v>
      </c>
      <c r="AS867" s="124" t="e">
        <f t="shared" ca="1" si="536"/>
        <v>#N/A</v>
      </c>
      <c r="AT867" t="e">
        <f t="shared" ca="1" si="545"/>
        <v>#N/A</v>
      </c>
      <c r="AU867" t="e">
        <f t="shared" ca="1" si="545"/>
        <v>#N/A</v>
      </c>
    </row>
    <row r="868" spans="1:47" x14ac:dyDescent="0.25">
      <c r="A868">
        <v>836</v>
      </c>
      <c r="B868" s="74">
        <f ca="1">OFFSET(InputPriceData!B$15,CalculationsAndCharts!$A868+$A$11,0,1,1)</f>
        <v>40378</v>
      </c>
      <c r="C868" s="3">
        <f ca="1">OFFSET(InputPriceData!G$15,CalculationsAndCharts!$A868+$A$11,0,1,1)</f>
        <v>724300</v>
      </c>
      <c r="D868" s="4">
        <f ca="1">OFFSET(InputPriceData!C$15,CalculationsAndCharts!$A868+$A$11,IF($C$7,7,0),1,1)</f>
        <v>29.2</v>
      </c>
      <c r="E868" s="4">
        <f ca="1">OFFSET(InputPriceData!D$15,CalculationsAndCharts!$A868+$A$11,IF($C$7,7,0),1,1)</f>
        <v>29.57</v>
      </c>
      <c r="F868" s="4">
        <f ca="1">OFFSET(InputPriceData!E$15,CalculationsAndCharts!$A868+$A$11,IF($C$7,7,0),1,1)</f>
        <v>29.02</v>
      </c>
      <c r="G868" s="4">
        <f ca="1">OFFSET(InputPriceData!F$15,CalculationsAndCharts!$A868+$A$11,IF($C$7,7,0),1,1)</f>
        <v>29.27</v>
      </c>
      <c r="H868" s="126" t="e">
        <f t="shared" si="515"/>
        <v>#N/A</v>
      </c>
      <c r="I868" s="41" t="e">
        <f t="shared" si="513"/>
        <v>#N/A</v>
      </c>
      <c r="J868" s="41" t="e">
        <f t="shared" si="513"/>
        <v>#N/A</v>
      </c>
      <c r="K868" s="215">
        <f t="shared" ca="1" si="516"/>
        <v>29.692753159473156</v>
      </c>
      <c r="L868" s="215">
        <f t="shared" ca="1" si="537"/>
        <v>29.692753159473156</v>
      </c>
      <c r="M868" s="121">
        <f t="shared" ca="1" si="517"/>
        <v>9.0608155330915601</v>
      </c>
      <c r="N868" s="121">
        <f t="shared" ca="1" si="538"/>
        <v>15.54310900548662</v>
      </c>
      <c r="O868" s="121">
        <f t="shared" ca="1" si="539"/>
        <v>17.238600845037119</v>
      </c>
      <c r="P868" s="121">
        <f t="shared" ca="1" si="507"/>
        <v>3.1758768505525334</v>
      </c>
      <c r="Q868" s="121">
        <f t="shared" ca="1" si="518"/>
        <v>0.87943361185105584</v>
      </c>
      <c r="R868" s="121">
        <f t="shared" ca="1" si="519"/>
        <v>1.0125066888773395</v>
      </c>
      <c r="S868" s="121"/>
      <c r="T868" s="124">
        <f t="shared" ca="1" si="520"/>
        <v>29.8</v>
      </c>
      <c r="U868" s="124">
        <f t="shared" ca="1" si="521"/>
        <v>27.47</v>
      </c>
      <c r="V868" s="121">
        <f t="shared" ca="1" si="522"/>
        <v>0.77253218884120145</v>
      </c>
      <c r="W868" s="121" t="e">
        <f t="shared" si="540"/>
        <v>#N/A</v>
      </c>
      <c r="X868" s="124">
        <f t="shared" si="541"/>
        <v>0.2</v>
      </c>
      <c r="Y868" s="124">
        <f t="shared" si="542"/>
        <v>0.8</v>
      </c>
      <c r="Z868" t="e">
        <f t="shared" ca="1" si="523"/>
        <v>#N/A</v>
      </c>
      <c r="AA868" t="e">
        <f t="shared" ca="1" si="524"/>
        <v>#N/A</v>
      </c>
      <c r="AB868" t="e">
        <f t="shared" ca="1" si="525"/>
        <v>#N/A</v>
      </c>
      <c r="AC868" t="e">
        <f t="shared" ca="1" si="526"/>
        <v>#N/A</v>
      </c>
      <c r="AD868" t="b">
        <f t="shared" ca="1" si="527"/>
        <v>0</v>
      </c>
      <c r="AE868" t="b">
        <f t="shared" ca="1" si="514"/>
        <v>0</v>
      </c>
      <c r="AF868">
        <f t="shared" ca="1" si="543"/>
        <v>0</v>
      </c>
      <c r="AG868" t="b">
        <f t="shared" ca="1" si="528"/>
        <v>0</v>
      </c>
      <c r="AH868" t="b">
        <f t="shared" ca="1" si="510"/>
        <v>0</v>
      </c>
      <c r="AI868" s="225" t="e">
        <f t="shared" ca="1" si="529"/>
        <v>#N/A</v>
      </c>
      <c r="AJ868" s="225" t="e">
        <f t="shared" ca="1" si="530"/>
        <v>#N/A</v>
      </c>
      <c r="AK868" s="225" t="e">
        <f t="shared" ca="1" si="531"/>
        <v>#N/A</v>
      </c>
      <c r="AL868" s="225" t="e">
        <f t="shared" ca="1" si="532"/>
        <v>#N/A</v>
      </c>
      <c r="AM868" t="b">
        <f t="shared" ca="1" si="533"/>
        <v>0</v>
      </c>
      <c r="AN868" t="b">
        <f t="shared" ca="1" si="511"/>
        <v>0</v>
      </c>
      <c r="AO868" t="b">
        <f t="shared" ca="1" si="544"/>
        <v>1</v>
      </c>
      <c r="AP868" t="b">
        <f t="shared" ca="1" si="534"/>
        <v>0</v>
      </c>
      <c r="AQ868" t="b">
        <f t="shared" ca="1" si="512"/>
        <v>0</v>
      </c>
      <c r="AR868" s="124" t="e">
        <f t="shared" ca="1" si="535"/>
        <v>#N/A</v>
      </c>
      <c r="AS868" s="124" t="e">
        <f t="shared" ca="1" si="536"/>
        <v>#N/A</v>
      </c>
      <c r="AT868" t="e">
        <f t="shared" ca="1" si="545"/>
        <v>#N/A</v>
      </c>
      <c r="AU868" t="e">
        <f t="shared" ca="1" si="545"/>
        <v>#N/A</v>
      </c>
    </row>
    <row r="869" spans="1:47" x14ac:dyDescent="0.25">
      <c r="A869">
        <v>837</v>
      </c>
      <c r="B869" s="74">
        <f ca="1">OFFSET(InputPriceData!B$15,CalculationsAndCharts!$A869+$A$11,0,1,1)</f>
        <v>40375</v>
      </c>
      <c r="C869" s="3">
        <f ca="1">OFFSET(InputPriceData!G$15,CalculationsAndCharts!$A869+$A$11,0,1,1)</f>
        <v>1425500</v>
      </c>
      <c r="D869" s="4">
        <f ca="1">OFFSET(InputPriceData!C$15,CalculationsAndCharts!$A869+$A$11,IF($C$7,7,0),1,1)</f>
        <v>29.78</v>
      </c>
      <c r="E869" s="4">
        <f ca="1">OFFSET(InputPriceData!D$15,CalculationsAndCharts!$A869+$A$11,IF($C$7,7,0),1,1)</f>
        <v>29.78</v>
      </c>
      <c r="F869" s="4">
        <f ca="1">OFFSET(InputPriceData!E$15,CalculationsAndCharts!$A869+$A$11,IF($C$7,7,0),1,1)</f>
        <v>28.98</v>
      </c>
      <c r="G869" s="4">
        <f ca="1">OFFSET(InputPriceData!F$15,CalculationsAndCharts!$A869+$A$11,IF($C$7,7,0),1,1)</f>
        <v>29.09</v>
      </c>
      <c r="H869" s="126" t="e">
        <f t="shared" si="515"/>
        <v>#N/A</v>
      </c>
      <c r="I869" s="41" t="e">
        <f t="shared" si="513"/>
        <v>#N/A</v>
      </c>
      <c r="J869" s="41" t="e">
        <f t="shared" si="513"/>
        <v>#N/A</v>
      </c>
      <c r="K869" s="215">
        <f t="shared" ca="1" si="516"/>
        <v>27.828020961135543</v>
      </c>
      <c r="L869" s="215">
        <f t="shared" ca="1" si="537"/>
        <v>27.828020961135543</v>
      </c>
      <c r="M869" s="121">
        <f t="shared" ca="1" si="517"/>
        <v>11.560686034876806</v>
      </c>
      <c r="N869" s="121">
        <f t="shared" ca="1" si="538"/>
        <v>17.238600845037119</v>
      </c>
      <c r="O869" s="121">
        <f t="shared" ca="1" si="539"/>
        <v>17.238600845037119</v>
      </c>
      <c r="P869" s="121">
        <f t="shared" ca="1" si="507"/>
        <v>3.1758768505525334</v>
      </c>
      <c r="Q869" s="121">
        <f t="shared" ca="1" si="518"/>
        <v>1</v>
      </c>
      <c r="R869" s="121">
        <f t="shared" ca="1" si="519"/>
        <v>0.97346574933549346</v>
      </c>
      <c r="S869" s="121"/>
      <c r="T869" s="124">
        <f t="shared" ca="1" si="520"/>
        <v>29.8</v>
      </c>
      <c r="U869" s="124">
        <f t="shared" ca="1" si="521"/>
        <v>27.47</v>
      </c>
      <c r="V869" s="121">
        <f t="shared" ca="1" si="522"/>
        <v>0.69527896995708138</v>
      </c>
      <c r="W869" s="121" t="e">
        <f t="shared" si="540"/>
        <v>#N/A</v>
      </c>
      <c r="X869" s="124">
        <f t="shared" si="541"/>
        <v>0.2</v>
      </c>
      <c r="Y869" s="124">
        <f t="shared" si="542"/>
        <v>0.8</v>
      </c>
      <c r="Z869" t="e">
        <f t="shared" ca="1" si="523"/>
        <v>#N/A</v>
      </c>
      <c r="AA869" t="e">
        <f t="shared" ca="1" si="524"/>
        <v>#N/A</v>
      </c>
      <c r="AB869" t="e">
        <f t="shared" ca="1" si="525"/>
        <v>#N/A</v>
      </c>
      <c r="AC869" t="e">
        <f t="shared" ca="1" si="526"/>
        <v>#N/A</v>
      </c>
      <c r="AD869" t="b">
        <f t="shared" ca="1" si="527"/>
        <v>0</v>
      </c>
      <c r="AE869" t="b">
        <f t="shared" ca="1" si="514"/>
        <v>0</v>
      </c>
      <c r="AF869">
        <f t="shared" ca="1" si="543"/>
        <v>0</v>
      </c>
      <c r="AG869" t="b">
        <f t="shared" ca="1" si="528"/>
        <v>0</v>
      </c>
      <c r="AH869" t="b">
        <f t="shared" ca="1" si="510"/>
        <v>0</v>
      </c>
      <c r="AI869" s="225" t="e">
        <f t="shared" ca="1" si="529"/>
        <v>#N/A</v>
      </c>
      <c r="AJ869" s="225" t="e">
        <f t="shared" ca="1" si="530"/>
        <v>#N/A</v>
      </c>
      <c r="AK869" s="225" t="e">
        <f t="shared" ca="1" si="531"/>
        <v>#N/A</v>
      </c>
      <c r="AL869" s="225" t="e">
        <f t="shared" ca="1" si="532"/>
        <v>#N/A</v>
      </c>
      <c r="AM869" t="b">
        <f t="shared" ca="1" si="533"/>
        <v>0</v>
      </c>
      <c r="AN869" t="b">
        <f t="shared" ca="1" si="511"/>
        <v>1</v>
      </c>
      <c r="AO869" t="b">
        <f t="shared" ca="1" si="544"/>
        <v>1</v>
      </c>
      <c r="AP869" t="b">
        <f t="shared" ca="1" si="534"/>
        <v>0</v>
      </c>
      <c r="AQ869" t="b">
        <f t="shared" ca="1" si="512"/>
        <v>0</v>
      </c>
      <c r="AR869" s="124">
        <f t="shared" ca="1" si="535"/>
        <v>29.78</v>
      </c>
      <c r="AS869" s="124" t="e">
        <f t="shared" ca="1" si="536"/>
        <v>#N/A</v>
      </c>
      <c r="AT869">
        <f t="shared" ca="1" si="545"/>
        <v>29.78</v>
      </c>
      <c r="AU869" t="e">
        <f t="shared" ca="1" si="545"/>
        <v>#N/A</v>
      </c>
    </row>
    <row r="870" spans="1:47" x14ac:dyDescent="0.25">
      <c r="A870">
        <v>838</v>
      </c>
      <c r="B870" s="74">
        <f ca="1">OFFSET(InputPriceData!B$15,CalculationsAndCharts!$A870+$A$11,0,1,1)</f>
        <v>40374</v>
      </c>
      <c r="C870" s="3">
        <f ca="1">OFFSET(InputPriceData!G$15,CalculationsAndCharts!$A870+$A$11,0,1,1)</f>
        <v>1981600</v>
      </c>
      <c r="D870" s="4">
        <f ca="1">OFFSET(InputPriceData!C$15,CalculationsAndCharts!$A870+$A$11,IF($C$7,7,0),1,1)</f>
        <v>28.29</v>
      </c>
      <c r="E870" s="4">
        <f ca="1">OFFSET(InputPriceData!D$15,CalculationsAndCharts!$A870+$A$11,IF($C$7,7,0),1,1)</f>
        <v>30.17</v>
      </c>
      <c r="F870" s="4">
        <f ca="1">OFFSET(InputPriceData!E$15,CalculationsAndCharts!$A870+$A$11,IF($C$7,7,0),1,1)</f>
        <v>28.17</v>
      </c>
      <c r="G870" s="4">
        <f ca="1">OFFSET(InputPriceData!F$15,CalculationsAndCharts!$A870+$A$11,IF($C$7,7,0),1,1)</f>
        <v>29.8</v>
      </c>
      <c r="H870" s="126" t="e">
        <f t="shared" si="515"/>
        <v>#N/A</v>
      </c>
      <c r="I870" s="41" t="e">
        <f t="shared" si="513"/>
        <v>#N/A</v>
      </c>
      <c r="J870" s="41" t="e">
        <f t="shared" si="513"/>
        <v>#N/A</v>
      </c>
      <c r="K870" s="215">
        <f t="shared" ca="1" si="516"/>
        <v>24.126312171445853</v>
      </c>
      <c r="L870" s="215">
        <f t="shared" ca="1" si="537"/>
        <v>24.126312171445853</v>
      </c>
      <c r="M870" s="121">
        <f t="shared" ca="1" si="517"/>
        <v>15.439156387337558</v>
      </c>
      <c r="N870" s="121">
        <f t="shared" ca="1" si="538"/>
        <v>17.097119561617006</v>
      </c>
      <c r="O870" s="121">
        <f t="shared" ca="1" si="539"/>
        <v>17.097119561617006</v>
      </c>
      <c r="P870" s="121">
        <f t="shared" ca="1" si="507"/>
        <v>3.1758768505525334</v>
      </c>
      <c r="Q870" s="121">
        <f t="shared" ca="1" si="518"/>
        <v>1</v>
      </c>
      <c r="R870" s="121">
        <f t="shared" ca="1" si="519"/>
        <v>0.8577730083065932</v>
      </c>
      <c r="S870" s="121"/>
      <c r="T870" s="124">
        <f t="shared" ca="1" si="520"/>
        <v>29.8</v>
      </c>
      <c r="U870" s="124">
        <f t="shared" ca="1" si="521"/>
        <v>27.47</v>
      </c>
      <c r="V870" s="121">
        <f t="shared" ca="1" si="522"/>
        <v>1</v>
      </c>
      <c r="W870" s="121" t="e">
        <f t="shared" si="540"/>
        <v>#N/A</v>
      </c>
      <c r="X870" s="124">
        <f t="shared" si="541"/>
        <v>0.2</v>
      </c>
      <c r="Y870" s="124">
        <f t="shared" si="542"/>
        <v>0.8</v>
      </c>
      <c r="Z870" t="e">
        <f t="shared" ca="1" si="523"/>
        <v>#N/A</v>
      </c>
      <c r="AA870" t="e">
        <f t="shared" ca="1" si="524"/>
        <v>#N/A</v>
      </c>
      <c r="AB870" t="e">
        <f t="shared" ca="1" si="525"/>
        <v>#N/A</v>
      </c>
      <c r="AC870" t="e">
        <f t="shared" ca="1" si="526"/>
        <v>#N/A</v>
      </c>
      <c r="AD870" t="b">
        <f t="shared" ca="1" si="527"/>
        <v>0</v>
      </c>
      <c r="AE870" t="b">
        <f t="shared" ca="1" si="514"/>
        <v>0</v>
      </c>
      <c r="AF870">
        <f t="shared" ca="1" si="543"/>
        <v>0</v>
      </c>
      <c r="AG870" t="b">
        <f t="shared" ca="1" si="528"/>
        <v>0</v>
      </c>
      <c r="AH870" t="b">
        <f t="shared" ca="1" si="510"/>
        <v>0</v>
      </c>
      <c r="AI870" s="225" t="e">
        <f t="shared" ca="1" si="529"/>
        <v>#N/A</v>
      </c>
      <c r="AJ870" s="225" t="e">
        <f t="shared" ca="1" si="530"/>
        <v>#N/A</v>
      </c>
      <c r="AK870" s="225" t="e">
        <f t="shared" ca="1" si="531"/>
        <v>#N/A</v>
      </c>
      <c r="AL870" s="225" t="e">
        <f t="shared" ca="1" si="532"/>
        <v>#N/A</v>
      </c>
      <c r="AM870" t="b">
        <f t="shared" ca="1" si="533"/>
        <v>1</v>
      </c>
      <c r="AN870" t="b">
        <f t="shared" ca="1" si="511"/>
        <v>0</v>
      </c>
      <c r="AO870">
        <f t="shared" ca="1" si="544"/>
        <v>0</v>
      </c>
      <c r="AP870" t="b">
        <f t="shared" ca="1" si="534"/>
        <v>0</v>
      </c>
      <c r="AQ870" t="b">
        <f t="shared" ca="1" si="512"/>
        <v>0</v>
      </c>
      <c r="AR870" s="124" t="e">
        <f t="shared" ca="1" si="535"/>
        <v>#N/A</v>
      </c>
      <c r="AS870" s="124" t="e">
        <f t="shared" ca="1" si="536"/>
        <v>#N/A</v>
      </c>
      <c r="AT870" t="e">
        <f t="shared" ca="1" si="545"/>
        <v>#N/A</v>
      </c>
      <c r="AU870" t="e">
        <f t="shared" ca="1" si="545"/>
        <v>#N/A</v>
      </c>
    </row>
    <row r="871" spans="1:47" x14ac:dyDescent="0.25">
      <c r="A871">
        <v>839</v>
      </c>
      <c r="B871" s="74">
        <f ca="1">OFFSET(InputPriceData!B$15,CalculationsAndCharts!$A871+$A$11,0,1,1)</f>
        <v>40373</v>
      </c>
      <c r="C871" s="3">
        <f ca="1">OFFSET(InputPriceData!G$15,CalculationsAndCharts!$A871+$A$11,0,1,1)</f>
        <v>1069600</v>
      </c>
      <c r="D871" s="4">
        <f ca="1">OFFSET(InputPriceData!C$15,CalculationsAndCharts!$A871+$A$11,IF($C$7,7,0),1,1)</f>
        <v>27.71</v>
      </c>
      <c r="E871" s="4">
        <f ca="1">OFFSET(InputPriceData!D$15,CalculationsAndCharts!$A871+$A$11,IF($C$7,7,0),1,1)</f>
        <v>28.46</v>
      </c>
      <c r="F871" s="4">
        <f ca="1">OFFSET(InputPriceData!E$15,CalculationsAndCharts!$A871+$A$11,IF($C$7,7,0),1,1)</f>
        <v>27.62</v>
      </c>
      <c r="G871" s="4">
        <f ca="1">OFFSET(InputPriceData!F$15,CalculationsAndCharts!$A871+$A$11,IF($C$7,7,0),1,1)</f>
        <v>28.23</v>
      </c>
      <c r="H871" s="126" t="e">
        <f t="shared" si="515"/>
        <v>#N/A</v>
      </c>
      <c r="I871" s="41" t="e">
        <f t="shared" si="513"/>
        <v>#N/A</v>
      </c>
      <c r="J871" s="41" t="e">
        <f t="shared" si="513"/>
        <v>#N/A</v>
      </c>
      <c r="K871" s="215">
        <f t="shared" ca="1" si="516"/>
        <v>18.399631922266344</v>
      </c>
      <c r="L871" s="215">
        <f t="shared" ca="1" si="537"/>
        <v>18.399631922266344</v>
      </c>
      <c r="M871" s="121">
        <f t="shared" ca="1" si="517"/>
        <v>17.455092467665608</v>
      </c>
      <c r="N871" s="121">
        <f t="shared" ca="1" si="538"/>
        <v>14.53920938588594</v>
      </c>
      <c r="O871" s="121">
        <f t="shared" ca="1" si="539"/>
        <v>14.53920938588594</v>
      </c>
      <c r="P871" s="121">
        <f t="shared" ca="1" si="507"/>
        <v>3.1758768505525334</v>
      </c>
      <c r="Q871" s="121">
        <f t="shared" ca="1" si="518"/>
        <v>1</v>
      </c>
      <c r="R871" s="121">
        <f t="shared" ca="1" si="519"/>
        <v>0.66401948709922298</v>
      </c>
      <c r="S871" s="121"/>
      <c r="T871" s="124">
        <f t="shared" ca="1" si="520"/>
        <v>28.23</v>
      </c>
      <c r="U871" s="124">
        <f t="shared" ca="1" si="521"/>
        <v>27.47</v>
      </c>
      <c r="V871" s="121">
        <f t="shared" ca="1" si="522"/>
        <v>1</v>
      </c>
      <c r="W871" s="121" t="e">
        <f t="shared" si="540"/>
        <v>#N/A</v>
      </c>
      <c r="X871" s="124">
        <f t="shared" si="541"/>
        <v>0.2</v>
      </c>
      <c r="Y871" s="124">
        <f t="shared" si="542"/>
        <v>0.8</v>
      </c>
      <c r="Z871" t="e">
        <f t="shared" ca="1" si="523"/>
        <v>#N/A</v>
      </c>
      <c r="AA871" t="e">
        <f t="shared" ca="1" si="524"/>
        <v>#N/A</v>
      </c>
      <c r="AB871" t="e">
        <f t="shared" ca="1" si="525"/>
        <v>#N/A</v>
      </c>
      <c r="AC871" t="e">
        <f t="shared" ca="1" si="526"/>
        <v>#N/A</v>
      </c>
      <c r="AD871" t="b">
        <f t="shared" ca="1" si="527"/>
        <v>0</v>
      </c>
      <c r="AE871" t="b">
        <f t="shared" ca="1" si="514"/>
        <v>0</v>
      </c>
      <c r="AF871">
        <f t="shared" ca="1" si="543"/>
        <v>0</v>
      </c>
      <c r="AG871" t="b">
        <f t="shared" ca="1" si="528"/>
        <v>0</v>
      </c>
      <c r="AH871" t="b">
        <f t="shared" ca="1" si="510"/>
        <v>0</v>
      </c>
      <c r="AI871" s="225" t="e">
        <f t="shared" ca="1" si="529"/>
        <v>#N/A</v>
      </c>
      <c r="AJ871" s="225" t="e">
        <f t="shared" ca="1" si="530"/>
        <v>#N/A</v>
      </c>
      <c r="AK871" s="225" t="e">
        <f t="shared" ca="1" si="531"/>
        <v>#N/A</v>
      </c>
      <c r="AL871" s="225" t="e">
        <f t="shared" ca="1" si="532"/>
        <v>#N/A</v>
      </c>
      <c r="AM871" t="b">
        <f t="shared" ca="1" si="533"/>
        <v>0</v>
      </c>
      <c r="AN871" t="b">
        <f t="shared" ca="1" si="511"/>
        <v>0</v>
      </c>
      <c r="AO871">
        <f t="shared" ca="1" si="544"/>
        <v>0</v>
      </c>
      <c r="AP871" t="b">
        <f t="shared" ca="1" si="534"/>
        <v>0</v>
      </c>
      <c r="AQ871" t="b">
        <f t="shared" ca="1" si="512"/>
        <v>0</v>
      </c>
      <c r="AR871" s="124" t="e">
        <f t="shared" ca="1" si="535"/>
        <v>#N/A</v>
      </c>
      <c r="AS871" s="124" t="e">
        <f t="shared" ca="1" si="536"/>
        <v>#N/A</v>
      </c>
      <c r="AT871" t="e">
        <f t="shared" ca="1" si="545"/>
        <v>#N/A</v>
      </c>
      <c r="AU871" t="e">
        <f t="shared" ca="1" si="545"/>
        <v>#N/A</v>
      </c>
    </row>
    <row r="872" spans="1:47" x14ac:dyDescent="0.25">
      <c r="A872">
        <v>840</v>
      </c>
      <c r="B872" s="74">
        <f ca="1">OFFSET(InputPriceData!B$15,CalculationsAndCharts!$A872+$A$11,0,1,1)</f>
        <v>40372</v>
      </c>
      <c r="C872" s="3">
        <f ca="1">OFFSET(InputPriceData!G$15,CalculationsAndCharts!$A872+$A$11,0,1,1)</f>
        <v>672600</v>
      </c>
      <c r="D872" s="4">
        <f ca="1">OFFSET(InputPriceData!C$15,CalculationsAndCharts!$A872+$A$11,IF($C$7,7,0),1,1)</f>
        <v>27.64</v>
      </c>
      <c r="E872" s="4">
        <f ca="1">OFFSET(InputPriceData!D$15,CalculationsAndCharts!$A872+$A$11,IF($C$7,7,0),1,1)</f>
        <v>27.9</v>
      </c>
      <c r="F872" s="4">
        <f ca="1">OFFSET(InputPriceData!E$15,CalculationsAndCharts!$A872+$A$11,IF($C$7,7,0),1,1)</f>
        <v>27.43</v>
      </c>
      <c r="G872" s="4">
        <f ca="1">OFFSET(InputPriceData!F$15,CalculationsAndCharts!$A872+$A$11,IF($C$7,7,0),1,1)</f>
        <v>27.7</v>
      </c>
      <c r="H872" s="126" t="e">
        <f t="shared" si="515"/>
        <v>#N/A</v>
      </c>
      <c r="I872" s="41" t="e">
        <f t="shared" si="513"/>
        <v>#N/A</v>
      </c>
      <c r="J872" s="41" t="e">
        <f t="shared" si="513"/>
        <v>#N/A</v>
      </c>
      <c r="K872" s="215">
        <f ca="1">$F$16*(G872+G873)/2+$F$17*K873+$F$18*J874</f>
        <v>11.009441599295837</v>
      </c>
      <c r="L872" s="215">
        <f t="shared" ca="1" si="537"/>
        <v>11.009441599295837</v>
      </c>
      <c r="M872" s="121">
        <f ca="1">$D$21*(G872 - 2*G873 + G874) + $D$20*M873 - $F$20*K874</f>
        <v>20.860410988975598</v>
      </c>
      <c r="N872" s="121">
        <f ca="1">$F$16*(M872+M873)/2+$F$17*N873+$F$18*L874</f>
        <v>9.4943055365773734</v>
      </c>
      <c r="O872" s="121">
        <f t="shared" ca="1" si="539"/>
        <v>9.4943055365773734</v>
      </c>
      <c r="P872" s="121">
        <f t="shared" ref="P872:P873" ca="1" si="546">MIN(OFFSET(N872,0,0,$A$22,1))</f>
        <v>3.1758768505525334</v>
      </c>
      <c r="Q872" s="121">
        <f t="shared" ca="1" si="518"/>
        <v>1</v>
      </c>
      <c r="R872" s="121">
        <f ca="1">IF($A872&gt;$A$8,0,$F$16*(Q872+Q873)/2+$F$17*R873+$F$18*P874)</f>
        <v>0.3997208246782159</v>
      </c>
      <c r="S872" s="121"/>
      <c r="T872" s="124">
        <f t="shared" ca="1" si="520"/>
        <v>27.7</v>
      </c>
      <c r="U872" s="124">
        <f t="shared" ca="1" si="521"/>
        <v>27.47</v>
      </c>
      <c r="V872" s="121">
        <f t="shared" ca="1" si="522"/>
        <v>1</v>
      </c>
      <c r="W872" s="121" t="e">
        <f t="shared" si="540"/>
        <v>#N/A</v>
      </c>
      <c r="X872" s="124">
        <f t="shared" si="541"/>
        <v>0.2</v>
      </c>
      <c r="Y872" s="124">
        <f t="shared" si="542"/>
        <v>0.8</v>
      </c>
      <c r="Z872" t="e">
        <f t="shared" ca="1" si="523"/>
        <v>#N/A</v>
      </c>
      <c r="AA872" t="e">
        <f t="shared" ca="1" si="524"/>
        <v>#N/A</v>
      </c>
      <c r="AB872" t="e">
        <f t="shared" ca="1" si="525"/>
        <v>#N/A</v>
      </c>
      <c r="AC872" t="e">
        <f t="shared" ca="1" si="526"/>
        <v>#N/A</v>
      </c>
      <c r="AD872" t="b">
        <f t="shared" ca="1" si="527"/>
        <v>0</v>
      </c>
      <c r="AE872" t="b">
        <f t="shared" ca="1" si="514"/>
        <v>0</v>
      </c>
      <c r="AF872">
        <f t="shared" ca="1" si="543"/>
        <v>0</v>
      </c>
      <c r="AG872" t="b">
        <f t="shared" ca="1" si="528"/>
        <v>0</v>
      </c>
      <c r="AH872" t="b">
        <f t="shared" ca="1" si="510"/>
        <v>0</v>
      </c>
      <c r="AI872" s="225" t="e">
        <f t="shared" ca="1" si="529"/>
        <v>#N/A</v>
      </c>
      <c r="AJ872" s="225" t="e">
        <f t="shared" ca="1" si="530"/>
        <v>#N/A</v>
      </c>
      <c r="AK872" s="225" t="e">
        <f t="shared" ca="1" si="531"/>
        <v>#N/A</v>
      </c>
      <c r="AL872" s="225" t="e">
        <f t="shared" ca="1" si="532"/>
        <v>#N/A</v>
      </c>
      <c r="AM872" t="b">
        <f t="shared" ca="1" si="533"/>
        <v>0</v>
      </c>
      <c r="AN872" t="b">
        <f t="shared" ca="1" si="511"/>
        <v>0</v>
      </c>
      <c r="AO872">
        <f t="shared" ca="1" si="544"/>
        <v>0</v>
      </c>
      <c r="AP872" t="b">
        <f t="shared" ca="1" si="534"/>
        <v>0</v>
      </c>
      <c r="AQ872" t="b">
        <f t="shared" ca="1" si="512"/>
        <v>0</v>
      </c>
      <c r="AR872" s="124" t="e">
        <f t="shared" ca="1" si="535"/>
        <v>#N/A</v>
      </c>
      <c r="AS872" s="124" t="e">
        <f t="shared" ca="1" si="536"/>
        <v>#N/A</v>
      </c>
      <c r="AT872" t="e">
        <f t="shared" ca="1" si="545"/>
        <v>#N/A</v>
      </c>
      <c r="AU872" t="e">
        <f t="shared" ca="1" si="545"/>
        <v>#N/A</v>
      </c>
    </row>
    <row r="873" spans="1:47" x14ac:dyDescent="0.25">
      <c r="A873">
        <v>841</v>
      </c>
      <c r="B873" s="74">
        <f ca="1">OFFSET(InputPriceData!B$15,CalculationsAndCharts!$A873+$A$11,0,1,1)</f>
        <v>40371</v>
      </c>
      <c r="C873" s="3">
        <f ca="1">OFFSET(InputPriceData!G$15,CalculationsAndCharts!$A873+$A$11,0,1,1)</f>
        <v>1033200</v>
      </c>
      <c r="D873" s="4">
        <f ca="1">OFFSET(InputPriceData!C$15,CalculationsAndCharts!$A873+$A$11,IF($C$7,7,0),1,1)</f>
        <v>28.12</v>
      </c>
      <c r="E873" s="4">
        <f ca="1">OFFSET(InputPriceData!D$15,CalculationsAndCharts!$A873+$A$11,IF($C$7,7,0),1,1)</f>
        <v>28.12</v>
      </c>
      <c r="F873" s="4">
        <f ca="1">OFFSET(InputPriceData!E$15,CalculationsAndCharts!$A873+$A$11,IF($C$7,7,0),1,1)</f>
        <v>27.28</v>
      </c>
      <c r="G873" s="4">
        <f ca="1">OFFSET(InputPriceData!F$15,CalculationsAndCharts!$A873+$A$11,IF($C$7,7,0),1,1)</f>
        <v>27.47</v>
      </c>
      <c r="H873" s="126" t="e">
        <f t="shared" si="515"/>
        <v>#N/A</v>
      </c>
      <c r="I873" s="41" t="e">
        <f t="shared" si="513"/>
        <v>#N/A</v>
      </c>
      <c r="J873" s="41" t="e">
        <f t="shared" si="513"/>
        <v>#N/A</v>
      </c>
      <c r="K873" s="215">
        <f ca="1">$F$16*(G873+G874)/2+$F$17*J874+$F$18*J875</f>
        <v>3.4768116597074434</v>
      </c>
      <c r="L873" s="215">
        <f t="shared" ca="1" si="537"/>
        <v>3.4768116597074434</v>
      </c>
      <c r="M873" s="121">
        <f ca="1">$D$21*(G873 - 2*G874 + G875) + $D$20*K874 - $F$20*K875</f>
        <v>25.092339080575627</v>
      </c>
      <c r="N873" s="121">
        <f ca="1">$F$16*(M873+K874)/2+$F$17*L874+$F$18*L875</f>
        <v>3.1758768505525334</v>
      </c>
      <c r="O873" s="121">
        <f t="shared" ca="1" si="539"/>
        <v>3.1758768505525334</v>
      </c>
      <c r="P873" s="121">
        <f t="shared" ca="1" si="546"/>
        <v>3.1758768505525334</v>
      </c>
      <c r="Q873" s="121">
        <f ca="1">IFERROR(IF($A873&gt;$A$8,0,(N873-P873)/(O873-P873)),1)</f>
        <v>1</v>
      </c>
      <c r="R873" s="121">
        <f ca="1">IF($A873&gt;$A$8,0,$F$16*(Q873+O874)/2+$F$17*P874+$F$18*P875)</f>
        <v>0.12656758863150505</v>
      </c>
      <c r="S873" s="121"/>
      <c r="T873" s="124">
        <f t="shared" ca="1" si="520"/>
        <v>27.47</v>
      </c>
      <c r="U873" s="124">
        <f t="shared" ca="1" si="521"/>
        <v>27.47</v>
      </c>
      <c r="V873" s="121">
        <f ca="1">IFERROR(IF($A873&gt;$A$8,0,(G873-U873)/(T873-U873)),1)</f>
        <v>1</v>
      </c>
      <c r="W873" s="121" t="e">
        <f t="shared" si="540"/>
        <v>#N/A</v>
      </c>
      <c r="X873" s="124">
        <f t="shared" si="541"/>
        <v>0.2</v>
      </c>
      <c r="Y873" s="124">
        <f t="shared" si="542"/>
        <v>0.8</v>
      </c>
      <c r="Z873" t="e">
        <f t="shared" si="523"/>
        <v>#N/A</v>
      </c>
      <c r="AA873" t="e">
        <f t="shared" si="524"/>
        <v>#N/A</v>
      </c>
      <c r="AB873" t="e">
        <f t="shared" ca="1" si="525"/>
        <v>#N/A</v>
      </c>
      <c r="AC873" t="e">
        <f t="shared" ca="1" si="526"/>
        <v>#N/A</v>
      </c>
      <c r="AD873" t="b">
        <f ca="1">IF(AND(Q874&gt;$X$32,R873&lt;$X$32),TRUE,FALSE)</f>
        <v>0</v>
      </c>
      <c r="AF873">
        <f>IF(Q874,IF(S874,FALSE,Q874),IF(AE873,TRUE,Q874))</f>
        <v>0</v>
      </c>
      <c r="AG873" t="b">
        <f ca="1">IF(AND(AF873,Q874&lt;$Y$32,R873&gt;$Y$32),TRUE,FALSE)</f>
        <v>0</v>
      </c>
      <c r="AI873" s="225" t="e">
        <f t="shared" si="529"/>
        <v>#N/A</v>
      </c>
      <c r="AJ873" s="225" t="e">
        <f t="shared" si="530"/>
        <v>#N/A</v>
      </c>
      <c r="AK873" s="225" t="e">
        <f t="shared" si="531"/>
        <v>#N/A</v>
      </c>
      <c r="AL873" s="225" t="e">
        <f t="shared" si="532"/>
        <v>#N/A</v>
      </c>
      <c r="AM873" t="b">
        <f ca="1">IF(AND(Q874&lt;$Y$32,R873&gt;$Y$32),TRUE,FALSE)</f>
        <v>0</v>
      </c>
      <c r="AO873">
        <f t="shared" si="544"/>
        <v>0</v>
      </c>
      <c r="AP873" t="b">
        <f ca="1">IF(AND(AM874,Q874&gt;$X$32,R873&lt;$X$32),TRUE,FALSE)</f>
        <v>0</v>
      </c>
      <c r="AR873" s="124" t="e">
        <f t="shared" si="535"/>
        <v>#N/A</v>
      </c>
      <c r="AS873" s="124" t="e">
        <f t="shared" si="536"/>
        <v>#N/A</v>
      </c>
      <c r="AT873" t="e">
        <f t="shared" si="545"/>
        <v>#N/A</v>
      </c>
      <c r="AU873" t="e">
        <f t="shared" si="545"/>
        <v>#N/A</v>
      </c>
    </row>
    <row r="874" spans="1:47" x14ac:dyDescent="0.25">
      <c r="H874" s="41"/>
      <c r="I874" s="41"/>
      <c r="J874" s="41"/>
      <c r="K874" s="41"/>
      <c r="L874" s="41"/>
      <c r="M874" s="41"/>
      <c r="N874" s="41"/>
      <c r="O874" s="41"/>
      <c r="T874" s="41"/>
    </row>
    <row r="875" spans="1:47" x14ac:dyDescent="0.25">
      <c r="H875" s="41"/>
      <c r="I875" s="41"/>
      <c r="J875" s="41"/>
      <c r="K875" s="41"/>
      <c r="L875" s="41"/>
      <c r="M875" s="41"/>
      <c r="N875" s="41"/>
      <c r="O875" s="41"/>
      <c r="T875" s="41"/>
    </row>
    <row r="876" spans="1:47" x14ac:dyDescent="0.25">
      <c r="H876" s="41"/>
      <c r="I876" s="41"/>
      <c r="J876" s="41"/>
      <c r="K876" s="41"/>
      <c r="L876" s="41"/>
      <c r="M876" s="41"/>
      <c r="N876" s="41"/>
      <c r="O876" s="41"/>
      <c r="T876" s="41"/>
    </row>
    <row r="877" spans="1:47" x14ac:dyDescent="0.25">
      <c r="H877" s="41"/>
      <c r="I877" s="41"/>
      <c r="J877" s="41"/>
      <c r="K877" s="41"/>
      <c r="L877" s="41"/>
      <c r="M877" s="41"/>
      <c r="N877" s="41"/>
      <c r="O877" s="41"/>
      <c r="T877" s="41"/>
    </row>
  </sheetData>
  <dataConsolidate/>
  <mergeCells count="34">
    <mergeCell ref="K31:K32"/>
    <mergeCell ref="Z31:AA31"/>
    <mergeCell ref="AB31:AC31"/>
    <mergeCell ref="Q31:Q32"/>
    <mergeCell ref="R31:R32"/>
    <mergeCell ref="T31:T32"/>
    <mergeCell ref="U31:U32"/>
    <mergeCell ref="V31:V32"/>
    <mergeCell ref="X31:Y31"/>
    <mergeCell ref="M31:M32"/>
    <mergeCell ref="D23:F23"/>
    <mergeCell ref="D26:D27"/>
    <mergeCell ref="E29:F29"/>
    <mergeCell ref="A31:A32"/>
    <mergeCell ref="I31:J31"/>
    <mergeCell ref="AI31:AI32"/>
    <mergeCell ref="AJ31:AJ32"/>
    <mergeCell ref="AK31:AK32"/>
    <mergeCell ref="AL31:AL32"/>
    <mergeCell ref="AM31:AM32"/>
    <mergeCell ref="AD31:AD32"/>
    <mergeCell ref="AE31:AE32"/>
    <mergeCell ref="AF31:AF32"/>
    <mergeCell ref="AG31:AG32"/>
    <mergeCell ref="AH31:AH32"/>
    <mergeCell ref="AS31:AS32"/>
    <mergeCell ref="AT31:AT32"/>
    <mergeCell ref="AU31:AU32"/>
    <mergeCell ref="AK30:AL30"/>
    <mergeCell ref="AT30:AU30"/>
    <mergeCell ref="AN31:AN32"/>
    <mergeCell ref="AO31:AO32"/>
    <mergeCell ref="AP31:AP32"/>
    <mergeCell ref="AR31:AR32"/>
  </mergeCells>
  <phoneticPr fontId="3" type="noConversion"/>
  <conditionalFormatting sqref="G7">
    <cfRule type="cellIs" dxfId="3" priority="2" stopIfTrue="1" operator="equal">
      <formula>FALSE</formula>
    </cfRule>
  </conditionalFormatting>
  <conditionalFormatting sqref="B14:C14">
    <cfRule type="expression" dxfId="2" priority="1">
      <formula>$B$14&lt;&gt;"Last: "</formula>
    </cfRule>
  </conditionalFormatting>
  <dataValidations count="1">
    <dataValidation allowBlank="1" showInputMessage="1" showErrorMessage="1" promptTitle="select from dropdown" sqref="A17"/>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0" r:id="rId4" name="Scroll Bar 522">
              <controlPr defaultSize="0" autoPict="0">
                <anchor moveWithCells="1">
                  <from>
                    <xdr:col>6</xdr:col>
                    <xdr:colOff>274320</xdr:colOff>
                    <xdr:row>28</xdr:row>
                    <xdr:rowOff>7620</xdr:rowOff>
                  </from>
                  <to>
                    <xdr:col>17</xdr:col>
                    <xdr:colOff>434340</xdr:colOff>
                    <xdr:row>29</xdr:row>
                    <xdr:rowOff>0</xdr:rowOff>
                  </to>
                </anchor>
              </controlPr>
            </control>
          </mc:Choice>
        </mc:AlternateContent>
        <mc:AlternateContent xmlns:mc="http://schemas.openxmlformats.org/markup-compatibility/2006">
          <mc:Choice Requires="x14">
            <control shapeId="2593" r:id="rId5"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6" name="Button 8997">
              <controlPr defaultSize="0" print="0" autoFill="0" autoPict="0" macro="[0]!Button8997_Click">
                <anchor moveWithCells="1" sizeWithCells="1">
                  <from>
                    <xdr:col>3</xdr:col>
                    <xdr:colOff>144780</xdr:colOff>
                    <xdr:row>23</xdr:row>
                    <xdr:rowOff>7620</xdr:rowOff>
                  </from>
                  <to>
                    <xdr:col>5</xdr:col>
                    <xdr:colOff>472440</xdr:colOff>
                    <xdr:row>24</xdr:row>
                    <xdr:rowOff>144780</xdr:rowOff>
                  </to>
                </anchor>
              </controlPr>
            </control>
          </mc:Choice>
        </mc:AlternateContent>
        <mc:AlternateContent xmlns:mc="http://schemas.openxmlformats.org/markup-compatibility/2006">
          <mc:Choice Requires="x14">
            <control shapeId="519974" r:id="rId7" name="Check Box 8998">
              <controlPr defaultSize="0" autoFill="0" autoLine="0" autoPict="0">
                <anchor moveWithCells="1">
                  <from>
                    <xdr:col>17</xdr:col>
                    <xdr:colOff>563880</xdr:colOff>
                    <xdr:row>6</xdr:row>
                    <xdr:rowOff>15240</xdr:rowOff>
                  </from>
                  <to>
                    <xdr:col>19</xdr:col>
                    <xdr:colOff>510540</xdr:colOff>
                    <xdr:row>7</xdr:row>
                    <xdr:rowOff>15240</xdr:rowOff>
                  </to>
                </anchor>
              </controlPr>
            </control>
          </mc:Choice>
        </mc:AlternateContent>
        <mc:AlternateContent xmlns:mc="http://schemas.openxmlformats.org/markup-compatibility/2006">
          <mc:Choice Requires="x14">
            <control shapeId="519975" r:id="rId8" name="Check Box 8999">
              <controlPr defaultSize="0" autoFill="0" autoLine="0" autoPict="0">
                <anchor moveWithCells="1">
                  <from>
                    <xdr:col>17</xdr:col>
                    <xdr:colOff>579120</xdr:colOff>
                    <xdr:row>4</xdr:row>
                    <xdr:rowOff>7620</xdr:rowOff>
                  </from>
                  <to>
                    <xdr:col>19</xdr:col>
                    <xdr:colOff>525780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R286"/>
  <sheetViews>
    <sheetView workbookViewId="0">
      <selection activeCell="V2" sqref="V2"/>
    </sheetView>
  </sheetViews>
  <sheetFormatPr defaultRowHeight="13.2" x14ac:dyDescent="0.25"/>
  <cols>
    <col min="1" max="1" width="3.33203125" style="227" customWidth="1"/>
    <col min="2" max="2" width="7.109375" style="228" customWidth="1"/>
    <col min="3" max="3" width="11.44140625" style="227" customWidth="1"/>
    <col min="4" max="4" width="10.88671875" style="227" customWidth="1"/>
    <col min="5" max="5" width="10.77734375" style="228" customWidth="1"/>
    <col min="6" max="6" width="10.5546875" style="227" customWidth="1"/>
    <col min="7" max="7" width="10.33203125" style="227" customWidth="1"/>
    <col min="8" max="8" width="8.88671875" style="227"/>
    <col min="9" max="9" width="9.44140625" style="227" customWidth="1"/>
    <col min="10" max="10" width="1.5546875" style="227" customWidth="1"/>
    <col min="11" max="11" width="8.88671875" style="227"/>
    <col min="12" max="12" width="10.6640625" style="227" customWidth="1"/>
    <col min="13" max="13" width="10.88671875" style="227" customWidth="1"/>
    <col min="14" max="15" width="10.5546875" style="227" customWidth="1"/>
    <col min="16" max="16" width="8.88671875" style="227"/>
    <col min="17" max="17" width="10.33203125" style="227" customWidth="1"/>
    <col min="18" max="18" width="9.21875" style="227" customWidth="1"/>
    <col min="19" max="16384" width="8.88671875" style="227"/>
  </cols>
  <sheetData>
    <row r="1" spans="2:18" x14ac:dyDescent="0.25">
      <c r="B1" s="226" t="s">
        <v>138</v>
      </c>
    </row>
    <row r="2" spans="2:18" x14ac:dyDescent="0.25">
      <c r="B2" s="317"/>
      <c r="C2" s="228">
        <f ca="1">CalculationsAndCharts!$A$8</f>
        <v>841</v>
      </c>
      <c r="D2" s="229" t="s">
        <v>139</v>
      </c>
      <c r="L2" s="316"/>
    </row>
    <row r="3" spans="2:18" ht="13.8" thickBot="1" x14ac:dyDescent="0.3">
      <c r="D3" s="230" t="str">
        <f ca="1">"Transaction reporting period extending from " &amp; TEXT(OFFSET(CalculationsAndCharts!$B$32,CalculationsAndCharts!$A$8,0,1,1),"mm/dd/yyyy") &amp; " to "&amp; TEXT(CalculationsAndCharts!$B$33,"mm/dd/yyyy")</f>
        <v>Transaction reporting period extending from 07/12/2010 to 11/08/2013</v>
      </c>
    </row>
    <row r="4" spans="2:18" x14ac:dyDescent="0.25">
      <c r="B4" s="236" t="s">
        <v>140</v>
      </c>
      <c r="C4" s="237"/>
      <c r="D4" s="237"/>
      <c r="E4" s="238"/>
      <c r="F4" s="239"/>
      <c r="G4" s="239"/>
      <c r="H4" s="239"/>
      <c r="I4" s="240"/>
      <c r="K4" s="231" t="s">
        <v>141</v>
      </c>
      <c r="L4" s="232"/>
      <c r="M4" s="232"/>
      <c r="N4" s="233"/>
      <c r="O4" s="234"/>
      <c r="P4" s="234"/>
      <c r="Q4" s="234"/>
      <c r="R4" s="235"/>
    </row>
    <row r="5" spans="2:18" x14ac:dyDescent="0.25">
      <c r="B5" s="247">
        <f ca="1">COUNT(OFFSET(B15,0,0,C2,1))</f>
        <v>21</v>
      </c>
      <c r="C5" s="248" t="s">
        <v>142</v>
      </c>
      <c r="D5" s="249"/>
      <c r="E5" s="250"/>
      <c r="F5" s="251"/>
      <c r="G5" s="251"/>
      <c r="H5" s="251"/>
      <c r="I5" s="252"/>
      <c r="K5" s="241">
        <f ca="1">COUNT(OFFSET(K15,0,0,$C$2,1))</f>
        <v>21</v>
      </c>
      <c r="L5" s="242" t="s">
        <v>143</v>
      </c>
      <c r="M5" s="243"/>
      <c r="N5" s="244"/>
      <c r="O5" s="245"/>
      <c r="P5" s="245"/>
      <c r="Q5" s="245"/>
      <c r="R5" s="246"/>
    </row>
    <row r="6" spans="2:18" x14ac:dyDescent="0.25">
      <c r="B6" s="247">
        <f ca="1">COUNTIF(OFFSET(H15,0,0,B5,1),"&gt;0")</f>
        <v>12</v>
      </c>
      <c r="C6" s="259" t="s">
        <v>144</v>
      </c>
      <c r="D6" s="260" t="s">
        <v>145</v>
      </c>
      <c r="E6" s="261">
        <f ca="1">MAX(OFFSET(H15,0,0,B5,1))</f>
        <v>3.6599999999999966</v>
      </c>
      <c r="F6" s="262"/>
      <c r="G6" s="249"/>
      <c r="H6" s="263" t="s">
        <v>146</v>
      </c>
      <c r="I6" s="264">
        <f ca="1">SUMIF(OFFSET(H15,0,0,B5,1),"&gt;0")</f>
        <v>20.189999999999998</v>
      </c>
      <c r="K6" s="241">
        <f ca="1">COUNTIF(OFFSET(Q15,0,0,K5,1),"&gt;0")</f>
        <v>7</v>
      </c>
      <c r="L6" s="253" t="s">
        <v>144</v>
      </c>
      <c r="M6" s="254" t="s">
        <v>145</v>
      </c>
      <c r="N6" s="255">
        <f ca="1">MAX(OFFSET(Q15,0,0,K5,1))</f>
        <v>3.509999999999998</v>
      </c>
      <c r="O6" s="256"/>
      <c r="P6" s="243"/>
      <c r="Q6" s="257" t="s">
        <v>146</v>
      </c>
      <c r="R6" s="258">
        <f ca="1">SUMIF(OFFSET(Q15,0,0,K5,1),"&gt;0")</f>
        <v>8.9200000000000017</v>
      </c>
    </row>
    <row r="7" spans="2:18" x14ac:dyDescent="0.25">
      <c r="B7" s="247">
        <f ca="1">COUNTIF(OFFSET(H15,0,0,B5,1),"&lt;0")</f>
        <v>9</v>
      </c>
      <c r="C7" s="259" t="s">
        <v>147</v>
      </c>
      <c r="D7" s="260" t="s">
        <v>148</v>
      </c>
      <c r="E7" s="261">
        <f ca="1">MIN(OFFSET(H15,0,0,B5,1))</f>
        <v>-3.8900000000000006</v>
      </c>
      <c r="F7" s="262"/>
      <c r="G7" s="249"/>
      <c r="H7" s="263" t="s">
        <v>149</v>
      </c>
      <c r="I7" s="264">
        <f ca="1">SUMIF(OFFSET(H15,0,0,B5,1),"&lt;0")</f>
        <v>-14.360000000000003</v>
      </c>
      <c r="K7" s="241">
        <f ca="1">COUNTIF(OFFSET(Q15,0,0,K5,1),"&lt;0")</f>
        <v>14</v>
      </c>
      <c r="L7" s="253" t="s">
        <v>147</v>
      </c>
      <c r="M7" s="254" t="s">
        <v>148</v>
      </c>
      <c r="N7" s="255">
        <f ca="1">MIN(OFFSET(Q15,0,0,K5,1))</f>
        <v>-6.6199999999999974</v>
      </c>
      <c r="O7" s="256"/>
      <c r="P7" s="243"/>
      <c r="Q7" s="257" t="s">
        <v>149</v>
      </c>
      <c r="R7" s="258">
        <f ca="1">SUMIF(OFFSET(Q15,0,0,K5,1),"&lt;0")</f>
        <v>-30.590000000000007</v>
      </c>
    </row>
    <row r="8" spans="2:18" x14ac:dyDescent="0.25">
      <c r="B8" s="271"/>
      <c r="C8" s="251"/>
      <c r="D8" s="251"/>
      <c r="E8" s="272"/>
      <c r="F8" s="251"/>
      <c r="G8" s="251"/>
      <c r="H8" s="269" t="s">
        <v>150</v>
      </c>
      <c r="I8" s="270">
        <f ca="1">SUM(OFFSET(H15,0,0,B5,1))</f>
        <v>5.8299999999999947</v>
      </c>
      <c r="K8" s="315"/>
      <c r="L8" s="245"/>
      <c r="M8" s="245"/>
      <c r="N8" s="245"/>
      <c r="O8" s="245"/>
      <c r="P8" s="245"/>
      <c r="Q8" s="267" t="s">
        <v>150</v>
      </c>
      <c r="R8" s="268">
        <f ca="1">SUM(OFFSET(Q15,0,0,K5,1))</f>
        <v>-21.670000000000005</v>
      </c>
    </row>
    <row r="9" spans="2:18" ht="13.8" thickBot="1" x14ac:dyDescent="0.3">
      <c r="B9" s="271"/>
      <c r="C9" s="251"/>
      <c r="D9" s="251"/>
      <c r="E9" s="272"/>
      <c r="F9" s="251"/>
      <c r="G9" s="251"/>
      <c r="H9" s="251"/>
      <c r="I9" s="252"/>
      <c r="K9" s="265"/>
      <c r="L9" s="245"/>
      <c r="M9" s="245"/>
      <c r="N9" s="266"/>
      <c r="O9" s="245"/>
      <c r="P9" s="245"/>
      <c r="Q9" s="245"/>
      <c r="R9" s="246"/>
    </row>
    <row r="10" spans="2:18" ht="13.8" thickBot="1" x14ac:dyDescent="0.3">
      <c r="B10" s="271"/>
      <c r="C10" s="251"/>
      <c r="D10" s="251"/>
      <c r="E10" s="272"/>
      <c r="F10" s="277"/>
      <c r="G10" s="278"/>
      <c r="H10" s="279" t="s">
        <v>151</v>
      </c>
      <c r="I10" s="280">
        <f ca="1">MIN(OFFSET(I15,0,0,B5,1))</f>
        <v>-3.8099999999999987</v>
      </c>
      <c r="K10" s="265"/>
      <c r="L10" s="245"/>
      <c r="M10" s="245"/>
      <c r="N10" s="266"/>
      <c r="O10" s="273"/>
      <c r="P10" s="274"/>
      <c r="Q10" s="275" t="s">
        <v>151</v>
      </c>
      <c r="R10" s="276">
        <f ca="1">MIN(OFFSET(R15,0,0,K5,1))</f>
        <v>-22.690000000000008</v>
      </c>
    </row>
    <row r="11" spans="2:18" x14ac:dyDescent="0.25">
      <c r="B11" s="271"/>
      <c r="C11" s="251"/>
      <c r="D11" s="251"/>
      <c r="E11" s="272"/>
      <c r="F11" s="251"/>
      <c r="G11" s="251"/>
      <c r="H11" s="269"/>
      <c r="I11" s="270"/>
      <c r="K11" s="265"/>
      <c r="L11" s="245"/>
      <c r="M11" s="245"/>
      <c r="N11" s="266"/>
      <c r="O11" s="245"/>
      <c r="P11" s="245"/>
      <c r="Q11" s="267"/>
      <c r="R11" s="268"/>
    </row>
    <row r="12" spans="2:18" ht="13.8" thickBot="1" x14ac:dyDescent="0.3">
      <c r="B12" s="286"/>
      <c r="C12" s="287"/>
      <c r="D12" s="287"/>
      <c r="E12" s="288">
        <f ca="1">MATCH(TRUE,OFFSET(CalculationsAndCharts!$AH$33,0,0,'Transaction Summary'!C2,1),0)</f>
        <v>12</v>
      </c>
      <c r="F12" s="289" t="str">
        <f ca="1">IF($E$12&gt;$B$15,"Open Trade Marked to Close","")</f>
        <v>Open Trade Marked to Close</v>
      </c>
      <c r="G12" s="287"/>
      <c r="H12" s="287"/>
      <c r="I12" s="290"/>
      <c r="K12" s="281"/>
      <c r="L12" s="282"/>
      <c r="M12" s="282"/>
      <c r="N12" s="283">
        <f ca="1">MATCH(TRUE,OFFSET(CalculationsAndCharts!$AQ$33,0,0,'Transaction Summary'!$C$2,1),0)</f>
        <v>3</v>
      </c>
      <c r="O12" s="284" t="str">
        <f ca="1">IF($N$12&gt;$K$15,"Open Trade Marked to Close","")</f>
        <v/>
      </c>
      <c r="P12" s="282"/>
      <c r="Q12" s="282"/>
      <c r="R12" s="285"/>
    </row>
    <row r="13" spans="2:18" x14ac:dyDescent="0.25">
      <c r="B13" s="295"/>
      <c r="C13" s="296" t="s">
        <v>152</v>
      </c>
      <c r="D13" s="297"/>
      <c r="E13" s="298"/>
      <c r="F13" s="296" t="s">
        <v>131</v>
      </c>
      <c r="G13" s="297"/>
      <c r="H13" s="347" t="s">
        <v>153</v>
      </c>
      <c r="I13" s="349" t="s">
        <v>154</v>
      </c>
      <c r="K13" s="291"/>
      <c r="L13" s="292" t="s">
        <v>155</v>
      </c>
      <c r="M13" s="293"/>
      <c r="N13" s="294"/>
      <c r="O13" s="292" t="s">
        <v>156</v>
      </c>
      <c r="P13" s="293"/>
      <c r="Q13" s="351" t="s">
        <v>153</v>
      </c>
      <c r="R13" s="353" t="s">
        <v>154</v>
      </c>
    </row>
    <row r="14" spans="2:18" x14ac:dyDescent="0.25">
      <c r="B14" s="301" t="s">
        <v>24</v>
      </c>
      <c r="C14" s="302" t="s">
        <v>1</v>
      </c>
      <c r="D14" s="302" t="s">
        <v>157</v>
      </c>
      <c r="E14" s="302" t="s">
        <v>24</v>
      </c>
      <c r="F14" s="302" t="s">
        <v>1</v>
      </c>
      <c r="G14" s="302" t="s">
        <v>157</v>
      </c>
      <c r="H14" s="348"/>
      <c r="I14" s="350"/>
      <c r="K14" s="299" t="s">
        <v>24</v>
      </c>
      <c r="L14" s="300" t="s">
        <v>1</v>
      </c>
      <c r="M14" s="300" t="s">
        <v>157</v>
      </c>
      <c r="N14" s="300" t="s">
        <v>24</v>
      </c>
      <c r="O14" s="300" t="s">
        <v>1</v>
      </c>
      <c r="P14" s="300" t="s">
        <v>157</v>
      </c>
      <c r="Q14" s="352"/>
      <c r="R14" s="354"/>
    </row>
    <row r="15" spans="2:18" x14ac:dyDescent="0.25">
      <c r="B15" s="303">
        <f ca="1">MATCH(TRUE,OFFSET(CalculationsAndCharts!$AE$33,0,0,'Transaction Summary'!$C$2,1),0)</f>
        <v>3</v>
      </c>
      <c r="C15" s="304">
        <f ca="1">OFFSET(CalculationsAndCharts!$B$32,'Transaction Summary'!B15,0,1,1)</f>
        <v>41584</v>
      </c>
      <c r="D15" s="305">
        <f ca="1">OFFSET(CalculationsAndCharts!$AI$32,'Transaction Summary'!B15,0,1,1)</f>
        <v>58.11</v>
      </c>
      <c r="E15" s="306" t="str">
        <f ca="1">IF($E$12&gt;$B$15,"OPEN",$E$12)</f>
        <v>OPEN</v>
      </c>
      <c r="F15" s="304">
        <f ca="1">IF($E$12&gt;$B$15,CalculationsAndCharts!B33,OFFSET(CalculationsAndCharts!$B$32,'Transaction Summary'!E15,0,1,1))</f>
        <v>41586</v>
      </c>
      <c r="G15" s="305">
        <f ca="1">IF($E$12&gt;$B$15,CalculationsAndCharts!G33,OFFSET(CalculationsAndCharts!$AJ$32,'Transaction Summary'!E15,0,1,1))</f>
        <v>57.28</v>
      </c>
      <c r="H15" s="305">
        <f ca="1">G15-D15</f>
        <v>-0.82999999999999829</v>
      </c>
      <c r="I15" s="307">
        <f t="shared" ref="I15" ca="1" si="0">H15+IF(ISNA(I16),0,I16)</f>
        <v>5.8299999999999947</v>
      </c>
      <c r="K15" s="303">
        <f ca="1">MATCH(TRUE,OFFSET(CalculationsAndCharts!$AN$33,0,0,'Transaction Summary'!$C$2,1),0)</f>
        <v>12</v>
      </c>
      <c r="L15" s="304">
        <f ca="1">OFFSET(CalculationsAndCharts!$B$32,'Transaction Summary'!K15,0,1,1)</f>
        <v>41571</v>
      </c>
      <c r="M15" s="305">
        <f ca="1">OFFSET(CalculationsAndCharts!$AR$32,'Transaction Summary'!K15,0,1,1)</f>
        <v>59.13</v>
      </c>
      <c r="N15" s="306">
        <f ca="1">IF($N$12&gt;$K$15,"OPEN",$N$12)</f>
        <v>3</v>
      </c>
      <c r="O15" s="304">
        <f ca="1">IF($N$12&gt;$K$15,CalculationsAndCharts!B33,OFFSET(CalculationsAndCharts!$B$32,'Transaction Summary'!N15,0,1,1))</f>
        <v>41584</v>
      </c>
      <c r="P15" s="305">
        <f ca="1">IF($N$12&gt;$K$15,CalculationsAndCharts!G33,OFFSET(CalculationsAndCharts!$AS$32,'Transaction Summary'!N15,0,1,1))</f>
        <v>58.11</v>
      </c>
      <c r="Q15" s="305">
        <f ca="1">M15-P15</f>
        <v>1.0200000000000031</v>
      </c>
      <c r="R15" s="307">
        <f t="shared" ref="R15" ca="1" si="1">Q15+IF(ISNA(R16),0,R16)</f>
        <v>-21.670000000000005</v>
      </c>
    </row>
    <row r="16" spans="2:18" x14ac:dyDescent="0.25">
      <c r="B16" s="303">
        <f ca="1">IFERROR(MATCH(TRUE,OFFSET(CalculationsAndCharts!$AE$33,B15,0,'Transaction Summary'!$C$2-B15,1),0)+B15,"")</f>
        <v>29</v>
      </c>
      <c r="C16" s="304">
        <f ca="1">IFERROR(OFFSET(CalculationsAndCharts!$B$32,'Transaction Summary'!B16,0,1,1),"")</f>
        <v>41548</v>
      </c>
      <c r="D16" s="305">
        <f ca="1">IFERROR(OFFSET(CalculationsAndCharts!$AI$32,'Transaction Summary'!B16,0,1,1),"")</f>
        <v>56.59</v>
      </c>
      <c r="E16" s="306">
        <f ca="1">IFERROR(IF($E$12&gt;$B$15,$E$12,(MATCH(TRUE,OFFSET(CalculationsAndCharts!$AH$33,E15,0,'Transaction Summary'!$C$2-E15,1),0)+E15)),"")</f>
        <v>12</v>
      </c>
      <c r="F16" s="304">
        <f ca="1">IFERROR(OFFSET(CalculationsAndCharts!$B$32,'Transaction Summary'!E16,0,1,1),"")</f>
        <v>41571</v>
      </c>
      <c r="G16" s="305">
        <f ca="1">IFERROR(OFFSET(CalculationsAndCharts!$AJ$32,'Transaction Summary'!E16,0,1,1),"")</f>
        <v>59.13</v>
      </c>
      <c r="H16" s="305">
        <f t="shared" ref="H16:H32" ca="1" si="2">IFERROR(G16-D16,"")</f>
        <v>2.5399999999999991</v>
      </c>
      <c r="I16" s="307">
        <f t="shared" ref="I16:I32" ca="1" si="3">IFERROR(H16+IF(""=I17,0,I17),"")</f>
        <v>6.659999999999993</v>
      </c>
      <c r="K16" s="303">
        <f ca="1">IFERROR(MATCH(TRUE,OFFSET(CalculationsAndCharts!$AN$33,K15,0,'Transaction Summary'!$C$2-K15,1),0)+K15,"")</f>
        <v>50</v>
      </c>
      <c r="L16" s="304">
        <f ca="1">IFERROR(OFFSET(CalculationsAndCharts!$B$32,'Transaction Summary'!K16,0,1,1),"")</f>
        <v>41516</v>
      </c>
      <c r="M16" s="305">
        <f ca="1">IFERROR(OFFSET(CalculationsAndCharts!$AR$32,'Transaction Summary'!K16,0,1,1),"")</f>
        <v>54.61</v>
      </c>
      <c r="N16" s="306">
        <f ca="1">IFERROR(IF($N$12&gt;$K$15,$N$12,MATCH(TRUE,OFFSET(CalculationsAndCharts!$AQ$33,N15,0,'Transaction Summary'!$C$2-N15,1),0)+N15),"")</f>
        <v>29</v>
      </c>
      <c r="O16" s="304">
        <f ca="1">IFERROR(OFFSET(CalculationsAndCharts!$B$32,'Transaction Summary'!N16,0,1,1),"")</f>
        <v>41548</v>
      </c>
      <c r="P16" s="305">
        <f ca="1">IFERROR(OFFSET(CalculationsAndCharts!$AS$32,'Transaction Summary'!N16,0,1,1),"")</f>
        <v>56.59</v>
      </c>
      <c r="Q16" s="305">
        <f t="shared" ref="Q16" ca="1" si="4">IFERROR(M16-P16,"")</f>
        <v>-1.980000000000004</v>
      </c>
      <c r="R16" s="307">
        <f t="shared" ref="R16" ca="1" si="5">IFERROR(Q16+IF(""=R17,0,R17),"")</f>
        <v>-22.690000000000008</v>
      </c>
    </row>
    <row r="17" spans="2:18" x14ac:dyDescent="0.25">
      <c r="B17" s="303">
        <f ca="1">IFERROR(MATCH(TRUE,OFFSET(CalculationsAndCharts!$AE$33,B16,0,'Transaction Summary'!$C$2-B16,1),0)+B16,"")</f>
        <v>74</v>
      </c>
      <c r="C17" s="304">
        <f ca="1">IFERROR(OFFSET(CalculationsAndCharts!$B$32,'Transaction Summary'!B17,0,1,1),"")</f>
        <v>41484</v>
      </c>
      <c r="D17" s="305">
        <f ca="1">IFERROR(OFFSET(CalculationsAndCharts!$AI$32,'Transaction Summary'!B17,0,1,1),"")</f>
        <v>53.81</v>
      </c>
      <c r="E17" s="306">
        <f ca="1">IFERROR(MATCH(TRUE,OFFSET(CalculationsAndCharts!$AH$33,E16,0,'Transaction Summary'!$C$2-E16,1),0)+E16,"")</f>
        <v>50</v>
      </c>
      <c r="F17" s="304">
        <f ca="1">IFERROR(OFFSET(CalculationsAndCharts!$B$32,'Transaction Summary'!E17,0,1,1),"")</f>
        <v>41516</v>
      </c>
      <c r="G17" s="305">
        <f ca="1">IFERROR(OFFSET(CalculationsAndCharts!$AJ$32,'Transaction Summary'!E17,0,1,1),"")</f>
        <v>54.61</v>
      </c>
      <c r="H17" s="305">
        <f t="shared" ca="1" si="2"/>
        <v>0.79999999999999716</v>
      </c>
      <c r="I17" s="307">
        <f t="shared" ca="1" si="3"/>
        <v>4.1199999999999939</v>
      </c>
      <c r="K17" s="303">
        <f ca="1">IFERROR(MATCH(TRUE,OFFSET(CalculationsAndCharts!$AN$33,K16,0,'Transaction Summary'!$C$2-K16,1),0)+K16,"")</f>
        <v>99</v>
      </c>
      <c r="L17" s="304">
        <f ca="1">IFERROR(OFFSET(CalculationsAndCharts!$B$32,'Transaction Summary'!K17,0,1,1),"")</f>
        <v>41446</v>
      </c>
      <c r="M17" s="305">
        <f ca="1">IFERROR(OFFSET(CalculationsAndCharts!$AR$32,'Transaction Summary'!K17,0,1,1),"")</f>
        <v>50.3</v>
      </c>
      <c r="N17" s="306">
        <f ca="1">IFERROR(MATCH(TRUE,OFFSET(CalculationsAndCharts!$AQ$33,N16,0,'Transaction Summary'!$C$2-N16,1),0)+N16,"")</f>
        <v>74</v>
      </c>
      <c r="O17" s="304">
        <f ca="1">IFERROR(OFFSET(CalculationsAndCharts!$B$32,'Transaction Summary'!N17,0,1,1),"")</f>
        <v>41484</v>
      </c>
      <c r="P17" s="305">
        <f ca="1">IFERROR(OFFSET(CalculationsAndCharts!$AS$32,'Transaction Summary'!N17,0,1,1),"")</f>
        <v>53.81</v>
      </c>
      <c r="Q17" s="305">
        <f t="shared" ref="Q17" ca="1" si="6">IFERROR(M17-P17,"")</f>
        <v>-3.5100000000000051</v>
      </c>
      <c r="R17" s="307">
        <f t="shared" ref="R17" ca="1" si="7">IFERROR(Q17+IF(""=R18,0,R18),"")</f>
        <v>-20.710000000000004</v>
      </c>
    </row>
    <row r="18" spans="2:18" x14ac:dyDescent="0.25">
      <c r="B18" s="303">
        <f ca="1">IFERROR(MATCH(TRUE,OFFSET(CalculationsAndCharts!$AE$33,B17,0,'Transaction Summary'!$C$2-B17,1),0)+B17,"")</f>
        <v>110</v>
      </c>
      <c r="C18" s="304">
        <f ca="1">IFERROR(OFFSET(CalculationsAndCharts!$B$32,'Transaction Summary'!B18,0,1,1),"")</f>
        <v>41431</v>
      </c>
      <c r="D18" s="305">
        <f ca="1">IFERROR(OFFSET(CalculationsAndCharts!$AI$32,'Transaction Summary'!B18,0,1,1),"")</f>
        <v>50.43</v>
      </c>
      <c r="E18" s="306">
        <f ca="1">IFERROR(MATCH(TRUE,OFFSET(CalculationsAndCharts!$AH$33,E17,0,'Transaction Summary'!$C$2-E17,1),0)+E17,"")</f>
        <v>99</v>
      </c>
      <c r="F18" s="304">
        <f ca="1">IFERROR(OFFSET(CalculationsAndCharts!$B$32,'Transaction Summary'!E18,0,1,1),"")</f>
        <v>41446</v>
      </c>
      <c r="G18" s="305">
        <f ca="1">IFERROR(OFFSET(CalculationsAndCharts!$AJ$32,'Transaction Summary'!E18,0,1,1),"")</f>
        <v>50.3</v>
      </c>
      <c r="H18" s="305">
        <f t="shared" ca="1" si="2"/>
        <v>-0.13000000000000256</v>
      </c>
      <c r="I18" s="307">
        <f t="shared" ca="1" si="3"/>
        <v>3.3199999999999967</v>
      </c>
      <c r="K18" s="303">
        <f ca="1">IFERROR(MATCH(TRUE,OFFSET(CalculationsAndCharts!$AN$33,K17,0,'Transaction Summary'!$C$2-K17,1),0)+K17,"")</f>
        <v>115</v>
      </c>
      <c r="L18" s="304">
        <f ca="1">IFERROR(OFFSET(CalculationsAndCharts!$B$32,'Transaction Summary'!K18,0,1,1),"")</f>
        <v>41424</v>
      </c>
      <c r="M18" s="305">
        <f ca="1">IFERROR(OFFSET(CalculationsAndCharts!$AR$32,'Transaction Summary'!K18,0,1,1),"")</f>
        <v>53.94</v>
      </c>
      <c r="N18" s="306">
        <f ca="1">IFERROR(MATCH(TRUE,OFFSET(CalculationsAndCharts!$AQ$33,N17,0,'Transaction Summary'!$C$2-N17,1),0)+N17,"")</f>
        <v>110</v>
      </c>
      <c r="O18" s="304">
        <f ca="1">IFERROR(OFFSET(CalculationsAndCharts!$B$32,'Transaction Summary'!N18,0,1,1),"")</f>
        <v>41431</v>
      </c>
      <c r="P18" s="305">
        <f ca="1">IFERROR(OFFSET(CalculationsAndCharts!$AS$32,'Transaction Summary'!N18,0,1,1),"")</f>
        <v>50.43</v>
      </c>
      <c r="Q18" s="305">
        <f t="shared" ref="Q18" ca="1" si="8">IFERROR(M18-P18,"")</f>
        <v>3.509999999999998</v>
      </c>
      <c r="R18" s="307">
        <f t="shared" ref="R18" ca="1" si="9">IFERROR(Q18+IF(""=R19,0,R19),"")</f>
        <v>-17.2</v>
      </c>
    </row>
    <row r="19" spans="2:18" x14ac:dyDescent="0.25">
      <c r="B19" s="303">
        <f ca="1">IFERROR(MATCH(TRUE,OFFSET(CalculationsAndCharts!$AE$33,B18,0,'Transaction Summary'!$C$2-B18,1),0)+B18,"")</f>
        <v>152</v>
      </c>
      <c r="C19" s="304">
        <f ca="1">IFERROR(OFFSET(CalculationsAndCharts!$B$32,'Transaction Summary'!B19,0,1,1),"")</f>
        <v>41372</v>
      </c>
      <c r="D19" s="305">
        <f ca="1">IFERROR(OFFSET(CalculationsAndCharts!$AI$32,'Transaction Summary'!B19,0,1,1),"")</f>
        <v>50.28</v>
      </c>
      <c r="E19" s="306">
        <f ca="1">IFERROR(MATCH(TRUE,OFFSET(CalculationsAndCharts!$AH$33,E18,0,'Transaction Summary'!$C$2-E18,1),0)+E18,"")</f>
        <v>115</v>
      </c>
      <c r="F19" s="304">
        <f ca="1">IFERROR(OFFSET(CalculationsAndCharts!$B$32,'Transaction Summary'!E19,0,1,1),"")</f>
        <v>41424</v>
      </c>
      <c r="G19" s="305">
        <f ca="1">IFERROR(OFFSET(CalculationsAndCharts!$AJ$32,'Transaction Summary'!E19,0,1,1),"")</f>
        <v>53.94</v>
      </c>
      <c r="H19" s="305">
        <f t="shared" ca="1" si="2"/>
        <v>3.6599999999999966</v>
      </c>
      <c r="I19" s="307">
        <f t="shared" ca="1" si="3"/>
        <v>3.4499999999999993</v>
      </c>
      <c r="K19" s="303">
        <f ca="1">IFERROR(MATCH(TRUE,OFFSET(CalculationsAndCharts!$AN$33,K18,0,'Transaction Summary'!$C$2-K18,1),0)+K18,"")</f>
        <v>174</v>
      </c>
      <c r="L19" s="304">
        <f ca="1">IFERROR(OFFSET(CalculationsAndCharts!$B$32,'Transaction Summary'!K19,0,1,1),"")</f>
        <v>41339</v>
      </c>
      <c r="M19" s="305">
        <f ca="1">IFERROR(OFFSET(CalculationsAndCharts!$AR$32,'Transaction Summary'!K19,0,1,1),"")</f>
        <v>49.09</v>
      </c>
      <c r="N19" s="306">
        <f ca="1">IFERROR(MATCH(TRUE,OFFSET(CalculationsAndCharts!$AQ$33,N18,0,'Transaction Summary'!$C$2-N18,1),0)+N18,"")</f>
        <v>152</v>
      </c>
      <c r="O19" s="304">
        <f ca="1">IFERROR(OFFSET(CalculationsAndCharts!$B$32,'Transaction Summary'!N19,0,1,1),"")</f>
        <v>41372</v>
      </c>
      <c r="P19" s="305">
        <f ca="1">IFERROR(OFFSET(CalculationsAndCharts!$AS$32,'Transaction Summary'!N19,0,1,1),"")</f>
        <v>50.28</v>
      </c>
      <c r="Q19" s="305">
        <f t="shared" ref="Q19:Q20" ca="1" si="10">IFERROR(M19-P19,"")</f>
        <v>-1.1899999999999977</v>
      </c>
      <c r="R19" s="307">
        <f t="shared" ref="R19:R20" ca="1" si="11">IFERROR(Q19+IF(""=R20,0,R20),"")</f>
        <v>-20.709999999999997</v>
      </c>
    </row>
    <row r="20" spans="2:18" x14ac:dyDescent="0.25">
      <c r="B20" s="303">
        <f ca="1">IFERROR(MATCH(TRUE,OFFSET(CalculationsAndCharts!$AE$33,B19,0,'Transaction Summary'!$C$2-B19,1),0)+B19,"")</f>
        <v>191</v>
      </c>
      <c r="C20" s="304">
        <f ca="1">IFERROR(OFFSET(CalculationsAndCharts!$B$32,'Transaction Summary'!B20,0,1,1),"")</f>
        <v>41313</v>
      </c>
      <c r="D20" s="305">
        <f ca="1">IFERROR(OFFSET(CalculationsAndCharts!$AI$32,'Transaction Summary'!B20,0,1,1),"")</f>
        <v>45.49</v>
      </c>
      <c r="E20" s="306">
        <f ca="1">IFERROR(MATCH(TRUE,OFFSET(CalculationsAndCharts!$AH$33,E19,0,'Transaction Summary'!$C$2-E19,1),0)+E19,"")</f>
        <v>174</v>
      </c>
      <c r="F20" s="304">
        <f ca="1">IFERROR(OFFSET(CalculationsAndCharts!$B$32,'Transaction Summary'!E20,0,1,1),"")</f>
        <v>41339</v>
      </c>
      <c r="G20" s="305">
        <f ca="1">IFERROR(OFFSET(CalculationsAndCharts!$AJ$32,'Transaction Summary'!E20,0,1,1),"")</f>
        <v>49.09</v>
      </c>
      <c r="H20" s="305">
        <f t="shared" ca="1" si="2"/>
        <v>3.6000000000000014</v>
      </c>
      <c r="I20" s="307">
        <f t="shared" ca="1" si="3"/>
        <v>-0.2099999999999973</v>
      </c>
      <c r="K20" s="303">
        <f ca="1">IFERROR(MATCH(TRUE,OFFSET(CalculationsAndCharts!$AN$33,K19,0,'Transaction Summary'!$C$2-K19,1),0)+K19,"")</f>
        <v>214</v>
      </c>
      <c r="L20" s="304">
        <f ca="1">IFERROR(OFFSET(CalculationsAndCharts!$B$32,'Transaction Summary'!K20,0,1,1),"")</f>
        <v>41281</v>
      </c>
      <c r="M20" s="305">
        <f ca="1">IFERROR(OFFSET(CalculationsAndCharts!$AR$32,'Transaction Summary'!K20,0,1,1),"")</f>
        <v>44.44</v>
      </c>
      <c r="N20" s="306">
        <f ca="1">IFERROR(MATCH(TRUE,OFFSET(CalculationsAndCharts!$AQ$33,N19,0,'Transaction Summary'!$C$2-N19,1),0)+N19,"")</f>
        <v>191</v>
      </c>
      <c r="O20" s="304">
        <f ca="1">IFERROR(OFFSET(CalculationsAndCharts!$B$32,'Transaction Summary'!N20,0,1,1),"")</f>
        <v>41313</v>
      </c>
      <c r="P20" s="305">
        <f ca="1">IFERROR(OFFSET(CalculationsAndCharts!$AS$32,'Transaction Summary'!N20,0,1,1),"")</f>
        <v>45.49</v>
      </c>
      <c r="Q20" s="305">
        <f t="shared" ca="1" si="10"/>
        <v>-1.0500000000000043</v>
      </c>
      <c r="R20" s="307">
        <f t="shared" ca="1" si="11"/>
        <v>-19.52</v>
      </c>
    </row>
    <row r="21" spans="2:18" x14ac:dyDescent="0.25">
      <c r="B21" s="303">
        <f ca="1">IFERROR(MATCH(TRUE,OFFSET(CalculationsAndCharts!$AE$33,B20,0,'Transaction Summary'!$C$2-B20,1),0)+B20,"")</f>
        <v>231</v>
      </c>
      <c r="C21" s="304">
        <f ca="1">IFERROR(OFFSET(CalculationsAndCharts!$B$32,'Transaction Summary'!B21,0,1,1),"")</f>
        <v>41254</v>
      </c>
      <c r="D21" s="305">
        <f ca="1">IFERROR(OFFSET(CalculationsAndCharts!$AI$32,'Transaction Summary'!B21,0,1,1),"")</f>
        <v>45.65</v>
      </c>
      <c r="E21" s="306">
        <f ca="1">IFERROR(MATCH(TRUE,OFFSET(CalculationsAndCharts!$AH$33,E20,0,'Transaction Summary'!$C$2-E20,1),0)+E20,"")</f>
        <v>214</v>
      </c>
      <c r="F21" s="304">
        <f ca="1">IFERROR(OFFSET(CalculationsAndCharts!$B$32,'Transaction Summary'!E21,0,1,1),"")</f>
        <v>41281</v>
      </c>
      <c r="G21" s="305">
        <f ca="1">IFERROR(OFFSET(CalculationsAndCharts!$AJ$32,'Transaction Summary'!E21,0,1,1),"")</f>
        <v>44.44</v>
      </c>
      <c r="H21" s="305">
        <f t="shared" ca="1" si="2"/>
        <v>-1.2100000000000009</v>
      </c>
      <c r="I21" s="307">
        <f t="shared" ca="1" si="3"/>
        <v>-3.8099999999999987</v>
      </c>
      <c r="K21" s="303">
        <f ca="1">IFERROR(MATCH(TRUE,OFFSET(CalculationsAndCharts!$AN$33,K20,0,'Transaction Summary'!$C$2-K20,1),0)+K20,"")</f>
        <v>255</v>
      </c>
      <c r="L21" s="304">
        <f ca="1">IFERROR(OFFSET(CalculationsAndCharts!$B$32,'Transaction Summary'!K21,0,1,1),"")</f>
        <v>41219</v>
      </c>
      <c r="M21" s="305">
        <f ca="1">IFERROR(OFFSET(CalculationsAndCharts!$AR$32,'Transaction Summary'!K21,0,1,1),"")</f>
        <v>47.89</v>
      </c>
      <c r="N21" s="306">
        <f ca="1">IFERROR(MATCH(TRUE,OFFSET(CalculationsAndCharts!$AQ$33,N20,0,'Transaction Summary'!$C$2-N20,1),0)+N20,"")</f>
        <v>231</v>
      </c>
      <c r="O21" s="304">
        <f ca="1">IFERROR(OFFSET(CalculationsAndCharts!$B$32,'Transaction Summary'!N21,0,1,1),"")</f>
        <v>41254</v>
      </c>
      <c r="P21" s="305">
        <f ca="1">IFERROR(OFFSET(CalculationsAndCharts!$AS$32,'Transaction Summary'!N21,0,1,1),"")</f>
        <v>45.65</v>
      </c>
      <c r="Q21" s="305">
        <f t="shared" ref="Q21:Q24" ca="1" si="12">IFERROR(M21-P21,"")</f>
        <v>2.240000000000002</v>
      </c>
      <c r="R21" s="307">
        <f t="shared" ref="R21:R24" ca="1" si="13">IFERROR(Q21+IF(""=R22,0,R22),"")</f>
        <v>-18.469999999999995</v>
      </c>
    </row>
    <row r="22" spans="2:18" x14ac:dyDescent="0.25">
      <c r="B22" s="303">
        <f ca="1">IFERROR(MATCH(TRUE,OFFSET(CalculationsAndCharts!$AE$33,B21,0,'Transaction Summary'!$C$2-B21,1),0)+B21,"")</f>
        <v>274</v>
      </c>
      <c r="C22" s="304">
        <f ca="1">IFERROR(OFFSET(CalculationsAndCharts!$B$32,'Transaction Summary'!B22,0,1,1),"")</f>
        <v>41190</v>
      </c>
      <c r="D22" s="305">
        <f ca="1">IFERROR(OFFSET(CalculationsAndCharts!$AI$32,'Transaction Summary'!B22,0,1,1),"")</f>
        <v>51.78</v>
      </c>
      <c r="E22" s="306">
        <f ca="1">IFERROR(MATCH(TRUE,OFFSET(CalculationsAndCharts!$AH$33,E21,0,'Transaction Summary'!$C$2-E21,1),0)+E21,"")</f>
        <v>255</v>
      </c>
      <c r="F22" s="304">
        <f ca="1">IFERROR(OFFSET(CalculationsAndCharts!$B$32,'Transaction Summary'!E22,0,1,1),"")</f>
        <v>41219</v>
      </c>
      <c r="G22" s="305">
        <f ca="1">IFERROR(OFFSET(CalculationsAndCharts!$AJ$32,'Transaction Summary'!E22,0,1,1),"")</f>
        <v>47.89</v>
      </c>
      <c r="H22" s="305">
        <f t="shared" ca="1" si="2"/>
        <v>-3.8900000000000006</v>
      </c>
      <c r="I22" s="307">
        <f t="shared" ca="1" si="3"/>
        <v>-2.5999999999999979</v>
      </c>
      <c r="K22" s="303">
        <f ca="1">IFERROR(MATCH(TRUE,OFFSET(CalculationsAndCharts!$AN$33,K21,0,'Transaction Summary'!$C$2-K21,1),0)+K21,"")</f>
        <v>314</v>
      </c>
      <c r="L22" s="304">
        <f ca="1">IFERROR(OFFSET(CalculationsAndCharts!$B$32,'Transaction Summary'!K22,0,1,1),"")</f>
        <v>41131</v>
      </c>
      <c r="M22" s="305">
        <f ca="1">IFERROR(OFFSET(CalculationsAndCharts!$AR$32,'Transaction Summary'!K22,0,1,1),"")</f>
        <v>51.16</v>
      </c>
      <c r="N22" s="306">
        <f ca="1">IFERROR(MATCH(TRUE,OFFSET(CalculationsAndCharts!$AQ$33,N21,0,'Transaction Summary'!$C$2-N21,1),0)+N21,"")</f>
        <v>274</v>
      </c>
      <c r="O22" s="304">
        <f ca="1">IFERROR(OFFSET(CalculationsAndCharts!$B$32,'Transaction Summary'!N22,0,1,1),"")</f>
        <v>41190</v>
      </c>
      <c r="P22" s="305">
        <f ca="1">IFERROR(OFFSET(CalculationsAndCharts!$AS$32,'Transaction Summary'!N22,0,1,1),"")</f>
        <v>51.78</v>
      </c>
      <c r="Q22" s="305">
        <f t="shared" ca="1" si="12"/>
        <v>-0.62000000000000455</v>
      </c>
      <c r="R22" s="307">
        <f t="shared" ca="1" si="13"/>
        <v>-20.709999999999997</v>
      </c>
    </row>
    <row r="23" spans="2:18" x14ac:dyDescent="0.25">
      <c r="B23" s="303">
        <f ca="1">IFERROR(MATCH(TRUE,OFFSET(CalculationsAndCharts!$AE$33,B22,0,'Transaction Summary'!$C$2-B22,1),0)+B22,"")</f>
        <v>337</v>
      </c>
      <c r="C23" s="304">
        <f ca="1">IFERROR(OFFSET(CalculationsAndCharts!$B$32,'Transaction Summary'!B23,0,1,1),"")</f>
        <v>41100</v>
      </c>
      <c r="D23" s="305">
        <f ca="1">IFERROR(OFFSET(CalculationsAndCharts!$AI$32,'Transaction Summary'!B23,0,1,1),"")</f>
        <v>55.04</v>
      </c>
      <c r="E23" s="306">
        <f ca="1">IFERROR(MATCH(TRUE,OFFSET(CalculationsAndCharts!$AH$33,E22,0,'Transaction Summary'!$C$2-E22,1),0)+E22,"")</f>
        <v>314</v>
      </c>
      <c r="F23" s="304">
        <f ca="1">IFERROR(OFFSET(CalculationsAndCharts!$B$32,'Transaction Summary'!E23,0,1,1),"")</f>
        <v>41131</v>
      </c>
      <c r="G23" s="305">
        <f ca="1">IFERROR(OFFSET(CalculationsAndCharts!$AJ$32,'Transaction Summary'!E23,0,1,1),"")</f>
        <v>51.16</v>
      </c>
      <c r="H23" s="305">
        <f t="shared" ca="1" si="2"/>
        <v>-3.8800000000000026</v>
      </c>
      <c r="I23" s="307">
        <f t="shared" ca="1" si="3"/>
        <v>1.2900000000000027</v>
      </c>
      <c r="K23" s="303">
        <f ca="1">IFERROR(MATCH(TRUE,OFFSET(CalculationsAndCharts!$AN$33,K22,0,'Transaction Summary'!$C$2-K22,1),0)+K22,"")</f>
        <v>363</v>
      </c>
      <c r="L23" s="304">
        <f ca="1">IFERROR(OFFSET(CalculationsAndCharts!$B$32,'Transaction Summary'!K23,0,1,1),"")</f>
        <v>41061</v>
      </c>
      <c r="M23" s="305">
        <f ca="1">IFERROR(OFFSET(CalculationsAndCharts!$AR$32,'Transaction Summary'!K23,0,1,1),"")</f>
        <v>48.42</v>
      </c>
      <c r="N23" s="306">
        <f ca="1">IFERROR(MATCH(TRUE,OFFSET(CalculationsAndCharts!$AQ$33,N22,0,'Transaction Summary'!$C$2-N22,1),0)+N22,"")</f>
        <v>337</v>
      </c>
      <c r="O23" s="304">
        <f ca="1">IFERROR(OFFSET(CalculationsAndCharts!$B$32,'Transaction Summary'!N23,0,1,1),"")</f>
        <v>41100</v>
      </c>
      <c r="P23" s="305">
        <f ca="1">IFERROR(OFFSET(CalculationsAndCharts!$AS$32,'Transaction Summary'!N23,0,1,1),"")</f>
        <v>55.04</v>
      </c>
      <c r="Q23" s="305">
        <f t="shared" ca="1" si="12"/>
        <v>-6.6199999999999974</v>
      </c>
      <c r="R23" s="307">
        <f t="shared" ca="1" si="13"/>
        <v>-20.089999999999993</v>
      </c>
    </row>
    <row r="24" spans="2:18" x14ac:dyDescent="0.25">
      <c r="B24" s="303">
        <f ca="1">IFERROR(MATCH(TRUE,OFFSET(CalculationsAndCharts!$AE$33,B23,0,'Transaction Summary'!$C$2-B23,1),0)+B23,"")</f>
        <v>374</v>
      </c>
      <c r="C24" s="304">
        <f ca="1">IFERROR(OFFSET(CalculationsAndCharts!$B$32,'Transaction Summary'!B24,0,1,1),"")</f>
        <v>41045</v>
      </c>
      <c r="D24" s="305">
        <f ca="1">IFERROR(OFFSET(CalculationsAndCharts!$AI$32,'Transaction Summary'!B24,0,1,1),"")</f>
        <v>47</v>
      </c>
      <c r="E24" s="306">
        <f ca="1">IFERROR(MATCH(TRUE,OFFSET(CalculationsAndCharts!$AH$33,E23,0,'Transaction Summary'!$C$2-E23,1),0)+E23,"")</f>
        <v>363</v>
      </c>
      <c r="F24" s="304">
        <f ca="1">IFERROR(OFFSET(CalculationsAndCharts!$B$32,'Transaction Summary'!E24,0,1,1),"")</f>
        <v>41061</v>
      </c>
      <c r="G24" s="305">
        <f ca="1">IFERROR(OFFSET(CalculationsAndCharts!$AJ$32,'Transaction Summary'!E24,0,1,1),"")</f>
        <v>48.42</v>
      </c>
      <c r="H24" s="305">
        <f t="shared" ca="1" si="2"/>
        <v>1.4200000000000017</v>
      </c>
      <c r="I24" s="307">
        <f t="shared" ca="1" si="3"/>
        <v>5.1700000000000053</v>
      </c>
      <c r="K24" s="303">
        <f ca="1">IFERROR(MATCH(TRUE,OFFSET(CalculationsAndCharts!$AN$33,K23,0,'Transaction Summary'!$C$2-K23,1),0)+K23,"")</f>
        <v>382</v>
      </c>
      <c r="L24" s="304">
        <f ca="1">IFERROR(OFFSET(CalculationsAndCharts!$B$32,'Transaction Summary'!K24,0,1,1),"")</f>
        <v>41033</v>
      </c>
      <c r="M24" s="305">
        <f ca="1">IFERROR(OFFSET(CalculationsAndCharts!$AR$32,'Transaction Summary'!K24,0,1,1),"")</f>
        <v>48</v>
      </c>
      <c r="N24" s="306">
        <f ca="1">IFERROR(MATCH(TRUE,OFFSET(CalculationsAndCharts!$AQ$33,N23,0,'Transaction Summary'!$C$2-N23,1),0)+N23,"")</f>
        <v>374</v>
      </c>
      <c r="O24" s="304">
        <f ca="1">IFERROR(OFFSET(CalculationsAndCharts!$B$32,'Transaction Summary'!N24,0,1,1),"")</f>
        <v>41045</v>
      </c>
      <c r="P24" s="305">
        <f ca="1">IFERROR(OFFSET(CalculationsAndCharts!$AS$32,'Transaction Summary'!N24,0,1,1),"")</f>
        <v>47</v>
      </c>
      <c r="Q24" s="305">
        <f t="shared" ca="1" si="12"/>
        <v>1</v>
      </c>
      <c r="R24" s="307">
        <f t="shared" ca="1" si="13"/>
        <v>-13.469999999999995</v>
      </c>
    </row>
    <row r="25" spans="2:18" x14ac:dyDescent="0.25">
      <c r="B25" s="303">
        <f ca="1">IFERROR(MATCH(TRUE,OFFSET(CalculationsAndCharts!$AE$33,B24,0,'Transaction Summary'!$C$2-B24,1),0)+B24,"")</f>
        <v>403</v>
      </c>
      <c r="C25" s="304">
        <f ca="1">IFERROR(OFFSET(CalculationsAndCharts!$B$32,'Transaction Summary'!B25,0,1,1),"")</f>
        <v>41003</v>
      </c>
      <c r="D25" s="305">
        <f ca="1">IFERROR(OFFSET(CalculationsAndCharts!$AI$32,'Transaction Summary'!B25,0,1,1),"")</f>
        <v>46.81</v>
      </c>
      <c r="E25" s="306">
        <f ca="1">IFERROR(MATCH(TRUE,OFFSET(CalculationsAndCharts!$AH$33,E24,0,'Transaction Summary'!$C$2-E24,1),0)+E24,"")</f>
        <v>382</v>
      </c>
      <c r="F25" s="304">
        <f ca="1">IFERROR(OFFSET(CalculationsAndCharts!$B$32,'Transaction Summary'!E25,0,1,1),"")</f>
        <v>41033</v>
      </c>
      <c r="G25" s="305">
        <f ca="1">IFERROR(OFFSET(CalculationsAndCharts!$AJ$32,'Transaction Summary'!E25,0,1,1),"")</f>
        <v>48</v>
      </c>
      <c r="H25" s="305">
        <f t="shared" ca="1" si="2"/>
        <v>1.1899999999999977</v>
      </c>
      <c r="I25" s="307">
        <f t="shared" ca="1" si="3"/>
        <v>3.7500000000000036</v>
      </c>
      <c r="K25" s="303">
        <f ca="1">IFERROR(MATCH(TRUE,OFFSET(CalculationsAndCharts!$AN$33,K24,0,'Transaction Summary'!$C$2-K24,1),0)+K24,"")</f>
        <v>422</v>
      </c>
      <c r="L25" s="304">
        <f ca="1">IFERROR(OFFSET(CalculationsAndCharts!$B$32,'Transaction Summary'!K25,0,1,1),"")</f>
        <v>40976</v>
      </c>
      <c r="M25" s="305">
        <f ca="1">IFERROR(OFFSET(CalculationsAndCharts!$AR$32,'Transaction Summary'!K25,0,1,1),"")</f>
        <v>42.6</v>
      </c>
      <c r="N25" s="306">
        <f ca="1">IFERROR(MATCH(TRUE,OFFSET(CalculationsAndCharts!$AQ$33,N24,0,'Transaction Summary'!$C$2-N24,1),0)+N24,"")</f>
        <v>403</v>
      </c>
      <c r="O25" s="304">
        <f ca="1">IFERROR(OFFSET(CalculationsAndCharts!$B$32,'Transaction Summary'!N25,0,1,1),"")</f>
        <v>41003</v>
      </c>
      <c r="P25" s="305">
        <f ca="1">IFERROR(OFFSET(CalculationsAndCharts!$AS$32,'Transaction Summary'!N25,0,1,1),"")</f>
        <v>46.81</v>
      </c>
      <c r="Q25" s="305">
        <f t="shared" ref="Q25:Q27" ca="1" si="14">IFERROR(M25-P25,"")</f>
        <v>-4.2100000000000009</v>
      </c>
      <c r="R25" s="307">
        <f t="shared" ref="R25:R27" ca="1" si="15">IFERROR(Q25+IF(""=R26,0,R26),"")</f>
        <v>-14.469999999999995</v>
      </c>
    </row>
    <row r="26" spans="2:18" x14ac:dyDescent="0.25">
      <c r="B26" s="303">
        <f ca="1">IFERROR(MATCH(TRUE,OFFSET(CalculationsAndCharts!$AE$33,B25,0,'Transaction Summary'!$C$2-B25,1),0)+B25,"")</f>
        <v>435</v>
      </c>
      <c r="C26" s="304">
        <f ca="1">IFERROR(OFFSET(CalculationsAndCharts!$B$32,'Transaction Summary'!B26,0,1,1),"")</f>
        <v>40956</v>
      </c>
      <c r="D26" s="305">
        <f ca="1">IFERROR(OFFSET(CalculationsAndCharts!$AI$32,'Transaction Summary'!B26,0,1,1),"")</f>
        <v>42.05</v>
      </c>
      <c r="E26" s="306">
        <f ca="1">IFERROR(MATCH(TRUE,OFFSET(CalculationsAndCharts!$AH$33,E25,0,'Transaction Summary'!$C$2-E25,1),0)+E25,"")</f>
        <v>422</v>
      </c>
      <c r="F26" s="304">
        <f ca="1">IFERROR(OFFSET(CalculationsAndCharts!$B$32,'Transaction Summary'!E26,0,1,1),"")</f>
        <v>40976</v>
      </c>
      <c r="G26" s="305">
        <f ca="1">IFERROR(OFFSET(CalculationsAndCharts!$AJ$32,'Transaction Summary'!E26,0,1,1),"")</f>
        <v>42.6</v>
      </c>
      <c r="H26" s="305">
        <f t="shared" ca="1" si="2"/>
        <v>0.55000000000000426</v>
      </c>
      <c r="I26" s="307">
        <f t="shared" ca="1" si="3"/>
        <v>2.5600000000000058</v>
      </c>
      <c r="K26" s="303">
        <f ca="1">IFERROR(MATCH(TRUE,OFFSET(CalculationsAndCharts!$AN$33,K25,0,'Transaction Summary'!$C$2-K25,1),0)+K25,"")</f>
        <v>452</v>
      </c>
      <c r="L26" s="304">
        <f ca="1">IFERROR(OFFSET(CalculationsAndCharts!$B$32,'Transaction Summary'!K26,0,1,1),"")</f>
        <v>40933</v>
      </c>
      <c r="M26" s="305">
        <f ca="1">IFERROR(OFFSET(CalculationsAndCharts!$AR$32,'Transaction Summary'!K26,0,1,1),"")</f>
        <v>41.87</v>
      </c>
      <c r="N26" s="306">
        <f ca="1">IFERROR(MATCH(TRUE,OFFSET(CalculationsAndCharts!$AQ$33,N25,0,'Transaction Summary'!$C$2-N25,1),0)+N25,"")</f>
        <v>435</v>
      </c>
      <c r="O26" s="304">
        <f ca="1">IFERROR(OFFSET(CalculationsAndCharts!$B$32,'Transaction Summary'!N26,0,1,1),"")</f>
        <v>40956</v>
      </c>
      <c r="P26" s="305">
        <f ca="1">IFERROR(OFFSET(CalculationsAndCharts!$AS$32,'Transaction Summary'!N26,0,1,1),"")</f>
        <v>42.05</v>
      </c>
      <c r="Q26" s="305">
        <f t="shared" ca="1" si="14"/>
        <v>-0.17999999999999972</v>
      </c>
      <c r="R26" s="307">
        <f t="shared" ca="1" si="15"/>
        <v>-10.259999999999994</v>
      </c>
    </row>
    <row r="27" spans="2:18" x14ac:dyDescent="0.25">
      <c r="B27" s="303">
        <f ca="1">IFERROR(MATCH(TRUE,OFFSET(CalculationsAndCharts!$AE$33,B26,0,'Transaction Summary'!$C$2-B26,1),0)+B26,"")</f>
        <v>464</v>
      </c>
      <c r="C27" s="304">
        <f ca="1">IFERROR(OFFSET(CalculationsAndCharts!$B$32,'Transaction Summary'!B27,0,1,1),"")</f>
        <v>40914</v>
      </c>
      <c r="D27" s="305">
        <f ca="1">IFERROR(OFFSET(CalculationsAndCharts!$AI$32,'Transaction Summary'!B27,0,1,1),"")</f>
        <v>41.22</v>
      </c>
      <c r="E27" s="306">
        <f ca="1">IFERROR(MATCH(TRUE,OFFSET(CalculationsAndCharts!$AH$33,E26,0,'Transaction Summary'!$C$2-E26,1),0)+E26,"")</f>
        <v>452</v>
      </c>
      <c r="F27" s="304">
        <f ca="1">IFERROR(OFFSET(CalculationsAndCharts!$B$32,'Transaction Summary'!E27,0,1,1),"")</f>
        <v>40933</v>
      </c>
      <c r="G27" s="305">
        <f ca="1">IFERROR(OFFSET(CalculationsAndCharts!$AJ$32,'Transaction Summary'!E27,0,1,1),"")</f>
        <v>41.87</v>
      </c>
      <c r="H27" s="305">
        <f t="shared" ca="1" si="2"/>
        <v>0.64999999999999858</v>
      </c>
      <c r="I27" s="307">
        <f t="shared" ca="1" si="3"/>
        <v>2.0100000000000016</v>
      </c>
      <c r="K27" s="303">
        <f ca="1">IFERROR(MATCH(TRUE,OFFSET(CalculationsAndCharts!$AN$33,K26,0,'Transaction Summary'!$C$2-K26,1),0)+K26,"")</f>
        <v>485</v>
      </c>
      <c r="L27" s="304">
        <f ca="1">IFERROR(OFFSET(CalculationsAndCharts!$B$32,'Transaction Summary'!K27,0,1,1),"")</f>
        <v>40883</v>
      </c>
      <c r="M27" s="305">
        <f ca="1">IFERROR(OFFSET(CalculationsAndCharts!$AR$32,'Transaction Summary'!K27,0,1,1),"")</f>
        <v>40.25</v>
      </c>
      <c r="N27" s="306">
        <f ca="1">IFERROR(MATCH(TRUE,OFFSET(CalculationsAndCharts!$AQ$33,N26,0,'Transaction Summary'!$C$2-N26,1),0)+N26,"")</f>
        <v>464</v>
      </c>
      <c r="O27" s="304">
        <f ca="1">IFERROR(OFFSET(CalculationsAndCharts!$B$32,'Transaction Summary'!N27,0,1,1),"")</f>
        <v>40914</v>
      </c>
      <c r="P27" s="305">
        <f ca="1">IFERROR(OFFSET(CalculationsAndCharts!$AS$32,'Transaction Summary'!N27,0,1,1),"")</f>
        <v>41.22</v>
      </c>
      <c r="Q27" s="305">
        <f t="shared" ca="1" si="14"/>
        <v>-0.96999999999999886</v>
      </c>
      <c r="R27" s="307">
        <f t="shared" ca="1" si="15"/>
        <v>-10.079999999999995</v>
      </c>
    </row>
    <row r="28" spans="2:18" x14ac:dyDescent="0.25">
      <c r="B28" s="303">
        <f ca="1">IFERROR(MATCH(TRUE,OFFSET(CalculationsAndCharts!$AE$33,B27,0,'Transaction Summary'!$C$2-B27,1),0)+B27,"")</f>
        <v>508</v>
      </c>
      <c r="C28" s="304">
        <f ca="1">IFERROR(OFFSET(CalculationsAndCharts!$B$32,'Transaction Summary'!B28,0,1,1),"")</f>
        <v>40849</v>
      </c>
      <c r="D28" s="305">
        <f ca="1">IFERROR(OFFSET(CalculationsAndCharts!$AI$32,'Transaction Summary'!B28,0,1,1),"")</f>
        <v>39.39</v>
      </c>
      <c r="E28" s="306">
        <f ca="1">IFERROR(MATCH(TRUE,OFFSET(CalculationsAndCharts!$AH$33,E27,0,'Transaction Summary'!$C$2-E27,1),0)+E27,"")</f>
        <v>485</v>
      </c>
      <c r="F28" s="304">
        <f ca="1">IFERROR(OFFSET(CalculationsAndCharts!$B$32,'Transaction Summary'!E28,0,1,1),"")</f>
        <v>40883</v>
      </c>
      <c r="G28" s="305">
        <f ca="1">IFERROR(OFFSET(CalculationsAndCharts!$AJ$32,'Transaction Summary'!E28,0,1,1),"")</f>
        <v>40.25</v>
      </c>
      <c r="H28" s="305">
        <f t="shared" ca="1" si="2"/>
        <v>0.85999999999999943</v>
      </c>
      <c r="I28" s="307">
        <f t="shared" ca="1" si="3"/>
        <v>1.360000000000003</v>
      </c>
      <c r="K28" s="303">
        <f ca="1">IFERROR(MATCH(TRUE,OFFSET(CalculationsAndCharts!$AN$33,K27,0,'Transaction Summary'!$C$2-K27,1),0)+K27,"")</f>
        <v>516</v>
      </c>
      <c r="L28" s="304">
        <f ca="1">IFERROR(OFFSET(CalculationsAndCharts!$B$32,'Transaction Summary'!K28,0,1,1),"")</f>
        <v>40837</v>
      </c>
      <c r="M28" s="305">
        <f ca="1">IFERROR(OFFSET(CalculationsAndCharts!$AR$32,'Transaction Summary'!K28,0,1,1),"")</f>
        <v>40.11</v>
      </c>
      <c r="N28" s="306">
        <f ca="1">IFERROR(MATCH(TRUE,OFFSET(CalculationsAndCharts!$AQ$33,N27,0,'Transaction Summary'!$C$2-N27,1),0)+N27,"")</f>
        <v>508</v>
      </c>
      <c r="O28" s="304">
        <f ca="1">IFERROR(OFFSET(CalculationsAndCharts!$B$32,'Transaction Summary'!N28,0,1,1),"")</f>
        <v>40849</v>
      </c>
      <c r="P28" s="305">
        <f ca="1">IFERROR(OFFSET(CalculationsAndCharts!$AS$32,'Transaction Summary'!N28,0,1,1),"")</f>
        <v>39.39</v>
      </c>
      <c r="Q28" s="305">
        <f t="shared" ref="Q28:Q33" ca="1" si="16">IFERROR(M28-P28,"")</f>
        <v>0.71999999999999886</v>
      </c>
      <c r="R28" s="307">
        <f t="shared" ref="R28:R33" ca="1" si="17">IFERROR(Q28+IF(""=R29,0,R29),"")</f>
        <v>-9.1099999999999959</v>
      </c>
    </row>
    <row r="29" spans="2:18" x14ac:dyDescent="0.25">
      <c r="B29" s="303">
        <f ca="1">IFERROR(MATCH(TRUE,OFFSET(CalculationsAndCharts!$AE$33,B28,0,'Transaction Summary'!$C$2-B28,1),0)+B28,"")</f>
        <v>542</v>
      </c>
      <c r="C29" s="304">
        <f ca="1">IFERROR(OFFSET(CalculationsAndCharts!$B$32,'Transaction Summary'!B29,0,1,1),"")</f>
        <v>40801</v>
      </c>
      <c r="D29" s="305">
        <f ca="1">IFERROR(OFFSET(CalculationsAndCharts!$AI$32,'Transaction Summary'!B29,0,1,1),"")</f>
        <v>37.25</v>
      </c>
      <c r="E29" s="306">
        <f ca="1">IFERROR(MATCH(TRUE,OFFSET(CalculationsAndCharts!$AH$33,E28,0,'Transaction Summary'!$C$2-E28,1),0)+E28,"")</f>
        <v>516</v>
      </c>
      <c r="F29" s="304">
        <f ca="1">IFERROR(OFFSET(CalculationsAndCharts!$B$32,'Transaction Summary'!E29,0,1,1),"")</f>
        <v>40837</v>
      </c>
      <c r="G29" s="305">
        <f ca="1">IFERROR(OFFSET(CalculationsAndCharts!$AJ$32,'Transaction Summary'!E29,0,1,1),"")</f>
        <v>40.11</v>
      </c>
      <c r="H29" s="305">
        <f t="shared" ca="1" si="2"/>
        <v>2.8599999999999994</v>
      </c>
      <c r="I29" s="307">
        <f t="shared" ca="1" si="3"/>
        <v>0.50000000000000355</v>
      </c>
      <c r="K29" s="303">
        <f ca="1">IFERROR(MATCH(TRUE,OFFSET(CalculationsAndCharts!$AN$33,K28,0,'Transaction Summary'!$C$2-K28,1),0)+K28,"")</f>
        <v>564</v>
      </c>
      <c r="L29" s="304">
        <f ca="1">IFERROR(OFFSET(CalculationsAndCharts!$B$32,'Transaction Summary'!K29,0,1,1),"")</f>
        <v>40770</v>
      </c>
      <c r="M29" s="305">
        <f ca="1">IFERROR(OFFSET(CalculationsAndCharts!$AR$32,'Transaction Summary'!K29,0,1,1),"")</f>
        <v>31.87</v>
      </c>
      <c r="N29" s="306">
        <f ca="1">IFERROR(MATCH(TRUE,OFFSET(CalculationsAndCharts!$AQ$33,N28,0,'Transaction Summary'!$C$2-N28,1),0)+N28,"")</f>
        <v>542</v>
      </c>
      <c r="O29" s="304">
        <f ca="1">IFERROR(OFFSET(CalculationsAndCharts!$B$32,'Transaction Summary'!N29,0,1,1),"")</f>
        <v>40801</v>
      </c>
      <c r="P29" s="305">
        <f ca="1">IFERROR(OFFSET(CalculationsAndCharts!$AS$32,'Transaction Summary'!N29,0,1,1),"")</f>
        <v>37.25</v>
      </c>
      <c r="Q29" s="305">
        <f t="shared" ca="1" si="16"/>
        <v>-5.379999999999999</v>
      </c>
      <c r="R29" s="307">
        <f t="shared" ca="1" si="17"/>
        <v>-9.8299999999999947</v>
      </c>
    </row>
    <row r="30" spans="2:18" x14ac:dyDescent="0.25">
      <c r="B30" s="303">
        <f ca="1">IFERROR(MATCH(TRUE,OFFSET(CalculationsAndCharts!$AE$33,B29,0,'Transaction Summary'!$C$2-B29,1),0)+B29,"")</f>
        <v>585</v>
      </c>
      <c r="C30" s="304">
        <f ca="1">IFERROR(OFFSET(CalculationsAndCharts!$B$32,'Transaction Summary'!B30,0,1,1),"")</f>
        <v>40739</v>
      </c>
      <c r="D30" s="305">
        <f ca="1">IFERROR(OFFSET(CalculationsAndCharts!$AI$32,'Transaction Summary'!B30,0,1,1),"")</f>
        <v>33.409999999999997</v>
      </c>
      <c r="E30" s="306">
        <f ca="1">IFERROR(MATCH(TRUE,OFFSET(CalculationsAndCharts!$AH$33,E29,0,'Transaction Summary'!$C$2-E29,1),0)+E29,"")</f>
        <v>564</v>
      </c>
      <c r="F30" s="304">
        <f ca="1">IFERROR(OFFSET(CalculationsAndCharts!$B$32,'Transaction Summary'!E30,0,1,1),"")</f>
        <v>40770</v>
      </c>
      <c r="G30" s="305">
        <f ca="1">IFERROR(OFFSET(CalculationsAndCharts!$AJ$32,'Transaction Summary'!E30,0,1,1),"")</f>
        <v>31.87</v>
      </c>
      <c r="H30" s="305">
        <f t="shared" ca="1" si="2"/>
        <v>-1.5399999999999956</v>
      </c>
      <c r="I30" s="307">
        <f t="shared" ca="1" si="3"/>
        <v>-2.3599999999999959</v>
      </c>
      <c r="K30" s="303">
        <f ca="1">IFERROR(MATCH(TRUE,OFFSET(CalculationsAndCharts!$AN$33,K29,0,'Transaction Summary'!$C$2-K29,1),0)+K29,"")</f>
        <v>604</v>
      </c>
      <c r="L30" s="304">
        <f ca="1">IFERROR(OFFSET(CalculationsAndCharts!$B$32,'Transaction Summary'!K30,0,1,1),"")</f>
        <v>40711</v>
      </c>
      <c r="M30" s="305">
        <f ca="1">IFERROR(OFFSET(CalculationsAndCharts!$AR$32,'Transaction Summary'!K30,0,1,1),"")</f>
        <v>33.28</v>
      </c>
      <c r="N30" s="306">
        <f ca="1">IFERROR(MATCH(TRUE,OFFSET(CalculationsAndCharts!$AQ$33,N29,0,'Transaction Summary'!$C$2-N29,1),0)+N29,"")</f>
        <v>585</v>
      </c>
      <c r="O30" s="304">
        <f ca="1">IFERROR(OFFSET(CalculationsAndCharts!$B$32,'Transaction Summary'!N30,0,1,1),"")</f>
        <v>40739</v>
      </c>
      <c r="P30" s="305">
        <f ca="1">IFERROR(OFFSET(CalculationsAndCharts!$AS$32,'Transaction Summary'!N30,0,1,1),"")</f>
        <v>33.409999999999997</v>
      </c>
      <c r="Q30" s="305">
        <f t="shared" ca="1" si="16"/>
        <v>-0.12999999999999545</v>
      </c>
      <c r="R30" s="307">
        <f t="shared" ca="1" si="17"/>
        <v>-4.4499999999999957</v>
      </c>
    </row>
    <row r="31" spans="2:18" x14ac:dyDescent="0.25">
      <c r="B31" s="303">
        <f ca="1">IFERROR(MATCH(TRUE,OFFSET(CalculationsAndCharts!$AE$33,B30,0,'Transaction Summary'!$C$2-B30,1),0)+B30,"")</f>
        <v>618</v>
      </c>
      <c r="C31" s="304">
        <f ca="1">IFERROR(OFFSET(CalculationsAndCharts!$B$32,'Transaction Summary'!B31,0,1,1),"")</f>
        <v>40690</v>
      </c>
      <c r="D31" s="305">
        <f ca="1">IFERROR(OFFSET(CalculationsAndCharts!$AI$32,'Transaction Summary'!B31,0,1,1),"")</f>
        <v>34</v>
      </c>
      <c r="E31" s="306">
        <f ca="1">IFERROR(MATCH(TRUE,OFFSET(CalculationsAndCharts!$AH$33,E30,0,'Transaction Summary'!$C$2-E30,1),0)+E30,"")</f>
        <v>604</v>
      </c>
      <c r="F31" s="304">
        <f ca="1">IFERROR(OFFSET(CalculationsAndCharts!$B$32,'Transaction Summary'!E31,0,1,1),"")</f>
        <v>40711</v>
      </c>
      <c r="G31" s="305">
        <f ca="1">IFERROR(OFFSET(CalculationsAndCharts!$AJ$32,'Transaction Summary'!E31,0,1,1),"")</f>
        <v>33.28</v>
      </c>
      <c r="H31" s="305">
        <f t="shared" ca="1" si="2"/>
        <v>-0.71999999999999886</v>
      </c>
      <c r="I31" s="307">
        <f t="shared" ca="1" si="3"/>
        <v>-0.82000000000000028</v>
      </c>
      <c r="K31" s="303">
        <f ca="1">IFERROR(MATCH(TRUE,OFFSET(CalculationsAndCharts!$AN$33,K30,0,'Transaction Summary'!$C$2-K30,1),0)+K30,"")</f>
        <v>635</v>
      </c>
      <c r="L31" s="304">
        <f ca="1">IFERROR(OFFSET(CalculationsAndCharts!$B$32,'Transaction Summary'!K31,0,1,1),"")</f>
        <v>40667</v>
      </c>
      <c r="M31" s="305">
        <f ca="1">IFERROR(OFFSET(CalculationsAndCharts!$AR$32,'Transaction Summary'!K31,0,1,1),"")</f>
        <v>33.06</v>
      </c>
      <c r="N31" s="306">
        <f ca="1">IFERROR(MATCH(TRUE,OFFSET(CalculationsAndCharts!$AQ$33,N30,0,'Transaction Summary'!$C$2-N30,1),0)+N30,"")</f>
        <v>618</v>
      </c>
      <c r="O31" s="304">
        <f ca="1">IFERROR(OFFSET(CalculationsAndCharts!$B$32,'Transaction Summary'!N31,0,1,1),"")</f>
        <v>40690</v>
      </c>
      <c r="P31" s="305">
        <f ca="1">IFERROR(OFFSET(CalculationsAndCharts!$AS$32,'Transaction Summary'!N31,0,1,1),"")</f>
        <v>34</v>
      </c>
      <c r="Q31" s="305">
        <f t="shared" ca="1" si="16"/>
        <v>-0.93999999999999773</v>
      </c>
      <c r="R31" s="307">
        <f t="shared" ca="1" si="17"/>
        <v>-4.32</v>
      </c>
    </row>
    <row r="32" spans="2:18" x14ac:dyDescent="0.25">
      <c r="B32" s="303">
        <f ca="1">IFERROR(MATCH(TRUE,OFFSET(CalculationsAndCharts!$AE$33,B31,0,'Transaction Summary'!$C$2-B31,1),0)+B31,"")</f>
        <v>650</v>
      </c>
      <c r="C32" s="304">
        <f ca="1">IFERROR(OFFSET(CalculationsAndCharts!$B$32,'Transaction Summary'!B32,0,1,1),"")</f>
        <v>40645</v>
      </c>
      <c r="D32" s="305">
        <f ca="1">IFERROR(OFFSET(CalculationsAndCharts!$AI$32,'Transaction Summary'!B32,0,1,1),"")</f>
        <v>31.6</v>
      </c>
      <c r="E32" s="306">
        <f ca="1">IFERROR(MATCH(TRUE,OFFSET(CalculationsAndCharts!$AH$33,E31,0,'Transaction Summary'!$C$2-E31,1),0)+E31,"")</f>
        <v>635</v>
      </c>
      <c r="F32" s="304">
        <f ca="1">IFERROR(OFFSET(CalculationsAndCharts!$B$32,'Transaction Summary'!E32,0,1,1),"")</f>
        <v>40667</v>
      </c>
      <c r="G32" s="305">
        <f ca="1">IFERROR(OFFSET(CalculationsAndCharts!$AJ$32,'Transaction Summary'!E32,0,1,1),"")</f>
        <v>33.06</v>
      </c>
      <c r="H32" s="305">
        <f t="shared" ca="1" si="2"/>
        <v>1.4600000000000009</v>
      </c>
      <c r="I32" s="307">
        <f t="shared" ca="1" si="3"/>
        <v>-0.10000000000000142</v>
      </c>
      <c r="K32" s="303">
        <f ca="1">IFERROR(MATCH(TRUE,OFFSET(CalculationsAndCharts!$AN$33,K31,0,'Transaction Summary'!$C$2-K31,1),0)+K31,"")</f>
        <v>715</v>
      </c>
      <c r="L32" s="304">
        <f ca="1">IFERROR(OFFSET(CalculationsAndCharts!$B$32,'Transaction Summary'!K32,0,1,1),"")</f>
        <v>40550</v>
      </c>
      <c r="M32" s="305">
        <f ca="1">IFERROR(OFFSET(CalculationsAndCharts!$AR$32,'Transaction Summary'!K32,0,1,1),"")</f>
        <v>30.2</v>
      </c>
      <c r="N32" s="306">
        <f ca="1">IFERROR(MATCH(TRUE,OFFSET(CalculationsAndCharts!$AQ$33,N31,0,'Transaction Summary'!$C$2-N31,1),0)+N31,"")</f>
        <v>650</v>
      </c>
      <c r="O32" s="304">
        <f ca="1">IFERROR(OFFSET(CalculationsAndCharts!$B$32,'Transaction Summary'!N32,0,1,1),"")</f>
        <v>40645</v>
      </c>
      <c r="P32" s="305">
        <f ca="1">IFERROR(OFFSET(CalculationsAndCharts!$AS$32,'Transaction Summary'!N32,0,1,1),"")</f>
        <v>31.6</v>
      </c>
      <c r="Q32" s="305">
        <f t="shared" ca="1" si="16"/>
        <v>-1.4000000000000021</v>
      </c>
      <c r="R32" s="307">
        <f t="shared" ca="1" si="17"/>
        <v>-3.3800000000000026</v>
      </c>
    </row>
    <row r="33" spans="2:18" x14ac:dyDescent="0.25">
      <c r="B33" s="303">
        <f ca="1">IFERROR(MATCH(TRUE,OFFSET(CalculationsAndCharts!$AE$33,B32,0,'Transaction Summary'!$C$2-B32,1),0)+B32,"")</f>
        <v>735</v>
      </c>
      <c r="C33" s="304">
        <f ca="1">IFERROR(OFFSET(CalculationsAndCharts!$B$32,'Transaction Summary'!B33,0,1,1),"")</f>
        <v>40521</v>
      </c>
      <c r="D33" s="305">
        <f ca="1">IFERROR(OFFSET(CalculationsAndCharts!$AI$32,'Transaction Summary'!B33,0,1,1),"")</f>
        <v>31.01</v>
      </c>
      <c r="E33" s="306">
        <f ca="1">IFERROR(MATCH(TRUE,OFFSET(CalculationsAndCharts!$AH$33,E32,0,'Transaction Summary'!$C$2-E32,1),0)+E32,"")</f>
        <v>715</v>
      </c>
      <c r="F33" s="304">
        <f ca="1">IFERROR(OFFSET(CalculationsAndCharts!$B$32,'Transaction Summary'!E33,0,1,1),"")</f>
        <v>40550</v>
      </c>
      <c r="G33" s="305">
        <f ca="1">IFERROR(OFFSET(CalculationsAndCharts!$AJ$32,'Transaction Summary'!E33,0,1,1),"")</f>
        <v>30.2</v>
      </c>
      <c r="H33" s="305">
        <f ca="1">IFERROR(G33-D33,"")</f>
        <v>-0.81000000000000227</v>
      </c>
      <c r="I33" s="307">
        <f ca="1">IFERROR(H33+IF(""=I34,0,I34),"")</f>
        <v>-1.5600000000000023</v>
      </c>
      <c r="K33" s="303">
        <f ca="1">IFERROR(MATCH(TRUE,OFFSET(CalculationsAndCharts!$AN$33,K32,0,'Transaction Summary'!$C$2-K32,1),0)+K32,"")</f>
        <v>755</v>
      </c>
      <c r="L33" s="304">
        <f ca="1">IFERROR(OFFSET(CalculationsAndCharts!$B$32,'Transaction Summary'!K33,0,1,1),"")</f>
        <v>40492</v>
      </c>
      <c r="M33" s="305">
        <f ca="1">IFERROR(OFFSET(CalculationsAndCharts!$AR$32,'Transaction Summary'!K33,0,1,1),"")</f>
        <v>28.6</v>
      </c>
      <c r="N33" s="306">
        <f ca="1">IFERROR(MATCH(TRUE,OFFSET(CalculationsAndCharts!$AQ$33,N32,0,'Transaction Summary'!$C$2-N32,1),0)+N32,"")</f>
        <v>735</v>
      </c>
      <c r="O33" s="304">
        <f ca="1">IFERROR(OFFSET(CalculationsAndCharts!$B$32,'Transaction Summary'!N33,0,1,1),"")</f>
        <v>40521</v>
      </c>
      <c r="P33" s="305">
        <f ca="1">IFERROR(OFFSET(CalculationsAndCharts!$AS$32,'Transaction Summary'!N33,0,1,1),"")</f>
        <v>31.01</v>
      </c>
      <c r="Q33" s="305">
        <f t="shared" ca="1" si="16"/>
        <v>-2.41</v>
      </c>
      <c r="R33" s="307">
        <f t="shared" ca="1" si="17"/>
        <v>-1.9800000000000004</v>
      </c>
    </row>
    <row r="34" spans="2:18" x14ac:dyDescent="0.25">
      <c r="B34" s="303">
        <f ca="1">IFERROR(MATCH(TRUE,OFFSET(CalculationsAndCharts!$AE$33,B33,0,'Transaction Summary'!$C$2-B33,1),0)+B33,"")</f>
        <v>768</v>
      </c>
      <c r="C34" s="304">
        <f ca="1">IFERROR(OFFSET(CalculationsAndCharts!$B$32,'Transaction Summary'!B34,0,1,1),"")</f>
        <v>40473</v>
      </c>
      <c r="D34" s="305">
        <f ca="1">IFERROR(OFFSET(CalculationsAndCharts!$AI$32,'Transaction Summary'!B34,0,1,1),"")</f>
        <v>28</v>
      </c>
      <c r="E34" s="306">
        <f ca="1">IFERROR(MATCH(TRUE,OFFSET(CalculationsAndCharts!$AH$33,E33,0,'Transaction Summary'!$C$2-E33,1),0)+E33,"")</f>
        <v>755</v>
      </c>
      <c r="F34" s="304">
        <f ca="1">IFERROR(OFFSET(CalculationsAndCharts!$B$32,'Transaction Summary'!E34,0,1,1),"")</f>
        <v>40492</v>
      </c>
      <c r="G34" s="305">
        <f ca="1">IFERROR(OFFSET(CalculationsAndCharts!$AJ$32,'Transaction Summary'!E34,0,1,1),"")</f>
        <v>28.6</v>
      </c>
      <c r="H34" s="305">
        <f t="shared" ref="H34:H97" ca="1" si="18">IFERROR(G34-D34,"")</f>
        <v>0.60000000000000142</v>
      </c>
      <c r="I34" s="307">
        <f t="shared" ref="I34:I97" ca="1" si="19">IFERROR(H34+IF(""=I35,0,I35),"")</f>
        <v>-0.75</v>
      </c>
      <c r="K34" s="303">
        <f ca="1">IFERROR(MATCH(TRUE,OFFSET(CalculationsAndCharts!$AN$33,K33,0,'Transaction Summary'!$C$2-K33,1),0)+K33,"")</f>
        <v>801</v>
      </c>
      <c r="L34" s="304">
        <f ca="1">IFERROR(OFFSET(CalculationsAndCharts!$B$32,'Transaction Summary'!K34,0,1,1),"")</f>
        <v>40428</v>
      </c>
      <c r="M34" s="305">
        <f ca="1">IFERROR(OFFSET(CalculationsAndCharts!$AR$32,'Transaction Summary'!K34,0,1,1),"")</f>
        <v>28.04</v>
      </c>
      <c r="N34" s="306">
        <f ca="1">IFERROR(MATCH(TRUE,OFFSET(CalculationsAndCharts!$AQ$33,N33,0,'Transaction Summary'!$C$2-N33,1),0)+N33,"")</f>
        <v>768</v>
      </c>
      <c r="O34" s="304">
        <f ca="1">IFERROR(OFFSET(CalculationsAndCharts!$B$32,'Transaction Summary'!N34,0,1,1),"")</f>
        <v>40473</v>
      </c>
      <c r="P34" s="305">
        <f ca="1">IFERROR(OFFSET(CalculationsAndCharts!$AS$32,'Transaction Summary'!N34,0,1,1),"")</f>
        <v>28</v>
      </c>
      <c r="Q34" s="305">
        <f ca="1">IFERROR(M34-P34,"")</f>
        <v>3.9999999999999147E-2</v>
      </c>
      <c r="R34" s="307">
        <f ca="1">IFERROR(Q34+IF(""=R35,0,R35),"")</f>
        <v>0.42999999999999972</v>
      </c>
    </row>
    <row r="35" spans="2:18" x14ac:dyDescent="0.25">
      <c r="B35" s="303">
        <f ca="1">IFERROR(MATCH(TRUE,OFFSET(CalculationsAndCharts!$AE$33,B34,0,'Transaction Summary'!$C$2-B34,1),0)+B34,"")</f>
        <v>829</v>
      </c>
      <c r="C35" s="304">
        <f ca="1">IFERROR(OFFSET(CalculationsAndCharts!$B$32,'Transaction Summary'!B35,0,1,1),"")</f>
        <v>40387</v>
      </c>
      <c r="D35" s="305">
        <f ca="1">IFERROR(OFFSET(CalculationsAndCharts!$AI$32,'Transaction Summary'!B35,0,1,1),"")</f>
        <v>29.39</v>
      </c>
      <c r="E35" s="306">
        <f ca="1">IFERROR(MATCH(TRUE,OFFSET(CalculationsAndCharts!$AH$33,E34,0,'Transaction Summary'!$C$2-E34,1),0)+E34,"")</f>
        <v>801</v>
      </c>
      <c r="F35" s="304">
        <f ca="1">IFERROR(OFFSET(CalculationsAndCharts!$B$32,'Transaction Summary'!E35,0,1,1),"")</f>
        <v>40428</v>
      </c>
      <c r="G35" s="305">
        <f ca="1">IFERROR(OFFSET(CalculationsAndCharts!$AJ$32,'Transaction Summary'!E35,0,1,1),"")</f>
        <v>28.04</v>
      </c>
      <c r="H35" s="305">
        <f t="shared" ca="1" si="18"/>
        <v>-1.3500000000000014</v>
      </c>
      <c r="I35" s="307">
        <f t="shared" ca="1" si="19"/>
        <v>-1.3500000000000014</v>
      </c>
      <c r="K35" s="303">
        <f ca="1">IFERROR(MATCH(TRUE,OFFSET(CalculationsAndCharts!$AN$33,K34,0,'Transaction Summary'!$C$2-K34,1),0)+K34,"")</f>
        <v>837</v>
      </c>
      <c r="L35" s="304">
        <f ca="1">IFERROR(OFFSET(CalculationsAndCharts!$B$32,'Transaction Summary'!K35,0,1,1),"")</f>
        <v>40375</v>
      </c>
      <c r="M35" s="305">
        <f ca="1">IFERROR(OFFSET(CalculationsAndCharts!$AR$32,'Transaction Summary'!K35,0,1,1),"")</f>
        <v>29.78</v>
      </c>
      <c r="N35" s="306">
        <f ca="1">IFERROR(MATCH(TRUE,OFFSET(CalculationsAndCharts!$AQ$33,N34,0,'Transaction Summary'!$C$2-N34,1),0)+N34,"")</f>
        <v>829</v>
      </c>
      <c r="O35" s="304">
        <f ca="1">IFERROR(OFFSET(CalculationsAndCharts!$B$32,'Transaction Summary'!N35,0,1,1),"")</f>
        <v>40387</v>
      </c>
      <c r="P35" s="305">
        <f ca="1">IFERROR(OFFSET(CalculationsAndCharts!$AS$32,'Transaction Summary'!N35,0,1,1),"")</f>
        <v>29.39</v>
      </c>
      <c r="Q35" s="305">
        <f t="shared" ref="Q35:Q98" ca="1" si="20">IFERROR(M35-P35,"")</f>
        <v>0.39000000000000057</v>
      </c>
      <c r="R35" s="307">
        <f t="shared" ref="R35:R98" ca="1" si="21">IFERROR(Q35+IF(""=R36,0,R36),"")</f>
        <v>0.39000000000000057</v>
      </c>
    </row>
    <row r="36" spans="2:18" x14ac:dyDescent="0.25">
      <c r="B36" s="303" t="str">
        <f ca="1">IFERROR(MATCH(TRUE,OFFSET(CalculationsAndCharts!$AE$33,B35,0,'Transaction Summary'!$C$2-B35,1),0)+B35,"")</f>
        <v/>
      </c>
      <c r="C36" s="304" t="str">
        <f ca="1">IFERROR(OFFSET(CalculationsAndCharts!$B$32,'Transaction Summary'!B36,0,1,1),"")</f>
        <v/>
      </c>
      <c r="D36" s="305" t="str">
        <f ca="1">IFERROR(OFFSET(CalculationsAndCharts!$AI$32,'Transaction Summary'!B36,0,1,1),"")</f>
        <v/>
      </c>
      <c r="E36" s="306" t="str">
        <f ca="1">IFERROR(MATCH(TRUE,OFFSET(CalculationsAndCharts!$AH$33,E35,0,'Transaction Summary'!$C$2-E35,1),0)+E35,"")</f>
        <v/>
      </c>
      <c r="F36" s="304" t="str">
        <f ca="1">IFERROR(OFFSET(CalculationsAndCharts!$B$32,'Transaction Summary'!E36,0,1,1),"")</f>
        <v/>
      </c>
      <c r="G36" s="305" t="str">
        <f ca="1">IFERROR(OFFSET(CalculationsAndCharts!$AJ$32,'Transaction Summary'!E36,0,1,1),"")</f>
        <v/>
      </c>
      <c r="H36" s="305" t="str">
        <f t="shared" ca="1" si="18"/>
        <v/>
      </c>
      <c r="I36" s="307" t="str">
        <f t="shared" ca="1" si="19"/>
        <v/>
      </c>
      <c r="K36" s="303" t="str">
        <f ca="1">IFERROR(MATCH(TRUE,OFFSET(CalculationsAndCharts!$AN$33,K35,0,'Transaction Summary'!$C$2-K35,1),0)+K35,"")</f>
        <v/>
      </c>
      <c r="L36" s="304" t="str">
        <f ca="1">IFERROR(OFFSET(CalculationsAndCharts!$B$32,'Transaction Summary'!K36,0,1,1),"")</f>
        <v/>
      </c>
      <c r="M36" s="305" t="str">
        <f ca="1">IFERROR(OFFSET(CalculationsAndCharts!$AR$32,'Transaction Summary'!K36,0,1,1),"")</f>
        <v/>
      </c>
      <c r="N36" s="306" t="str">
        <f ca="1">IFERROR(MATCH(TRUE,OFFSET(CalculationsAndCharts!$AQ$33,N35,0,'Transaction Summary'!$C$2-N35,1),0)+N35,"")</f>
        <v/>
      </c>
      <c r="O36" s="304" t="str">
        <f ca="1">IFERROR(OFFSET(CalculationsAndCharts!$B$32,'Transaction Summary'!N36,0,1,1),"")</f>
        <v/>
      </c>
      <c r="P36" s="305" t="str">
        <f ca="1">IFERROR(OFFSET(CalculationsAndCharts!$AS$32,'Transaction Summary'!N36,0,1,1),"")</f>
        <v/>
      </c>
      <c r="Q36" s="305" t="str">
        <f t="shared" ca="1" si="20"/>
        <v/>
      </c>
      <c r="R36" s="307" t="str">
        <f t="shared" ca="1" si="21"/>
        <v/>
      </c>
    </row>
    <row r="37" spans="2:18" x14ac:dyDescent="0.25">
      <c r="B37" s="303" t="str">
        <f ca="1">IFERROR(MATCH(TRUE,OFFSET(CalculationsAndCharts!$AE$33,B36,0,'Transaction Summary'!$C$2-B36,1),0)+B36,"")</f>
        <v/>
      </c>
      <c r="C37" s="304" t="str">
        <f ca="1">IFERROR(OFFSET(CalculationsAndCharts!$B$32,'Transaction Summary'!B37,0,1,1),"")</f>
        <v/>
      </c>
      <c r="D37" s="305" t="str">
        <f ca="1">IFERROR(OFFSET(CalculationsAndCharts!$AI$32,'Transaction Summary'!B37,0,1,1),"")</f>
        <v/>
      </c>
      <c r="E37" s="306" t="str">
        <f ca="1">IFERROR(MATCH(TRUE,OFFSET(CalculationsAndCharts!$AH$33,E36,0,'Transaction Summary'!$C$2-E36,1),0)+E36,"")</f>
        <v/>
      </c>
      <c r="F37" s="304" t="str">
        <f ca="1">IFERROR(OFFSET(CalculationsAndCharts!$B$32,'Transaction Summary'!E37,0,1,1),"")</f>
        <v/>
      </c>
      <c r="G37" s="305" t="str">
        <f ca="1">IFERROR(OFFSET(CalculationsAndCharts!$AJ$32,'Transaction Summary'!E37,0,1,1),"")</f>
        <v/>
      </c>
      <c r="H37" s="305" t="str">
        <f t="shared" ca="1" si="18"/>
        <v/>
      </c>
      <c r="I37" s="307" t="str">
        <f t="shared" ca="1" si="19"/>
        <v/>
      </c>
      <c r="K37" s="303" t="str">
        <f ca="1">IFERROR(MATCH(TRUE,OFFSET(CalculationsAndCharts!$AN$33,K36,0,'Transaction Summary'!$C$2-K36,1),0)+K36,"")</f>
        <v/>
      </c>
      <c r="L37" s="304" t="str">
        <f ca="1">IFERROR(OFFSET(CalculationsAndCharts!$B$32,'Transaction Summary'!K37,0,1,1),"")</f>
        <v/>
      </c>
      <c r="M37" s="305" t="str">
        <f ca="1">IFERROR(OFFSET(CalculationsAndCharts!$AR$32,'Transaction Summary'!K37,0,1,1),"")</f>
        <v/>
      </c>
      <c r="N37" s="306" t="str">
        <f ca="1">IFERROR(MATCH(TRUE,OFFSET(CalculationsAndCharts!$AQ$33,N36,0,'Transaction Summary'!$C$2-N36,1),0)+N36,"")</f>
        <v/>
      </c>
      <c r="O37" s="304" t="str">
        <f ca="1">IFERROR(OFFSET(CalculationsAndCharts!$B$32,'Transaction Summary'!N37,0,1,1),"")</f>
        <v/>
      </c>
      <c r="P37" s="305" t="str">
        <f ca="1">IFERROR(OFFSET(CalculationsAndCharts!$AS$32,'Transaction Summary'!N37,0,1,1),"")</f>
        <v/>
      </c>
      <c r="Q37" s="305" t="str">
        <f t="shared" ca="1" si="20"/>
        <v/>
      </c>
      <c r="R37" s="307" t="str">
        <f t="shared" ca="1" si="21"/>
        <v/>
      </c>
    </row>
    <row r="38" spans="2:18" x14ac:dyDescent="0.25">
      <c r="B38" s="303" t="str">
        <f ca="1">IFERROR(MATCH(TRUE,OFFSET(CalculationsAndCharts!$AE$33,B37,0,'Transaction Summary'!$C$2-B37,1),0)+B37,"")</f>
        <v/>
      </c>
      <c r="C38" s="304" t="str">
        <f ca="1">IFERROR(OFFSET(CalculationsAndCharts!$B$32,'Transaction Summary'!B38,0,1,1),"")</f>
        <v/>
      </c>
      <c r="D38" s="305" t="str">
        <f ca="1">IFERROR(OFFSET(CalculationsAndCharts!$AI$32,'Transaction Summary'!B38,0,1,1),"")</f>
        <v/>
      </c>
      <c r="E38" s="306" t="str">
        <f ca="1">IFERROR(MATCH(TRUE,OFFSET(CalculationsAndCharts!$AH$33,E37,0,'Transaction Summary'!$C$2-E37,1),0)+E37,"")</f>
        <v/>
      </c>
      <c r="F38" s="304" t="str">
        <f ca="1">IFERROR(OFFSET(CalculationsAndCharts!$B$32,'Transaction Summary'!E38,0,1,1),"")</f>
        <v/>
      </c>
      <c r="G38" s="305" t="str">
        <f ca="1">IFERROR(OFFSET(CalculationsAndCharts!$AJ$32,'Transaction Summary'!E38,0,1,1),"")</f>
        <v/>
      </c>
      <c r="H38" s="305" t="str">
        <f t="shared" ca="1" si="18"/>
        <v/>
      </c>
      <c r="I38" s="307" t="str">
        <f t="shared" ca="1" si="19"/>
        <v/>
      </c>
      <c r="K38" s="303" t="str">
        <f ca="1">IFERROR(MATCH(TRUE,OFFSET(CalculationsAndCharts!$AN$33,K37,0,'Transaction Summary'!$C$2-K37,1),0)+K37,"")</f>
        <v/>
      </c>
      <c r="L38" s="304" t="str">
        <f ca="1">IFERROR(OFFSET(CalculationsAndCharts!$B$32,'Transaction Summary'!K38,0,1,1),"")</f>
        <v/>
      </c>
      <c r="M38" s="305" t="str">
        <f ca="1">IFERROR(OFFSET(CalculationsAndCharts!$AR$32,'Transaction Summary'!K38,0,1,1),"")</f>
        <v/>
      </c>
      <c r="N38" s="306" t="str">
        <f ca="1">IFERROR(MATCH(TRUE,OFFSET(CalculationsAndCharts!$AQ$33,N37,0,'Transaction Summary'!$C$2-N37,1),0)+N37,"")</f>
        <v/>
      </c>
      <c r="O38" s="304" t="str">
        <f ca="1">IFERROR(OFFSET(CalculationsAndCharts!$B$32,'Transaction Summary'!N38,0,1,1),"")</f>
        <v/>
      </c>
      <c r="P38" s="305" t="str">
        <f ca="1">IFERROR(OFFSET(CalculationsAndCharts!$AS$32,'Transaction Summary'!N38,0,1,1),"")</f>
        <v/>
      </c>
      <c r="Q38" s="305" t="str">
        <f t="shared" ca="1" si="20"/>
        <v/>
      </c>
      <c r="R38" s="307" t="str">
        <f t="shared" ca="1" si="21"/>
        <v/>
      </c>
    </row>
    <row r="39" spans="2:18" x14ac:dyDescent="0.25">
      <c r="B39" s="303" t="str">
        <f ca="1">IFERROR(MATCH(TRUE,OFFSET(CalculationsAndCharts!$AE$33,B38,0,'Transaction Summary'!$C$2-B38,1),0)+B38,"")</f>
        <v/>
      </c>
      <c r="C39" s="304" t="str">
        <f ca="1">IFERROR(OFFSET(CalculationsAndCharts!$B$32,'Transaction Summary'!B39,0,1,1),"")</f>
        <v/>
      </c>
      <c r="D39" s="305" t="str">
        <f ca="1">IFERROR(OFFSET(CalculationsAndCharts!$AI$32,'Transaction Summary'!B39,0,1,1),"")</f>
        <v/>
      </c>
      <c r="E39" s="306" t="str">
        <f ca="1">IFERROR(MATCH(TRUE,OFFSET(CalculationsAndCharts!$AH$33,E38,0,'Transaction Summary'!$C$2-E38,1),0)+E38,"")</f>
        <v/>
      </c>
      <c r="F39" s="304" t="str">
        <f ca="1">IFERROR(OFFSET(CalculationsAndCharts!$B$32,'Transaction Summary'!E39,0,1,1),"")</f>
        <v/>
      </c>
      <c r="G39" s="305" t="str">
        <f ca="1">IFERROR(OFFSET(CalculationsAndCharts!$AJ$32,'Transaction Summary'!E39,0,1,1),"")</f>
        <v/>
      </c>
      <c r="H39" s="305" t="str">
        <f t="shared" ca="1" si="18"/>
        <v/>
      </c>
      <c r="I39" s="307" t="str">
        <f t="shared" ca="1" si="19"/>
        <v/>
      </c>
      <c r="K39" s="303" t="str">
        <f ca="1">IFERROR(MATCH(TRUE,OFFSET(CalculationsAndCharts!$AN$33,K38,0,'Transaction Summary'!$C$2-K38,1),0)+K38,"")</f>
        <v/>
      </c>
      <c r="L39" s="304" t="str">
        <f ca="1">IFERROR(OFFSET(CalculationsAndCharts!$B$32,'Transaction Summary'!K39,0,1,1),"")</f>
        <v/>
      </c>
      <c r="M39" s="305" t="str">
        <f ca="1">IFERROR(OFFSET(CalculationsAndCharts!$AR$32,'Transaction Summary'!K39,0,1,1),"")</f>
        <v/>
      </c>
      <c r="N39" s="306" t="str">
        <f ca="1">IFERROR(MATCH(TRUE,OFFSET(CalculationsAndCharts!$AQ$33,N38,0,'Transaction Summary'!$C$2-N38,1),0)+N38,"")</f>
        <v/>
      </c>
      <c r="O39" s="304" t="str">
        <f ca="1">IFERROR(OFFSET(CalculationsAndCharts!$B$32,'Transaction Summary'!N39,0,1,1),"")</f>
        <v/>
      </c>
      <c r="P39" s="305" t="str">
        <f ca="1">IFERROR(OFFSET(CalculationsAndCharts!$AS$32,'Transaction Summary'!N39,0,1,1),"")</f>
        <v/>
      </c>
      <c r="Q39" s="305" t="str">
        <f t="shared" ca="1" si="20"/>
        <v/>
      </c>
      <c r="R39" s="307" t="str">
        <f t="shared" ca="1" si="21"/>
        <v/>
      </c>
    </row>
    <row r="40" spans="2:18" x14ac:dyDescent="0.25">
      <c r="B40" s="303" t="str">
        <f ca="1">IFERROR(MATCH(TRUE,OFFSET(CalculationsAndCharts!$AE$33,B39,0,'Transaction Summary'!$C$2-B39,1),0)+B39,"")</f>
        <v/>
      </c>
      <c r="C40" s="304" t="str">
        <f ca="1">IFERROR(OFFSET(CalculationsAndCharts!$B$32,'Transaction Summary'!B40,0,1,1),"")</f>
        <v/>
      </c>
      <c r="D40" s="305" t="str">
        <f ca="1">IFERROR(OFFSET(CalculationsAndCharts!$AI$32,'Transaction Summary'!B40,0,1,1),"")</f>
        <v/>
      </c>
      <c r="E40" s="306" t="str">
        <f ca="1">IFERROR(MATCH(TRUE,OFFSET(CalculationsAndCharts!$AH$33,E39,0,'Transaction Summary'!$C$2-E39,1),0)+E39,"")</f>
        <v/>
      </c>
      <c r="F40" s="304" t="str">
        <f ca="1">IFERROR(OFFSET(CalculationsAndCharts!$B$32,'Transaction Summary'!E40,0,1,1),"")</f>
        <v/>
      </c>
      <c r="G40" s="305" t="str">
        <f ca="1">IFERROR(OFFSET(CalculationsAndCharts!$AJ$32,'Transaction Summary'!E40,0,1,1),"")</f>
        <v/>
      </c>
      <c r="H40" s="305" t="str">
        <f t="shared" ca="1" si="18"/>
        <v/>
      </c>
      <c r="I40" s="307" t="str">
        <f t="shared" ca="1" si="19"/>
        <v/>
      </c>
      <c r="K40" s="303" t="str">
        <f ca="1">IFERROR(MATCH(TRUE,OFFSET(CalculationsAndCharts!$AN$33,K39,0,'Transaction Summary'!$C$2-K39,1),0)+K39,"")</f>
        <v/>
      </c>
      <c r="L40" s="304" t="str">
        <f ca="1">IFERROR(OFFSET(CalculationsAndCharts!$B$32,'Transaction Summary'!K40,0,1,1),"")</f>
        <v/>
      </c>
      <c r="M40" s="305" t="str">
        <f ca="1">IFERROR(OFFSET(CalculationsAndCharts!$AR$32,'Transaction Summary'!K40,0,1,1),"")</f>
        <v/>
      </c>
      <c r="N40" s="306" t="str">
        <f ca="1">IFERROR(MATCH(TRUE,OFFSET(CalculationsAndCharts!$AQ$33,N39,0,'Transaction Summary'!$C$2-N39,1),0)+N39,"")</f>
        <v/>
      </c>
      <c r="O40" s="304" t="str">
        <f ca="1">IFERROR(OFFSET(CalculationsAndCharts!$B$32,'Transaction Summary'!N40,0,1,1),"")</f>
        <v/>
      </c>
      <c r="P40" s="305" t="str">
        <f ca="1">IFERROR(OFFSET(CalculationsAndCharts!$AS$32,'Transaction Summary'!N40,0,1,1),"")</f>
        <v/>
      </c>
      <c r="Q40" s="305" t="str">
        <f t="shared" ca="1" si="20"/>
        <v/>
      </c>
      <c r="R40" s="307" t="str">
        <f t="shared" ca="1" si="21"/>
        <v/>
      </c>
    </row>
    <row r="41" spans="2:18" x14ac:dyDescent="0.25">
      <c r="B41" s="303" t="str">
        <f ca="1">IFERROR(MATCH(TRUE,OFFSET(CalculationsAndCharts!$AE$33,B40,0,'Transaction Summary'!$C$2-B40,1),0)+B40,"")</f>
        <v/>
      </c>
      <c r="C41" s="304" t="str">
        <f ca="1">IFERROR(OFFSET(CalculationsAndCharts!$B$32,'Transaction Summary'!B41,0,1,1),"")</f>
        <v/>
      </c>
      <c r="D41" s="305" t="str">
        <f ca="1">IFERROR(OFFSET(CalculationsAndCharts!$AI$32,'Transaction Summary'!B41,0,1,1),"")</f>
        <v/>
      </c>
      <c r="E41" s="306" t="str">
        <f ca="1">IFERROR(MATCH(TRUE,OFFSET(CalculationsAndCharts!$AH$33,E40,0,'Transaction Summary'!$C$2-E40,1),0)+E40,"")</f>
        <v/>
      </c>
      <c r="F41" s="304" t="str">
        <f ca="1">IFERROR(OFFSET(CalculationsAndCharts!$B$32,'Transaction Summary'!E41,0,1,1),"")</f>
        <v/>
      </c>
      <c r="G41" s="305" t="str">
        <f ca="1">IFERROR(OFFSET(CalculationsAndCharts!$AJ$32,'Transaction Summary'!E41,0,1,1),"")</f>
        <v/>
      </c>
      <c r="H41" s="305" t="str">
        <f t="shared" ca="1" si="18"/>
        <v/>
      </c>
      <c r="I41" s="307" t="str">
        <f t="shared" ca="1" si="19"/>
        <v/>
      </c>
      <c r="K41" s="303" t="str">
        <f ca="1">IFERROR(MATCH(TRUE,OFFSET(CalculationsAndCharts!$AN$33,K40,0,'Transaction Summary'!$C$2-K40,1),0)+K40,"")</f>
        <v/>
      </c>
      <c r="L41" s="304" t="str">
        <f ca="1">IFERROR(OFFSET(CalculationsAndCharts!$B$32,'Transaction Summary'!K41,0,1,1),"")</f>
        <v/>
      </c>
      <c r="M41" s="305" t="str">
        <f ca="1">IFERROR(OFFSET(CalculationsAndCharts!$AR$32,'Transaction Summary'!K41,0,1,1),"")</f>
        <v/>
      </c>
      <c r="N41" s="306" t="str">
        <f ca="1">IFERROR(MATCH(TRUE,OFFSET(CalculationsAndCharts!$AQ$33,N40,0,'Transaction Summary'!$C$2-N40,1),0)+N40,"")</f>
        <v/>
      </c>
      <c r="O41" s="304" t="str">
        <f ca="1">IFERROR(OFFSET(CalculationsAndCharts!$B$32,'Transaction Summary'!N41,0,1,1),"")</f>
        <v/>
      </c>
      <c r="P41" s="305" t="str">
        <f ca="1">IFERROR(OFFSET(CalculationsAndCharts!$AS$32,'Transaction Summary'!N41,0,1,1),"")</f>
        <v/>
      </c>
      <c r="Q41" s="305" t="str">
        <f t="shared" ca="1" si="20"/>
        <v/>
      </c>
      <c r="R41" s="307" t="str">
        <f t="shared" ca="1" si="21"/>
        <v/>
      </c>
    </row>
    <row r="42" spans="2:18" x14ac:dyDescent="0.25">
      <c r="B42" s="303" t="str">
        <f ca="1">IFERROR(MATCH(TRUE,OFFSET(CalculationsAndCharts!$AE$33,B41,0,'Transaction Summary'!$C$2-B41,1),0)+B41,"")</f>
        <v/>
      </c>
      <c r="C42" s="304" t="str">
        <f ca="1">IFERROR(OFFSET(CalculationsAndCharts!$B$32,'Transaction Summary'!B42,0,1,1),"")</f>
        <v/>
      </c>
      <c r="D42" s="305" t="str">
        <f ca="1">IFERROR(OFFSET(CalculationsAndCharts!$AI$32,'Transaction Summary'!B42,0,1,1),"")</f>
        <v/>
      </c>
      <c r="E42" s="306" t="str">
        <f ca="1">IFERROR(MATCH(TRUE,OFFSET(CalculationsAndCharts!$AH$33,E41,0,'Transaction Summary'!$C$2-E41,1),0)+E41,"")</f>
        <v/>
      </c>
      <c r="F42" s="304" t="str">
        <f ca="1">IFERROR(OFFSET(CalculationsAndCharts!$B$32,'Transaction Summary'!E42,0,1,1),"")</f>
        <v/>
      </c>
      <c r="G42" s="305" t="str">
        <f ca="1">IFERROR(OFFSET(CalculationsAndCharts!$AJ$32,'Transaction Summary'!E42,0,1,1),"")</f>
        <v/>
      </c>
      <c r="H42" s="305" t="str">
        <f t="shared" ca="1" si="18"/>
        <v/>
      </c>
      <c r="I42" s="307" t="str">
        <f t="shared" ca="1" si="19"/>
        <v/>
      </c>
      <c r="K42" s="303" t="str">
        <f ca="1">IFERROR(MATCH(TRUE,OFFSET(CalculationsAndCharts!$AN$33,K41,0,'Transaction Summary'!$C$2-K41,1),0)+K41,"")</f>
        <v/>
      </c>
      <c r="L42" s="304" t="str">
        <f ca="1">IFERROR(OFFSET(CalculationsAndCharts!$B$32,'Transaction Summary'!K42,0,1,1),"")</f>
        <v/>
      </c>
      <c r="M42" s="305" t="str">
        <f ca="1">IFERROR(OFFSET(CalculationsAndCharts!$AR$32,'Transaction Summary'!K42,0,1,1),"")</f>
        <v/>
      </c>
      <c r="N42" s="306" t="str">
        <f ca="1">IFERROR(MATCH(TRUE,OFFSET(CalculationsAndCharts!$AQ$33,N41,0,'Transaction Summary'!$C$2-N41,1),0)+N41,"")</f>
        <v/>
      </c>
      <c r="O42" s="304" t="str">
        <f ca="1">IFERROR(OFFSET(CalculationsAndCharts!$B$32,'Transaction Summary'!N42,0,1,1),"")</f>
        <v/>
      </c>
      <c r="P42" s="305" t="str">
        <f ca="1">IFERROR(OFFSET(CalculationsAndCharts!$AS$32,'Transaction Summary'!N42,0,1,1),"")</f>
        <v/>
      </c>
      <c r="Q42" s="305" t="str">
        <f t="shared" ca="1" si="20"/>
        <v/>
      </c>
      <c r="R42" s="307" t="str">
        <f t="shared" ca="1" si="21"/>
        <v/>
      </c>
    </row>
    <row r="43" spans="2:18" x14ac:dyDescent="0.25">
      <c r="B43" s="303" t="str">
        <f ca="1">IFERROR(MATCH(TRUE,OFFSET(CalculationsAndCharts!$AE$33,B42,0,'Transaction Summary'!$C$2-B42,1),0)+B42,"")</f>
        <v/>
      </c>
      <c r="C43" s="304" t="str">
        <f ca="1">IFERROR(OFFSET(CalculationsAndCharts!$B$32,'Transaction Summary'!B43,0,1,1),"")</f>
        <v/>
      </c>
      <c r="D43" s="305" t="str">
        <f ca="1">IFERROR(OFFSET(CalculationsAndCharts!$AI$32,'Transaction Summary'!B43,0,1,1),"")</f>
        <v/>
      </c>
      <c r="E43" s="306" t="str">
        <f ca="1">IFERROR(MATCH(TRUE,OFFSET(CalculationsAndCharts!$AH$33,E42,0,'Transaction Summary'!$C$2-E42,1),0)+E42,"")</f>
        <v/>
      </c>
      <c r="F43" s="304" t="str">
        <f ca="1">IFERROR(OFFSET(CalculationsAndCharts!$B$32,'Transaction Summary'!E43,0,1,1),"")</f>
        <v/>
      </c>
      <c r="G43" s="305" t="str">
        <f ca="1">IFERROR(OFFSET(CalculationsAndCharts!$AJ$32,'Transaction Summary'!E43,0,1,1),"")</f>
        <v/>
      </c>
      <c r="H43" s="305" t="str">
        <f t="shared" ca="1" si="18"/>
        <v/>
      </c>
      <c r="I43" s="307" t="str">
        <f t="shared" ca="1" si="19"/>
        <v/>
      </c>
      <c r="K43" s="303" t="str">
        <f ca="1">IFERROR(MATCH(TRUE,OFFSET(CalculationsAndCharts!$AN$33,K42,0,'Transaction Summary'!$C$2-K42,1),0)+K42,"")</f>
        <v/>
      </c>
      <c r="L43" s="304" t="str">
        <f ca="1">IFERROR(OFFSET(CalculationsAndCharts!$B$32,'Transaction Summary'!K43,0,1,1),"")</f>
        <v/>
      </c>
      <c r="M43" s="305" t="str">
        <f ca="1">IFERROR(OFFSET(CalculationsAndCharts!$AR$32,'Transaction Summary'!K43,0,1,1),"")</f>
        <v/>
      </c>
      <c r="N43" s="306" t="str">
        <f ca="1">IFERROR(MATCH(TRUE,OFFSET(CalculationsAndCharts!$AQ$33,N42,0,'Transaction Summary'!$C$2-N42,1),0)+N42,"")</f>
        <v/>
      </c>
      <c r="O43" s="304" t="str">
        <f ca="1">IFERROR(OFFSET(CalculationsAndCharts!$B$32,'Transaction Summary'!N43,0,1,1),"")</f>
        <v/>
      </c>
      <c r="P43" s="305" t="str">
        <f ca="1">IFERROR(OFFSET(CalculationsAndCharts!$AS$32,'Transaction Summary'!N43,0,1,1),"")</f>
        <v/>
      </c>
      <c r="Q43" s="305" t="str">
        <f t="shared" ca="1" si="20"/>
        <v/>
      </c>
      <c r="R43" s="307" t="str">
        <f t="shared" ca="1" si="21"/>
        <v/>
      </c>
    </row>
    <row r="44" spans="2:18" x14ac:dyDescent="0.25">
      <c r="B44" s="303" t="str">
        <f ca="1">IFERROR(MATCH(TRUE,OFFSET(CalculationsAndCharts!$AE$33,B43,0,'Transaction Summary'!$C$2-B43,1),0)+B43,"")</f>
        <v/>
      </c>
      <c r="C44" s="304" t="str">
        <f ca="1">IFERROR(OFFSET(CalculationsAndCharts!$B$32,'Transaction Summary'!B44,0,1,1),"")</f>
        <v/>
      </c>
      <c r="D44" s="305" t="str">
        <f ca="1">IFERROR(OFFSET(CalculationsAndCharts!$AI$32,'Transaction Summary'!B44,0,1,1),"")</f>
        <v/>
      </c>
      <c r="E44" s="306" t="str">
        <f ca="1">IFERROR(MATCH(TRUE,OFFSET(CalculationsAndCharts!$AH$33,E43,0,'Transaction Summary'!$C$2-E43,1),0)+E43,"")</f>
        <v/>
      </c>
      <c r="F44" s="304" t="str">
        <f ca="1">IFERROR(OFFSET(CalculationsAndCharts!$B$32,'Transaction Summary'!E44,0,1,1),"")</f>
        <v/>
      </c>
      <c r="G44" s="305" t="str">
        <f ca="1">IFERROR(OFFSET(CalculationsAndCharts!$AJ$32,'Transaction Summary'!E44,0,1,1),"")</f>
        <v/>
      </c>
      <c r="H44" s="305" t="str">
        <f t="shared" ca="1" si="18"/>
        <v/>
      </c>
      <c r="I44" s="307" t="str">
        <f t="shared" ca="1" si="19"/>
        <v/>
      </c>
      <c r="K44" s="303" t="str">
        <f ca="1">IFERROR(MATCH(TRUE,OFFSET(CalculationsAndCharts!$AN$33,K43,0,'Transaction Summary'!$C$2-K43,1),0)+K43,"")</f>
        <v/>
      </c>
      <c r="L44" s="304" t="str">
        <f ca="1">IFERROR(OFFSET(CalculationsAndCharts!$B$32,'Transaction Summary'!K44,0,1,1),"")</f>
        <v/>
      </c>
      <c r="M44" s="305" t="str">
        <f ca="1">IFERROR(OFFSET(CalculationsAndCharts!$AR$32,'Transaction Summary'!K44,0,1,1),"")</f>
        <v/>
      </c>
      <c r="N44" s="306" t="str">
        <f ca="1">IFERROR(MATCH(TRUE,OFFSET(CalculationsAndCharts!$AQ$33,N43,0,'Transaction Summary'!$C$2-N43,1),0)+N43,"")</f>
        <v/>
      </c>
      <c r="O44" s="304" t="str">
        <f ca="1">IFERROR(OFFSET(CalculationsAndCharts!$B$32,'Transaction Summary'!N44,0,1,1),"")</f>
        <v/>
      </c>
      <c r="P44" s="305" t="str">
        <f ca="1">IFERROR(OFFSET(CalculationsAndCharts!$AS$32,'Transaction Summary'!N44,0,1,1),"")</f>
        <v/>
      </c>
      <c r="Q44" s="305" t="str">
        <f t="shared" ca="1" si="20"/>
        <v/>
      </c>
      <c r="R44" s="307" t="str">
        <f t="shared" ca="1" si="21"/>
        <v/>
      </c>
    </row>
    <row r="45" spans="2:18" x14ac:dyDescent="0.25">
      <c r="B45" s="303" t="str">
        <f ca="1">IFERROR(MATCH(TRUE,OFFSET(CalculationsAndCharts!$AE$33,B44,0,'Transaction Summary'!$C$2-B44,1),0)+B44,"")</f>
        <v/>
      </c>
      <c r="C45" s="304" t="str">
        <f ca="1">IFERROR(OFFSET(CalculationsAndCharts!$B$32,'Transaction Summary'!B45,0,1,1),"")</f>
        <v/>
      </c>
      <c r="D45" s="305" t="str">
        <f ca="1">IFERROR(OFFSET(CalculationsAndCharts!$AI$32,'Transaction Summary'!B45,0,1,1),"")</f>
        <v/>
      </c>
      <c r="E45" s="306" t="str">
        <f ca="1">IFERROR(MATCH(TRUE,OFFSET(CalculationsAndCharts!$AH$33,E44,0,'Transaction Summary'!$C$2-E44,1),0)+E44,"")</f>
        <v/>
      </c>
      <c r="F45" s="304" t="str">
        <f ca="1">IFERROR(OFFSET(CalculationsAndCharts!$B$32,'Transaction Summary'!E45,0,1,1),"")</f>
        <v/>
      </c>
      <c r="G45" s="305" t="str">
        <f ca="1">IFERROR(OFFSET(CalculationsAndCharts!$AJ$32,'Transaction Summary'!E45,0,1,1),"")</f>
        <v/>
      </c>
      <c r="H45" s="305" t="str">
        <f t="shared" ca="1" si="18"/>
        <v/>
      </c>
      <c r="I45" s="307" t="str">
        <f t="shared" ca="1" si="19"/>
        <v/>
      </c>
      <c r="K45" s="303" t="str">
        <f ca="1">IFERROR(MATCH(TRUE,OFFSET(CalculationsAndCharts!$AN$33,K44,0,'Transaction Summary'!$C$2-K44,1),0)+K44,"")</f>
        <v/>
      </c>
      <c r="L45" s="304" t="str">
        <f ca="1">IFERROR(OFFSET(CalculationsAndCharts!$B$32,'Transaction Summary'!K45,0,1,1),"")</f>
        <v/>
      </c>
      <c r="M45" s="305" t="str">
        <f ca="1">IFERROR(OFFSET(CalculationsAndCharts!$AR$32,'Transaction Summary'!K45,0,1,1),"")</f>
        <v/>
      </c>
      <c r="N45" s="306" t="str">
        <f ca="1">IFERROR(MATCH(TRUE,OFFSET(CalculationsAndCharts!$AQ$33,N44,0,'Transaction Summary'!$C$2-N44,1),0)+N44,"")</f>
        <v/>
      </c>
      <c r="O45" s="304" t="str">
        <f ca="1">IFERROR(OFFSET(CalculationsAndCharts!$B$32,'Transaction Summary'!N45,0,1,1),"")</f>
        <v/>
      </c>
      <c r="P45" s="305" t="str">
        <f ca="1">IFERROR(OFFSET(CalculationsAndCharts!$AS$32,'Transaction Summary'!N45,0,1,1),"")</f>
        <v/>
      </c>
      <c r="Q45" s="305" t="str">
        <f t="shared" ca="1" si="20"/>
        <v/>
      </c>
      <c r="R45" s="307" t="str">
        <f t="shared" ca="1" si="21"/>
        <v/>
      </c>
    </row>
    <row r="46" spans="2:18" x14ac:dyDescent="0.25">
      <c r="B46" s="303" t="str">
        <f ca="1">IFERROR(MATCH(TRUE,OFFSET(CalculationsAndCharts!$AE$33,B45,0,'Transaction Summary'!$C$2-B45,1),0)+B45,"")</f>
        <v/>
      </c>
      <c r="C46" s="304" t="str">
        <f ca="1">IFERROR(OFFSET(CalculationsAndCharts!$B$32,'Transaction Summary'!B46,0,1,1),"")</f>
        <v/>
      </c>
      <c r="D46" s="305" t="str">
        <f ca="1">IFERROR(OFFSET(CalculationsAndCharts!$AI$32,'Transaction Summary'!B46,0,1,1),"")</f>
        <v/>
      </c>
      <c r="E46" s="306" t="str">
        <f ca="1">IFERROR(MATCH(TRUE,OFFSET(CalculationsAndCharts!$AH$33,E45,0,'Transaction Summary'!$C$2-E45,1),0)+E45,"")</f>
        <v/>
      </c>
      <c r="F46" s="304" t="str">
        <f ca="1">IFERROR(OFFSET(CalculationsAndCharts!$B$32,'Transaction Summary'!E46,0,1,1),"")</f>
        <v/>
      </c>
      <c r="G46" s="305" t="str">
        <f ca="1">IFERROR(OFFSET(CalculationsAndCharts!$AJ$32,'Transaction Summary'!E46,0,1,1),"")</f>
        <v/>
      </c>
      <c r="H46" s="305" t="str">
        <f t="shared" ca="1" si="18"/>
        <v/>
      </c>
      <c r="I46" s="307" t="str">
        <f t="shared" ca="1" si="19"/>
        <v/>
      </c>
      <c r="K46" s="303" t="str">
        <f ca="1">IFERROR(MATCH(TRUE,OFFSET(CalculationsAndCharts!$AN$33,K45,0,'Transaction Summary'!$C$2-K45,1),0)+K45,"")</f>
        <v/>
      </c>
      <c r="L46" s="304" t="str">
        <f ca="1">IFERROR(OFFSET(CalculationsAndCharts!$B$32,'Transaction Summary'!K46,0,1,1),"")</f>
        <v/>
      </c>
      <c r="M46" s="305" t="str">
        <f ca="1">IFERROR(OFFSET(CalculationsAndCharts!$AR$32,'Transaction Summary'!K46,0,1,1),"")</f>
        <v/>
      </c>
      <c r="N46" s="306" t="str">
        <f ca="1">IFERROR(MATCH(TRUE,OFFSET(CalculationsAndCharts!$AQ$33,N45,0,'Transaction Summary'!$C$2-N45,1),0)+N45,"")</f>
        <v/>
      </c>
      <c r="O46" s="304" t="str">
        <f ca="1">IFERROR(OFFSET(CalculationsAndCharts!$B$32,'Transaction Summary'!N46,0,1,1),"")</f>
        <v/>
      </c>
      <c r="P46" s="305" t="str">
        <f ca="1">IFERROR(OFFSET(CalculationsAndCharts!$AS$32,'Transaction Summary'!N46,0,1,1),"")</f>
        <v/>
      </c>
      <c r="Q46" s="305" t="str">
        <f t="shared" ca="1" si="20"/>
        <v/>
      </c>
      <c r="R46" s="307" t="str">
        <f t="shared" ca="1" si="21"/>
        <v/>
      </c>
    </row>
    <row r="47" spans="2:18" x14ac:dyDescent="0.25">
      <c r="B47" s="303" t="str">
        <f ca="1">IFERROR(MATCH(TRUE,OFFSET(CalculationsAndCharts!$AE$33,B46,0,'Transaction Summary'!$C$2-B46,1),0)+B46,"")</f>
        <v/>
      </c>
      <c r="C47" s="304" t="str">
        <f ca="1">IFERROR(OFFSET(CalculationsAndCharts!$B$32,'Transaction Summary'!B47,0,1,1),"")</f>
        <v/>
      </c>
      <c r="D47" s="305" t="str">
        <f ca="1">IFERROR(OFFSET(CalculationsAndCharts!$AI$32,'Transaction Summary'!B47,0,1,1),"")</f>
        <v/>
      </c>
      <c r="E47" s="306" t="str">
        <f ca="1">IFERROR(MATCH(TRUE,OFFSET(CalculationsAndCharts!$AH$33,E46,0,'Transaction Summary'!$C$2-E46,1),0)+E46,"")</f>
        <v/>
      </c>
      <c r="F47" s="304" t="str">
        <f ca="1">IFERROR(OFFSET(CalculationsAndCharts!$B$32,'Transaction Summary'!E47,0,1,1),"")</f>
        <v/>
      </c>
      <c r="G47" s="305" t="str">
        <f ca="1">IFERROR(OFFSET(CalculationsAndCharts!$AJ$32,'Transaction Summary'!E47,0,1,1),"")</f>
        <v/>
      </c>
      <c r="H47" s="305" t="str">
        <f t="shared" ca="1" si="18"/>
        <v/>
      </c>
      <c r="I47" s="307" t="str">
        <f t="shared" ca="1" si="19"/>
        <v/>
      </c>
      <c r="K47" s="303" t="str">
        <f ca="1">IFERROR(MATCH(TRUE,OFFSET(CalculationsAndCharts!$AN$33,K46,0,'Transaction Summary'!$C$2-K46,1),0)+K46,"")</f>
        <v/>
      </c>
      <c r="L47" s="304" t="str">
        <f ca="1">IFERROR(OFFSET(CalculationsAndCharts!$B$32,'Transaction Summary'!K47,0,1,1),"")</f>
        <v/>
      </c>
      <c r="M47" s="305" t="str">
        <f ca="1">IFERROR(OFFSET(CalculationsAndCharts!$AR$32,'Transaction Summary'!K47,0,1,1),"")</f>
        <v/>
      </c>
      <c r="N47" s="306" t="str">
        <f ca="1">IFERROR(MATCH(TRUE,OFFSET(CalculationsAndCharts!$AQ$33,N46,0,'Transaction Summary'!$C$2-N46,1),0)+N46,"")</f>
        <v/>
      </c>
      <c r="O47" s="304" t="str">
        <f ca="1">IFERROR(OFFSET(CalculationsAndCharts!$B$32,'Transaction Summary'!N47,0,1,1),"")</f>
        <v/>
      </c>
      <c r="P47" s="305" t="str">
        <f ca="1">IFERROR(OFFSET(CalculationsAndCharts!$AS$32,'Transaction Summary'!N47,0,1,1),"")</f>
        <v/>
      </c>
      <c r="Q47" s="305" t="str">
        <f t="shared" ca="1" si="20"/>
        <v/>
      </c>
      <c r="R47" s="307" t="str">
        <f t="shared" ca="1" si="21"/>
        <v/>
      </c>
    </row>
    <row r="48" spans="2:18" x14ac:dyDescent="0.25">
      <c r="B48" s="303" t="str">
        <f ca="1">IFERROR(MATCH(TRUE,OFFSET(CalculationsAndCharts!$AE$33,B47,0,'Transaction Summary'!$C$2-B47,1),0)+B47,"")</f>
        <v/>
      </c>
      <c r="C48" s="304" t="str">
        <f ca="1">IFERROR(OFFSET(CalculationsAndCharts!$B$32,'Transaction Summary'!B48,0,1,1),"")</f>
        <v/>
      </c>
      <c r="D48" s="305" t="str">
        <f ca="1">IFERROR(OFFSET(CalculationsAndCharts!$AI$32,'Transaction Summary'!B48,0,1,1),"")</f>
        <v/>
      </c>
      <c r="E48" s="306" t="str">
        <f ca="1">IFERROR(MATCH(TRUE,OFFSET(CalculationsAndCharts!$AH$33,E47,0,'Transaction Summary'!$C$2-E47,1),0)+E47,"")</f>
        <v/>
      </c>
      <c r="F48" s="304" t="str">
        <f ca="1">IFERROR(OFFSET(CalculationsAndCharts!$B$32,'Transaction Summary'!E48,0,1,1),"")</f>
        <v/>
      </c>
      <c r="G48" s="305" t="str">
        <f ca="1">IFERROR(OFFSET(CalculationsAndCharts!$AJ$32,'Transaction Summary'!E48,0,1,1),"")</f>
        <v/>
      </c>
      <c r="H48" s="305" t="str">
        <f t="shared" ca="1" si="18"/>
        <v/>
      </c>
      <c r="I48" s="307" t="str">
        <f t="shared" ca="1" si="19"/>
        <v/>
      </c>
      <c r="K48" s="303" t="str">
        <f ca="1">IFERROR(MATCH(TRUE,OFFSET(CalculationsAndCharts!$AN$33,K47,0,'Transaction Summary'!$C$2-K47,1),0)+K47,"")</f>
        <v/>
      </c>
      <c r="L48" s="304" t="str">
        <f ca="1">IFERROR(OFFSET(CalculationsAndCharts!$B$32,'Transaction Summary'!K48,0,1,1),"")</f>
        <v/>
      </c>
      <c r="M48" s="305" t="str">
        <f ca="1">IFERROR(OFFSET(CalculationsAndCharts!$AR$32,'Transaction Summary'!K48,0,1,1),"")</f>
        <v/>
      </c>
      <c r="N48" s="306" t="str">
        <f ca="1">IFERROR(MATCH(TRUE,OFFSET(CalculationsAndCharts!$AQ$33,N47,0,'Transaction Summary'!$C$2-N47,1),0)+N47,"")</f>
        <v/>
      </c>
      <c r="O48" s="304" t="str">
        <f ca="1">IFERROR(OFFSET(CalculationsAndCharts!$B$32,'Transaction Summary'!N48,0,1,1),"")</f>
        <v/>
      </c>
      <c r="P48" s="305" t="str">
        <f ca="1">IFERROR(OFFSET(CalculationsAndCharts!$AS$32,'Transaction Summary'!N48,0,1,1),"")</f>
        <v/>
      </c>
      <c r="Q48" s="305" t="str">
        <f t="shared" ca="1" si="20"/>
        <v/>
      </c>
      <c r="R48" s="307" t="str">
        <f t="shared" ca="1" si="21"/>
        <v/>
      </c>
    </row>
    <row r="49" spans="2:18" x14ac:dyDescent="0.25">
      <c r="B49" s="303" t="str">
        <f ca="1">IFERROR(MATCH(TRUE,OFFSET(CalculationsAndCharts!$AE$33,B48,0,'Transaction Summary'!$C$2-B48,1),0)+B48,"")</f>
        <v/>
      </c>
      <c r="C49" s="304" t="str">
        <f ca="1">IFERROR(OFFSET(CalculationsAndCharts!$B$32,'Transaction Summary'!B49,0,1,1),"")</f>
        <v/>
      </c>
      <c r="D49" s="305" t="str">
        <f ca="1">IFERROR(OFFSET(CalculationsAndCharts!$AI$32,'Transaction Summary'!B49,0,1,1),"")</f>
        <v/>
      </c>
      <c r="E49" s="306" t="str">
        <f ca="1">IFERROR(MATCH(TRUE,OFFSET(CalculationsAndCharts!$AH$33,E48,0,'Transaction Summary'!$C$2-E48,1),0)+E48,"")</f>
        <v/>
      </c>
      <c r="F49" s="304" t="str">
        <f ca="1">IFERROR(OFFSET(CalculationsAndCharts!$B$32,'Transaction Summary'!E49,0,1,1),"")</f>
        <v/>
      </c>
      <c r="G49" s="305" t="str">
        <f ca="1">IFERROR(OFFSET(CalculationsAndCharts!$AJ$32,'Transaction Summary'!E49,0,1,1),"")</f>
        <v/>
      </c>
      <c r="H49" s="305" t="str">
        <f t="shared" ca="1" si="18"/>
        <v/>
      </c>
      <c r="I49" s="307" t="str">
        <f t="shared" ca="1" si="19"/>
        <v/>
      </c>
      <c r="K49" s="303" t="str">
        <f ca="1">IFERROR(MATCH(TRUE,OFFSET(CalculationsAndCharts!$AN$33,K48,0,'Transaction Summary'!$C$2-K48,1),0)+K48,"")</f>
        <v/>
      </c>
      <c r="L49" s="304" t="str">
        <f ca="1">IFERROR(OFFSET(CalculationsAndCharts!$B$32,'Transaction Summary'!K49,0,1,1),"")</f>
        <v/>
      </c>
      <c r="M49" s="305" t="str">
        <f ca="1">IFERROR(OFFSET(CalculationsAndCharts!$AR$32,'Transaction Summary'!K49,0,1,1),"")</f>
        <v/>
      </c>
      <c r="N49" s="306" t="str">
        <f ca="1">IFERROR(MATCH(TRUE,OFFSET(CalculationsAndCharts!$AQ$33,N48,0,'Transaction Summary'!$C$2-N48,1),0)+N48,"")</f>
        <v/>
      </c>
      <c r="O49" s="304" t="str">
        <f ca="1">IFERROR(OFFSET(CalculationsAndCharts!$B$32,'Transaction Summary'!N49,0,1,1),"")</f>
        <v/>
      </c>
      <c r="P49" s="305" t="str">
        <f ca="1">IFERROR(OFFSET(CalculationsAndCharts!$AS$32,'Transaction Summary'!N49,0,1,1),"")</f>
        <v/>
      </c>
      <c r="Q49" s="305" t="str">
        <f t="shared" ca="1" si="20"/>
        <v/>
      </c>
      <c r="R49" s="307" t="str">
        <f t="shared" ca="1" si="21"/>
        <v/>
      </c>
    </row>
    <row r="50" spans="2:18" x14ac:dyDescent="0.25">
      <c r="B50" s="303" t="str">
        <f ca="1">IFERROR(MATCH(TRUE,OFFSET(CalculationsAndCharts!$AE$33,B49,0,'Transaction Summary'!$C$2-B49,1),0)+B49,"")</f>
        <v/>
      </c>
      <c r="C50" s="304" t="str">
        <f ca="1">IFERROR(OFFSET(CalculationsAndCharts!$B$32,'Transaction Summary'!B50,0,1,1),"")</f>
        <v/>
      </c>
      <c r="D50" s="305" t="str">
        <f ca="1">IFERROR(OFFSET(CalculationsAndCharts!$AI$32,'Transaction Summary'!B50,0,1,1),"")</f>
        <v/>
      </c>
      <c r="E50" s="306" t="str">
        <f ca="1">IFERROR(MATCH(TRUE,OFFSET(CalculationsAndCharts!$AH$33,E49,0,'Transaction Summary'!$C$2-E49,1),0)+E49,"")</f>
        <v/>
      </c>
      <c r="F50" s="304" t="str">
        <f ca="1">IFERROR(OFFSET(CalculationsAndCharts!$B$32,'Transaction Summary'!E50,0,1,1),"")</f>
        <v/>
      </c>
      <c r="G50" s="305" t="str">
        <f ca="1">IFERROR(OFFSET(CalculationsAndCharts!$AJ$32,'Transaction Summary'!E50,0,1,1),"")</f>
        <v/>
      </c>
      <c r="H50" s="305" t="str">
        <f t="shared" ca="1" si="18"/>
        <v/>
      </c>
      <c r="I50" s="307" t="str">
        <f t="shared" ca="1" si="19"/>
        <v/>
      </c>
      <c r="K50" s="303" t="str">
        <f ca="1">IFERROR(MATCH(TRUE,OFFSET(CalculationsAndCharts!$AN$33,K49,0,'Transaction Summary'!$C$2-K49,1),0)+K49,"")</f>
        <v/>
      </c>
      <c r="L50" s="304" t="str">
        <f ca="1">IFERROR(OFFSET(CalculationsAndCharts!$B$32,'Transaction Summary'!K50,0,1,1),"")</f>
        <v/>
      </c>
      <c r="M50" s="305" t="str">
        <f ca="1">IFERROR(OFFSET(CalculationsAndCharts!$AR$32,'Transaction Summary'!K50,0,1,1),"")</f>
        <v/>
      </c>
      <c r="N50" s="306" t="str">
        <f ca="1">IFERROR(MATCH(TRUE,OFFSET(CalculationsAndCharts!$AQ$33,N49,0,'Transaction Summary'!$C$2-N49,1),0)+N49,"")</f>
        <v/>
      </c>
      <c r="O50" s="304" t="str">
        <f ca="1">IFERROR(OFFSET(CalculationsAndCharts!$B$32,'Transaction Summary'!N50,0,1,1),"")</f>
        <v/>
      </c>
      <c r="P50" s="305" t="str">
        <f ca="1">IFERROR(OFFSET(CalculationsAndCharts!$AS$32,'Transaction Summary'!N50,0,1,1),"")</f>
        <v/>
      </c>
      <c r="Q50" s="305" t="str">
        <f t="shared" ca="1" si="20"/>
        <v/>
      </c>
      <c r="R50" s="307" t="str">
        <f t="shared" ca="1" si="21"/>
        <v/>
      </c>
    </row>
    <row r="51" spans="2:18" x14ac:dyDescent="0.25">
      <c r="B51" s="303" t="str">
        <f ca="1">IFERROR(MATCH(TRUE,OFFSET(CalculationsAndCharts!$AE$33,B50,0,'Transaction Summary'!$C$2-B50,1),0)+B50,"")</f>
        <v/>
      </c>
      <c r="C51" s="304" t="str">
        <f ca="1">IFERROR(OFFSET(CalculationsAndCharts!$B$32,'Transaction Summary'!B51,0,1,1),"")</f>
        <v/>
      </c>
      <c r="D51" s="305" t="str">
        <f ca="1">IFERROR(OFFSET(CalculationsAndCharts!$AI$32,'Transaction Summary'!B51,0,1,1),"")</f>
        <v/>
      </c>
      <c r="E51" s="306" t="str">
        <f ca="1">IFERROR(MATCH(TRUE,OFFSET(CalculationsAndCharts!$AH$33,E50,0,'Transaction Summary'!$C$2-E50,1),0)+E50,"")</f>
        <v/>
      </c>
      <c r="F51" s="304" t="str">
        <f ca="1">IFERROR(OFFSET(CalculationsAndCharts!$B$32,'Transaction Summary'!E51,0,1,1),"")</f>
        <v/>
      </c>
      <c r="G51" s="305" t="str">
        <f ca="1">IFERROR(OFFSET(CalculationsAndCharts!$AJ$32,'Transaction Summary'!E51,0,1,1),"")</f>
        <v/>
      </c>
      <c r="H51" s="305" t="str">
        <f t="shared" ca="1" si="18"/>
        <v/>
      </c>
      <c r="I51" s="307" t="str">
        <f t="shared" ca="1" si="19"/>
        <v/>
      </c>
      <c r="K51" s="303" t="str">
        <f ca="1">IFERROR(MATCH(TRUE,OFFSET(CalculationsAndCharts!$AN$33,K50,0,'Transaction Summary'!$C$2-K50,1),0)+K50,"")</f>
        <v/>
      </c>
      <c r="L51" s="304" t="str">
        <f ca="1">IFERROR(OFFSET(CalculationsAndCharts!$B$32,'Transaction Summary'!K51,0,1,1),"")</f>
        <v/>
      </c>
      <c r="M51" s="305" t="str">
        <f ca="1">IFERROR(OFFSET(CalculationsAndCharts!$AR$32,'Transaction Summary'!K51,0,1,1),"")</f>
        <v/>
      </c>
      <c r="N51" s="306" t="str">
        <f ca="1">IFERROR(MATCH(TRUE,OFFSET(CalculationsAndCharts!$AQ$33,N50,0,'Transaction Summary'!$C$2-N50,1),0)+N50,"")</f>
        <v/>
      </c>
      <c r="O51" s="304" t="str">
        <f ca="1">IFERROR(OFFSET(CalculationsAndCharts!$B$32,'Transaction Summary'!N51,0,1,1),"")</f>
        <v/>
      </c>
      <c r="P51" s="305" t="str">
        <f ca="1">IFERROR(OFFSET(CalculationsAndCharts!$AS$32,'Transaction Summary'!N51,0,1,1),"")</f>
        <v/>
      </c>
      <c r="Q51" s="305" t="str">
        <f t="shared" ca="1" si="20"/>
        <v/>
      </c>
      <c r="R51" s="307" t="str">
        <f t="shared" ca="1" si="21"/>
        <v/>
      </c>
    </row>
    <row r="52" spans="2:18" x14ac:dyDescent="0.25">
      <c r="B52" s="303" t="str">
        <f ca="1">IFERROR(MATCH(TRUE,OFFSET(CalculationsAndCharts!$AE$33,B51,0,'Transaction Summary'!$C$2-B51,1),0)+B51,"")</f>
        <v/>
      </c>
      <c r="C52" s="304" t="str">
        <f ca="1">IFERROR(OFFSET(CalculationsAndCharts!$B$32,'Transaction Summary'!B52,0,1,1),"")</f>
        <v/>
      </c>
      <c r="D52" s="305" t="str">
        <f ca="1">IFERROR(OFFSET(CalculationsAndCharts!$AI$32,'Transaction Summary'!B52,0,1,1),"")</f>
        <v/>
      </c>
      <c r="E52" s="306" t="str">
        <f ca="1">IFERROR(MATCH(TRUE,OFFSET(CalculationsAndCharts!$AH$33,E51,0,'Transaction Summary'!$C$2-E51,1),0)+E51,"")</f>
        <v/>
      </c>
      <c r="F52" s="304" t="str">
        <f ca="1">IFERROR(OFFSET(CalculationsAndCharts!$B$32,'Transaction Summary'!E52,0,1,1),"")</f>
        <v/>
      </c>
      <c r="G52" s="305" t="str">
        <f ca="1">IFERROR(OFFSET(CalculationsAndCharts!$AJ$32,'Transaction Summary'!E52,0,1,1),"")</f>
        <v/>
      </c>
      <c r="H52" s="305" t="str">
        <f t="shared" ca="1" si="18"/>
        <v/>
      </c>
      <c r="I52" s="307" t="str">
        <f t="shared" ca="1" si="19"/>
        <v/>
      </c>
      <c r="K52" s="303" t="str">
        <f ca="1">IFERROR(MATCH(TRUE,OFFSET(CalculationsAndCharts!$AN$33,K51,0,'Transaction Summary'!$C$2-K51,1),0)+K51,"")</f>
        <v/>
      </c>
      <c r="L52" s="304" t="str">
        <f ca="1">IFERROR(OFFSET(CalculationsAndCharts!$B$32,'Transaction Summary'!K52,0,1,1),"")</f>
        <v/>
      </c>
      <c r="M52" s="305" t="str">
        <f ca="1">IFERROR(OFFSET(CalculationsAndCharts!$AR$32,'Transaction Summary'!K52,0,1,1),"")</f>
        <v/>
      </c>
      <c r="N52" s="306" t="str">
        <f ca="1">IFERROR(MATCH(TRUE,OFFSET(CalculationsAndCharts!$AQ$33,N51,0,'Transaction Summary'!$C$2-N51,1),0)+N51,"")</f>
        <v/>
      </c>
      <c r="O52" s="304" t="str">
        <f ca="1">IFERROR(OFFSET(CalculationsAndCharts!$B$32,'Transaction Summary'!N52,0,1,1),"")</f>
        <v/>
      </c>
      <c r="P52" s="305" t="str">
        <f ca="1">IFERROR(OFFSET(CalculationsAndCharts!$AS$32,'Transaction Summary'!N52,0,1,1),"")</f>
        <v/>
      </c>
      <c r="Q52" s="305" t="str">
        <f t="shared" ca="1" si="20"/>
        <v/>
      </c>
      <c r="R52" s="307" t="str">
        <f t="shared" ca="1" si="21"/>
        <v/>
      </c>
    </row>
    <row r="53" spans="2:18" x14ac:dyDescent="0.25">
      <c r="B53" s="303" t="str">
        <f ca="1">IFERROR(MATCH(TRUE,OFFSET(CalculationsAndCharts!$AE$33,B52,0,'Transaction Summary'!$C$2-B52,1),0)+B52,"")</f>
        <v/>
      </c>
      <c r="C53" s="304" t="str">
        <f ca="1">IFERROR(OFFSET(CalculationsAndCharts!$B$32,'Transaction Summary'!B53,0,1,1),"")</f>
        <v/>
      </c>
      <c r="D53" s="305" t="str">
        <f ca="1">IFERROR(OFFSET(CalculationsAndCharts!$AI$32,'Transaction Summary'!B53,0,1,1),"")</f>
        <v/>
      </c>
      <c r="E53" s="306" t="str">
        <f ca="1">IFERROR(MATCH(TRUE,OFFSET(CalculationsAndCharts!$AH$33,E52,0,'Transaction Summary'!$C$2-E52,1),0)+E52,"")</f>
        <v/>
      </c>
      <c r="F53" s="304" t="str">
        <f ca="1">IFERROR(OFFSET(CalculationsAndCharts!$B$32,'Transaction Summary'!E53,0,1,1),"")</f>
        <v/>
      </c>
      <c r="G53" s="305" t="str">
        <f ca="1">IFERROR(OFFSET(CalculationsAndCharts!$AJ$32,'Transaction Summary'!E53,0,1,1),"")</f>
        <v/>
      </c>
      <c r="H53" s="305" t="str">
        <f t="shared" ca="1" si="18"/>
        <v/>
      </c>
      <c r="I53" s="307" t="str">
        <f t="shared" ca="1" si="19"/>
        <v/>
      </c>
      <c r="K53" s="303" t="str">
        <f ca="1">IFERROR(MATCH(TRUE,OFFSET(CalculationsAndCharts!$AN$33,K52,0,'Transaction Summary'!$C$2-K52,1),0)+K52,"")</f>
        <v/>
      </c>
      <c r="L53" s="304" t="str">
        <f ca="1">IFERROR(OFFSET(CalculationsAndCharts!$B$32,'Transaction Summary'!K53,0,1,1),"")</f>
        <v/>
      </c>
      <c r="M53" s="305" t="str">
        <f ca="1">IFERROR(OFFSET(CalculationsAndCharts!$AR$32,'Transaction Summary'!K53,0,1,1),"")</f>
        <v/>
      </c>
      <c r="N53" s="306" t="str">
        <f ca="1">IFERROR(MATCH(TRUE,OFFSET(CalculationsAndCharts!$AQ$33,N52,0,'Transaction Summary'!$C$2-N52,1),0)+N52,"")</f>
        <v/>
      </c>
      <c r="O53" s="304" t="str">
        <f ca="1">IFERROR(OFFSET(CalculationsAndCharts!$B$32,'Transaction Summary'!N53,0,1,1),"")</f>
        <v/>
      </c>
      <c r="P53" s="305" t="str">
        <f ca="1">IFERROR(OFFSET(CalculationsAndCharts!$AS$32,'Transaction Summary'!N53,0,1,1),"")</f>
        <v/>
      </c>
      <c r="Q53" s="305" t="str">
        <f t="shared" ca="1" si="20"/>
        <v/>
      </c>
      <c r="R53" s="307" t="str">
        <f t="shared" ca="1" si="21"/>
        <v/>
      </c>
    </row>
    <row r="54" spans="2:18" x14ac:dyDescent="0.25">
      <c r="B54" s="303" t="str">
        <f ca="1">IFERROR(MATCH(TRUE,OFFSET(CalculationsAndCharts!$AE$33,B53,0,'Transaction Summary'!$C$2-B53,1),0)+B53,"")</f>
        <v/>
      </c>
      <c r="C54" s="304" t="str">
        <f ca="1">IFERROR(OFFSET(CalculationsAndCharts!$B$32,'Transaction Summary'!B54,0,1,1),"")</f>
        <v/>
      </c>
      <c r="D54" s="305" t="str">
        <f ca="1">IFERROR(OFFSET(CalculationsAndCharts!$AI$32,'Transaction Summary'!B54,0,1,1),"")</f>
        <v/>
      </c>
      <c r="E54" s="306" t="str">
        <f ca="1">IFERROR(MATCH(TRUE,OFFSET(CalculationsAndCharts!$AH$33,E53,0,'Transaction Summary'!$C$2-E53,1),0)+E53,"")</f>
        <v/>
      </c>
      <c r="F54" s="304" t="str">
        <f ca="1">IFERROR(OFFSET(CalculationsAndCharts!$B$32,'Transaction Summary'!E54,0,1,1),"")</f>
        <v/>
      </c>
      <c r="G54" s="305" t="str">
        <f ca="1">IFERROR(OFFSET(CalculationsAndCharts!$AJ$32,'Transaction Summary'!E54,0,1,1),"")</f>
        <v/>
      </c>
      <c r="H54" s="305" t="str">
        <f t="shared" ca="1" si="18"/>
        <v/>
      </c>
      <c r="I54" s="307" t="str">
        <f t="shared" ca="1" si="19"/>
        <v/>
      </c>
      <c r="K54" s="303" t="str">
        <f ca="1">IFERROR(MATCH(TRUE,OFFSET(CalculationsAndCharts!$AN$33,K53,0,'Transaction Summary'!$C$2-K53,1),0)+K53,"")</f>
        <v/>
      </c>
      <c r="L54" s="304" t="str">
        <f ca="1">IFERROR(OFFSET(CalculationsAndCharts!$B$32,'Transaction Summary'!K54,0,1,1),"")</f>
        <v/>
      </c>
      <c r="M54" s="305" t="str">
        <f ca="1">IFERROR(OFFSET(CalculationsAndCharts!$AR$32,'Transaction Summary'!K54,0,1,1),"")</f>
        <v/>
      </c>
      <c r="N54" s="306" t="str">
        <f ca="1">IFERROR(MATCH(TRUE,OFFSET(CalculationsAndCharts!$AQ$33,N53,0,'Transaction Summary'!$C$2-N53,1),0)+N53,"")</f>
        <v/>
      </c>
      <c r="O54" s="304" t="str">
        <f ca="1">IFERROR(OFFSET(CalculationsAndCharts!$B$32,'Transaction Summary'!N54,0,1,1),"")</f>
        <v/>
      </c>
      <c r="P54" s="305" t="str">
        <f ca="1">IFERROR(OFFSET(CalculationsAndCharts!$AS$32,'Transaction Summary'!N54,0,1,1),"")</f>
        <v/>
      </c>
      <c r="Q54" s="305" t="str">
        <f t="shared" ca="1" si="20"/>
        <v/>
      </c>
      <c r="R54" s="307" t="str">
        <f t="shared" ca="1" si="21"/>
        <v/>
      </c>
    </row>
    <row r="55" spans="2:18" x14ac:dyDescent="0.25">
      <c r="B55" s="303" t="str">
        <f ca="1">IFERROR(MATCH(TRUE,OFFSET(CalculationsAndCharts!$AE$33,B54,0,'Transaction Summary'!$C$2-B54,1),0)+B54,"")</f>
        <v/>
      </c>
      <c r="C55" s="304" t="str">
        <f ca="1">IFERROR(OFFSET(CalculationsAndCharts!$B$32,'Transaction Summary'!B55,0,1,1),"")</f>
        <v/>
      </c>
      <c r="D55" s="305" t="str">
        <f ca="1">IFERROR(OFFSET(CalculationsAndCharts!$AI$32,'Transaction Summary'!B55,0,1,1),"")</f>
        <v/>
      </c>
      <c r="E55" s="306" t="str">
        <f ca="1">IFERROR(MATCH(TRUE,OFFSET(CalculationsAndCharts!$AH$33,E54,0,'Transaction Summary'!$C$2-E54,1),0)+E54,"")</f>
        <v/>
      </c>
      <c r="F55" s="304" t="str">
        <f ca="1">IFERROR(OFFSET(CalculationsAndCharts!$B$32,'Transaction Summary'!E55,0,1,1),"")</f>
        <v/>
      </c>
      <c r="G55" s="305" t="str">
        <f ca="1">IFERROR(OFFSET(CalculationsAndCharts!$AJ$32,'Transaction Summary'!E55,0,1,1),"")</f>
        <v/>
      </c>
      <c r="H55" s="305" t="str">
        <f t="shared" ca="1" si="18"/>
        <v/>
      </c>
      <c r="I55" s="307" t="str">
        <f t="shared" ca="1" si="19"/>
        <v/>
      </c>
      <c r="K55" s="303" t="str">
        <f ca="1">IFERROR(MATCH(TRUE,OFFSET(CalculationsAndCharts!$AN$33,K54,0,'Transaction Summary'!$C$2-K54,1),0)+K54,"")</f>
        <v/>
      </c>
      <c r="L55" s="304" t="str">
        <f ca="1">IFERROR(OFFSET(CalculationsAndCharts!$B$32,'Transaction Summary'!K55,0,1,1),"")</f>
        <v/>
      </c>
      <c r="M55" s="305" t="str">
        <f ca="1">IFERROR(OFFSET(CalculationsAndCharts!$AR$32,'Transaction Summary'!K55,0,1,1),"")</f>
        <v/>
      </c>
      <c r="N55" s="306" t="str">
        <f ca="1">IFERROR(MATCH(TRUE,OFFSET(CalculationsAndCharts!$AQ$33,N54,0,'Transaction Summary'!$C$2-N54,1),0)+N54,"")</f>
        <v/>
      </c>
      <c r="O55" s="304" t="str">
        <f ca="1">IFERROR(OFFSET(CalculationsAndCharts!$B$32,'Transaction Summary'!N55,0,1,1),"")</f>
        <v/>
      </c>
      <c r="P55" s="305" t="str">
        <f ca="1">IFERROR(OFFSET(CalculationsAndCharts!$AS$32,'Transaction Summary'!N55,0,1,1),"")</f>
        <v/>
      </c>
      <c r="Q55" s="305" t="str">
        <f t="shared" ca="1" si="20"/>
        <v/>
      </c>
      <c r="R55" s="307" t="str">
        <f t="shared" ca="1" si="21"/>
        <v/>
      </c>
    </row>
    <row r="56" spans="2:18" x14ac:dyDescent="0.25">
      <c r="B56" s="303" t="str">
        <f ca="1">IFERROR(MATCH(TRUE,OFFSET(CalculationsAndCharts!$AE$33,B55,0,'Transaction Summary'!$C$2-B55,1),0)+B55,"")</f>
        <v/>
      </c>
      <c r="C56" s="304" t="str">
        <f ca="1">IFERROR(OFFSET(CalculationsAndCharts!$B$32,'Transaction Summary'!B56,0,1,1),"")</f>
        <v/>
      </c>
      <c r="D56" s="305" t="str">
        <f ca="1">IFERROR(OFFSET(CalculationsAndCharts!$AI$32,'Transaction Summary'!B56,0,1,1),"")</f>
        <v/>
      </c>
      <c r="E56" s="306" t="str">
        <f ca="1">IFERROR(MATCH(TRUE,OFFSET(CalculationsAndCharts!$AH$33,E55,0,'Transaction Summary'!$C$2-E55,1),0)+E55,"")</f>
        <v/>
      </c>
      <c r="F56" s="304" t="str">
        <f ca="1">IFERROR(OFFSET(CalculationsAndCharts!$B$32,'Transaction Summary'!E56,0,1,1),"")</f>
        <v/>
      </c>
      <c r="G56" s="305" t="str">
        <f ca="1">IFERROR(OFFSET(CalculationsAndCharts!$AJ$32,'Transaction Summary'!E56,0,1,1),"")</f>
        <v/>
      </c>
      <c r="H56" s="305" t="str">
        <f t="shared" ca="1" si="18"/>
        <v/>
      </c>
      <c r="I56" s="307" t="str">
        <f t="shared" ca="1" si="19"/>
        <v/>
      </c>
      <c r="K56" s="303" t="str">
        <f ca="1">IFERROR(MATCH(TRUE,OFFSET(CalculationsAndCharts!$AN$33,K55,0,'Transaction Summary'!$C$2-K55,1),0)+K55,"")</f>
        <v/>
      </c>
      <c r="L56" s="304" t="str">
        <f ca="1">IFERROR(OFFSET(CalculationsAndCharts!$B$32,'Transaction Summary'!K56,0,1,1),"")</f>
        <v/>
      </c>
      <c r="M56" s="305" t="str">
        <f ca="1">IFERROR(OFFSET(CalculationsAndCharts!$AR$32,'Transaction Summary'!K56,0,1,1),"")</f>
        <v/>
      </c>
      <c r="N56" s="306" t="str">
        <f ca="1">IFERROR(MATCH(TRUE,OFFSET(CalculationsAndCharts!$AQ$33,N55,0,'Transaction Summary'!$C$2-N55,1),0)+N55,"")</f>
        <v/>
      </c>
      <c r="O56" s="304" t="str">
        <f ca="1">IFERROR(OFFSET(CalculationsAndCharts!$B$32,'Transaction Summary'!N56,0,1,1),"")</f>
        <v/>
      </c>
      <c r="P56" s="305" t="str">
        <f ca="1">IFERROR(OFFSET(CalculationsAndCharts!$AS$32,'Transaction Summary'!N56,0,1,1),"")</f>
        <v/>
      </c>
      <c r="Q56" s="305" t="str">
        <f t="shared" ca="1" si="20"/>
        <v/>
      </c>
      <c r="R56" s="307" t="str">
        <f t="shared" ca="1" si="21"/>
        <v/>
      </c>
    </row>
    <row r="57" spans="2:18" x14ac:dyDescent="0.25">
      <c r="B57" s="303" t="str">
        <f ca="1">IFERROR(MATCH(TRUE,OFFSET(CalculationsAndCharts!$AE$33,B56,0,'Transaction Summary'!$C$2-B56,1),0)+B56,"")</f>
        <v/>
      </c>
      <c r="C57" s="304" t="str">
        <f ca="1">IFERROR(OFFSET(CalculationsAndCharts!$B$32,'Transaction Summary'!B57,0,1,1),"")</f>
        <v/>
      </c>
      <c r="D57" s="305" t="str">
        <f ca="1">IFERROR(OFFSET(CalculationsAndCharts!$AI$32,'Transaction Summary'!B57,0,1,1),"")</f>
        <v/>
      </c>
      <c r="E57" s="306" t="str">
        <f ca="1">IFERROR(MATCH(TRUE,OFFSET(CalculationsAndCharts!$AH$33,E56,0,'Transaction Summary'!$C$2-E56,1),0)+E56,"")</f>
        <v/>
      </c>
      <c r="F57" s="304" t="str">
        <f ca="1">IFERROR(OFFSET(CalculationsAndCharts!$B$32,'Transaction Summary'!E57,0,1,1),"")</f>
        <v/>
      </c>
      <c r="G57" s="305" t="str">
        <f ca="1">IFERROR(OFFSET(CalculationsAndCharts!$AJ$32,'Transaction Summary'!E57,0,1,1),"")</f>
        <v/>
      </c>
      <c r="H57" s="305" t="str">
        <f t="shared" ca="1" si="18"/>
        <v/>
      </c>
      <c r="I57" s="307" t="str">
        <f t="shared" ca="1" si="19"/>
        <v/>
      </c>
      <c r="K57" s="303" t="str">
        <f ca="1">IFERROR(MATCH(TRUE,OFFSET(CalculationsAndCharts!$AN$33,K56,0,'Transaction Summary'!$C$2-K56,1),0)+K56,"")</f>
        <v/>
      </c>
      <c r="L57" s="304" t="str">
        <f ca="1">IFERROR(OFFSET(CalculationsAndCharts!$B$32,'Transaction Summary'!K57,0,1,1),"")</f>
        <v/>
      </c>
      <c r="M57" s="305" t="str">
        <f ca="1">IFERROR(OFFSET(CalculationsAndCharts!$AR$32,'Transaction Summary'!K57,0,1,1),"")</f>
        <v/>
      </c>
      <c r="N57" s="306" t="str">
        <f ca="1">IFERROR(MATCH(TRUE,OFFSET(CalculationsAndCharts!$AQ$33,N56,0,'Transaction Summary'!$C$2-N56,1),0)+N56,"")</f>
        <v/>
      </c>
      <c r="O57" s="304" t="str">
        <f ca="1">IFERROR(OFFSET(CalculationsAndCharts!$B$32,'Transaction Summary'!N57,0,1,1),"")</f>
        <v/>
      </c>
      <c r="P57" s="305" t="str">
        <f ca="1">IFERROR(OFFSET(CalculationsAndCharts!$AS$32,'Transaction Summary'!N57,0,1,1),"")</f>
        <v/>
      </c>
      <c r="Q57" s="305" t="str">
        <f t="shared" ca="1" si="20"/>
        <v/>
      </c>
      <c r="R57" s="307" t="str">
        <f t="shared" ca="1" si="21"/>
        <v/>
      </c>
    </row>
    <row r="58" spans="2:18" x14ac:dyDescent="0.25">
      <c r="B58" s="303" t="str">
        <f ca="1">IFERROR(MATCH(TRUE,OFFSET(CalculationsAndCharts!$AE$33,B57,0,'Transaction Summary'!$C$2-B57,1),0)+B57,"")</f>
        <v/>
      </c>
      <c r="C58" s="304" t="str">
        <f ca="1">IFERROR(OFFSET(CalculationsAndCharts!$B$32,'Transaction Summary'!B58,0,1,1),"")</f>
        <v/>
      </c>
      <c r="D58" s="305" t="str">
        <f ca="1">IFERROR(OFFSET(CalculationsAndCharts!$AI$32,'Transaction Summary'!B58,0,1,1),"")</f>
        <v/>
      </c>
      <c r="E58" s="306" t="str">
        <f ca="1">IFERROR(MATCH(TRUE,OFFSET(CalculationsAndCharts!$AH$33,E57,0,'Transaction Summary'!$C$2-E57,1),0)+E57,"")</f>
        <v/>
      </c>
      <c r="F58" s="304" t="str">
        <f ca="1">IFERROR(OFFSET(CalculationsAndCharts!$B$32,'Transaction Summary'!E58,0,1,1),"")</f>
        <v/>
      </c>
      <c r="G58" s="305" t="str">
        <f ca="1">IFERROR(OFFSET(CalculationsAndCharts!$AJ$32,'Transaction Summary'!E58,0,1,1),"")</f>
        <v/>
      </c>
      <c r="H58" s="305" t="str">
        <f t="shared" ca="1" si="18"/>
        <v/>
      </c>
      <c r="I58" s="307" t="str">
        <f t="shared" ca="1" si="19"/>
        <v/>
      </c>
      <c r="K58" s="303" t="str">
        <f ca="1">IFERROR(MATCH(TRUE,OFFSET(CalculationsAndCharts!$AN$33,K57,0,'Transaction Summary'!$C$2-K57,1),0)+K57,"")</f>
        <v/>
      </c>
      <c r="L58" s="304" t="str">
        <f ca="1">IFERROR(OFFSET(CalculationsAndCharts!$B$32,'Transaction Summary'!K58,0,1,1),"")</f>
        <v/>
      </c>
      <c r="M58" s="305" t="str">
        <f ca="1">IFERROR(OFFSET(CalculationsAndCharts!$AR$32,'Transaction Summary'!K58,0,1,1),"")</f>
        <v/>
      </c>
      <c r="N58" s="306" t="str">
        <f ca="1">IFERROR(MATCH(TRUE,OFFSET(CalculationsAndCharts!$AQ$33,N57,0,'Transaction Summary'!$C$2-N57,1),0)+N57,"")</f>
        <v/>
      </c>
      <c r="O58" s="304" t="str">
        <f ca="1">IFERROR(OFFSET(CalculationsAndCharts!$B$32,'Transaction Summary'!N58,0,1,1),"")</f>
        <v/>
      </c>
      <c r="P58" s="305" t="str">
        <f ca="1">IFERROR(OFFSET(CalculationsAndCharts!$AS$32,'Transaction Summary'!N58,0,1,1),"")</f>
        <v/>
      </c>
      <c r="Q58" s="305" t="str">
        <f t="shared" ca="1" si="20"/>
        <v/>
      </c>
      <c r="R58" s="307" t="str">
        <f t="shared" ca="1" si="21"/>
        <v/>
      </c>
    </row>
    <row r="59" spans="2:18" x14ac:dyDescent="0.25">
      <c r="B59" s="303" t="str">
        <f ca="1">IFERROR(MATCH(TRUE,OFFSET(CalculationsAndCharts!$AE$33,B58,0,'Transaction Summary'!$C$2-B58,1),0)+B58,"")</f>
        <v/>
      </c>
      <c r="C59" s="304" t="str">
        <f ca="1">IFERROR(OFFSET(CalculationsAndCharts!$B$32,'Transaction Summary'!B59,0,1,1),"")</f>
        <v/>
      </c>
      <c r="D59" s="305" t="str">
        <f ca="1">IFERROR(OFFSET(CalculationsAndCharts!$AI$32,'Transaction Summary'!B59,0,1,1),"")</f>
        <v/>
      </c>
      <c r="E59" s="306" t="str">
        <f ca="1">IFERROR(MATCH(TRUE,OFFSET(CalculationsAndCharts!$AH$33,E58,0,'Transaction Summary'!$C$2-E58,1),0)+E58,"")</f>
        <v/>
      </c>
      <c r="F59" s="304" t="str">
        <f ca="1">IFERROR(OFFSET(CalculationsAndCharts!$B$32,'Transaction Summary'!E59,0,1,1),"")</f>
        <v/>
      </c>
      <c r="G59" s="305" t="str">
        <f ca="1">IFERROR(OFFSET(CalculationsAndCharts!$AJ$32,'Transaction Summary'!E59,0,1,1),"")</f>
        <v/>
      </c>
      <c r="H59" s="305" t="str">
        <f t="shared" ca="1" si="18"/>
        <v/>
      </c>
      <c r="I59" s="307" t="str">
        <f t="shared" ca="1" si="19"/>
        <v/>
      </c>
      <c r="K59" s="303" t="str">
        <f ca="1">IFERROR(MATCH(TRUE,OFFSET(CalculationsAndCharts!$AN$33,K58,0,'Transaction Summary'!$C$2-K58,1),0)+K58,"")</f>
        <v/>
      </c>
      <c r="L59" s="304" t="str">
        <f ca="1">IFERROR(OFFSET(CalculationsAndCharts!$B$32,'Transaction Summary'!K59,0,1,1),"")</f>
        <v/>
      </c>
      <c r="M59" s="305" t="str">
        <f ca="1">IFERROR(OFFSET(CalculationsAndCharts!$AR$32,'Transaction Summary'!K59,0,1,1),"")</f>
        <v/>
      </c>
      <c r="N59" s="306" t="str">
        <f ca="1">IFERROR(MATCH(TRUE,OFFSET(CalculationsAndCharts!$AQ$33,N58,0,'Transaction Summary'!$C$2-N58,1),0)+N58,"")</f>
        <v/>
      </c>
      <c r="O59" s="304" t="str">
        <f ca="1">IFERROR(OFFSET(CalculationsAndCharts!$B$32,'Transaction Summary'!N59,0,1,1),"")</f>
        <v/>
      </c>
      <c r="P59" s="305" t="str">
        <f ca="1">IFERROR(OFFSET(CalculationsAndCharts!$AS$32,'Transaction Summary'!N59,0,1,1),"")</f>
        <v/>
      </c>
      <c r="Q59" s="305" t="str">
        <f t="shared" ca="1" si="20"/>
        <v/>
      </c>
      <c r="R59" s="307" t="str">
        <f t="shared" ca="1" si="21"/>
        <v/>
      </c>
    </row>
    <row r="60" spans="2:18" x14ac:dyDescent="0.25">
      <c r="B60" s="303" t="str">
        <f ca="1">IFERROR(MATCH(TRUE,OFFSET(CalculationsAndCharts!$AE$33,B59,0,'Transaction Summary'!$C$2-B59,1),0)+B59,"")</f>
        <v/>
      </c>
      <c r="C60" s="304" t="str">
        <f ca="1">IFERROR(OFFSET(CalculationsAndCharts!$B$32,'Transaction Summary'!B60,0,1,1),"")</f>
        <v/>
      </c>
      <c r="D60" s="305" t="str">
        <f ca="1">IFERROR(OFFSET(CalculationsAndCharts!$AI$32,'Transaction Summary'!B60,0,1,1),"")</f>
        <v/>
      </c>
      <c r="E60" s="306" t="str">
        <f ca="1">IFERROR(MATCH(TRUE,OFFSET(CalculationsAndCharts!$AH$33,E59,0,'Transaction Summary'!$C$2-E59,1),0)+E59,"")</f>
        <v/>
      </c>
      <c r="F60" s="304" t="str">
        <f ca="1">IFERROR(OFFSET(CalculationsAndCharts!$B$32,'Transaction Summary'!E60,0,1,1),"")</f>
        <v/>
      </c>
      <c r="G60" s="305" t="str">
        <f ca="1">IFERROR(OFFSET(CalculationsAndCharts!$AJ$32,'Transaction Summary'!E60,0,1,1),"")</f>
        <v/>
      </c>
      <c r="H60" s="305" t="str">
        <f t="shared" ca="1" si="18"/>
        <v/>
      </c>
      <c r="I60" s="307" t="str">
        <f t="shared" ca="1" si="19"/>
        <v/>
      </c>
      <c r="K60" s="303" t="str">
        <f ca="1">IFERROR(MATCH(TRUE,OFFSET(CalculationsAndCharts!$AN$33,K59,0,'Transaction Summary'!$C$2-K59,1),0)+K59,"")</f>
        <v/>
      </c>
      <c r="L60" s="304" t="str">
        <f ca="1">IFERROR(OFFSET(CalculationsAndCharts!$B$32,'Transaction Summary'!K60,0,1,1),"")</f>
        <v/>
      </c>
      <c r="M60" s="305" t="str">
        <f ca="1">IFERROR(OFFSET(CalculationsAndCharts!$AR$32,'Transaction Summary'!K60,0,1,1),"")</f>
        <v/>
      </c>
      <c r="N60" s="306" t="str">
        <f ca="1">IFERROR(MATCH(TRUE,OFFSET(CalculationsAndCharts!$AQ$33,N59,0,'Transaction Summary'!$C$2-N59,1),0)+N59,"")</f>
        <v/>
      </c>
      <c r="O60" s="304" t="str">
        <f ca="1">IFERROR(OFFSET(CalculationsAndCharts!$B$32,'Transaction Summary'!N60,0,1,1),"")</f>
        <v/>
      </c>
      <c r="P60" s="305" t="str">
        <f ca="1">IFERROR(OFFSET(CalculationsAndCharts!$AS$32,'Transaction Summary'!N60,0,1,1),"")</f>
        <v/>
      </c>
      <c r="Q60" s="305" t="str">
        <f t="shared" ca="1" si="20"/>
        <v/>
      </c>
      <c r="R60" s="307" t="str">
        <f t="shared" ca="1" si="21"/>
        <v/>
      </c>
    </row>
    <row r="61" spans="2:18" x14ac:dyDescent="0.25">
      <c r="B61" s="303" t="str">
        <f ca="1">IFERROR(MATCH(TRUE,OFFSET(CalculationsAndCharts!$AE$33,B60,0,'Transaction Summary'!$C$2-B60,1),0)+B60,"")</f>
        <v/>
      </c>
      <c r="C61" s="304" t="str">
        <f ca="1">IFERROR(OFFSET(CalculationsAndCharts!$B$32,'Transaction Summary'!B61,0,1,1),"")</f>
        <v/>
      </c>
      <c r="D61" s="305" t="str">
        <f ca="1">IFERROR(OFFSET(CalculationsAndCharts!$AI$32,'Transaction Summary'!B61,0,1,1),"")</f>
        <v/>
      </c>
      <c r="E61" s="306" t="str">
        <f ca="1">IFERROR(MATCH(TRUE,OFFSET(CalculationsAndCharts!$AH$33,E60,0,'Transaction Summary'!$C$2-E60,1),0)+E60,"")</f>
        <v/>
      </c>
      <c r="F61" s="304" t="str">
        <f ca="1">IFERROR(OFFSET(CalculationsAndCharts!$B$32,'Transaction Summary'!E61,0,1,1),"")</f>
        <v/>
      </c>
      <c r="G61" s="305" t="str">
        <f ca="1">IFERROR(OFFSET(CalculationsAndCharts!$AJ$32,'Transaction Summary'!E61,0,1,1),"")</f>
        <v/>
      </c>
      <c r="H61" s="305" t="str">
        <f t="shared" ca="1" si="18"/>
        <v/>
      </c>
      <c r="I61" s="307" t="str">
        <f t="shared" ca="1" si="19"/>
        <v/>
      </c>
      <c r="K61" s="303" t="str">
        <f ca="1">IFERROR(MATCH(TRUE,OFFSET(CalculationsAndCharts!$AN$33,K60,0,'Transaction Summary'!$C$2-K60,1),0)+K60,"")</f>
        <v/>
      </c>
      <c r="L61" s="304" t="str">
        <f ca="1">IFERROR(OFFSET(CalculationsAndCharts!$B$32,'Transaction Summary'!K61,0,1,1),"")</f>
        <v/>
      </c>
      <c r="M61" s="305" t="str">
        <f ca="1">IFERROR(OFFSET(CalculationsAndCharts!$AR$32,'Transaction Summary'!K61,0,1,1),"")</f>
        <v/>
      </c>
      <c r="N61" s="306" t="str">
        <f ca="1">IFERROR(MATCH(TRUE,OFFSET(CalculationsAndCharts!$AQ$33,N60,0,'Transaction Summary'!$C$2-N60,1),0)+N60,"")</f>
        <v/>
      </c>
      <c r="O61" s="304" t="str">
        <f ca="1">IFERROR(OFFSET(CalculationsAndCharts!$B$32,'Transaction Summary'!N61,0,1,1),"")</f>
        <v/>
      </c>
      <c r="P61" s="305" t="str">
        <f ca="1">IFERROR(OFFSET(CalculationsAndCharts!$AS$32,'Transaction Summary'!N61,0,1,1),"")</f>
        <v/>
      </c>
      <c r="Q61" s="305" t="str">
        <f t="shared" ca="1" si="20"/>
        <v/>
      </c>
      <c r="R61" s="307" t="str">
        <f t="shared" ca="1" si="21"/>
        <v/>
      </c>
    </row>
    <row r="62" spans="2:18" x14ac:dyDescent="0.25">
      <c r="B62" s="303" t="str">
        <f ca="1">IFERROR(MATCH(TRUE,OFFSET(CalculationsAndCharts!$AE$33,B61,0,'Transaction Summary'!$C$2-B61,1),0)+B61,"")</f>
        <v/>
      </c>
      <c r="C62" s="304" t="str">
        <f ca="1">IFERROR(OFFSET(CalculationsAndCharts!$B$32,'Transaction Summary'!B62,0,1,1),"")</f>
        <v/>
      </c>
      <c r="D62" s="305" t="str">
        <f ca="1">IFERROR(OFFSET(CalculationsAndCharts!$AI$32,'Transaction Summary'!B62,0,1,1),"")</f>
        <v/>
      </c>
      <c r="E62" s="306" t="str">
        <f ca="1">IFERROR(MATCH(TRUE,OFFSET(CalculationsAndCharts!$AH$33,E61,0,'Transaction Summary'!$C$2-E61,1),0)+E61,"")</f>
        <v/>
      </c>
      <c r="F62" s="304" t="str">
        <f ca="1">IFERROR(OFFSET(CalculationsAndCharts!$B$32,'Transaction Summary'!E62,0,1,1),"")</f>
        <v/>
      </c>
      <c r="G62" s="305" t="str">
        <f ca="1">IFERROR(OFFSET(CalculationsAndCharts!$AJ$32,'Transaction Summary'!E62,0,1,1),"")</f>
        <v/>
      </c>
      <c r="H62" s="305" t="str">
        <f t="shared" ca="1" si="18"/>
        <v/>
      </c>
      <c r="I62" s="307" t="str">
        <f t="shared" ca="1" si="19"/>
        <v/>
      </c>
      <c r="K62" s="303" t="str">
        <f ca="1">IFERROR(MATCH(TRUE,OFFSET(CalculationsAndCharts!$AN$33,K61,0,'Transaction Summary'!$C$2-K61,1),0)+K61,"")</f>
        <v/>
      </c>
      <c r="L62" s="304" t="str">
        <f ca="1">IFERROR(OFFSET(CalculationsAndCharts!$B$32,'Transaction Summary'!K62,0,1,1),"")</f>
        <v/>
      </c>
      <c r="M62" s="305" t="str">
        <f ca="1">IFERROR(OFFSET(CalculationsAndCharts!$AR$32,'Transaction Summary'!K62,0,1,1),"")</f>
        <v/>
      </c>
      <c r="N62" s="306" t="str">
        <f ca="1">IFERROR(MATCH(TRUE,OFFSET(CalculationsAndCharts!$AQ$33,N61,0,'Transaction Summary'!$C$2-N61,1),0)+N61,"")</f>
        <v/>
      </c>
      <c r="O62" s="304" t="str">
        <f ca="1">IFERROR(OFFSET(CalculationsAndCharts!$B$32,'Transaction Summary'!N62,0,1,1),"")</f>
        <v/>
      </c>
      <c r="P62" s="305" t="str">
        <f ca="1">IFERROR(OFFSET(CalculationsAndCharts!$AS$32,'Transaction Summary'!N62,0,1,1),"")</f>
        <v/>
      </c>
      <c r="Q62" s="305" t="str">
        <f t="shared" ca="1" si="20"/>
        <v/>
      </c>
      <c r="R62" s="307" t="str">
        <f t="shared" ca="1" si="21"/>
        <v/>
      </c>
    </row>
    <row r="63" spans="2:18" x14ac:dyDescent="0.25">
      <c r="B63" s="303" t="str">
        <f ca="1">IFERROR(MATCH(TRUE,OFFSET(CalculationsAndCharts!$AE$33,B62,0,'Transaction Summary'!$C$2-B62,1),0)+B62,"")</f>
        <v/>
      </c>
      <c r="C63" s="304" t="str">
        <f ca="1">IFERROR(OFFSET(CalculationsAndCharts!$B$32,'Transaction Summary'!B63,0,1,1),"")</f>
        <v/>
      </c>
      <c r="D63" s="305" t="str">
        <f ca="1">IFERROR(OFFSET(CalculationsAndCharts!$AI$32,'Transaction Summary'!B63,0,1,1),"")</f>
        <v/>
      </c>
      <c r="E63" s="306" t="str">
        <f ca="1">IFERROR(MATCH(TRUE,OFFSET(CalculationsAndCharts!$AH$33,E62,0,'Transaction Summary'!$C$2-E62,1),0)+E62,"")</f>
        <v/>
      </c>
      <c r="F63" s="304" t="str">
        <f ca="1">IFERROR(OFFSET(CalculationsAndCharts!$B$32,'Transaction Summary'!E63,0,1,1),"")</f>
        <v/>
      </c>
      <c r="G63" s="305" t="str">
        <f ca="1">IFERROR(OFFSET(CalculationsAndCharts!$AJ$32,'Transaction Summary'!E63,0,1,1),"")</f>
        <v/>
      </c>
      <c r="H63" s="305" t="str">
        <f t="shared" ca="1" si="18"/>
        <v/>
      </c>
      <c r="I63" s="307" t="str">
        <f t="shared" ca="1" si="19"/>
        <v/>
      </c>
      <c r="K63" s="303" t="str">
        <f ca="1">IFERROR(MATCH(TRUE,OFFSET(CalculationsAndCharts!$AN$33,K62,0,'Transaction Summary'!$C$2-K62,1),0)+K62,"")</f>
        <v/>
      </c>
      <c r="L63" s="304" t="str">
        <f ca="1">IFERROR(OFFSET(CalculationsAndCharts!$B$32,'Transaction Summary'!K63,0,1,1),"")</f>
        <v/>
      </c>
      <c r="M63" s="305" t="str">
        <f ca="1">IFERROR(OFFSET(CalculationsAndCharts!$AR$32,'Transaction Summary'!K63,0,1,1),"")</f>
        <v/>
      </c>
      <c r="N63" s="306" t="str">
        <f ca="1">IFERROR(MATCH(TRUE,OFFSET(CalculationsAndCharts!$AQ$33,N62,0,'Transaction Summary'!$C$2-N62,1),0)+N62,"")</f>
        <v/>
      </c>
      <c r="O63" s="304" t="str">
        <f ca="1">IFERROR(OFFSET(CalculationsAndCharts!$B$32,'Transaction Summary'!N63,0,1,1),"")</f>
        <v/>
      </c>
      <c r="P63" s="305" t="str">
        <f ca="1">IFERROR(OFFSET(CalculationsAndCharts!$AS$32,'Transaction Summary'!N63,0,1,1),"")</f>
        <v/>
      </c>
      <c r="Q63" s="305" t="str">
        <f t="shared" ca="1" si="20"/>
        <v/>
      </c>
      <c r="R63" s="307" t="str">
        <f t="shared" ca="1" si="21"/>
        <v/>
      </c>
    </row>
    <row r="64" spans="2:18" x14ac:dyDescent="0.25">
      <c r="B64" s="303" t="str">
        <f ca="1">IFERROR(MATCH(TRUE,OFFSET(CalculationsAndCharts!$AE$33,B63,0,'Transaction Summary'!$C$2-B63,1),0)+B63,"")</f>
        <v/>
      </c>
      <c r="C64" s="304" t="str">
        <f ca="1">IFERROR(OFFSET(CalculationsAndCharts!$B$32,'Transaction Summary'!B64,0,1,1),"")</f>
        <v/>
      </c>
      <c r="D64" s="305" t="str">
        <f ca="1">IFERROR(OFFSET(CalculationsAndCharts!$AI$32,'Transaction Summary'!B64,0,1,1),"")</f>
        <v/>
      </c>
      <c r="E64" s="306" t="str">
        <f ca="1">IFERROR(MATCH(TRUE,OFFSET(CalculationsAndCharts!$AH$33,E63,0,'Transaction Summary'!$C$2-E63,1),0)+E63,"")</f>
        <v/>
      </c>
      <c r="F64" s="304" t="str">
        <f ca="1">IFERROR(OFFSET(CalculationsAndCharts!$B$32,'Transaction Summary'!E64,0,1,1),"")</f>
        <v/>
      </c>
      <c r="G64" s="305" t="str">
        <f ca="1">IFERROR(OFFSET(CalculationsAndCharts!$AJ$32,'Transaction Summary'!E64,0,1,1),"")</f>
        <v/>
      </c>
      <c r="H64" s="305" t="str">
        <f t="shared" ca="1" si="18"/>
        <v/>
      </c>
      <c r="I64" s="307" t="str">
        <f t="shared" ca="1" si="19"/>
        <v/>
      </c>
      <c r="K64" s="303" t="str">
        <f ca="1">IFERROR(MATCH(TRUE,OFFSET(CalculationsAndCharts!$AN$33,K63,0,'Transaction Summary'!$C$2-K63,1),0)+K63,"")</f>
        <v/>
      </c>
      <c r="L64" s="304" t="str">
        <f ca="1">IFERROR(OFFSET(CalculationsAndCharts!$B$32,'Transaction Summary'!K64,0,1,1),"")</f>
        <v/>
      </c>
      <c r="M64" s="305" t="str">
        <f ca="1">IFERROR(OFFSET(CalculationsAndCharts!$AR$32,'Transaction Summary'!K64,0,1,1),"")</f>
        <v/>
      </c>
      <c r="N64" s="306" t="str">
        <f ca="1">IFERROR(MATCH(TRUE,OFFSET(CalculationsAndCharts!$AQ$33,N63,0,'Transaction Summary'!$C$2-N63,1),0)+N63,"")</f>
        <v/>
      </c>
      <c r="O64" s="304" t="str">
        <f ca="1">IFERROR(OFFSET(CalculationsAndCharts!$B$32,'Transaction Summary'!N64,0,1,1),"")</f>
        <v/>
      </c>
      <c r="P64" s="305" t="str">
        <f ca="1">IFERROR(OFFSET(CalculationsAndCharts!$AS$32,'Transaction Summary'!N64,0,1,1),"")</f>
        <v/>
      </c>
      <c r="Q64" s="305" t="str">
        <f t="shared" ca="1" si="20"/>
        <v/>
      </c>
      <c r="R64" s="307" t="str">
        <f t="shared" ca="1" si="21"/>
        <v/>
      </c>
    </row>
    <row r="65" spans="2:18" x14ac:dyDescent="0.25">
      <c r="B65" s="303" t="str">
        <f ca="1">IFERROR(MATCH(TRUE,OFFSET(CalculationsAndCharts!$AE$33,B64,0,'Transaction Summary'!$C$2-B64,1),0)+B64,"")</f>
        <v/>
      </c>
      <c r="C65" s="304" t="str">
        <f ca="1">IFERROR(OFFSET(CalculationsAndCharts!$B$32,'Transaction Summary'!B65,0,1,1),"")</f>
        <v/>
      </c>
      <c r="D65" s="305" t="str">
        <f ca="1">IFERROR(OFFSET(CalculationsAndCharts!$AI$32,'Transaction Summary'!B65,0,1,1),"")</f>
        <v/>
      </c>
      <c r="E65" s="306" t="str">
        <f ca="1">IFERROR(MATCH(TRUE,OFFSET(CalculationsAndCharts!$AH$33,E64,0,'Transaction Summary'!$C$2-E64,1),0)+E64,"")</f>
        <v/>
      </c>
      <c r="F65" s="304" t="str">
        <f ca="1">IFERROR(OFFSET(CalculationsAndCharts!$B$32,'Transaction Summary'!E65,0,1,1),"")</f>
        <v/>
      </c>
      <c r="G65" s="305" t="str">
        <f ca="1">IFERROR(OFFSET(CalculationsAndCharts!$AJ$32,'Transaction Summary'!E65,0,1,1),"")</f>
        <v/>
      </c>
      <c r="H65" s="305" t="str">
        <f t="shared" ca="1" si="18"/>
        <v/>
      </c>
      <c r="I65" s="307" t="str">
        <f t="shared" ca="1" si="19"/>
        <v/>
      </c>
      <c r="K65" s="303" t="str">
        <f ca="1">IFERROR(MATCH(TRUE,OFFSET(CalculationsAndCharts!$AN$33,K64,0,'Transaction Summary'!$C$2-K64,1),0)+K64,"")</f>
        <v/>
      </c>
      <c r="L65" s="304" t="str">
        <f ca="1">IFERROR(OFFSET(CalculationsAndCharts!$B$32,'Transaction Summary'!K65,0,1,1),"")</f>
        <v/>
      </c>
      <c r="M65" s="305" t="str">
        <f ca="1">IFERROR(OFFSET(CalculationsAndCharts!$AR$32,'Transaction Summary'!K65,0,1,1),"")</f>
        <v/>
      </c>
      <c r="N65" s="306" t="str">
        <f ca="1">IFERROR(MATCH(TRUE,OFFSET(CalculationsAndCharts!$AQ$33,N64,0,'Transaction Summary'!$C$2-N64,1),0)+N64,"")</f>
        <v/>
      </c>
      <c r="O65" s="304" t="str">
        <f ca="1">IFERROR(OFFSET(CalculationsAndCharts!$B$32,'Transaction Summary'!N65,0,1,1),"")</f>
        <v/>
      </c>
      <c r="P65" s="305" t="str">
        <f ca="1">IFERROR(OFFSET(CalculationsAndCharts!$AS$32,'Transaction Summary'!N65,0,1,1),"")</f>
        <v/>
      </c>
      <c r="Q65" s="305" t="str">
        <f t="shared" ca="1" si="20"/>
        <v/>
      </c>
      <c r="R65" s="307" t="str">
        <f t="shared" ca="1" si="21"/>
        <v/>
      </c>
    </row>
    <row r="66" spans="2:18" x14ac:dyDescent="0.25">
      <c r="B66" s="303" t="str">
        <f ca="1">IFERROR(MATCH(TRUE,OFFSET(CalculationsAndCharts!$AE$33,B65,0,'Transaction Summary'!$C$2-B65,1),0)+B65,"")</f>
        <v/>
      </c>
      <c r="C66" s="304" t="str">
        <f ca="1">IFERROR(OFFSET(CalculationsAndCharts!$B$32,'Transaction Summary'!B66,0,1,1),"")</f>
        <v/>
      </c>
      <c r="D66" s="305" t="str">
        <f ca="1">IFERROR(OFFSET(CalculationsAndCharts!$AI$32,'Transaction Summary'!B66,0,1,1),"")</f>
        <v/>
      </c>
      <c r="E66" s="306" t="str">
        <f ca="1">IFERROR(MATCH(TRUE,OFFSET(CalculationsAndCharts!$AH$33,E65,0,'Transaction Summary'!$C$2-E65,1),0)+E65,"")</f>
        <v/>
      </c>
      <c r="F66" s="304" t="str">
        <f ca="1">IFERROR(OFFSET(CalculationsAndCharts!$B$32,'Transaction Summary'!E66,0,1,1),"")</f>
        <v/>
      </c>
      <c r="G66" s="305" t="str">
        <f ca="1">IFERROR(OFFSET(CalculationsAndCharts!$AJ$32,'Transaction Summary'!E66,0,1,1),"")</f>
        <v/>
      </c>
      <c r="H66" s="305" t="str">
        <f t="shared" ca="1" si="18"/>
        <v/>
      </c>
      <c r="I66" s="307" t="str">
        <f t="shared" ca="1" si="19"/>
        <v/>
      </c>
      <c r="K66" s="303" t="str">
        <f ca="1">IFERROR(MATCH(TRUE,OFFSET(CalculationsAndCharts!$AN$33,K65,0,'Transaction Summary'!$C$2-K65,1),0)+K65,"")</f>
        <v/>
      </c>
      <c r="L66" s="304" t="str">
        <f ca="1">IFERROR(OFFSET(CalculationsAndCharts!$B$32,'Transaction Summary'!K66,0,1,1),"")</f>
        <v/>
      </c>
      <c r="M66" s="305" t="str">
        <f ca="1">IFERROR(OFFSET(CalculationsAndCharts!$AR$32,'Transaction Summary'!K66,0,1,1),"")</f>
        <v/>
      </c>
      <c r="N66" s="306" t="str">
        <f ca="1">IFERROR(MATCH(TRUE,OFFSET(CalculationsAndCharts!$AQ$33,N65,0,'Transaction Summary'!$C$2-N65,1),0)+N65,"")</f>
        <v/>
      </c>
      <c r="O66" s="304" t="str">
        <f ca="1">IFERROR(OFFSET(CalculationsAndCharts!$B$32,'Transaction Summary'!N66,0,1,1),"")</f>
        <v/>
      </c>
      <c r="P66" s="305" t="str">
        <f ca="1">IFERROR(OFFSET(CalculationsAndCharts!$AS$32,'Transaction Summary'!N66,0,1,1),"")</f>
        <v/>
      </c>
      <c r="Q66" s="305" t="str">
        <f t="shared" ca="1" si="20"/>
        <v/>
      </c>
      <c r="R66" s="307" t="str">
        <f t="shared" ca="1" si="21"/>
        <v/>
      </c>
    </row>
    <row r="67" spans="2:18" x14ac:dyDescent="0.25">
      <c r="B67" s="303" t="str">
        <f ca="1">IFERROR(MATCH(TRUE,OFFSET(CalculationsAndCharts!$AE$33,B66,0,'Transaction Summary'!$C$2-B66,1),0)+B66,"")</f>
        <v/>
      </c>
      <c r="C67" s="304" t="str">
        <f ca="1">IFERROR(OFFSET(CalculationsAndCharts!$B$32,'Transaction Summary'!B67,0,1,1),"")</f>
        <v/>
      </c>
      <c r="D67" s="305" t="str">
        <f ca="1">IFERROR(OFFSET(CalculationsAndCharts!$AI$32,'Transaction Summary'!B67,0,1,1),"")</f>
        <v/>
      </c>
      <c r="E67" s="306" t="str">
        <f ca="1">IFERROR(MATCH(TRUE,OFFSET(CalculationsAndCharts!$AH$33,E66,0,'Transaction Summary'!$C$2-E66,1),0)+E66,"")</f>
        <v/>
      </c>
      <c r="F67" s="304" t="str">
        <f ca="1">IFERROR(OFFSET(CalculationsAndCharts!$B$32,'Transaction Summary'!E67,0,1,1),"")</f>
        <v/>
      </c>
      <c r="G67" s="305" t="str">
        <f ca="1">IFERROR(OFFSET(CalculationsAndCharts!$AJ$32,'Transaction Summary'!E67,0,1,1),"")</f>
        <v/>
      </c>
      <c r="H67" s="305" t="str">
        <f t="shared" ca="1" si="18"/>
        <v/>
      </c>
      <c r="I67" s="307" t="str">
        <f t="shared" ca="1" si="19"/>
        <v/>
      </c>
      <c r="K67" s="303" t="str">
        <f ca="1">IFERROR(MATCH(TRUE,OFFSET(CalculationsAndCharts!$AN$33,K66,0,'Transaction Summary'!$C$2-K66,1),0)+K66,"")</f>
        <v/>
      </c>
      <c r="L67" s="304" t="str">
        <f ca="1">IFERROR(OFFSET(CalculationsAndCharts!$B$32,'Transaction Summary'!K67,0,1,1),"")</f>
        <v/>
      </c>
      <c r="M67" s="305" t="str">
        <f ca="1">IFERROR(OFFSET(CalculationsAndCharts!$AR$32,'Transaction Summary'!K67,0,1,1),"")</f>
        <v/>
      </c>
      <c r="N67" s="306" t="str">
        <f ca="1">IFERROR(MATCH(TRUE,OFFSET(CalculationsAndCharts!$AQ$33,N66,0,'Transaction Summary'!$C$2-N66,1),0)+N66,"")</f>
        <v/>
      </c>
      <c r="O67" s="304" t="str">
        <f ca="1">IFERROR(OFFSET(CalculationsAndCharts!$B$32,'Transaction Summary'!N67,0,1,1),"")</f>
        <v/>
      </c>
      <c r="P67" s="305" t="str">
        <f ca="1">IFERROR(OFFSET(CalculationsAndCharts!$AS$32,'Transaction Summary'!N67,0,1,1),"")</f>
        <v/>
      </c>
      <c r="Q67" s="305" t="str">
        <f t="shared" ca="1" si="20"/>
        <v/>
      </c>
      <c r="R67" s="307" t="str">
        <f t="shared" ca="1" si="21"/>
        <v/>
      </c>
    </row>
    <row r="68" spans="2:18" x14ac:dyDescent="0.25">
      <c r="B68" s="303" t="str">
        <f ca="1">IFERROR(MATCH(TRUE,OFFSET(CalculationsAndCharts!$AE$33,B67,0,'Transaction Summary'!$C$2-B67,1),0)+B67,"")</f>
        <v/>
      </c>
      <c r="C68" s="304" t="str">
        <f ca="1">IFERROR(OFFSET(CalculationsAndCharts!$B$32,'Transaction Summary'!B68,0,1,1),"")</f>
        <v/>
      </c>
      <c r="D68" s="305" t="str">
        <f ca="1">IFERROR(OFFSET(CalculationsAndCharts!$AI$32,'Transaction Summary'!B68,0,1,1),"")</f>
        <v/>
      </c>
      <c r="E68" s="306" t="str">
        <f ca="1">IFERROR(MATCH(TRUE,OFFSET(CalculationsAndCharts!$AH$33,E67,0,'Transaction Summary'!$C$2-E67,1),0)+E67,"")</f>
        <v/>
      </c>
      <c r="F68" s="304" t="str">
        <f ca="1">IFERROR(OFFSET(CalculationsAndCharts!$B$32,'Transaction Summary'!E68,0,1,1),"")</f>
        <v/>
      </c>
      <c r="G68" s="305" t="str">
        <f ca="1">IFERROR(OFFSET(CalculationsAndCharts!$AJ$32,'Transaction Summary'!E68,0,1,1),"")</f>
        <v/>
      </c>
      <c r="H68" s="305" t="str">
        <f t="shared" ca="1" si="18"/>
        <v/>
      </c>
      <c r="I68" s="307" t="str">
        <f t="shared" ca="1" si="19"/>
        <v/>
      </c>
      <c r="K68" s="303" t="str">
        <f ca="1">IFERROR(MATCH(TRUE,OFFSET(CalculationsAndCharts!$AN$33,K67,0,'Transaction Summary'!$C$2-K67,1),0)+K67,"")</f>
        <v/>
      </c>
      <c r="L68" s="304" t="str">
        <f ca="1">IFERROR(OFFSET(CalculationsAndCharts!$B$32,'Transaction Summary'!K68,0,1,1),"")</f>
        <v/>
      </c>
      <c r="M68" s="305" t="str">
        <f ca="1">IFERROR(OFFSET(CalculationsAndCharts!$AR$32,'Transaction Summary'!K68,0,1,1),"")</f>
        <v/>
      </c>
      <c r="N68" s="306" t="str">
        <f ca="1">IFERROR(MATCH(TRUE,OFFSET(CalculationsAndCharts!$AQ$33,N67,0,'Transaction Summary'!$C$2-N67,1),0)+N67,"")</f>
        <v/>
      </c>
      <c r="O68" s="304" t="str">
        <f ca="1">IFERROR(OFFSET(CalculationsAndCharts!$B$32,'Transaction Summary'!N68,0,1,1),"")</f>
        <v/>
      </c>
      <c r="P68" s="305" t="str">
        <f ca="1">IFERROR(OFFSET(CalculationsAndCharts!$AS$32,'Transaction Summary'!N68,0,1,1),"")</f>
        <v/>
      </c>
      <c r="Q68" s="305" t="str">
        <f t="shared" ca="1" si="20"/>
        <v/>
      </c>
      <c r="R68" s="307" t="str">
        <f t="shared" ca="1" si="21"/>
        <v/>
      </c>
    </row>
    <row r="69" spans="2:18" x14ac:dyDescent="0.25">
      <c r="B69" s="303" t="str">
        <f ca="1">IFERROR(MATCH(TRUE,OFFSET(CalculationsAndCharts!$AE$33,B68,0,'Transaction Summary'!$C$2-B68,1),0)+B68,"")</f>
        <v/>
      </c>
      <c r="C69" s="304" t="str">
        <f ca="1">IFERROR(OFFSET(CalculationsAndCharts!$B$32,'Transaction Summary'!B69,0,1,1),"")</f>
        <v/>
      </c>
      <c r="D69" s="305" t="str">
        <f ca="1">IFERROR(OFFSET(CalculationsAndCharts!$AI$32,'Transaction Summary'!B69,0,1,1),"")</f>
        <v/>
      </c>
      <c r="E69" s="306" t="str">
        <f ca="1">IFERROR(MATCH(TRUE,OFFSET(CalculationsAndCharts!$AH$33,E68,0,'Transaction Summary'!$C$2-E68,1),0)+E68,"")</f>
        <v/>
      </c>
      <c r="F69" s="304" t="str">
        <f ca="1">IFERROR(OFFSET(CalculationsAndCharts!$B$32,'Transaction Summary'!E69,0,1,1),"")</f>
        <v/>
      </c>
      <c r="G69" s="305" t="str">
        <f ca="1">IFERROR(OFFSET(CalculationsAndCharts!$AJ$32,'Transaction Summary'!E69,0,1,1),"")</f>
        <v/>
      </c>
      <c r="H69" s="305" t="str">
        <f t="shared" ca="1" si="18"/>
        <v/>
      </c>
      <c r="I69" s="307" t="str">
        <f t="shared" ca="1" si="19"/>
        <v/>
      </c>
      <c r="K69" s="303" t="str">
        <f ca="1">IFERROR(MATCH(TRUE,OFFSET(CalculationsAndCharts!$AN$33,K68,0,'Transaction Summary'!$C$2-K68,1),0)+K68,"")</f>
        <v/>
      </c>
      <c r="L69" s="304" t="str">
        <f ca="1">IFERROR(OFFSET(CalculationsAndCharts!$B$32,'Transaction Summary'!K69,0,1,1),"")</f>
        <v/>
      </c>
      <c r="M69" s="305" t="str">
        <f ca="1">IFERROR(OFFSET(CalculationsAndCharts!$AR$32,'Transaction Summary'!K69,0,1,1),"")</f>
        <v/>
      </c>
      <c r="N69" s="306" t="str">
        <f ca="1">IFERROR(MATCH(TRUE,OFFSET(CalculationsAndCharts!$AQ$33,N68,0,'Transaction Summary'!$C$2-N68,1),0)+N68,"")</f>
        <v/>
      </c>
      <c r="O69" s="304" t="str">
        <f ca="1">IFERROR(OFFSET(CalculationsAndCharts!$B$32,'Transaction Summary'!N69,0,1,1),"")</f>
        <v/>
      </c>
      <c r="P69" s="305" t="str">
        <f ca="1">IFERROR(OFFSET(CalculationsAndCharts!$AS$32,'Transaction Summary'!N69,0,1,1),"")</f>
        <v/>
      </c>
      <c r="Q69" s="305" t="str">
        <f t="shared" ca="1" si="20"/>
        <v/>
      </c>
      <c r="R69" s="307" t="str">
        <f t="shared" ca="1" si="21"/>
        <v/>
      </c>
    </row>
    <row r="70" spans="2:18" x14ac:dyDescent="0.25">
      <c r="B70" s="303" t="str">
        <f ca="1">IFERROR(MATCH(TRUE,OFFSET(CalculationsAndCharts!$AE$33,B69,0,'Transaction Summary'!$C$2-B69,1),0)+B69,"")</f>
        <v/>
      </c>
      <c r="C70" s="304" t="str">
        <f ca="1">IFERROR(OFFSET(CalculationsAndCharts!$B$32,'Transaction Summary'!B70,0,1,1),"")</f>
        <v/>
      </c>
      <c r="D70" s="305" t="str">
        <f ca="1">IFERROR(OFFSET(CalculationsAndCharts!$AI$32,'Transaction Summary'!B70,0,1,1),"")</f>
        <v/>
      </c>
      <c r="E70" s="306" t="str">
        <f ca="1">IFERROR(MATCH(TRUE,OFFSET(CalculationsAndCharts!$AH$33,E69,0,'Transaction Summary'!$C$2-E69,1),0)+E69,"")</f>
        <v/>
      </c>
      <c r="F70" s="304" t="str">
        <f ca="1">IFERROR(OFFSET(CalculationsAndCharts!$B$32,'Transaction Summary'!E70,0,1,1),"")</f>
        <v/>
      </c>
      <c r="G70" s="305" t="str">
        <f ca="1">IFERROR(OFFSET(CalculationsAndCharts!$AJ$32,'Transaction Summary'!E70,0,1,1),"")</f>
        <v/>
      </c>
      <c r="H70" s="305" t="str">
        <f t="shared" ca="1" si="18"/>
        <v/>
      </c>
      <c r="I70" s="307" t="str">
        <f t="shared" ca="1" si="19"/>
        <v/>
      </c>
      <c r="K70" s="303" t="str">
        <f ca="1">IFERROR(MATCH(TRUE,OFFSET(CalculationsAndCharts!$AN$33,K69,0,'Transaction Summary'!$C$2-K69,1),0)+K69,"")</f>
        <v/>
      </c>
      <c r="L70" s="304" t="str">
        <f ca="1">IFERROR(OFFSET(CalculationsAndCharts!$B$32,'Transaction Summary'!K70,0,1,1),"")</f>
        <v/>
      </c>
      <c r="M70" s="305" t="str">
        <f ca="1">IFERROR(OFFSET(CalculationsAndCharts!$AR$32,'Transaction Summary'!K70,0,1,1),"")</f>
        <v/>
      </c>
      <c r="N70" s="306" t="str">
        <f ca="1">IFERROR(MATCH(TRUE,OFFSET(CalculationsAndCharts!$AQ$33,N69,0,'Transaction Summary'!$C$2-N69,1),0)+N69,"")</f>
        <v/>
      </c>
      <c r="O70" s="304" t="str">
        <f ca="1">IFERROR(OFFSET(CalculationsAndCharts!$B$32,'Transaction Summary'!N70,0,1,1),"")</f>
        <v/>
      </c>
      <c r="P70" s="305" t="str">
        <f ca="1">IFERROR(OFFSET(CalculationsAndCharts!$AS$32,'Transaction Summary'!N70,0,1,1),"")</f>
        <v/>
      </c>
      <c r="Q70" s="305" t="str">
        <f t="shared" ca="1" si="20"/>
        <v/>
      </c>
      <c r="R70" s="307" t="str">
        <f t="shared" ca="1" si="21"/>
        <v/>
      </c>
    </row>
    <row r="71" spans="2:18" x14ac:dyDescent="0.25">
      <c r="B71" s="303" t="str">
        <f ca="1">IFERROR(MATCH(TRUE,OFFSET(CalculationsAndCharts!$AE$33,B70,0,'Transaction Summary'!$C$2-B70,1),0)+B70,"")</f>
        <v/>
      </c>
      <c r="C71" s="304" t="str">
        <f ca="1">IFERROR(OFFSET(CalculationsAndCharts!$B$32,'Transaction Summary'!B71,0,1,1),"")</f>
        <v/>
      </c>
      <c r="D71" s="305" t="str">
        <f ca="1">IFERROR(OFFSET(CalculationsAndCharts!$AI$32,'Transaction Summary'!B71,0,1,1),"")</f>
        <v/>
      </c>
      <c r="E71" s="306" t="str">
        <f ca="1">IFERROR(MATCH(TRUE,OFFSET(CalculationsAndCharts!$AH$33,E70,0,'Transaction Summary'!$C$2-E70,1),0)+E70,"")</f>
        <v/>
      </c>
      <c r="F71" s="304" t="str">
        <f ca="1">IFERROR(OFFSET(CalculationsAndCharts!$B$32,'Transaction Summary'!E71,0,1,1),"")</f>
        <v/>
      </c>
      <c r="G71" s="305" t="str">
        <f ca="1">IFERROR(OFFSET(CalculationsAndCharts!$AJ$32,'Transaction Summary'!E71,0,1,1),"")</f>
        <v/>
      </c>
      <c r="H71" s="305" t="str">
        <f t="shared" ca="1" si="18"/>
        <v/>
      </c>
      <c r="I71" s="307" t="str">
        <f t="shared" ca="1" si="19"/>
        <v/>
      </c>
      <c r="K71" s="303" t="str">
        <f ca="1">IFERROR(MATCH(TRUE,OFFSET(CalculationsAndCharts!$AN$33,K70,0,'Transaction Summary'!$C$2-K70,1),0)+K70,"")</f>
        <v/>
      </c>
      <c r="L71" s="304" t="str">
        <f ca="1">IFERROR(OFFSET(CalculationsAndCharts!$B$32,'Transaction Summary'!K71,0,1,1),"")</f>
        <v/>
      </c>
      <c r="M71" s="305" t="str">
        <f ca="1">IFERROR(OFFSET(CalculationsAndCharts!$AR$32,'Transaction Summary'!K71,0,1,1),"")</f>
        <v/>
      </c>
      <c r="N71" s="306" t="str">
        <f ca="1">IFERROR(MATCH(TRUE,OFFSET(CalculationsAndCharts!$AQ$33,N70,0,'Transaction Summary'!$C$2-N70,1),0)+N70,"")</f>
        <v/>
      </c>
      <c r="O71" s="304" t="str">
        <f ca="1">IFERROR(OFFSET(CalculationsAndCharts!$B$32,'Transaction Summary'!N71,0,1,1),"")</f>
        <v/>
      </c>
      <c r="P71" s="305" t="str">
        <f ca="1">IFERROR(OFFSET(CalculationsAndCharts!$AS$32,'Transaction Summary'!N71,0,1,1),"")</f>
        <v/>
      </c>
      <c r="Q71" s="305" t="str">
        <f t="shared" ca="1" si="20"/>
        <v/>
      </c>
      <c r="R71" s="307" t="str">
        <f t="shared" ca="1" si="21"/>
        <v/>
      </c>
    </row>
    <row r="72" spans="2:18" x14ac:dyDescent="0.25">
      <c r="B72" s="303" t="str">
        <f ca="1">IFERROR(MATCH(TRUE,OFFSET(CalculationsAndCharts!$AE$33,B71,0,'Transaction Summary'!$C$2-B71,1),0)+B71,"")</f>
        <v/>
      </c>
      <c r="C72" s="304" t="str">
        <f ca="1">IFERROR(OFFSET(CalculationsAndCharts!$B$32,'Transaction Summary'!B72,0,1,1),"")</f>
        <v/>
      </c>
      <c r="D72" s="305" t="str">
        <f ca="1">IFERROR(OFFSET(CalculationsAndCharts!$AI$32,'Transaction Summary'!B72,0,1,1),"")</f>
        <v/>
      </c>
      <c r="E72" s="306" t="str">
        <f ca="1">IFERROR(MATCH(TRUE,OFFSET(CalculationsAndCharts!$AH$33,E71,0,'Transaction Summary'!$C$2-E71,1),0)+E71,"")</f>
        <v/>
      </c>
      <c r="F72" s="304" t="str">
        <f ca="1">IFERROR(OFFSET(CalculationsAndCharts!$B$32,'Transaction Summary'!E72,0,1,1),"")</f>
        <v/>
      </c>
      <c r="G72" s="305" t="str">
        <f ca="1">IFERROR(OFFSET(CalculationsAndCharts!$AJ$32,'Transaction Summary'!E72,0,1,1),"")</f>
        <v/>
      </c>
      <c r="H72" s="305" t="str">
        <f t="shared" ca="1" si="18"/>
        <v/>
      </c>
      <c r="I72" s="307" t="str">
        <f t="shared" ca="1" si="19"/>
        <v/>
      </c>
      <c r="K72" s="303" t="str">
        <f ca="1">IFERROR(MATCH(TRUE,OFFSET(CalculationsAndCharts!$AN$33,K71,0,'Transaction Summary'!$C$2-K71,1),0)+K71,"")</f>
        <v/>
      </c>
      <c r="L72" s="304" t="str">
        <f ca="1">IFERROR(OFFSET(CalculationsAndCharts!$B$32,'Transaction Summary'!K72,0,1,1),"")</f>
        <v/>
      </c>
      <c r="M72" s="305" t="str">
        <f ca="1">IFERROR(OFFSET(CalculationsAndCharts!$AR$32,'Transaction Summary'!K72,0,1,1),"")</f>
        <v/>
      </c>
      <c r="N72" s="306" t="str">
        <f ca="1">IFERROR(MATCH(TRUE,OFFSET(CalculationsAndCharts!$AQ$33,N71,0,'Transaction Summary'!$C$2-N71,1),0)+N71,"")</f>
        <v/>
      </c>
      <c r="O72" s="304" t="str">
        <f ca="1">IFERROR(OFFSET(CalculationsAndCharts!$B$32,'Transaction Summary'!N72,0,1,1),"")</f>
        <v/>
      </c>
      <c r="P72" s="305" t="str">
        <f ca="1">IFERROR(OFFSET(CalculationsAndCharts!$AS$32,'Transaction Summary'!N72,0,1,1),"")</f>
        <v/>
      </c>
      <c r="Q72" s="305" t="str">
        <f t="shared" ca="1" si="20"/>
        <v/>
      </c>
      <c r="R72" s="307" t="str">
        <f t="shared" ca="1" si="21"/>
        <v/>
      </c>
    </row>
    <row r="73" spans="2:18" x14ac:dyDescent="0.25">
      <c r="B73" s="303" t="str">
        <f ca="1">IFERROR(MATCH(TRUE,OFFSET(CalculationsAndCharts!$AE$33,B72,0,'Transaction Summary'!$C$2-B72,1),0)+B72,"")</f>
        <v/>
      </c>
      <c r="C73" s="304" t="str">
        <f ca="1">IFERROR(OFFSET(CalculationsAndCharts!$B$32,'Transaction Summary'!B73,0,1,1),"")</f>
        <v/>
      </c>
      <c r="D73" s="305" t="str">
        <f ca="1">IFERROR(OFFSET(CalculationsAndCharts!$AI$32,'Transaction Summary'!B73,0,1,1),"")</f>
        <v/>
      </c>
      <c r="E73" s="306" t="str">
        <f ca="1">IFERROR(MATCH(TRUE,OFFSET(CalculationsAndCharts!$AH$33,E72,0,'Transaction Summary'!$C$2-E72,1),0)+E72,"")</f>
        <v/>
      </c>
      <c r="F73" s="304" t="str">
        <f ca="1">IFERROR(OFFSET(CalculationsAndCharts!$B$32,'Transaction Summary'!E73,0,1,1),"")</f>
        <v/>
      </c>
      <c r="G73" s="305" t="str">
        <f ca="1">IFERROR(OFFSET(CalculationsAndCharts!$AJ$32,'Transaction Summary'!E73,0,1,1),"")</f>
        <v/>
      </c>
      <c r="H73" s="305" t="str">
        <f t="shared" ca="1" si="18"/>
        <v/>
      </c>
      <c r="I73" s="307" t="str">
        <f t="shared" ca="1" si="19"/>
        <v/>
      </c>
      <c r="K73" s="303" t="str">
        <f ca="1">IFERROR(MATCH(TRUE,OFFSET(CalculationsAndCharts!$AN$33,K72,0,'Transaction Summary'!$C$2-K72,1),0)+K72,"")</f>
        <v/>
      </c>
      <c r="L73" s="304" t="str">
        <f ca="1">IFERROR(OFFSET(CalculationsAndCharts!$B$32,'Transaction Summary'!K73,0,1,1),"")</f>
        <v/>
      </c>
      <c r="M73" s="305" t="str">
        <f ca="1">IFERROR(OFFSET(CalculationsAndCharts!$AR$32,'Transaction Summary'!K73,0,1,1),"")</f>
        <v/>
      </c>
      <c r="N73" s="306" t="str">
        <f ca="1">IFERROR(MATCH(TRUE,OFFSET(CalculationsAndCharts!$AQ$33,N72,0,'Transaction Summary'!$C$2-N72,1),0)+N72,"")</f>
        <v/>
      </c>
      <c r="O73" s="304" t="str">
        <f ca="1">IFERROR(OFFSET(CalculationsAndCharts!$B$32,'Transaction Summary'!N73,0,1,1),"")</f>
        <v/>
      </c>
      <c r="P73" s="305" t="str">
        <f ca="1">IFERROR(OFFSET(CalculationsAndCharts!$AS$32,'Transaction Summary'!N73,0,1,1),"")</f>
        <v/>
      </c>
      <c r="Q73" s="305" t="str">
        <f t="shared" ca="1" si="20"/>
        <v/>
      </c>
      <c r="R73" s="307" t="str">
        <f t="shared" ca="1" si="21"/>
        <v/>
      </c>
    </row>
    <row r="74" spans="2:18" x14ac:dyDescent="0.25">
      <c r="B74" s="303" t="str">
        <f ca="1">IFERROR(MATCH(TRUE,OFFSET(CalculationsAndCharts!$AE$33,B73,0,'Transaction Summary'!$C$2-B73,1),0)+B73,"")</f>
        <v/>
      </c>
      <c r="C74" s="304" t="str">
        <f ca="1">IFERROR(OFFSET(CalculationsAndCharts!$B$32,'Transaction Summary'!B74,0,1,1),"")</f>
        <v/>
      </c>
      <c r="D74" s="305" t="str">
        <f ca="1">IFERROR(OFFSET(CalculationsAndCharts!$AI$32,'Transaction Summary'!B74,0,1,1),"")</f>
        <v/>
      </c>
      <c r="E74" s="306" t="str">
        <f ca="1">IFERROR(MATCH(TRUE,OFFSET(CalculationsAndCharts!$AH$33,E73,0,'Transaction Summary'!$C$2-E73,1),0)+E73,"")</f>
        <v/>
      </c>
      <c r="F74" s="304" t="str">
        <f ca="1">IFERROR(OFFSET(CalculationsAndCharts!$B$32,'Transaction Summary'!E74,0,1,1),"")</f>
        <v/>
      </c>
      <c r="G74" s="305" t="str">
        <f ca="1">IFERROR(OFFSET(CalculationsAndCharts!$AJ$32,'Transaction Summary'!E74,0,1,1),"")</f>
        <v/>
      </c>
      <c r="H74" s="305" t="str">
        <f t="shared" ca="1" si="18"/>
        <v/>
      </c>
      <c r="I74" s="307" t="str">
        <f t="shared" ca="1" si="19"/>
        <v/>
      </c>
      <c r="K74" s="303" t="str">
        <f ca="1">IFERROR(MATCH(TRUE,OFFSET(CalculationsAndCharts!$AN$33,K73,0,'Transaction Summary'!$C$2-K73,1),0)+K73,"")</f>
        <v/>
      </c>
      <c r="L74" s="304" t="str">
        <f ca="1">IFERROR(OFFSET(CalculationsAndCharts!$B$32,'Transaction Summary'!K74,0,1,1),"")</f>
        <v/>
      </c>
      <c r="M74" s="305" t="str">
        <f ca="1">IFERROR(OFFSET(CalculationsAndCharts!$AR$32,'Transaction Summary'!K74,0,1,1),"")</f>
        <v/>
      </c>
      <c r="N74" s="306" t="str">
        <f ca="1">IFERROR(MATCH(TRUE,OFFSET(CalculationsAndCharts!$AQ$33,N73,0,'Transaction Summary'!$C$2-N73,1),0)+N73,"")</f>
        <v/>
      </c>
      <c r="O74" s="304" t="str">
        <f ca="1">IFERROR(OFFSET(CalculationsAndCharts!$B$32,'Transaction Summary'!N74,0,1,1),"")</f>
        <v/>
      </c>
      <c r="P74" s="305" t="str">
        <f ca="1">IFERROR(OFFSET(CalculationsAndCharts!$AS$32,'Transaction Summary'!N74,0,1,1),"")</f>
        <v/>
      </c>
      <c r="Q74" s="305" t="str">
        <f t="shared" ca="1" si="20"/>
        <v/>
      </c>
      <c r="R74" s="307" t="str">
        <f t="shared" ca="1" si="21"/>
        <v/>
      </c>
    </row>
    <row r="75" spans="2:18" x14ac:dyDescent="0.25">
      <c r="B75" s="303" t="str">
        <f ca="1">IFERROR(MATCH(TRUE,OFFSET(CalculationsAndCharts!$AE$33,B74,0,'Transaction Summary'!$C$2-B74,1),0)+B74,"")</f>
        <v/>
      </c>
      <c r="C75" s="304" t="str">
        <f ca="1">IFERROR(OFFSET(CalculationsAndCharts!$B$32,'Transaction Summary'!B75,0,1,1),"")</f>
        <v/>
      </c>
      <c r="D75" s="305" t="str">
        <f ca="1">IFERROR(OFFSET(CalculationsAndCharts!$AI$32,'Transaction Summary'!B75,0,1,1),"")</f>
        <v/>
      </c>
      <c r="E75" s="306" t="str">
        <f ca="1">IFERROR(MATCH(TRUE,OFFSET(CalculationsAndCharts!$AH$33,E74,0,'Transaction Summary'!$C$2-E74,1),0)+E74,"")</f>
        <v/>
      </c>
      <c r="F75" s="304" t="str">
        <f ca="1">IFERROR(OFFSET(CalculationsAndCharts!$B$32,'Transaction Summary'!E75,0,1,1),"")</f>
        <v/>
      </c>
      <c r="G75" s="305" t="str">
        <f ca="1">IFERROR(OFFSET(CalculationsAndCharts!$AJ$32,'Transaction Summary'!E75,0,1,1),"")</f>
        <v/>
      </c>
      <c r="H75" s="305" t="str">
        <f t="shared" ca="1" si="18"/>
        <v/>
      </c>
      <c r="I75" s="307" t="str">
        <f t="shared" ca="1" si="19"/>
        <v/>
      </c>
      <c r="K75" s="303" t="str">
        <f ca="1">IFERROR(MATCH(TRUE,OFFSET(CalculationsAndCharts!$AN$33,K74,0,'Transaction Summary'!$C$2-K74,1),0)+K74,"")</f>
        <v/>
      </c>
      <c r="L75" s="304" t="str">
        <f ca="1">IFERROR(OFFSET(CalculationsAndCharts!$B$32,'Transaction Summary'!K75,0,1,1),"")</f>
        <v/>
      </c>
      <c r="M75" s="305" t="str">
        <f ca="1">IFERROR(OFFSET(CalculationsAndCharts!$AR$32,'Transaction Summary'!K75,0,1,1),"")</f>
        <v/>
      </c>
      <c r="N75" s="306" t="str">
        <f ca="1">IFERROR(MATCH(TRUE,OFFSET(CalculationsAndCharts!$AQ$33,N74,0,'Transaction Summary'!$C$2-N74,1),0)+N74,"")</f>
        <v/>
      </c>
      <c r="O75" s="304" t="str">
        <f ca="1">IFERROR(OFFSET(CalculationsAndCharts!$B$32,'Transaction Summary'!N75,0,1,1),"")</f>
        <v/>
      </c>
      <c r="P75" s="305" t="str">
        <f ca="1">IFERROR(OFFSET(CalculationsAndCharts!$AS$32,'Transaction Summary'!N75,0,1,1),"")</f>
        <v/>
      </c>
      <c r="Q75" s="305" t="str">
        <f t="shared" ca="1" si="20"/>
        <v/>
      </c>
      <c r="R75" s="307" t="str">
        <f t="shared" ca="1" si="21"/>
        <v/>
      </c>
    </row>
    <row r="76" spans="2:18" x14ac:dyDescent="0.25">
      <c r="B76" s="303" t="str">
        <f ca="1">IFERROR(MATCH(TRUE,OFFSET(CalculationsAndCharts!$AE$33,B75,0,'Transaction Summary'!$C$2-B75,1),0)+B75,"")</f>
        <v/>
      </c>
      <c r="C76" s="304" t="str">
        <f ca="1">IFERROR(OFFSET(CalculationsAndCharts!$B$32,'Transaction Summary'!B76,0,1,1),"")</f>
        <v/>
      </c>
      <c r="D76" s="305" t="str">
        <f ca="1">IFERROR(OFFSET(CalculationsAndCharts!$AI$32,'Transaction Summary'!B76,0,1,1),"")</f>
        <v/>
      </c>
      <c r="E76" s="306" t="str">
        <f ca="1">IFERROR(MATCH(TRUE,OFFSET(CalculationsAndCharts!$AH$33,E75,0,'Transaction Summary'!$C$2-E75,1),0)+E75,"")</f>
        <v/>
      </c>
      <c r="F76" s="304" t="str">
        <f ca="1">IFERROR(OFFSET(CalculationsAndCharts!$B$32,'Transaction Summary'!E76,0,1,1),"")</f>
        <v/>
      </c>
      <c r="G76" s="305" t="str">
        <f ca="1">IFERROR(OFFSET(CalculationsAndCharts!$AJ$32,'Transaction Summary'!E76,0,1,1),"")</f>
        <v/>
      </c>
      <c r="H76" s="305" t="str">
        <f t="shared" ca="1" si="18"/>
        <v/>
      </c>
      <c r="I76" s="307" t="str">
        <f t="shared" ca="1" si="19"/>
        <v/>
      </c>
      <c r="K76" s="303" t="str">
        <f ca="1">IFERROR(MATCH(TRUE,OFFSET(CalculationsAndCharts!$AN$33,K75,0,'Transaction Summary'!$C$2-K75,1),0)+K75,"")</f>
        <v/>
      </c>
      <c r="L76" s="304" t="str">
        <f ca="1">IFERROR(OFFSET(CalculationsAndCharts!$B$32,'Transaction Summary'!K76,0,1,1),"")</f>
        <v/>
      </c>
      <c r="M76" s="305" t="str">
        <f ca="1">IFERROR(OFFSET(CalculationsAndCharts!$AR$32,'Transaction Summary'!K76,0,1,1),"")</f>
        <v/>
      </c>
      <c r="N76" s="306" t="str">
        <f ca="1">IFERROR(MATCH(TRUE,OFFSET(CalculationsAndCharts!$AQ$33,N75,0,'Transaction Summary'!$C$2-N75,1),0)+N75,"")</f>
        <v/>
      </c>
      <c r="O76" s="304" t="str">
        <f ca="1">IFERROR(OFFSET(CalculationsAndCharts!$B$32,'Transaction Summary'!N76,0,1,1),"")</f>
        <v/>
      </c>
      <c r="P76" s="305" t="str">
        <f ca="1">IFERROR(OFFSET(CalculationsAndCharts!$AS$32,'Transaction Summary'!N76,0,1,1),"")</f>
        <v/>
      </c>
      <c r="Q76" s="305" t="str">
        <f t="shared" ca="1" si="20"/>
        <v/>
      </c>
      <c r="R76" s="307" t="str">
        <f t="shared" ca="1" si="21"/>
        <v/>
      </c>
    </row>
    <row r="77" spans="2:18" x14ac:dyDescent="0.25">
      <c r="B77" s="303" t="str">
        <f ca="1">IFERROR(MATCH(TRUE,OFFSET(CalculationsAndCharts!$AE$33,B76,0,'Transaction Summary'!$C$2-B76,1),0)+B76,"")</f>
        <v/>
      </c>
      <c r="C77" s="304" t="str">
        <f ca="1">IFERROR(OFFSET(CalculationsAndCharts!$B$32,'Transaction Summary'!B77,0,1,1),"")</f>
        <v/>
      </c>
      <c r="D77" s="305" t="str">
        <f ca="1">IFERROR(OFFSET(CalculationsAndCharts!$AI$32,'Transaction Summary'!B77,0,1,1),"")</f>
        <v/>
      </c>
      <c r="E77" s="306" t="str">
        <f ca="1">IFERROR(MATCH(TRUE,OFFSET(CalculationsAndCharts!$AH$33,E76,0,'Transaction Summary'!$C$2-E76,1),0)+E76,"")</f>
        <v/>
      </c>
      <c r="F77" s="304" t="str">
        <f ca="1">IFERROR(OFFSET(CalculationsAndCharts!$B$32,'Transaction Summary'!E77,0,1,1),"")</f>
        <v/>
      </c>
      <c r="G77" s="305" t="str">
        <f ca="1">IFERROR(OFFSET(CalculationsAndCharts!$AJ$32,'Transaction Summary'!E77,0,1,1),"")</f>
        <v/>
      </c>
      <c r="H77" s="305" t="str">
        <f t="shared" ca="1" si="18"/>
        <v/>
      </c>
      <c r="I77" s="307" t="str">
        <f t="shared" ca="1" si="19"/>
        <v/>
      </c>
      <c r="K77" s="303" t="str">
        <f ca="1">IFERROR(MATCH(TRUE,OFFSET(CalculationsAndCharts!$AN$33,K76,0,'Transaction Summary'!$C$2-K76,1),0)+K76,"")</f>
        <v/>
      </c>
      <c r="L77" s="304" t="str">
        <f ca="1">IFERROR(OFFSET(CalculationsAndCharts!$B$32,'Transaction Summary'!K77,0,1,1),"")</f>
        <v/>
      </c>
      <c r="M77" s="305" t="str">
        <f ca="1">IFERROR(OFFSET(CalculationsAndCharts!$AR$32,'Transaction Summary'!K77,0,1,1),"")</f>
        <v/>
      </c>
      <c r="N77" s="306" t="str">
        <f ca="1">IFERROR(MATCH(TRUE,OFFSET(CalculationsAndCharts!$AQ$33,N76,0,'Transaction Summary'!$C$2-N76,1),0)+N76,"")</f>
        <v/>
      </c>
      <c r="O77" s="304" t="str">
        <f ca="1">IFERROR(OFFSET(CalculationsAndCharts!$B$32,'Transaction Summary'!N77,0,1,1),"")</f>
        <v/>
      </c>
      <c r="P77" s="305" t="str">
        <f ca="1">IFERROR(OFFSET(CalculationsAndCharts!$AS$32,'Transaction Summary'!N77,0,1,1),"")</f>
        <v/>
      </c>
      <c r="Q77" s="305" t="str">
        <f t="shared" ca="1" si="20"/>
        <v/>
      </c>
      <c r="R77" s="307" t="str">
        <f t="shared" ca="1" si="21"/>
        <v/>
      </c>
    </row>
    <row r="78" spans="2:18" x14ac:dyDescent="0.25">
      <c r="B78" s="303" t="str">
        <f ca="1">IFERROR(MATCH(TRUE,OFFSET(CalculationsAndCharts!$AE$33,B77,0,'Transaction Summary'!$C$2-B77,1),0)+B77,"")</f>
        <v/>
      </c>
      <c r="C78" s="304" t="str">
        <f ca="1">IFERROR(OFFSET(CalculationsAndCharts!$B$32,'Transaction Summary'!B78,0,1,1),"")</f>
        <v/>
      </c>
      <c r="D78" s="305" t="str">
        <f ca="1">IFERROR(OFFSET(CalculationsAndCharts!$AI$32,'Transaction Summary'!B78,0,1,1),"")</f>
        <v/>
      </c>
      <c r="E78" s="306" t="str">
        <f ca="1">IFERROR(MATCH(TRUE,OFFSET(CalculationsAndCharts!$AH$33,E77,0,'Transaction Summary'!$C$2-E77,1),0)+E77,"")</f>
        <v/>
      </c>
      <c r="F78" s="304" t="str">
        <f ca="1">IFERROR(OFFSET(CalculationsAndCharts!$B$32,'Transaction Summary'!E78,0,1,1),"")</f>
        <v/>
      </c>
      <c r="G78" s="305" t="str">
        <f ca="1">IFERROR(OFFSET(CalculationsAndCharts!$AJ$32,'Transaction Summary'!E78,0,1,1),"")</f>
        <v/>
      </c>
      <c r="H78" s="305" t="str">
        <f t="shared" ca="1" si="18"/>
        <v/>
      </c>
      <c r="I78" s="307" t="str">
        <f t="shared" ca="1" si="19"/>
        <v/>
      </c>
      <c r="K78" s="303" t="str">
        <f ca="1">IFERROR(MATCH(TRUE,OFFSET(CalculationsAndCharts!$AN$33,K77,0,'Transaction Summary'!$C$2-K77,1),0)+K77,"")</f>
        <v/>
      </c>
      <c r="L78" s="304" t="str">
        <f ca="1">IFERROR(OFFSET(CalculationsAndCharts!$B$32,'Transaction Summary'!K78,0,1,1),"")</f>
        <v/>
      </c>
      <c r="M78" s="305" t="str">
        <f ca="1">IFERROR(OFFSET(CalculationsAndCharts!$AR$32,'Transaction Summary'!K78,0,1,1),"")</f>
        <v/>
      </c>
      <c r="N78" s="306" t="str">
        <f ca="1">IFERROR(MATCH(TRUE,OFFSET(CalculationsAndCharts!$AQ$33,N77,0,'Transaction Summary'!$C$2-N77,1),0)+N77,"")</f>
        <v/>
      </c>
      <c r="O78" s="304" t="str">
        <f ca="1">IFERROR(OFFSET(CalculationsAndCharts!$B$32,'Transaction Summary'!N78,0,1,1),"")</f>
        <v/>
      </c>
      <c r="P78" s="305" t="str">
        <f ca="1">IFERROR(OFFSET(CalculationsAndCharts!$AS$32,'Transaction Summary'!N78,0,1,1),"")</f>
        <v/>
      </c>
      <c r="Q78" s="305" t="str">
        <f t="shared" ca="1" si="20"/>
        <v/>
      </c>
      <c r="R78" s="307" t="str">
        <f t="shared" ca="1" si="21"/>
        <v/>
      </c>
    </row>
    <row r="79" spans="2:18" x14ac:dyDescent="0.25">
      <c r="B79" s="303" t="str">
        <f ca="1">IFERROR(MATCH(TRUE,OFFSET(CalculationsAndCharts!$AE$33,B78,0,'Transaction Summary'!$C$2-B78,1),0)+B78,"")</f>
        <v/>
      </c>
      <c r="C79" s="304" t="str">
        <f ca="1">IFERROR(OFFSET(CalculationsAndCharts!$B$32,'Transaction Summary'!B79,0,1,1),"")</f>
        <v/>
      </c>
      <c r="D79" s="305" t="str">
        <f ca="1">IFERROR(OFFSET(CalculationsAndCharts!$AI$32,'Transaction Summary'!B79,0,1,1),"")</f>
        <v/>
      </c>
      <c r="E79" s="306" t="str">
        <f ca="1">IFERROR(MATCH(TRUE,OFFSET(CalculationsAndCharts!$AH$33,E78,0,'Transaction Summary'!$C$2-E78,1),0)+E78,"")</f>
        <v/>
      </c>
      <c r="F79" s="304" t="str">
        <f ca="1">IFERROR(OFFSET(CalculationsAndCharts!$B$32,'Transaction Summary'!E79,0,1,1),"")</f>
        <v/>
      </c>
      <c r="G79" s="305" t="str">
        <f ca="1">IFERROR(OFFSET(CalculationsAndCharts!$AJ$32,'Transaction Summary'!E79,0,1,1),"")</f>
        <v/>
      </c>
      <c r="H79" s="305" t="str">
        <f t="shared" ca="1" si="18"/>
        <v/>
      </c>
      <c r="I79" s="307" t="str">
        <f t="shared" ca="1" si="19"/>
        <v/>
      </c>
      <c r="K79" s="303" t="str">
        <f ca="1">IFERROR(MATCH(TRUE,OFFSET(CalculationsAndCharts!$AN$33,K78,0,'Transaction Summary'!$C$2-K78,1),0)+K78,"")</f>
        <v/>
      </c>
      <c r="L79" s="304" t="str">
        <f ca="1">IFERROR(OFFSET(CalculationsAndCharts!$B$32,'Transaction Summary'!K79,0,1,1),"")</f>
        <v/>
      </c>
      <c r="M79" s="305" t="str">
        <f ca="1">IFERROR(OFFSET(CalculationsAndCharts!$AR$32,'Transaction Summary'!K79,0,1,1),"")</f>
        <v/>
      </c>
      <c r="N79" s="306" t="str">
        <f ca="1">IFERROR(MATCH(TRUE,OFFSET(CalculationsAndCharts!$AQ$33,N78,0,'Transaction Summary'!$C$2-N78,1),0)+N78,"")</f>
        <v/>
      </c>
      <c r="O79" s="304" t="str">
        <f ca="1">IFERROR(OFFSET(CalculationsAndCharts!$B$32,'Transaction Summary'!N79,0,1,1),"")</f>
        <v/>
      </c>
      <c r="P79" s="305" t="str">
        <f ca="1">IFERROR(OFFSET(CalculationsAndCharts!$AS$32,'Transaction Summary'!N79,0,1,1),"")</f>
        <v/>
      </c>
      <c r="Q79" s="305" t="str">
        <f t="shared" ca="1" si="20"/>
        <v/>
      </c>
      <c r="R79" s="307" t="str">
        <f t="shared" ca="1" si="21"/>
        <v/>
      </c>
    </row>
    <row r="80" spans="2:18" x14ac:dyDescent="0.25">
      <c r="B80" s="303" t="str">
        <f ca="1">IFERROR(MATCH(TRUE,OFFSET(CalculationsAndCharts!$AE$33,B79,0,'Transaction Summary'!$C$2-B79,1),0)+B79,"")</f>
        <v/>
      </c>
      <c r="C80" s="304" t="str">
        <f ca="1">IFERROR(OFFSET(CalculationsAndCharts!$B$32,'Transaction Summary'!B80,0,1,1),"")</f>
        <v/>
      </c>
      <c r="D80" s="305" t="str">
        <f ca="1">IFERROR(OFFSET(CalculationsAndCharts!$AI$32,'Transaction Summary'!B80,0,1,1),"")</f>
        <v/>
      </c>
      <c r="E80" s="306" t="str">
        <f ca="1">IFERROR(MATCH(TRUE,OFFSET(CalculationsAndCharts!$AH$33,E79,0,'Transaction Summary'!$C$2-E79,1),0)+E79,"")</f>
        <v/>
      </c>
      <c r="F80" s="304" t="str">
        <f ca="1">IFERROR(OFFSET(CalculationsAndCharts!$B$32,'Transaction Summary'!E80,0,1,1),"")</f>
        <v/>
      </c>
      <c r="G80" s="305" t="str">
        <f ca="1">IFERROR(OFFSET(CalculationsAndCharts!$AJ$32,'Transaction Summary'!E80,0,1,1),"")</f>
        <v/>
      </c>
      <c r="H80" s="305" t="str">
        <f t="shared" ca="1" si="18"/>
        <v/>
      </c>
      <c r="I80" s="307" t="str">
        <f t="shared" ca="1" si="19"/>
        <v/>
      </c>
      <c r="K80" s="303" t="str">
        <f ca="1">IFERROR(MATCH(TRUE,OFFSET(CalculationsAndCharts!$AN$33,K79,0,'Transaction Summary'!$C$2-K79,1),0)+K79,"")</f>
        <v/>
      </c>
      <c r="L80" s="304" t="str">
        <f ca="1">IFERROR(OFFSET(CalculationsAndCharts!$B$32,'Transaction Summary'!K80,0,1,1),"")</f>
        <v/>
      </c>
      <c r="M80" s="305" t="str">
        <f ca="1">IFERROR(OFFSET(CalculationsAndCharts!$AR$32,'Transaction Summary'!K80,0,1,1),"")</f>
        <v/>
      </c>
      <c r="N80" s="306" t="str">
        <f ca="1">IFERROR(MATCH(TRUE,OFFSET(CalculationsAndCharts!$AQ$33,N79,0,'Transaction Summary'!$C$2-N79,1),0)+N79,"")</f>
        <v/>
      </c>
      <c r="O80" s="304" t="str">
        <f ca="1">IFERROR(OFFSET(CalculationsAndCharts!$B$32,'Transaction Summary'!N80,0,1,1),"")</f>
        <v/>
      </c>
      <c r="P80" s="305" t="str">
        <f ca="1">IFERROR(OFFSET(CalculationsAndCharts!$AS$32,'Transaction Summary'!N80,0,1,1),"")</f>
        <v/>
      </c>
      <c r="Q80" s="305" t="str">
        <f t="shared" ca="1" si="20"/>
        <v/>
      </c>
      <c r="R80" s="307" t="str">
        <f t="shared" ca="1" si="21"/>
        <v/>
      </c>
    </row>
    <row r="81" spans="2:18" x14ac:dyDescent="0.25">
      <c r="B81" s="303" t="str">
        <f ca="1">IFERROR(MATCH(TRUE,OFFSET(CalculationsAndCharts!$AE$33,B80,0,'Transaction Summary'!$C$2-B80,1),0)+B80,"")</f>
        <v/>
      </c>
      <c r="C81" s="304" t="str">
        <f ca="1">IFERROR(OFFSET(CalculationsAndCharts!$B$32,'Transaction Summary'!B81,0,1,1),"")</f>
        <v/>
      </c>
      <c r="D81" s="305" t="str">
        <f ca="1">IFERROR(OFFSET(CalculationsAndCharts!$AI$32,'Transaction Summary'!B81,0,1,1),"")</f>
        <v/>
      </c>
      <c r="E81" s="306" t="str">
        <f ca="1">IFERROR(MATCH(TRUE,OFFSET(CalculationsAndCharts!$AH$33,E80,0,'Transaction Summary'!$C$2-E80,1),0)+E80,"")</f>
        <v/>
      </c>
      <c r="F81" s="304" t="str">
        <f ca="1">IFERROR(OFFSET(CalculationsAndCharts!$B$32,'Transaction Summary'!E81,0,1,1),"")</f>
        <v/>
      </c>
      <c r="G81" s="305" t="str">
        <f ca="1">IFERROR(OFFSET(CalculationsAndCharts!$AJ$32,'Transaction Summary'!E81,0,1,1),"")</f>
        <v/>
      </c>
      <c r="H81" s="305" t="str">
        <f t="shared" ca="1" si="18"/>
        <v/>
      </c>
      <c r="I81" s="307" t="str">
        <f t="shared" ca="1" si="19"/>
        <v/>
      </c>
      <c r="K81" s="303" t="str">
        <f ca="1">IFERROR(MATCH(TRUE,OFFSET(CalculationsAndCharts!$AN$33,K80,0,'Transaction Summary'!$C$2-K80,1),0)+K80,"")</f>
        <v/>
      </c>
      <c r="L81" s="304" t="str">
        <f ca="1">IFERROR(OFFSET(CalculationsAndCharts!$B$32,'Transaction Summary'!K81,0,1,1),"")</f>
        <v/>
      </c>
      <c r="M81" s="305" t="str">
        <f ca="1">IFERROR(OFFSET(CalculationsAndCharts!$AR$32,'Transaction Summary'!K81,0,1,1),"")</f>
        <v/>
      </c>
      <c r="N81" s="306" t="str">
        <f ca="1">IFERROR(MATCH(TRUE,OFFSET(CalculationsAndCharts!$AQ$33,N80,0,'Transaction Summary'!$C$2-N80,1),0)+N80,"")</f>
        <v/>
      </c>
      <c r="O81" s="304" t="str">
        <f ca="1">IFERROR(OFFSET(CalculationsAndCharts!$B$32,'Transaction Summary'!N81,0,1,1),"")</f>
        <v/>
      </c>
      <c r="P81" s="305" t="str">
        <f ca="1">IFERROR(OFFSET(CalculationsAndCharts!$AS$32,'Transaction Summary'!N81,0,1,1),"")</f>
        <v/>
      </c>
      <c r="Q81" s="305" t="str">
        <f t="shared" ca="1" si="20"/>
        <v/>
      </c>
      <c r="R81" s="307" t="str">
        <f t="shared" ca="1" si="21"/>
        <v/>
      </c>
    </row>
    <row r="82" spans="2:18" x14ac:dyDescent="0.25">
      <c r="B82" s="303" t="str">
        <f ca="1">IFERROR(MATCH(TRUE,OFFSET(CalculationsAndCharts!$AE$33,B81,0,'Transaction Summary'!$C$2-B81,1),0)+B81,"")</f>
        <v/>
      </c>
      <c r="C82" s="304" t="str">
        <f ca="1">IFERROR(OFFSET(CalculationsAndCharts!$B$32,'Transaction Summary'!B82,0,1,1),"")</f>
        <v/>
      </c>
      <c r="D82" s="305" t="str">
        <f ca="1">IFERROR(OFFSET(CalculationsAndCharts!$AI$32,'Transaction Summary'!B82,0,1,1),"")</f>
        <v/>
      </c>
      <c r="E82" s="306" t="str">
        <f ca="1">IFERROR(MATCH(TRUE,OFFSET(CalculationsAndCharts!$AH$33,E81,0,'Transaction Summary'!$C$2-E81,1),0)+E81,"")</f>
        <v/>
      </c>
      <c r="F82" s="304" t="str">
        <f ca="1">IFERROR(OFFSET(CalculationsAndCharts!$B$32,'Transaction Summary'!E82,0,1,1),"")</f>
        <v/>
      </c>
      <c r="G82" s="305" t="str">
        <f ca="1">IFERROR(OFFSET(CalculationsAndCharts!$AJ$32,'Transaction Summary'!E82,0,1,1),"")</f>
        <v/>
      </c>
      <c r="H82" s="305" t="str">
        <f t="shared" ca="1" si="18"/>
        <v/>
      </c>
      <c r="I82" s="307" t="str">
        <f t="shared" ca="1" si="19"/>
        <v/>
      </c>
      <c r="K82" s="303" t="str">
        <f ca="1">IFERROR(MATCH(TRUE,OFFSET(CalculationsAndCharts!$AN$33,K81,0,'Transaction Summary'!$C$2-K81,1),0)+K81,"")</f>
        <v/>
      </c>
      <c r="L82" s="304" t="str">
        <f ca="1">IFERROR(OFFSET(CalculationsAndCharts!$B$32,'Transaction Summary'!K82,0,1,1),"")</f>
        <v/>
      </c>
      <c r="M82" s="305" t="str">
        <f ca="1">IFERROR(OFFSET(CalculationsAndCharts!$AR$32,'Transaction Summary'!K82,0,1,1),"")</f>
        <v/>
      </c>
      <c r="N82" s="306" t="str">
        <f ca="1">IFERROR(MATCH(TRUE,OFFSET(CalculationsAndCharts!$AQ$33,N81,0,'Transaction Summary'!$C$2-N81,1),0)+N81,"")</f>
        <v/>
      </c>
      <c r="O82" s="304" t="str">
        <f ca="1">IFERROR(OFFSET(CalculationsAndCharts!$B$32,'Transaction Summary'!N82,0,1,1),"")</f>
        <v/>
      </c>
      <c r="P82" s="305" t="str">
        <f ca="1">IFERROR(OFFSET(CalculationsAndCharts!$AS$32,'Transaction Summary'!N82,0,1,1),"")</f>
        <v/>
      </c>
      <c r="Q82" s="305" t="str">
        <f t="shared" ca="1" si="20"/>
        <v/>
      </c>
      <c r="R82" s="307" t="str">
        <f t="shared" ca="1" si="21"/>
        <v/>
      </c>
    </row>
    <row r="83" spans="2:18" x14ac:dyDescent="0.25">
      <c r="B83" s="303" t="str">
        <f ca="1">IFERROR(MATCH(TRUE,OFFSET(CalculationsAndCharts!$AE$33,B82,0,'Transaction Summary'!$C$2-B82,1),0)+B82,"")</f>
        <v/>
      </c>
      <c r="C83" s="304" t="str">
        <f ca="1">IFERROR(OFFSET(CalculationsAndCharts!$B$32,'Transaction Summary'!B83,0,1,1),"")</f>
        <v/>
      </c>
      <c r="D83" s="305" t="str">
        <f ca="1">IFERROR(OFFSET(CalculationsAndCharts!$AI$32,'Transaction Summary'!B83,0,1,1),"")</f>
        <v/>
      </c>
      <c r="E83" s="306" t="str">
        <f ca="1">IFERROR(MATCH(TRUE,OFFSET(CalculationsAndCharts!$AH$33,E82,0,'Transaction Summary'!$C$2-E82,1),0)+E82,"")</f>
        <v/>
      </c>
      <c r="F83" s="304" t="str">
        <f ca="1">IFERROR(OFFSET(CalculationsAndCharts!$B$32,'Transaction Summary'!E83,0,1,1),"")</f>
        <v/>
      </c>
      <c r="G83" s="305" t="str">
        <f ca="1">IFERROR(OFFSET(CalculationsAndCharts!$AJ$32,'Transaction Summary'!E83,0,1,1),"")</f>
        <v/>
      </c>
      <c r="H83" s="305" t="str">
        <f t="shared" ca="1" si="18"/>
        <v/>
      </c>
      <c r="I83" s="307" t="str">
        <f t="shared" ca="1" si="19"/>
        <v/>
      </c>
      <c r="K83" s="303" t="str">
        <f ca="1">IFERROR(MATCH(TRUE,OFFSET(CalculationsAndCharts!$AN$33,K82,0,'Transaction Summary'!$C$2-K82,1),0)+K82,"")</f>
        <v/>
      </c>
      <c r="L83" s="304" t="str">
        <f ca="1">IFERROR(OFFSET(CalculationsAndCharts!$B$32,'Transaction Summary'!K83,0,1,1),"")</f>
        <v/>
      </c>
      <c r="M83" s="305" t="str">
        <f ca="1">IFERROR(OFFSET(CalculationsAndCharts!$AR$32,'Transaction Summary'!K83,0,1,1),"")</f>
        <v/>
      </c>
      <c r="N83" s="306" t="str">
        <f ca="1">IFERROR(MATCH(TRUE,OFFSET(CalculationsAndCharts!$AQ$33,N82,0,'Transaction Summary'!$C$2-N82,1),0)+N82,"")</f>
        <v/>
      </c>
      <c r="O83" s="304" t="str">
        <f ca="1">IFERROR(OFFSET(CalculationsAndCharts!$B$32,'Transaction Summary'!N83,0,1,1),"")</f>
        <v/>
      </c>
      <c r="P83" s="305" t="str">
        <f ca="1">IFERROR(OFFSET(CalculationsAndCharts!$AS$32,'Transaction Summary'!N83,0,1,1),"")</f>
        <v/>
      </c>
      <c r="Q83" s="305" t="str">
        <f t="shared" ca="1" si="20"/>
        <v/>
      </c>
      <c r="R83" s="307" t="str">
        <f t="shared" ca="1" si="21"/>
        <v/>
      </c>
    </row>
    <row r="84" spans="2:18" x14ac:dyDescent="0.25">
      <c r="B84" s="303" t="str">
        <f ca="1">IFERROR(MATCH(TRUE,OFFSET(CalculationsAndCharts!$AE$33,B83,0,'Transaction Summary'!$C$2-B83,1),0)+B83,"")</f>
        <v/>
      </c>
      <c r="C84" s="304" t="str">
        <f ca="1">IFERROR(OFFSET(CalculationsAndCharts!$B$32,'Transaction Summary'!B84,0,1,1),"")</f>
        <v/>
      </c>
      <c r="D84" s="305" t="str">
        <f ca="1">IFERROR(OFFSET(CalculationsAndCharts!$AI$32,'Transaction Summary'!B84,0,1,1),"")</f>
        <v/>
      </c>
      <c r="E84" s="306" t="str">
        <f ca="1">IFERROR(MATCH(TRUE,OFFSET(CalculationsAndCharts!$AH$33,E83,0,'Transaction Summary'!$C$2-E83,1),0)+E83,"")</f>
        <v/>
      </c>
      <c r="F84" s="304" t="str">
        <f ca="1">IFERROR(OFFSET(CalculationsAndCharts!$B$32,'Transaction Summary'!E84,0,1,1),"")</f>
        <v/>
      </c>
      <c r="G84" s="305" t="str">
        <f ca="1">IFERROR(OFFSET(CalculationsAndCharts!$AJ$32,'Transaction Summary'!E84,0,1,1),"")</f>
        <v/>
      </c>
      <c r="H84" s="305" t="str">
        <f t="shared" ca="1" si="18"/>
        <v/>
      </c>
      <c r="I84" s="307" t="str">
        <f t="shared" ca="1" si="19"/>
        <v/>
      </c>
      <c r="K84" s="303" t="str">
        <f ca="1">IFERROR(MATCH(TRUE,OFFSET(CalculationsAndCharts!$AN$33,K83,0,'Transaction Summary'!$C$2-K83,1),0)+K83,"")</f>
        <v/>
      </c>
      <c r="L84" s="304" t="str">
        <f ca="1">IFERROR(OFFSET(CalculationsAndCharts!$B$32,'Transaction Summary'!K84,0,1,1),"")</f>
        <v/>
      </c>
      <c r="M84" s="305" t="str">
        <f ca="1">IFERROR(OFFSET(CalculationsAndCharts!$AR$32,'Transaction Summary'!K84,0,1,1),"")</f>
        <v/>
      </c>
      <c r="N84" s="306" t="str">
        <f ca="1">IFERROR(MATCH(TRUE,OFFSET(CalculationsAndCharts!$AQ$33,N83,0,'Transaction Summary'!$C$2-N83,1),0)+N83,"")</f>
        <v/>
      </c>
      <c r="O84" s="304" t="str">
        <f ca="1">IFERROR(OFFSET(CalculationsAndCharts!$B$32,'Transaction Summary'!N84,0,1,1),"")</f>
        <v/>
      </c>
      <c r="P84" s="305" t="str">
        <f ca="1">IFERROR(OFFSET(CalculationsAndCharts!$AS$32,'Transaction Summary'!N84,0,1,1),"")</f>
        <v/>
      </c>
      <c r="Q84" s="305" t="str">
        <f t="shared" ca="1" si="20"/>
        <v/>
      </c>
      <c r="R84" s="307" t="str">
        <f t="shared" ca="1" si="21"/>
        <v/>
      </c>
    </row>
    <row r="85" spans="2:18" x14ac:dyDescent="0.25">
      <c r="B85" s="303" t="str">
        <f ca="1">IFERROR(MATCH(TRUE,OFFSET(CalculationsAndCharts!$AE$33,B84,0,'Transaction Summary'!$C$2-B84,1),0)+B84,"")</f>
        <v/>
      </c>
      <c r="C85" s="304" t="str">
        <f ca="1">IFERROR(OFFSET(CalculationsAndCharts!$B$32,'Transaction Summary'!B85,0,1,1),"")</f>
        <v/>
      </c>
      <c r="D85" s="305" t="str">
        <f ca="1">IFERROR(OFFSET(CalculationsAndCharts!$AI$32,'Transaction Summary'!B85,0,1,1),"")</f>
        <v/>
      </c>
      <c r="E85" s="306" t="str">
        <f ca="1">IFERROR(MATCH(TRUE,OFFSET(CalculationsAndCharts!$AH$33,E84,0,'Transaction Summary'!$C$2-E84,1),0)+E84,"")</f>
        <v/>
      </c>
      <c r="F85" s="304" t="str">
        <f ca="1">IFERROR(OFFSET(CalculationsAndCharts!$B$32,'Transaction Summary'!E85,0,1,1),"")</f>
        <v/>
      </c>
      <c r="G85" s="305" t="str">
        <f ca="1">IFERROR(OFFSET(CalculationsAndCharts!$AJ$32,'Transaction Summary'!E85,0,1,1),"")</f>
        <v/>
      </c>
      <c r="H85" s="305" t="str">
        <f t="shared" ca="1" si="18"/>
        <v/>
      </c>
      <c r="I85" s="307" t="str">
        <f t="shared" ca="1" si="19"/>
        <v/>
      </c>
      <c r="K85" s="303" t="str">
        <f ca="1">IFERROR(MATCH(TRUE,OFFSET(CalculationsAndCharts!$AN$33,K84,0,'Transaction Summary'!$C$2-K84,1),0)+K84,"")</f>
        <v/>
      </c>
      <c r="L85" s="304" t="str">
        <f ca="1">IFERROR(OFFSET(CalculationsAndCharts!$B$32,'Transaction Summary'!K85,0,1,1),"")</f>
        <v/>
      </c>
      <c r="M85" s="305" t="str">
        <f ca="1">IFERROR(OFFSET(CalculationsAndCharts!$AR$32,'Transaction Summary'!K85,0,1,1),"")</f>
        <v/>
      </c>
      <c r="N85" s="306" t="str">
        <f ca="1">IFERROR(MATCH(TRUE,OFFSET(CalculationsAndCharts!$AQ$33,N84,0,'Transaction Summary'!$C$2-N84,1),0)+N84,"")</f>
        <v/>
      </c>
      <c r="O85" s="304" t="str">
        <f ca="1">IFERROR(OFFSET(CalculationsAndCharts!$B$32,'Transaction Summary'!N85,0,1,1),"")</f>
        <v/>
      </c>
      <c r="P85" s="305" t="str">
        <f ca="1">IFERROR(OFFSET(CalculationsAndCharts!$AS$32,'Transaction Summary'!N85,0,1,1),"")</f>
        <v/>
      </c>
      <c r="Q85" s="305" t="str">
        <f t="shared" ca="1" si="20"/>
        <v/>
      </c>
      <c r="R85" s="307" t="str">
        <f t="shared" ca="1" si="21"/>
        <v/>
      </c>
    </row>
    <row r="86" spans="2:18" x14ac:dyDescent="0.25">
      <c r="B86" s="303" t="str">
        <f ca="1">IFERROR(MATCH(TRUE,OFFSET(CalculationsAndCharts!$AE$33,B85,0,'Transaction Summary'!$C$2-B85,1),0)+B85,"")</f>
        <v/>
      </c>
      <c r="C86" s="304" t="str">
        <f ca="1">IFERROR(OFFSET(CalculationsAndCharts!$B$32,'Transaction Summary'!B86,0,1,1),"")</f>
        <v/>
      </c>
      <c r="D86" s="305" t="str">
        <f ca="1">IFERROR(OFFSET(CalculationsAndCharts!$AI$32,'Transaction Summary'!B86,0,1,1),"")</f>
        <v/>
      </c>
      <c r="E86" s="306" t="str">
        <f ca="1">IFERROR(MATCH(TRUE,OFFSET(CalculationsAndCharts!$AH$33,E85,0,'Transaction Summary'!$C$2-E85,1),0)+E85,"")</f>
        <v/>
      </c>
      <c r="F86" s="304" t="str">
        <f ca="1">IFERROR(OFFSET(CalculationsAndCharts!$B$32,'Transaction Summary'!E86,0,1,1),"")</f>
        <v/>
      </c>
      <c r="G86" s="305" t="str">
        <f ca="1">IFERROR(OFFSET(CalculationsAndCharts!$AJ$32,'Transaction Summary'!E86,0,1,1),"")</f>
        <v/>
      </c>
      <c r="H86" s="305" t="str">
        <f t="shared" ca="1" si="18"/>
        <v/>
      </c>
      <c r="I86" s="307" t="str">
        <f t="shared" ca="1" si="19"/>
        <v/>
      </c>
      <c r="K86" s="303" t="str">
        <f ca="1">IFERROR(MATCH(TRUE,OFFSET(CalculationsAndCharts!$AN$33,K85,0,'Transaction Summary'!$C$2-K85,1),0)+K85,"")</f>
        <v/>
      </c>
      <c r="L86" s="304" t="str">
        <f ca="1">IFERROR(OFFSET(CalculationsAndCharts!$B$32,'Transaction Summary'!K86,0,1,1),"")</f>
        <v/>
      </c>
      <c r="M86" s="305" t="str">
        <f ca="1">IFERROR(OFFSET(CalculationsAndCharts!$AR$32,'Transaction Summary'!K86,0,1,1),"")</f>
        <v/>
      </c>
      <c r="N86" s="306" t="str">
        <f ca="1">IFERROR(MATCH(TRUE,OFFSET(CalculationsAndCharts!$AQ$33,N85,0,'Transaction Summary'!$C$2-N85,1),0)+N85,"")</f>
        <v/>
      </c>
      <c r="O86" s="304" t="str">
        <f ca="1">IFERROR(OFFSET(CalculationsAndCharts!$B$32,'Transaction Summary'!N86,0,1,1),"")</f>
        <v/>
      </c>
      <c r="P86" s="305" t="str">
        <f ca="1">IFERROR(OFFSET(CalculationsAndCharts!$AS$32,'Transaction Summary'!N86,0,1,1),"")</f>
        <v/>
      </c>
      <c r="Q86" s="305" t="str">
        <f t="shared" ca="1" si="20"/>
        <v/>
      </c>
      <c r="R86" s="307" t="str">
        <f t="shared" ca="1" si="21"/>
        <v/>
      </c>
    </row>
    <row r="87" spans="2:18" x14ac:dyDescent="0.25">
      <c r="B87" s="303" t="str">
        <f ca="1">IFERROR(MATCH(TRUE,OFFSET(CalculationsAndCharts!$AE$33,B86,0,'Transaction Summary'!$C$2-B86,1),0)+B86,"")</f>
        <v/>
      </c>
      <c r="C87" s="304" t="str">
        <f ca="1">IFERROR(OFFSET(CalculationsAndCharts!$B$32,'Transaction Summary'!B87,0,1,1),"")</f>
        <v/>
      </c>
      <c r="D87" s="305" t="str">
        <f ca="1">IFERROR(OFFSET(CalculationsAndCharts!$AI$32,'Transaction Summary'!B87,0,1,1),"")</f>
        <v/>
      </c>
      <c r="E87" s="306" t="str">
        <f ca="1">IFERROR(MATCH(TRUE,OFFSET(CalculationsAndCharts!$AH$33,E86,0,'Transaction Summary'!$C$2-E86,1),0)+E86,"")</f>
        <v/>
      </c>
      <c r="F87" s="304" t="str">
        <f ca="1">IFERROR(OFFSET(CalculationsAndCharts!$B$32,'Transaction Summary'!E87,0,1,1),"")</f>
        <v/>
      </c>
      <c r="G87" s="305" t="str">
        <f ca="1">IFERROR(OFFSET(CalculationsAndCharts!$AJ$32,'Transaction Summary'!E87,0,1,1),"")</f>
        <v/>
      </c>
      <c r="H87" s="305" t="str">
        <f t="shared" ca="1" si="18"/>
        <v/>
      </c>
      <c r="I87" s="307" t="str">
        <f t="shared" ca="1" si="19"/>
        <v/>
      </c>
      <c r="K87" s="303" t="str">
        <f ca="1">IFERROR(MATCH(TRUE,OFFSET(CalculationsAndCharts!$AN$33,K86,0,'Transaction Summary'!$C$2-K86,1),0)+K86,"")</f>
        <v/>
      </c>
      <c r="L87" s="304" t="str">
        <f ca="1">IFERROR(OFFSET(CalculationsAndCharts!$B$32,'Transaction Summary'!K87,0,1,1),"")</f>
        <v/>
      </c>
      <c r="M87" s="305" t="str">
        <f ca="1">IFERROR(OFFSET(CalculationsAndCharts!$AR$32,'Transaction Summary'!K87,0,1,1),"")</f>
        <v/>
      </c>
      <c r="N87" s="306" t="str">
        <f ca="1">IFERROR(MATCH(TRUE,OFFSET(CalculationsAndCharts!$AQ$33,N86,0,'Transaction Summary'!$C$2-N86,1),0)+N86,"")</f>
        <v/>
      </c>
      <c r="O87" s="304" t="str">
        <f ca="1">IFERROR(OFFSET(CalculationsAndCharts!$B$32,'Transaction Summary'!N87,0,1,1),"")</f>
        <v/>
      </c>
      <c r="P87" s="305" t="str">
        <f ca="1">IFERROR(OFFSET(CalculationsAndCharts!$AS$32,'Transaction Summary'!N87,0,1,1),"")</f>
        <v/>
      </c>
      <c r="Q87" s="305" t="str">
        <f t="shared" ca="1" si="20"/>
        <v/>
      </c>
      <c r="R87" s="307" t="str">
        <f t="shared" ca="1" si="21"/>
        <v/>
      </c>
    </row>
    <row r="88" spans="2:18" x14ac:dyDescent="0.25">
      <c r="B88" s="303" t="str">
        <f ca="1">IFERROR(MATCH(TRUE,OFFSET(CalculationsAndCharts!$AE$33,B87,0,'Transaction Summary'!$C$2-B87,1),0)+B87,"")</f>
        <v/>
      </c>
      <c r="C88" s="304" t="str">
        <f ca="1">IFERROR(OFFSET(CalculationsAndCharts!$B$32,'Transaction Summary'!B88,0,1,1),"")</f>
        <v/>
      </c>
      <c r="D88" s="305" t="str">
        <f ca="1">IFERROR(OFFSET(CalculationsAndCharts!$AI$32,'Transaction Summary'!B88,0,1,1),"")</f>
        <v/>
      </c>
      <c r="E88" s="306" t="str">
        <f ca="1">IFERROR(MATCH(TRUE,OFFSET(CalculationsAndCharts!$AH$33,E87,0,'Transaction Summary'!$C$2-E87,1),0)+E87,"")</f>
        <v/>
      </c>
      <c r="F88" s="304" t="str">
        <f ca="1">IFERROR(OFFSET(CalculationsAndCharts!$B$32,'Transaction Summary'!E88,0,1,1),"")</f>
        <v/>
      </c>
      <c r="G88" s="305" t="str">
        <f ca="1">IFERROR(OFFSET(CalculationsAndCharts!$AJ$32,'Transaction Summary'!E88,0,1,1),"")</f>
        <v/>
      </c>
      <c r="H88" s="305" t="str">
        <f t="shared" ca="1" si="18"/>
        <v/>
      </c>
      <c r="I88" s="307" t="str">
        <f t="shared" ca="1" si="19"/>
        <v/>
      </c>
      <c r="K88" s="303" t="str">
        <f ca="1">IFERROR(MATCH(TRUE,OFFSET(CalculationsAndCharts!$AN$33,K87,0,'Transaction Summary'!$C$2-K87,1),0)+K87,"")</f>
        <v/>
      </c>
      <c r="L88" s="304" t="str">
        <f ca="1">IFERROR(OFFSET(CalculationsAndCharts!$B$32,'Transaction Summary'!K88,0,1,1),"")</f>
        <v/>
      </c>
      <c r="M88" s="305" t="str">
        <f ca="1">IFERROR(OFFSET(CalculationsAndCharts!$AR$32,'Transaction Summary'!K88,0,1,1),"")</f>
        <v/>
      </c>
      <c r="N88" s="306" t="str">
        <f ca="1">IFERROR(MATCH(TRUE,OFFSET(CalculationsAndCharts!$AQ$33,N87,0,'Transaction Summary'!$C$2-N87,1),0)+N87,"")</f>
        <v/>
      </c>
      <c r="O88" s="304" t="str">
        <f ca="1">IFERROR(OFFSET(CalculationsAndCharts!$B$32,'Transaction Summary'!N88,0,1,1),"")</f>
        <v/>
      </c>
      <c r="P88" s="305" t="str">
        <f ca="1">IFERROR(OFFSET(CalculationsAndCharts!$AS$32,'Transaction Summary'!N88,0,1,1),"")</f>
        <v/>
      </c>
      <c r="Q88" s="305" t="str">
        <f t="shared" ca="1" si="20"/>
        <v/>
      </c>
      <c r="R88" s="307" t="str">
        <f t="shared" ca="1" si="21"/>
        <v/>
      </c>
    </row>
    <row r="89" spans="2:18" x14ac:dyDescent="0.25">
      <c r="B89" s="303" t="str">
        <f ca="1">IFERROR(MATCH(TRUE,OFFSET(CalculationsAndCharts!$AE$33,B88,0,'Transaction Summary'!$C$2-B88,1),0)+B88,"")</f>
        <v/>
      </c>
      <c r="C89" s="304" t="str">
        <f ca="1">IFERROR(OFFSET(CalculationsAndCharts!$B$32,'Transaction Summary'!B89,0,1,1),"")</f>
        <v/>
      </c>
      <c r="D89" s="305" t="str">
        <f ca="1">IFERROR(OFFSET(CalculationsAndCharts!$AI$32,'Transaction Summary'!B89,0,1,1),"")</f>
        <v/>
      </c>
      <c r="E89" s="306" t="str">
        <f ca="1">IFERROR(MATCH(TRUE,OFFSET(CalculationsAndCharts!$AH$33,E88,0,'Transaction Summary'!$C$2-E88,1),0)+E88,"")</f>
        <v/>
      </c>
      <c r="F89" s="304" t="str">
        <f ca="1">IFERROR(OFFSET(CalculationsAndCharts!$B$32,'Transaction Summary'!E89,0,1,1),"")</f>
        <v/>
      </c>
      <c r="G89" s="305" t="str">
        <f ca="1">IFERROR(OFFSET(CalculationsAndCharts!$AJ$32,'Transaction Summary'!E89,0,1,1),"")</f>
        <v/>
      </c>
      <c r="H89" s="305" t="str">
        <f t="shared" ca="1" si="18"/>
        <v/>
      </c>
      <c r="I89" s="307" t="str">
        <f t="shared" ca="1" si="19"/>
        <v/>
      </c>
      <c r="K89" s="303" t="str">
        <f ca="1">IFERROR(MATCH(TRUE,OFFSET(CalculationsAndCharts!$AN$33,K88,0,'Transaction Summary'!$C$2-K88,1),0)+K88,"")</f>
        <v/>
      </c>
      <c r="L89" s="304" t="str">
        <f ca="1">IFERROR(OFFSET(CalculationsAndCharts!$B$32,'Transaction Summary'!K89,0,1,1),"")</f>
        <v/>
      </c>
      <c r="M89" s="305" t="str">
        <f ca="1">IFERROR(OFFSET(CalculationsAndCharts!$AR$32,'Transaction Summary'!K89,0,1,1),"")</f>
        <v/>
      </c>
      <c r="N89" s="306" t="str">
        <f ca="1">IFERROR(MATCH(TRUE,OFFSET(CalculationsAndCharts!$AQ$33,N88,0,'Transaction Summary'!$C$2-N88,1),0)+N88,"")</f>
        <v/>
      </c>
      <c r="O89" s="304" t="str">
        <f ca="1">IFERROR(OFFSET(CalculationsAndCharts!$B$32,'Transaction Summary'!N89,0,1,1),"")</f>
        <v/>
      </c>
      <c r="P89" s="305" t="str">
        <f ca="1">IFERROR(OFFSET(CalculationsAndCharts!$AS$32,'Transaction Summary'!N89,0,1,1),"")</f>
        <v/>
      </c>
      <c r="Q89" s="305" t="str">
        <f t="shared" ca="1" si="20"/>
        <v/>
      </c>
      <c r="R89" s="307" t="str">
        <f t="shared" ca="1" si="21"/>
        <v/>
      </c>
    </row>
    <row r="90" spans="2:18" x14ac:dyDescent="0.25">
      <c r="B90" s="303" t="str">
        <f ca="1">IFERROR(MATCH(TRUE,OFFSET(CalculationsAndCharts!$AE$33,B89,0,'Transaction Summary'!$C$2-B89,1),0)+B89,"")</f>
        <v/>
      </c>
      <c r="C90" s="304" t="str">
        <f ca="1">IFERROR(OFFSET(CalculationsAndCharts!$B$32,'Transaction Summary'!B90,0,1,1),"")</f>
        <v/>
      </c>
      <c r="D90" s="305" t="str">
        <f ca="1">IFERROR(OFFSET(CalculationsAndCharts!$AI$32,'Transaction Summary'!B90,0,1,1),"")</f>
        <v/>
      </c>
      <c r="E90" s="306" t="str">
        <f ca="1">IFERROR(MATCH(TRUE,OFFSET(CalculationsAndCharts!$AH$33,E89,0,'Transaction Summary'!$C$2-E89,1),0)+E89,"")</f>
        <v/>
      </c>
      <c r="F90" s="304" t="str">
        <f ca="1">IFERROR(OFFSET(CalculationsAndCharts!$B$32,'Transaction Summary'!E90,0,1,1),"")</f>
        <v/>
      </c>
      <c r="G90" s="305" t="str">
        <f ca="1">IFERROR(OFFSET(CalculationsAndCharts!$AJ$32,'Transaction Summary'!E90,0,1,1),"")</f>
        <v/>
      </c>
      <c r="H90" s="305" t="str">
        <f t="shared" ca="1" si="18"/>
        <v/>
      </c>
      <c r="I90" s="307" t="str">
        <f t="shared" ca="1" si="19"/>
        <v/>
      </c>
      <c r="K90" s="303" t="str">
        <f ca="1">IFERROR(MATCH(TRUE,OFFSET(CalculationsAndCharts!$AN$33,K89,0,'Transaction Summary'!$C$2-K89,1),0)+K89,"")</f>
        <v/>
      </c>
      <c r="L90" s="304" t="str">
        <f ca="1">IFERROR(OFFSET(CalculationsAndCharts!$B$32,'Transaction Summary'!K90,0,1,1),"")</f>
        <v/>
      </c>
      <c r="M90" s="305" t="str">
        <f ca="1">IFERROR(OFFSET(CalculationsAndCharts!$AR$32,'Transaction Summary'!K90,0,1,1),"")</f>
        <v/>
      </c>
      <c r="N90" s="306" t="str">
        <f ca="1">IFERROR(MATCH(TRUE,OFFSET(CalculationsAndCharts!$AQ$33,N89,0,'Transaction Summary'!$C$2-N89,1),0)+N89,"")</f>
        <v/>
      </c>
      <c r="O90" s="304" t="str">
        <f ca="1">IFERROR(OFFSET(CalculationsAndCharts!$B$32,'Transaction Summary'!N90,0,1,1),"")</f>
        <v/>
      </c>
      <c r="P90" s="305" t="str">
        <f ca="1">IFERROR(OFFSET(CalculationsAndCharts!$AS$32,'Transaction Summary'!N90,0,1,1),"")</f>
        <v/>
      </c>
      <c r="Q90" s="305" t="str">
        <f t="shared" ca="1" si="20"/>
        <v/>
      </c>
      <c r="R90" s="307" t="str">
        <f t="shared" ca="1" si="21"/>
        <v/>
      </c>
    </row>
    <row r="91" spans="2:18" x14ac:dyDescent="0.25">
      <c r="B91" s="303" t="str">
        <f ca="1">IFERROR(MATCH(TRUE,OFFSET(CalculationsAndCharts!$AE$33,B90,0,'Transaction Summary'!$C$2-B90,1),0)+B90,"")</f>
        <v/>
      </c>
      <c r="C91" s="304" t="str">
        <f ca="1">IFERROR(OFFSET(CalculationsAndCharts!$B$32,'Transaction Summary'!B91,0,1,1),"")</f>
        <v/>
      </c>
      <c r="D91" s="305" t="str">
        <f ca="1">IFERROR(OFFSET(CalculationsAndCharts!$AI$32,'Transaction Summary'!B91,0,1,1),"")</f>
        <v/>
      </c>
      <c r="E91" s="306" t="str">
        <f ca="1">IFERROR(MATCH(TRUE,OFFSET(CalculationsAndCharts!$AH$33,E90,0,'Transaction Summary'!$C$2-E90,1),0)+E90,"")</f>
        <v/>
      </c>
      <c r="F91" s="304" t="str">
        <f ca="1">IFERROR(OFFSET(CalculationsAndCharts!$B$32,'Transaction Summary'!E91,0,1,1),"")</f>
        <v/>
      </c>
      <c r="G91" s="305" t="str">
        <f ca="1">IFERROR(OFFSET(CalculationsAndCharts!$AJ$32,'Transaction Summary'!E91,0,1,1),"")</f>
        <v/>
      </c>
      <c r="H91" s="305" t="str">
        <f t="shared" ca="1" si="18"/>
        <v/>
      </c>
      <c r="I91" s="307" t="str">
        <f t="shared" ca="1" si="19"/>
        <v/>
      </c>
      <c r="K91" s="303" t="str">
        <f ca="1">IFERROR(MATCH(TRUE,OFFSET(CalculationsAndCharts!$AN$33,K90,0,'Transaction Summary'!$C$2-K90,1),0)+K90,"")</f>
        <v/>
      </c>
      <c r="L91" s="304" t="str">
        <f ca="1">IFERROR(OFFSET(CalculationsAndCharts!$B$32,'Transaction Summary'!K91,0,1,1),"")</f>
        <v/>
      </c>
      <c r="M91" s="305" t="str">
        <f ca="1">IFERROR(OFFSET(CalculationsAndCharts!$AR$32,'Transaction Summary'!K91,0,1,1),"")</f>
        <v/>
      </c>
      <c r="N91" s="306" t="str">
        <f ca="1">IFERROR(MATCH(TRUE,OFFSET(CalculationsAndCharts!$AQ$33,N90,0,'Transaction Summary'!$C$2-N90,1),0)+N90,"")</f>
        <v/>
      </c>
      <c r="O91" s="304" t="str">
        <f ca="1">IFERROR(OFFSET(CalculationsAndCharts!$B$32,'Transaction Summary'!N91,0,1,1),"")</f>
        <v/>
      </c>
      <c r="P91" s="305" t="str">
        <f ca="1">IFERROR(OFFSET(CalculationsAndCharts!$AS$32,'Transaction Summary'!N91,0,1,1),"")</f>
        <v/>
      </c>
      <c r="Q91" s="305" t="str">
        <f t="shared" ca="1" si="20"/>
        <v/>
      </c>
      <c r="R91" s="307" t="str">
        <f t="shared" ca="1" si="21"/>
        <v/>
      </c>
    </row>
    <row r="92" spans="2:18" x14ac:dyDescent="0.25">
      <c r="B92" s="303" t="str">
        <f ca="1">IFERROR(MATCH(TRUE,OFFSET(CalculationsAndCharts!$AE$33,B91,0,'Transaction Summary'!$C$2-B91,1),0)+B91,"")</f>
        <v/>
      </c>
      <c r="C92" s="304" t="str">
        <f ca="1">IFERROR(OFFSET(CalculationsAndCharts!$B$32,'Transaction Summary'!B92,0,1,1),"")</f>
        <v/>
      </c>
      <c r="D92" s="305" t="str">
        <f ca="1">IFERROR(OFFSET(CalculationsAndCharts!$AI$32,'Transaction Summary'!B92,0,1,1),"")</f>
        <v/>
      </c>
      <c r="E92" s="306" t="str">
        <f ca="1">IFERROR(MATCH(TRUE,OFFSET(CalculationsAndCharts!$AH$33,E91,0,'Transaction Summary'!$C$2-E91,1),0)+E91,"")</f>
        <v/>
      </c>
      <c r="F92" s="304" t="str">
        <f ca="1">IFERROR(OFFSET(CalculationsAndCharts!$B$32,'Transaction Summary'!E92,0,1,1),"")</f>
        <v/>
      </c>
      <c r="G92" s="305" t="str">
        <f ca="1">IFERROR(OFFSET(CalculationsAndCharts!$AJ$32,'Transaction Summary'!E92,0,1,1),"")</f>
        <v/>
      </c>
      <c r="H92" s="305" t="str">
        <f t="shared" ca="1" si="18"/>
        <v/>
      </c>
      <c r="I92" s="307" t="str">
        <f t="shared" ca="1" si="19"/>
        <v/>
      </c>
      <c r="K92" s="303" t="str">
        <f ca="1">IFERROR(MATCH(TRUE,OFFSET(CalculationsAndCharts!$AN$33,K91,0,'Transaction Summary'!$C$2-K91,1),0)+K91,"")</f>
        <v/>
      </c>
      <c r="L92" s="304" t="str">
        <f ca="1">IFERROR(OFFSET(CalculationsAndCharts!$B$32,'Transaction Summary'!K92,0,1,1),"")</f>
        <v/>
      </c>
      <c r="M92" s="305" t="str">
        <f ca="1">IFERROR(OFFSET(CalculationsAndCharts!$AR$32,'Transaction Summary'!K92,0,1,1),"")</f>
        <v/>
      </c>
      <c r="N92" s="306" t="str">
        <f ca="1">IFERROR(MATCH(TRUE,OFFSET(CalculationsAndCharts!$AQ$33,N91,0,'Transaction Summary'!$C$2-N91,1),0)+N91,"")</f>
        <v/>
      </c>
      <c r="O92" s="304" t="str">
        <f ca="1">IFERROR(OFFSET(CalculationsAndCharts!$B$32,'Transaction Summary'!N92,0,1,1),"")</f>
        <v/>
      </c>
      <c r="P92" s="305" t="str">
        <f ca="1">IFERROR(OFFSET(CalculationsAndCharts!$AS$32,'Transaction Summary'!N92,0,1,1),"")</f>
        <v/>
      </c>
      <c r="Q92" s="305" t="str">
        <f t="shared" ca="1" si="20"/>
        <v/>
      </c>
      <c r="R92" s="307" t="str">
        <f t="shared" ca="1" si="21"/>
        <v/>
      </c>
    </row>
    <row r="93" spans="2:18" x14ac:dyDescent="0.25">
      <c r="B93" s="303" t="str">
        <f ca="1">IFERROR(MATCH(TRUE,OFFSET(CalculationsAndCharts!$AE$33,B92,0,'Transaction Summary'!$C$2-B92,1),0)+B92,"")</f>
        <v/>
      </c>
      <c r="C93" s="304" t="str">
        <f ca="1">IFERROR(OFFSET(CalculationsAndCharts!$B$32,'Transaction Summary'!B93,0,1,1),"")</f>
        <v/>
      </c>
      <c r="D93" s="305" t="str">
        <f ca="1">IFERROR(OFFSET(CalculationsAndCharts!$AI$32,'Transaction Summary'!B93,0,1,1),"")</f>
        <v/>
      </c>
      <c r="E93" s="306" t="str">
        <f ca="1">IFERROR(MATCH(TRUE,OFFSET(CalculationsAndCharts!$AH$33,E92,0,'Transaction Summary'!$C$2-E92,1),0)+E92,"")</f>
        <v/>
      </c>
      <c r="F93" s="304" t="str">
        <f ca="1">IFERROR(OFFSET(CalculationsAndCharts!$B$32,'Transaction Summary'!E93,0,1,1),"")</f>
        <v/>
      </c>
      <c r="G93" s="305" t="str">
        <f ca="1">IFERROR(OFFSET(CalculationsAndCharts!$AJ$32,'Transaction Summary'!E93,0,1,1),"")</f>
        <v/>
      </c>
      <c r="H93" s="305" t="str">
        <f t="shared" ca="1" si="18"/>
        <v/>
      </c>
      <c r="I93" s="307" t="str">
        <f t="shared" ca="1" si="19"/>
        <v/>
      </c>
      <c r="K93" s="303" t="str">
        <f ca="1">IFERROR(MATCH(TRUE,OFFSET(CalculationsAndCharts!$AN$33,K92,0,'Transaction Summary'!$C$2-K92,1),0)+K92,"")</f>
        <v/>
      </c>
      <c r="L93" s="304" t="str">
        <f ca="1">IFERROR(OFFSET(CalculationsAndCharts!$B$32,'Transaction Summary'!K93,0,1,1),"")</f>
        <v/>
      </c>
      <c r="M93" s="305" t="str">
        <f ca="1">IFERROR(OFFSET(CalculationsAndCharts!$AR$32,'Transaction Summary'!K93,0,1,1),"")</f>
        <v/>
      </c>
      <c r="N93" s="306" t="str">
        <f ca="1">IFERROR(MATCH(TRUE,OFFSET(CalculationsAndCharts!$AQ$33,N92,0,'Transaction Summary'!$C$2-N92,1),0)+N92,"")</f>
        <v/>
      </c>
      <c r="O93" s="304" t="str">
        <f ca="1">IFERROR(OFFSET(CalculationsAndCharts!$B$32,'Transaction Summary'!N93,0,1,1),"")</f>
        <v/>
      </c>
      <c r="P93" s="305" t="str">
        <f ca="1">IFERROR(OFFSET(CalculationsAndCharts!$AS$32,'Transaction Summary'!N93,0,1,1),"")</f>
        <v/>
      </c>
      <c r="Q93" s="305" t="str">
        <f t="shared" ca="1" si="20"/>
        <v/>
      </c>
      <c r="R93" s="307" t="str">
        <f t="shared" ca="1" si="21"/>
        <v/>
      </c>
    </row>
    <row r="94" spans="2:18" x14ac:dyDescent="0.25">
      <c r="B94" s="303" t="str">
        <f ca="1">IFERROR(MATCH(TRUE,OFFSET(CalculationsAndCharts!$AE$33,B93,0,'Transaction Summary'!$C$2-B93,1),0)+B93,"")</f>
        <v/>
      </c>
      <c r="C94" s="304" t="str">
        <f ca="1">IFERROR(OFFSET(CalculationsAndCharts!$B$32,'Transaction Summary'!B94,0,1,1),"")</f>
        <v/>
      </c>
      <c r="D94" s="305" t="str">
        <f ca="1">IFERROR(OFFSET(CalculationsAndCharts!$AI$32,'Transaction Summary'!B94,0,1,1),"")</f>
        <v/>
      </c>
      <c r="E94" s="306" t="str">
        <f ca="1">IFERROR(MATCH(TRUE,OFFSET(CalculationsAndCharts!$AH$33,E93,0,'Transaction Summary'!$C$2-E93,1),0)+E93,"")</f>
        <v/>
      </c>
      <c r="F94" s="304" t="str">
        <f ca="1">IFERROR(OFFSET(CalculationsAndCharts!$B$32,'Transaction Summary'!E94,0,1,1),"")</f>
        <v/>
      </c>
      <c r="G94" s="305" t="str">
        <f ca="1">IFERROR(OFFSET(CalculationsAndCharts!$AJ$32,'Transaction Summary'!E94,0,1,1),"")</f>
        <v/>
      </c>
      <c r="H94" s="305" t="str">
        <f t="shared" ca="1" si="18"/>
        <v/>
      </c>
      <c r="I94" s="307" t="str">
        <f t="shared" ca="1" si="19"/>
        <v/>
      </c>
      <c r="K94" s="303" t="str">
        <f ca="1">IFERROR(MATCH(TRUE,OFFSET(CalculationsAndCharts!$AN$33,K93,0,'Transaction Summary'!$C$2-K93,1),0)+K93,"")</f>
        <v/>
      </c>
      <c r="L94" s="304" t="str">
        <f ca="1">IFERROR(OFFSET(CalculationsAndCharts!$B$32,'Transaction Summary'!K94,0,1,1),"")</f>
        <v/>
      </c>
      <c r="M94" s="305" t="str">
        <f ca="1">IFERROR(OFFSET(CalculationsAndCharts!$AR$32,'Transaction Summary'!K94,0,1,1),"")</f>
        <v/>
      </c>
      <c r="N94" s="306" t="str">
        <f ca="1">IFERROR(MATCH(TRUE,OFFSET(CalculationsAndCharts!$AQ$33,N93,0,'Transaction Summary'!$C$2-N93,1),0)+N93,"")</f>
        <v/>
      </c>
      <c r="O94" s="304" t="str">
        <f ca="1">IFERROR(OFFSET(CalculationsAndCharts!$B$32,'Transaction Summary'!N94,0,1,1),"")</f>
        <v/>
      </c>
      <c r="P94" s="305" t="str">
        <f ca="1">IFERROR(OFFSET(CalculationsAndCharts!$AS$32,'Transaction Summary'!N94,0,1,1),"")</f>
        <v/>
      </c>
      <c r="Q94" s="305" t="str">
        <f t="shared" ca="1" si="20"/>
        <v/>
      </c>
      <c r="R94" s="307" t="str">
        <f t="shared" ca="1" si="21"/>
        <v/>
      </c>
    </row>
    <row r="95" spans="2:18" x14ac:dyDescent="0.25">
      <c r="B95" s="303" t="str">
        <f ca="1">IFERROR(MATCH(TRUE,OFFSET(CalculationsAndCharts!$AE$33,B94,0,'Transaction Summary'!$C$2-B94,1),0)+B94,"")</f>
        <v/>
      </c>
      <c r="C95" s="304" t="str">
        <f ca="1">IFERROR(OFFSET(CalculationsAndCharts!$B$32,'Transaction Summary'!B95,0,1,1),"")</f>
        <v/>
      </c>
      <c r="D95" s="305" t="str">
        <f ca="1">IFERROR(OFFSET(CalculationsAndCharts!$AI$32,'Transaction Summary'!B95,0,1,1),"")</f>
        <v/>
      </c>
      <c r="E95" s="306" t="str">
        <f ca="1">IFERROR(MATCH(TRUE,OFFSET(CalculationsAndCharts!$AH$33,E94,0,'Transaction Summary'!$C$2-E94,1),0)+E94,"")</f>
        <v/>
      </c>
      <c r="F95" s="304" t="str">
        <f ca="1">IFERROR(OFFSET(CalculationsAndCharts!$B$32,'Transaction Summary'!E95,0,1,1),"")</f>
        <v/>
      </c>
      <c r="G95" s="305" t="str">
        <f ca="1">IFERROR(OFFSET(CalculationsAndCharts!$AJ$32,'Transaction Summary'!E95,0,1,1),"")</f>
        <v/>
      </c>
      <c r="H95" s="305" t="str">
        <f t="shared" ca="1" si="18"/>
        <v/>
      </c>
      <c r="I95" s="307" t="str">
        <f t="shared" ca="1" si="19"/>
        <v/>
      </c>
      <c r="K95" s="303" t="str">
        <f ca="1">IFERROR(MATCH(TRUE,OFFSET(CalculationsAndCharts!$AN$33,K94,0,'Transaction Summary'!$C$2-K94,1),0)+K94,"")</f>
        <v/>
      </c>
      <c r="L95" s="304" t="str">
        <f ca="1">IFERROR(OFFSET(CalculationsAndCharts!$B$32,'Transaction Summary'!K95,0,1,1),"")</f>
        <v/>
      </c>
      <c r="M95" s="305" t="str">
        <f ca="1">IFERROR(OFFSET(CalculationsAndCharts!$AR$32,'Transaction Summary'!K95,0,1,1),"")</f>
        <v/>
      </c>
      <c r="N95" s="306" t="str">
        <f ca="1">IFERROR(MATCH(TRUE,OFFSET(CalculationsAndCharts!$AQ$33,N94,0,'Transaction Summary'!$C$2-N94,1),0)+N94,"")</f>
        <v/>
      </c>
      <c r="O95" s="304" t="str">
        <f ca="1">IFERROR(OFFSET(CalculationsAndCharts!$B$32,'Transaction Summary'!N95,0,1,1),"")</f>
        <v/>
      </c>
      <c r="P95" s="305" t="str">
        <f ca="1">IFERROR(OFFSET(CalculationsAndCharts!$AS$32,'Transaction Summary'!N95,0,1,1),"")</f>
        <v/>
      </c>
      <c r="Q95" s="305" t="str">
        <f t="shared" ca="1" si="20"/>
        <v/>
      </c>
      <c r="R95" s="307" t="str">
        <f t="shared" ca="1" si="21"/>
        <v/>
      </c>
    </row>
    <row r="96" spans="2:18" x14ac:dyDescent="0.25">
      <c r="B96" s="303" t="str">
        <f ca="1">IFERROR(MATCH(TRUE,OFFSET(CalculationsAndCharts!$AE$33,B95,0,'Transaction Summary'!$C$2-B95,1),0)+B95,"")</f>
        <v/>
      </c>
      <c r="C96" s="304" t="str">
        <f ca="1">IFERROR(OFFSET(CalculationsAndCharts!$B$32,'Transaction Summary'!B96,0,1,1),"")</f>
        <v/>
      </c>
      <c r="D96" s="305" t="str">
        <f ca="1">IFERROR(OFFSET(CalculationsAndCharts!$AI$32,'Transaction Summary'!B96,0,1,1),"")</f>
        <v/>
      </c>
      <c r="E96" s="306" t="str">
        <f ca="1">IFERROR(MATCH(TRUE,OFFSET(CalculationsAndCharts!$AH$33,E95,0,'Transaction Summary'!$C$2-E95,1),0)+E95,"")</f>
        <v/>
      </c>
      <c r="F96" s="304" t="str">
        <f ca="1">IFERROR(OFFSET(CalculationsAndCharts!$B$32,'Transaction Summary'!E96,0,1,1),"")</f>
        <v/>
      </c>
      <c r="G96" s="305" t="str">
        <f ca="1">IFERROR(OFFSET(CalculationsAndCharts!$AJ$32,'Transaction Summary'!E96,0,1,1),"")</f>
        <v/>
      </c>
      <c r="H96" s="305" t="str">
        <f t="shared" ca="1" si="18"/>
        <v/>
      </c>
      <c r="I96" s="307" t="str">
        <f t="shared" ca="1" si="19"/>
        <v/>
      </c>
      <c r="K96" s="303" t="str">
        <f ca="1">IFERROR(MATCH(TRUE,OFFSET(CalculationsAndCharts!$AN$33,K95,0,'Transaction Summary'!$C$2-K95,1),0)+K95,"")</f>
        <v/>
      </c>
      <c r="L96" s="304" t="str">
        <f ca="1">IFERROR(OFFSET(CalculationsAndCharts!$B$32,'Transaction Summary'!K96,0,1,1),"")</f>
        <v/>
      </c>
      <c r="M96" s="305" t="str">
        <f ca="1">IFERROR(OFFSET(CalculationsAndCharts!$AR$32,'Transaction Summary'!K96,0,1,1),"")</f>
        <v/>
      </c>
      <c r="N96" s="306" t="str">
        <f ca="1">IFERROR(MATCH(TRUE,OFFSET(CalculationsAndCharts!$AQ$33,N95,0,'Transaction Summary'!$C$2-N95,1),0)+N95,"")</f>
        <v/>
      </c>
      <c r="O96" s="304" t="str">
        <f ca="1">IFERROR(OFFSET(CalculationsAndCharts!$B$32,'Transaction Summary'!N96,0,1,1),"")</f>
        <v/>
      </c>
      <c r="P96" s="305" t="str">
        <f ca="1">IFERROR(OFFSET(CalculationsAndCharts!$AS$32,'Transaction Summary'!N96,0,1,1),"")</f>
        <v/>
      </c>
      <c r="Q96" s="305" t="str">
        <f t="shared" ca="1" si="20"/>
        <v/>
      </c>
      <c r="R96" s="307" t="str">
        <f t="shared" ca="1" si="21"/>
        <v/>
      </c>
    </row>
    <row r="97" spans="2:18" x14ac:dyDescent="0.25">
      <c r="B97" s="303" t="str">
        <f ca="1">IFERROR(MATCH(TRUE,OFFSET(CalculationsAndCharts!$AE$33,B96,0,'Transaction Summary'!$C$2-B96,1),0)+B96,"")</f>
        <v/>
      </c>
      <c r="C97" s="304" t="str">
        <f ca="1">IFERROR(OFFSET(CalculationsAndCharts!$B$32,'Transaction Summary'!B97,0,1,1),"")</f>
        <v/>
      </c>
      <c r="D97" s="305" t="str">
        <f ca="1">IFERROR(OFFSET(CalculationsAndCharts!$AI$32,'Transaction Summary'!B97,0,1,1),"")</f>
        <v/>
      </c>
      <c r="E97" s="306" t="str">
        <f ca="1">IFERROR(MATCH(TRUE,OFFSET(CalculationsAndCharts!$AH$33,E96,0,'Transaction Summary'!$C$2-E96,1),0)+E96,"")</f>
        <v/>
      </c>
      <c r="F97" s="304" t="str">
        <f ca="1">IFERROR(OFFSET(CalculationsAndCharts!$B$32,'Transaction Summary'!E97,0,1,1),"")</f>
        <v/>
      </c>
      <c r="G97" s="305" t="str">
        <f ca="1">IFERROR(OFFSET(CalculationsAndCharts!$AJ$32,'Transaction Summary'!E97,0,1,1),"")</f>
        <v/>
      </c>
      <c r="H97" s="305" t="str">
        <f t="shared" ca="1" si="18"/>
        <v/>
      </c>
      <c r="I97" s="307" t="str">
        <f t="shared" ca="1" si="19"/>
        <v/>
      </c>
      <c r="K97" s="303" t="str">
        <f ca="1">IFERROR(MATCH(TRUE,OFFSET(CalculationsAndCharts!$AN$33,K96,0,'Transaction Summary'!$C$2-K96,1),0)+K96,"")</f>
        <v/>
      </c>
      <c r="L97" s="304" t="str">
        <f ca="1">IFERROR(OFFSET(CalculationsAndCharts!$B$32,'Transaction Summary'!K97,0,1,1),"")</f>
        <v/>
      </c>
      <c r="M97" s="305" t="str">
        <f ca="1">IFERROR(OFFSET(CalculationsAndCharts!$AR$32,'Transaction Summary'!K97,0,1,1),"")</f>
        <v/>
      </c>
      <c r="N97" s="306" t="str">
        <f ca="1">IFERROR(MATCH(TRUE,OFFSET(CalculationsAndCharts!$AQ$33,N96,0,'Transaction Summary'!$C$2-N96,1),0)+N96,"")</f>
        <v/>
      </c>
      <c r="O97" s="304" t="str">
        <f ca="1">IFERROR(OFFSET(CalculationsAndCharts!$B$32,'Transaction Summary'!N97,0,1,1),"")</f>
        <v/>
      </c>
      <c r="P97" s="305" t="str">
        <f ca="1">IFERROR(OFFSET(CalculationsAndCharts!$AS$32,'Transaction Summary'!N97,0,1,1),"")</f>
        <v/>
      </c>
      <c r="Q97" s="305" t="str">
        <f t="shared" ca="1" si="20"/>
        <v/>
      </c>
      <c r="R97" s="307" t="str">
        <f t="shared" ca="1" si="21"/>
        <v/>
      </c>
    </row>
    <row r="98" spans="2:18" x14ac:dyDescent="0.25">
      <c r="B98" s="303" t="str">
        <f ca="1">IFERROR(MATCH(TRUE,OFFSET(CalculationsAndCharts!$AE$33,B97,0,'Transaction Summary'!$C$2-B97,1),0)+B97,"")</f>
        <v/>
      </c>
      <c r="C98" s="304" t="str">
        <f ca="1">IFERROR(OFFSET(CalculationsAndCharts!$B$32,'Transaction Summary'!B98,0,1,1),"")</f>
        <v/>
      </c>
      <c r="D98" s="305" t="str">
        <f ca="1">IFERROR(OFFSET(CalculationsAndCharts!$AI$32,'Transaction Summary'!B98,0,1,1),"")</f>
        <v/>
      </c>
      <c r="E98" s="306" t="str">
        <f ca="1">IFERROR(MATCH(TRUE,OFFSET(CalculationsAndCharts!$AH$33,E97,0,'Transaction Summary'!$C$2-E97,1),0)+E97,"")</f>
        <v/>
      </c>
      <c r="F98" s="304" t="str">
        <f ca="1">IFERROR(OFFSET(CalculationsAndCharts!$B$32,'Transaction Summary'!E98,0,1,1),"")</f>
        <v/>
      </c>
      <c r="G98" s="305" t="str">
        <f ca="1">IFERROR(OFFSET(CalculationsAndCharts!$AJ$32,'Transaction Summary'!E98,0,1,1),"")</f>
        <v/>
      </c>
      <c r="H98" s="305" t="str">
        <f t="shared" ref="H98:H161" ca="1" si="22">IFERROR(G98-D98,"")</f>
        <v/>
      </c>
      <c r="I98" s="307" t="str">
        <f t="shared" ref="I98:I161" ca="1" si="23">IFERROR(H98+IF(""=I99,0,I99),"")</f>
        <v/>
      </c>
      <c r="K98" s="303" t="str">
        <f ca="1">IFERROR(MATCH(TRUE,OFFSET(CalculationsAndCharts!$AN$33,K97,0,'Transaction Summary'!$C$2-K97,1),0)+K97,"")</f>
        <v/>
      </c>
      <c r="L98" s="304" t="str">
        <f ca="1">IFERROR(OFFSET(CalculationsAndCharts!$B$32,'Transaction Summary'!K98,0,1,1),"")</f>
        <v/>
      </c>
      <c r="M98" s="305" t="str">
        <f ca="1">IFERROR(OFFSET(CalculationsAndCharts!$AR$32,'Transaction Summary'!K98,0,1,1),"")</f>
        <v/>
      </c>
      <c r="N98" s="306" t="str">
        <f ca="1">IFERROR(MATCH(TRUE,OFFSET(CalculationsAndCharts!$AQ$33,N97,0,'Transaction Summary'!$C$2-N97,1),0)+N97,"")</f>
        <v/>
      </c>
      <c r="O98" s="304" t="str">
        <f ca="1">IFERROR(OFFSET(CalculationsAndCharts!$B$32,'Transaction Summary'!N98,0,1,1),"")</f>
        <v/>
      </c>
      <c r="P98" s="305" t="str">
        <f ca="1">IFERROR(OFFSET(CalculationsAndCharts!$AS$32,'Transaction Summary'!N98,0,1,1),"")</f>
        <v/>
      </c>
      <c r="Q98" s="305" t="str">
        <f t="shared" ca="1" si="20"/>
        <v/>
      </c>
      <c r="R98" s="307" t="str">
        <f t="shared" ca="1" si="21"/>
        <v/>
      </c>
    </row>
    <row r="99" spans="2:18" x14ac:dyDescent="0.25">
      <c r="B99" s="303" t="str">
        <f ca="1">IFERROR(MATCH(TRUE,OFFSET(CalculationsAndCharts!$AE$33,B98,0,'Transaction Summary'!$C$2-B98,1),0)+B98,"")</f>
        <v/>
      </c>
      <c r="C99" s="304" t="str">
        <f ca="1">IFERROR(OFFSET(CalculationsAndCharts!$B$32,'Transaction Summary'!B99,0,1,1),"")</f>
        <v/>
      </c>
      <c r="D99" s="305" t="str">
        <f ca="1">IFERROR(OFFSET(CalculationsAndCharts!$AI$32,'Transaction Summary'!B99,0,1,1),"")</f>
        <v/>
      </c>
      <c r="E99" s="306" t="str">
        <f ca="1">IFERROR(MATCH(TRUE,OFFSET(CalculationsAndCharts!$AH$33,E98,0,'Transaction Summary'!$C$2-E98,1),0)+E98,"")</f>
        <v/>
      </c>
      <c r="F99" s="304" t="str">
        <f ca="1">IFERROR(OFFSET(CalculationsAndCharts!$B$32,'Transaction Summary'!E99,0,1,1),"")</f>
        <v/>
      </c>
      <c r="G99" s="305" t="str">
        <f ca="1">IFERROR(OFFSET(CalculationsAndCharts!$AJ$32,'Transaction Summary'!E99,0,1,1),"")</f>
        <v/>
      </c>
      <c r="H99" s="305" t="str">
        <f t="shared" ca="1" si="22"/>
        <v/>
      </c>
      <c r="I99" s="307" t="str">
        <f t="shared" ca="1" si="23"/>
        <v/>
      </c>
      <c r="K99" s="303" t="str">
        <f ca="1">IFERROR(MATCH(TRUE,OFFSET(CalculationsAndCharts!$AN$33,K98,0,'Transaction Summary'!$C$2-K98,1),0)+K98,"")</f>
        <v/>
      </c>
      <c r="L99" s="304" t="str">
        <f ca="1">IFERROR(OFFSET(CalculationsAndCharts!$B$32,'Transaction Summary'!K99,0,1,1),"")</f>
        <v/>
      </c>
      <c r="M99" s="305" t="str">
        <f ca="1">IFERROR(OFFSET(CalculationsAndCharts!$AR$32,'Transaction Summary'!K99,0,1,1),"")</f>
        <v/>
      </c>
      <c r="N99" s="306" t="str">
        <f ca="1">IFERROR(MATCH(TRUE,OFFSET(CalculationsAndCharts!$AQ$33,N98,0,'Transaction Summary'!$C$2-N98,1),0)+N98,"")</f>
        <v/>
      </c>
      <c r="O99" s="304" t="str">
        <f ca="1">IFERROR(OFFSET(CalculationsAndCharts!$B$32,'Transaction Summary'!N99,0,1,1),"")</f>
        <v/>
      </c>
      <c r="P99" s="305" t="str">
        <f ca="1">IFERROR(OFFSET(CalculationsAndCharts!$AS$32,'Transaction Summary'!N99,0,1,1),"")</f>
        <v/>
      </c>
      <c r="Q99" s="305" t="str">
        <f t="shared" ref="Q99:Q162" ca="1" si="24">IFERROR(M99-P99,"")</f>
        <v/>
      </c>
      <c r="R99" s="307" t="str">
        <f t="shared" ref="R99:R162" ca="1" si="25">IFERROR(Q99+IF(""=R100,0,R100),"")</f>
        <v/>
      </c>
    </row>
    <row r="100" spans="2:18" x14ac:dyDescent="0.25">
      <c r="B100" s="303" t="str">
        <f ca="1">IFERROR(MATCH(TRUE,OFFSET(CalculationsAndCharts!$AE$33,B99,0,'Transaction Summary'!$C$2-B99,1),0)+B99,"")</f>
        <v/>
      </c>
      <c r="C100" s="304" t="str">
        <f ca="1">IFERROR(OFFSET(CalculationsAndCharts!$B$32,'Transaction Summary'!B100,0,1,1),"")</f>
        <v/>
      </c>
      <c r="D100" s="305" t="str">
        <f ca="1">IFERROR(OFFSET(CalculationsAndCharts!$AI$32,'Transaction Summary'!B100,0,1,1),"")</f>
        <v/>
      </c>
      <c r="E100" s="306" t="str">
        <f ca="1">IFERROR(MATCH(TRUE,OFFSET(CalculationsAndCharts!$AH$33,E99,0,'Transaction Summary'!$C$2-E99,1),0)+E99,"")</f>
        <v/>
      </c>
      <c r="F100" s="304" t="str">
        <f ca="1">IFERROR(OFFSET(CalculationsAndCharts!$B$32,'Transaction Summary'!E100,0,1,1),"")</f>
        <v/>
      </c>
      <c r="G100" s="305" t="str">
        <f ca="1">IFERROR(OFFSET(CalculationsAndCharts!$AJ$32,'Transaction Summary'!E100,0,1,1),"")</f>
        <v/>
      </c>
      <c r="H100" s="305" t="str">
        <f t="shared" ca="1" si="22"/>
        <v/>
      </c>
      <c r="I100" s="307" t="str">
        <f t="shared" ca="1" si="23"/>
        <v/>
      </c>
      <c r="K100" s="303" t="str">
        <f ca="1">IFERROR(MATCH(TRUE,OFFSET(CalculationsAndCharts!$AN$33,K99,0,'Transaction Summary'!$C$2-K99,1),0)+K99,"")</f>
        <v/>
      </c>
      <c r="L100" s="304" t="str">
        <f ca="1">IFERROR(OFFSET(CalculationsAndCharts!$B$32,'Transaction Summary'!K100,0,1,1),"")</f>
        <v/>
      </c>
      <c r="M100" s="305" t="str">
        <f ca="1">IFERROR(OFFSET(CalculationsAndCharts!$AR$32,'Transaction Summary'!K100,0,1,1),"")</f>
        <v/>
      </c>
      <c r="N100" s="306" t="str">
        <f ca="1">IFERROR(MATCH(TRUE,OFFSET(CalculationsAndCharts!$AQ$33,N99,0,'Transaction Summary'!$C$2-N99,1),0)+N99,"")</f>
        <v/>
      </c>
      <c r="O100" s="304" t="str">
        <f ca="1">IFERROR(OFFSET(CalculationsAndCharts!$B$32,'Transaction Summary'!N100,0,1,1),"")</f>
        <v/>
      </c>
      <c r="P100" s="305" t="str">
        <f ca="1">IFERROR(OFFSET(CalculationsAndCharts!$AS$32,'Transaction Summary'!N100,0,1,1),"")</f>
        <v/>
      </c>
      <c r="Q100" s="305" t="str">
        <f t="shared" ca="1" si="24"/>
        <v/>
      </c>
      <c r="R100" s="307" t="str">
        <f t="shared" ca="1" si="25"/>
        <v/>
      </c>
    </row>
    <row r="101" spans="2:18" x14ac:dyDescent="0.25">
      <c r="B101" s="303" t="str">
        <f ca="1">IFERROR(MATCH(TRUE,OFFSET(CalculationsAndCharts!$AE$33,B100,0,'Transaction Summary'!$C$2-B100,1),0)+B100,"")</f>
        <v/>
      </c>
      <c r="C101" s="304" t="str">
        <f ca="1">IFERROR(OFFSET(CalculationsAndCharts!$B$32,'Transaction Summary'!B101,0,1,1),"")</f>
        <v/>
      </c>
      <c r="D101" s="305" t="str">
        <f ca="1">IFERROR(OFFSET(CalculationsAndCharts!$AI$32,'Transaction Summary'!B101,0,1,1),"")</f>
        <v/>
      </c>
      <c r="E101" s="306" t="str">
        <f ca="1">IFERROR(MATCH(TRUE,OFFSET(CalculationsAndCharts!$AH$33,E100,0,'Transaction Summary'!$C$2-E100,1),0)+E100,"")</f>
        <v/>
      </c>
      <c r="F101" s="304" t="str">
        <f ca="1">IFERROR(OFFSET(CalculationsAndCharts!$B$32,'Transaction Summary'!E101,0,1,1),"")</f>
        <v/>
      </c>
      <c r="G101" s="305" t="str">
        <f ca="1">IFERROR(OFFSET(CalculationsAndCharts!$AJ$32,'Transaction Summary'!E101,0,1,1),"")</f>
        <v/>
      </c>
      <c r="H101" s="305" t="str">
        <f t="shared" ca="1" si="22"/>
        <v/>
      </c>
      <c r="I101" s="307" t="str">
        <f t="shared" ca="1" si="23"/>
        <v/>
      </c>
      <c r="K101" s="303" t="str">
        <f ca="1">IFERROR(MATCH(TRUE,OFFSET(CalculationsAndCharts!$AN$33,K100,0,'Transaction Summary'!$C$2-K100,1),0)+K100,"")</f>
        <v/>
      </c>
      <c r="L101" s="304" t="str">
        <f ca="1">IFERROR(OFFSET(CalculationsAndCharts!$B$32,'Transaction Summary'!K101,0,1,1),"")</f>
        <v/>
      </c>
      <c r="M101" s="305" t="str">
        <f ca="1">IFERROR(OFFSET(CalculationsAndCharts!$AR$32,'Transaction Summary'!K101,0,1,1),"")</f>
        <v/>
      </c>
      <c r="N101" s="306" t="str">
        <f ca="1">IFERROR(MATCH(TRUE,OFFSET(CalculationsAndCharts!$AQ$33,N100,0,'Transaction Summary'!$C$2-N100,1),0)+N100,"")</f>
        <v/>
      </c>
      <c r="O101" s="304" t="str">
        <f ca="1">IFERROR(OFFSET(CalculationsAndCharts!$B$32,'Transaction Summary'!N101,0,1,1),"")</f>
        <v/>
      </c>
      <c r="P101" s="305" t="str">
        <f ca="1">IFERROR(OFFSET(CalculationsAndCharts!$AS$32,'Transaction Summary'!N101,0,1,1),"")</f>
        <v/>
      </c>
      <c r="Q101" s="305" t="str">
        <f t="shared" ca="1" si="24"/>
        <v/>
      </c>
      <c r="R101" s="307" t="str">
        <f t="shared" ca="1" si="25"/>
        <v/>
      </c>
    </row>
    <row r="102" spans="2:18" x14ac:dyDescent="0.25">
      <c r="B102" s="303" t="str">
        <f ca="1">IFERROR(MATCH(TRUE,OFFSET(CalculationsAndCharts!$AE$33,B101,0,'Transaction Summary'!$C$2-B101,1),0)+B101,"")</f>
        <v/>
      </c>
      <c r="C102" s="304" t="str">
        <f ca="1">IFERROR(OFFSET(CalculationsAndCharts!$B$32,'Transaction Summary'!B102,0,1,1),"")</f>
        <v/>
      </c>
      <c r="D102" s="305" t="str">
        <f ca="1">IFERROR(OFFSET(CalculationsAndCharts!$AI$32,'Transaction Summary'!B102,0,1,1),"")</f>
        <v/>
      </c>
      <c r="E102" s="306" t="str">
        <f ca="1">IFERROR(MATCH(TRUE,OFFSET(CalculationsAndCharts!$AH$33,E101,0,'Transaction Summary'!$C$2-E101,1),0)+E101,"")</f>
        <v/>
      </c>
      <c r="F102" s="304" t="str">
        <f ca="1">IFERROR(OFFSET(CalculationsAndCharts!$B$32,'Transaction Summary'!E102,0,1,1),"")</f>
        <v/>
      </c>
      <c r="G102" s="305" t="str">
        <f ca="1">IFERROR(OFFSET(CalculationsAndCharts!$AJ$32,'Transaction Summary'!E102,0,1,1),"")</f>
        <v/>
      </c>
      <c r="H102" s="305" t="str">
        <f t="shared" ca="1" si="22"/>
        <v/>
      </c>
      <c r="I102" s="307" t="str">
        <f t="shared" ca="1" si="23"/>
        <v/>
      </c>
      <c r="K102" s="303" t="str">
        <f ca="1">IFERROR(MATCH(TRUE,OFFSET(CalculationsAndCharts!$AN$33,K101,0,'Transaction Summary'!$C$2-K101,1),0)+K101,"")</f>
        <v/>
      </c>
      <c r="L102" s="304" t="str">
        <f ca="1">IFERROR(OFFSET(CalculationsAndCharts!$B$32,'Transaction Summary'!K102,0,1,1),"")</f>
        <v/>
      </c>
      <c r="M102" s="305" t="str">
        <f ca="1">IFERROR(OFFSET(CalculationsAndCharts!$AR$32,'Transaction Summary'!K102,0,1,1),"")</f>
        <v/>
      </c>
      <c r="N102" s="306" t="str">
        <f ca="1">IFERROR(MATCH(TRUE,OFFSET(CalculationsAndCharts!$AQ$33,N101,0,'Transaction Summary'!$C$2-N101,1),0)+N101,"")</f>
        <v/>
      </c>
      <c r="O102" s="304" t="str">
        <f ca="1">IFERROR(OFFSET(CalculationsAndCharts!$B$32,'Transaction Summary'!N102,0,1,1),"")</f>
        <v/>
      </c>
      <c r="P102" s="305" t="str">
        <f ca="1">IFERROR(OFFSET(CalculationsAndCharts!$AS$32,'Transaction Summary'!N102,0,1,1),"")</f>
        <v/>
      </c>
      <c r="Q102" s="305" t="str">
        <f t="shared" ca="1" si="24"/>
        <v/>
      </c>
      <c r="R102" s="307" t="str">
        <f t="shared" ca="1" si="25"/>
        <v/>
      </c>
    </row>
    <row r="103" spans="2:18" x14ac:dyDescent="0.25">
      <c r="B103" s="303" t="str">
        <f ca="1">IFERROR(MATCH(TRUE,OFFSET(CalculationsAndCharts!$AE$33,B102,0,'Transaction Summary'!$C$2-B102,1),0)+B102,"")</f>
        <v/>
      </c>
      <c r="C103" s="304" t="str">
        <f ca="1">IFERROR(OFFSET(CalculationsAndCharts!$B$32,'Transaction Summary'!B103,0,1,1),"")</f>
        <v/>
      </c>
      <c r="D103" s="305" t="str">
        <f ca="1">IFERROR(OFFSET(CalculationsAndCharts!$AI$32,'Transaction Summary'!B103,0,1,1),"")</f>
        <v/>
      </c>
      <c r="E103" s="306" t="str">
        <f ca="1">IFERROR(MATCH(TRUE,OFFSET(CalculationsAndCharts!$AH$33,E102,0,'Transaction Summary'!$C$2-E102,1),0)+E102,"")</f>
        <v/>
      </c>
      <c r="F103" s="304" t="str">
        <f ca="1">IFERROR(OFFSET(CalculationsAndCharts!$B$32,'Transaction Summary'!E103,0,1,1),"")</f>
        <v/>
      </c>
      <c r="G103" s="305" t="str">
        <f ca="1">IFERROR(OFFSET(CalculationsAndCharts!$AJ$32,'Transaction Summary'!E103,0,1,1),"")</f>
        <v/>
      </c>
      <c r="H103" s="305" t="str">
        <f t="shared" ca="1" si="22"/>
        <v/>
      </c>
      <c r="I103" s="307" t="str">
        <f t="shared" ca="1" si="23"/>
        <v/>
      </c>
      <c r="K103" s="303" t="str">
        <f ca="1">IFERROR(MATCH(TRUE,OFFSET(CalculationsAndCharts!$AN$33,K102,0,'Transaction Summary'!$C$2-K102,1),0)+K102,"")</f>
        <v/>
      </c>
      <c r="L103" s="304" t="str">
        <f ca="1">IFERROR(OFFSET(CalculationsAndCharts!$B$32,'Transaction Summary'!K103,0,1,1),"")</f>
        <v/>
      </c>
      <c r="M103" s="305" t="str">
        <f ca="1">IFERROR(OFFSET(CalculationsAndCharts!$AR$32,'Transaction Summary'!K103,0,1,1),"")</f>
        <v/>
      </c>
      <c r="N103" s="306" t="str">
        <f ca="1">IFERROR(MATCH(TRUE,OFFSET(CalculationsAndCharts!$AQ$33,N102,0,'Transaction Summary'!$C$2-N102,1),0)+N102,"")</f>
        <v/>
      </c>
      <c r="O103" s="304" t="str">
        <f ca="1">IFERROR(OFFSET(CalculationsAndCharts!$B$32,'Transaction Summary'!N103,0,1,1),"")</f>
        <v/>
      </c>
      <c r="P103" s="305" t="str">
        <f ca="1">IFERROR(OFFSET(CalculationsAndCharts!$AS$32,'Transaction Summary'!N103,0,1,1),"")</f>
        <v/>
      </c>
      <c r="Q103" s="305" t="str">
        <f t="shared" ca="1" si="24"/>
        <v/>
      </c>
      <c r="R103" s="307" t="str">
        <f t="shared" ca="1" si="25"/>
        <v/>
      </c>
    </row>
    <row r="104" spans="2:18" x14ac:dyDescent="0.25">
      <c r="B104" s="303" t="str">
        <f ca="1">IFERROR(MATCH(TRUE,OFFSET(CalculationsAndCharts!$AE$33,B103,0,'Transaction Summary'!$C$2-B103,1),0)+B103,"")</f>
        <v/>
      </c>
      <c r="C104" s="304" t="str">
        <f ca="1">IFERROR(OFFSET(CalculationsAndCharts!$B$32,'Transaction Summary'!B104,0,1,1),"")</f>
        <v/>
      </c>
      <c r="D104" s="305" t="str">
        <f ca="1">IFERROR(OFFSET(CalculationsAndCharts!$AI$32,'Transaction Summary'!B104,0,1,1),"")</f>
        <v/>
      </c>
      <c r="E104" s="306" t="str">
        <f ca="1">IFERROR(MATCH(TRUE,OFFSET(CalculationsAndCharts!$AH$33,E103,0,'Transaction Summary'!$C$2-E103,1),0)+E103,"")</f>
        <v/>
      </c>
      <c r="F104" s="304" t="str">
        <f ca="1">IFERROR(OFFSET(CalculationsAndCharts!$B$32,'Transaction Summary'!E104,0,1,1),"")</f>
        <v/>
      </c>
      <c r="G104" s="305" t="str">
        <f ca="1">IFERROR(OFFSET(CalculationsAndCharts!$AJ$32,'Transaction Summary'!E104,0,1,1),"")</f>
        <v/>
      </c>
      <c r="H104" s="305" t="str">
        <f t="shared" ca="1" si="22"/>
        <v/>
      </c>
      <c r="I104" s="307" t="str">
        <f t="shared" ca="1" si="23"/>
        <v/>
      </c>
      <c r="K104" s="303" t="str">
        <f ca="1">IFERROR(MATCH(TRUE,OFFSET(CalculationsAndCharts!$AN$33,K103,0,'Transaction Summary'!$C$2-K103,1),0)+K103,"")</f>
        <v/>
      </c>
      <c r="L104" s="304" t="str">
        <f ca="1">IFERROR(OFFSET(CalculationsAndCharts!$B$32,'Transaction Summary'!K104,0,1,1),"")</f>
        <v/>
      </c>
      <c r="M104" s="305" t="str">
        <f ca="1">IFERROR(OFFSET(CalculationsAndCharts!$AR$32,'Transaction Summary'!K104,0,1,1),"")</f>
        <v/>
      </c>
      <c r="N104" s="306" t="str">
        <f ca="1">IFERROR(MATCH(TRUE,OFFSET(CalculationsAndCharts!$AQ$33,N103,0,'Transaction Summary'!$C$2-N103,1),0)+N103,"")</f>
        <v/>
      </c>
      <c r="O104" s="304" t="str">
        <f ca="1">IFERROR(OFFSET(CalculationsAndCharts!$B$32,'Transaction Summary'!N104,0,1,1),"")</f>
        <v/>
      </c>
      <c r="P104" s="305" t="str">
        <f ca="1">IFERROR(OFFSET(CalculationsAndCharts!$AS$32,'Transaction Summary'!N104,0,1,1),"")</f>
        <v/>
      </c>
      <c r="Q104" s="305" t="str">
        <f t="shared" ca="1" si="24"/>
        <v/>
      </c>
      <c r="R104" s="307" t="str">
        <f t="shared" ca="1" si="25"/>
        <v/>
      </c>
    </row>
    <row r="105" spans="2:18" x14ac:dyDescent="0.25">
      <c r="B105" s="303" t="str">
        <f ca="1">IFERROR(MATCH(TRUE,OFFSET(CalculationsAndCharts!$AE$33,B104,0,'Transaction Summary'!$C$2-B104,1),0)+B104,"")</f>
        <v/>
      </c>
      <c r="C105" s="304" t="str">
        <f ca="1">IFERROR(OFFSET(CalculationsAndCharts!$B$32,'Transaction Summary'!B105,0,1,1),"")</f>
        <v/>
      </c>
      <c r="D105" s="305" t="str">
        <f ca="1">IFERROR(OFFSET(CalculationsAndCharts!$AI$32,'Transaction Summary'!B105,0,1,1),"")</f>
        <v/>
      </c>
      <c r="E105" s="306" t="str">
        <f ca="1">IFERROR(MATCH(TRUE,OFFSET(CalculationsAndCharts!$AH$33,E104,0,'Transaction Summary'!$C$2-E104,1),0)+E104,"")</f>
        <v/>
      </c>
      <c r="F105" s="304" t="str">
        <f ca="1">IFERROR(OFFSET(CalculationsAndCharts!$B$32,'Transaction Summary'!E105,0,1,1),"")</f>
        <v/>
      </c>
      <c r="G105" s="305" t="str">
        <f ca="1">IFERROR(OFFSET(CalculationsAndCharts!$AJ$32,'Transaction Summary'!E105,0,1,1),"")</f>
        <v/>
      </c>
      <c r="H105" s="305" t="str">
        <f t="shared" ca="1" si="22"/>
        <v/>
      </c>
      <c r="I105" s="307" t="str">
        <f t="shared" ca="1" si="23"/>
        <v/>
      </c>
      <c r="K105" s="303" t="str">
        <f ca="1">IFERROR(MATCH(TRUE,OFFSET(CalculationsAndCharts!$AN$33,K104,0,'Transaction Summary'!$C$2-K104,1),0)+K104,"")</f>
        <v/>
      </c>
      <c r="L105" s="304" t="str">
        <f ca="1">IFERROR(OFFSET(CalculationsAndCharts!$B$32,'Transaction Summary'!K105,0,1,1),"")</f>
        <v/>
      </c>
      <c r="M105" s="305" t="str">
        <f ca="1">IFERROR(OFFSET(CalculationsAndCharts!$AR$32,'Transaction Summary'!K105,0,1,1),"")</f>
        <v/>
      </c>
      <c r="N105" s="306" t="str">
        <f ca="1">IFERROR(MATCH(TRUE,OFFSET(CalculationsAndCharts!$AQ$33,N104,0,'Transaction Summary'!$C$2-N104,1),0)+N104,"")</f>
        <v/>
      </c>
      <c r="O105" s="304" t="str">
        <f ca="1">IFERROR(OFFSET(CalculationsAndCharts!$B$32,'Transaction Summary'!N105,0,1,1),"")</f>
        <v/>
      </c>
      <c r="P105" s="305" t="str">
        <f ca="1">IFERROR(OFFSET(CalculationsAndCharts!$AS$32,'Transaction Summary'!N105,0,1,1),"")</f>
        <v/>
      </c>
      <c r="Q105" s="305" t="str">
        <f t="shared" ca="1" si="24"/>
        <v/>
      </c>
      <c r="R105" s="307" t="str">
        <f t="shared" ca="1" si="25"/>
        <v/>
      </c>
    </row>
    <row r="106" spans="2:18" x14ac:dyDescent="0.25">
      <c r="B106" s="303" t="str">
        <f ca="1">IFERROR(MATCH(TRUE,OFFSET(CalculationsAndCharts!$AE$33,B105,0,'Transaction Summary'!$C$2-B105,1),0)+B105,"")</f>
        <v/>
      </c>
      <c r="C106" s="304" t="str">
        <f ca="1">IFERROR(OFFSET(CalculationsAndCharts!$B$32,'Transaction Summary'!B106,0,1,1),"")</f>
        <v/>
      </c>
      <c r="D106" s="305" t="str">
        <f ca="1">IFERROR(OFFSET(CalculationsAndCharts!$AI$32,'Transaction Summary'!B106,0,1,1),"")</f>
        <v/>
      </c>
      <c r="E106" s="306" t="str">
        <f ca="1">IFERROR(MATCH(TRUE,OFFSET(CalculationsAndCharts!$AH$33,E105,0,'Transaction Summary'!$C$2-E105,1),0)+E105,"")</f>
        <v/>
      </c>
      <c r="F106" s="304" t="str">
        <f ca="1">IFERROR(OFFSET(CalculationsAndCharts!$B$32,'Transaction Summary'!E106,0,1,1),"")</f>
        <v/>
      </c>
      <c r="G106" s="305" t="str">
        <f ca="1">IFERROR(OFFSET(CalculationsAndCharts!$AJ$32,'Transaction Summary'!E106,0,1,1),"")</f>
        <v/>
      </c>
      <c r="H106" s="305" t="str">
        <f t="shared" ca="1" si="22"/>
        <v/>
      </c>
      <c r="I106" s="307" t="str">
        <f t="shared" ca="1" si="23"/>
        <v/>
      </c>
      <c r="K106" s="303" t="str">
        <f ca="1">IFERROR(MATCH(TRUE,OFFSET(CalculationsAndCharts!$AN$33,K105,0,'Transaction Summary'!$C$2-K105,1),0)+K105,"")</f>
        <v/>
      </c>
      <c r="L106" s="304" t="str">
        <f ca="1">IFERROR(OFFSET(CalculationsAndCharts!$B$32,'Transaction Summary'!K106,0,1,1),"")</f>
        <v/>
      </c>
      <c r="M106" s="305" t="str">
        <f ca="1">IFERROR(OFFSET(CalculationsAndCharts!$AR$32,'Transaction Summary'!K106,0,1,1),"")</f>
        <v/>
      </c>
      <c r="N106" s="306" t="str">
        <f ca="1">IFERROR(MATCH(TRUE,OFFSET(CalculationsAndCharts!$AQ$33,N105,0,'Transaction Summary'!$C$2-N105,1),0)+N105,"")</f>
        <v/>
      </c>
      <c r="O106" s="304" t="str">
        <f ca="1">IFERROR(OFFSET(CalculationsAndCharts!$B$32,'Transaction Summary'!N106,0,1,1),"")</f>
        <v/>
      </c>
      <c r="P106" s="305" t="str">
        <f ca="1">IFERROR(OFFSET(CalculationsAndCharts!$AS$32,'Transaction Summary'!N106,0,1,1),"")</f>
        <v/>
      </c>
      <c r="Q106" s="305" t="str">
        <f t="shared" ca="1" si="24"/>
        <v/>
      </c>
      <c r="R106" s="307" t="str">
        <f t="shared" ca="1" si="25"/>
        <v/>
      </c>
    </row>
    <row r="107" spans="2:18" x14ac:dyDescent="0.25">
      <c r="B107" s="303" t="str">
        <f ca="1">IFERROR(MATCH(TRUE,OFFSET(CalculationsAndCharts!$AE$33,B106,0,'Transaction Summary'!$C$2-B106,1),0)+B106,"")</f>
        <v/>
      </c>
      <c r="C107" s="304" t="str">
        <f ca="1">IFERROR(OFFSET(CalculationsAndCharts!$B$32,'Transaction Summary'!B107,0,1,1),"")</f>
        <v/>
      </c>
      <c r="D107" s="305" t="str">
        <f ca="1">IFERROR(OFFSET(CalculationsAndCharts!$AI$32,'Transaction Summary'!B107,0,1,1),"")</f>
        <v/>
      </c>
      <c r="E107" s="306" t="str">
        <f ca="1">IFERROR(MATCH(TRUE,OFFSET(CalculationsAndCharts!$AH$33,E106,0,'Transaction Summary'!$C$2-E106,1),0)+E106,"")</f>
        <v/>
      </c>
      <c r="F107" s="304" t="str">
        <f ca="1">IFERROR(OFFSET(CalculationsAndCharts!$B$32,'Transaction Summary'!E107,0,1,1),"")</f>
        <v/>
      </c>
      <c r="G107" s="305" t="str">
        <f ca="1">IFERROR(OFFSET(CalculationsAndCharts!$AJ$32,'Transaction Summary'!E107,0,1,1),"")</f>
        <v/>
      </c>
      <c r="H107" s="305" t="str">
        <f t="shared" ca="1" si="22"/>
        <v/>
      </c>
      <c r="I107" s="307" t="str">
        <f t="shared" ca="1" si="23"/>
        <v/>
      </c>
      <c r="K107" s="303" t="str">
        <f ca="1">IFERROR(MATCH(TRUE,OFFSET(CalculationsAndCharts!$AN$33,K106,0,'Transaction Summary'!$C$2-K106,1),0)+K106,"")</f>
        <v/>
      </c>
      <c r="L107" s="304" t="str">
        <f ca="1">IFERROR(OFFSET(CalculationsAndCharts!$B$32,'Transaction Summary'!K107,0,1,1),"")</f>
        <v/>
      </c>
      <c r="M107" s="305" t="str">
        <f ca="1">IFERROR(OFFSET(CalculationsAndCharts!$AR$32,'Transaction Summary'!K107,0,1,1),"")</f>
        <v/>
      </c>
      <c r="N107" s="306" t="str">
        <f ca="1">IFERROR(MATCH(TRUE,OFFSET(CalculationsAndCharts!$AQ$33,N106,0,'Transaction Summary'!$C$2-N106,1),0)+N106,"")</f>
        <v/>
      </c>
      <c r="O107" s="304" t="str">
        <f ca="1">IFERROR(OFFSET(CalculationsAndCharts!$B$32,'Transaction Summary'!N107,0,1,1),"")</f>
        <v/>
      </c>
      <c r="P107" s="305" t="str">
        <f ca="1">IFERROR(OFFSET(CalculationsAndCharts!$AS$32,'Transaction Summary'!N107,0,1,1),"")</f>
        <v/>
      </c>
      <c r="Q107" s="305" t="str">
        <f t="shared" ca="1" si="24"/>
        <v/>
      </c>
      <c r="R107" s="307" t="str">
        <f t="shared" ca="1" si="25"/>
        <v/>
      </c>
    </row>
    <row r="108" spans="2:18" x14ac:dyDescent="0.25">
      <c r="B108" s="303" t="str">
        <f ca="1">IFERROR(MATCH(TRUE,OFFSET(CalculationsAndCharts!$AE$33,B107,0,'Transaction Summary'!$C$2-B107,1),0)+B107,"")</f>
        <v/>
      </c>
      <c r="C108" s="304" t="str">
        <f ca="1">IFERROR(OFFSET(CalculationsAndCharts!$B$32,'Transaction Summary'!B108,0,1,1),"")</f>
        <v/>
      </c>
      <c r="D108" s="305" t="str">
        <f ca="1">IFERROR(OFFSET(CalculationsAndCharts!$AI$32,'Transaction Summary'!B108,0,1,1),"")</f>
        <v/>
      </c>
      <c r="E108" s="306" t="str">
        <f ca="1">IFERROR(MATCH(TRUE,OFFSET(CalculationsAndCharts!$AH$33,E107,0,'Transaction Summary'!$C$2-E107,1),0)+E107,"")</f>
        <v/>
      </c>
      <c r="F108" s="304" t="str">
        <f ca="1">IFERROR(OFFSET(CalculationsAndCharts!$B$32,'Transaction Summary'!E108,0,1,1),"")</f>
        <v/>
      </c>
      <c r="G108" s="305" t="str">
        <f ca="1">IFERROR(OFFSET(CalculationsAndCharts!$AJ$32,'Transaction Summary'!E108,0,1,1),"")</f>
        <v/>
      </c>
      <c r="H108" s="305" t="str">
        <f t="shared" ca="1" si="22"/>
        <v/>
      </c>
      <c r="I108" s="307" t="str">
        <f t="shared" ca="1" si="23"/>
        <v/>
      </c>
      <c r="K108" s="303" t="str">
        <f ca="1">IFERROR(MATCH(TRUE,OFFSET(CalculationsAndCharts!$AN$33,K107,0,'Transaction Summary'!$C$2-K107,1),0)+K107,"")</f>
        <v/>
      </c>
      <c r="L108" s="304" t="str">
        <f ca="1">IFERROR(OFFSET(CalculationsAndCharts!$B$32,'Transaction Summary'!K108,0,1,1),"")</f>
        <v/>
      </c>
      <c r="M108" s="305" t="str">
        <f ca="1">IFERROR(OFFSET(CalculationsAndCharts!$AR$32,'Transaction Summary'!K108,0,1,1),"")</f>
        <v/>
      </c>
      <c r="N108" s="306" t="str">
        <f ca="1">IFERROR(MATCH(TRUE,OFFSET(CalculationsAndCharts!$AQ$33,N107,0,'Transaction Summary'!$C$2-N107,1),0)+N107,"")</f>
        <v/>
      </c>
      <c r="O108" s="304" t="str">
        <f ca="1">IFERROR(OFFSET(CalculationsAndCharts!$B$32,'Transaction Summary'!N108,0,1,1),"")</f>
        <v/>
      </c>
      <c r="P108" s="305" t="str">
        <f ca="1">IFERROR(OFFSET(CalculationsAndCharts!$AS$32,'Transaction Summary'!N108,0,1,1),"")</f>
        <v/>
      </c>
      <c r="Q108" s="305" t="str">
        <f t="shared" ca="1" si="24"/>
        <v/>
      </c>
      <c r="R108" s="307" t="str">
        <f t="shared" ca="1" si="25"/>
        <v/>
      </c>
    </row>
    <row r="109" spans="2:18" x14ac:dyDescent="0.25">
      <c r="B109" s="303" t="str">
        <f ca="1">IFERROR(MATCH(TRUE,OFFSET(CalculationsAndCharts!$AE$33,B108,0,'Transaction Summary'!$C$2-B108,1),0)+B108,"")</f>
        <v/>
      </c>
      <c r="C109" s="304" t="str">
        <f ca="1">IFERROR(OFFSET(CalculationsAndCharts!$B$32,'Transaction Summary'!B109,0,1,1),"")</f>
        <v/>
      </c>
      <c r="D109" s="305" t="str">
        <f ca="1">IFERROR(OFFSET(CalculationsAndCharts!$AI$32,'Transaction Summary'!B109,0,1,1),"")</f>
        <v/>
      </c>
      <c r="E109" s="306" t="str">
        <f ca="1">IFERROR(MATCH(TRUE,OFFSET(CalculationsAndCharts!$AH$33,E108,0,'Transaction Summary'!$C$2-E108,1),0)+E108,"")</f>
        <v/>
      </c>
      <c r="F109" s="304" t="str">
        <f ca="1">IFERROR(OFFSET(CalculationsAndCharts!$B$32,'Transaction Summary'!E109,0,1,1),"")</f>
        <v/>
      </c>
      <c r="G109" s="305" t="str">
        <f ca="1">IFERROR(OFFSET(CalculationsAndCharts!$AJ$32,'Transaction Summary'!E109,0,1,1),"")</f>
        <v/>
      </c>
      <c r="H109" s="305" t="str">
        <f t="shared" ca="1" si="22"/>
        <v/>
      </c>
      <c r="I109" s="307" t="str">
        <f t="shared" ca="1" si="23"/>
        <v/>
      </c>
      <c r="K109" s="303" t="str">
        <f ca="1">IFERROR(MATCH(TRUE,OFFSET(CalculationsAndCharts!$AN$33,K108,0,'Transaction Summary'!$C$2-K108,1),0)+K108,"")</f>
        <v/>
      </c>
      <c r="L109" s="304" t="str">
        <f ca="1">IFERROR(OFFSET(CalculationsAndCharts!$B$32,'Transaction Summary'!K109,0,1,1),"")</f>
        <v/>
      </c>
      <c r="M109" s="305" t="str">
        <f ca="1">IFERROR(OFFSET(CalculationsAndCharts!$AR$32,'Transaction Summary'!K109,0,1,1),"")</f>
        <v/>
      </c>
      <c r="N109" s="306" t="str">
        <f ca="1">IFERROR(MATCH(TRUE,OFFSET(CalculationsAndCharts!$AQ$33,N108,0,'Transaction Summary'!$C$2-N108,1),0)+N108,"")</f>
        <v/>
      </c>
      <c r="O109" s="304" t="str">
        <f ca="1">IFERROR(OFFSET(CalculationsAndCharts!$B$32,'Transaction Summary'!N109,0,1,1),"")</f>
        <v/>
      </c>
      <c r="P109" s="305" t="str">
        <f ca="1">IFERROR(OFFSET(CalculationsAndCharts!$AS$32,'Transaction Summary'!N109,0,1,1),"")</f>
        <v/>
      </c>
      <c r="Q109" s="305" t="str">
        <f t="shared" ca="1" si="24"/>
        <v/>
      </c>
      <c r="R109" s="307" t="str">
        <f t="shared" ca="1" si="25"/>
        <v/>
      </c>
    </row>
    <row r="110" spans="2:18" x14ac:dyDescent="0.25">
      <c r="B110" s="303" t="str">
        <f ca="1">IFERROR(MATCH(TRUE,OFFSET(CalculationsAndCharts!$AE$33,B109,0,'Transaction Summary'!$C$2-B109,1),0)+B109,"")</f>
        <v/>
      </c>
      <c r="C110" s="304" t="str">
        <f ca="1">IFERROR(OFFSET(CalculationsAndCharts!$B$32,'Transaction Summary'!B110,0,1,1),"")</f>
        <v/>
      </c>
      <c r="D110" s="305" t="str">
        <f ca="1">IFERROR(OFFSET(CalculationsAndCharts!$AI$32,'Transaction Summary'!B110,0,1,1),"")</f>
        <v/>
      </c>
      <c r="E110" s="306" t="str">
        <f ca="1">IFERROR(MATCH(TRUE,OFFSET(CalculationsAndCharts!$AH$33,E109,0,'Transaction Summary'!$C$2-E109,1),0)+E109,"")</f>
        <v/>
      </c>
      <c r="F110" s="304" t="str">
        <f ca="1">IFERROR(OFFSET(CalculationsAndCharts!$B$32,'Transaction Summary'!E110,0,1,1),"")</f>
        <v/>
      </c>
      <c r="G110" s="305" t="str">
        <f ca="1">IFERROR(OFFSET(CalculationsAndCharts!$AJ$32,'Transaction Summary'!E110,0,1,1),"")</f>
        <v/>
      </c>
      <c r="H110" s="305" t="str">
        <f t="shared" ca="1" si="22"/>
        <v/>
      </c>
      <c r="I110" s="307" t="str">
        <f t="shared" ca="1" si="23"/>
        <v/>
      </c>
      <c r="K110" s="303" t="str">
        <f ca="1">IFERROR(MATCH(TRUE,OFFSET(CalculationsAndCharts!$AN$33,K109,0,'Transaction Summary'!$C$2-K109,1),0)+K109,"")</f>
        <v/>
      </c>
      <c r="L110" s="304" t="str">
        <f ca="1">IFERROR(OFFSET(CalculationsAndCharts!$B$32,'Transaction Summary'!K110,0,1,1),"")</f>
        <v/>
      </c>
      <c r="M110" s="305" t="str">
        <f ca="1">IFERROR(OFFSET(CalculationsAndCharts!$AR$32,'Transaction Summary'!K110,0,1,1),"")</f>
        <v/>
      </c>
      <c r="N110" s="306" t="str">
        <f ca="1">IFERROR(MATCH(TRUE,OFFSET(CalculationsAndCharts!$AQ$33,N109,0,'Transaction Summary'!$C$2-N109,1),0)+N109,"")</f>
        <v/>
      </c>
      <c r="O110" s="304" t="str">
        <f ca="1">IFERROR(OFFSET(CalculationsAndCharts!$B$32,'Transaction Summary'!N110,0,1,1),"")</f>
        <v/>
      </c>
      <c r="P110" s="305" t="str">
        <f ca="1">IFERROR(OFFSET(CalculationsAndCharts!$AS$32,'Transaction Summary'!N110,0,1,1),"")</f>
        <v/>
      </c>
      <c r="Q110" s="305" t="str">
        <f t="shared" ca="1" si="24"/>
        <v/>
      </c>
      <c r="R110" s="307" t="str">
        <f t="shared" ca="1" si="25"/>
        <v/>
      </c>
    </row>
    <row r="111" spans="2:18" x14ac:dyDescent="0.25">
      <c r="B111" s="303" t="str">
        <f ca="1">IFERROR(MATCH(TRUE,OFFSET(CalculationsAndCharts!$AE$33,B110,0,'Transaction Summary'!$C$2-B110,1),0)+B110,"")</f>
        <v/>
      </c>
      <c r="C111" s="304" t="str">
        <f ca="1">IFERROR(OFFSET(CalculationsAndCharts!$B$32,'Transaction Summary'!B111,0,1,1),"")</f>
        <v/>
      </c>
      <c r="D111" s="305" t="str">
        <f ca="1">IFERROR(OFFSET(CalculationsAndCharts!$AI$32,'Transaction Summary'!B111,0,1,1),"")</f>
        <v/>
      </c>
      <c r="E111" s="306" t="str">
        <f ca="1">IFERROR(MATCH(TRUE,OFFSET(CalculationsAndCharts!$AH$33,E110,0,'Transaction Summary'!$C$2-E110,1),0)+E110,"")</f>
        <v/>
      </c>
      <c r="F111" s="304" t="str">
        <f ca="1">IFERROR(OFFSET(CalculationsAndCharts!$B$32,'Transaction Summary'!E111,0,1,1),"")</f>
        <v/>
      </c>
      <c r="G111" s="305" t="str">
        <f ca="1">IFERROR(OFFSET(CalculationsAndCharts!$AJ$32,'Transaction Summary'!E111,0,1,1),"")</f>
        <v/>
      </c>
      <c r="H111" s="305" t="str">
        <f t="shared" ca="1" si="22"/>
        <v/>
      </c>
      <c r="I111" s="307" t="str">
        <f t="shared" ca="1" si="23"/>
        <v/>
      </c>
      <c r="K111" s="303" t="str">
        <f ca="1">IFERROR(MATCH(TRUE,OFFSET(CalculationsAndCharts!$AN$33,K110,0,'Transaction Summary'!$C$2-K110,1),0)+K110,"")</f>
        <v/>
      </c>
      <c r="L111" s="304" t="str">
        <f ca="1">IFERROR(OFFSET(CalculationsAndCharts!$B$32,'Transaction Summary'!K111,0,1,1),"")</f>
        <v/>
      </c>
      <c r="M111" s="305" t="str">
        <f ca="1">IFERROR(OFFSET(CalculationsAndCharts!$AR$32,'Transaction Summary'!K111,0,1,1),"")</f>
        <v/>
      </c>
      <c r="N111" s="306" t="str">
        <f ca="1">IFERROR(MATCH(TRUE,OFFSET(CalculationsAndCharts!$AQ$33,N110,0,'Transaction Summary'!$C$2-N110,1),0)+N110,"")</f>
        <v/>
      </c>
      <c r="O111" s="304" t="str">
        <f ca="1">IFERROR(OFFSET(CalculationsAndCharts!$B$32,'Transaction Summary'!N111,0,1,1),"")</f>
        <v/>
      </c>
      <c r="P111" s="305" t="str">
        <f ca="1">IFERROR(OFFSET(CalculationsAndCharts!$AS$32,'Transaction Summary'!N111,0,1,1),"")</f>
        <v/>
      </c>
      <c r="Q111" s="305" t="str">
        <f t="shared" ca="1" si="24"/>
        <v/>
      </c>
      <c r="R111" s="307" t="str">
        <f t="shared" ca="1" si="25"/>
        <v/>
      </c>
    </row>
    <row r="112" spans="2:18" x14ac:dyDescent="0.25">
      <c r="B112" s="303" t="str">
        <f ca="1">IFERROR(MATCH(TRUE,OFFSET(CalculationsAndCharts!$AE$33,B111,0,'Transaction Summary'!$C$2-B111,1),0)+B111,"")</f>
        <v/>
      </c>
      <c r="C112" s="304" t="str">
        <f ca="1">IFERROR(OFFSET(CalculationsAndCharts!$B$32,'Transaction Summary'!B112,0,1,1),"")</f>
        <v/>
      </c>
      <c r="D112" s="305" t="str">
        <f ca="1">IFERROR(OFFSET(CalculationsAndCharts!$AI$32,'Transaction Summary'!B112,0,1,1),"")</f>
        <v/>
      </c>
      <c r="E112" s="306" t="str">
        <f ca="1">IFERROR(MATCH(TRUE,OFFSET(CalculationsAndCharts!$AH$33,E111,0,'Transaction Summary'!$C$2-E111,1),0)+E111,"")</f>
        <v/>
      </c>
      <c r="F112" s="304" t="str">
        <f ca="1">IFERROR(OFFSET(CalculationsAndCharts!$B$32,'Transaction Summary'!E112,0,1,1),"")</f>
        <v/>
      </c>
      <c r="G112" s="305" t="str">
        <f ca="1">IFERROR(OFFSET(CalculationsAndCharts!$AJ$32,'Transaction Summary'!E112,0,1,1),"")</f>
        <v/>
      </c>
      <c r="H112" s="305" t="str">
        <f t="shared" ca="1" si="22"/>
        <v/>
      </c>
      <c r="I112" s="307" t="str">
        <f t="shared" ca="1" si="23"/>
        <v/>
      </c>
      <c r="K112" s="303" t="str">
        <f ca="1">IFERROR(MATCH(TRUE,OFFSET(CalculationsAndCharts!$AN$33,K111,0,'Transaction Summary'!$C$2-K111,1),0)+K111,"")</f>
        <v/>
      </c>
      <c r="L112" s="304" t="str">
        <f ca="1">IFERROR(OFFSET(CalculationsAndCharts!$B$32,'Transaction Summary'!K112,0,1,1),"")</f>
        <v/>
      </c>
      <c r="M112" s="305" t="str">
        <f ca="1">IFERROR(OFFSET(CalculationsAndCharts!$AR$32,'Transaction Summary'!K112,0,1,1),"")</f>
        <v/>
      </c>
      <c r="N112" s="306" t="str">
        <f ca="1">IFERROR(MATCH(TRUE,OFFSET(CalculationsAndCharts!$AQ$33,N111,0,'Transaction Summary'!$C$2-N111,1),0)+N111,"")</f>
        <v/>
      </c>
      <c r="O112" s="304" t="str">
        <f ca="1">IFERROR(OFFSET(CalculationsAndCharts!$B$32,'Transaction Summary'!N112,0,1,1),"")</f>
        <v/>
      </c>
      <c r="P112" s="305" t="str">
        <f ca="1">IFERROR(OFFSET(CalculationsAndCharts!$AS$32,'Transaction Summary'!N112,0,1,1),"")</f>
        <v/>
      </c>
      <c r="Q112" s="305" t="str">
        <f t="shared" ca="1" si="24"/>
        <v/>
      </c>
      <c r="R112" s="307" t="str">
        <f t="shared" ca="1" si="25"/>
        <v/>
      </c>
    </row>
    <row r="113" spans="2:18" x14ac:dyDescent="0.25">
      <c r="B113" s="303" t="str">
        <f ca="1">IFERROR(MATCH(TRUE,OFFSET(CalculationsAndCharts!$AE$33,B112,0,'Transaction Summary'!$C$2-B112,1),0)+B112,"")</f>
        <v/>
      </c>
      <c r="C113" s="304" t="str">
        <f ca="1">IFERROR(OFFSET(CalculationsAndCharts!$B$32,'Transaction Summary'!B113,0,1,1),"")</f>
        <v/>
      </c>
      <c r="D113" s="305" t="str">
        <f ca="1">IFERROR(OFFSET(CalculationsAndCharts!$AI$32,'Transaction Summary'!B113,0,1,1),"")</f>
        <v/>
      </c>
      <c r="E113" s="306" t="str">
        <f ca="1">IFERROR(MATCH(TRUE,OFFSET(CalculationsAndCharts!$AH$33,E112,0,'Transaction Summary'!$C$2-E112,1),0)+E112,"")</f>
        <v/>
      </c>
      <c r="F113" s="304" t="str">
        <f ca="1">IFERROR(OFFSET(CalculationsAndCharts!$B$32,'Transaction Summary'!E113,0,1,1),"")</f>
        <v/>
      </c>
      <c r="G113" s="305" t="str">
        <f ca="1">IFERROR(OFFSET(CalculationsAndCharts!$AJ$32,'Transaction Summary'!E113,0,1,1),"")</f>
        <v/>
      </c>
      <c r="H113" s="305" t="str">
        <f t="shared" ca="1" si="22"/>
        <v/>
      </c>
      <c r="I113" s="307" t="str">
        <f t="shared" ca="1" si="23"/>
        <v/>
      </c>
      <c r="K113" s="303" t="str">
        <f ca="1">IFERROR(MATCH(TRUE,OFFSET(CalculationsAndCharts!$AN$33,K112,0,'Transaction Summary'!$C$2-K112,1),0)+K112,"")</f>
        <v/>
      </c>
      <c r="L113" s="304" t="str">
        <f ca="1">IFERROR(OFFSET(CalculationsAndCharts!$B$32,'Transaction Summary'!K113,0,1,1),"")</f>
        <v/>
      </c>
      <c r="M113" s="305" t="str">
        <f ca="1">IFERROR(OFFSET(CalculationsAndCharts!$AR$32,'Transaction Summary'!K113,0,1,1),"")</f>
        <v/>
      </c>
      <c r="N113" s="306" t="str">
        <f ca="1">IFERROR(MATCH(TRUE,OFFSET(CalculationsAndCharts!$AQ$33,N112,0,'Transaction Summary'!$C$2-N112,1),0)+N112,"")</f>
        <v/>
      </c>
      <c r="O113" s="304" t="str">
        <f ca="1">IFERROR(OFFSET(CalculationsAndCharts!$B$32,'Transaction Summary'!N113,0,1,1),"")</f>
        <v/>
      </c>
      <c r="P113" s="305" t="str">
        <f ca="1">IFERROR(OFFSET(CalculationsAndCharts!$AS$32,'Transaction Summary'!N113,0,1,1),"")</f>
        <v/>
      </c>
      <c r="Q113" s="305" t="str">
        <f t="shared" ca="1" si="24"/>
        <v/>
      </c>
      <c r="R113" s="307" t="str">
        <f t="shared" ca="1" si="25"/>
        <v/>
      </c>
    </row>
    <row r="114" spans="2:18" x14ac:dyDescent="0.25">
      <c r="B114" s="303" t="str">
        <f ca="1">IFERROR(MATCH(TRUE,OFFSET(CalculationsAndCharts!$AE$33,B113,0,'Transaction Summary'!$C$2-B113,1),0)+B113,"")</f>
        <v/>
      </c>
      <c r="C114" s="304" t="str">
        <f ca="1">IFERROR(OFFSET(CalculationsAndCharts!$B$32,'Transaction Summary'!B114,0,1,1),"")</f>
        <v/>
      </c>
      <c r="D114" s="305" t="str">
        <f ca="1">IFERROR(OFFSET(CalculationsAndCharts!$AI$32,'Transaction Summary'!B114,0,1,1),"")</f>
        <v/>
      </c>
      <c r="E114" s="306" t="str">
        <f ca="1">IFERROR(MATCH(TRUE,OFFSET(CalculationsAndCharts!$AH$33,E113,0,'Transaction Summary'!$C$2-E113,1),0)+E113,"")</f>
        <v/>
      </c>
      <c r="F114" s="304" t="str">
        <f ca="1">IFERROR(OFFSET(CalculationsAndCharts!$B$32,'Transaction Summary'!E114,0,1,1),"")</f>
        <v/>
      </c>
      <c r="G114" s="305" t="str">
        <f ca="1">IFERROR(OFFSET(CalculationsAndCharts!$AJ$32,'Transaction Summary'!E114,0,1,1),"")</f>
        <v/>
      </c>
      <c r="H114" s="305" t="str">
        <f t="shared" ca="1" si="22"/>
        <v/>
      </c>
      <c r="I114" s="307" t="str">
        <f t="shared" ca="1" si="23"/>
        <v/>
      </c>
      <c r="K114" s="303" t="str">
        <f ca="1">IFERROR(MATCH(TRUE,OFFSET(CalculationsAndCharts!$AN$33,K113,0,'Transaction Summary'!$C$2-K113,1),0)+K113,"")</f>
        <v/>
      </c>
      <c r="L114" s="304" t="str">
        <f ca="1">IFERROR(OFFSET(CalculationsAndCharts!$B$32,'Transaction Summary'!K114,0,1,1),"")</f>
        <v/>
      </c>
      <c r="M114" s="305" t="str">
        <f ca="1">IFERROR(OFFSET(CalculationsAndCharts!$AR$32,'Transaction Summary'!K114,0,1,1),"")</f>
        <v/>
      </c>
      <c r="N114" s="306" t="str">
        <f ca="1">IFERROR(MATCH(TRUE,OFFSET(CalculationsAndCharts!$AQ$33,N113,0,'Transaction Summary'!$C$2-N113,1),0)+N113,"")</f>
        <v/>
      </c>
      <c r="O114" s="304" t="str">
        <f ca="1">IFERROR(OFFSET(CalculationsAndCharts!$B$32,'Transaction Summary'!N114,0,1,1),"")</f>
        <v/>
      </c>
      <c r="P114" s="305" t="str">
        <f ca="1">IFERROR(OFFSET(CalculationsAndCharts!$AS$32,'Transaction Summary'!N114,0,1,1),"")</f>
        <v/>
      </c>
      <c r="Q114" s="305" t="str">
        <f t="shared" ca="1" si="24"/>
        <v/>
      </c>
      <c r="R114" s="307" t="str">
        <f t="shared" ca="1" si="25"/>
        <v/>
      </c>
    </row>
    <row r="115" spans="2:18" x14ac:dyDescent="0.25">
      <c r="B115" s="303" t="str">
        <f ca="1">IFERROR(MATCH(TRUE,OFFSET(CalculationsAndCharts!$AE$33,B114,0,'Transaction Summary'!$C$2-B114,1),0)+B114,"")</f>
        <v/>
      </c>
      <c r="C115" s="304" t="str">
        <f ca="1">IFERROR(OFFSET(CalculationsAndCharts!$B$32,'Transaction Summary'!B115,0,1,1),"")</f>
        <v/>
      </c>
      <c r="D115" s="305" t="str">
        <f ca="1">IFERROR(OFFSET(CalculationsAndCharts!$AI$32,'Transaction Summary'!B115,0,1,1),"")</f>
        <v/>
      </c>
      <c r="E115" s="306" t="str">
        <f ca="1">IFERROR(MATCH(TRUE,OFFSET(CalculationsAndCharts!$AH$33,E114,0,'Transaction Summary'!$C$2-E114,1),0)+E114,"")</f>
        <v/>
      </c>
      <c r="F115" s="304" t="str">
        <f ca="1">IFERROR(OFFSET(CalculationsAndCharts!$B$32,'Transaction Summary'!E115,0,1,1),"")</f>
        <v/>
      </c>
      <c r="G115" s="305" t="str">
        <f ca="1">IFERROR(OFFSET(CalculationsAndCharts!$AJ$32,'Transaction Summary'!E115,0,1,1),"")</f>
        <v/>
      </c>
      <c r="H115" s="305" t="str">
        <f t="shared" ca="1" si="22"/>
        <v/>
      </c>
      <c r="I115" s="307" t="str">
        <f t="shared" ca="1" si="23"/>
        <v/>
      </c>
      <c r="K115" s="303" t="str">
        <f ca="1">IFERROR(MATCH(TRUE,OFFSET(CalculationsAndCharts!$AN$33,K114,0,'Transaction Summary'!$C$2-K114,1),0)+K114,"")</f>
        <v/>
      </c>
      <c r="L115" s="304" t="str">
        <f ca="1">IFERROR(OFFSET(CalculationsAndCharts!$B$32,'Transaction Summary'!K115,0,1,1),"")</f>
        <v/>
      </c>
      <c r="M115" s="305" t="str">
        <f ca="1">IFERROR(OFFSET(CalculationsAndCharts!$AR$32,'Transaction Summary'!K115,0,1,1),"")</f>
        <v/>
      </c>
      <c r="N115" s="306" t="str">
        <f ca="1">IFERROR(MATCH(TRUE,OFFSET(CalculationsAndCharts!$AQ$33,N114,0,'Transaction Summary'!$C$2-N114,1),0)+N114,"")</f>
        <v/>
      </c>
      <c r="O115" s="304" t="str">
        <f ca="1">IFERROR(OFFSET(CalculationsAndCharts!$B$32,'Transaction Summary'!N115,0,1,1),"")</f>
        <v/>
      </c>
      <c r="P115" s="305" t="str">
        <f ca="1">IFERROR(OFFSET(CalculationsAndCharts!$AS$32,'Transaction Summary'!N115,0,1,1),"")</f>
        <v/>
      </c>
      <c r="Q115" s="305" t="str">
        <f t="shared" ca="1" si="24"/>
        <v/>
      </c>
      <c r="R115" s="307" t="str">
        <f t="shared" ca="1" si="25"/>
        <v/>
      </c>
    </row>
    <row r="116" spans="2:18" x14ac:dyDescent="0.25">
      <c r="B116" s="303" t="str">
        <f ca="1">IFERROR(MATCH(TRUE,OFFSET(CalculationsAndCharts!$AE$33,B115,0,'Transaction Summary'!$C$2-B115,1),0)+B115,"")</f>
        <v/>
      </c>
      <c r="C116" s="304" t="str">
        <f ca="1">IFERROR(OFFSET(CalculationsAndCharts!$B$32,'Transaction Summary'!B116,0,1,1),"")</f>
        <v/>
      </c>
      <c r="D116" s="305" t="str">
        <f ca="1">IFERROR(OFFSET(CalculationsAndCharts!$AI$32,'Transaction Summary'!B116,0,1,1),"")</f>
        <v/>
      </c>
      <c r="E116" s="306" t="str">
        <f ca="1">IFERROR(MATCH(TRUE,OFFSET(CalculationsAndCharts!$AH$33,E115,0,'Transaction Summary'!$C$2-E115,1),0)+E115,"")</f>
        <v/>
      </c>
      <c r="F116" s="304" t="str">
        <f ca="1">IFERROR(OFFSET(CalculationsAndCharts!$B$32,'Transaction Summary'!E116,0,1,1),"")</f>
        <v/>
      </c>
      <c r="G116" s="305" t="str">
        <f ca="1">IFERROR(OFFSET(CalculationsAndCharts!$AJ$32,'Transaction Summary'!E116,0,1,1),"")</f>
        <v/>
      </c>
      <c r="H116" s="305" t="str">
        <f t="shared" ca="1" si="22"/>
        <v/>
      </c>
      <c r="I116" s="307" t="str">
        <f t="shared" ca="1" si="23"/>
        <v/>
      </c>
      <c r="K116" s="303" t="str">
        <f ca="1">IFERROR(MATCH(TRUE,OFFSET(CalculationsAndCharts!$AN$33,K115,0,'Transaction Summary'!$C$2-K115,1),0)+K115,"")</f>
        <v/>
      </c>
      <c r="L116" s="304" t="str">
        <f ca="1">IFERROR(OFFSET(CalculationsAndCharts!$B$32,'Transaction Summary'!K116,0,1,1),"")</f>
        <v/>
      </c>
      <c r="M116" s="305" t="str">
        <f ca="1">IFERROR(OFFSET(CalculationsAndCharts!$AR$32,'Transaction Summary'!K116,0,1,1),"")</f>
        <v/>
      </c>
      <c r="N116" s="306" t="str">
        <f ca="1">IFERROR(MATCH(TRUE,OFFSET(CalculationsAndCharts!$AQ$33,N115,0,'Transaction Summary'!$C$2-N115,1),0)+N115,"")</f>
        <v/>
      </c>
      <c r="O116" s="304" t="str">
        <f ca="1">IFERROR(OFFSET(CalculationsAndCharts!$B$32,'Transaction Summary'!N116,0,1,1),"")</f>
        <v/>
      </c>
      <c r="P116" s="305" t="str">
        <f ca="1">IFERROR(OFFSET(CalculationsAndCharts!$AS$32,'Transaction Summary'!N116,0,1,1),"")</f>
        <v/>
      </c>
      <c r="Q116" s="305" t="str">
        <f t="shared" ca="1" si="24"/>
        <v/>
      </c>
      <c r="R116" s="307" t="str">
        <f t="shared" ca="1" si="25"/>
        <v/>
      </c>
    </row>
    <row r="117" spans="2:18" x14ac:dyDescent="0.25">
      <c r="B117" s="303" t="str">
        <f ca="1">IFERROR(MATCH(TRUE,OFFSET(CalculationsAndCharts!$AE$33,B116,0,'Transaction Summary'!$C$2-B116,1),0)+B116,"")</f>
        <v/>
      </c>
      <c r="C117" s="304" t="str">
        <f ca="1">IFERROR(OFFSET(CalculationsAndCharts!$B$32,'Transaction Summary'!B117,0,1,1),"")</f>
        <v/>
      </c>
      <c r="D117" s="305" t="str">
        <f ca="1">IFERROR(OFFSET(CalculationsAndCharts!$AI$32,'Transaction Summary'!B117,0,1,1),"")</f>
        <v/>
      </c>
      <c r="E117" s="306" t="str">
        <f ca="1">IFERROR(MATCH(TRUE,OFFSET(CalculationsAndCharts!$AH$33,E116,0,'Transaction Summary'!$C$2-E116,1),0)+E116,"")</f>
        <v/>
      </c>
      <c r="F117" s="304" t="str">
        <f ca="1">IFERROR(OFFSET(CalculationsAndCharts!$B$32,'Transaction Summary'!E117,0,1,1),"")</f>
        <v/>
      </c>
      <c r="G117" s="305" t="str">
        <f ca="1">IFERROR(OFFSET(CalculationsAndCharts!$AJ$32,'Transaction Summary'!E117,0,1,1),"")</f>
        <v/>
      </c>
      <c r="H117" s="305" t="str">
        <f t="shared" ca="1" si="22"/>
        <v/>
      </c>
      <c r="I117" s="307" t="str">
        <f t="shared" ca="1" si="23"/>
        <v/>
      </c>
      <c r="K117" s="303" t="str">
        <f ca="1">IFERROR(MATCH(TRUE,OFFSET(CalculationsAndCharts!$AN$33,K116,0,'Transaction Summary'!$C$2-K116,1),0)+K116,"")</f>
        <v/>
      </c>
      <c r="L117" s="304" t="str">
        <f ca="1">IFERROR(OFFSET(CalculationsAndCharts!$B$32,'Transaction Summary'!K117,0,1,1),"")</f>
        <v/>
      </c>
      <c r="M117" s="305" t="str">
        <f ca="1">IFERROR(OFFSET(CalculationsAndCharts!$AR$32,'Transaction Summary'!K117,0,1,1),"")</f>
        <v/>
      </c>
      <c r="N117" s="306" t="str">
        <f ca="1">IFERROR(MATCH(TRUE,OFFSET(CalculationsAndCharts!$AQ$33,N116,0,'Transaction Summary'!$C$2-N116,1),0)+N116,"")</f>
        <v/>
      </c>
      <c r="O117" s="304" t="str">
        <f ca="1">IFERROR(OFFSET(CalculationsAndCharts!$B$32,'Transaction Summary'!N117,0,1,1),"")</f>
        <v/>
      </c>
      <c r="P117" s="305" t="str">
        <f ca="1">IFERROR(OFFSET(CalculationsAndCharts!$AS$32,'Transaction Summary'!N117,0,1,1),"")</f>
        <v/>
      </c>
      <c r="Q117" s="305" t="str">
        <f t="shared" ca="1" si="24"/>
        <v/>
      </c>
      <c r="R117" s="307" t="str">
        <f t="shared" ca="1" si="25"/>
        <v/>
      </c>
    </row>
    <row r="118" spans="2:18" x14ac:dyDescent="0.25">
      <c r="B118" s="303" t="str">
        <f ca="1">IFERROR(MATCH(TRUE,OFFSET(CalculationsAndCharts!$AE$33,B117,0,'Transaction Summary'!$C$2-B117,1),0)+B117,"")</f>
        <v/>
      </c>
      <c r="C118" s="304" t="str">
        <f ca="1">IFERROR(OFFSET(CalculationsAndCharts!$B$32,'Transaction Summary'!B118,0,1,1),"")</f>
        <v/>
      </c>
      <c r="D118" s="305" t="str">
        <f ca="1">IFERROR(OFFSET(CalculationsAndCharts!$AI$32,'Transaction Summary'!B118,0,1,1),"")</f>
        <v/>
      </c>
      <c r="E118" s="306" t="str">
        <f ca="1">IFERROR(MATCH(TRUE,OFFSET(CalculationsAndCharts!$AH$33,E117,0,'Transaction Summary'!$C$2-E117,1),0)+E117,"")</f>
        <v/>
      </c>
      <c r="F118" s="304" t="str">
        <f ca="1">IFERROR(OFFSET(CalculationsAndCharts!$B$32,'Transaction Summary'!E118,0,1,1),"")</f>
        <v/>
      </c>
      <c r="G118" s="305" t="str">
        <f ca="1">IFERROR(OFFSET(CalculationsAndCharts!$AJ$32,'Transaction Summary'!E118,0,1,1),"")</f>
        <v/>
      </c>
      <c r="H118" s="305" t="str">
        <f t="shared" ca="1" si="22"/>
        <v/>
      </c>
      <c r="I118" s="307" t="str">
        <f t="shared" ca="1" si="23"/>
        <v/>
      </c>
      <c r="K118" s="303" t="str">
        <f ca="1">IFERROR(MATCH(TRUE,OFFSET(CalculationsAndCharts!$AN$33,K117,0,'Transaction Summary'!$C$2-K117,1),0)+K117,"")</f>
        <v/>
      </c>
      <c r="L118" s="304" t="str">
        <f ca="1">IFERROR(OFFSET(CalculationsAndCharts!$B$32,'Transaction Summary'!K118,0,1,1),"")</f>
        <v/>
      </c>
      <c r="M118" s="305" t="str">
        <f ca="1">IFERROR(OFFSET(CalculationsAndCharts!$AR$32,'Transaction Summary'!K118,0,1,1),"")</f>
        <v/>
      </c>
      <c r="N118" s="306" t="str">
        <f ca="1">IFERROR(MATCH(TRUE,OFFSET(CalculationsAndCharts!$AQ$33,N117,0,'Transaction Summary'!$C$2-N117,1),0)+N117,"")</f>
        <v/>
      </c>
      <c r="O118" s="304" t="str">
        <f ca="1">IFERROR(OFFSET(CalculationsAndCharts!$B$32,'Transaction Summary'!N118,0,1,1),"")</f>
        <v/>
      </c>
      <c r="P118" s="305" t="str">
        <f ca="1">IFERROR(OFFSET(CalculationsAndCharts!$AS$32,'Transaction Summary'!N118,0,1,1),"")</f>
        <v/>
      </c>
      <c r="Q118" s="305" t="str">
        <f t="shared" ca="1" si="24"/>
        <v/>
      </c>
      <c r="R118" s="307" t="str">
        <f t="shared" ca="1" si="25"/>
        <v/>
      </c>
    </row>
    <row r="119" spans="2:18" x14ac:dyDescent="0.25">
      <c r="B119" s="303" t="str">
        <f ca="1">IFERROR(MATCH(TRUE,OFFSET(CalculationsAndCharts!$AE$33,B118,0,'Transaction Summary'!$C$2-B118,1),0)+B118,"")</f>
        <v/>
      </c>
      <c r="C119" s="304" t="str">
        <f ca="1">IFERROR(OFFSET(CalculationsAndCharts!$B$32,'Transaction Summary'!B119,0,1,1),"")</f>
        <v/>
      </c>
      <c r="D119" s="305" t="str">
        <f ca="1">IFERROR(OFFSET(CalculationsAndCharts!$AI$32,'Transaction Summary'!B119,0,1,1),"")</f>
        <v/>
      </c>
      <c r="E119" s="306" t="str">
        <f ca="1">IFERROR(MATCH(TRUE,OFFSET(CalculationsAndCharts!$AH$33,E118,0,'Transaction Summary'!$C$2-E118,1),0)+E118,"")</f>
        <v/>
      </c>
      <c r="F119" s="304" t="str">
        <f ca="1">IFERROR(OFFSET(CalculationsAndCharts!$B$32,'Transaction Summary'!E119,0,1,1),"")</f>
        <v/>
      </c>
      <c r="G119" s="305" t="str">
        <f ca="1">IFERROR(OFFSET(CalculationsAndCharts!$AJ$32,'Transaction Summary'!E119,0,1,1),"")</f>
        <v/>
      </c>
      <c r="H119" s="305" t="str">
        <f t="shared" ca="1" si="22"/>
        <v/>
      </c>
      <c r="I119" s="307" t="str">
        <f t="shared" ca="1" si="23"/>
        <v/>
      </c>
      <c r="K119" s="303" t="str">
        <f ca="1">IFERROR(MATCH(TRUE,OFFSET(CalculationsAndCharts!$AN$33,K118,0,'Transaction Summary'!$C$2-K118,1),0)+K118,"")</f>
        <v/>
      </c>
      <c r="L119" s="304" t="str">
        <f ca="1">IFERROR(OFFSET(CalculationsAndCharts!$B$32,'Transaction Summary'!K119,0,1,1),"")</f>
        <v/>
      </c>
      <c r="M119" s="305" t="str">
        <f ca="1">IFERROR(OFFSET(CalculationsAndCharts!$AR$32,'Transaction Summary'!K119,0,1,1),"")</f>
        <v/>
      </c>
      <c r="N119" s="306" t="str">
        <f ca="1">IFERROR(MATCH(TRUE,OFFSET(CalculationsAndCharts!$AQ$33,N118,0,'Transaction Summary'!$C$2-N118,1),0)+N118,"")</f>
        <v/>
      </c>
      <c r="O119" s="304" t="str">
        <f ca="1">IFERROR(OFFSET(CalculationsAndCharts!$B$32,'Transaction Summary'!N119,0,1,1),"")</f>
        <v/>
      </c>
      <c r="P119" s="305" t="str">
        <f ca="1">IFERROR(OFFSET(CalculationsAndCharts!$AS$32,'Transaction Summary'!N119,0,1,1),"")</f>
        <v/>
      </c>
      <c r="Q119" s="305" t="str">
        <f t="shared" ca="1" si="24"/>
        <v/>
      </c>
      <c r="R119" s="307" t="str">
        <f t="shared" ca="1" si="25"/>
        <v/>
      </c>
    </row>
    <row r="120" spans="2:18" x14ac:dyDescent="0.25">
      <c r="B120" s="303" t="str">
        <f ca="1">IFERROR(MATCH(TRUE,OFFSET(CalculationsAndCharts!$AE$33,B119,0,'Transaction Summary'!$C$2-B119,1),0)+B119,"")</f>
        <v/>
      </c>
      <c r="C120" s="304" t="str">
        <f ca="1">IFERROR(OFFSET(CalculationsAndCharts!$B$32,'Transaction Summary'!B120,0,1,1),"")</f>
        <v/>
      </c>
      <c r="D120" s="305" t="str">
        <f ca="1">IFERROR(OFFSET(CalculationsAndCharts!$AI$32,'Transaction Summary'!B120,0,1,1),"")</f>
        <v/>
      </c>
      <c r="E120" s="306" t="str">
        <f ca="1">IFERROR(MATCH(TRUE,OFFSET(CalculationsAndCharts!$AH$33,E119,0,'Transaction Summary'!$C$2-E119,1),0)+E119,"")</f>
        <v/>
      </c>
      <c r="F120" s="304" t="str">
        <f ca="1">IFERROR(OFFSET(CalculationsAndCharts!$B$32,'Transaction Summary'!E120,0,1,1),"")</f>
        <v/>
      </c>
      <c r="G120" s="305" t="str">
        <f ca="1">IFERROR(OFFSET(CalculationsAndCharts!$AJ$32,'Transaction Summary'!E120,0,1,1),"")</f>
        <v/>
      </c>
      <c r="H120" s="305" t="str">
        <f t="shared" ca="1" si="22"/>
        <v/>
      </c>
      <c r="I120" s="307" t="str">
        <f t="shared" ca="1" si="23"/>
        <v/>
      </c>
      <c r="K120" s="303" t="str">
        <f ca="1">IFERROR(MATCH(TRUE,OFFSET(CalculationsAndCharts!$AN$33,K119,0,'Transaction Summary'!$C$2-K119,1),0)+K119,"")</f>
        <v/>
      </c>
      <c r="L120" s="304" t="str">
        <f ca="1">IFERROR(OFFSET(CalculationsAndCharts!$B$32,'Transaction Summary'!K120,0,1,1),"")</f>
        <v/>
      </c>
      <c r="M120" s="305" t="str">
        <f ca="1">IFERROR(OFFSET(CalculationsAndCharts!$AR$32,'Transaction Summary'!K120,0,1,1),"")</f>
        <v/>
      </c>
      <c r="N120" s="306" t="str">
        <f ca="1">IFERROR(MATCH(TRUE,OFFSET(CalculationsAndCharts!$AQ$33,N119,0,'Transaction Summary'!$C$2-N119,1),0)+N119,"")</f>
        <v/>
      </c>
      <c r="O120" s="304" t="str">
        <f ca="1">IFERROR(OFFSET(CalculationsAndCharts!$B$32,'Transaction Summary'!N120,0,1,1),"")</f>
        <v/>
      </c>
      <c r="P120" s="305" t="str">
        <f ca="1">IFERROR(OFFSET(CalculationsAndCharts!$AS$32,'Transaction Summary'!N120,0,1,1),"")</f>
        <v/>
      </c>
      <c r="Q120" s="305" t="str">
        <f t="shared" ca="1" si="24"/>
        <v/>
      </c>
      <c r="R120" s="307" t="str">
        <f t="shared" ca="1" si="25"/>
        <v/>
      </c>
    </row>
    <row r="121" spans="2:18" x14ac:dyDescent="0.25">
      <c r="B121" s="303" t="str">
        <f ca="1">IFERROR(MATCH(TRUE,OFFSET(CalculationsAndCharts!$AE$33,B120,0,'Transaction Summary'!$C$2-B120,1),0)+B120,"")</f>
        <v/>
      </c>
      <c r="C121" s="304" t="str">
        <f ca="1">IFERROR(OFFSET(CalculationsAndCharts!$B$32,'Transaction Summary'!B121,0,1,1),"")</f>
        <v/>
      </c>
      <c r="D121" s="305" t="str">
        <f ca="1">IFERROR(OFFSET(CalculationsAndCharts!$AI$32,'Transaction Summary'!B121,0,1,1),"")</f>
        <v/>
      </c>
      <c r="E121" s="306" t="str">
        <f ca="1">IFERROR(MATCH(TRUE,OFFSET(CalculationsAndCharts!$AH$33,E120,0,'Transaction Summary'!$C$2-E120,1),0)+E120,"")</f>
        <v/>
      </c>
      <c r="F121" s="304" t="str">
        <f ca="1">IFERROR(OFFSET(CalculationsAndCharts!$B$32,'Transaction Summary'!E121,0,1,1),"")</f>
        <v/>
      </c>
      <c r="G121" s="305" t="str">
        <f ca="1">IFERROR(OFFSET(CalculationsAndCharts!$AJ$32,'Transaction Summary'!E121,0,1,1),"")</f>
        <v/>
      </c>
      <c r="H121" s="305" t="str">
        <f t="shared" ca="1" si="22"/>
        <v/>
      </c>
      <c r="I121" s="307" t="str">
        <f t="shared" ca="1" si="23"/>
        <v/>
      </c>
      <c r="K121" s="303" t="str">
        <f ca="1">IFERROR(MATCH(TRUE,OFFSET(CalculationsAndCharts!$AN$33,K120,0,'Transaction Summary'!$C$2-K120,1),0)+K120,"")</f>
        <v/>
      </c>
      <c r="L121" s="304" t="str">
        <f ca="1">IFERROR(OFFSET(CalculationsAndCharts!$B$32,'Transaction Summary'!K121,0,1,1),"")</f>
        <v/>
      </c>
      <c r="M121" s="305" t="str">
        <f ca="1">IFERROR(OFFSET(CalculationsAndCharts!$AR$32,'Transaction Summary'!K121,0,1,1),"")</f>
        <v/>
      </c>
      <c r="N121" s="306" t="str">
        <f ca="1">IFERROR(MATCH(TRUE,OFFSET(CalculationsAndCharts!$AQ$33,N120,0,'Transaction Summary'!$C$2-N120,1),0)+N120,"")</f>
        <v/>
      </c>
      <c r="O121" s="304" t="str">
        <f ca="1">IFERROR(OFFSET(CalculationsAndCharts!$B$32,'Transaction Summary'!N121,0,1,1),"")</f>
        <v/>
      </c>
      <c r="P121" s="305" t="str">
        <f ca="1">IFERROR(OFFSET(CalculationsAndCharts!$AS$32,'Transaction Summary'!N121,0,1,1),"")</f>
        <v/>
      </c>
      <c r="Q121" s="305" t="str">
        <f t="shared" ca="1" si="24"/>
        <v/>
      </c>
      <c r="R121" s="307" t="str">
        <f t="shared" ca="1" si="25"/>
        <v/>
      </c>
    </row>
    <row r="122" spans="2:18" x14ac:dyDescent="0.25">
      <c r="B122" s="303" t="str">
        <f ca="1">IFERROR(MATCH(TRUE,OFFSET(CalculationsAndCharts!$AE$33,B121,0,'Transaction Summary'!$C$2-B121,1),0)+B121,"")</f>
        <v/>
      </c>
      <c r="C122" s="304" t="str">
        <f ca="1">IFERROR(OFFSET(CalculationsAndCharts!$B$32,'Transaction Summary'!B122,0,1,1),"")</f>
        <v/>
      </c>
      <c r="D122" s="305" t="str">
        <f ca="1">IFERROR(OFFSET(CalculationsAndCharts!$AI$32,'Transaction Summary'!B122,0,1,1),"")</f>
        <v/>
      </c>
      <c r="E122" s="306" t="str">
        <f ca="1">IFERROR(MATCH(TRUE,OFFSET(CalculationsAndCharts!$AH$33,E121,0,'Transaction Summary'!$C$2-E121,1),0)+E121,"")</f>
        <v/>
      </c>
      <c r="F122" s="304" t="str">
        <f ca="1">IFERROR(OFFSET(CalculationsAndCharts!$B$32,'Transaction Summary'!E122,0,1,1),"")</f>
        <v/>
      </c>
      <c r="G122" s="305" t="str">
        <f ca="1">IFERROR(OFFSET(CalculationsAndCharts!$AJ$32,'Transaction Summary'!E122,0,1,1),"")</f>
        <v/>
      </c>
      <c r="H122" s="305" t="str">
        <f t="shared" ca="1" si="22"/>
        <v/>
      </c>
      <c r="I122" s="307" t="str">
        <f t="shared" ca="1" si="23"/>
        <v/>
      </c>
      <c r="K122" s="303" t="str">
        <f ca="1">IFERROR(MATCH(TRUE,OFFSET(CalculationsAndCharts!$AN$33,K121,0,'Transaction Summary'!$C$2-K121,1),0)+K121,"")</f>
        <v/>
      </c>
      <c r="L122" s="304" t="str">
        <f ca="1">IFERROR(OFFSET(CalculationsAndCharts!$B$32,'Transaction Summary'!K122,0,1,1),"")</f>
        <v/>
      </c>
      <c r="M122" s="305" t="str">
        <f ca="1">IFERROR(OFFSET(CalculationsAndCharts!$AR$32,'Transaction Summary'!K122,0,1,1),"")</f>
        <v/>
      </c>
      <c r="N122" s="306" t="str">
        <f ca="1">IFERROR(MATCH(TRUE,OFFSET(CalculationsAndCharts!$AQ$33,N121,0,'Transaction Summary'!$C$2-N121,1),0)+N121,"")</f>
        <v/>
      </c>
      <c r="O122" s="304" t="str">
        <f ca="1">IFERROR(OFFSET(CalculationsAndCharts!$B$32,'Transaction Summary'!N122,0,1,1),"")</f>
        <v/>
      </c>
      <c r="P122" s="305" t="str">
        <f ca="1">IFERROR(OFFSET(CalculationsAndCharts!$AS$32,'Transaction Summary'!N122,0,1,1),"")</f>
        <v/>
      </c>
      <c r="Q122" s="305" t="str">
        <f t="shared" ca="1" si="24"/>
        <v/>
      </c>
      <c r="R122" s="307" t="str">
        <f t="shared" ca="1" si="25"/>
        <v/>
      </c>
    </row>
    <row r="123" spans="2:18" x14ac:dyDescent="0.25">
      <c r="B123" s="303" t="str">
        <f ca="1">IFERROR(MATCH(TRUE,OFFSET(CalculationsAndCharts!$AE$33,B122,0,'Transaction Summary'!$C$2-B122,1),0)+B122,"")</f>
        <v/>
      </c>
      <c r="C123" s="304" t="str">
        <f ca="1">IFERROR(OFFSET(CalculationsAndCharts!$B$32,'Transaction Summary'!B123,0,1,1),"")</f>
        <v/>
      </c>
      <c r="D123" s="305" t="str">
        <f ca="1">IFERROR(OFFSET(CalculationsAndCharts!$AI$32,'Transaction Summary'!B123,0,1,1),"")</f>
        <v/>
      </c>
      <c r="E123" s="306" t="str">
        <f ca="1">IFERROR(MATCH(TRUE,OFFSET(CalculationsAndCharts!$AH$33,E122,0,'Transaction Summary'!$C$2-E122,1),0)+E122,"")</f>
        <v/>
      </c>
      <c r="F123" s="304" t="str">
        <f ca="1">IFERROR(OFFSET(CalculationsAndCharts!$B$32,'Transaction Summary'!E123,0,1,1),"")</f>
        <v/>
      </c>
      <c r="G123" s="305" t="str">
        <f ca="1">IFERROR(OFFSET(CalculationsAndCharts!$AJ$32,'Transaction Summary'!E123,0,1,1),"")</f>
        <v/>
      </c>
      <c r="H123" s="305" t="str">
        <f t="shared" ca="1" si="22"/>
        <v/>
      </c>
      <c r="I123" s="307" t="str">
        <f t="shared" ca="1" si="23"/>
        <v/>
      </c>
      <c r="K123" s="303" t="str">
        <f ca="1">IFERROR(MATCH(TRUE,OFFSET(CalculationsAndCharts!$AN$33,K122,0,'Transaction Summary'!$C$2-K122,1),0)+K122,"")</f>
        <v/>
      </c>
      <c r="L123" s="304" t="str">
        <f ca="1">IFERROR(OFFSET(CalculationsAndCharts!$B$32,'Transaction Summary'!K123,0,1,1),"")</f>
        <v/>
      </c>
      <c r="M123" s="305" t="str">
        <f ca="1">IFERROR(OFFSET(CalculationsAndCharts!$AR$32,'Transaction Summary'!K123,0,1,1),"")</f>
        <v/>
      </c>
      <c r="N123" s="306" t="str">
        <f ca="1">IFERROR(MATCH(TRUE,OFFSET(CalculationsAndCharts!$AQ$33,N122,0,'Transaction Summary'!$C$2-N122,1),0)+N122,"")</f>
        <v/>
      </c>
      <c r="O123" s="304" t="str">
        <f ca="1">IFERROR(OFFSET(CalculationsAndCharts!$B$32,'Transaction Summary'!N123,0,1,1),"")</f>
        <v/>
      </c>
      <c r="P123" s="305" t="str">
        <f ca="1">IFERROR(OFFSET(CalculationsAndCharts!$AS$32,'Transaction Summary'!N123,0,1,1),"")</f>
        <v/>
      </c>
      <c r="Q123" s="305" t="str">
        <f t="shared" ca="1" si="24"/>
        <v/>
      </c>
      <c r="R123" s="307" t="str">
        <f t="shared" ca="1" si="25"/>
        <v/>
      </c>
    </row>
    <row r="124" spans="2:18" x14ac:dyDescent="0.25">
      <c r="B124" s="303" t="str">
        <f ca="1">IFERROR(MATCH(TRUE,OFFSET(CalculationsAndCharts!$AE$33,B123,0,'Transaction Summary'!$C$2-B123,1),0)+B123,"")</f>
        <v/>
      </c>
      <c r="C124" s="304" t="str">
        <f ca="1">IFERROR(OFFSET(CalculationsAndCharts!$B$32,'Transaction Summary'!B124,0,1,1),"")</f>
        <v/>
      </c>
      <c r="D124" s="305" t="str">
        <f ca="1">IFERROR(OFFSET(CalculationsAndCharts!$AI$32,'Transaction Summary'!B124,0,1,1),"")</f>
        <v/>
      </c>
      <c r="E124" s="306" t="str">
        <f ca="1">IFERROR(MATCH(TRUE,OFFSET(CalculationsAndCharts!$AH$33,E123,0,'Transaction Summary'!$C$2-E123,1),0)+E123,"")</f>
        <v/>
      </c>
      <c r="F124" s="304" t="str">
        <f ca="1">IFERROR(OFFSET(CalculationsAndCharts!$B$32,'Transaction Summary'!E124,0,1,1),"")</f>
        <v/>
      </c>
      <c r="G124" s="305" t="str">
        <f ca="1">IFERROR(OFFSET(CalculationsAndCharts!$AJ$32,'Transaction Summary'!E124,0,1,1),"")</f>
        <v/>
      </c>
      <c r="H124" s="305" t="str">
        <f t="shared" ca="1" si="22"/>
        <v/>
      </c>
      <c r="I124" s="307" t="str">
        <f t="shared" ca="1" si="23"/>
        <v/>
      </c>
      <c r="K124" s="303" t="str">
        <f ca="1">IFERROR(MATCH(TRUE,OFFSET(CalculationsAndCharts!$AN$33,K123,0,'Transaction Summary'!$C$2-K123,1),0)+K123,"")</f>
        <v/>
      </c>
      <c r="L124" s="304" t="str">
        <f ca="1">IFERROR(OFFSET(CalculationsAndCharts!$B$32,'Transaction Summary'!K124,0,1,1),"")</f>
        <v/>
      </c>
      <c r="M124" s="305" t="str">
        <f ca="1">IFERROR(OFFSET(CalculationsAndCharts!$AR$32,'Transaction Summary'!K124,0,1,1),"")</f>
        <v/>
      </c>
      <c r="N124" s="306" t="str">
        <f ca="1">IFERROR(MATCH(TRUE,OFFSET(CalculationsAndCharts!$AQ$33,N123,0,'Transaction Summary'!$C$2-N123,1),0)+N123,"")</f>
        <v/>
      </c>
      <c r="O124" s="304" t="str">
        <f ca="1">IFERROR(OFFSET(CalculationsAndCharts!$B$32,'Transaction Summary'!N124,0,1,1),"")</f>
        <v/>
      </c>
      <c r="P124" s="305" t="str">
        <f ca="1">IFERROR(OFFSET(CalculationsAndCharts!$AS$32,'Transaction Summary'!N124,0,1,1),"")</f>
        <v/>
      </c>
      <c r="Q124" s="305" t="str">
        <f t="shared" ca="1" si="24"/>
        <v/>
      </c>
      <c r="R124" s="307" t="str">
        <f t="shared" ca="1" si="25"/>
        <v/>
      </c>
    </row>
    <row r="125" spans="2:18" x14ac:dyDescent="0.25">
      <c r="B125" s="303" t="str">
        <f ca="1">IFERROR(MATCH(TRUE,OFFSET(CalculationsAndCharts!$AE$33,B124,0,'Transaction Summary'!$C$2-B124,1),0)+B124,"")</f>
        <v/>
      </c>
      <c r="C125" s="304" t="str">
        <f ca="1">IFERROR(OFFSET(CalculationsAndCharts!$B$32,'Transaction Summary'!B125,0,1,1),"")</f>
        <v/>
      </c>
      <c r="D125" s="305" t="str">
        <f ca="1">IFERROR(OFFSET(CalculationsAndCharts!$AI$32,'Transaction Summary'!B125,0,1,1),"")</f>
        <v/>
      </c>
      <c r="E125" s="306" t="str">
        <f ca="1">IFERROR(MATCH(TRUE,OFFSET(CalculationsAndCharts!$AH$33,E124,0,'Transaction Summary'!$C$2-E124,1),0)+E124,"")</f>
        <v/>
      </c>
      <c r="F125" s="304" t="str">
        <f ca="1">IFERROR(OFFSET(CalculationsAndCharts!$B$32,'Transaction Summary'!E125,0,1,1),"")</f>
        <v/>
      </c>
      <c r="G125" s="305" t="str">
        <f ca="1">IFERROR(OFFSET(CalculationsAndCharts!$AJ$32,'Transaction Summary'!E125,0,1,1),"")</f>
        <v/>
      </c>
      <c r="H125" s="305" t="str">
        <f t="shared" ca="1" si="22"/>
        <v/>
      </c>
      <c r="I125" s="307" t="str">
        <f t="shared" ca="1" si="23"/>
        <v/>
      </c>
      <c r="K125" s="303" t="str">
        <f ca="1">IFERROR(MATCH(TRUE,OFFSET(CalculationsAndCharts!$AN$33,K124,0,'Transaction Summary'!$C$2-K124,1),0)+K124,"")</f>
        <v/>
      </c>
      <c r="L125" s="304" t="str">
        <f ca="1">IFERROR(OFFSET(CalculationsAndCharts!$B$32,'Transaction Summary'!K125,0,1,1),"")</f>
        <v/>
      </c>
      <c r="M125" s="305" t="str">
        <f ca="1">IFERROR(OFFSET(CalculationsAndCharts!$AR$32,'Transaction Summary'!K125,0,1,1),"")</f>
        <v/>
      </c>
      <c r="N125" s="306" t="str">
        <f ca="1">IFERROR(MATCH(TRUE,OFFSET(CalculationsAndCharts!$AQ$33,N124,0,'Transaction Summary'!$C$2-N124,1),0)+N124,"")</f>
        <v/>
      </c>
      <c r="O125" s="304" t="str">
        <f ca="1">IFERROR(OFFSET(CalculationsAndCharts!$B$32,'Transaction Summary'!N125,0,1,1),"")</f>
        <v/>
      </c>
      <c r="P125" s="305" t="str">
        <f ca="1">IFERROR(OFFSET(CalculationsAndCharts!$AS$32,'Transaction Summary'!N125,0,1,1),"")</f>
        <v/>
      </c>
      <c r="Q125" s="305" t="str">
        <f t="shared" ca="1" si="24"/>
        <v/>
      </c>
      <c r="R125" s="307" t="str">
        <f t="shared" ca="1" si="25"/>
        <v/>
      </c>
    </row>
    <row r="126" spans="2:18" x14ac:dyDescent="0.25">
      <c r="B126" s="303" t="str">
        <f ca="1">IFERROR(MATCH(TRUE,OFFSET(CalculationsAndCharts!$AE$33,B125,0,'Transaction Summary'!$C$2-B125,1),0)+B125,"")</f>
        <v/>
      </c>
      <c r="C126" s="304" t="str">
        <f ca="1">IFERROR(OFFSET(CalculationsAndCharts!$B$32,'Transaction Summary'!B126,0,1,1),"")</f>
        <v/>
      </c>
      <c r="D126" s="305" t="str">
        <f ca="1">IFERROR(OFFSET(CalculationsAndCharts!$AI$32,'Transaction Summary'!B126,0,1,1),"")</f>
        <v/>
      </c>
      <c r="E126" s="306" t="str">
        <f ca="1">IFERROR(MATCH(TRUE,OFFSET(CalculationsAndCharts!$AH$33,E125,0,'Transaction Summary'!$C$2-E125,1),0)+E125,"")</f>
        <v/>
      </c>
      <c r="F126" s="304" t="str">
        <f ca="1">IFERROR(OFFSET(CalculationsAndCharts!$B$32,'Transaction Summary'!E126,0,1,1),"")</f>
        <v/>
      </c>
      <c r="G126" s="305" t="str">
        <f ca="1">IFERROR(OFFSET(CalculationsAndCharts!$AJ$32,'Transaction Summary'!E126,0,1,1),"")</f>
        <v/>
      </c>
      <c r="H126" s="305" t="str">
        <f t="shared" ca="1" si="22"/>
        <v/>
      </c>
      <c r="I126" s="307" t="str">
        <f t="shared" ca="1" si="23"/>
        <v/>
      </c>
      <c r="K126" s="303" t="str">
        <f ca="1">IFERROR(MATCH(TRUE,OFFSET(CalculationsAndCharts!$AN$33,K125,0,'Transaction Summary'!$C$2-K125,1),0)+K125,"")</f>
        <v/>
      </c>
      <c r="L126" s="304" t="str">
        <f ca="1">IFERROR(OFFSET(CalculationsAndCharts!$B$32,'Transaction Summary'!K126,0,1,1),"")</f>
        <v/>
      </c>
      <c r="M126" s="305" t="str">
        <f ca="1">IFERROR(OFFSET(CalculationsAndCharts!$AR$32,'Transaction Summary'!K126,0,1,1),"")</f>
        <v/>
      </c>
      <c r="N126" s="306" t="str">
        <f ca="1">IFERROR(MATCH(TRUE,OFFSET(CalculationsAndCharts!$AQ$33,N125,0,'Transaction Summary'!$C$2-N125,1),0)+N125,"")</f>
        <v/>
      </c>
      <c r="O126" s="304" t="str">
        <f ca="1">IFERROR(OFFSET(CalculationsAndCharts!$B$32,'Transaction Summary'!N126,0,1,1),"")</f>
        <v/>
      </c>
      <c r="P126" s="305" t="str">
        <f ca="1">IFERROR(OFFSET(CalculationsAndCharts!$AS$32,'Transaction Summary'!N126,0,1,1),"")</f>
        <v/>
      </c>
      <c r="Q126" s="305" t="str">
        <f t="shared" ca="1" si="24"/>
        <v/>
      </c>
      <c r="R126" s="307" t="str">
        <f t="shared" ca="1" si="25"/>
        <v/>
      </c>
    </row>
    <row r="127" spans="2:18" x14ac:dyDescent="0.25">
      <c r="B127" s="303" t="str">
        <f ca="1">IFERROR(MATCH(TRUE,OFFSET(CalculationsAndCharts!$AE$33,B126,0,'Transaction Summary'!$C$2-B126,1),0)+B126,"")</f>
        <v/>
      </c>
      <c r="C127" s="304" t="str">
        <f ca="1">IFERROR(OFFSET(CalculationsAndCharts!$B$32,'Transaction Summary'!B127,0,1,1),"")</f>
        <v/>
      </c>
      <c r="D127" s="305" t="str">
        <f ca="1">IFERROR(OFFSET(CalculationsAndCharts!$AI$32,'Transaction Summary'!B127,0,1,1),"")</f>
        <v/>
      </c>
      <c r="E127" s="306" t="str">
        <f ca="1">IFERROR(MATCH(TRUE,OFFSET(CalculationsAndCharts!$AH$33,E126,0,'Transaction Summary'!$C$2-E126,1),0)+E126,"")</f>
        <v/>
      </c>
      <c r="F127" s="304" t="str">
        <f ca="1">IFERROR(OFFSET(CalculationsAndCharts!$B$32,'Transaction Summary'!E127,0,1,1),"")</f>
        <v/>
      </c>
      <c r="G127" s="305" t="str">
        <f ca="1">IFERROR(OFFSET(CalculationsAndCharts!$AJ$32,'Transaction Summary'!E127,0,1,1),"")</f>
        <v/>
      </c>
      <c r="H127" s="305" t="str">
        <f t="shared" ca="1" si="22"/>
        <v/>
      </c>
      <c r="I127" s="307" t="str">
        <f t="shared" ca="1" si="23"/>
        <v/>
      </c>
      <c r="K127" s="303" t="str">
        <f ca="1">IFERROR(MATCH(TRUE,OFFSET(CalculationsAndCharts!$AN$33,K126,0,'Transaction Summary'!$C$2-K126,1),0)+K126,"")</f>
        <v/>
      </c>
      <c r="L127" s="304" t="str">
        <f ca="1">IFERROR(OFFSET(CalculationsAndCharts!$B$32,'Transaction Summary'!K127,0,1,1),"")</f>
        <v/>
      </c>
      <c r="M127" s="305" t="str">
        <f ca="1">IFERROR(OFFSET(CalculationsAndCharts!$AR$32,'Transaction Summary'!K127,0,1,1),"")</f>
        <v/>
      </c>
      <c r="N127" s="306" t="str">
        <f ca="1">IFERROR(MATCH(TRUE,OFFSET(CalculationsAndCharts!$AQ$33,N126,0,'Transaction Summary'!$C$2-N126,1),0)+N126,"")</f>
        <v/>
      </c>
      <c r="O127" s="304" t="str">
        <f ca="1">IFERROR(OFFSET(CalculationsAndCharts!$B$32,'Transaction Summary'!N127,0,1,1),"")</f>
        <v/>
      </c>
      <c r="P127" s="305" t="str">
        <f ca="1">IFERROR(OFFSET(CalculationsAndCharts!$AS$32,'Transaction Summary'!N127,0,1,1),"")</f>
        <v/>
      </c>
      <c r="Q127" s="305" t="str">
        <f t="shared" ca="1" si="24"/>
        <v/>
      </c>
      <c r="R127" s="307" t="str">
        <f t="shared" ca="1" si="25"/>
        <v/>
      </c>
    </row>
    <row r="128" spans="2:18" x14ac:dyDescent="0.25">
      <c r="B128" s="303" t="str">
        <f ca="1">IFERROR(MATCH(TRUE,OFFSET(CalculationsAndCharts!$AE$33,B127,0,'Transaction Summary'!$C$2-B127,1),0)+B127,"")</f>
        <v/>
      </c>
      <c r="C128" s="304" t="str">
        <f ca="1">IFERROR(OFFSET(CalculationsAndCharts!$B$32,'Transaction Summary'!B128,0,1,1),"")</f>
        <v/>
      </c>
      <c r="D128" s="305" t="str">
        <f ca="1">IFERROR(OFFSET(CalculationsAndCharts!$AI$32,'Transaction Summary'!B128,0,1,1),"")</f>
        <v/>
      </c>
      <c r="E128" s="306" t="str">
        <f ca="1">IFERROR(MATCH(TRUE,OFFSET(CalculationsAndCharts!$AH$33,E127,0,'Transaction Summary'!$C$2-E127,1),0)+E127,"")</f>
        <v/>
      </c>
      <c r="F128" s="304" t="str">
        <f ca="1">IFERROR(OFFSET(CalculationsAndCharts!$B$32,'Transaction Summary'!E128,0,1,1),"")</f>
        <v/>
      </c>
      <c r="G128" s="305" t="str">
        <f ca="1">IFERROR(OFFSET(CalculationsAndCharts!$AJ$32,'Transaction Summary'!E128,0,1,1),"")</f>
        <v/>
      </c>
      <c r="H128" s="305" t="str">
        <f t="shared" ca="1" si="22"/>
        <v/>
      </c>
      <c r="I128" s="307" t="str">
        <f t="shared" ca="1" si="23"/>
        <v/>
      </c>
      <c r="K128" s="303" t="str">
        <f ca="1">IFERROR(MATCH(TRUE,OFFSET(CalculationsAndCharts!$AN$33,K127,0,'Transaction Summary'!$C$2-K127,1),0)+K127,"")</f>
        <v/>
      </c>
      <c r="L128" s="304" t="str">
        <f ca="1">IFERROR(OFFSET(CalculationsAndCharts!$B$32,'Transaction Summary'!K128,0,1,1),"")</f>
        <v/>
      </c>
      <c r="M128" s="305" t="str">
        <f ca="1">IFERROR(OFFSET(CalculationsAndCharts!$AR$32,'Transaction Summary'!K128,0,1,1),"")</f>
        <v/>
      </c>
      <c r="N128" s="306" t="str">
        <f ca="1">IFERROR(MATCH(TRUE,OFFSET(CalculationsAndCharts!$AQ$33,N127,0,'Transaction Summary'!$C$2-N127,1),0)+N127,"")</f>
        <v/>
      </c>
      <c r="O128" s="304" t="str">
        <f ca="1">IFERROR(OFFSET(CalculationsAndCharts!$B$32,'Transaction Summary'!N128,0,1,1),"")</f>
        <v/>
      </c>
      <c r="P128" s="305" t="str">
        <f ca="1">IFERROR(OFFSET(CalculationsAndCharts!$AS$32,'Transaction Summary'!N128,0,1,1),"")</f>
        <v/>
      </c>
      <c r="Q128" s="305" t="str">
        <f t="shared" ca="1" si="24"/>
        <v/>
      </c>
      <c r="R128" s="307" t="str">
        <f t="shared" ca="1" si="25"/>
        <v/>
      </c>
    </row>
    <row r="129" spans="2:18" x14ac:dyDescent="0.25">
      <c r="B129" s="303" t="str">
        <f ca="1">IFERROR(MATCH(TRUE,OFFSET(CalculationsAndCharts!$AE$33,B128,0,'Transaction Summary'!$C$2-B128,1),0)+B128,"")</f>
        <v/>
      </c>
      <c r="C129" s="304" t="str">
        <f ca="1">IFERROR(OFFSET(CalculationsAndCharts!$B$32,'Transaction Summary'!B129,0,1,1),"")</f>
        <v/>
      </c>
      <c r="D129" s="305" t="str">
        <f ca="1">IFERROR(OFFSET(CalculationsAndCharts!$AI$32,'Transaction Summary'!B129,0,1,1),"")</f>
        <v/>
      </c>
      <c r="E129" s="306" t="str">
        <f ca="1">IFERROR(MATCH(TRUE,OFFSET(CalculationsAndCharts!$AH$33,E128,0,'Transaction Summary'!$C$2-E128,1),0)+E128,"")</f>
        <v/>
      </c>
      <c r="F129" s="304" t="str">
        <f ca="1">IFERROR(OFFSET(CalculationsAndCharts!$B$32,'Transaction Summary'!E129,0,1,1),"")</f>
        <v/>
      </c>
      <c r="G129" s="305" t="str">
        <f ca="1">IFERROR(OFFSET(CalculationsAndCharts!$AJ$32,'Transaction Summary'!E129,0,1,1),"")</f>
        <v/>
      </c>
      <c r="H129" s="305" t="str">
        <f t="shared" ca="1" si="22"/>
        <v/>
      </c>
      <c r="I129" s="307" t="str">
        <f t="shared" ca="1" si="23"/>
        <v/>
      </c>
      <c r="K129" s="303" t="str">
        <f ca="1">IFERROR(MATCH(TRUE,OFFSET(CalculationsAndCharts!$AN$33,K128,0,'Transaction Summary'!$C$2-K128,1),0)+K128,"")</f>
        <v/>
      </c>
      <c r="L129" s="304" t="str">
        <f ca="1">IFERROR(OFFSET(CalculationsAndCharts!$B$32,'Transaction Summary'!K129,0,1,1),"")</f>
        <v/>
      </c>
      <c r="M129" s="305" t="str">
        <f ca="1">IFERROR(OFFSET(CalculationsAndCharts!$AR$32,'Transaction Summary'!K129,0,1,1),"")</f>
        <v/>
      </c>
      <c r="N129" s="306" t="str">
        <f ca="1">IFERROR(MATCH(TRUE,OFFSET(CalculationsAndCharts!$AQ$33,N128,0,'Transaction Summary'!$C$2-N128,1),0)+N128,"")</f>
        <v/>
      </c>
      <c r="O129" s="304" t="str">
        <f ca="1">IFERROR(OFFSET(CalculationsAndCharts!$B$32,'Transaction Summary'!N129,0,1,1),"")</f>
        <v/>
      </c>
      <c r="P129" s="305" t="str">
        <f ca="1">IFERROR(OFFSET(CalculationsAndCharts!$AS$32,'Transaction Summary'!N129,0,1,1),"")</f>
        <v/>
      </c>
      <c r="Q129" s="305" t="str">
        <f t="shared" ca="1" si="24"/>
        <v/>
      </c>
      <c r="R129" s="307" t="str">
        <f t="shared" ca="1" si="25"/>
        <v/>
      </c>
    </row>
    <row r="130" spans="2:18" x14ac:dyDescent="0.25">
      <c r="B130" s="303" t="str">
        <f ca="1">IFERROR(MATCH(TRUE,OFFSET(CalculationsAndCharts!$AE$33,B129,0,'Transaction Summary'!$C$2-B129,1),0)+B129,"")</f>
        <v/>
      </c>
      <c r="C130" s="304" t="str">
        <f ca="1">IFERROR(OFFSET(CalculationsAndCharts!$B$32,'Transaction Summary'!B130,0,1,1),"")</f>
        <v/>
      </c>
      <c r="D130" s="305" t="str">
        <f ca="1">IFERROR(OFFSET(CalculationsAndCharts!$AI$32,'Transaction Summary'!B130,0,1,1),"")</f>
        <v/>
      </c>
      <c r="E130" s="306" t="str">
        <f ca="1">IFERROR(MATCH(TRUE,OFFSET(CalculationsAndCharts!$AH$33,E129,0,'Transaction Summary'!$C$2-E129,1),0)+E129,"")</f>
        <v/>
      </c>
      <c r="F130" s="304" t="str">
        <f ca="1">IFERROR(OFFSET(CalculationsAndCharts!$B$32,'Transaction Summary'!E130,0,1,1),"")</f>
        <v/>
      </c>
      <c r="G130" s="305" t="str">
        <f ca="1">IFERROR(OFFSET(CalculationsAndCharts!$AJ$32,'Transaction Summary'!E130,0,1,1),"")</f>
        <v/>
      </c>
      <c r="H130" s="305" t="str">
        <f t="shared" ca="1" si="22"/>
        <v/>
      </c>
      <c r="I130" s="307" t="str">
        <f t="shared" ca="1" si="23"/>
        <v/>
      </c>
      <c r="K130" s="303" t="str">
        <f ca="1">IFERROR(MATCH(TRUE,OFFSET(CalculationsAndCharts!$AN$33,K129,0,'Transaction Summary'!$C$2-K129,1),0)+K129,"")</f>
        <v/>
      </c>
      <c r="L130" s="304" t="str">
        <f ca="1">IFERROR(OFFSET(CalculationsAndCharts!$B$32,'Transaction Summary'!K130,0,1,1),"")</f>
        <v/>
      </c>
      <c r="M130" s="305" t="str">
        <f ca="1">IFERROR(OFFSET(CalculationsAndCharts!$AR$32,'Transaction Summary'!K130,0,1,1),"")</f>
        <v/>
      </c>
      <c r="N130" s="306" t="str">
        <f ca="1">IFERROR(MATCH(TRUE,OFFSET(CalculationsAndCharts!$AQ$33,N129,0,'Transaction Summary'!$C$2-N129,1),0)+N129,"")</f>
        <v/>
      </c>
      <c r="O130" s="304" t="str">
        <f ca="1">IFERROR(OFFSET(CalculationsAndCharts!$B$32,'Transaction Summary'!N130,0,1,1),"")</f>
        <v/>
      </c>
      <c r="P130" s="305" t="str">
        <f ca="1">IFERROR(OFFSET(CalculationsAndCharts!$AS$32,'Transaction Summary'!N130,0,1,1),"")</f>
        <v/>
      </c>
      <c r="Q130" s="305" t="str">
        <f t="shared" ca="1" si="24"/>
        <v/>
      </c>
      <c r="R130" s="307" t="str">
        <f t="shared" ca="1" si="25"/>
        <v/>
      </c>
    </row>
    <row r="131" spans="2:18" x14ac:dyDescent="0.25">
      <c r="B131" s="303" t="str">
        <f ca="1">IFERROR(MATCH(TRUE,OFFSET(CalculationsAndCharts!$AE$33,B130,0,'Transaction Summary'!$C$2-B130,1),0)+B130,"")</f>
        <v/>
      </c>
      <c r="C131" s="304" t="str">
        <f ca="1">IFERROR(OFFSET(CalculationsAndCharts!$B$32,'Transaction Summary'!B131,0,1,1),"")</f>
        <v/>
      </c>
      <c r="D131" s="305" t="str">
        <f ca="1">IFERROR(OFFSET(CalculationsAndCharts!$AI$32,'Transaction Summary'!B131,0,1,1),"")</f>
        <v/>
      </c>
      <c r="E131" s="306" t="str">
        <f ca="1">IFERROR(MATCH(TRUE,OFFSET(CalculationsAndCharts!$AH$33,E130,0,'Transaction Summary'!$C$2-E130,1),0)+E130,"")</f>
        <v/>
      </c>
      <c r="F131" s="304" t="str">
        <f ca="1">IFERROR(OFFSET(CalculationsAndCharts!$B$32,'Transaction Summary'!E131,0,1,1),"")</f>
        <v/>
      </c>
      <c r="G131" s="305" t="str">
        <f ca="1">IFERROR(OFFSET(CalculationsAndCharts!$AJ$32,'Transaction Summary'!E131,0,1,1),"")</f>
        <v/>
      </c>
      <c r="H131" s="305" t="str">
        <f t="shared" ca="1" si="22"/>
        <v/>
      </c>
      <c r="I131" s="307" t="str">
        <f t="shared" ca="1" si="23"/>
        <v/>
      </c>
      <c r="K131" s="303" t="str">
        <f ca="1">IFERROR(MATCH(TRUE,OFFSET(CalculationsAndCharts!$AN$33,K130,0,'Transaction Summary'!$C$2-K130,1),0)+K130,"")</f>
        <v/>
      </c>
      <c r="L131" s="304" t="str">
        <f ca="1">IFERROR(OFFSET(CalculationsAndCharts!$B$32,'Transaction Summary'!K131,0,1,1),"")</f>
        <v/>
      </c>
      <c r="M131" s="305" t="str">
        <f ca="1">IFERROR(OFFSET(CalculationsAndCharts!$AR$32,'Transaction Summary'!K131,0,1,1),"")</f>
        <v/>
      </c>
      <c r="N131" s="306" t="str">
        <f ca="1">IFERROR(MATCH(TRUE,OFFSET(CalculationsAndCharts!$AQ$33,N130,0,'Transaction Summary'!$C$2-N130,1),0)+N130,"")</f>
        <v/>
      </c>
      <c r="O131" s="304" t="str">
        <f ca="1">IFERROR(OFFSET(CalculationsAndCharts!$B$32,'Transaction Summary'!N131,0,1,1),"")</f>
        <v/>
      </c>
      <c r="P131" s="305" t="str">
        <f ca="1">IFERROR(OFFSET(CalculationsAndCharts!$AS$32,'Transaction Summary'!N131,0,1,1),"")</f>
        <v/>
      </c>
      <c r="Q131" s="305" t="str">
        <f t="shared" ca="1" si="24"/>
        <v/>
      </c>
      <c r="R131" s="307" t="str">
        <f t="shared" ca="1" si="25"/>
        <v/>
      </c>
    </row>
    <row r="132" spans="2:18" x14ac:dyDescent="0.25">
      <c r="B132" s="303" t="str">
        <f ca="1">IFERROR(MATCH(TRUE,OFFSET(CalculationsAndCharts!$AE$33,B131,0,'Transaction Summary'!$C$2-B131,1),0)+B131,"")</f>
        <v/>
      </c>
      <c r="C132" s="304" t="str">
        <f ca="1">IFERROR(OFFSET(CalculationsAndCharts!$B$32,'Transaction Summary'!B132,0,1,1),"")</f>
        <v/>
      </c>
      <c r="D132" s="305" t="str">
        <f ca="1">IFERROR(OFFSET(CalculationsAndCharts!$AI$32,'Transaction Summary'!B132,0,1,1),"")</f>
        <v/>
      </c>
      <c r="E132" s="306" t="str">
        <f ca="1">IFERROR(MATCH(TRUE,OFFSET(CalculationsAndCharts!$AH$33,E131,0,'Transaction Summary'!$C$2-E131,1),0)+E131,"")</f>
        <v/>
      </c>
      <c r="F132" s="304" t="str">
        <f ca="1">IFERROR(OFFSET(CalculationsAndCharts!$B$32,'Transaction Summary'!E132,0,1,1),"")</f>
        <v/>
      </c>
      <c r="G132" s="305" t="str">
        <f ca="1">IFERROR(OFFSET(CalculationsAndCharts!$AJ$32,'Transaction Summary'!E132,0,1,1),"")</f>
        <v/>
      </c>
      <c r="H132" s="305" t="str">
        <f t="shared" ca="1" si="22"/>
        <v/>
      </c>
      <c r="I132" s="307" t="str">
        <f t="shared" ca="1" si="23"/>
        <v/>
      </c>
      <c r="K132" s="303" t="str">
        <f ca="1">IFERROR(MATCH(TRUE,OFFSET(CalculationsAndCharts!$AN$33,K131,0,'Transaction Summary'!$C$2-K131,1),0)+K131,"")</f>
        <v/>
      </c>
      <c r="L132" s="304" t="str">
        <f ca="1">IFERROR(OFFSET(CalculationsAndCharts!$B$32,'Transaction Summary'!K132,0,1,1),"")</f>
        <v/>
      </c>
      <c r="M132" s="305" t="str">
        <f ca="1">IFERROR(OFFSET(CalculationsAndCharts!$AR$32,'Transaction Summary'!K132,0,1,1),"")</f>
        <v/>
      </c>
      <c r="N132" s="306" t="str">
        <f ca="1">IFERROR(MATCH(TRUE,OFFSET(CalculationsAndCharts!$AQ$33,N131,0,'Transaction Summary'!$C$2-N131,1),0)+N131,"")</f>
        <v/>
      </c>
      <c r="O132" s="304" t="str">
        <f ca="1">IFERROR(OFFSET(CalculationsAndCharts!$B$32,'Transaction Summary'!N132,0,1,1),"")</f>
        <v/>
      </c>
      <c r="P132" s="305" t="str">
        <f ca="1">IFERROR(OFFSET(CalculationsAndCharts!$AS$32,'Transaction Summary'!N132,0,1,1),"")</f>
        <v/>
      </c>
      <c r="Q132" s="305" t="str">
        <f t="shared" ca="1" si="24"/>
        <v/>
      </c>
      <c r="R132" s="307" t="str">
        <f t="shared" ca="1" si="25"/>
        <v/>
      </c>
    </row>
    <row r="133" spans="2:18" x14ac:dyDescent="0.25">
      <c r="B133" s="303" t="str">
        <f ca="1">IFERROR(MATCH(TRUE,OFFSET(CalculationsAndCharts!$AE$33,B132,0,'Transaction Summary'!$C$2-B132,1),0)+B132,"")</f>
        <v/>
      </c>
      <c r="C133" s="304" t="str">
        <f ca="1">IFERROR(OFFSET(CalculationsAndCharts!$B$32,'Transaction Summary'!B133,0,1,1),"")</f>
        <v/>
      </c>
      <c r="D133" s="305" t="str">
        <f ca="1">IFERROR(OFFSET(CalculationsAndCharts!$AI$32,'Transaction Summary'!B133,0,1,1),"")</f>
        <v/>
      </c>
      <c r="E133" s="306" t="str">
        <f ca="1">IFERROR(MATCH(TRUE,OFFSET(CalculationsAndCharts!$AH$33,E132,0,'Transaction Summary'!$C$2-E132,1),0)+E132,"")</f>
        <v/>
      </c>
      <c r="F133" s="304" t="str">
        <f ca="1">IFERROR(OFFSET(CalculationsAndCharts!$B$32,'Transaction Summary'!E133,0,1,1),"")</f>
        <v/>
      </c>
      <c r="G133" s="305" t="str">
        <f ca="1">IFERROR(OFFSET(CalculationsAndCharts!$AJ$32,'Transaction Summary'!E133,0,1,1),"")</f>
        <v/>
      </c>
      <c r="H133" s="305" t="str">
        <f t="shared" ca="1" si="22"/>
        <v/>
      </c>
      <c r="I133" s="307" t="str">
        <f t="shared" ca="1" si="23"/>
        <v/>
      </c>
      <c r="K133" s="303" t="str">
        <f ca="1">IFERROR(MATCH(TRUE,OFFSET(CalculationsAndCharts!$AN$33,K132,0,'Transaction Summary'!$C$2-K132,1),0)+K132,"")</f>
        <v/>
      </c>
      <c r="L133" s="304" t="str">
        <f ca="1">IFERROR(OFFSET(CalculationsAndCharts!$B$32,'Transaction Summary'!K133,0,1,1),"")</f>
        <v/>
      </c>
      <c r="M133" s="305" t="str">
        <f ca="1">IFERROR(OFFSET(CalculationsAndCharts!$AR$32,'Transaction Summary'!K133,0,1,1),"")</f>
        <v/>
      </c>
      <c r="N133" s="306" t="str">
        <f ca="1">IFERROR(MATCH(TRUE,OFFSET(CalculationsAndCharts!$AQ$33,N132,0,'Transaction Summary'!$C$2-N132,1),0)+N132,"")</f>
        <v/>
      </c>
      <c r="O133" s="304" t="str">
        <f ca="1">IFERROR(OFFSET(CalculationsAndCharts!$B$32,'Transaction Summary'!N133,0,1,1),"")</f>
        <v/>
      </c>
      <c r="P133" s="305" t="str">
        <f ca="1">IFERROR(OFFSET(CalculationsAndCharts!$AS$32,'Transaction Summary'!N133,0,1,1),"")</f>
        <v/>
      </c>
      <c r="Q133" s="305" t="str">
        <f t="shared" ca="1" si="24"/>
        <v/>
      </c>
      <c r="R133" s="307" t="str">
        <f t="shared" ca="1" si="25"/>
        <v/>
      </c>
    </row>
    <row r="134" spans="2:18" x14ac:dyDescent="0.25">
      <c r="B134" s="303" t="str">
        <f ca="1">IFERROR(MATCH(TRUE,OFFSET(CalculationsAndCharts!$AE$33,B133,0,'Transaction Summary'!$C$2-B133,1),0)+B133,"")</f>
        <v/>
      </c>
      <c r="C134" s="304" t="str">
        <f ca="1">IFERROR(OFFSET(CalculationsAndCharts!$B$32,'Transaction Summary'!B134,0,1,1),"")</f>
        <v/>
      </c>
      <c r="D134" s="305" t="str">
        <f ca="1">IFERROR(OFFSET(CalculationsAndCharts!$AI$32,'Transaction Summary'!B134,0,1,1),"")</f>
        <v/>
      </c>
      <c r="E134" s="306" t="str">
        <f ca="1">IFERROR(MATCH(TRUE,OFFSET(CalculationsAndCharts!$AH$33,E133,0,'Transaction Summary'!$C$2-E133,1),0)+E133,"")</f>
        <v/>
      </c>
      <c r="F134" s="304" t="str">
        <f ca="1">IFERROR(OFFSET(CalculationsAndCharts!$B$32,'Transaction Summary'!E134,0,1,1),"")</f>
        <v/>
      </c>
      <c r="G134" s="305" t="str">
        <f ca="1">IFERROR(OFFSET(CalculationsAndCharts!$AJ$32,'Transaction Summary'!E134,0,1,1),"")</f>
        <v/>
      </c>
      <c r="H134" s="305" t="str">
        <f t="shared" ca="1" si="22"/>
        <v/>
      </c>
      <c r="I134" s="307" t="str">
        <f t="shared" ca="1" si="23"/>
        <v/>
      </c>
      <c r="K134" s="303" t="str">
        <f ca="1">IFERROR(MATCH(TRUE,OFFSET(CalculationsAndCharts!$AN$33,K133,0,'Transaction Summary'!$C$2-K133,1),0)+K133,"")</f>
        <v/>
      </c>
      <c r="L134" s="304" t="str">
        <f ca="1">IFERROR(OFFSET(CalculationsAndCharts!$B$32,'Transaction Summary'!K134,0,1,1),"")</f>
        <v/>
      </c>
      <c r="M134" s="305" t="str">
        <f ca="1">IFERROR(OFFSET(CalculationsAndCharts!$AR$32,'Transaction Summary'!K134,0,1,1),"")</f>
        <v/>
      </c>
      <c r="N134" s="306" t="str">
        <f ca="1">IFERROR(MATCH(TRUE,OFFSET(CalculationsAndCharts!$AQ$33,N133,0,'Transaction Summary'!$C$2-N133,1),0)+N133,"")</f>
        <v/>
      </c>
      <c r="O134" s="304" t="str">
        <f ca="1">IFERROR(OFFSET(CalculationsAndCharts!$B$32,'Transaction Summary'!N134,0,1,1),"")</f>
        <v/>
      </c>
      <c r="P134" s="305" t="str">
        <f ca="1">IFERROR(OFFSET(CalculationsAndCharts!$AS$32,'Transaction Summary'!N134,0,1,1),"")</f>
        <v/>
      </c>
      <c r="Q134" s="305" t="str">
        <f t="shared" ca="1" si="24"/>
        <v/>
      </c>
      <c r="R134" s="307" t="str">
        <f t="shared" ca="1" si="25"/>
        <v/>
      </c>
    </row>
    <row r="135" spans="2:18" x14ac:dyDescent="0.25">
      <c r="B135" s="303" t="str">
        <f ca="1">IFERROR(MATCH(TRUE,OFFSET(CalculationsAndCharts!$AE$33,B134,0,'Transaction Summary'!$C$2-B134,1),0)+B134,"")</f>
        <v/>
      </c>
      <c r="C135" s="304" t="str">
        <f ca="1">IFERROR(OFFSET(CalculationsAndCharts!$B$32,'Transaction Summary'!B135,0,1,1),"")</f>
        <v/>
      </c>
      <c r="D135" s="305" t="str">
        <f ca="1">IFERROR(OFFSET(CalculationsAndCharts!$AI$32,'Transaction Summary'!B135,0,1,1),"")</f>
        <v/>
      </c>
      <c r="E135" s="306" t="str">
        <f ca="1">IFERROR(MATCH(TRUE,OFFSET(CalculationsAndCharts!$AH$33,E134,0,'Transaction Summary'!$C$2-E134,1),0)+E134,"")</f>
        <v/>
      </c>
      <c r="F135" s="304" t="str">
        <f ca="1">IFERROR(OFFSET(CalculationsAndCharts!$B$32,'Transaction Summary'!E135,0,1,1),"")</f>
        <v/>
      </c>
      <c r="G135" s="305" t="str">
        <f ca="1">IFERROR(OFFSET(CalculationsAndCharts!$AJ$32,'Transaction Summary'!E135,0,1,1),"")</f>
        <v/>
      </c>
      <c r="H135" s="305" t="str">
        <f t="shared" ca="1" si="22"/>
        <v/>
      </c>
      <c r="I135" s="307" t="str">
        <f t="shared" ca="1" si="23"/>
        <v/>
      </c>
      <c r="K135" s="303" t="str">
        <f ca="1">IFERROR(MATCH(TRUE,OFFSET(CalculationsAndCharts!$AN$33,K134,0,'Transaction Summary'!$C$2-K134,1),0)+K134,"")</f>
        <v/>
      </c>
      <c r="L135" s="304" t="str">
        <f ca="1">IFERROR(OFFSET(CalculationsAndCharts!$B$32,'Transaction Summary'!K135,0,1,1),"")</f>
        <v/>
      </c>
      <c r="M135" s="305" t="str">
        <f ca="1">IFERROR(OFFSET(CalculationsAndCharts!$AR$32,'Transaction Summary'!K135,0,1,1),"")</f>
        <v/>
      </c>
      <c r="N135" s="306" t="str">
        <f ca="1">IFERROR(MATCH(TRUE,OFFSET(CalculationsAndCharts!$AQ$33,N134,0,'Transaction Summary'!$C$2-N134,1),0)+N134,"")</f>
        <v/>
      </c>
      <c r="O135" s="304" t="str">
        <f ca="1">IFERROR(OFFSET(CalculationsAndCharts!$B$32,'Transaction Summary'!N135,0,1,1),"")</f>
        <v/>
      </c>
      <c r="P135" s="305" t="str">
        <f ca="1">IFERROR(OFFSET(CalculationsAndCharts!$AS$32,'Transaction Summary'!N135,0,1,1),"")</f>
        <v/>
      </c>
      <c r="Q135" s="305" t="str">
        <f t="shared" ca="1" si="24"/>
        <v/>
      </c>
      <c r="R135" s="307" t="str">
        <f t="shared" ca="1" si="25"/>
        <v/>
      </c>
    </row>
    <row r="136" spans="2:18" x14ac:dyDescent="0.25">
      <c r="B136" s="303" t="str">
        <f ca="1">IFERROR(MATCH(TRUE,OFFSET(CalculationsAndCharts!$AE$33,B135,0,'Transaction Summary'!$C$2-B135,1),0)+B135,"")</f>
        <v/>
      </c>
      <c r="C136" s="304" t="str">
        <f ca="1">IFERROR(OFFSET(CalculationsAndCharts!$B$32,'Transaction Summary'!B136,0,1,1),"")</f>
        <v/>
      </c>
      <c r="D136" s="305" t="str">
        <f ca="1">IFERROR(OFFSET(CalculationsAndCharts!$AI$32,'Transaction Summary'!B136,0,1,1),"")</f>
        <v/>
      </c>
      <c r="E136" s="306" t="str">
        <f ca="1">IFERROR(MATCH(TRUE,OFFSET(CalculationsAndCharts!$AH$33,E135,0,'Transaction Summary'!$C$2-E135,1),0)+E135,"")</f>
        <v/>
      </c>
      <c r="F136" s="304" t="str">
        <f ca="1">IFERROR(OFFSET(CalculationsAndCharts!$B$32,'Transaction Summary'!E136,0,1,1),"")</f>
        <v/>
      </c>
      <c r="G136" s="305" t="str">
        <f ca="1">IFERROR(OFFSET(CalculationsAndCharts!$AJ$32,'Transaction Summary'!E136,0,1,1),"")</f>
        <v/>
      </c>
      <c r="H136" s="305" t="str">
        <f t="shared" ca="1" si="22"/>
        <v/>
      </c>
      <c r="I136" s="307" t="str">
        <f t="shared" ca="1" si="23"/>
        <v/>
      </c>
      <c r="K136" s="303" t="str">
        <f ca="1">IFERROR(MATCH(TRUE,OFFSET(CalculationsAndCharts!$AN$33,K135,0,'Transaction Summary'!$C$2-K135,1),0)+K135,"")</f>
        <v/>
      </c>
      <c r="L136" s="304" t="str">
        <f ca="1">IFERROR(OFFSET(CalculationsAndCharts!$B$32,'Transaction Summary'!K136,0,1,1),"")</f>
        <v/>
      </c>
      <c r="M136" s="305" t="str">
        <f ca="1">IFERROR(OFFSET(CalculationsAndCharts!$AR$32,'Transaction Summary'!K136,0,1,1),"")</f>
        <v/>
      </c>
      <c r="N136" s="306" t="str">
        <f ca="1">IFERROR(MATCH(TRUE,OFFSET(CalculationsAndCharts!$AQ$33,N135,0,'Transaction Summary'!$C$2-N135,1),0)+N135,"")</f>
        <v/>
      </c>
      <c r="O136" s="304" t="str">
        <f ca="1">IFERROR(OFFSET(CalculationsAndCharts!$B$32,'Transaction Summary'!N136,0,1,1),"")</f>
        <v/>
      </c>
      <c r="P136" s="305" t="str">
        <f ca="1">IFERROR(OFFSET(CalculationsAndCharts!$AS$32,'Transaction Summary'!N136,0,1,1),"")</f>
        <v/>
      </c>
      <c r="Q136" s="305" t="str">
        <f t="shared" ca="1" si="24"/>
        <v/>
      </c>
      <c r="R136" s="307" t="str">
        <f t="shared" ca="1" si="25"/>
        <v/>
      </c>
    </row>
    <row r="137" spans="2:18" x14ac:dyDescent="0.25">
      <c r="B137" s="303" t="str">
        <f ca="1">IFERROR(MATCH(TRUE,OFFSET(CalculationsAndCharts!$AE$33,B136,0,'Transaction Summary'!$C$2-B136,1),0)+B136,"")</f>
        <v/>
      </c>
      <c r="C137" s="304" t="str">
        <f ca="1">IFERROR(OFFSET(CalculationsAndCharts!$B$32,'Transaction Summary'!B137,0,1,1),"")</f>
        <v/>
      </c>
      <c r="D137" s="305" t="str">
        <f ca="1">IFERROR(OFFSET(CalculationsAndCharts!$AI$32,'Transaction Summary'!B137,0,1,1),"")</f>
        <v/>
      </c>
      <c r="E137" s="306" t="str">
        <f ca="1">IFERROR(MATCH(TRUE,OFFSET(CalculationsAndCharts!$AH$33,E136,0,'Transaction Summary'!$C$2-E136,1),0)+E136,"")</f>
        <v/>
      </c>
      <c r="F137" s="304" t="str">
        <f ca="1">IFERROR(OFFSET(CalculationsAndCharts!$B$32,'Transaction Summary'!E137,0,1,1),"")</f>
        <v/>
      </c>
      <c r="G137" s="305" t="str">
        <f ca="1">IFERROR(OFFSET(CalculationsAndCharts!$AJ$32,'Transaction Summary'!E137,0,1,1),"")</f>
        <v/>
      </c>
      <c r="H137" s="305" t="str">
        <f t="shared" ca="1" si="22"/>
        <v/>
      </c>
      <c r="I137" s="307" t="str">
        <f t="shared" ca="1" si="23"/>
        <v/>
      </c>
      <c r="K137" s="303" t="str">
        <f ca="1">IFERROR(MATCH(TRUE,OFFSET(CalculationsAndCharts!$AN$33,K136,0,'Transaction Summary'!$C$2-K136,1),0)+K136,"")</f>
        <v/>
      </c>
      <c r="L137" s="304" t="str">
        <f ca="1">IFERROR(OFFSET(CalculationsAndCharts!$B$32,'Transaction Summary'!K137,0,1,1),"")</f>
        <v/>
      </c>
      <c r="M137" s="305" t="str">
        <f ca="1">IFERROR(OFFSET(CalculationsAndCharts!$AR$32,'Transaction Summary'!K137,0,1,1),"")</f>
        <v/>
      </c>
      <c r="N137" s="306" t="str">
        <f ca="1">IFERROR(MATCH(TRUE,OFFSET(CalculationsAndCharts!$AQ$33,N136,0,'Transaction Summary'!$C$2-N136,1),0)+N136,"")</f>
        <v/>
      </c>
      <c r="O137" s="304" t="str">
        <f ca="1">IFERROR(OFFSET(CalculationsAndCharts!$B$32,'Transaction Summary'!N137,0,1,1),"")</f>
        <v/>
      </c>
      <c r="P137" s="305" t="str">
        <f ca="1">IFERROR(OFFSET(CalculationsAndCharts!$AS$32,'Transaction Summary'!N137,0,1,1),"")</f>
        <v/>
      </c>
      <c r="Q137" s="305" t="str">
        <f t="shared" ca="1" si="24"/>
        <v/>
      </c>
      <c r="R137" s="307" t="str">
        <f t="shared" ca="1" si="25"/>
        <v/>
      </c>
    </row>
    <row r="138" spans="2:18" x14ac:dyDescent="0.25">
      <c r="B138" s="303" t="str">
        <f ca="1">IFERROR(MATCH(TRUE,OFFSET(CalculationsAndCharts!$AE$33,B137,0,'Transaction Summary'!$C$2-B137,1),0)+B137,"")</f>
        <v/>
      </c>
      <c r="C138" s="304" t="str">
        <f ca="1">IFERROR(OFFSET(CalculationsAndCharts!$B$32,'Transaction Summary'!B138,0,1,1),"")</f>
        <v/>
      </c>
      <c r="D138" s="305" t="str">
        <f ca="1">IFERROR(OFFSET(CalculationsAndCharts!$AI$32,'Transaction Summary'!B138,0,1,1),"")</f>
        <v/>
      </c>
      <c r="E138" s="306" t="str">
        <f ca="1">IFERROR(MATCH(TRUE,OFFSET(CalculationsAndCharts!$AH$33,E137,0,'Transaction Summary'!$C$2-E137,1),0)+E137,"")</f>
        <v/>
      </c>
      <c r="F138" s="304" t="str">
        <f ca="1">IFERROR(OFFSET(CalculationsAndCharts!$B$32,'Transaction Summary'!E138,0,1,1),"")</f>
        <v/>
      </c>
      <c r="G138" s="305" t="str">
        <f ca="1">IFERROR(OFFSET(CalculationsAndCharts!$AJ$32,'Transaction Summary'!E138,0,1,1),"")</f>
        <v/>
      </c>
      <c r="H138" s="305" t="str">
        <f t="shared" ca="1" si="22"/>
        <v/>
      </c>
      <c r="I138" s="307" t="str">
        <f t="shared" ca="1" si="23"/>
        <v/>
      </c>
      <c r="K138" s="303" t="str">
        <f ca="1">IFERROR(MATCH(TRUE,OFFSET(CalculationsAndCharts!$AN$33,K137,0,'Transaction Summary'!$C$2-K137,1),0)+K137,"")</f>
        <v/>
      </c>
      <c r="L138" s="304" t="str">
        <f ca="1">IFERROR(OFFSET(CalculationsAndCharts!$B$32,'Transaction Summary'!K138,0,1,1),"")</f>
        <v/>
      </c>
      <c r="M138" s="305" t="str">
        <f ca="1">IFERROR(OFFSET(CalculationsAndCharts!$AR$32,'Transaction Summary'!K138,0,1,1),"")</f>
        <v/>
      </c>
      <c r="N138" s="306" t="str">
        <f ca="1">IFERROR(MATCH(TRUE,OFFSET(CalculationsAndCharts!$AQ$33,N137,0,'Transaction Summary'!$C$2-N137,1),0)+N137,"")</f>
        <v/>
      </c>
      <c r="O138" s="304" t="str">
        <f ca="1">IFERROR(OFFSET(CalculationsAndCharts!$B$32,'Transaction Summary'!N138,0,1,1),"")</f>
        <v/>
      </c>
      <c r="P138" s="305" t="str">
        <f ca="1">IFERROR(OFFSET(CalculationsAndCharts!$AS$32,'Transaction Summary'!N138,0,1,1),"")</f>
        <v/>
      </c>
      <c r="Q138" s="305" t="str">
        <f t="shared" ca="1" si="24"/>
        <v/>
      </c>
      <c r="R138" s="307" t="str">
        <f t="shared" ca="1" si="25"/>
        <v/>
      </c>
    </row>
    <row r="139" spans="2:18" x14ac:dyDescent="0.25">
      <c r="B139" s="303" t="str">
        <f ca="1">IFERROR(MATCH(TRUE,OFFSET(CalculationsAndCharts!$AE$33,B138,0,'Transaction Summary'!$C$2-B138,1),0)+B138,"")</f>
        <v/>
      </c>
      <c r="C139" s="304" t="str">
        <f ca="1">IFERROR(OFFSET(CalculationsAndCharts!$B$32,'Transaction Summary'!B139,0,1,1),"")</f>
        <v/>
      </c>
      <c r="D139" s="305" t="str">
        <f ca="1">IFERROR(OFFSET(CalculationsAndCharts!$AI$32,'Transaction Summary'!B139,0,1,1),"")</f>
        <v/>
      </c>
      <c r="E139" s="306" t="str">
        <f ca="1">IFERROR(MATCH(TRUE,OFFSET(CalculationsAndCharts!$AH$33,E138,0,'Transaction Summary'!$C$2-E138,1),0)+E138,"")</f>
        <v/>
      </c>
      <c r="F139" s="304" t="str">
        <f ca="1">IFERROR(OFFSET(CalculationsAndCharts!$B$32,'Transaction Summary'!E139,0,1,1),"")</f>
        <v/>
      </c>
      <c r="G139" s="305" t="str">
        <f ca="1">IFERROR(OFFSET(CalculationsAndCharts!$AJ$32,'Transaction Summary'!E139,0,1,1),"")</f>
        <v/>
      </c>
      <c r="H139" s="305" t="str">
        <f t="shared" ca="1" si="22"/>
        <v/>
      </c>
      <c r="I139" s="307" t="str">
        <f t="shared" ca="1" si="23"/>
        <v/>
      </c>
      <c r="K139" s="303" t="str">
        <f ca="1">IFERROR(MATCH(TRUE,OFFSET(CalculationsAndCharts!$AN$33,K138,0,'Transaction Summary'!$C$2-K138,1),0)+K138,"")</f>
        <v/>
      </c>
      <c r="L139" s="304" t="str">
        <f ca="1">IFERROR(OFFSET(CalculationsAndCharts!$B$32,'Transaction Summary'!K139,0,1,1),"")</f>
        <v/>
      </c>
      <c r="M139" s="305" t="str">
        <f ca="1">IFERROR(OFFSET(CalculationsAndCharts!$AR$32,'Transaction Summary'!K139,0,1,1),"")</f>
        <v/>
      </c>
      <c r="N139" s="306" t="str">
        <f ca="1">IFERROR(MATCH(TRUE,OFFSET(CalculationsAndCharts!$AQ$33,N138,0,'Transaction Summary'!$C$2-N138,1),0)+N138,"")</f>
        <v/>
      </c>
      <c r="O139" s="304" t="str">
        <f ca="1">IFERROR(OFFSET(CalculationsAndCharts!$B$32,'Transaction Summary'!N139,0,1,1),"")</f>
        <v/>
      </c>
      <c r="P139" s="305" t="str">
        <f ca="1">IFERROR(OFFSET(CalculationsAndCharts!$AS$32,'Transaction Summary'!N139,0,1,1),"")</f>
        <v/>
      </c>
      <c r="Q139" s="305" t="str">
        <f t="shared" ca="1" si="24"/>
        <v/>
      </c>
      <c r="R139" s="307" t="str">
        <f t="shared" ca="1" si="25"/>
        <v/>
      </c>
    </row>
    <row r="140" spans="2:18" x14ac:dyDescent="0.25">
      <c r="B140" s="303" t="str">
        <f ca="1">IFERROR(MATCH(TRUE,OFFSET(CalculationsAndCharts!$AE$33,B139,0,'Transaction Summary'!$C$2-B139,1),0)+B139,"")</f>
        <v/>
      </c>
      <c r="C140" s="304" t="str">
        <f ca="1">IFERROR(OFFSET(CalculationsAndCharts!$B$32,'Transaction Summary'!B140,0,1,1),"")</f>
        <v/>
      </c>
      <c r="D140" s="305" t="str">
        <f ca="1">IFERROR(OFFSET(CalculationsAndCharts!$AI$32,'Transaction Summary'!B140,0,1,1),"")</f>
        <v/>
      </c>
      <c r="E140" s="306" t="str">
        <f ca="1">IFERROR(MATCH(TRUE,OFFSET(CalculationsAndCharts!$AH$33,E139,0,'Transaction Summary'!$C$2-E139,1),0)+E139,"")</f>
        <v/>
      </c>
      <c r="F140" s="304" t="str">
        <f ca="1">IFERROR(OFFSET(CalculationsAndCharts!$B$32,'Transaction Summary'!E140,0,1,1),"")</f>
        <v/>
      </c>
      <c r="G140" s="305" t="str">
        <f ca="1">IFERROR(OFFSET(CalculationsAndCharts!$AJ$32,'Transaction Summary'!E140,0,1,1),"")</f>
        <v/>
      </c>
      <c r="H140" s="305" t="str">
        <f t="shared" ca="1" si="22"/>
        <v/>
      </c>
      <c r="I140" s="307" t="str">
        <f t="shared" ca="1" si="23"/>
        <v/>
      </c>
      <c r="K140" s="303" t="str">
        <f ca="1">IFERROR(MATCH(TRUE,OFFSET(CalculationsAndCharts!$AN$33,K139,0,'Transaction Summary'!$C$2-K139,1),0)+K139,"")</f>
        <v/>
      </c>
      <c r="L140" s="304" t="str">
        <f ca="1">IFERROR(OFFSET(CalculationsAndCharts!$B$32,'Transaction Summary'!K140,0,1,1),"")</f>
        <v/>
      </c>
      <c r="M140" s="305" t="str">
        <f ca="1">IFERROR(OFFSET(CalculationsAndCharts!$AR$32,'Transaction Summary'!K140,0,1,1),"")</f>
        <v/>
      </c>
      <c r="N140" s="306" t="str">
        <f ca="1">IFERROR(MATCH(TRUE,OFFSET(CalculationsAndCharts!$AQ$33,N139,0,'Transaction Summary'!$C$2-N139,1),0)+N139,"")</f>
        <v/>
      </c>
      <c r="O140" s="304" t="str">
        <f ca="1">IFERROR(OFFSET(CalculationsAndCharts!$B$32,'Transaction Summary'!N140,0,1,1),"")</f>
        <v/>
      </c>
      <c r="P140" s="305" t="str">
        <f ca="1">IFERROR(OFFSET(CalculationsAndCharts!$AS$32,'Transaction Summary'!N140,0,1,1),"")</f>
        <v/>
      </c>
      <c r="Q140" s="305" t="str">
        <f t="shared" ca="1" si="24"/>
        <v/>
      </c>
      <c r="R140" s="307" t="str">
        <f t="shared" ca="1" si="25"/>
        <v/>
      </c>
    </row>
    <row r="141" spans="2:18" x14ac:dyDescent="0.25">
      <c r="B141" s="303" t="str">
        <f ca="1">IFERROR(MATCH(TRUE,OFFSET(CalculationsAndCharts!$AE$33,B140,0,'Transaction Summary'!$C$2-B140,1),0)+B140,"")</f>
        <v/>
      </c>
      <c r="C141" s="304" t="str">
        <f ca="1">IFERROR(OFFSET(CalculationsAndCharts!$B$32,'Transaction Summary'!B141,0,1,1),"")</f>
        <v/>
      </c>
      <c r="D141" s="305" t="str">
        <f ca="1">IFERROR(OFFSET(CalculationsAndCharts!$AI$32,'Transaction Summary'!B141,0,1,1),"")</f>
        <v/>
      </c>
      <c r="E141" s="306" t="str">
        <f ca="1">IFERROR(MATCH(TRUE,OFFSET(CalculationsAndCharts!$AH$33,E140,0,'Transaction Summary'!$C$2-E140,1),0)+E140,"")</f>
        <v/>
      </c>
      <c r="F141" s="304" t="str">
        <f ca="1">IFERROR(OFFSET(CalculationsAndCharts!$B$32,'Transaction Summary'!E141,0,1,1),"")</f>
        <v/>
      </c>
      <c r="G141" s="305" t="str">
        <f ca="1">IFERROR(OFFSET(CalculationsAndCharts!$AJ$32,'Transaction Summary'!E141,0,1,1),"")</f>
        <v/>
      </c>
      <c r="H141" s="305" t="str">
        <f t="shared" ca="1" si="22"/>
        <v/>
      </c>
      <c r="I141" s="307" t="str">
        <f t="shared" ca="1" si="23"/>
        <v/>
      </c>
      <c r="K141" s="303" t="str">
        <f ca="1">IFERROR(MATCH(TRUE,OFFSET(CalculationsAndCharts!$AN$33,K140,0,'Transaction Summary'!$C$2-K140,1),0)+K140,"")</f>
        <v/>
      </c>
      <c r="L141" s="304" t="str">
        <f ca="1">IFERROR(OFFSET(CalculationsAndCharts!$B$32,'Transaction Summary'!K141,0,1,1),"")</f>
        <v/>
      </c>
      <c r="M141" s="305" t="str">
        <f ca="1">IFERROR(OFFSET(CalculationsAndCharts!$AR$32,'Transaction Summary'!K141,0,1,1),"")</f>
        <v/>
      </c>
      <c r="N141" s="306" t="str">
        <f ca="1">IFERROR(MATCH(TRUE,OFFSET(CalculationsAndCharts!$AQ$33,N140,0,'Transaction Summary'!$C$2-N140,1),0)+N140,"")</f>
        <v/>
      </c>
      <c r="O141" s="304" t="str">
        <f ca="1">IFERROR(OFFSET(CalculationsAndCharts!$B$32,'Transaction Summary'!N141,0,1,1),"")</f>
        <v/>
      </c>
      <c r="P141" s="305" t="str">
        <f ca="1">IFERROR(OFFSET(CalculationsAndCharts!$AS$32,'Transaction Summary'!N141,0,1,1),"")</f>
        <v/>
      </c>
      <c r="Q141" s="305" t="str">
        <f t="shared" ca="1" si="24"/>
        <v/>
      </c>
      <c r="R141" s="307" t="str">
        <f t="shared" ca="1" si="25"/>
        <v/>
      </c>
    </row>
    <row r="142" spans="2:18" x14ac:dyDescent="0.25">
      <c r="B142" s="303" t="str">
        <f ca="1">IFERROR(MATCH(TRUE,OFFSET(CalculationsAndCharts!$AE$33,B141,0,'Transaction Summary'!$C$2-B141,1),0)+B141,"")</f>
        <v/>
      </c>
      <c r="C142" s="304" t="str">
        <f ca="1">IFERROR(OFFSET(CalculationsAndCharts!$B$32,'Transaction Summary'!B142,0,1,1),"")</f>
        <v/>
      </c>
      <c r="D142" s="305" t="str">
        <f ca="1">IFERROR(OFFSET(CalculationsAndCharts!$AI$32,'Transaction Summary'!B142,0,1,1),"")</f>
        <v/>
      </c>
      <c r="E142" s="306" t="str">
        <f ca="1">IFERROR(MATCH(TRUE,OFFSET(CalculationsAndCharts!$AH$33,E141,0,'Transaction Summary'!$C$2-E141,1),0)+E141,"")</f>
        <v/>
      </c>
      <c r="F142" s="304" t="str">
        <f ca="1">IFERROR(OFFSET(CalculationsAndCharts!$B$32,'Transaction Summary'!E142,0,1,1),"")</f>
        <v/>
      </c>
      <c r="G142" s="305" t="str">
        <f ca="1">IFERROR(OFFSET(CalculationsAndCharts!$AJ$32,'Transaction Summary'!E142,0,1,1),"")</f>
        <v/>
      </c>
      <c r="H142" s="305" t="str">
        <f t="shared" ca="1" si="22"/>
        <v/>
      </c>
      <c r="I142" s="307" t="str">
        <f t="shared" ca="1" si="23"/>
        <v/>
      </c>
      <c r="K142" s="303" t="str">
        <f ca="1">IFERROR(MATCH(TRUE,OFFSET(CalculationsAndCharts!$AN$33,K141,0,'Transaction Summary'!$C$2-K141,1),0)+K141,"")</f>
        <v/>
      </c>
      <c r="L142" s="304" t="str">
        <f ca="1">IFERROR(OFFSET(CalculationsAndCharts!$B$32,'Transaction Summary'!K142,0,1,1),"")</f>
        <v/>
      </c>
      <c r="M142" s="305" t="str">
        <f ca="1">IFERROR(OFFSET(CalculationsAndCharts!$AR$32,'Transaction Summary'!K142,0,1,1),"")</f>
        <v/>
      </c>
      <c r="N142" s="306" t="str">
        <f ca="1">IFERROR(MATCH(TRUE,OFFSET(CalculationsAndCharts!$AQ$33,N141,0,'Transaction Summary'!$C$2-N141,1),0)+N141,"")</f>
        <v/>
      </c>
      <c r="O142" s="304" t="str">
        <f ca="1">IFERROR(OFFSET(CalculationsAndCharts!$B$32,'Transaction Summary'!N142,0,1,1),"")</f>
        <v/>
      </c>
      <c r="P142" s="305" t="str">
        <f ca="1">IFERROR(OFFSET(CalculationsAndCharts!$AS$32,'Transaction Summary'!N142,0,1,1),"")</f>
        <v/>
      </c>
      <c r="Q142" s="305" t="str">
        <f t="shared" ca="1" si="24"/>
        <v/>
      </c>
      <c r="R142" s="307" t="str">
        <f t="shared" ca="1" si="25"/>
        <v/>
      </c>
    </row>
    <row r="143" spans="2:18" x14ac:dyDescent="0.25">
      <c r="B143" s="303" t="str">
        <f ca="1">IFERROR(MATCH(TRUE,OFFSET(CalculationsAndCharts!$AE$33,B142,0,'Transaction Summary'!$C$2-B142,1),0)+B142,"")</f>
        <v/>
      </c>
      <c r="C143" s="304" t="str">
        <f ca="1">IFERROR(OFFSET(CalculationsAndCharts!$B$32,'Transaction Summary'!B143,0,1,1),"")</f>
        <v/>
      </c>
      <c r="D143" s="305" t="str">
        <f ca="1">IFERROR(OFFSET(CalculationsAndCharts!$AI$32,'Transaction Summary'!B143,0,1,1),"")</f>
        <v/>
      </c>
      <c r="E143" s="306" t="str">
        <f ca="1">IFERROR(MATCH(TRUE,OFFSET(CalculationsAndCharts!$AH$33,E142,0,'Transaction Summary'!$C$2-E142,1),0)+E142,"")</f>
        <v/>
      </c>
      <c r="F143" s="304" t="str">
        <f ca="1">IFERROR(OFFSET(CalculationsAndCharts!$B$32,'Transaction Summary'!E143,0,1,1),"")</f>
        <v/>
      </c>
      <c r="G143" s="305" t="str">
        <f ca="1">IFERROR(OFFSET(CalculationsAndCharts!$AJ$32,'Transaction Summary'!E143,0,1,1),"")</f>
        <v/>
      </c>
      <c r="H143" s="305" t="str">
        <f t="shared" ca="1" si="22"/>
        <v/>
      </c>
      <c r="I143" s="307" t="str">
        <f t="shared" ca="1" si="23"/>
        <v/>
      </c>
      <c r="K143" s="303" t="str">
        <f ca="1">IFERROR(MATCH(TRUE,OFFSET(CalculationsAndCharts!$AN$33,K142,0,'Transaction Summary'!$C$2-K142,1),0)+K142,"")</f>
        <v/>
      </c>
      <c r="L143" s="304" t="str">
        <f ca="1">IFERROR(OFFSET(CalculationsAndCharts!$B$32,'Transaction Summary'!K143,0,1,1),"")</f>
        <v/>
      </c>
      <c r="M143" s="305" t="str">
        <f ca="1">IFERROR(OFFSET(CalculationsAndCharts!$AR$32,'Transaction Summary'!K143,0,1,1),"")</f>
        <v/>
      </c>
      <c r="N143" s="306" t="str">
        <f ca="1">IFERROR(MATCH(TRUE,OFFSET(CalculationsAndCharts!$AQ$33,N142,0,'Transaction Summary'!$C$2-N142,1),0)+N142,"")</f>
        <v/>
      </c>
      <c r="O143" s="304" t="str">
        <f ca="1">IFERROR(OFFSET(CalculationsAndCharts!$B$32,'Transaction Summary'!N143,0,1,1),"")</f>
        <v/>
      </c>
      <c r="P143" s="305" t="str">
        <f ca="1">IFERROR(OFFSET(CalculationsAndCharts!$AS$32,'Transaction Summary'!N143,0,1,1),"")</f>
        <v/>
      </c>
      <c r="Q143" s="305" t="str">
        <f t="shared" ca="1" si="24"/>
        <v/>
      </c>
      <c r="R143" s="307" t="str">
        <f t="shared" ca="1" si="25"/>
        <v/>
      </c>
    </row>
    <row r="144" spans="2:18" x14ac:dyDescent="0.25">
      <c r="B144" s="303" t="str">
        <f ca="1">IFERROR(MATCH(TRUE,OFFSET(CalculationsAndCharts!$AE$33,B143,0,'Transaction Summary'!$C$2-B143,1),0)+B143,"")</f>
        <v/>
      </c>
      <c r="C144" s="304" t="str">
        <f ca="1">IFERROR(OFFSET(CalculationsAndCharts!$B$32,'Transaction Summary'!B144,0,1,1),"")</f>
        <v/>
      </c>
      <c r="D144" s="305" t="str">
        <f ca="1">IFERROR(OFFSET(CalculationsAndCharts!$AI$32,'Transaction Summary'!B144,0,1,1),"")</f>
        <v/>
      </c>
      <c r="E144" s="306" t="str">
        <f ca="1">IFERROR(MATCH(TRUE,OFFSET(CalculationsAndCharts!$AH$33,E143,0,'Transaction Summary'!$C$2-E143,1),0)+E143,"")</f>
        <v/>
      </c>
      <c r="F144" s="304" t="str">
        <f ca="1">IFERROR(OFFSET(CalculationsAndCharts!$B$32,'Transaction Summary'!E144,0,1,1),"")</f>
        <v/>
      </c>
      <c r="G144" s="305" t="str">
        <f ca="1">IFERROR(OFFSET(CalculationsAndCharts!$AJ$32,'Transaction Summary'!E144,0,1,1),"")</f>
        <v/>
      </c>
      <c r="H144" s="305" t="str">
        <f t="shared" ca="1" si="22"/>
        <v/>
      </c>
      <c r="I144" s="307" t="str">
        <f t="shared" ca="1" si="23"/>
        <v/>
      </c>
      <c r="K144" s="303" t="str">
        <f ca="1">IFERROR(MATCH(TRUE,OFFSET(CalculationsAndCharts!$AN$33,K143,0,'Transaction Summary'!$C$2-K143,1),0)+K143,"")</f>
        <v/>
      </c>
      <c r="L144" s="304" t="str">
        <f ca="1">IFERROR(OFFSET(CalculationsAndCharts!$B$32,'Transaction Summary'!K144,0,1,1),"")</f>
        <v/>
      </c>
      <c r="M144" s="305" t="str">
        <f ca="1">IFERROR(OFFSET(CalculationsAndCharts!$AR$32,'Transaction Summary'!K144,0,1,1),"")</f>
        <v/>
      </c>
      <c r="N144" s="306" t="str">
        <f ca="1">IFERROR(MATCH(TRUE,OFFSET(CalculationsAndCharts!$AQ$33,N143,0,'Transaction Summary'!$C$2-N143,1),0)+N143,"")</f>
        <v/>
      </c>
      <c r="O144" s="304" t="str">
        <f ca="1">IFERROR(OFFSET(CalculationsAndCharts!$B$32,'Transaction Summary'!N144,0,1,1),"")</f>
        <v/>
      </c>
      <c r="P144" s="305" t="str">
        <f ca="1">IFERROR(OFFSET(CalculationsAndCharts!$AS$32,'Transaction Summary'!N144,0,1,1),"")</f>
        <v/>
      </c>
      <c r="Q144" s="305" t="str">
        <f t="shared" ca="1" si="24"/>
        <v/>
      </c>
      <c r="R144" s="307" t="str">
        <f t="shared" ca="1" si="25"/>
        <v/>
      </c>
    </row>
    <row r="145" spans="2:18" x14ac:dyDescent="0.25">
      <c r="B145" s="303" t="str">
        <f ca="1">IFERROR(MATCH(TRUE,OFFSET(CalculationsAndCharts!$AE$33,B144,0,'Transaction Summary'!$C$2-B144,1),0)+B144,"")</f>
        <v/>
      </c>
      <c r="C145" s="304" t="str">
        <f ca="1">IFERROR(OFFSET(CalculationsAndCharts!$B$32,'Transaction Summary'!B145,0,1,1),"")</f>
        <v/>
      </c>
      <c r="D145" s="305" t="str">
        <f ca="1">IFERROR(OFFSET(CalculationsAndCharts!$AI$32,'Transaction Summary'!B145,0,1,1),"")</f>
        <v/>
      </c>
      <c r="E145" s="306" t="str">
        <f ca="1">IFERROR(MATCH(TRUE,OFFSET(CalculationsAndCharts!$AH$33,E144,0,'Transaction Summary'!$C$2-E144,1),0)+E144,"")</f>
        <v/>
      </c>
      <c r="F145" s="304" t="str">
        <f ca="1">IFERROR(OFFSET(CalculationsAndCharts!$B$32,'Transaction Summary'!E145,0,1,1),"")</f>
        <v/>
      </c>
      <c r="G145" s="305" t="str">
        <f ca="1">IFERROR(OFFSET(CalculationsAndCharts!$AJ$32,'Transaction Summary'!E145,0,1,1),"")</f>
        <v/>
      </c>
      <c r="H145" s="305" t="str">
        <f t="shared" ca="1" si="22"/>
        <v/>
      </c>
      <c r="I145" s="307" t="str">
        <f t="shared" ca="1" si="23"/>
        <v/>
      </c>
      <c r="K145" s="303" t="str">
        <f ca="1">IFERROR(MATCH(TRUE,OFFSET(CalculationsAndCharts!$AN$33,K144,0,'Transaction Summary'!$C$2-K144,1),0)+K144,"")</f>
        <v/>
      </c>
      <c r="L145" s="304" t="str">
        <f ca="1">IFERROR(OFFSET(CalculationsAndCharts!$B$32,'Transaction Summary'!K145,0,1,1),"")</f>
        <v/>
      </c>
      <c r="M145" s="305" t="str">
        <f ca="1">IFERROR(OFFSET(CalculationsAndCharts!$AR$32,'Transaction Summary'!K145,0,1,1),"")</f>
        <v/>
      </c>
      <c r="N145" s="306" t="str">
        <f ca="1">IFERROR(MATCH(TRUE,OFFSET(CalculationsAndCharts!$AQ$33,N144,0,'Transaction Summary'!$C$2-N144,1),0)+N144,"")</f>
        <v/>
      </c>
      <c r="O145" s="304" t="str">
        <f ca="1">IFERROR(OFFSET(CalculationsAndCharts!$B$32,'Transaction Summary'!N145,0,1,1),"")</f>
        <v/>
      </c>
      <c r="P145" s="305" t="str">
        <f ca="1">IFERROR(OFFSET(CalculationsAndCharts!$AS$32,'Transaction Summary'!N145,0,1,1),"")</f>
        <v/>
      </c>
      <c r="Q145" s="305" t="str">
        <f t="shared" ca="1" si="24"/>
        <v/>
      </c>
      <c r="R145" s="307" t="str">
        <f t="shared" ca="1" si="25"/>
        <v/>
      </c>
    </row>
    <row r="146" spans="2:18" x14ac:dyDescent="0.25">
      <c r="B146" s="303" t="str">
        <f ca="1">IFERROR(MATCH(TRUE,OFFSET(CalculationsAndCharts!$AE$33,B145,0,'Transaction Summary'!$C$2-B145,1),0)+B145,"")</f>
        <v/>
      </c>
      <c r="C146" s="304" t="str">
        <f ca="1">IFERROR(OFFSET(CalculationsAndCharts!$B$32,'Transaction Summary'!B146,0,1,1),"")</f>
        <v/>
      </c>
      <c r="D146" s="305" t="str">
        <f ca="1">IFERROR(OFFSET(CalculationsAndCharts!$AI$32,'Transaction Summary'!B146,0,1,1),"")</f>
        <v/>
      </c>
      <c r="E146" s="306" t="str">
        <f ca="1">IFERROR(MATCH(TRUE,OFFSET(CalculationsAndCharts!$AH$33,E145,0,'Transaction Summary'!$C$2-E145,1),0)+E145,"")</f>
        <v/>
      </c>
      <c r="F146" s="304" t="str">
        <f ca="1">IFERROR(OFFSET(CalculationsAndCharts!$B$32,'Transaction Summary'!E146,0,1,1),"")</f>
        <v/>
      </c>
      <c r="G146" s="305" t="str">
        <f ca="1">IFERROR(OFFSET(CalculationsAndCharts!$AJ$32,'Transaction Summary'!E146,0,1,1),"")</f>
        <v/>
      </c>
      <c r="H146" s="305" t="str">
        <f t="shared" ca="1" si="22"/>
        <v/>
      </c>
      <c r="I146" s="307" t="str">
        <f t="shared" ca="1" si="23"/>
        <v/>
      </c>
      <c r="K146" s="303" t="str">
        <f ca="1">IFERROR(MATCH(TRUE,OFFSET(CalculationsAndCharts!$AN$33,K145,0,'Transaction Summary'!$C$2-K145,1),0)+K145,"")</f>
        <v/>
      </c>
      <c r="L146" s="304" t="str">
        <f ca="1">IFERROR(OFFSET(CalculationsAndCharts!$B$32,'Transaction Summary'!K146,0,1,1),"")</f>
        <v/>
      </c>
      <c r="M146" s="305" t="str">
        <f ca="1">IFERROR(OFFSET(CalculationsAndCharts!$AR$32,'Transaction Summary'!K146,0,1,1),"")</f>
        <v/>
      </c>
      <c r="N146" s="306" t="str">
        <f ca="1">IFERROR(MATCH(TRUE,OFFSET(CalculationsAndCharts!$AQ$33,N145,0,'Transaction Summary'!$C$2-N145,1),0)+N145,"")</f>
        <v/>
      </c>
      <c r="O146" s="304" t="str">
        <f ca="1">IFERROR(OFFSET(CalculationsAndCharts!$B$32,'Transaction Summary'!N146,0,1,1),"")</f>
        <v/>
      </c>
      <c r="P146" s="305" t="str">
        <f ca="1">IFERROR(OFFSET(CalculationsAndCharts!$AS$32,'Transaction Summary'!N146,0,1,1),"")</f>
        <v/>
      </c>
      <c r="Q146" s="305" t="str">
        <f t="shared" ca="1" si="24"/>
        <v/>
      </c>
      <c r="R146" s="307" t="str">
        <f t="shared" ca="1" si="25"/>
        <v/>
      </c>
    </row>
    <row r="147" spans="2:18" x14ac:dyDescent="0.25">
      <c r="B147" s="303" t="str">
        <f ca="1">IFERROR(MATCH(TRUE,OFFSET(CalculationsAndCharts!$AE$33,B146,0,'Transaction Summary'!$C$2-B146,1),0)+B146,"")</f>
        <v/>
      </c>
      <c r="C147" s="304" t="str">
        <f ca="1">IFERROR(OFFSET(CalculationsAndCharts!$B$32,'Transaction Summary'!B147,0,1,1),"")</f>
        <v/>
      </c>
      <c r="D147" s="305" t="str">
        <f ca="1">IFERROR(OFFSET(CalculationsAndCharts!$AI$32,'Transaction Summary'!B147,0,1,1),"")</f>
        <v/>
      </c>
      <c r="E147" s="306" t="str">
        <f ca="1">IFERROR(MATCH(TRUE,OFFSET(CalculationsAndCharts!$AH$33,E146,0,'Transaction Summary'!$C$2-E146,1),0)+E146,"")</f>
        <v/>
      </c>
      <c r="F147" s="304" t="str">
        <f ca="1">IFERROR(OFFSET(CalculationsAndCharts!$B$32,'Transaction Summary'!E147,0,1,1),"")</f>
        <v/>
      </c>
      <c r="G147" s="305" t="str">
        <f ca="1">IFERROR(OFFSET(CalculationsAndCharts!$AJ$32,'Transaction Summary'!E147,0,1,1),"")</f>
        <v/>
      </c>
      <c r="H147" s="305" t="str">
        <f t="shared" ca="1" si="22"/>
        <v/>
      </c>
      <c r="I147" s="307" t="str">
        <f t="shared" ca="1" si="23"/>
        <v/>
      </c>
      <c r="K147" s="303" t="str">
        <f ca="1">IFERROR(MATCH(TRUE,OFFSET(CalculationsAndCharts!$AN$33,K146,0,'Transaction Summary'!$C$2-K146,1),0)+K146,"")</f>
        <v/>
      </c>
      <c r="L147" s="304" t="str">
        <f ca="1">IFERROR(OFFSET(CalculationsAndCharts!$B$32,'Transaction Summary'!K147,0,1,1),"")</f>
        <v/>
      </c>
      <c r="M147" s="305" t="str">
        <f ca="1">IFERROR(OFFSET(CalculationsAndCharts!$AR$32,'Transaction Summary'!K147,0,1,1),"")</f>
        <v/>
      </c>
      <c r="N147" s="306" t="str">
        <f ca="1">IFERROR(MATCH(TRUE,OFFSET(CalculationsAndCharts!$AQ$33,N146,0,'Transaction Summary'!$C$2-N146,1),0)+N146,"")</f>
        <v/>
      </c>
      <c r="O147" s="304" t="str">
        <f ca="1">IFERROR(OFFSET(CalculationsAndCharts!$B$32,'Transaction Summary'!N147,0,1,1),"")</f>
        <v/>
      </c>
      <c r="P147" s="305" t="str">
        <f ca="1">IFERROR(OFFSET(CalculationsAndCharts!$AS$32,'Transaction Summary'!N147,0,1,1),"")</f>
        <v/>
      </c>
      <c r="Q147" s="305" t="str">
        <f t="shared" ca="1" si="24"/>
        <v/>
      </c>
      <c r="R147" s="307" t="str">
        <f t="shared" ca="1" si="25"/>
        <v/>
      </c>
    </row>
    <row r="148" spans="2:18" x14ac:dyDescent="0.25">
      <c r="B148" s="303" t="str">
        <f ca="1">IFERROR(MATCH(TRUE,OFFSET(CalculationsAndCharts!$AE$33,B147,0,'Transaction Summary'!$C$2-B147,1),0)+B147,"")</f>
        <v/>
      </c>
      <c r="C148" s="304" t="str">
        <f ca="1">IFERROR(OFFSET(CalculationsAndCharts!$B$32,'Transaction Summary'!B148,0,1,1),"")</f>
        <v/>
      </c>
      <c r="D148" s="305" t="str">
        <f ca="1">IFERROR(OFFSET(CalculationsAndCharts!$AI$32,'Transaction Summary'!B148,0,1,1),"")</f>
        <v/>
      </c>
      <c r="E148" s="306" t="str">
        <f ca="1">IFERROR(MATCH(TRUE,OFFSET(CalculationsAndCharts!$AH$33,E147,0,'Transaction Summary'!$C$2-E147,1),0)+E147,"")</f>
        <v/>
      </c>
      <c r="F148" s="304" t="str">
        <f ca="1">IFERROR(OFFSET(CalculationsAndCharts!$B$32,'Transaction Summary'!E148,0,1,1),"")</f>
        <v/>
      </c>
      <c r="G148" s="305" t="str">
        <f ca="1">IFERROR(OFFSET(CalculationsAndCharts!$AJ$32,'Transaction Summary'!E148,0,1,1),"")</f>
        <v/>
      </c>
      <c r="H148" s="305" t="str">
        <f t="shared" ca="1" si="22"/>
        <v/>
      </c>
      <c r="I148" s="307" t="str">
        <f t="shared" ca="1" si="23"/>
        <v/>
      </c>
      <c r="K148" s="303" t="str">
        <f ca="1">IFERROR(MATCH(TRUE,OFFSET(CalculationsAndCharts!$AN$33,K147,0,'Transaction Summary'!$C$2-K147,1),0)+K147,"")</f>
        <v/>
      </c>
      <c r="L148" s="304" t="str">
        <f ca="1">IFERROR(OFFSET(CalculationsAndCharts!$B$32,'Transaction Summary'!K148,0,1,1),"")</f>
        <v/>
      </c>
      <c r="M148" s="305" t="str">
        <f ca="1">IFERROR(OFFSET(CalculationsAndCharts!$AR$32,'Transaction Summary'!K148,0,1,1),"")</f>
        <v/>
      </c>
      <c r="N148" s="306" t="str">
        <f ca="1">IFERROR(MATCH(TRUE,OFFSET(CalculationsAndCharts!$AQ$33,N147,0,'Transaction Summary'!$C$2-N147,1),0)+N147,"")</f>
        <v/>
      </c>
      <c r="O148" s="304" t="str">
        <f ca="1">IFERROR(OFFSET(CalculationsAndCharts!$B$32,'Transaction Summary'!N148,0,1,1),"")</f>
        <v/>
      </c>
      <c r="P148" s="305" t="str">
        <f ca="1">IFERROR(OFFSET(CalculationsAndCharts!$AS$32,'Transaction Summary'!N148,0,1,1),"")</f>
        <v/>
      </c>
      <c r="Q148" s="305" t="str">
        <f t="shared" ca="1" si="24"/>
        <v/>
      </c>
      <c r="R148" s="307" t="str">
        <f t="shared" ca="1" si="25"/>
        <v/>
      </c>
    </row>
    <row r="149" spans="2:18" x14ac:dyDescent="0.25">
      <c r="B149" s="303" t="str">
        <f ca="1">IFERROR(MATCH(TRUE,OFFSET(CalculationsAndCharts!$AE$33,B148,0,'Transaction Summary'!$C$2-B148,1),0)+B148,"")</f>
        <v/>
      </c>
      <c r="C149" s="304" t="str">
        <f ca="1">IFERROR(OFFSET(CalculationsAndCharts!$B$32,'Transaction Summary'!B149,0,1,1),"")</f>
        <v/>
      </c>
      <c r="D149" s="305" t="str">
        <f ca="1">IFERROR(OFFSET(CalculationsAndCharts!$AI$32,'Transaction Summary'!B149,0,1,1),"")</f>
        <v/>
      </c>
      <c r="E149" s="306" t="str">
        <f ca="1">IFERROR(MATCH(TRUE,OFFSET(CalculationsAndCharts!$AH$33,E148,0,'Transaction Summary'!$C$2-E148,1),0)+E148,"")</f>
        <v/>
      </c>
      <c r="F149" s="304" t="str">
        <f ca="1">IFERROR(OFFSET(CalculationsAndCharts!$B$32,'Transaction Summary'!E149,0,1,1),"")</f>
        <v/>
      </c>
      <c r="G149" s="305" t="str">
        <f ca="1">IFERROR(OFFSET(CalculationsAndCharts!$AJ$32,'Transaction Summary'!E149,0,1,1),"")</f>
        <v/>
      </c>
      <c r="H149" s="305" t="str">
        <f t="shared" ca="1" si="22"/>
        <v/>
      </c>
      <c r="I149" s="307" t="str">
        <f t="shared" ca="1" si="23"/>
        <v/>
      </c>
      <c r="K149" s="303" t="str">
        <f ca="1">IFERROR(MATCH(TRUE,OFFSET(CalculationsAndCharts!$AN$33,K148,0,'Transaction Summary'!$C$2-K148,1),0)+K148,"")</f>
        <v/>
      </c>
      <c r="L149" s="304" t="str">
        <f ca="1">IFERROR(OFFSET(CalculationsAndCharts!$B$32,'Transaction Summary'!K149,0,1,1),"")</f>
        <v/>
      </c>
      <c r="M149" s="305" t="str">
        <f ca="1">IFERROR(OFFSET(CalculationsAndCharts!$AR$32,'Transaction Summary'!K149,0,1,1),"")</f>
        <v/>
      </c>
      <c r="N149" s="306" t="str">
        <f ca="1">IFERROR(MATCH(TRUE,OFFSET(CalculationsAndCharts!$AQ$33,N148,0,'Transaction Summary'!$C$2-N148,1),0)+N148,"")</f>
        <v/>
      </c>
      <c r="O149" s="304" t="str">
        <f ca="1">IFERROR(OFFSET(CalculationsAndCharts!$B$32,'Transaction Summary'!N149,0,1,1),"")</f>
        <v/>
      </c>
      <c r="P149" s="305" t="str">
        <f ca="1">IFERROR(OFFSET(CalculationsAndCharts!$AS$32,'Transaction Summary'!N149,0,1,1),"")</f>
        <v/>
      </c>
      <c r="Q149" s="305" t="str">
        <f t="shared" ca="1" si="24"/>
        <v/>
      </c>
      <c r="R149" s="307" t="str">
        <f t="shared" ca="1" si="25"/>
        <v/>
      </c>
    </row>
    <row r="150" spans="2:18" x14ac:dyDescent="0.25">
      <c r="B150" s="303" t="str">
        <f ca="1">IFERROR(MATCH(TRUE,OFFSET(CalculationsAndCharts!$AE$33,B149,0,'Transaction Summary'!$C$2-B149,1),0)+B149,"")</f>
        <v/>
      </c>
      <c r="C150" s="304" t="str">
        <f ca="1">IFERROR(OFFSET(CalculationsAndCharts!$B$32,'Transaction Summary'!B150,0,1,1),"")</f>
        <v/>
      </c>
      <c r="D150" s="305" t="str">
        <f ca="1">IFERROR(OFFSET(CalculationsAndCharts!$AI$32,'Transaction Summary'!B150,0,1,1),"")</f>
        <v/>
      </c>
      <c r="E150" s="306" t="str">
        <f ca="1">IFERROR(MATCH(TRUE,OFFSET(CalculationsAndCharts!$AH$33,E149,0,'Transaction Summary'!$C$2-E149,1),0)+E149,"")</f>
        <v/>
      </c>
      <c r="F150" s="304" t="str">
        <f ca="1">IFERROR(OFFSET(CalculationsAndCharts!$B$32,'Transaction Summary'!E150,0,1,1),"")</f>
        <v/>
      </c>
      <c r="G150" s="305" t="str">
        <f ca="1">IFERROR(OFFSET(CalculationsAndCharts!$AJ$32,'Transaction Summary'!E150,0,1,1),"")</f>
        <v/>
      </c>
      <c r="H150" s="305" t="str">
        <f t="shared" ca="1" si="22"/>
        <v/>
      </c>
      <c r="I150" s="307" t="str">
        <f t="shared" ca="1" si="23"/>
        <v/>
      </c>
      <c r="K150" s="303" t="str">
        <f ca="1">IFERROR(MATCH(TRUE,OFFSET(CalculationsAndCharts!$AN$33,K149,0,'Transaction Summary'!$C$2-K149,1),0)+K149,"")</f>
        <v/>
      </c>
      <c r="L150" s="304" t="str">
        <f ca="1">IFERROR(OFFSET(CalculationsAndCharts!$B$32,'Transaction Summary'!K150,0,1,1),"")</f>
        <v/>
      </c>
      <c r="M150" s="305" t="str">
        <f ca="1">IFERROR(OFFSET(CalculationsAndCharts!$AR$32,'Transaction Summary'!K150,0,1,1),"")</f>
        <v/>
      </c>
      <c r="N150" s="306" t="str">
        <f ca="1">IFERROR(MATCH(TRUE,OFFSET(CalculationsAndCharts!$AQ$33,N149,0,'Transaction Summary'!$C$2-N149,1),0)+N149,"")</f>
        <v/>
      </c>
      <c r="O150" s="304" t="str">
        <f ca="1">IFERROR(OFFSET(CalculationsAndCharts!$B$32,'Transaction Summary'!N150,0,1,1),"")</f>
        <v/>
      </c>
      <c r="P150" s="305" t="str">
        <f ca="1">IFERROR(OFFSET(CalculationsAndCharts!$AS$32,'Transaction Summary'!N150,0,1,1),"")</f>
        <v/>
      </c>
      <c r="Q150" s="305" t="str">
        <f t="shared" ca="1" si="24"/>
        <v/>
      </c>
      <c r="R150" s="307" t="str">
        <f t="shared" ca="1" si="25"/>
        <v/>
      </c>
    </row>
    <row r="151" spans="2:18" x14ac:dyDescent="0.25">
      <c r="B151" s="303" t="str">
        <f ca="1">IFERROR(MATCH(TRUE,OFFSET(CalculationsAndCharts!$AE$33,B150,0,'Transaction Summary'!$C$2-B150,1),0)+B150,"")</f>
        <v/>
      </c>
      <c r="C151" s="304" t="str">
        <f ca="1">IFERROR(OFFSET(CalculationsAndCharts!$B$32,'Transaction Summary'!B151,0,1,1),"")</f>
        <v/>
      </c>
      <c r="D151" s="305" t="str">
        <f ca="1">IFERROR(OFFSET(CalculationsAndCharts!$AI$32,'Transaction Summary'!B151,0,1,1),"")</f>
        <v/>
      </c>
      <c r="E151" s="306" t="str">
        <f ca="1">IFERROR(MATCH(TRUE,OFFSET(CalculationsAndCharts!$AH$33,E150,0,'Transaction Summary'!$C$2-E150,1),0)+E150,"")</f>
        <v/>
      </c>
      <c r="F151" s="304" t="str">
        <f ca="1">IFERROR(OFFSET(CalculationsAndCharts!$B$32,'Transaction Summary'!E151,0,1,1),"")</f>
        <v/>
      </c>
      <c r="G151" s="305" t="str">
        <f ca="1">IFERROR(OFFSET(CalculationsAndCharts!$AJ$32,'Transaction Summary'!E151,0,1,1),"")</f>
        <v/>
      </c>
      <c r="H151" s="305" t="str">
        <f t="shared" ca="1" si="22"/>
        <v/>
      </c>
      <c r="I151" s="307" t="str">
        <f t="shared" ca="1" si="23"/>
        <v/>
      </c>
      <c r="K151" s="303" t="str">
        <f ca="1">IFERROR(MATCH(TRUE,OFFSET(CalculationsAndCharts!$AN$33,K150,0,'Transaction Summary'!$C$2-K150,1),0)+K150,"")</f>
        <v/>
      </c>
      <c r="L151" s="304" t="str">
        <f ca="1">IFERROR(OFFSET(CalculationsAndCharts!$B$32,'Transaction Summary'!K151,0,1,1),"")</f>
        <v/>
      </c>
      <c r="M151" s="305" t="str">
        <f ca="1">IFERROR(OFFSET(CalculationsAndCharts!$AR$32,'Transaction Summary'!K151,0,1,1),"")</f>
        <v/>
      </c>
      <c r="N151" s="306" t="str">
        <f ca="1">IFERROR(MATCH(TRUE,OFFSET(CalculationsAndCharts!$AQ$33,N150,0,'Transaction Summary'!$C$2-N150,1),0)+N150,"")</f>
        <v/>
      </c>
      <c r="O151" s="304" t="str">
        <f ca="1">IFERROR(OFFSET(CalculationsAndCharts!$B$32,'Transaction Summary'!N151,0,1,1),"")</f>
        <v/>
      </c>
      <c r="P151" s="305" t="str">
        <f ca="1">IFERROR(OFFSET(CalculationsAndCharts!$AS$32,'Transaction Summary'!N151,0,1,1),"")</f>
        <v/>
      </c>
      <c r="Q151" s="305" t="str">
        <f t="shared" ca="1" si="24"/>
        <v/>
      </c>
      <c r="R151" s="307" t="str">
        <f t="shared" ca="1" si="25"/>
        <v/>
      </c>
    </row>
    <row r="152" spans="2:18" x14ac:dyDescent="0.25">
      <c r="B152" s="303" t="str">
        <f ca="1">IFERROR(MATCH(TRUE,OFFSET(CalculationsAndCharts!$AE$33,B151,0,'Transaction Summary'!$C$2-B151,1),0)+B151,"")</f>
        <v/>
      </c>
      <c r="C152" s="304" t="str">
        <f ca="1">IFERROR(OFFSET(CalculationsAndCharts!$B$32,'Transaction Summary'!B152,0,1,1),"")</f>
        <v/>
      </c>
      <c r="D152" s="305" t="str">
        <f ca="1">IFERROR(OFFSET(CalculationsAndCharts!$AI$32,'Transaction Summary'!B152,0,1,1),"")</f>
        <v/>
      </c>
      <c r="E152" s="306" t="str">
        <f ca="1">IFERROR(MATCH(TRUE,OFFSET(CalculationsAndCharts!$AH$33,E151,0,'Transaction Summary'!$C$2-E151,1),0)+E151,"")</f>
        <v/>
      </c>
      <c r="F152" s="304" t="str">
        <f ca="1">IFERROR(OFFSET(CalculationsAndCharts!$B$32,'Transaction Summary'!E152,0,1,1),"")</f>
        <v/>
      </c>
      <c r="G152" s="305" t="str">
        <f ca="1">IFERROR(OFFSET(CalculationsAndCharts!$AJ$32,'Transaction Summary'!E152,0,1,1),"")</f>
        <v/>
      </c>
      <c r="H152" s="305" t="str">
        <f t="shared" ca="1" si="22"/>
        <v/>
      </c>
      <c r="I152" s="307" t="str">
        <f t="shared" ca="1" si="23"/>
        <v/>
      </c>
      <c r="K152" s="303" t="str">
        <f ca="1">IFERROR(MATCH(TRUE,OFFSET(CalculationsAndCharts!$AN$33,K151,0,'Transaction Summary'!$C$2-K151,1),0)+K151,"")</f>
        <v/>
      </c>
      <c r="L152" s="304" t="str">
        <f ca="1">IFERROR(OFFSET(CalculationsAndCharts!$B$32,'Transaction Summary'!K152,0,1,1),"")</f>
        <v/>
      </c>
      <c r="M152" s="305" t="str">
        <f ca="1">IFERROR(OFFSET(CalculationsAndCharts!$AR$32,'Transaction Summary'!K152,0,1,1),"")</f>
        <v/>
      </c>
      <c r="N152" s="306" t="str">
        <f ca="1">IFERROR(MATCH(TRUE,OFFSET(CalculationsAndCharts!$AQ$33,N151,0,'Transaction Summary'!$C$2-N151,1),0)+N151,"")</f>
        <v/>
      </c>
      <c r="O152" s="304" t="str">
        <f ca="1">IFERROR(OFFSET(CalculationsAndCharts!$B$32,'Transaction Summary'!N152,0,1,1),"")</f>
        <v/>
      </c>
      <c r="P152" s="305" t="str">
        <f ca="1">IFERROR(OFFSET(CalculationsAndCharts!$AS$32,'Transaction Summary'!N152,0,1,1),"")</f>
        <v/>
      </c>
      <c r="Q152" s="305" t="str">
        <f t="shared" ca="1" si="24"/>
        <v/>
      </c>
      <c r="R152" s="307" t="str">
        <f t="shared" ca="1" si="25"/>
        <v/>
      </c>
    </row>
    <row r="153" spans="2:18" x14ac:dyDescent="0.25">
      <c r="B153" s="303" t="str">
        <f ca="1">IFERROR(MATCH(TRUE,OFFSET(CalculationsAndCharts!$AE$33,B152,0,'Transaction Summary'!$C$2-B152,1),0)+B152,"")</f>
        <v/>
      </c>
      <c r="C153" s="304" t="str">
        <f ca="1">IFERROR(OFFSET(CalculationsAndCharts!$B$32,'Transaction Summary'!B153,0,1,1),"")</f>
        <v/>
      </c>
      <c r="D153" s="305" t="str">
        <f ca="1">IFERROR(OFFSET(CalculationsAndCharts!$AI$32,'Transaction Summary'!B153,0,1,1),"")</f>
        <v/>
      </c>
      <c r="E153" s="306" t="str">
        <f ca="1">IFERROR(MATCH(TRUE,OFFSET(CalculationsAndCharts!$AH$33,E152,0,'Transaction Summary'!$C$2-E152,1),0)+E152,"")</f>
        <v/>
      </c>
      <c r="F153" s="304" t="str">
        <f ca="1">IFERROR(OFFSET(CalculationsAndCharts!$B$32,'Transaction Summary'!E153,0,1,1),"")</f>
        <v/>
      </c>
      <c r="G153" s="305" t="str">
        <f ca="1">IFERROR(OFFSET(CalculationsAndCharts!$AJ$32,'Transaction Summary'!E153,0,1,1),"")</f>
        <v/>
      </c>
      <c r="H153" s="305" t="str">
        <f t="shared" ca="1" si="22"/>
        <v/>
      </c>
      <c r="I153" s="307" t="str">
        <f t="shared" ca="1" si="23"/>
        <v/>
      </c>
      <c r="K153" s="303" t="str">
        <f ca="1">IFERROR(MATCH(TRUE,OFFSET(CalculationsAndCharts!$AN$33,K152,0,'Transaction Summary'!$C$2-K152,1),0)+K152,"")</f>
        <v/>
      </c>
      <c r="L153" s="304" t="str">
        <f ca="1">IFERROR(OFFSET(CalculationsAndCharts!$B$32,'Transaction Summary'!K153,0,1,1),"")</f>
        <v/>
      </c>
      <c r="M153" s="305" t="str">
        <f ca="1">IFERROR(OFFSET(CalculationsAndCharts!$AR$32,'Transaction Summary'!K153,0,1,1),"")</f>
        <v/>
      </c>
      <c r="N153" s="306" t="str">
        <f ca="1">IFERROR(MATCH(TRUE,OFFSET(CalculationsAndCharts!$AQ$33,N152,0,'Transaction Summary'!$C$2-N152,1),0)+N152,"")</f>
        <v/>
      </c>
      <c r="O153" s="304" t="str">
        <f ca="1">IFERROR(OFFSET(CalculationsAndCharts!$B$32,'Transaction Summary'!N153,0,1,1),"")</f>
        <v/>
      </c>
      <c r="P153" s="305" t="str">
        <f ca="1">IFERROR(OFFSET(CalculationsAndCharts!$AS$32,'Transaction Summary'!N153,0,1,1),"")</f>
        <v/>
      </c>
      <c r="Q153" s="305" t="str">
        <f t="shared" ca="1" si="24"/>
        <v/>
      </c>
      <c r="R153" s="307" t="str">
        <f t="shared" ca="1" si="25"/>
        <v/>
      </c>
    </row>
    <row r="154" spans="2:18" x14ac:dyDescent="0.25">
      <c r="B154" s="303" t="str">
        <f ca="1">IFERROR(MATCH(TRUE,OFFSET(CalculationsAndCharts!$AE$33,B153,0,'Transaction Summary'!$C$2-B153,1),0)+B153,"")</f>
        <v/>
      </c>
      <c r="C154" s="304" t="str">
        <f ca="1">IFERROR(OFFSET(CalculationsAndCharts!$B$32,'Transaction Summary'!B154,0,1,1),"")</f>
        <v/>
      </c>
      <c r="D154" s="305" t="str">
        <f ca="1">IFERROR(OFFSET(CalculationsAndCharts!$AI$32,'Transaction Summary'!B154,0,1,1),"")</f>
        <v/>
      </c>
      <c r="E154" s="306" t="str">
        <f ca="1">IFERROR(MATCH(TRUE,OFFSET(CalculationsAndCharts!$AH$33,E153,0,'Transaction Summary'!$C$2-E153,1),0)+E153,"")</f>
        <v/>
      </c>
      <c r="F154" s="304" t="str">
        <f ca="1">IFERROR(OFFSET(CalculationsAndCharts!$B$32,'Transaction Summary'!E154,0,1,1),"")</f>
        <v/>
      </c>
      <c r="G154" s="305" t="str">
        <f ca="1">IFERROR(OFFSET(CalculationsAndCharts!$AJ$32,'Transaction Summary'!E154,0,1,1),"")</f>
        <v/>
      </c>
      <c r="H154" s="305" t="str">
        <f t="shared" ca="1" si="22"/>
        <v/>
      </c>
      <c r="I154" s="307" t="str">
        <f t="shared" ca="1" si="23"/>
        <v/>
      </c>
      <c r="K154" s="303" t="str">
        <f ca="1">IFERROR(MATCH(TRUE,OFFSET(CalculationsAndCharts!$AN$33,K153,0,'Transaction Summary'!$C$2-K153,1),0)+K153,"")</f>
        <v/>
      </c>
      <c r="L154" s="304" t="str">
        <f ca="1">IFERROR(OFFSET(CalculationsAndCharts!$B$32,'Transaction Summary'!K154,0,1,1),"")</f>
        <v/>
      </c>
      <c r="M154" s="305" t="str">
        <f ca="1">IFERROR(OFFSET(CalculationsAndCharts!$AR$32,'Transaction Summary'!K154,0,1,1),"")</f>
        <v/>
      </c>
      <c r="N154" s="306" t="str">
        <f ca="1">IFERROR(MATCH(TRUE,OFFSET(CalculationsAndCharts!$AQ$33,N153,0,'Transaction Summary'!$C$2-N153,1),0)+N153,"")</f>
        <v/>
      </c>
      <c r="O154" s="304" t="str">
        <f ca="1">IFERROR(OFFSET(CalculationsAndCharts!$B$32,'Transaction Summary'!N154,0,1,1),"")</f>
        <v/>
      </c>
      <c r="P154" s="305" t="str">
        <f ca="1">IFERROR(OFFSET(CalculationsAndCharts!$AS$32,'Transaction Summary'!N154,0,1,1),"")</f>
        <v/>
      </c>
      <c r="Q154" s="305" t="str">
        <f t="shared" ca="1" si="24"/>
        <v/>
      </c>
      <c r="R154" s="307" t="str">
        <f t="shared" ca="1" si="25"/>
        <v/>
      </c>
    </row>
    <row r="155" spans="2:18" x14ac:dyDescent="0.25">
      <c r="B155" s="303" t="str">
        <f ca="1">IFERROR(MATCH(TRUE,OFFSET(CalculationsAndCharts!$AE$33,B154,0,'Transaction Summary'!$C$2-B154,1),0)+B154,"")</f>
        <v/>
      </c>
      <c r="C155" s="304" t="str">
        <f ca="1">IFERROR(OFFSET(CalculationsAndCharts!$B$32,'Transaction Summary'!B155,0,1,1),"")</f>
        <v/>
      </c>
      <c r="D155" s="305" t="str">
        <f ca="1">IFERROR(OFFSET(CalculationsAndCharts!$AI$32,'Transaction Summary'!B155,0,1,1),"")</f>
        <v/>
      </c>
      <c r="E155" s="306" t="str">
        <f ca="1">IFERROR(MATCH(TRUE,OFFSET(CalculationsAndCharts!$AH$33,E154,0,'Transaction Summary'!$C$2-E154,1),0)+E154,"")</f>
        <v/>
      </c>
      <c r="F155" s="304" t="str">
        <f ca="1">IFERROR(OFFSET(CalculationsAndCharts!$B$32,'Transaction Summary'!E155,0,1,1),"")</f>
        <v/>
      </c>
      <c r="G155" s="305" t="str">
        <f ca="1">IFERROR(OFFSET(CalculationsAndCharts!$AJ$32,'Transaction Summary'!E155,0,1,1),"")</f>
        <v/>
      </c>
      <c r="H155" s="305" t="str">
        <f t="shared" ca="1" si="22"/>
        <v/>
      </c>
      <c r="I155" s="307" t="str">
        <f t="shared" ca="1" si="23"/>
        <v/>
      </c>
      <c r="K155" s="303" t="str">
        <f ca="1">IFERROR(MATCH(TRUE,OFFSET(CalculationsAndCharts!$AN$33,K154,0,'Transaction Summary'!$C$2-K154,1),0)+K154,"")</f>
        <v/>
      </c>
      <c r="L155" s="304" t="str">
        <f ca="1">IFERROR(OFFSET(CalculationsAndCharts!$B$32,'Transaction Summary'!K155,0,1,1),"")</f>
        <v/>
      </c>
      <c r="M155" s="305" t="str">
        <f ca="1">IFERROR(OFFSET(CalculationsAndCharts!$AR$32,'Transaction Summary'!K155,0,1,1),"")</f>
        <v/>
      </c>
      <c r="N155" s="306" t="str">
        <f ca="1">IFERROR(MATCH(TRUE,OFFSET(CalculationsAndCharts!$AQ$33,N154,0,'Transaction Summary'!$C$2-N154,1),0)+N154,"")</f>
        <v/>
      </c>
      <c r="O155" s="304" t="str">
        <f ca="1">IFERROR(OFFSET(CalculationsAndCharts!$B$32,'Transaction Summary'!N155,0,1,1),"")</f>
        <v/>
      </c>
      <c r="P155" s="305" t="str">
        <f ca="1">IFERROR(OFFSET(CalculationsAndCharts!$AS$32,'Transaction Summary'!N155,0,1,1),"")</f>
        <v/>
      </c>
      <c r="Q155" s="305" t="str">
        <f t="shared" ca="1" si="24"/>
        <v/>
      </c>
      <c r="R155" s="307" t="str">
        <f t="shared" ca="1" si="25"/>
        <v/>
      </c>
    </row>
    <row r="156" spans="2:18" x14ac:dyDescent="0.25">
      <c r="B156" s="303" t="str">
        <f ca="1">IFERROR(MATCH(TRUE,OFFSET(CalculationsAndCharts!$AE$33,B155,0,'Transaction Summary'!$C$2-B155,1),0)+B155,"")</f>
        <v/>
      </c>
      <c r="C156" s="304" t="str">
        <f ca="1">IFERROR(OFFSET(CalculationsAndCharts!$B$32,'Transaction Summary'!B156,0,1,1),"")</f>
        <v/>
      </c>
      <c r="D156" s="305" t="str">
        <f ca="1">IFERROR(OFFSET(CalculationsAndCharts!$AI$32,'Transaction Summary'!B156,0,1,1),"")</f>
        <v/>
      </c>
      <c r="E156" s="306" t="str">
        <f ca="1">IFERROR(MATCH(TRUE,OFFSET(CalculationsAndCharts!$AH$33,E155,0,'Transaction Summary'!$C$2-E155,1),0)+E155,"")</f>
        <v/>
      </c>
      <c r="F156" s="304" t="str">
        <f ca="1">IFERROR(OFFSET(CalculationsAndCharts!$B$32,'Transaction Summary'!E156,0,1,1),"")</f>
        <v/>
      </c>
      <c r="G156" s="305" t="str">
        <f ca="1">IFERROR(OFFSET(CalculationsAndCharts!$AJ$32,'Transaction Summary'!E156,0,1,1),"")</f>
        <v/>
      </c>
      <c r="H156" s="305" t="str">
        <f t="shared" ca="1" si="22"/>
        <v/>
      </c>
      <c r="I156" s="307" t="str">
        <f t="shared" ca="1" si="23"/>
        <v/>
      </c>
      <c r="K156" s="303" t="str">
        <f ca="1">IFERROR(MATCH(TRUE,OFFSET(CalculationsAndCharts!$AN$33,K155,0,'Transaction Summary'!$C$2-K155,1),0)+K155,"")</f>
        <v/>
      </c>
      <c r="L156" s="304" t="str">
        <f ca="1">IFERROR(OFFSET(CalculationsAndCharts!$B$32,'Transaction Summary'!K156,0,1,1),"")</f>
        <v/>
      </c>
      <c r="M156" s="305" t="str">
        <f ca="1">IFERROR(OFFSET(CalculationsAndCharts!$AR$32,'Transaction Summary'!K156,0,1,1),"")</f>
        <v/>
      </c>
      <c r="N156" s="306" t="str">
        <f ca="1">IFERROR(MATCH(TRUE,OFFSET(CalculationsAndCharts!$AQ$33,N155,0,'Transaction Summary'!$C$2-N155,1),0)+N155,"")</f>
        <v/>
      </c>
      <c r="O156" s="304" t="str">
        <f ca="1">IFERROR(OFFSET(CalculationsAndCharts!$B$32,'Transaction Summary'!N156,0,1,1),"")</f>
        <v/>
      </c>
      <c r="P156" s="305" t="str">
        <f ca="1">IFERROR(OFFSET(CalculationsAndCharts!$AS$32,'Transaction Summary'!N156,0,1,1),"")</f>
        <v/>
      </c>
      <c r="Q156" s="305" t="str">
        <f t="shared" ca="1" si="24"/>
        <v/>
      </c>
      <c r="R156" s="307" t="str">
        <f t="shared" ca="1" si="25"/>
        <v/>
      </c>
    </row>
    <row r="157" spans="2:18" x14ac:dyDescent="0.25">
      <c r="B157" s="303" t="str">
        <f ca="1">IFERROR(MATCH(TRUE,OFFSET(CalculationsAndCharts!$AE$33,B156,0,'Transaction Summary'!$C$2-B156,1),0)+B156,"")</f>
        <v/>
      </c>
      <c r="C157" s="304" t="str">
        <f ca="1">IFERROR(OFFSET(CalculationsAndCharts!$B$32,'Transaction Summary'!B157,0,1,1),"")</f>
        <v/>
      </c>
      <c r="D157" s="305" t="str">
        <f ca="1">IFERROR(OFFSET(CalculationsAndCharts!$AI$32,'Transaction Summary'!B157,0,1,1),"")</f>
        <v/>
      </c>
      <c r="E157" s="306" t="str">
        <f ca="1">IFERROR(MATCH(TRUE,OFFSET(CalculationsAndCharts!$AH$33,E156,0,'Transaction Summary'!$C$2-E156,1),0)+E156,"")</f>
        <v/>
      </c>
      <c r="F157" s="304" t="str">
        <f ca="1">IFERROR(OFFSET(CalculationsAndCharts!$B$32,'Transaction Summary'!E157,0,1,1),"")</f>
        <v/>
      </c>
      <c r="G157" s="305" t="str">
        <f ca="1">IFERROR(OFFSET(CalculationsAndCharts!$AJ$32,'Transaction Summary'!E157,0,1,1),"")</f>
        <v/>
      </c>
      <c r="H157" s="305" t="str">
        <f t="shared" ca="1" si="22"/>
        <v/>
      </c>
      <c r="I157" s="307" t="str">
        <f t="shared" ca="1" si="23"/>
        <v/>
      </c>
      <c r="K157" s="303" t="str">
        <f ca="1">IFERROR(MATCH(TRUE,OFFSET(CalculationsAndCharts!$AN$33,K156,0,'Transaction Summary'!$C$2-K156,1),0)+K156,"")</f>
        <v/>
      </c>
      <c r="L157" s="304" t="str">
        <f ca="1">IFERROR(OFFSET(CalculationsAndCharts!$B$32,'Transaction Summary'!K157,0,1,1),"")</f>
        <v/>
      </c>
      <c r="M157" s="305" t="str">
        <f ca="1">IFERROR(OFFSET(CalculationsAndCharts!$AR$32,'Transaction Summary'!K157,0,1,1),"")</f>
        <v/>
      </c>
      <c r="N157" s="306" t="str">
        <f ca="1">IFERROR(MATCH(TRUE,OFFSET(CalculationsAndCharts!$AQ$33,N156,0,'Transaction Summary'!$C$2-N156,1),0)+N156,"")</f>
        <v/>
      </c>
      <c r="O157" s="304" t="str">
        <f ca="1">IFERROR(OFFSET(CalculationsAndCharts!$B$32,'Transaction Summary'!N157,0,1,1),"")</f>
        <v/>
      </c>
      <c r="P157" s="305" t="str">
        <f ca="1">IFERROR(OFFSET(CalculationsAndCharts!$AS$32,'Transaction Summary'!N157,0,1,1),"")</f>
        <v/>
      </c>
      <c r="Q157" s="305" t="str">
        <f t="shared" ca="1" si="24"/>
        <v/>
      </c>
      <c r="R157" s="307" t="str">
        <f t="shared" ca="1" si="25"/>
        <v/>
      </c>
    </row>
    <row r="158" spans="2:18" x14ac:dyDescent="0.25">
      <c r="B158" s="303" t="str">
        <f ca="1">IFERROR(MATCH(TRUE,OFFSET(CalculationsAndCharts!$AE$33,B157,0,'Transaction Summary'!$C$2-B157,1),0)+B157,"")</f>
        <v/>
      </c>
      <c r="C158" s="304" t="str">
        <f ca="1">IFERROR(OFFSET(CalculationsAndCharts!$B$32,'Transaction Summary'!B158,0,1,1),"")</f>
        <v/>
      </c>
      <c r="D158" s="305" t="str">
        <f ca="1">IFERROR(OFFSET(CalculationsAndCharts!$AI$32,'Transaction Summary'!B158,0,1,1),"")</f>
        <v/>
      </c>
      <c r="E158" s="306" t="str">
        <f ca="1">IFERROR(MATCH(TRUE,OFFSET(CalculationsAndCharts!$AH$33,E157,0,'Transaction Summary'!$C$2-E157,1),0)+E157,"")</f>
        <v/>
      </c>
      <c r="F158" s="304" t="str">
        <f ca="1">IFERROR(OFFSET(CalculationsAndCharts!$B$32,'Transaction Summary'!E158,0,1,1),"")</f>
        <v/>
      </c>
      <c r="G158" s="305" t="str">
        <f ca="1">IFERROR(OFFSET(CalculationsAndCharts!$AJ$32,'Transaction Summary'!E158,0,1,1),"")</f>
        <v/>
      </c>
      <c r="H158" s="305" t="str">
        <f t="shared" ca="1" si="22"/>
        <v/>
      </c>
      <c r="I158" s="307" t="str">
        <f t="shared" ca="1" si="23"/>
        <v/>
      </c>
      <c r="K158" s="303" t="str">
        <f ca="1">IFERROR(MATCH(TRUE,OFFSET(CalculationsAndCharts!$AN$33,K157,0,'Transaction Summary'!$C$2-K157,1),0)+K157,"")</f>
        <v/>
      </c>
      <c r="L158" s="304" t="str">
        <f ca="1">IFERROR(OFFSET(CalculationsAndCharts!$B$32,'Transaction Summary'!K158,0,1,1),"")</f>
        <v/>
      </c>
      <c r="M158" s="305" t="str">
        <f ca="1">IFERROR(OFFSET(CalculationsAndCharts!$AR$32,'Transaction Summary'!K158,0,1,1),"")</f>
        <v/>
      </c>
      <c r="N158" s="306" t="str">
        <f ca="1">IFERROR(MATCH(TRUE,OFFSET(CalculationsAndCharts!$AQ$33,N157,0,'Transaction Summary'!$C$2-N157,1),0)+N157,"")</f>
        <v/>
      </c>
      <c r="O158" s="304" t="str">
        <f ca="1">IFERROR(OFFSET(CalculationsAndCharts!$B$32,'Transaction Summary'!N158,0,1,1),"")</f>
        <v/>
      </c>
      <c r="P158" s="305" t="str">
        <f ca="1">IFERROR(OFFSET(CalculationsAndCharts!$AS$32,'Transaction Summary'!N158,0,1,1),"")</f>
        <v/>
      </c>
      <c r="Q158" s="305" t="str">
        <f t="shared" ca="1" si="24"/>
        <v/>
      </c>
      <c r="R158" s="307" t="str">
        <f t="shared" ca="1" si="25"/>
        <v/>
      </c>
    </row>
    <row r="159" spans="2:18" x14ac:dyDescent="0.25">
      <c r="B159" s="303" t="str">
        <f ca="1">IFERROR(MATCH(TRUE,OFFSET(CalculationsAndCharts!$AE$33,B158,0,'Transaction Summary'!$C$2-B158,1),0)+B158,"")</f>
        <v/>
      </c>
      <c r="C159" s="304" t="str">
        <f ca="1">IFERROR(OFFSET(CalculationsAndCharts!$B$32,'Transaction Summary'!B159,0,1,1),"")</f>
        <v/>
      </c>
      <c r="D159" s="305" t="str">
        <f ca="1">IFERROR(OFFSET(CalculationsAndCharts!$AI$32,'Transaction Summary'!B159,0,1,1),"")</f>
        <v/>
      </c>
      <c r="E159" s="306" t="str">
        <f ca="1">IFERROR(MATCH(TRUE,OFFSET(CalculationsAndCharts!$AH$33,E158,0,'Transaction Summary'!$C$2-E158,1),0)+E158,"")</f>
        <v/>
      </c>
      <c r="F159" s="304" t="str">
        <f ca="1">IFERROR(OFFSET(CalculationsAndCharts!$B$32,'Transaction Summary'!E159,0,1,1),"")</f>
        <v/>
      </c>
      <c r="G159" s="305" t="str">
        <f ca="1">IFERROR(OFFSET(CalculationsAndCharts!$AJ$32,'Transaction Summary'!E159,0,1,1),"")</f>
        <v/>
      </c>
      <c r="H159" s="305" t="str">
        <f t="shared" ca="1" si="22"/>
        <v/>
      </c>
      <c r="I159" s="307" t="str">
        <f t="shared" ca="1" si="23"/>
        <v/>
      </c>
      <c r="K159" s="303" t="str">
        <f ca="1">IFERROR(MATCH(TRUE,OFFSET(CalculationsAndCharts!$AN$33,K158,0,'Transaction Summary'!$C$2-K158,1),0)+K158,"")</f>
        <v/>
      </c>
      <c r="L159" s="304" t="str">
        <f ca="1">IFERROR(OFFSET(CalculationsAndCharts!$B$32,'Transaction Summary'!K159,0,1,1),"")</f>
        <v/>
      </c>
      <c r="M159" s="305" t="str">
        <f ca="1">IFERROR(OFFSET(CalculationsAndCharts!$AR$32,'Transaction Summary'!K159,0,1,1),"")</f>
        <v/>
      </c>
      <c r="N159" s="306" t="str">
        <f ca="1">IFERROR(MATCH(TRUE,OFFSET(CalculationsAndCharts!$AQ$33,N158,0,'Transaction Summary'!$C$2-N158,1),0)+N158,"")</f>
        <v/>
      </c>
      <c r="O159" s="304" t="str">
        <f ca="1">IFERROR(OFFSET(CalculationsAndCharts!$B$32,'Transaction Summary'!N159,0,1,1),"")</f>
        <v/>
      </c>
      <c r="P159" s="305" t="str">
        <f ca="1">IFERROR(OFFSET(CalculationsAndCharts!$AS$32,'Transaction Summary'!N159,0,1,1),"")</f>
        <v/>
      </c>
      <c r="Q159" s="305" t="str">
        <f t="shared" ca="1" si="24"/>
        <v/>
      </c>
      <c r="R159" s="307" t="str">
        <f t="shared" ca="1" si="25"/>
        <v/>
      </c>
    </row>
    <row r="160" spans="2:18" x14ac:dyDescent="0.25">
      <c r="B160" s="303" t="str">
        <f ca="1">IFERROR(MATCH(TRUE,OFFSET(CalculationsAndCharts!$AE$33,B159,0,'Transaction Summary'!$C$2-B159,1),0)+B159,"")</f>
        <v/>
      </c>
      <c r="C160" s="304" t="str">
        <f ca="1">IFERROR(OFFSET(CalculationsAndCharts!$B$32,'Transaction Summary'!B160,0,1,1),"")</f>
        <v/>
      </c>
      <c r="D160" s="305" t="str">
        <f ca="1">IFERROR(OFFSET(CalculationsAndCharts!$AI$32,'Transaction Summary'!B160,0,1,1),"")</f>
        <v/>
      </c>
      <c r="E160" s="306" t="str">
        <f ca="1">IFERROR(MATCH(TRUE,OFFSET(CalculationsAndCharts!$AH$33,E159,0,'Transaction Summary'!$C$2-E159,1),0)+E159,"")</f>
        <v/>
      </c>
      <c r="F160" s="304" t="str">
        <f ca="1">IFERROR(OFFSET(CalculationsAndCharts!$B$32,'Transaction Summary'!E160,0,1,1),"")</f>
        <v/>
      </c>
      <c r="G160" s="305" t="str">
        <f ca="1">IFERROR(OFFSET(CalculationsAndCharts!$AJ$32,'Transaction Summary'!E160,0,1,1),"")</f>
        <v/>
      </c>
      <c r="H160" s="305" t="str">
        <f t="shared" ca="1" si="22"/>
        <v/>
      </c>
      <c r="I160" s="307" t="str">
        <f t="shared" ca="1" si="23"/>
        <v/>
      </c>
      <c r="K160" s="303" t="str">
        <f ca="1">IFERROR(MATCH(TRUE,OFFSET(CalculationsAndCharts!$AN$33,K159,0,'Transaction Summary'!$C$2-K159,1),0)+K159,"")</f>
        <v/>
      </c>
      <c r="L160" s="304" t="str">
        <f ca="1">IFERROR(OFFSET(CalculationsAndCharts!$B$32,'Transaction Summary'!K160,0,1,1),"")</f>
        <v/>
      </c>
      <c r="M160" s="305" t="str">
        <f ca="1">IFERROR(OFFSET(CalculationsAndCharts!$AR$32,'Transaction Summary'!K160,0,1,1),"")</f>
        <v/>
      </c>
      <c r="N160" s="306" t="str">
        <f ca="1">IFERROR(MATCH(TRUE,OFFSET(CalculationsAndCharts!$AQ$33,N159,0,'Transaction Summary'!$C$2-N159,1),0)+N159,"")</f>
        <v/>
      </c>
      <c r="O160" s="304" t="str">
        <f ca="1">IFERROR(OFFSET(CalculationsAndCharts!$B$32,'Transaction Summary'!N160,0,1,1),"")</f>
        <v/>
      </c>
      <c r="P160" s="305" t="str">
        <f ca="1">IFERROR(OFFSET(CalculationsAndCharts!$AS$32,'Transaction Summary'!N160,0,1,1),"")</f>
        <v/>
      </c>
      <c r="Q160" s="305" t="str">
        <f t="shared" ca="1" si="24"/>
        <v/>
      </c>
      <c r="R160" s="307" t="str">
        <f t="shared" ca="1" si="25"/>
        <v/>
      </c>
    </row>
    <row r="161" spans="2:18" x14ac:dyDescent="0.25">
      <c r="B161" s="303" t="str">
        <f ca="1">IFERROR(MATCH(TRUE,OFFSET(CalculationsAndCharts!$AE$33,B160,0,'Transaction Summary'!$C$2-B160,1),0)+B160,"")</f>
        <v/>
      </c>
      <c r="C161" s="304" t="str">
        <f ca="1">IFERROR(OFFSET(CalculationsAndCharts!$B$32,'Transaction Summary'!B161,0,1,1),"")</f>
        <v/>
      </c>
      <c r="D161" s="305" t="str">
        <f ca="1">IFERROR(OFFSET(CalculationsAndCharts!$AI$32,'Transaction Summary'!B161,0,1,1),"")</f>
        <v/>
      </c>
      <c r="E161" s="306" t="str">
        <f ca="1">IFERROR(MATCH(TRUE,OFFSET(CalculationsAndCharts!$AH$33,E160,0,'Transaction Summary'!$C$2-E160,1),0)+E160,"")</f>
        <v/>
      </c>
      <c r="F161" s="304" t="str">
        <f ca="1">IFERROR(OFFSET(CalculationsAndCharts!$B$32,'Transaction Summary'!E161,0,1,1),"")</f>
        <v/>
      </c>
      <c r="G161" s="305" t="str">
        <f ca="1">IFERROR(OFFSET(CalculationsAndCharts!$AJ$32,'Transaction Summary'!E161,0,1,1),"")</f>
        <v/>
      </c>
      <c r="H161" s="305" t="str">
        <f t="shared" ca="1" si="22"/>
        <v/>
      </c>
      <c r="I161" s="307" t="str">
        <f t="shared" ca="1" si="23"/>
        <v/>
      </c>
      <c r="K161" s="303" t="str">
        <f ca="1">IFERROR(MATCH(TRUE,OFFSET(CalculationsAndCharts!$AN$33,K160,0,'Transaction Summary'!$C$2-K160,1),0)+K160,"")</f>
        <v/>
      </c>
      <c r="L161" s="304" t="str">
        <f ca="1">IFERROR(OFFSET(CalculationsAndCharts!$B$32,'Transaction Summary'!K161,0,1,1),"")</f>
        <v/>
      </c>
      <c r="M161" s="305" t="str">
        <f ca="1">IFERROR(OFFSET(CalculationsAndCharts!$AR$32,'Transaction Summary'!K161,0,1,1),"")</f>
        <v/>
      </c>
      <c r="N161" s="306" t="str">
        <f ca="1">IFERROR(MATCH(TRUE,OFFSET(CalculationsAndCharts!$AQ$33,N160,0,'Transaction Summary'!$C$2-N160,1),0)+N160,"")</f>
        <v/>
      </c>
      <c r="O161" s="304" t="str">
        <f ca="1">IFERROR(OFFSET(CalculationsAndCharts!$B$32,'Transaction Summary'!N161,0,1,1),"")</f>
        <v/>
      </c>
      <c r="P161" s="305" t="str">
        <f ca="1">IFERROR(OFFSET(CalculationsAndCharts!$AS$32,'Transaction Summary'!N161,0,1,1),"")</f>
        <v/>
      </c>
      <c r="Q161" s="305" t="str">
        <f t="shared" ca="1" si="24"/>
        <v/>
      </c>
      <c r="R161" s="307" t="str">
        <f t="shared" ca="1" si="25"/>
        <v/>
      </c>
    </row>
    <row r="162" spans="2:18" x14ac:dyDescent="0.25">
      <c r="B162" s="303" t="str">
        <f ca="1">IFERROR(MATCH(TRUE,OFFSET(CalculationsAndCharts!$AE$33,B161,0,'Transaction Summary'!$C$2-B161,1),0)+B161,"")</f>
        <v/>
      </c>
      <c r="C162" s="304" t="str">
        <f ca="1">IFERROR(OFFSET(CalculationsAndCharts!$B$32,'Transaction Summary'!B162,0,1,1),"")</f>
        <v/>
      </c>
      <c r="D162" s="305" t="str">
        <f ca="1">IFERROR(OFFSET(CalculationsAndCharts!$AI$32,'Transaction Summary'!B162,0,1,1),"")</f>
        <v/>
      </c>
      <c r="E162" s="306" t="str">
        <f ca="1">IFERROR(MATCH(TRUE,OFFSET(CalculationsAndCharts!$AH$33,E161,0,'Transaction Summary'!$C$2-E161,1),0)+E161,"")</f>
        <v/>
      </c>
      <c r="F162" s="304" t="str">
        <f ca="1">IFERROR(OFFSET(CalculationsAndCharts!$B$32,'Transaction Summary'!E162,0,1,1),"")</f>
        <v/>
      </c>
      <c r="G162" s="305" t="str">
        <f ca="1">IFERROR(OFFSET(CalculationsAndCharts!$AJ$32,'Transaction Summary'!E162,0,1,1),"")</f>
        <v/>
      </c>
      <c r="H162" s="305" t="str">
        <f t="shared" ref="H162:H225" ca="1" si="26">IFERROR(G162-D162,"")</f>
        <v/>
      </c>
      <c r="I162" s="307" t="str">
        <f t="shared" ref="I162:I225" ca="1" si="27">IFERROR(H162+IF(""=I163,0,I163),"")</f>
        <v/>
      </c>
      <c r="K162" s="303" t="str">
        <f ca="1">IFERROR(MATCH(TRUE,OFFSET(CalculationsAndCharts!$AN$33,K161,0,'Transaction Summary'!$C$2-K161,1),0)+K161,"")</f>
        <v/>
      </c>
      <c r="L162" s="304" t="str">
        <f ca="1">IFERROR(OFFSET(CalculationsAndCharts!$B$32,'Transaction Summary'!K162,0,1,1),"")</f>
        <v/>
      </c>
      <c r="M162" s="305" t="str">
        <f ca="1">IFERROR(OFFSET(CalculationsAndCharts!$AR$32,'Transaction Summary'!K162,0,1,1),"")</f>
        <v/>
      </c>
      <c r="N162" s="306" t="str">
        <f ca="1">IFERROR(MATCH(TRUE,OFFSET(CalculationsAndCharts!$AQ$33,N161,0,'Transaction Summary'!$C$2-N161,1),0)+N161,"")</f>
        <v/>
      </c>
      <c r="O162" s="304" t="str">
        <f ca="1">IFERROR(OFFSET(CalculationsAndCharts!$B$32,'Transaction Summary'!N162,0,1,1),"")</f>
        <v/>
      </c>
      <c r="P162" s="305" t="str">
        <f ca="1">IFERROR(OFFSET(CalculationsAndCharts!$AS$32,'Transaction Summary'!N162,0,1,1),"")</f>
        <v/>
      </c>
      <c r="Q162" s="305" t="str">
        <f t="shared" ca="1" si="24"/>
        <v/>
      </c>
      <c r="R162" s="307" t="str">
        <f t="shared" ca="1" si="25"/>
        <v/>
      </c>
    </row>
    <row r="163" spans="2:18" x14ac:dyDescent="0.25">
      <c r="B163" s="303" t="str">
        <f ca="1">IFERROR(MATCH(TRUE,OFFSET(CalculationsAndCharts!$AE$33,B162,0,'Transaction Summary'!$C$2-B162,1),0)+B162,"")</f>
        <v/>
      </c>
      <c r="C163" s="304" t="str">
        <f ca="1">IFERROR(OFFSET(CalculationsAndCharts!$B$32,'Transaction Summary'!B163,0,1,1),"")</f>
        <v/>
      </c>
      <c r="D163" s="305" t="str">
        <f ca="1">IFERROR(OFFSET(CalculationsAndCharts!$AI$32,'Transaction Summary'!B163,0,1,1),"")</f>
        <v/>
      </c>
      <c r="E163" s="306" t="str">
        <f ca="1">IFERROR(MATCH(TRUE,OFFSET(CalculationsAndCharts!$AH$33,E162,0,'Transaction Summary'!$C$2-E162,1),0)+E162,"")</f>
        <v/>
      </c>
      <c r="F163" s="304" t="str">
        <f ca="1">IFERROR(OFFSET(CalculationsAndCharts!$B$32,'Transaction Summary'!E163,0,1,1),"")</f>
        <v/>
      </c>
      <c r="G163" s="305" t="str">
        <f ca="1">IFERROR(OFFSET(CalculationsAndCharts!$AJ$32,'Transaction Summary'!E163,0,1,1),"")</f>
        <v/>
      </c>
      <c r="H163" s="305" t="str">
        <f t="shared" ca="1" si="26"/>
        <v/>
      </c>
      <c r="I163" s="307" t="str">
        <f t="shared" ca="1" si="27"/>
        <v/>
      </c>
      <c r="K163" s="303" t="str">
        <f ca="1">IFERROR(MATCH(TRUE,OFFSET(CalculationsAndCharts!$AN$33,K162,0,'Transaction Summary'!$C$2-K162,1),0)+K162,"")</f>
        <v/>
      </c>
      <c r="L163" s="304" t="str">
        <f ca="1">IFERROR(OFFSET(CalculationsAndCharts!$B$32,'Transaction Summary'!K163,0,1,1),"")</f>
        <v/>
      </c>
      <c r="M163" s="305" t="str">
        <f ca="1">IFERROR(OFFSET(CalculationsAndCharts!$AR$32,'Transaction Summary'!K163,0,1,1),"")</f>
        <v/>
      </c>
      <c r="N163" s="306" t="str">
        <f ca="1">IFERROR(MATCH(TRUE,OFFSET(CalculationsAndCharts!$AQ$33,N162,0,'Transaction Summary'!$C$2-N162,1),0)+N162,"")</f>
        <v/>
      </c>
      <c r="O163" s="304" t="str">
        <f ca="1">IFERROR(OFFSET(CalculationsAndCharts!$B$32,'Transaction Summary'!N163,0,1,1),"")</f>
        <v/>
      </c>
      <c r="P163" s="305" t="str">
        <f ca="1">IFERROR(OFFSET(CalculationsAndCharts!$AS$32,'Transaction Summary'!N163,0,1,1),"")</f>
        <v/>
      </c>
      <c r="Q163" s="305" t="str">
        <f t="shared" ref="Q163:Q226" ca="1" si="28">IFERROR(M163-P163,"")</f>
        <v/>
      </c>
      <c r="R163" s="307" t="str">
        <f t="shared" ref="R163:R226" ca="1" si="29">IFERROR(Q163+IF(""=R164,0,R164),"")</f>
        <v/>
      </c>
    </row>
    <row r="164" spans="2:18" x14ac:dyDescent="0.25">
      <c r="B164" s="303" t="str">
        <f ca="1">IFERROR(MATCH(TRUE,OFFSET(CalculationsAndCharts!$AE$33,B163,0,'Transaction Summary'!$C$2-B163,1),0)+B163,"")</f>
        <v/>
      </c>
      <c r="C164" s="304" t="str">
        <f ca="1">IFERROR(OFFSET(CalculationsAndCharts!$B$32,'Transaction Summary'!B164,0,1,1),"")</f>
        <v/>
      </c>
      <c r="D164" s="305" t="str">
        <f ca="1">IFERROR(OFFSET(CalculationsAndCharts!$AI$32,'Transaction Summary'!B164,0,1,1),"")</f>
        <v/>
      </c>
      <c r="E164" s="306" t="str">
        <f ca="1">IFERROR(MATCH(TRUE,OFFSET(CalculationsAndCharts!$AH$33,E163,0,'Transaction Summary'!$C$2-E163,1),0)+E163,"")</f>
        <v/>
      </c>
      <c r="F164" s="304" t="str">
        <f ca="1">IFERROR(OFFSET(CalculationsAndCharts!$B$32,'Transaction Summary'!E164,0,1,1),"")</f>
        <v/>
      </c>
      <c r="G164" s="305" t="str">
        <f ca="1">IFERROR(OFFSET(CalculationsAndCharts!$AJ$32,'Transaction Summary'!E164,0,1,1),"")</f>
        <v/>
      </c>
      <c r="H164" s="305" t="str">
        <f t="shared" ca="1" si="26"/>
        <v/>
      </c>
      <c r="I164" s="307" t="str">
        <f t="shared" ca="1" si="27"/>
        <v/>
      </c>
      <c r="K164" s="303" t="str">
        <f ca="1">IFERROR(MATCH(TRUE,OFFSET(CalculationsAndCharts!$AN$33,K163,0,'Transaction Summary'!$C$2-K163,1),0)+K163,"")</f>
        <v/>
      </c>
      <c r="L164" s="304" t="str">
        <f ca="1">IFERROR(OFFSET(CalculationsAndCharts!$B$32,'Transaction Summary'!K164,0,1,1),"")</f>
        <v/>
      </c>
      <c r="M164" s="305" t="str">
        <f ca="1">IFERROR(OFFSET(CalculationsAndCharts!$AR$32,'Transaction Summary'!K164,0,1,1),"")</f>
        <v/>
      </c>
      <c r="N164" s="306" t="str">
        <f ca="1">IFERROR(MATCH(TRUE,OFFSET(CalculationsAndCharts!$AQ$33,N163,0,'Transaction Summary'!$C$2-N163,1),0)+N163,"")</f>
        <v/>
      </c>
      <c r="O164" s="304" t="str">
        <f ca="1">IFERROR(OFFSET(CalculationsAndCharts!$B$32,'Transaction Summary'!N164,0,1,1),"")</f>
        <v/>
      </c>
      <c r="P164" s="305" t="str">
        <f ca="1">IFERROR(OFFSET(CalculationsAndCharts!$AS$32,'Transaction Summary'!N164,0,1,1),"")</f>
        <v/>
      </c>
      <c r="Q164" s="305" t="str">
        <f t="shared" ca="1" si="28"/>
        <v/>
      </c>
      <c r="R164" s="307" t="str">
        <f t="shared" ca="1" si="29"/>
        <v/>
      </c>
    </row>
    <row r="165" spans="2:18" x14ac:dyDescent="0.25">
      <c r="B165" s="303" t="str">
        <f ca="1">IFERROR(MATCH(TRUE,OFFSET(CalculationsAndCharts!$AE$33,B164,0,'Transaction Summary'!$C$2-B164,1),0)+B164,"")</f>
        <v/>
      </c>
      <c r="C165" s="304" t="str">
        <f ca="1">IFERROR(OFFSET(CalculationsAndCharts!$B$32,'Transaction Summary'!B165,0,1,1),"")</f>
        <v/>
      </c>
      <c r="D165" s="305" t="str">
        <f ca="1">IFERROR(OFFSET(CalculationsAndCharts!$AI$32,'Transaction Summary'!B165,0,1,1),"")</f>
        <v/>
      </c>
      <c r="E165" s="306" t="str">
        <f ca="1">IFERROR(MATCH(TRUE,OFFSET(CalculationsAndCharts!$AH$33,E164,0,'Transaction Summary'!$C$2-E164,1),0)+E164,"")</f>
        <v/>
      </c>
      <c r="F165" s="304" t="str">
        <f ca="1">IFERROR(OFFSET(CalculationsAndCharts!$B$32,'Transaction Summary'!E165,0,1,1),"")</f>
        <v/>
      </c>
      <c r="G165" s="305" t="str">
        <f ca="1">IFERROR(OFFSET(CalculationsAndCharts!$AJ$32,'Transaction Summary'!E165,0,1,1),"")</f>
        <v/>
      </c>
      <c r="H165" s="305" t="str">
        <f t="shared" ca="1" si="26"/>
        <v/>
      </c>
      <c r="I165" s="307" t="str">
        <f t="shared" ca="1" si="27"/>
        <v/>
      </c>
      <c r="K165" s="303" t="str">
        <f ca="1">IFERROR(MATCH(TRUE,OFFSET(CalculationsAndCharts!$AN$33,K164,0,'Transaction Summary'!$C$2-K164,1),0)+K164,"")</f>
        <v/>
      </c>
      <c r="L165" s="304" t="str">
        <f ca="1">IFERROR(OFFSET(CalculationsAndCharts!$B$32,'Transaction Summary'!K165,0,1,1),"")</f>
        <v/>
      </c>
      <c r="M165" s="305" t="str">
        <f ca="1">IFERROR(OFFSET(CalculationsAndCharts!$AR$32,'Transaction Summary'!K165,0,1,1),"")</f>
        <v/>
      </c>
      <c r="N165" s="306" t="str">
        <f ca="1">IFERROR(MATCH(TRUE,OFFSET(CalculationsAndCharts!$AQ$33,N164,0,'Transaction Summary'!$C$2-N164,1),0)+N164,"")</f>
        <v/>
      </c>
      <c r="O165" s="304" t="str">
        <f ca="1">IFERROR(OFFSET(CalculationsAndCharts!$B$32,'Transaction Summary'!N165,0,1,1),"")</f>
        <v/>
      </c>
      <c r="P165" s="305" t="str">
        <f ca="1">IFERROR(OFFSET(CalculationsAndCharts!$AS$32,'Transaction Summary'!N165,0,1,1),"")</f>
        <v/>
      </c>
      <c r="Q165" s="305" t="str">
        <f t="shared" ca="1" si="28"/>
        <v/>
      </c>
      <c r="R165" s="307" t="str">
        <f t="shared" ca="1" si="29"/>
        <v/>
      </c>
    </row>
    <row r="166" spans="2:18" x14ac:dyDescent="0.25">
      <c r="B166" s="303" t="str">
        <f ca="1">IFERROR(MATCH(TRUE,OFFSET(CalculationsAndCharts!$AE$33,B165,0,'Transaction Summary'!$C$2-B165,1),0)+B165,"")</f>
        <v/>
      </c>
      <c r="C166" s="304" t="str">
        <f ca="1">IFERROR(OFFSET(CalculationsAndCharts!$B$32,'Transaction Summary'!B166,0,1,1),"")</f>
        <v/>
      </c>
      <c r="D166" s="305" t="str">
        <f ca="1">IFERROR(OFFSET(CalculationsAndCharts!$AI$32,'Transaction Summary'!B166,0,1,1),"")</f>
        <v/>
      </c>
      <c r="E166" s="306" t="str">
        <f ca="1">IFERROR(MATCH(TRUE,OFFSET(CalculationsAndCharts!$AH$33,E165,0,'Transaction Summary'!$C$2-E165,1),0)+E165,"")</f>
        <v/>
      </c>
      <c r="F166" s="304" t="str">
        <f ca="1">IFERROR(OFFSET(CalculationsAndCharts!$B$32,'Transaction Summary'!E166,0,1,1),"")</f>
        <v/>
      </c>
      <c r="G166" s="305" t="str">
        <f ca="1">IFERROR(OFFSET(CalculationsAndCharts!$AJ$32,'Transaction Summary'!E166,0,1,1),"")</f>
        <v/>
      </c>
      <c r="H166" s="305" t="str">
        <f t="shared" ca="1" si="26"/>
        <v/>
      </c>
      <c r="I166" s="307" t="str">
        <f t="shared" ca="1" si="27"/>
        <v/>
      </c>
      <c r="K166" s="303" t="str">
        <f ca="1">IFERROR(MATCH(TRUE,OFFSET(CalculationsAndCharts!$AN$33,K165,0,'Transaction Summary'!$C$2-K165,1),0)+K165,"")</f>
        <v/>
      </c>
      <c r="L166" s="304" t="str">
        <f ca="1">IFERROR(OFFSET(CalculationsAndCharts!$B$32,'Transaction Summary'!K166,0,1,1),"")</f>
        <v/>
      </c>
      <c r="M166" s="305" t="str">
        <f ca="1">IFERROR(OFFSET(CalculationsAndCharts!$AR$32,'Transaction Summary'!K166,0,1,1),"")</f>
        <v/>
      </c>
      <c r="N166" s="306" t="str">
        <f ca="1">IFERROR(MATCH(TRUE,OFFSET(CalculationsAndCharts!$AQ$33,N165,0,'Transaction Summary'!$C$2-N165,1),0)+N165,"")</f>
        <v/>
      </c>
      <c r="O166" s="304" t="str">
        <f ca="1">IFERROR(OFFSET(CalculationsAndCharts!$B$32,'Transaction Summary'!N166,0,1,1),"")</f>
        <v/>
      </c>
      <c r="P166" s="305" t="str">
        <f ca="1">IFERROR(OFFSET(CalculationsAndCharts!$AS$32,'Transaction Summary'!N166,0,1,1),"")</f>
        <v/>
      </c>
      <c r="Q166" s="305" t="str">
        <f t="shared" ca="1" si="28"/>
        <v/>
      </c>
      <c r="R166" s="307" t="str">
        <f t="shared" ca="1" si="29"/>
        <v/>
      </c>
    </row>
    <row r="167" spans="2:18" x14ac:dyDescent="0.25">
      <c r="B167" s="303" t="str">
        <f ca="1">IFERROR(MATCH(TRUE,OFFSET(CalculationsAndCharts!$AE$33,B166,0,'Transaction Summary'!$C$2-B166,1),0)+B166,"")</f>
        <v/>
      </c>
      <c r="C167" s="304" t="str">
        <f ca="1">IFERROR(OFFSET(CalculationsAndCharts!$B$32,'Transaction Summary'!B167,0,1,1),"")</f>
        <v/>
      </c>
      <c r="D167" s="305" t="str">
        <f ca="1">IFERROR(OFFSET(CalculationsAndCharts!$AI$32,'Transaction Summary'!B167,0,1,1),"")</f>
        <v/>
      </c>
      <c r="E167" s="306" t="str">
        <f ca="1">IFERROR(MATCH(TRUE,OFFSET(CalculationsAndCharts!$AH$33,E166,0,'Transaction Summary'!$C$2-E166,1),0)+E166,"")</f>
        <v/>
      </c>
      <c r="F167" s="304" t="str">
        <f ca="1">IFERROR(OFFSET(CalculationsAndCharts!$B$32,'Transaction Summary'!E167,0,1,1),"")</f>
        <v/>
      </c>
      <c r="G167" s="305" t="str">
        <f ca="1">IFERROR(OFFSET(CalculationsAndCharts!$AJ$32,'Transaction Summary'!E167,0,1,1),"")</f>
        <v/>
      </c>
      <c r="H167" s="305" t="str">
        <f t="shared" ca="1" si="26"/>
        <v/>
      </c>
      <c r="I167" s="307" t="str">
        <f t="shared" ca="1" si="27"/>
        <v/>
      </c>
      <c r="K167" s="303" t="str">
        <f ca="1">IFERROR(MATCH(TRUE,OFFSET(CalculationsAndCharts!$AN$33,K166,0,'Transaction Summary'!$C$2-K166,1),0)+K166,"")</f>
        <v/>
      </c>
      <c r="L167" s="304" t="str">
        <f ca="1">IFERROR(OFFSET(CalculationsAndCharts!$B$32,'Transaction Summary'!K167,0,1,1),"")</f>
        <v/>
      </c>
      <c r="M167" s="305" t="str">
        <f ca="1">IFERROR(OFFSET(CalculationsAndCharts!$AR$32,'Transaction Summary'!K167,0,1,1),"")</f>
        <v/>
      </c>
      <c r="N167" s="306" t="str">
        <f ca="1">IFERROR(MATCH(TRUE,OFFSET(CalculationsAndCharts!$AQ$33,N166,0,'Transaction Summary'!$C$2-N166,1),0)+N166,"")</f>
        <v/>
      </c>
      <c r="O167" s="304" t="str">
        <f ca="1">IFERROR(OFFSET(CalculationsAndCharts!$B$32,'Transaction Summary'!N167,0,1,1),"")</f>
        <v/>
      </c>
      <c r="P167" s="305" t="str">
        <f ca="1">IFERROR(OFFSET(CalculationsAndCharts!$AS$32,'Transaction Summary'!N167,0,1,1),"")</f>
        <v/>
      </c>
      <c r="Q167" s="305" t="str">
        <f t="shared" ca="1" si="28"/>
        <v/>
      </c>
      <c r="R167" s="307" t="str">
        <f t="shared" ca="1" si="29"/>
        <v/>
      </c>
    </row>
    <row r="168" spans="2:18" x14ac:dyDescent="0.25">
      <c r="B168" s="303" t="str">
        <f ca="1">IFERROR(MATCH(TRUE,OFFSET(CalculationsAndCharts!$AE$33,B167,0,'Transaction Summary'!$C$2-B167,1),0)+B167,"")</f>
        <v/>
      </c>
      <c r="C168" s="304" t="str">
        <f ca="1">IFERROR(OFFSET(CalculationsAndCharts!$B$32,'Transaction Summary'!B168,0,1,1),"")</f>
        <v/>
      </c>
      <c r="D168" s="305" t="str">
        <f ca="1">IFERROR(OFFSET(CalculationsAndCharts!$AI$32,'Transaction Summary'!B168,0,1,1),"")</f>
        <v/>
      </c>
      <c r="E168" s="306" t="str">
        <f ca="1">IFERROR(MATCH(TRUE,OFFSET(CalculationsAndCharts!$AH$33,E167,0,'Transaction Summary'!$C$2-E167,1),0)+E167,"")</f>
        <v/>
      </c>
      <c r="F168" s="304" t="str">
        <f ca="1">IFERROR(OFFSET(CalculationsAndCharts!$B$32,'Transaction Summary'!E168,0,1,1),"")</f>
        <v/>
      </c>
      <c r="G168" s="305" t="str">
        <f ca="1">IFERROR(OFFSET(CalculationsAndCharts!$AJ$32,'Transaction Summary'!E168,0,1,1),"")</f>
        <v/>
      </c>
      <c r="H168" s="305" t="str">
        <f t="shared" ca="1" si="26"/>
        <v/>
      </c>
      <c r="I168" s="307" t="str">
        <f t="shared" ca="1" si="27"/>
        <v/>
      </c>
      <c r="K168" s="303" t="str">
        <f ca="1">IFERROR(MATCH(TRUE,OFFSET(CalculationsAndCharts!$AN$33,K167,0,'Transaction Summary'!$C$2-K167,1),0)+K167,"")</f>
        <v/>
      </c>
      <c r="L168" s="304" t="str">
        <f ca="1">IFERROR(OFFSET(CalculationsAndCharts!$B$32,'Transaction Summary'!K168,0,1,1),"")</f>
        <v/>
      </c>
      <c r="M168" s="305" t="str">
        <f ca="1">IFERROR(OFFSET(CalculationsAndCharts!$AR$32,'Transaction Summary'!K168,0,1,1),"")</f>
        <v/>
      </c>
      <c r="N168" s="306" t="str">
        <f ca="1">IFERROR(MATCH(TRUE,OFFSET(CalculationsAndCharts!$AQ$33,N167,0,'Transaction Summary'!$C$2-N167,1),0)+N167,"")</f>
        <v/>
      </c>
      <c r="O168" s="304" t="str">
        <f ca="1">IFERROR(OFFSET(CalculationsAndCharts!$B$32,'Transaction Summary'!N168,0,1,1),"")</f>
        <v/>
      </c>
      <c r="P168" s="305" t="str">
        <f ca="1">IFERROR(OFFSET(CalculationsAndCharts!$AS$32,'Transaction Summary'!N168,0,1,1),"")</f>
        <v/>
      </c>
      <c r="Q168" s="305" t="str">
        <f t="shared" ca="1" si="28"/>
        <v/>
      </c>
      <c r="R168" s="307" t="str">
        <f t="shared" ca="1" si="29"/>
        <v/>
      </c>
    </row>
    <row r="169" spans="2:18" x14ac:dyDescent="0.25">
      <c r="B169" s="303" t="str">
        <f ca="1">IFERROR(MATCH(TRUE,OFFSET(CalculationsAndCharts!$AE$33,B168,0,'Transaction Summary'!$C$2-B168,1),0)+B168,"")</f>
        <v/>
      </c>
      <c r="C169" s="304" t="str">
        <f ca="1">IFERROR(OFFSET(CalculationsAndCharts!$B$32,'Transaction Summary'!B169,0,1,1),"")</f>
        <v/>
      </c>
      <c r="D169" s="305" t="str">
        <f ca="1">IFERROR(OFFSET(CalculationsAndCharts!$AI$32,'Transaction Summary'!B169,0,1,1),"")</f>
        <v/>
      </c>
      <c r="E169" s="306" t="str">
        <f ca="1">IFERROR(MATCH(TRUE,OFFSET(CalculationsAndCharts!$AH$33,E168,0,'Transaction Summary'!$C$2-E168,1),0)+E168,"")</f>
        <v/>
      </c>
      <c r="F169" s="304" t="str">
        <f ca="1">IFERROR(OFFSET(CalculationsAndCharts!$B$32,'Transaction Summary'!E169,0,1,1),"")</f>
        <v/>
      </c>
      <c r="G169" s="305" t="str">
        <f ca="1">IFERROR(OFFSET(CalculationsAndCharts!$AJ$32,'Transaction Summary'!E169,0,1,1),"")</f>
        <v/>
      </c>
      <c r="H169" s="305" t="str">
        <f t="shared" ca="1" si="26"/>
        <v/>
      </c>
      <c r="I169" s="307" t="str">
        <f t="shared" ca="1" si="27"/>
        <v/>
      </c>
      <c r="K169" s="303" t="str">
        <f ca="1">IFERROR(MATCH(TRUE,OFFSET(CalculationsAndCharts!$AN$33,K168,0,'Transaction Summary'!$C$2-K168,1),0)+K168,"")</f>
        <v/>
      </c>
      <c r="L169" s="304" t="str">
        <f ca="1">IFERROR(OFFSET(CalculationsAndCharts!$B$32,'Transaction Summary'!K169,0,1,1),"")</f>
        <v/>
      </c>
      <c r="M169" s="305" t="str">
        <f ca="1">IFERROR(OFFSET(CalculationsAndCharts!$AR$32,'Transaction Summary'!K169,0,1,1),"")</f>
        <v/>
      </c>
      <c r="N169" s="306" t="str">
        <f ca="1">IFERROR(MATCH(TRUE,OFFSET(CalculationsAndCharts!$AQ$33,N168,0,'Transaction Summary'!$C$2-N168,1),0)+N168,"")</f>
        <v/>
      </c>
      <c r="O169" s="304" t="str">
        <f ca="1">IFERROR(OFFSET(CalculationsAndCharts!$B$32,'Transaction Summary'!N169,0,1,1),"")</f>
        <v/>
      </c>
      <c r="P169" s="305" t="str">
        <f ca="1">IFERROR(OFFSET(CalculationsAndCharts!$AS$32,'Transaction Summary'!N169,0,1,1),"")</f>
        <v/>
      </c>
      <c r="Q169" s="305" t="str">
        <f t="shared" ca="1" si="28"/>
        <v/>
      </c>
      <c r="R169" s="307" t="str">
        <f t="shared" ca="1" si="29"/>
        <v/>
      </c>
    </row>
    <row r="170" spans="2:18" x14ac:dyDescent="0.25">
      <c r="B170" s="303" t="str">
        <f ca="1">IFERROR(MATCH(TRUE,OFFSET(CalculationsAndCharts!$AE$33,B169,0,'Transaction Summary'!$C$2-B169,1),0)+B169,"")</f>
        <v/>
      </c>
      <c r="C170" s="304" t="str">
        <f ca="1">IFERROR(OFFSET(CalculationsAndCharts!$B$32,'Transaction Summary'!B170,0,1,1),"")</f>
        <v/>
      </c>
      <c r="D170" s="305" t="str">
        <f ca="1">IFERROR(OFFSET(CalculationsAndCharts!$AI$32,'Transaction Summary'!B170,0,1,1),"")</f>
        <v/>
      </c>
      <c r="E170" s="306" t="str">
        <f ca="1">IFERROR(MATCH(TRUE,OFFSET(CalculationsAndCharts!$AH$33,E169,0,'Transaction Summary'!$C$2-E169,1),0)+E169,"")</f>
        <v/>
      </c>
      <c r="F170" s="304" t="str">
        <f ca="1">IFERROR(OFFSET(CalculationsAndCharts!$B$32,'Transaction Summary'!E170,0,1,1),"")</f>
        <v/>
      </c>
      <c r="G170" s="305" t="str">
        <f ca="1">IFERROR(OFFSET(CalculationsAndCharts!$AJ$32,'Transaction Summary'!E170,0,1,1),"")</f>
        <v/>
      </c>
      <c r="H170" s="305" t="str">
        <f t="shared" ca="1" si="26"/>
        <v/>
      </c>
      <c r="I170" s="307" t="str">
        <f t="shared" ca="1" si="27"/>
        <v/>
      </c>
      <c r="K170" s="303" t="str">
        <f ca="1">IFERROR(MATCH(TRUE,OFFSET(CalculationsAndCharts!$AN$33,K169,0,'Transaction Summary'!$C$2-K169,1),0)+K169,"")</f>
        <v/>
      </c>
      <c r="L170" s="304" t="str">
        <f ca="1">IFERROR(OFFSET(CalculationsAndCharts!$B$32,'Transaction Summary'!K170,0,1,1),"")</f>
        <v/>
      </c>
      <c r="M170" s="305" t="str">
        <f ca="1">IFERROR(OFFSET(CalculationsAndCharts!$AR$32,'Transaction Summary'!K170,0,1,1),"")</f>
        <v/>
      </c>
      <c r="N170" s="306" t="str">
        <f ca="1">IFERROR(MATCH(TRUE,OFFSET(CalculationsAndCharts!$AQ$33,N169,0,'Transaction Summary'!$C$2-N169,1),0)+N169,"")</f>
        <v/>
      </c>
      <c r="O170" s="304" t="str">
        <f ca="1">IFERROR(OFFSET(CalculationsAndCharts!$B$32,'Transaction Summary'!N170,0,1,1),"")</f>
        <v/>
      </c>
      <c r="P170" s="305" t="str">
        <f ca="1">IFERROR(OFFSET(CalculationsAndCharts!$AS$32,'Transaction Summary'!N170,0,1,1),"")</f>
        <v/>
      </c>
      <c r="Q170" s="305" t="str">
        <f t="shared" ca="1" si="28"/>
        <v/>
      </c>
      <c r="R170" s="307" t="str">
        <f t="shared" ca="1" si="29"/>
        <v/>
      </c>
    </row>
    <row r="171" spans="2:18" x14ac:dyDescent="0.25">
      <c r="B171" s="303" t="str">
        <f ca="1">IFERROR(MATCH(TRUE,OFFSET(CalculationsAndCharts!$AE$33,B170,0,'Transaction Summary'!$C$2-B170,1),0)+B170,"")</f>
        <v/>
      </c>
      <c r="C171" s="304" t="str">
        <f ca="1">IFERROR(OFFSET(CalculationsAndCharts!$B$32,'Transaction Summary'!B171,0,1,1),"")</f>
        <v/>
      </c>
      <c r="D171" s="305" t="str">
        <f ca="1">IFERROR(OFFSET(CalculationsAndCharts!$AI$32,'Transaction Summary'!B171,0,1,1),"")</f>
        <v/>
      </c>
      <c r="E171" s="306" t="str">
        <f ca="1">IFERROR(MATCH(TRUE,OFFSET(CalculationsAndCharts!$AH$33,E170,0,'Transaction Summary'!$C$2-E170,1),0)+E170,"")</f>
        <v/>
      </c>
      <c r="F171" s="304" t="str">
        <f ca="1">IFERROR(OFFSET(CalculationsAndCharts!$B$32,'Transaction Summary'!E171,0,1,1),"")</f>
        <v/>
      </c>
      <c r="G171" s="305" t="str">
        <f ca="1">IFERROR(OFFSET(CalculationsAndCharts!$AJ$32,'Transaction Summary'!E171,0,1,1),"")</f>
        <v/>
      </c>
      <c r="H171" s="305" t="str">
        <f t="shared" ca="1" si="26"/>
        <v/>
      </c>
      <c r="I171" s="307" t="str">
        <f t="shared" ca="1" si="27"/>
        <v/>
      </c>
      <c r="K171" s="303" t="str">
        <f ca="1">IFERROR(MATCH(TRUE,OFFSET(CalculationsAndCharts!$AN$33,K170,0,'Transaction Summary'!$C$2-K170,1),0)+K170,"")</f>
        <v/>
      </c>
      <c r="L171" s="304" t="str">
        <f ca="1">IFERROR(OFFSET(CalculationsAndCharts!$B$32,'Transaction Summary'!K171,0,1,1),"")</f>
        <v/>
      </c>
      <c r="M171" s="305" t="str">
        <f ca="1">IFERROR(OFFSET(CalculationsAndCharts!$AR$32,'Transaction Summary'!K171,0,1,1),"")</f>
        <v/>
      </c>
      <c r="N171" s="306" t="str">
        <f ca="1">IFERROR(MATCH(TRUE,OFFSET(CalculationsAndCharts!$AQ$33,N170,0,'Transaction Summary'!$C$2-N170,1),0)+N170,"")</f>
        <v/>
      </c>
      <c r="O171" s="304" t="str">
        <f ca="1">IFERROR(OFFSET(CalculationsAndCharts!$B$32,'Transaction Summary'!N171,0,1,1),"")</f>
        <v/>
      </c>
      <c r="P171" s="305" t="str">
        <f ca="1">IFERROR(OFFSET(CalculationsAndCharts!$AS$32,'Transaction Summary'!N171,0,1,1),"")</f>
        <v/>
      </c>
      <c r="Q171" s="305" t="str">
        <f t="shared" ca="1" si="28"/>
        <v/>
      </c>
      <c r="R171" s="307" t="str">
        <f t="shared" ca="1" si="29"/>
        <v/>
      </c>
    </row>
    <row r="172" spans="2:18" x14ac:dyDescent="0.25">
      <c r="B172" s="303" t="str">
        <f ca="1">IFERROR(MATCH(TRUE,OFFSET(CalculationsAndCharts!$AE$33,B171,0,'Transaction Summary'!$C$2-B171,1),0)+B171,"")</f>
        <v/>
      </c>
      <c r="C172" s="304" t="str">
        <f ca="1">IFERROR(OFFSET(CalculationsAndCharts!$B$32,'Transaction Summary'!B172,0,1,1),"")</f>
        <v/>
      </c>
      <c r="D172" s="305" t="str">
        <f ca="1">IFERROR(OFFSET(CalculationsAndCharts!$AI$32,'Transaction Summary'!B172,0,1,1),"")</f>
        <v/>
      </c>
      <c r="E172" s="306" t="str">
        <f ca="1">IFERROR(MATCH(TRUE,OFFSET(CalculationsAndCharts!$AH$33,E171,0,'Transaction Summary'!$C$2-E171,1),0)+E171,"")</f>
        <v/>
      </c>
      <c r="F172" s="304" t="str">
        <f ca="1">IFERROR(OFFSET(CalculationsAndCharts!$B$32,'Transaction Summary'!E172,0,1,1),"")</f>
        <v/>
      </c>
      <c r="G172" s="305" t="str">
        <f ca="1">IFERROR(OFFSET(CalculationsAndCharts!$AJ$32,'Transaction Summary'!E172,0,1,1),"")</f>
        <v/>
      </c>
      <c r="H172" s="305" t="str">
        <f t="shared" ca="1" si="26"/>
        <v/>
      </c>
      <c r="I172" s="307" t="str">
        <f t="shared" ca="1" si="27"/>
        <v/>
      </c>
      <c r="K172" s="303" t="str">
        <f ca="1">IFERROR(MATCH(TRUE,OFFSET(CalculationsAndCharts!$AN$33,K171,0,'Transaction Summary'!$C$2-K171,1),0)+K171,"")</f>
        <v/>
      </c>
      <c r="L172" s="304" t="str">
        <f ca="1">IFERROR(OFFSET(CalculationsAndCharts!$B$32,'Transaction Summary'!K172,0,1,1),"")</f>
        <v/>
      </c>
      <c r="M172" s="305" t="str">
        <f ca="1">IFERROR(OFFSET(CalculationsAndCharts!$AR$32,'Transaction Summary'!K172,0,1,1),"")</f>
        <v/>
      </c>
      <c r="N172" s="306" t="str">
        <f ca="1">IFERROR(MATCH(TRUE,OFFSET(CalculationsAndCharts!$AQ$33,N171,0,'Transaction Summary'!$C$2-N171,1),0)+N171,"")</f>
        <v/>
      </c>
      <c r="O172" s="304" t="str">
        <f ca="1">IFERROR(OFFSET(CalculationsAndCharts!$B$32,'Transaction Summary'!N172,0,1,1),"")</f>
        <v/>
      </c>
      <c r="P172" s="305" t="str">
        <f ca="1">IFERROR(OFFSET(CalculationsAndCharts!$AS$32,'Transaction Summary'!N172,0,1,1),"")</f>
        <v/>
      </c>
      <c r="Q172" s="305" t="str">
        <f t="shared" ca="1" si="28"/>
        <v/>
      </c>
      <c r="R172" s="307" t="str">
        <f t="shared" ca="1" si="29"/>
        <v/>
      </c>
    </row>
    <row r="173" spans="2:18" x14ac:dyDescent="0.25">
      <c r="B173" s="303" t="str">
        <f ca="1">IFERROR(MATCH(TRUE,OFFSET(CalculationsAndCharts!$AE$33,B172,0,'Transaction Summary'!$C$2-B172,1),0)+B172,"")</f>
        <v/>
      </c>
      <c r="C173" s="304" t="str">
        <f ca="1">IFERROR(OFFSET(CalculationsAndCharts!$B$32,'Transaction Summary'!B173,0,1,1),"")</f>
        <v/>
      </c>
      <c r="D173" s="305" t="str">
        <f ca="1">IFERROR(OFFSET(CalculationsAndCharts!$AI$32,'Transaction Summary'!B173,0,1,1),"")</f>
        <v/>
      </c>
      <c r="E173" s="306" t="str">
        <f ca="1">IFERROR(MATCH(TRUE,OFFSET(CalculationsAndCharts!$AH$33,E172,0,'Transaction Summary'!$C$2-E172,1),0)+E172,"")</f>
        <v/>
      </c>
      <c r="F173" s="304" t="str">
        <f ca="1">IFERROR(OFFSET(CalculationsAndCharts!$B$32,'Transaction Summary'!E173,0,1,1),"")</f>
        <v/>
      </c>
      <c r="G173" s="305" t="str">
        <f ca="1">IFERROR(OFFSET(CalculationsAndCharts!$AJ$32,'Transaction Summary'!E173,0,1,1),"")</f>
        <v/>
      </c>
      <c r="H173" s="305" t="str">
        <f t="shared" ca="1" si="26"/>
        <v/>
      </c>
      <c r="I173" s="307" t="str">
        <f t="shared" ca="1" si="27"/>
        <v/>
      </c>
      <c r="K173" s="303" t="str">
        <f ca="1">IFERROR(MATCH(TRUE,OFFSET(CalculationsAndCharts!$AN$33,K172,0,'Transaction Summary'!$C$2-K172,1),0)+K172,"")</f>
        <v/>
      </c>
      <c r="L173" s="304" t="str">
        <f ca="1">IFERROR(OFFSET(CalculationsAndCharts!$B$32,'Transaction Summary'!K173,0,1,1),"")</f>
        <v/>
      </c>
      <c r="M173" s="305" t="str">
        <f ca="1">IFERROR(OFFSET(CalculationsAndCharts!$AR$32,'Transaction Summary'!K173,0,1,1),"")</f>
        <v/>
      </c>
      <c r="N173" s="306" t="str">
        <f ca="1">IFERROR(MATCH(TRUE,OFFSET(CalculationsAndCharts!$AQ$33,N172,0,'Transaction Summary'!$C$2-N172,1),0)+N172,"")</f>
        <v/>
      </c>
      <c r="O173" s="304" t="str">
        <f ca="1">IFERROR(OFFSET(CalculationsAndCharts!$B$32,'Transaction Summary'!N173,0,1,1),"")</f>
        <v/>
      </c>
      <c r="P173" s="305" t="str">
        <f ca="1">IFERROR(OFFSET(CalculationsAndCharts!$AS$32,'Transaction Summary'!N173,0,1,1),"")</f>
        <v/>
      </c>
      <c r="Q173" s="305" t="str">
        <f t="shared" ca="1" si="28"/>
        <v/>
      </c>
      <c r="R173" s="307" t="str">
        <f t="shared" ca="1" si="29"/>
        <v/>
      </c>
    </row>
    <row r="174" spans="2:18" x14ac:dyDescent="0.25">
      <c r="B174" s="303" t="str">
        <f ca="1">IFERROR(MATCH(TRUE,OFFSET(CalculationsAndCharts!$AE$33,B173,0,'Transaction Summary'!$C$2-B173,1),0)+B173,"")</f>
        <v/>
      </c>
      <c r="C174" s="304" t="str">
        <f ca="1">IFERROR(OFFSET(CalculationsAndCharts!$B$32,'Transaction Summary'!B174,0,1,1),"")</f>
        <v/>
      </c>
      <c r="D174" s="305" t="str">
        <f ca="1">IFERROR(OFFSET(CalculationsAndCharts!$AI$32,'Transaction Summary'!B174,0,1,1),"")</f>
        <v/>
      </c>
      <c r="E174" s="306" t="str">
        <f ca="1">IFERROR(MATCH(TRUE,OFFSET(CalculationsAndCharts!$AH$33,E173,0,'Transaction Summary'!$C$2-E173,1),0)+E173,"")</f>
        <v/>
      </c>
      <c r="F174" s="304" t="str">
        <f ca="1">IFERROR(OFFSET(CalculationsAndCharts!$B$32,'Transaction Summary'!E174,0,1,1),"")</f>
        <v/>
      </c>
      <c r="G174" s="305" t="str">
        <f ca="1">IFERROR(OFFSET(CalculationsAndCharts!$AJ$32,'Transaction Summary'!E174,0,1,1),"")</f>
        <v/>
      </c>
      <c r="H174" s="305" t="str">
        <f t="shared" ca="1" si="26"/>
        <v/>
      </c>
      <c r="I174" s="307" t="str">
        <f t="shared" ca="1" si="27"/>
        <v/>
      </c>
      <c r="K174" s="303" t="str">
        <f ca="1">IFERROR(MATCH(TRUE,OFFSET(CalculationsAndCharts!$AN$33,K173,0,'Transaction Summary'!$C$2-K173,1),0)+K173,"")</f>
        <v/>
      </c>
      <c r="L174" s="304" t="str">
        <f ca="1">IFERROR(OFFSET(CalculationsAndCharts!$B$32,'Transaction Summary'!K174,0,1,1),"")</f>
        <v/>
      </c>
      <c r="M174" s="305" t="str">
        <f ca="1">IFERROR(OFFSET(CalculationsAndCharts!$AR$32,'Transaction Summary'!K174,0,1,1),"")</f>
        <v/>
      </c>
      <c r="N174" s="306" t="str">
        <f ca="1">IFERROR(MATCH(TRUE,OFFSET(CalculationsAndCharts!$AQ$33,N173,0,'Transaction Summary'!$C$2-N173,1),0)+N173,"")</f>
        <v/>
      </c>
      <c r="O174" s="304" t="str">
        <f ca="1">IFERROR(OFFSET(CalculationsAndCharts!$B$32,'Transaction Summary'!N174,0,1,1),"")</f>
        <v/>
      </c>
      <c r="P174" s="305" t="str">
        <f ca="1">IFERROR(OFFSET(CalculationsAndCharts!$AS$32,'Transaction Summary'!N174,0,1,1),"")</f>
        <v/>
      </c>
      <c r="Q174" s="305" t="str">
        <f t="shared" ca="1" si="28"/>
        <v/>
      </c>
      <c r="R174" s="307" t="str">
        <f t="shared" ca="1" si="29"/>
        <v/>
      </c>
    </row>
    <row r="175" spans="2:18" x14ac:dyDescent="0.25">
      <c r="B175" s="303" t="str">
        <f ca="1">IFERROR(MATCH(TRUE,OFFSET(CalculationsAndCharts!$AE$33,B174,0,'Transaction Summary'!$C$2-B174,1),0)+B174,"")</f>
        <v/>
      </c>
      <c r="C175" s="304" t="str">
        <f ca="1">IFERROR(OFFSET(CalculationsAndCharts!$B$32,'Transaction Summary'!B175,0,1,1),"")</f>
        <v/>
      </c>
      <c r="D175" s="305" t="str">
        <f ca="1">IFERROR(OFFSET(CalculationsAndCharts!$AI$32,'Transaction Summary'!B175,0,1,1),"")</f>
        <v/>
      </c>
      <c r="E175" s="306" t="str">
        <f ca="1">IFERROR(MATCH(TRUE,OFFSET(CalculationsAndCharts!$AH$33,E174,0,'Transaction Summary'!$C$2-E174,1),0)+E174,"")</f>
        <v/>
      </c>
      <c r="F175" s="304" t="str">
        <f ca="1">IFERROR(OFFSET(CalculationsAndCharts!$B$32,'Transaction Summary'!E175,0,1,1),"")</f>
        <v/>
      </c>
      <c r="G175" s="305" t="str">
        <f ca="1">IFERROR(OFFSET(CalculationsAndCharts!$AJ$32,'Transaction Summary'!E175,0,1,1),"")</f>
        <v/>
      </c>
      <c r="H175" s="305" t="str">
        <f t="shared" ca="1" si="26"/>
        <v/>
      </c>
      <c r="I175" s="307" t="str">
        <f t="shared" ca="1" si="27"/>
        <v/>
      </c>
      <c r="K175" s="303" t="str">
        <f ca="1">IFERROR(MATCH(TRUE,OFFSET(CalculationsAndCharts!$AN$33,K174,0,'Transaction Summary'!$C$2-K174,1),0)+K174,"")</f>
        <v/>
      </c>
      <c r="L175" s="304" t="str">
        <f ca="1">IFERROR(OFFSET(CalculationsAndCharts!$B$32,'Transaction Summary'!K175,0,1,1),"")</f>
        <v/>
      </c>
      <c r="M175" s="305" t="str">
        <f ca="1">IFERROR(OFFSET(CalculationsAndCharts!$AR$32,'Transaction Summary'!K175,0,1,1),"")</f>
        <v/>
      </c>
      <c r="N175" s="306" t="str">
        <f ca="1">IFERROR(MATCH(TRUE,OFFSET(CalculationsAndCharts!$AQ$33,N174,0,'Transaction Summary'!$C$2-N174,1),0)+N174,"")</f>
        <v/>
      </c>
      <c r="O175" s="304" t="str">
        <f ca="1">IFERROR(OFFSET(CalculationsAndCharts!$B$32,'Transaction Summary'!N175,0,1,1),"")</f>
        <v/>
      </c>
      <c r="P175" s="305" t="str">
        <f ca="1">IFERROR(OFFSET(CalculationsAndCharts!$AS$32,'Transaction Summary'!N175,0,1,1),"")</f>
        <v/>
      </c>
      <c r="Q175" s="305" t="str">
        <f t="shared" ca="1" si="28"/>
        <v/>
      </c>
      <c r="R175" s="307" t="str">
        <f t="shared" ca="1" si="29"/>
        <v/>
      </c>
    </row>
    <row r="176" spans="2:18" x14ac:dyDescent="0.25">
      <c r="B176" s="303" t="str">
        <f ca="1">IFERROR(MATCH(TRUE,OFFSET(CalculationsAndCharts!$AE$33,B175,0,'Transaction Summary'!$C$2-B175,1),0)+B175,"")</f>
        <v/>
      </c>
      <c r="C176" s="304" t="str">
        <f ca="1">IFERROR(OFFSET(CalculationsAndCharts!$B$32,'Transaction Summary'!B176,0,1,1),"")</f>
        <v/>
      </c>
      <c r="D176" s="305" t="str">
        <f ca="1">IFERROR(OFFSET(CalculationsAndCharts!$AI$32,'Transaction Summary'!B176,0,1,1),"")</f>
        <v/>
      </c>
      <c r="E176" s="306" t="str">
        <f ca="1">IFERROR(MATCH(TRUE,OFFSET(CalculationsAndCharts!$AH$33,E175,0,'Transaction Summary'!$C$2-E175,1),0)+E175,"")</f>
        <v/>
      </c>
      <c r="F176" s="304" t="str">
        <f ca="1">IFERROR(OFFSET(CalculationsAndCharts!$B$32,'Transaction Summary'!E176,0,1,1),"")</f>
        <v/>
      </c>
      <c r="G176" s="305" t="str">
        <f ca="1">IFERROR(OFFSET(CalculationsAndCharts!$AJ$32,'Transaction Summary'!E176,0,1,1),"")</f>
        <v/>
      </c>
      <c r="H176" s="305" t="str">
        <f t="shared" ca="1" si="26"/>
        <v/>
      </c>
      <c r="I176" s="307" t="str">
        <f t="shared" ca="1" si="27"/>
        <v/>
      </c>
      <c r="K176" s="303" t="str">
        <f ca="1">IFERROR(MATCH(TRUE,OFFSET(CalculationsAndCharts!$AN$33,K175,0,'Transaction Summary'!$C$2-K175,1),0)+K175,"")</f>
        <v/>
      </c>
      <c r="L176" s="304" t="str">
        <f ca="1">IFERROR(OFFSET(CalculationsAndCharts!$B$32,'Transaction Summary'!K176,0,1,1),"")</f>
        <v/>
      </c>
      <c r="M176" s="305" t="str">
        <f ca="1">IFERROR(OFFSET(CalculationsAndCharts!$AR$32,'Transaction Summary'!K176,0,1,1),"")</f>
        <v/>
      </c>
      <c r="N176" s="306" t="str">
        <f ca="1">IFERROR(MATCH(TRUE,OFFSET(CalculationsAndCharts!$AQ$33,N175,0,'Transaction Summary'!$C$2-N175,1),0)+N175,"")</f>
        <v/>
      </c>
      <c r="O176" s="304" t="str">
        <f ca="1">IFERROR(OFFSET(CalculationsAndCharts!$B$32,'Transaction Summary'!N176,0,1,1),"")</f>
        <v/>
      </c>
      <c r="P176" s="305" t="str">
        <f ca="1">IFERROR(OFFSET(CalculationsAndCharts!$AS$32,'Transaction Summary'!N176,0,1,1),"")</f>
        <v/>
      </c>
      <c r="Q176" s="305" t="str">
        <f t="shared" ca="1" si="28"/>
        <v/>
      </c>
      <c r="R176" s="307" t="str">
        <f t="shared" ca="1" si="29"/>
        <v/>
      </c>
    </row>
    <row r="177" spans="2:18" x14ac:dyDescent="0.25">
      <c r="B177" s="303" t="str">
        <f ca="1">IFERROR(MATCH(TRUE,OFFSET(CalculationsAndCharts!$AE$33,B176,0,'Transaction Summary'!$C$2-B176,1),0)+B176,"")</f>
        <v/>
      </c>
      <c r="C177" s="304" t="str">
        <f ca="1">IFERROR(OFFSET(CalculationsAndCharts!$B$32,'Transaction Summary'!B177,0,1,1),"")</f>
        <v/>
      </c>
      <c r="D177" s="305" t="str">
        <f ca="1">IFERROR(OFFSET(CalculationsAndCharts!$AI$32,'Transaction Summary'!B177,0,1,1),"")</f>
        <v/>
      </c>
      <c r="E177" s="306" t="str">
        <f ca="1">IFERROR(MATCH(TRUE,OFFSET(CalculationsAndCharts!$AH$33,E176,0,'Transaction Summary'!$C$2-E176,1),0)+E176,"")</f>
        <v/>
      </c>
      <c r="F177" s="304" t="str">
        <f ca="1">IFERROR(OFFSET(CalculationsAndCharts!$B$32,'Transaction Summary'!E177,0,1,1),"")</f>
        <v/>
      </c>
      <c r="G177" s="305" t="str">
        <f ca="1">IFERROR(OFFSET(CalculationsAndCharts!$AJ$32,'Transaction Summary'!E177,0,1,1),"")</f>
        <v/>
      </c>
      <c r="H177" s="305" t="str">
        <f t="shared" ca="1" si="26"/>
        <v/>
      </c>
      <c r="I177" s="307" t="str">
        <f t="shared" ca="1" si="27"/>
        <v/>
      </c>
      <c r="K177" s="303" t="str">
        <f ca="1">IFERROR(MATCH(TRUE,OFFSET(CalculationsAndCharts!$AN$33,K176,0,'Transaction Summary'!$C$2-K176,1),0)+K176,"")</f>
        <v/>
      </c>
      <c r="L177" s="304" t="str">
        <f ca="1">IFERROR(OFFSET(CalculationsAndCharts!$B$32,'Transaction Summary'!K177,0,1,1),"")</f>
        <v/>
      </c>
      <c r="M177" s="305" t="str">
        <f ca="1">IFERROR(OFFSET(CalculationsAndCharts!$AR$32,'Transaction Summary'!K177,0,1,1),"")</f>
        <v/>
      </c>
      <c r="N177" s="306" t="str">
        <f ca="1">IFERROR(MATCH(TRUE,OFFSET(CalculationsAndCharts!$AQ$33,N176,0,'Transaction Summary'!$C$2-N176,1),0)+N176,"")</f>
        <v/>
      </c>
      <c r="O177" s="304" t="str">
        <f ca="1">IFERROR(OFFSET(CalculationsAndCharts!$B$32,'Transaction Summary'!N177,0,1,1),"")</f>
        <v/>
      </c>
      <c r="P177" s="305" t="str">
        <f ca="1">IFERROR(OFFSET(CalculationsAndCharts!$AS$32,'Transaction Summary'!N177,0,1,1),"")</f>
        <v/>
      </c>
      <c r="Q177" s="305" t="str">
        <f t="shared" ca="1" si="28"/>
        <v/>
      </c>
      <c r="R177" s="307" t="str">
        <f t="shared" ca="1" si="29"/>
        <v/>
      </c>
    </row>
    <row r="178" spans="2:18" x14ac:dyDescent="0.25">
      <c r="B178" s="303" t="str">
        <f ca="1">IFERROR(MATCH(TRUE,OFFSET(CalculationsAndCharts!$AE$33,B177,0,'Transaction Summary'!$C$2-B177,1),0)+B177,"")</f>
        <v/>
      </c>
      <c r="C178" s="304" t="str">
        <f ca="1">IFERROR(OFFSET(CalculationsAndCharts!$B$32,'Transaction Summary'!B178,0,1,1),"")</f>
        <v/>
      </c>
      <c r="D178" s="305" t="str">
        <f ca="1">IFERROR(OFFSET(CalculationsAndCharts!$AI$32,'Transaction Summary'!B178,0,1,1),"")</f>
        <v/>
      </c>
      <c r="E178" s="306" t="str">
        <f ca="1">IFERROR(MATCH(TRUE,OFFSET(CalculationsAndCharts!$AH$33,E177,0,'Transaction Summary'!$C$2-E177,1),0)+E177,"")</f>
        <v/>
      </c>
      <c r="F178" s="304" t="str">
        <f ca="1">IFERROR(OFFSET(CalculationsAndCharts!$B$32,'Transaction Summary'!E178,0,1,1),"")</f>
        <v/>
      </c>
      <c r="G178" s="305" t="str">
        <f ca="1">IFERROR(OFFSET(CalculationsAndCharts!$AJ$32,'Transaction Summary'!E178,0,1,1),"")</f>
        <v/>
      </c>
      <c r="H178" s="305" t="str">
        <f t="shared" ca="1" si="26"/>
        <v/>
      </c>
      <c r="I178" s="307" t="str">
        <f t="shared" ca="1" si="27"/>
        <v/>
      </c>
      <c r="K178" s="303" t="str">
        <f ca="1">IFERROR(MATCH(TRUE,OFFSET(CalculationsAndCharts!$AN$33,K177,0,'Transaction Summary'!$C$2-K177,1),0)+K177,"")</f>
        <v/>
      </c>
      <c r="L178" s="304" t="str">
        <f ca="1">IFERROR(OFFSET(CalculationsAndCharts!$B$32,'Transaction Summary'!K178,0,1,1),"")</f>
        <v/>
      </c>
      <c r="M178" s="305" t="str">
        <f ca="1">IFERROR(OFFSET(CalculationsAndCharts!$AR$32,'Transaction Summary'!K178,0,1,1),"")</f>
        <v/>
      </c>
      <c r="N178" s="306" t="str">
        <f ca="1">IFERROR(MATCH(TRUE,OFFSET(CalculationsAndCharts!$AQ$33,N177,0,'Transaction Summary'!$C$2-N177,1),0)+N177,"")</f>
        <v/>
      </c>
      <c r="O178" s="304" t="str">
        <f ca="1">IFERROR(OFFSET(CalculationsAndCharts!$B$32,'Transaction Summary'!N178,0,1,1),"")</f>
        <v/>
      </c>
      <c r="P178" s="305" t="str">
        <f ca="1">IFERROR(OFFSET(CalculationsAndCharts!$AS$32,'Transaction Summary'!N178,0,1,1),"")</f>
        <v/>
      </c>
      <c r="Q178" s="305" t="str">
        <f t="shared" ca="1" si="28"/>
        <v/>
      </c>
      <c r="R178" s="307" t="str">
        <f t="shared" ca="1" si="29"/>
        <v/>
      </c>
    </row>
    <row r="179" spans="2:18" x14ac:dyDescent="0.25">
      <c r="B179" s="303" t="str">
        <f ca="1">IFERROR(MATCH(TRUE,OFFSET(CalculationsAndCharts!$AE$33,B178,0,'Transaction Summary'!$C$2-B178,1),0)+B178,"")</f>
        <v/>
      </c>
      <c r="C179" s="304" t="str">
        <f ca="1">IFERROR(OFFSET(CalculationsAndCharts!$B$32,'Transaction Summary'!B179,0,1,1),"")</f>
        <v/>
      </c>
      <c r="D179" s="305" t="str">
        <f ca="1">IFERROR(OFFSET(CalculationsAndCharts!$AI$32,'Transaction Summary'!B179,0,1,1),"")</f>
        <v/>
      </c>
      <c r="E179" s="306" t="str">
        <f ca="1">IFERROR(MATCH(TRUE,OFFSET(CalculationsAndCharts!$AH$33,E178,0,'Transaction Summary'!$C$2-E178,1),0)+E178,"")</f>
        <v/>
      </c>
      <c r="F179" s="304" t="str">
        <f ca="1">IFERROR(OFFSET(CalculationsAndCharts!$B$32,'Transaction Summary'!E179,0,1,1),"")</f>
        <v/>
      </c>
      <c r="G179" s="305" t="str">
        <f ca="1">IFERROR(OFFSET(CalculationsAndCharts!$AJ$32,'Transaction Summary'!E179,0,1,1),"")</f>
        <v/>
      </c>
      <c r="H179" s="305" t="str">
        <f t="shared" ca="1" si="26"/>
        <v/>
      </c>
      <c r="I179" s="307" t="str">
        <f t="shared" ca="1" si="27"/>
        <v/>
      </c>
      <c r="K179" s="303" t="str">
        <f ca="1">IFERROR(MATCH(TRUE,OFFSET(CalculationsAndCharts!$AN$33,K178,0,'Transaction Summary'!$C$2-K178,1),0)+K178,"")</f>
        <v/>
      </c>
      <c r="L179" s="304" t="str">
        <f ca="1">IFERROR(OFFSET(CalculationsAndCharts!$B$32,'Transaction Summary'!K179,0,1,1),"")</f>
        <v/>
      </c>
      <c r="M179" s="305" t="str">
        <f ca="1">IFERROR(OFFSET(CalculationsAndCharts!$AR$32,'Transaction Summary'!K179,0,1,1),"")</f>
        <v/>
      </c>
      <c r="N179" s="306" t="str">
        <f ca="1">IFERROR(MATCH(TRUE,OFFSET(CalculationsAndCharts!$AQ$33,N178,0,'Transaction Summary'!$C$2-N178,1),0)+N178,"")</f>
        <v/>
      </c>
      <c r="O179" s="304" t="str">
        <f ca="1">IFERROR(OFFSET(CalculationsAndCharts!$B$32,'Transaction Summary'!N179,0,1,1),"")</f>
        <v/>
      </c>
      <c r="P179" s="305" t="str">
        <f ca="1">IFERROR(OFFSET(CalculationsAndCharts!$AS$32,'Transaction Summary'!N179,0,1,1),"")</f>
        <v/>
      </c>
      <c r="Q179" s="305" t="str">
        <f t="shared" ca="1" si="28"/>
        <v/>
      </c>
      <c r="R179" s="307" t="str">
        <f t="shared" ca="1" si="29"/>
        <v/>
      </c>
    </row>
    <row r="180" spans="2:18" x14ac:dyDescent="0.25">
      <c r="B180" s="303" t="str">
        <f ca="1">IFERROR(MATCH(TRUE,OFFSET(CalculationsAndCharts!$AE$33,B179,0,'Transaction Summary'!$C$2-B179,1),0)+B179,"")</f>
        <v/>
      </c>
      <c r="C180" s="304" t="str">
        <f ca="1">IFERROR(OFFSET(CalculationsAndCharts!$B$32,'Transaction Summary'!B180,0,1,1),"")</f>
        <v/>
      </c>
      <c r="D180" s="305" t="str">
        <f ca="1">IFERROR(OFFSET(CalculationsAndCharts!$AI$32,'Transaction Summary'!B180,0,1,1),"")</f>
        <v/>
      </c>
      <c r="E180" s="306" t="str">
        <f ca="1">IFERROR(MATCH(TRUE,OFFSET(CalculationsAndCharts!$AH$33,E179,0,'Transaction Summary'!$C$2-E179,1),0)+E179,"")</f>
        <v/>
      </c>
      <c r="F180" s="304" t="str">
        <f ca="1">IFERROR(OFFSET(CalculationsAndCharts!$B$32,'Transaction Summary'!E180,0,1,1),"")</f>
        <v/>
      </c>
      <c r="G180" s="305" t="str">
        <f ca="1">IFERROR(OFFSET(CalculationsAndCharts!$AJ$32,'Transaction Summary'!E180,0,1,1),"")</f>
        <v/>
      </c>
      <c r="H180" s="305" t="str">
        <f t="shared" ca="1" si="26"/>
        <v/>
      </c>
      <c r="I180" s="307" t="str">
        <f t="shared" ca="1" si="27"/>
        <v/>
      </c>
      <c r="K180" s="303" t="str">
        <f ca="1">IFERROR(MATCH(TRUE,OFFSET(CalculationsAndCharts!$AN$33,K179,0,'Transaction Summary'!$C$2-K179,1),0)+K179,"")</f>
        <v/>
      </c>
      <c r="L180" s="304" t="str">
        <f ca="1">IFERROR(OFFSET(CalculationsAndCharts!$B$32,'Transaction Summary'!K180,0,1,1),"")</f>
        <v/>
      </c>
      <c r="M180" s="305" t="str">
        <f ca="1">IFERROR(OFFSET(CalculationsAndCharts!$AR$32,'Transaction Summary'!K180,0,1,1),"")</f>
        <v/>
      </c>
      <c r="N180" s="306" t="str">
        <f ca="1">IFERROR(MATCH(TRUE,OFFSET(CalculationsAndCharts!$AQ$33,N179,0,'Transaction Summary'!$C$2-N179,1),0)+N179,"")</f>
        <v/>
      </c>
      <c r="O180" s="304" t="str">
        <f ca="1">IFERROR(OFFSET(CalculationsAndCharts!$B$32,'Transaction Summary'!N180,0,1,1),"")</f>
        <v/>
      </c>
      <c r="P180" s="305" t="str">
        <f ca="1">IFERROR(OFFSET(CalculationsAndCharts!$AS$32,'Transaction Summary'!N180,0,1,1),"")</f>
        <v/>
      </c>
      <c r="Q180" s="305" t="str">
        <f t="shared" ca="1" si="28"/>
        <v/>
      </c>
      <c r="R180" s="307" t="str">
        <f t="shared" ca="1" si="29"/>
        <v/>
      </c>
    </row>
    <row r="181" spans="2:18" x14ac:dyDescent="0.25">
      <c r="B181" s="303" t="str">
        <f ca="1">IFERROR(MATCH(TRUE,OFFSET(CalculationsAndCharts!$AE$33,B180,0,'Transaction Summary'!$C$2-B180,1),0)+B180,"")</f>
        <v/>
      </c>
      <c r="C181" s="304" t="str">
        <f ca="1">IFERROR(OFFSET(CalculationsAndCharts!$B$32,'Transaction Summary'!B181,0,1,1),"")</f>
        <v/>
      </c>
      <c r="D181" s="305" t="str">
        <f ca="1">IFERROR(OFFSET(CalculationsAndCharts!$AI$32,'Transaction Summary'!B181,0,1,1),"")</f>
        <v/>
      </c>
      <c r="E181" s="306" t="str">
        <f ca="1">IFERROR(MATCH(TRUE,OFFSET(CalculationsAndCharts!$AH$33,E180,0,'Transaction Summary'!$C$2-E180,1),0)+E180,"")</f>
        <v/>
      </c>
      <c r="F181" s="304" t="str">
        <f ca="1">IFERROR(OFFSET(CalculationsAndCharts!$B$32,'Transaction Summary'!E181,0,1,1),"")</f>
        <v/>
      </c>
      <c r="G181" s="305" t="str">
        <f ca="1">IFERROR(OFFSET(CalculationsAndCharts!$AJ$32,'Transaction Summary'!E181,0,1,1),"")</f>
        <v/>
      </c>
      <c r="H181" s="305" t="str">
        <f t="shared" ca="1" si="26"/>
        <v/>
      </c>
      <c r="I181" s="307" t="str">
        <f t="shared" ca="1" si="27"/>
        <v/>
      </c>
      <c r="K181" s="303" t="str">
        <f ca="1">IFERROR(MATCH(TRUE,OFFSET(CalculationsAndCharts!$AN$33,K180,0,'Transaction Summary'!$C$2-K180,1),0)+K180,"")</f>
        <v/>
      </c>
      <c r="L181" s="304" t="str">
        <f ca="1">IFERROR(OFFSET(CalculationsAndCharts!$B$32,'Transaction Summary'!K181,0,1,1),"")</f>
        <v/>
      </c>
      <c r="M181" s="305" t="str">
        <f ca="1">IFERROR(OFFSET(CalculationsAndCharts!$AR$32,'Transaction Summary'!K181,0,1,1),"")</f>
        <v/>
      </c>
      <c r="N181" s="306" t="str">
        <f ca="1">IFERROR(MATCH(TRUE,OFFSET(CalculationsAndCharts!$AQ$33,N180,0,'Transaction Summary'!$C$2-N180,1),0)+N180,"")</f>
        <v/>
      </c>
      <c r="O181" s="304" t="str">
        <f ca="1">IFERROR(OFFSET(CalculationsAndCharts!$B$32,'Transaction Summary'!N181,0,1,1),"")</f>
        <v/>
      </c>
      <c r="P181" s="305" t="str">
        <f ca="1">IFERROR(OFFSET(CalculationsAndCharts!$AS$32,'Transaction Summary'!N181,0,1,1),"")</f>
        <v/>
      </c>
      <c r="Q181" s="305" t="str">
        <f t="shared" ca="1" si="28"/>
        <v/>
      </c>
      <c r="R181" s="307" t="str">
        <f t="shared" ca="1" si="29"/>
        <v/>
      </c>
    </row>
    <row r="182" spans="2:18" x14ac:dyDescent="0.25">
      <c r="B182" s="303" t="str">
        <f ca="1">IFERROR(MATCH(TRUE,OFFSET(CalculationsAndCharts!$AE$33,B181,0,'Transaction Summary'!$C$2-B181,1),0)+B181,"")</f>
        <v/>
      </c>
      <c r="C182" s="304" t="str">
        <f ca="1">IFERROR(OFFSET(CalculationsAndCharts!$B$32,'Transaction Summary'!B182,0,1,1),"")</f>
        <v/>
      </c>
      <c r="D182" s="305" t="str">
        <f ca="1">IFERROR(OFFSET(CalculationsAndCharts!$AI$32,'Transaction Summary'!B182,0,1,1),"")</f>
        <v/>
      </c>
      <c r="E182" s="306" t="str">
        <f ca="1">IFERROR(MATCH(TRUE,OFFSET(CalculationsAndCharts!$AH$33,E181,0,'Transaction Summary'!$C$2-E181,1),0)+E181,"")</f>
        <v/>
      </c>
      <c r="F182" s="304" t="str">
        <f ca="1">IFERROR(OFFSET(CalculationsAndCharts!$B$32,'Transaction Summary'!E182,0,1,1),"")</f>
        <v/>
      </c>
      <c r="G182" s="305" t="str">
        <f ca="1">IFERROR(OFFSET(CalculationsAndCharts!$AJ$32,'Transaction Summary'!E182,0,1,1),"")</f>
        <v/>
      </c>
      <c r="H182" s="305" t="str">
        <f t="shared" ca="1" si="26"/>
        <v/>
      </c>
      <c r="I182" s="307" t="str">
        <f t="shared" ca="1" si="27"/>
        <v/>
      </c>
      <c r="K182" s="303" t="str">
        <f ca="1">IFERROR(MATCH(TRUE,OFFSET(CalculationsAndCharts!$AN$33,K181,0,'Transaction Summary'!$C$2-K181,1),0)+K181,"")</f>
        <v/>
      </c>
      <c r="L182" s="304" t="str">
        <f ca="1">IFERROR(OFFSET(CalculationsAndCharts!$B$32,'Transaction Summary'!K182,0,1,1),"")</f>
        <v/>
      </c>
      <c r="M182" s="305" t="str">
        <f ca="1">IFERROR(OFFSET(CalculationsAndCharts!$AR$32,'Transaction Summary'!K182,0,1,1),"")</f>
        <v/>
      </c>
      <c r="N182" s="306" t="str">
        <f ca="1">IFERROR(MATCH(TRUE,OFFSET(CalculationsAndCharts!$AQ$33,N181,0,'Transaction Summary'!$C$2-N181,1),0)+N181,"")</f>
        <v/>
      </c>
      <c r="O182" s="304" t="str">
        <f ca="1">IFERROR(OFFSET(CalculationsAndCharts!$B$32,'Transaction Summary'!N182,0,1,1),"")</f>
        <v/>
      </c>
      <c r="P182" s="305" t="str">
        <f ca="1">IFERROR(OFFSET(CalculationsAndCharts!$AS$32,'Transaction Summary'!N182,0,1,1),"")</f>
        <v/>
      </c>
      <c r="Q182" s="305" t="str">
        <f t="shared" ca="1" si="28"/>
        <v/>
      </c>
      <c r="R182" s="307" t="str">
        <f t="shared" ca="1" si="29"/>
        <v/>
      </c>
    </row>
    <row r="183" spans="2:18" x14ac:dyDescent="0.25">
      <c r="B183" s="303" t="str">
        <f ca="1">IFERROR(MATCH(TRUE,OFFSET(CalculationsAndCharts!$AE$33,B182,0,'Transaction Summary'!$C$2-B182,1),0)+B182,"")</f>
        <v/>
      </c>
      <c r="C183" s="304" t="str">
        <f ca="1">IFERROR(OFFSET(CalculationsAndCharts!$B$32,'Transaction Summary'!B183,0,1,1),"")</f>
        <v/>
      </c>
      <c r="D183" s="305" t="str">
        <f ca="1">IFERROR(OFFSET(CalculationsAndCharts!$AI$32,'Transaction Summary'!B183,0,1,1),"")</f>
        <v/>
      </c>
      <c r="E183" s="306" t="str">
        <f ca="1">IFERROR(MATCH(TRUE,OFFSET(CalculationsAndCharts!$AH$33,E182,0,'Transaction Summary'!$C$2-E182,1),0)+E182,"")</f>
        <v/>
      </c>
      <c r="F183" s="304" t="str">
        <f ca="1">IFERROR(OFFSET(CalculationsAndCharts!$B$32,'Transaction Summary'!E183,0,1,1),"")</f>
        <v/>
      </c>
      <c r="G183" s="305" t="str">
        <f ca="1">IFERROR(OFFSET(CalculationsAndCharts!$AJ$32,'Transaction Summary'!E183,0,1,1),"")</f>
        <v/>
      </c>
      <c r="H183" s="305" t="str">
        <f t="shared" ca="1" si="26"/>
        <v/>
      </c>
      <c r="I183" s="307" t="str">
        <f t="shared" ca="1" si="27"/>
        <v/>
      </c>
      <c r="K183" s="303" t="str">
        <f ca="1">IFERROR(MATCH(TRUE,OFFSET(CalculationsAndCharts!$AN$33,K182,0,'Transaction Summary'!$C$2-K182,1),0)+K182,"")</f>
        <v/>
      </c>
      <c r="L183" s="304" t="str">
        <f ca="1">IFERROR(OFFSET(CalculationsAndCharts!$B$32,'Transaction Summary'!K183,0,1,1),"")</f>
        <v/>
      </c>
      <c r="M183" s="305" t="str">
        <f ca="1">IFERROR(OFFSET(CalculationsAndCharts!$AR$32,'Transaction Summary'!K183,0,1,1),"")</f>
        <v/>
      </c>
      <c r="N183" s="306" t="str">
        <f ca="1">IFERROR(MATCH(TRUE,OFFSET(CalculationsAndCharts!$AQ$33,N182,0,'Transaction Summary'!$C$2-N182,1),0)+N182,"")</f>
        <v/>
      </c>
      <c r="O183" s="304" t="str">
        <f ca="1">IFERROR(OFFSET(CalculationsAndCharts!$B$32,'Transaction Summary'!N183,0,1,1),"")</f>
        <v/>
      </c>
      <c r="P183" s="305" t="str">
        <f ca="1">IFERROR(OFFSET(CalculationsAndCharts!$AS$32,'Transaction Summary'!N183,0,1,1),"")</f>
        <v/>
      </c>
      <c r="Q183" s="305" t="str">
        <f t="shared" ca="1" si="28"/>
        <v/>
      </c>
      <c r="R183" s="307" t="str">
        <f t="shared" ca="1" si="29"/>
        <v/>
      </c>
    </row>
    <row r="184" spans="2:18" x14ac:dyDescent="0.25">
      <c r="B184" s="303" t="str">
        <f ca="1">IFERROR(MATCH(TRUE,OFFSET(CalculationsAndCharts!$AE$33,B183,0,'Transaction Summary'!$C$2-B183,1),0)+B183,"")</f>
        <v/>
      </c>
      <c r="C184" s="304" t="str">
        <f ca="1">IFERROR(OFFSET(CalculationsAndCharts!$B$32,'Transaction Summary'!B184,0,1,1),"")</f>
        <v/>
      </c>
      <c r="D184" s="305" t="str">
        <f ca="1">IFERROR(OFFSET(CalculationsAndCharts!$AI$32,'Transaction Summary'!B184,0,1,1),"")</f>
        <v/>
      </c>
      <c r="E184" s="306" t="str">
        <f ca="1">IFERROR(MATCH(TRUE,OFFSET(CalculationsAndCharts!$AH$33,E183,0,'Transaction Summary'!$C$2-E183,1),0)+E183,"")</f>
        <v/>
      </c>
      <c r="F184" s="304" t="str">
        <f ca="1">IFERROR(OFFSET(CalculationsAndCharts!$B$32,'Transaction Summary'!E184,0,1,1),"")</f>
        <v/>
      </c>
      <c r="G184" s="305" t="str">
        <f ca="1">IFERROR(OFFSET(CalculationsAndCharts!$AJ$32,'Transaction Summary'!E184,0,1,1),"")</f>
        <v/>
      </c>
      <c r="H184" s="305" t="str">
        <f t="shared" ca="1" si="26"/>
        <v/>
      </c>
      <c r="I184" s="307" t="str">
        <f t="shared" ca="1" si="27"/>
        <v/>
      </c>
      <c r="K184" s="303" t="str">
        <f ca="1">IFERROR(MATCH(TRUE,OFFSET(CalculationsAndCharts!$AN$33,K183,0,'Transaction Summary'!$C$2-K183,1),0)+K183,"")</f>
        <v/>
      </c>
      <c r="L184" s="304" t="str">
        <f ca="1">IFERROR(OFFSET(CalculationsAndCharts!$B$32,'Transaction Summary'!K184,0,1,1),"")</f>
        <v/>
      </c>
      <c r="M184" s="305" t="str">
        <f ca="1">IFERROR(OFFSET(CalculationsAndCharts!$AR$32,'Transaction Summary'!K184,0,1,1),"")</f>
        <v/>
      </c>
      <c r="N184" s="306" t="str">
        <f ca="1">IFERROR(MATCH(TRUE,OFFSET(CalculationsAndCharts!$AQ$33,N183,0,'Transaction Summary'!$C$2-N183,1),0)+N183,"")</f>
        <v/>
      </c>
      <c r="O184" s="304" t="str">
        <f ca="1">IFERROR(OFFSET(CalculationsAndCharts!$B$32,'Transaction Summary'!N184,0,1,1),"")</f>
        <v/>
      </c>
      <c r="P184" s="305" t="str">
        <f ca="1">IFERROR(OFFSET(CalculationsAndCharts!$AS$32,'Transaction Summary'!N184,0,1,1),"")</f>
        <v/>
      </c>
      <c r="Q184" s="305" t="str">
        <f t="shared" ca="1" si="28"/>
        <v/>
      </c>
      <c r="R184" s="307" t="str">
        <f t="shared" ca="1" si="29"/>
        <v/>
      </c>
    </row>
    <row r="185" spans="2:18" x14ac:dyDescent="0.25">
      <c r="B185" s="303" t="str">
        <f ca="1">IFERROR(MATCH(TRUE,OFFSET(CalculationsAndCharts!$AE$33,B184,0,'Transaction Summary'!$C$2-B184,1),0)+B184,"")</f>
        <v/>
      </c>
      <c r="C185" s="304" t="str">
        <f ca="1">IFERROR(OFFSET(CalculationsAndCharts!$B$32,'Transaction Summary'!B185,0,1,1),"")</f>
        <v/>
      </c>
      <c r="D185" s="305" t="str">
        <f ca="1">IFERROR(OFFSET(CalculationsAndCharts!$AI$32,'Transaction Summary'!B185,0,1,1),"")</f>
        <v/>
      </c>
      <c r="E185" s="306" t="str">
        <f ca="1">IFERROR(MATCH(TRUE,OFFSET(CalculationsAndCharts!$AH$33,E184,0,'Transaction Summary'!$C$2-E184,1),0)+E184,"")</f>
        <v/>
      </c>
      <c r="F185" s="304" t="str">
        <f ca="1">IFERROR(OFFSET(CalculationsAndCharts!$B$32,'Transaction Summary'!E185,0,1,1),"")</f>
        <v/>
      </c>
      <c r="G185" s="305" t="str">
        <f ca="1">IFERROR(OFFSET(CalculationsAndCharts!$AJ$32,'Transaction Summary'!E185,0,1,1),"")</f>
        <v/>
      </c>
      <c r="H185" s="305" t="str">
        <f t="shared" ca="1" si="26"/>
        <v/>
      </c>
      <c r="I185" s="307" t="str">
        <f t="shared" ca="1" si="27"/>
        <v/>
      </c>
      <c r="K185" s="303" t="str">
        <f ca="1">IFERROR(MATCH(TRUE,OFFSET(CalculationsAndCharts!$AN$33,K184,0,'Transaction Summary'!$C$2-K184,1),0)+K184,"")</f>
        <v/>
      </c>
      <c r="L185" s="304" t="str">
        <f ca="1">IFERROR(OFFSET(CalculationsAndCharts!$B$32,'Transaction Summary'!K185,0,1,1),"")</f>
        <v/>
      </c>
      <c r="M185" s="305" t="str">
        <f ca="1">IFERROR(OFFSET(CalculationsAndCharts!$AR$32,'Transaction Summary'!K185,0,1,1),"")</f>
        <v/>
      </c>
      <c r="N185" s="306" t="str">
        <f ca="1">IFERROR(MATCH(TRUE,OFFSET(CalculationsAndCharts!$AQ$33,N184,0,'Transaction Summary'!$C$2-N184,1),0)+N184,"")</f>
        <v/>
      </c>
      <c r="O185" s="304" t="str">
        <f ca="1">IFERROR(OFFSET(CalculationsAndCharts!$B$32,'Transaction Summary'!N185,0,1,1),"")</f>
        <v/>
      </c>
      <c r="P185" s="305" t="str">
        <f ca="1">IFERROR(OFFSET(CalculationsAndCharts!$AS$32,'Transaction Summary'!N185,0,1,1),"")</f>
        <v/>
      </c>
      <c r="Q185" s="305" t="str">
        <f t="shared" ca="1" si="28"/>
        <v/>
      </c>
      <c r="R185" s="307" t="str">
        <f t="shared" ca="1" si="29"/>
        <v/>
      </c>
    </row>
    <row r="186" spans="2:18" x14ac:dyDescent="0.25">
      <c r="B186" s="303" t="str">
        <f ca="1">IFERROR(MATCH(TRUE,OFFSET(CalculationsAndCharts!$AE$33,B185,0,'Transaction Summary'!$C$2-B185,1),0)+B185,"")</f>
        <v/>
      </c>
      <c r="C186" s="304" t="str">
        <f ca="1">IFERROR(OFFSET(CalculationsAndCharts!$B$32,'Transaction Summary'!B186,0,1,1),"")</f>
        <v/>
      </c>
      <c r="D186" s="305" t="str">
        <f ca="1">IFERROR(OFFSET(CalculationsAndCharts!$AI$32,'Transaction Summary'!B186,0,1,1),"")</f>
        <v/>
      </c>
      <c r="E186" s="306" t="str">
        <f ca="1">IFERROR(MATCH(TRUE,OFFSET(CalculationsAndCharts!$AH$33,E185,0,'Transaction Summary'!$C$2-E185,1),0)+E185,"")</f>
        <v/>
      </c>
      <c r="F186" s="304" t="str">
        <f ca="1">IFERROR(OFFSET(CalculationsAndCharts!$B$32,'Transaction Summary'!E186,0,1,1),"")</f>
        <v/>
      </c>
      <c r="G186" s="305" t="str">
        <f ca="1">IFERROR(OFFSET(CalculationsAndCharts!$AJ$32,'Transaction Summary'!E186,0,1,1),"")</f>
        <v/>
      </c>
      <c r="H186" s="305" t="str">
        <f t="shared" ca="1" si="26"/>
        <v/>
      </c>
      <c r="I186" s="307" t="str">
        <f t="shared" ca="1" si="27"/>
        <v/>
      </c>
      <c r="K186" s="303" t="str">
        <f ca="1">IFERROR(MATCH(TRUE,OFFSET(CalculationsAndCharts!$AN$33,K185,0,'Transaction Summary'!$C$2-K185,1),0)+K185,"")</f>
        <v/>
      </c>
      <c r="L186" s="304" t="str">
        <f ca="1">IFERROR(OFFSET(CalculationsAndCharts!$B$32,'Transaction Summary'!K186,0,1,1),"")</f>
        <v/>
      </c>
      <c r="M186" s="305" t="str">
        <f ca="1">IFERROR(OFFSET(CalculationsAndCharts!$AR$32,'Transaction Summary'!K186,0,1,1),"")</f>
        <v/>
      </c>
      <c r="N186" s="306" t="str">
        <f ca="1">IFERROR(MATCH(TRUE,OFFSET(CalculationsAndCharts!$AQ$33,N185,0,'Transaction Summary'!$C$2-N185,1),0)+N185,"")</f>
        <v/>
      </c>
      <c r="O186" s="304" t="str">
        <f ca="1">IFERROR(OFFSET(CalculationsAndCharts!$B$32,'Transaction Summary'!N186,0,1,1),"")</f>
        <v/>
      </c>
      <c r="P186" s="305" t="str">
        <f ca="1">IFERROR(OFFSET(CalculationsAndCharts!$AS$32,'Transaction Summary'!N186,0,1,1),"")</f>
        <v/>
      </c>
      <c r="Q186" s="305" t="str">
        <f t="shared" ca="1" si="28"/>
        <v/>
      </c>
      <c r="R186" s="307" t="str">
        <f t="shared" ca="1" si="29"/>
        <v/>
      </c>
    </row>
    <row r="187" spans="2:18" x14ac:dyDescent="0.25">
      <c r="B187" s="303" t="str">
        <f ca="1">IFERROR(MATCH(TRUE,OFFSET(CalculationsAndCharts!$AE$33,B186,0,'Transaction Summary'!$C$2-B186,1),0)+B186,"")</f>
        <v/>
      </c>
      <c r="C187" s="304" t="str">
        <f ca="1">IFERROR(OFFSET(CalculationsAndCharts!$B$32,'Transaction Summary'!B187,0,1,1),"")</f>
        <v/>
      </c>
      <c r="D187" s="305" t="str">
        <f ca="1">IFERROR(OFFSET(CalculationsAndCharts!$AI$32,'Transaction Summary'!B187,0,1,1),"")</f>
        <v/>
      </c>
      <c r="E187" s="306" t="str">
        <f ca="1">IFERROR(MATCH(TRUE,OFFSET(CalculationsAndCharts!$AH$33,E186,0,'Transaction Summary'!$C$2-E186,1),0)+E186,"")</f>
        <v/>
      </c>
      <c r="F187" s="304" t="str">
        <f ca="1">IFERROR(OFFSET(CalculationsAndCharts!$B$32,'Transaction Summary'!E187,0,1,1),"")</f>
        <v/>
      </c>
      <c r="G187" s="305" t="str">
        <f ca="1">IFERROR(OFFSET(CalculationsAndCharts!$AJ$32,'Transaction Summary'!E187,0,1,1),"")</f>
        <v/>
      </c>
      <c r="H187" s="305" t="str">
        <f t="shared" ca="1" si="26"/>
        <v/>
      </c>
      <c r="I187" s="307" t="str">
        <f t="shared" ca="1" si="27"/>
        <v/>
      </c>
      <c r="K187" s="303" t="str">
        <f ca="1">IFERROR(MATCH(TRUE,OFFSET(CalculationsAndCharts!$AN$33,K186,0,'Transaction Summary'!$C$2-K186,1),0)+K186,"")</f>
        <v/>
      </c>
      <c r="L187" s="304" t="str">
        <f ca="1">IFERROR(OFFSET(CalculationsAndCharts!$B$32,'Transaction Summary'!K187,0,1,1),"")</f>
        <v/>
      </c>
      <c r="M187" s="305" t="str">
        <f ca="1">IFERROR(OFFSET(CalculationsAndCharts!$AR$32,'Transaction Summary'!K187,0,1,1),"")</f>
        <v/>
      </c>
      <c r="N187" s="306" t="str">
        <f ca="1">IFERROR(MATCH(TRUE,OFFSET(CalculationsAndCharts!$AQ$33,N186,0,'Transaction Summary'!$C$2-N186,1),0)+N186,"")</f>
        <v/>
      </c>
      <c r="O187" s="304" t="str">
        <f ca="1">IFERROR(OFFSET(CalculationsAndCharts!$B$32,'Transaction Summary'!N187,0,1,1),"")</f>
        <v/>
      </c>
      <c r="P187" s="305" t="str">
        <f ca="1">IFERROR(OFFSET(CalculationsAndCharts!$AS$32,'Transaction Summary'!N187,0,1,1),"")</f>
        <v/>
      </c>
      <c r="Q187" s="305" t="str">
        <f t="shared" ca="1" si="28"/>
        <v/>
      </c>
      <c r="R187" s="307" t="str">
        <f t="shared" ca="1" si="29"/>
        <v/>
      </c>
    </row>
    <row r="188" spans="2:18" x14ac:dyDescent="0.25">
      <c r="B188" s="303" t="str">
        <f ca="1">IFERROR(MATCH(TRUE,OFFSET(CalculationsAndCharts!$AE$33,B187,0,'Transaction Summary'!$C$2-B187,1),0)+B187,"")</f>
        <v/>
      </c>
      <c r="C188" s="304" t="str">
        <f ca="1">IFERROR(OFFSET(CalculationsAndCharts!$B$32,'Transaction Summary'!B188,0,1,1),"")</f>
        <v/>
      </c>
      <c r="D188" s="305" t="str">
        <f ca="1">IFERROR(OFFSET(CalculationsAndCharts!$AI$32,'Transaction Summary'!B188,0,1,1),"")</f>
        <v/>
      </c>
      <c r="E188" s="306" t="str">
        <f ca="1">IFERROR(MATCH(TRUE,OFFSET(CalculationsAndCharts!$AH$33,E187,0,'Transaction Summary'!$C$2-E187,1),0)+E187,"")</f>
        <v/>
      </c>
      <c r="F188" s="304" t="str">
        <f ca="1">IFERROR(OFFSET(CalculationsAndCharts!$B$32,'Transaction Summary'!E188,0,1,1),"")</f>
        <v/>
      </c>
      <c r="G188" s="305" t="str">
        <f ca="1">IFERROR(OFFSET(CalculationsAndCharts!$AJ$32,'Transaction Summary'!E188,0,1,1),"")</f>
        <v/>
      </c>
      <c r="H188" s="305" t="str">
        <f t="shared" ca="1" si="26"/>
        <v/>
      </c>
      <c r="I188" s="307" t="str">
        <f t="shared" ca="1" si="27"/>
        <v/>
      </c>
      <c r="K188" s="303" t="str">
        <f ca="1">IFERROR(MATCH(TRUE,OFFSET(CalculationsAndCharts!$AN$33,K187,0,'Transaction Summary'!$C$2-K187,1),0)+K187,"")</f>
        <v/>
      </c>
      <c r="L188" s="304" t="str">
        <f ca="1">IFERROR(OFFSET(CalculationsAndCharts!$B$32,'Transaction Summary'!K188,0,1,1),"")</f>
        <v/>
      </c>
      <c r="M188" s="305" t="str">
        <f ca="1">IFERROR(OFFSET(CalculationsAndCharts!$AR$32,'Transaction Summary'!K188,0,1,1),"")</f>
        <v/>
      </c>
      <c r="N188" s="306" t="str">
        <f ca="1">IFERROR(MATCH(TRUE,OFFSET(CalculationsAndCharts!$AQ$33,N187,0,'Transaction Summary'!$C$2-N187,1),0)+N187,"")</f>
        <v/>
      </c>
      <c r="O188" s="304" t="str">
        <f ca="1">IFERROR(OFFSET(CalculationsAndCharts!$B$32,'Transaction Summary'!N188,0,1,1),"")</f>
        <v/>
      </c>
      <c r="P188" s="305" t="str">
        <f ca="1">IFERROR(OFFSET(CalculationsAndCharts!$AS$32,'Transaction Summary'!N188,0,1,1),"")</f>
        <v/>
      </c>
      <c r="Q188" s="305" t="str">
        <f t="shared" ca="1" si="28"/>
        <v/>
      </c>
      <c r="R188" s="307" t="str">
        <f t="shared" ca="1" si="29"/>
        <v/>
      </c>
    </row>
    <row r="189" spans="2:18" x14ac:dyDescent="0.25">
      <c r="B189" s="303" t="str">
        <f ca="1">IFERROR(MATCH(TRUE,OFFSET(CalculationsAndCharts!$AE$33,B188,0,'Transaction Summary'!$C$2-B188,1),0)+B188,"")</f>
        <v/>
      </c>
      <c r="C189" s="304" t="str">
        <f ca="1">IFERROR(OFFSET(CalculationsAndCharts!$B$32,'Transaction Summary'!B189,0,1,1),"")</f>
        <v/>
      </c>
      <c r="D189" s="305" t="str">
        <f ca="1">IFERROR(OFFSET(CalculationsAndCharts!$AI$32,'Transaction Summary'!B189,0,1,1),"")</f>
        <v/>
      </c>
      <c r="E189" s="306" t="str">
        <f ca="1">IFERROR(MATCH(TRUE,OFFSET(CalculationsAndCharts!$AH$33,E188,0,'Transaction Summary'!$C$2-E188,1),0)+E188,"")</f>
        <v/>
      </c>
      <c r="F189" s="304" t="str">
        <f ca="1">IFERROR(OFFSET(CalculationsAndCharts!$B$32,'Transaction Summary'!E189,0,1,1),"")</f>
        <v/>
      </c>
      <c r="G189" s="305" t="str">
        <f ca="1">IFERROR(OFFSET(CalculationsAndCharts!$AJ$32,'Transaction Summary'!E189,0,1,1),"")</f>
        <v/>
      </c>
      <c r="H189" s="305" t="str">
        <f t="shared" ca="1" si="26"/>
        <v/>
      </c>
      <c r="I189" s="307" t="str">
        <f t="shared" ca="1" si="27"/>
        <v/>
      </c>
      <c r="K189" s="303" t="str">
        <f ca="1">IFERROR(MATCH(TRUE,OFFSET(CalculationsAndCharts!$AN$33,K188,0,'Transaction Summary'!$C$2-K188,1),0)+K188,"")</f>
        <v/>
      </c>
      <c r="L189" s="304" t="str">
        <f ca="1">IFERROR(OFFSET(CalculationsAndCharts!$B$32,'Transaction Summary'!K189,0,1,1),"")</f>
        <v/>
      </c>
      <c r="M189" s="305" t="str">
        <f ca="1">IFERROR(OFFSET(CalculationsAndCharts!$AR$32,'Transaction Summary'!K189,0,1,1),"")</f>
        <v/>
      </c>
      <c r="N189" s="306" t="str">
        <f ca="1">IFERROR(MATCH(TRUE,OFFSET(CalculationsAndCharts!$AQ$33,N188,0,'Transaction Summary'!$C$2-N188,1),0)+N188,"")</f>
        <v/>
      </c>
      <c r="O189" s="304" t="str">
        <f ca="1">IFERROR(OFFSET(CalculationsAndCharts!$B$32,'Transaction Summary'!N189,0,1,1),"")</f>
        <v/>
      </c>
      <c r="P189" s="305" t="str">
        <f ca="1">IFERROR(OFFSET(CalculationsAndCharts!$AS$32,'Transaction Summary'!N189,0,1,1),"")</f>
        <v/>
      </c>
      <c r="Q189" s="305" t="str">
        <f t="shared" ca="1" si="28"/>
        <v/>
      </c>
      <c r="R189" s="307" t="str">
        <f t="shared" ca="1" si="29"/>
        <v/>
      </c>
    </row>
    <row r="190" spans="2:18" x14ac:dyDescent="0.25">
      <c r="B190" s="303" t="str">
        <f ca="1">IFERROR(MATCH(TRUE,OFFSET(CalculationsAndCharts!$AE$33,B189,0,'Transaction Summary'!$C$2-B189,1),0)+B189,"")</f>
        <v/>
      </c>
      <c r="C190" s="304" t="str">
        <f ca="1">IFERROR(OFFSET(CalculationsAndCharts!$B$32,'Transaction Summary'!B190,0,1,1),"")</f>
        <v/>
      </c>
      <c r="D190" s="305" t="str">
        <f ca="1">IFERROR(OFFSET(CalculationsAndCharts!$AI$32,'Transaction Summary'!B190,0,1,1),"")</f>
        <v/>
      </c>
      <c r="E190" s="306" t="str">
        <f ca="1">IFERROR(MATCH(TRUE,OFFSET(CalculationsAndCharts!$AH$33,E189,0,'Transaction Summary'!$C$2-E189,1),0)+E189,"")</f>
        <v/>
      </c>
      <c r="F190" s="304" t="str">
        <f ca="1">IFERROR(OFFSET(CalculationsAndCharts!$B$32,'Transaction Summary'!E190,0,1,1),"")</f>
        <v/>
      </c>
      <c r="G190" s="305" t="str">
        <f ca="1">IFERROR(OFFSET(CalculationsAndCharts!$AJ$32,'Transaction Summary'!E190,0,1,1),"")</f>
        <v/>
      </c>
      <c r="H190" s="305" t="str">
        <f t="shared" ca="1" si="26"/>
        <v/>
      </c>
      <c r="I190" s="307" t="str">
        <f t="shared" ca="1" si="27"/>
        <v/>
      </c>
      <c r="K190" s="303" t="str">
        <f ca="1">IFERROR(MATCH(TRUE,OFFSET(CalculationsAndCharts!$AN$33,K189,0,'Transaction Summary'!$C$2-K189,1),0)+K189,"")</f>
        <v/>
      </c>
      <c r="L190" s="304" t="str">
        <f ca="1">IFERROR(OFFSET(CalculationsAndCharts!$B$32,'Transaction Summary'!K190,0,1,1),"")</f>
        <v/>
      </c>
      <c r="M190" s="305" t="str">
        <f ca="1">IFERROR(OFFSET(CalculationsAndCharts!$AR$32,'Transaction Summary'!K190,0,1,1),"")</f>
        <v/>
      </c>
      <c r="N190" s="306" t="str">
        <f ca="1">IFERROR(MATCH(TRUE,OFFSET(CalculationsAndCharts!$AQ$33,N189,0,'Transaction Summary'!$C$2-N189,1),0)+N189,"")</f>
        <v/>
      </c>
      <c r="O190" s="304" t="str">
        <f ca="1">IFERROR(OFFSET(CalculationsAndCharts!$B$32,'Transaction Summary'!N190,0,1,1),"")</f>
        <v/>
      </c>
      <c r="P190" s="305" t="str">
        <f ca="1">IFERROR(OFFSET(CalculationsAndCharts!$AS$32,'Transaction Summary'!N190,0,1,1),"")</f>
        <v/>
      </c>
      <c r="Q190" s="305" t="str">
        <f t="shared" ca="1" si="28"/>
        <v/>
      </c>
      <c r="R190" s="307" t="str">
        <f t="shared" ca="1" si="29"/>
        <v/>
      </c>
    </row>
    <row r="191" spans="2:18" x14ac:dyDescent="0.25">
      <c r="B191" s="303" t="str">
        <f ca="1">IFERROR(MATCH(TRUE,OFFSET(CalculationsAndCharts!$AE$33,B190,0,'Transaction Summary'!$C$2-B190,1),0)+B190,"")</f>
        <v/>
      </c>
      <c r="C191" s="304" t="str">
        <f ca="1">IFERROR(OFFSET(CalculationsAndCharts!$B$32,'Transaction Summary'!B191,0,1,1),"")</f>
        <v/>
      </c>
      <c r="D191" s="305" t="str">
        <f ca="1">IFERROR(OFFSET(CalculationsAndCharts!$AI$32,'Transaction Summary'!B191,0,1,1),"")</f>
        <v/>
      </c>
      <c r="E191" s="306" t="str">
        <f ca="1">IFERROR(MATCH(TRUE,OFFSET(CalculationsAndCharts!$AH$33,E190,0,'Transaction Summary'!$C$2-E190,1),0)+E190,"")</f>
        <v/>
      </c>
      <c r="F191" s="304" t="str">
        <f ca="1">IFERROR(OFFSET(CalculationsAndCharts!$B$32,'Transaction Summary'!E191,0,1,1),"")</f>
        <v/>
      </c>
      <c r="G191" s="305" t="str">
        <f ca="1">IFERROR(OFFSET(CalculationsAndCharts!$AJ$32,'Transaction Summary'!E191,0,1,1),"")</f>
        <v/>
      </c>
      <c r="H191" s="305" t="str">
        <f t="shared" ca="1" si="26"/>
        <v/>
      </c>
      <c r="I191" s="307" t="str">
        <f t="shared" ca="1" si="27"/>
        <v/>
      </c>
      <c r="K191" s="303" t="str">
        <f ca="1">IFERROR(MATCH(TRUE,OFFSET(CalculationsAndCharts!$AN$33,K190,0,'Transaction Summary'!$C$2-K190,1),0)+K190,"")</f>
        <v/>
      </c>
      <c r="L191" s="304" t="str">
        <f ca="1">IFERROR(OFFSET(CalculationsAndCharts!$B$32,'Transaction Summary'!K191,0,1,1),"")</f>
        <v/>
      </c>
      <c r="M191" s="305" t="str">
        <f ca="1">IFERROR(OFFSET(CalculationsAndCharts!$AR$32,'Transaction Summary'!K191,0,1,1),"")</f>
        <v/>
      </c>
      <c r="N191" s="306" t="str">
        <f ca="1">IFERROR(MATCH(TRUE,OFFSET(CalculationsAndCharts!$AQ$33,N190,0,'Transaction Summary'!$C$2-N190,1),0)+N190,"")</f>
        <v/>
      </c>
      <c r="O191" s="304" t="str">
        <f ca="1">IFERROR(OFFSET(CalculationsAndCharts!$B$32,'Transaction Summary'!N191,0,1,1),"")</f>
        <v/>
      </c>
      <c r="P191" s="305" t="str">
        <f ca="1">IFERROR(OFFSET(CalculationsAndCharts!$AS$32,'Transaction Summary'!N191,0,1,1),"")</f>
        <v/>
      </c>
      <c r="Q191" s="305" t="str">
        <f t="shared" ca="1" si="28"/>
        <v/>
      </c>
      <c r="R191" s="307" t="str">
        <f t="shared" ca="1" si="29"/>
        <v/>
      </c>
    </row>
    <row r="192" spans="2:18" x14ac:dyDescent="0.25">
      <c r="B192" s="303" t="str">
        <f ca="1">IFERROR(MATCH(TRUE,OFFSET(CalculationsAndCharts!$AE$33,B191,0,'Transaction Summary'!$C$2-B191,1),0)+B191,"")</f>
        <v/>
      </c>
      <c r="C192" s="304" t="str">
        <f ca="1">IFERROR(OFFSET(CalculationsAndCharts!$B$32,'Transaction Summary'!B192,0,1,1),"")</f>
        <v/>
      </c>
      <c r="D192" s="305" t="str">
        <f ca="1">IFERROR(OFFSET(CalculationsAndCharts!$AI$32,'Transaction Summary'!B192,0,1,1),"")</f>
        <v/>
      </c>
      <c r="E192" s="306" t="str">
        <f ca="1">IFERROR(MATCH(TRUE,OFFSET(CalculationsAndCharts!$AH$33,E191,0,'Transaction Summary'!$C$2-E191,1),0)+E191,"")</f>
        <v/>
      </c>
      <c r="F192" s="304" t="str">
        <f ca="1">IFERROR(OFFSET(CalculationsAndCharts!$B$32,'Transaction Summary'!E192,0,1,1),"")</f>
        <v/>
      </c>
      <c r="G192" s="305" t="str">
        <f ca="1">IFERROR(OFFSET(CalculationsAndCharts!$AJ$32,'Transaction Summary'!E192,0,1,1),"")</f>
        <v/>
      </c>
      <c r="H192" s="305" t="str">
        <f t="shared" ca="1" si="26"/>
        <v/>
      </c>
      <c r="I192" s="307" t="str">
        <f t="shared" ca="1" si="27"/>
        <v/>
      </c>
      <c r="K192" s="303" t="str">
        <f ca="1">IFERROR(MATCH(TRUE,OFFSET(CalculationsAndCharts!$AN$33,K191,0,'Transaction Summary'!$C$2-K191,1),0)+K191,"")</f>
        <v/>
      </c>
      <c r="L192" s="304" t="str">
        <f ca="1">IFERROR(OFFSET(CalculationsAndCharts!$B$32,'Transaction Summary'!K192,0,1,1),"")</f>
        <v/>
      </c>
      <c r="M192" s="305" t="str">
        <f ca="1">IFERROR(OFFSET(CalculationsAndCharts!$AR$32,'Transaction Summary'!K192,0,1,1),"")</f>
        <v/>
      </c>
      <c r="N192" s="306" t="str">
        <f ca="1">IFERROR(MATCH(TRUE,OFFSET(CalculationsAndCharts!$AQ$33,N191,0,'Transaction Summary'!$C$2-N191,1),0)+N191,"")</f>
        <v/>
      </c>
      <c r="O192" s="304" t="str">
        <f ca="1">IFERROR(OFFSET(CalculationsAndCharts!$B$32,'Transaction Summary'!N192,0,1,1),"")</f>
        <v/>
      </c>
      <c r="P192" s="305" t="str">
        <f ca="1">IFERROR(OFFSET(CalculationsAndCharts!$AS$32,'Transaction Summary'!N192,0,1,1),"")</f>
        <v/>
      </c>
      <c r="Q192" s="305" t="str">
        <f t="shared" ca="1" si="28"/>
        <v/>
      </c>
      <c r="R192" s="307" t="str">
        <f t="shared" ca="1" si="29"/>
        <v/>
      </c>
    </row>
    <row r="193" spans="2:18" x14ac:dyDescent="0.25">
      <c r="B193" s="303" t="str">
        <f ca="1">IFERROR(MATCH(TRUE,OFFSET(CalculationsAndCharts!$AE$33,B192,0,'Transaction Summary'!$C$2-B192,1),0)+B192,"")</f>
        <v/>
      </c>
      <c r="C193" s="304" t="str">
        <f ca="1">IFERROR(OFFSET(CalculationsAndCharts!$B$32,'Transaction Summary'!B193,0,1,1),"")</f>
        <v/>
      </c>
      <c r="D193" s="305" t="str">
        <f ca="1">IFERROR(OFFSET(CalculationsAndCharts!$AI$32,'Transaction Summary'!B193,0,1,1),"")</f>
        <v/>
      </c>
      <c r="E193" s="306" t="str">
        <f ca="1">IFERROR(MATCH(TRUE,OFFSET(CalculationsAndCharts!$AH$33,E192,0,'Transaction Summary'!$C$2-E192,1),0)+E192,"")</f>
        <v/>
      </c>
      <c r="F193" s="304" t="str">
        <f ca="1">IFERROR(OFFSET(CalculationsAndCharts!$B$32,'Transaction Summary'!E193,0,1,1),"")</f>
        <v/>
      </c>
      <c r="G193" s="305" t="str">
        <f ca="1">IFERROR(OFFSET(CalculationsAndCharts!$AJ$32,'Transaction Summary'!E193,0,1,1),"")</f>
        <v/>
      </c>
      <c r="H193" s="305" t="str">
        <f t="shared" ca="1" si="26"/>
        <v/>
      </c>
      <c r="I193" s="307" t="str">
        <f t="shared" ca="1" si="27"/>
        <v/>
      </c>
      <c r="K193" s="303" t="str">
        <f ca="1">IFERROR(MATCH(TRUE,OFFSET(CalculationsAndCharts!$AN$33,K192,0,'Transaction Summary'!$C$2-K192,1),0)+K192,"")</f>
        <v/>
      </c>
      <c r="L193" s="304" t="str">
        <f ca="1">IFERROR(OFFSET(CalculationsAndCharts!$B$32,'Transaction Summary'!K193,0,1,1),"")</f>
        <v/>
      </c>
      <c r="M193" s="305" t="str">
        <f ca="1">IFERROR(OFFSET(CalculationsAndCharts!$AR$32,'Transaction Summary'!K193,0,1,1),"")</f>
        <v/>
      </c>
      <c r="N193" s="306" t="str">
        <f ca="1">IFERROR(MATCH(TRUE,OFFSET(CalculationsAndCharts!$AQ$33,N192,0,'Transaction Summary'!$C$2-N192,1),0)+N192,"")</f>
        <v/>
      </c>
      <c r="O193" s="304" t="str">
        <f ca="1">IFERROR(OFFSET(CalculationsAndCharts!$B$32,'Transaction Summary'!N193,0,1,1),"")</f>
        <v/>
      </c>
      <c r="P193" s="305" t="str">
        <f ca="1">IFERROR(OFFSET(CalculationsAndCharts!$AS$32,'Transaction Summary'!N193,0,1,1),"")</f>
        <v/>
      </c>
      <c r="Q193" s="305" t="str">
        <f t="shared" ca="1" si="28"/>
        <v/>
      </c>
      <c r="R193" s="307" t="str">
        <f t="shared" ca="1" si="29"/>
        <v/>
      </c>
    </row>
    <row r="194" spans="2:18" x14ac:dyDescent="0.25">
      <c r="B194" s="303" t="str">
        <f ca="1">IFERROR(MATCH(TRUE,OFFSET(CalculationsAndCharts!$AE$33,B193,0,'Transaction Summary'!$C$2-B193,1),0)+B193,"")</f>
        <v/>
      </c>
      <c r="C194" s="304" t="str">
        <f ca="1">IFERROR(OFFSET(CalculationsAndCharts!$B$32,'Transaction Summary'!B194,0,1,1),"")</f>
        <v/>
      </c>
      <c r="D194" s="305" t="str">
        <f ca="1">IFERROR(OFFSET(CalculationsAndCharts!$AI$32,'Transaction Summary'!B194,0,1,1),"")</f>
        <v/>
      </c>
      <c r="E194" s="306" t="str">
        <f ca="1">IFERROR(MATCH(TRUE,OFFSET(CalculationsAndCharts!$AH$33,E193,0,'Transaction Summary'!$C$2-E193,1),0)+E193,"")</f>
        <v/>
      </c>
      <c r="F194" s="304" t="str">
        <f ca="1">IFERROR(OFFSET(CalculationsAndCharts!$B$32,'Transaction Summary'!E194,0,1,1),"")</f>
        <v/>
      </c>
      <c r="G194" s="305" t="str">
        <f ca="1">IFERROR(OFFSET(CalculationsAndCharts!$AJ$32,'Transaction Summary'!E194,0,1,1),"")</f>
        <v/>
      </c>
      <c r="H194" s="305" t="str">
        <f t="shared" ca="1" si="26"/>
        <v/>
      </c>
      <c r="I194" s="307" t="str">
        <f t="shared" ca="1" si="27"/>
        <v/>
      </c>
      <c r="K194" s="303" t="str">
        <f ca="1">IFERROR(MATCH(TRUE,OFFSET(CalculationsAndCharts!$AN$33,K193,0,'Transaction Summary'!$C$2-K193,1),0)+K193,"")</f>
        <v/>
      </c>
      <c r="L194" s="304" t="str">
        <f ca="1">IFERROR(OFFSET(CalculationsAndCharts!$B$32,'Transaction Summary'!K194,0,1,1),"")</f>
        <v/>
      </c>
      <c r="M194" s="305" t="str">
        <f ca="1">IFERROR(OFFSET(CalculationsAndCharts!$AR$32,'Transaction Summary'!K194,0,1,1),"")</f>
        <v/>
      </c>
      <c r="N194" s="306" t="str">
        <f ca="1">IFERROR(MATCH(TRUE,OFFSET(CalculationsAndCharts!$AQ$33,N193,0,'Transaction Summary'!$C$2-N193,1),0)+N193,"")</f>
        <v/>
      </c>
      <c r="O194" s="304" t="str">
        <f ca="1">IFERROR(OFFSET(CalculationsAndCharts!$B$32,'Transaction Summary'!N194,0,1,1),"")</f>
        <v/>
      </c>
      <c r="P194" s="305" t="str">
        <f ca="1">IFERROR(OFFSET(CalculationsAndCharts!$AS$32,'Transaction Summary'!N194,0,1,1),"")</f>
        <v/>
      </c>
      <c r="Q194" s="305" t="str">
        <f t="shared" ca="1" si="28"/>
        <v/>
      </c>
      <c r="R194" s="307" t="str">
        <f t="shared" ca="1" si="29"/>
        <v/>
      </c>
    </row>
    <row r="195" spans="2:18" x14ac:dyDescent="0.25">
      <c r="B195" s="303" t="str">
        <f ca="1">IFERROR(MATCH(TRUE,OFFSET(CalculationsAndCharts!$AE$33,B194,0,'Transaction Summary'!$C$2-B194,1),0)+B194,"")</f>
        <v/>
      </c>
      <c r="C195" s="304" t="str">
        <f ca="1">IFERROR(OFFSET(CalculationsAndCharts!$B$32,'Transaction Summary'!B195,0,1,1),"")</f>
        <v/>
      </c>
      <c r="D195" s="305" t="str">
        <f ca="1">IFERROR(OFFSET(CalculationsAndCharts!$AI$32,'Transaction Summary'!B195,0,1,1),"")</f>
        <v/>
      </c>
      <c r="E195" s="306" t="str">
        <f ca="1">IFERROR(MATCH(TRUE,OFFSET(CalculationsAndCharts!$AH$33,E194,0,'Transaction Summary'!$C$2-E194,1),0)+E194,"")</f>
        <v/>
      </c>
      <c r="F195" s="304" t="str">
        <f ca="1">IFERROR(OFFSET(CalculationsAndCharts!$B$32,'Transaction Summary'!E195,0,1,1),"")</f>
        <v/>
      </c>
      <c r="G195" s="305" t="str">
        <f ca="1">IFERROR(OFFSET(CalculationsAndCharts!$AJ$32,'Transaction Summary'!E195,0,1,1),"")</f>
        <v/>
      </c>
      <c r="H195" s="305" t="str">
        <f t="shared" ca="1" si="26"/>
        <v/>
      </c>
      <c r="I195" s="307" t="str">
        <f t="shared" ca="1" si="27"/>
        <v/>
      </c>
      <c r="K195" s="303" t="str">
        <f ca="1">IFERROR(MATCH(TRUE,OFFSET(CalculationsAndCharts!$AN$33,K194,0,'Transaction Summary'!$C$2-K194,1),0)+K194,"")</f>
        <v/>
      </c>
      <c r="L195" s="304" t="str">
        <f ca="1">IFERROR(OFFSET(CalculationsAndCharts!$B$32,'Transaction Summary'!K195,0,1,1),"")</f>
        <v/>
      </c>
      <c r="M195" s="305" t="str">
        <f ca="1">IFERROR(OFFSET(CalculationsAndCharts!$AR$32,'Transaction Summary'!K195,0,1,1),"")</f>
        <v/>
      </c>
      <c r="N195" s="306" t="str">
        <f ca="1">IFERROR(MATCH(TRUE,OFFSET(CalculationsAndCharts!$AQ$33,N194,0,'Transaction Summary'!$C$2-N194,1),0)+N194,"")</f>
        <v/>
      </c>
      <c r="O195" s="304" t="str">
        <f ca="1">IFERROR(OFFSET(CalculationsAndCharts!$B$32,'Transaction Summary'!N195,0,1,1),"")</f>
        <v/>
      </c>
      <c r="P195" s="305" t="str">
        <f ca="1">IFERROR(OFFSET(CalculationsAndCharts!$AS$32,'Transaction Summary'!N195,0,1,1),"")</f>
        <v/>
      </c>
      <c r="Q195" s="305" t="str">
        <f t="shared" ca="1" si="28"/>
        <v/>
      </c>
      <c r="R195" s="307" t="str">
        <f t="shared" ca="1" si="29"/>
        <v/>
      </c>
    </row>
    <row r="196" spans="2:18" x14ac:dyDescent="0.25">
      <c r="B196" s="303" t="str">
        <f ca="1">IFERROR(MATCH(TRUE,OFFSET(CalculationsAndCharts!$AE$33,B195,0,'Transaction Summary'!$C$2-B195,1),0)+B195,"")</f>
        <v/>
      </c>
      <c r="C196" s="304" t="str">
        <f ca="1">IFERROR(OFFSET(CalculationsAndCharts!$B$32,'Transaction Summary'!B196,0,1,1),"")</f>
        <v/>
      </c>
      <c r="D196" s="305" t="str">
        <f ca="1">IFERROR(OFFSET(CalculationsAndCharts!$AI$32,'Transaction Summary'!B196,0,1,1),"")</f>
        <v/>
      </c>
      <c r="E196" s="306" t="str">
        <f ca="1">IFERROR(MATCH(TRUE,OFFSET(CalculationsAndCharts!$AH$33,E195,0,'Transaction Summary'!$C$2-E195,1),0)+E195,"")</f>
        <v/>
      </c>
      <c r="F196" s="304" t="str">
        <f ca="1">IFERROR(OFFSET(CalculationsAndCharts!$B$32,'Transaction Summary'!E196,0,1,1),"")</f>
        <v/>
      </c>
      <c r="G196" s="305" t="str">
        <f ca="1">IFERROR(OFFSET(CalculationsAndCharts!$AJ$32,'Transaction Summary'!E196,0,1,1),"")</f>
        <v/>
      </c>
      <c r="H196" s="305" t="str">
        <f t="shared" ca="1" si="26"/>
        <v/>
      </c>
      <c r="I196" s="307" t="str">
        <f t="shared" ca="1" si="27"/>
        <v/>
      </c>
      <c r="K196" s="303" t="str">
        <f ca="1">IFERROR(MATCH(TRUE,OFFSET(CalculationsAndCharts!$AN$33,K195,0,'Transaction Summary'!$C$2-K195,1),0)+K195,"")</f>
        <v/>
      </c>
      <c r="L196" s="304" t="str">
        <f ca="1">IFERROR(OFFSET(CalculationsAndCharts!$B$32,'Transaction Summary'!K196,0,1,1),"")</f>
        <v/>
      </c>
      <c r="M196" s="305" t="str">
        <f ca="1">IFERROR(OFFSET(CalculationsAndCharts!$AR$32,'Transaction Summary'!K196,0,1,1),"")</f>
        <v/>
      </c>
      <c r="N196" s="306" t="str">
        <f ca="1">IFERROR(MATCH(TRUE,OFFSET(CalculationsAndCharts!$AQ$33,N195,0,'Transaction Summary'!$C$2-N195,1),0)+N195,"")</f>
        <v/>
      </c>
      <c r="O196" s="304" t="str">
        <f ca="1">IFERROR(OFFSET(CalculationsAndCharts!$B$32,'Transaction Summary'!N196,0,1,1),"")</f>
        <v/>
      </c>
      <c r="P196" s="305" t="str">
        <f ca="1">IFERROR(OFFSET(CalculationsAndCharts!$AS$32,'Transaction Summary'!N196,0,1,1),"")</f>
        <v/>
      </c>
      <c r="Q196" s="305" t="str">
        <f t="shared" ca="1" si="28"/>
        <v/>
      </c>
      <c r="R196" s="307" t="str">
        <f t="shared" ca="1" si="29"/>
        <v/>
      </c>
    </row>
    <row r="197" spans="2:18" x14ac:dyDescent="0.25">
      <c r="B197" s="303" t="str">
        <f ca="1">IFERROR(MATCH(TRUE,OFFSET(CalculationsAndCharts!$AE$33,B196,0,'Transaction Summary'!$C$2-B196,1),0)+B196,"")</f>
        <v/>
      </c>
      <c r="C197" s="304" t="str">
        <f ca="1">IFERROR(OFFSET(CalculationsAndCharts!$B$32,'Transaction Summary'!B197,0,1,1),"")</f>
        <v/>
      </c>
      <c r="D197" s="305" t="str">
        <f ca="1">IFERROR(OFFSET(CalculationsAndCharts!$AI$32,'Transaction Summary'!B197,0,1,1),"")</f>
        <v/>
      </c>
      <c r="E197" s="306" t="str">
        <f ca="1">IFERROR(MATCH(TRUE,OFFSET(CalculationsAndCharts!$AH$33,E196,0,'Transaction Summary'!$C$2-E196,1),0)+E196,"")</f>
        <v/>
      </c>
      <c r="F197" s="304" t="str">
        <f ca="1">IFERROR(OFFSET(CalculationsAndCharts!$B$32,'Transaction Summary'!E197,0,1,1),"")</f>
        <v/>
      </c>
      <c r="G197" s="305" t="str">
        <f ca="1">IFERROR(OFFSET(CalculationsAndCharts!$AJ$32,'Transaction Summary'!E197,0,1,1),"")</f>
        <v/>
      </c>
      <c r="H197" s="305" t="str">
        <f t="shared" ca="1" si="26"/>
        <v/>
      </c>
      <c r="I197" s="307" t="str">
        <f t="shared" ca="1" si="27"/>
        <v/>
      </c>
      <c r="K197" s="303" t="str">
        <f ca="1">IFERROR(MATCH(TRUE,OFFSET(CalculationsAndCharts!$AN$33,K196,0,'Transaction Summary'!$C$2-K196,1),0)+K196,"")</f>
        <v/>
      </c>
      <c r="L197" s="304" t="str">
        <f ca="1">IFERROR(OFFSET(CalculationsAndCharts!$B$32,'Transaction Summary'!K197,0,1,1),"")</f>
        <v/>
      </c>
      <c r="M197" s="305" t="str">
        <f ca="1">IFERROR(OFFSET(CalculationsAndCharts!$AR$32,'Transaction Summary'!K197,0,1,1),"")</f>
        <v/>
      </c>
      <c r="N197" s="306" t="str">
        <f ca="1">IFERROR(MATCH(TRUE,OFFSET(CalculationsAndCharts!$AQ$33,N196,0,'Transaction Summary'!$C$2-N196,1),0)+N196,"")</f>
        <v/>
      </c>
      <c r="O197" s="304" t="str">
        <f ca="1">IFERROR(OFFSET(CalculationsAndCharts!$B$32,'Transaction Summary'!N197,0,1,1),"")</f>
        <v/>
      </c>
      <c r="P197" s="305" t="str">
        <f ca="1">IFERROR(OFFSET(CalculationsAndCharts!$AS$32,'Transaction Summary'!N197,0,1,1),"")</f>
        <v/>
      </c>
      <c r="Q197" s="305" t="str">
        <f t="shared" ca="1" si="28"/>
        <v/>
      </c>
      <c r="R197" s="307" t="str">
        <f t="shared" ca="1" si="29"/>
        <v/>
      </c>
    </row>
    <row r="198" spans="2:18" x14ac:dyDescent="0.25">
      <c r="B198" s="303" t="str">
        <f ca="1">IFERROR(MATCH(TRUE,OFFSET(CalculationsAndCharts!$AE$33,B197,0,'Transaction Summary'!$C$2-B197,1),0)+B197,"")</f>
        <v/>
      </c>
      <c r="C198" s="304" t="str">
        <f ca="1">IFERROR(OFFSET(CalculationsAndCharts!$B$32,'Transaction Summary'!B198,0,1,1),"")</f>
        <v/>
      </c>
      <c r="D198" s="305" t="str">
        <f ca="1">IFERROR(OFFSET(CalculationsAndCharts!$AI$32,'Transaction Summary'!B198,0,1,1),"")</f>
        <v/>
      </c>
      <c r="E198" s="306" t="str">
        <f ca="1">IFERROR(MATCH(TRUE,OFFSET(CalculationsAndCharts!$AH$33,E197,0,'Transaction Summary'!$C$2-E197,1),0)+E197,"")</f>
        <v/>
      </c>
      <c r="F198" s="304" t="str">
        <f ca="1">IFERROR(OFFSET(CalculationsAndCharts!$B$32,'Transaction Summary'!E198,0,1,1),"")</f>
        <v/>
      </c>
      <c r="G198" s="305" t="str">
        <f ca="1">IFERROR(OFFSET(CalculationsAndCharts!$AJ$32,'Transaction Summary'!E198,0,1,1),"")</f>
        <v/>
      </c>
      <c r="H198" s="305" t="str">
        <f t="shared" ca="1" si="26"/>
        <v/>
      </c>
      <c r="I198" s="307" t="str">
        <f t="shared" ca="1" si="27"/>
        <v/>
      </c>
      <c r="K198" s="303" t="str">
        <f ca="1">IFERROR(MATCH(TRUE,OFFSET(CalculationsAndCharts!$AN$33,K197,0,'Transaction Summary'!$C$2-K197,1),0)+K197,"")</f>
        <v/>
      </c>
      <c r="L198" s="304" t="str">
        <f ca="1">IFERROR(OFFSET(CalculationsAndCharts!$B$32,'Transaction Summary'!K198,0,1,1),"")</f>
        <v/>
      </c>
      <c r="M198" s="305" t="str">
        <f ca="1">IFERROR(OFFSET(CalculationsAndCharts!$AR$32,'Transaction Summary'!K198,0,1,1),"")</f>
        <v/>
      </c>
      <c r="N198" s="306" t="str">
        <f ca="1">IFERROR(MATCH(TRUE,OFFSET(CalculationsAndCharts!$AQ$33,N197,0,'Transaction Summary'!$C$2-N197,1),0)+N197,"")</f>
        <v/>
      </c>
      <c r="O198" s="304" t="str">
        <f ca="1">IFERROR(OFFSET(CalculationsAndCharts!$B$32,'Transaction Summary'!N198,0,1,1),"")</f>
        <v/>
      </c>
      <c r="P198" s="305" t="str">
        <f ca="1">IFERROR(OFFSET(CalculationsAndCharts!$AS$32,'Transaction Summary'!N198,0,1,1),"")</f>
        <v/>
      </c>
      <c r="Q198" s="305" t="str">
        <f t="shared" ca="1" si="28"/>
        <v/>
      </c>
      <c r="R198" s="307" t="str">
        <f t="shared" ca="1" si="29"/>
        <v/>
      </c>
    </row>
    <row r="199" spans="2:18" x14ac:dyDescent="0.25">
      <c r="B199" s="303" t="str">
        <f ca="1">IFERROR(MATCH(TRUE,OFFSET(CalculationsAndCharts!$AE$33,B198,0,'Transaction Summary'!$C$2-B198,1),0)+B198,"")</f>
        <v/>
      </c>
      <c r="C199" s="304" t="str">
        <f ca="1">IFERROR(OFFSET(CalculationsAndCharts!$B$32,'Transaction Summary'!B199,0,1,1),"")</f>
        <v/>
      </c>
      <c r="D199" s="305" t="str">
        <f ca="1">IFERROR(OFFSET(CalculationsAndCharts!$AI$32,'Transaction Summary'!B199,0,1,1),"")</f>
        <v/>
      </c>
      <c r="E199" s="306" t="str">
        <f ca="1">IFERROR(MATCH(TRUE,OFFSET(CalculationsAndCharts!$AH$33,E198,0,'Transaction Summary'!$C$2-E198,1),0)+E198,"")</f>
        <v/>
      </c>
      <c r="F199" s="304" t="str">
        <f ca="1">IFERROR(OFFSET(CalculationsAndCharts!$B$32,'Transaction Summary'!E199,0,1,1),"")</f>
        <v/>
      </c>
      <c r="G199" s="305" t="str">
        <f ca="1">IFERROR(OFFSET(CalculationsAndCharts!$AJ$32,'Transaction Summary'!E199,0,1,1),"")</f>
        <v/>
      </c>
      <c r="H199" s="305" t="str">
        <f t="shared" ca="1" si="26"/>
        <v/>
      </c>
      <c r="I199" s="307" t="str">
        <f t="shared" ca="1" si="27"/>
        <v/>
      </c>
      <c r="K199" s="303" t="str">
        <f ca="1">IFERROR(MATCH(TRUE,OFFSET(CalculationsAndCharts!$AN$33,K198,0,'Transaction Summary'!$C$2-K198,1),0)+K198,"")</f>
        <v/>
      </c>
      <c r="L199" s="304" t="str">
        <f ca="1">IFERROR(OFFSET(CalculationsAndCharts!$B$32,'Transaction Summary'!K199,0,1,1),"")</f>
        <v/>
      </c>
      <c r="M199" s="305" t="str">
        <f ca="1">IFERROR(OFFSET(CalculationsAndCharts!$AR$32,'Transaction Summary'!K199,0,1,1),"")</f>
        <v/>
      </c>
      <c r="N199" s="306" t="str">
        <f ca="1">IFERROR(MATCH(TRUE,OFFSET(CalculationsAndCharts!$AQ$33,N198,0,'Transaction Summary'!$C$2-N198,1),0)+N198,"")</f>
        <v/>
      </c>
      <c r="O199" s="304" t="str">
        <f ca="1">IFERROR(OFFSET(CalculationsAndCharts!$B$32,'Transaction Summary'!N199,0,1,1),"")</f>
        <v/>
      </c>
      <c r="P199" s="305" t="str">
        <f ca="1">IFERROR(OFFSET(CalculationsAndCharts!$AS$32,'Transaction Summary'!N199,0,1,1),"")</f>
        <v/>
      </c>
      <c r="Q199" s="305" t="str">
        <f t="shared" ca="1" si="28"/>
        <v/>
      </c>
      <c r="R199" s="307" t="str">
        <f t="shared" ca="1" si="29"/>
        <v/>
      </c>
    </row>
    <row r="200" spans="2:18" x14ac:dyDescent="0.25">
      <c r="B200" s="303" t="str">
        <f ca="1">IFERROR(MATCH(TRUE,OFFSET(CalculationsAndCharts!$AE$33,B199,0,'Transaction Summary'!$C$2-B199,1),0)+B199,"")</f>
        <v/>
      </c>
      <c r="C200" s="304" t="str">
        <f ca="1">IFERROR(OFFSET(CalculationsAndCharts!$B$32,'Transaction Summary'!B200,0,1,1),"")</f>
        <v/>
      </c>
      <c r="D200" s="305" t="str">
        <f ca="1">IFERROR(OFFSET(CalculationsAndCharts!$AI$32,'Transaction Summary'!B200,0,1,1),"")</f>
        <v/>
      </c>
      <c r="E200" s="306" t="str">
        <f ca="1">IFERROR(MATCH(TRUE,OFFSET(CalculationsAndCharts!$AH$33,E199,0,'Transaction Summary'!$C$2-E199,1),0)+E199,"")</f>
        <v/>
      </c>
      <c r="F200" s="304" t="str">
        <f ca="1">IFERROR(OFFSET(CalculationsAndCharts!$B$32,'Transaction Summary'!E200,0,1,1),"")</f>
        <v/>
      </c>
      <c r="G200" s="305" t="str">
        <f ca="1">IFERROR(OFFSET(CalculationsAndCharts!$AJ$32,'Transaction Summary'!E200,0,1,1),"")</f>
        <v/>
      </c>
      <c r="H200" s="305" t="str">
        <f t="shared" ca="1" si="26"/>
        <v/>
      </c>
      <c r="I200" s="307" t="str">
        <f t="shared" ca="1" si="27"/>
        <v/>
      </c>
      <c r="K200" s="303" t="str">
        <f ca="1">IFERROR(MATCH(TRUE,OFFSET(CalculationsAndCharts!$AN$33,K199,0,'Transaction Summary'!$C$2-K199,1),0)+K199,"")</f>
        <v/>
      </c>
      <c r="L200" s="304" t="str">
        <f ca="1">IFERROR(OFFSET(CalculationsAndCharts!$B$32,'Transaction Summary'!K200,0,1,1),"")</f>
        <v/>
      </c>
      <c r="M200" s="305" t="str">
        <f ca="1">IFERROR(OFFSET(CalculationsAndCharts!$AR$32,'Transaction Summary'!K200,0,1,1),"")</f>
        <v/>
      </c>
      <c r="N200" s="306" t="str">
        <f ca="1">IFERROR(MATCH(TRUE,OFFSET(CalculationsAndCharts!$AQ$33,N199,0,'Transaction Summary'!$C$2-N199,1),0)+N199,"")</f>
        <v/>
      </c>
      <c r="O200" s="304" t="str">
        <f ca="1">IFERROR(OFFSET(CalculationsAndCharts!$B$32,'Transaction Summary'!N200,0,1,1),"")</f>
        <v/>
      </c>
      <c r="P200" s="305" t="str">
        <f ca="1">IFERROR(OFFSET(CalculationsAndCharts!$AS$32,'Transaction Summary'!N200,0,1,1),"")</f>
        <v/>
      </c>
      <c r="Q200" s="305" t="str">
        <f t="shared" ca="1" si="28"/>
        <v/>
      </c>
      <c r="R200" s="307" t="str">
        <f t="shared" ca="1" si="29"/>
        <v/>
      </c>
    </row>
    <row r="201" spans="2:18" x14ac:dyDescent="0.25">
      <c r="B201" s="303" t="str">
        <f ca="1">IFERROR(MATCH(TRUE,OFFSET(CalculationsAndCharts!$AE$33,B200,0,'Transaction Summary'!$C$2-B200,1),0)+B200,"")</f>
        <v/>
      </c>
      <c r="C201" s="304" t="str">
        <f ca="1">IFERROR(OFFSET(CalculationsAndCharts!$B$32,'Transaction Summary'!B201,0,1,1),"")</f>
        <v/>
      </c>
      <c r="D201" s="305" t="str">
        <f ca="1">IFERROR(OFFSET(CalculationsAndCharts!$AI$32,'Transaction Summary'!B201,0,1,1),"")</f>
        <v/>
      </c>
      <c r="E201" s="306" t="str">
        <f ca="1">IFERROR(MATCH(TRUE,OFFSET(CalculationsAndCharts!$AH$33,E200,0,'Transaction Summary'!$C$2-E200,1),0)+E200,"")</f>
        <v/>
      </c>
      <c r="F201" s="304" t="str">
        <f ca="1">IFERROR(OFFSET(CalculationsAndCharts!$B$32,'Transaction Summary'!E201,0,1,1),"")</f>
        <v/>
      </c>
      <c r="G201" s="305" t="str">
        <f ca="1">IFERROR(OFFSET(CalculationsAndCharts!$AJ$32,'Transaction Summary'!E201,0,1,1),"")</f>
        <v/>
      </c>
      <c r="H201" s="305" t="str">
        <f t="shared" ca="1" si="26"/>
        <v/>
      </c>
      <c r="I201" s="307" t="str">
        <f t="shared" ca="1" si="27"/>
        <v/>
      </c>
      <c r="K201" s="303" t="str">
        <f ca="1">IFERROR(MATCH(TRUE,OFFSET(CalculationsAndCharts!$AN$33,K200,0,'Transaction Summary'!$C$2-K200,1),0)+K200,"")</f>
        <v/>
      </c>
      <c r="L201" s="304" t="str">
        <f ca="1">IFERROR(OFFSET(CalculationsAndCharts!$B$32,'Transaction Summary'!K201,0,1,1),"")</f>
        <v/>
      </c>
      <c r="M201" s="305" t="str">
        <f ca="1">IFERROR(OFFSET(CalculationsAndCharts!$AR$32,'Transaction Summary'!K201,0,1,1),"")</f>
        <v/>
      </c>
      <c r="N201" s="306" t="str">
        <f ca="1">IFERROR(MATCH(TRUE,OFFSET(CalculationsAndCharts!$AQ$33,N200,0,'Transaction Summary'!$C$2-N200,1),0)+N200,"")</f>
        <v/>
      </c>
      <c r="O201" s="304" t="str">
        <f ca="1">IFERROR(OFFSET(CalculationsAndCharts!$B$32,'Transaction Summary'!N201,0,1,1),"")</f>
        <v/>
      </c>
      <c r="P201" s="305" t="str">
        <f ca="1">IFERROR(OFFSET(CalculationsAndCharts!$AS$32,'Transaction Summary'!N201,0,1,1),"")</f>
        <v/>
      </c>
      <c r="Q201" s="305" t="str">
        <f t="shared" ca="1" si="28"/>
        <v/>
      </c>
      <c r="R201" s="307" t="str">
        <f t="shared" ca="1" si="29"/>
        <v/>
      </c>
    </row>
    <row r="202" spans="2:18" x14ac:dyDescent="0.25">
      <c r="B202" s="303" t="str">
        <f ca="1">IFERROR(MATCH(TRUE,OFFSET(CalculationsAndCharts!$AE$33,B201,0,'Transaction Summary'!$C$2-B201,1),0)+B201,"")</f>
        <v/>
      </c>
      <c r="C202" s="304" t="str">
        <f ca="1">IFERROR(OFFSET(CalculationsAndCharts!$B$32,'Transaction Summary'!B202,0,1,1),"")</f>
        <v/>
      </c>
      <c r="D202" s="305" t="str">
        <f ca="1">IFERROR(OFFSET(CalculationsAndCharts!$AI$32,'Transaction Summary'!B202,0,1,1),"")</f>
        <v/>
      </c>
      <c r="E202" s="306" t="str">
        <f ca="1">IFERROR(MATCH(TRUE,OFFSET(CalculationsAndCharts!$AH$33,E201,0,'Transaction Summary'!$C$2-E201,1),0)+E201,"")</f>
        <v/>
      </c>
      <c r="F202" s="304" t="str">
        <f ca="1">IFERROR(OFFSET(CalculationsAndCharts!$B$32,'Transaction Summary'!E202,0,1,1),"")</f>
        <v/>
      </c>
      <c r="G202" s="305" t="str">
        <f ca="1">IFERROR(OFFSET(CalculationsAndCharts!$AJ$32,'Transaction Summary'!E202,0,1,1),"")</f>
        <v/>
      </c>
      <c r="H202" s="305" t="str">
        <f t="shared" ca="1" si="26"/>
        <v/>
      </c>
      <c r="I202" s="307" t="str">
        <f t="shared" ca="1" si="27"/>
        <v/>
      </c>
      <c r="K202" s="303" t="str">
        <f ca="1">IFERROR(MATCH(TRUE,OFFSET(CalculationsAndCharts!$AN$33,K201,0,'Transaction Summary'!$C$2-K201,1),0)+K201,"")</f>
        <v/>
      </c>
      <c r="L202" s="304" t="str">
        <f ca="1">IFERROR(OFFSET(CalculationsAndCharts!$B$32,'Transaction Summary'!K202,0,1,1),"")</f>
        <v/>
      </c>
      <c r="M202" s="305" t="str">
        <f ca="1">IFERROR(OFFSET(CalculationsAndCharts!$AR$32,'Transaction Summary'!K202,0,1,1),"")</f>
        <v/>
      </c>
      <c r="N202" s="306" t="str">
        <f ca="1">IFERROR(MATCH(TRUE,OFFSET(CalculationsAndCharts!$AQ$33,N201,0,'Transaction Summary'!$C$2-N201,1),0)+N201,"")</f>
        <v/>
      </c>
      <c r="O202" s="304" t="str">
        <f ca="1">IFERROR(OFFSET(CalculationsAndCharts!$B$32,'Transaction Summary'!N202,0,1,1),"")</f>
        <v/>
      </c>
      <c r="P202" s="305" t="str">
        <f ca="1">IFERROR(OFFSET(CalculationsAndCharts!$AS$32,'Transaction Summary'!N202,0,1,1),"")</f>
        <v/>
      </c>
      <c r="Q202" s="305" t="str">
        <f t="shared" ca="1" si="28"/>
        <v/>
      </c>
      <c r="R202" s="307" t="str">
        <f t="shared" ca="1" si="29"/>
        <v/>
      </c>
    </row>
    <row r="203" spans="2:18" x14ac:dyDescent="0.25">
      <c r="B203" s="303" t="str">
        <f ca="1">IFERROR(MATCH(TRUE,OFFSET(CalculationsAndCharts!$AE$33,B202,0,'Transaction Summary'!$C$2-B202,1),0)+B202,"")</f>
        <v/>
      </c>
      <c r="C203" s="304" t="str">
        <f ca="1">IFERROR(OFFSET(CalculationsAndCharts!$B$32,'Transaction Summary'!B203,0,1,1),"")</f>
        <v/>
      </c>
      <c r="D203" s="305" t="str">
        <f ca="1">IFERROR(OFFSET(CalculationsAndCharts!$AI$32,'Transaction Summary'!B203,0,1,1),"")</f>
        <v/>
      </c>
      <c r="E203" s="306" t="str">
        <f ca="1">IFERROR(MATCH(TRUE,OFFSET(CalculationsAndCharts!$AH$33,E202,0,'Transaction Summary'!$C$2-E202,1),0)+E202,"")</f>
        <v/>
      </c>
      <c r="F203" s="304" t="str">
        <f ca="1">IFERROR(OFFSET(CalculationsAndCharts!$B$32,'Transaction Summary'!E203,0,1,1),"")</f>
        <v/>
      </c>
      <c r="G203" s="305" t="str">
        <f ca="1">IFERROR(OFFSET(CalculationsAndCharts!$AJ$32,'Transaction Summary'!E203,0,1,1),"")</f>
        <v/>
      </c>
      <c r="H203" s="305" t="str">
        <f t="shared" ca="1" si="26"/>
        <v/>
      </c>
      <c r="I203" s="307" t="str">
        <f t="shared" ca="1" si="27"/>
        <v/>
      </c>
      <c r="K203" s="303" t="str">
        <f ca="1">IFERROR(MATCH(TRUE,OFFSET(CalculationsAndCharts!$AN$33,K202,0,'Transaction Summary'!$C$2-K202,1),0)+K202,"")</f>
        <v/>
      </c>
      <c r="L203" s="304" t="str">
        <f ca="1">IFERROR(OFFSET(CalculationsAndCharts!$B$32,'Transaction Summary'!K203,0,1,1),"")</f>
        <v/>
      </c>
      <c r="M203" s="305" t="str">
        <f ca="1">IFERROR(OFFSET(CalculationsAndCharts!$AR$32,'Transaction Summary'!K203,0,1,1),"")</f>
        <v/>
      </c>
      <c r="N203" s="306" t="str">
        <f ca="1">IFERROR(MATCH(TRUE,OFFSET(CalculationsAndCharts!$AQ$33,N202,0,'Transaction Summary'!$C$2-N202,1),0)+N202,"")</f>
        <v/>
      </c>
      <c r="O203" s="304" t="str">
        <f ca="1">IFERROR(OFFSET(CalculationsAndCharts!$B$32,'Transaction Summary'!N203,0,1,1),"")</f>
        <v/>
      </c>
      <c r="P203" s="305" t="str">
        <f ca="1">IFERROR(OFFSET(CalculationsAndCharts!$AS$32,'Transaction Summary'!N203,0,1,1),"")</f>
        <v/>
      </c>
      <c r="Q203" s="305" t="str">
        <f t="shared" ca="1" si="28"/>
        <v/>
      </c>
      <c r="R203" s="307" t="str">
        <f t="shared" ca="1" si="29"/>
        <v/>
      </c>
    </row>
    <row r="204" spans="2:18" x14ac:dyDescent="0.25">
      <c r="B204" s="303" t="str">
        <f ca="1">IFERROR(MATCH(TRUE,OFFSET(CalculationsAndCharts!$AE$33,B203,0,'Transaction Summary'!$C$2-B203,1),0)+B203,"")</f>
        <v/>
      </c>
      <c r="C204" s="304" t="str">
        <f ca="1">IFERROR(OFFSET(CalculationsAndCharts!$B$32,'Transaction Summary'!B204,0,1,1),"")</f>
        <v/>
      </c>
      <c r="D204" s="305" t="str">
        <f ca="1">IFERROR(OFFSET(CalculationsAndCharts!$AI$32,'Transaction Summary'!B204,0,1,1),"")</f>
        <v/>
      </c>
      <c r="E204" s="306" t="str">
        <f ca="1">IFERROR(MATCH(TRUE,OFFSET(CalculationsAndCharts!$AH$33,E203,0,'Transaction Summary'!$C$2-E203,1),0)+E203,"")</f>
        <v/>
      </c>
      <c r="F204" s="304" t="str">
        <f ca="1">IFERROR(OFFSET(CalculationsAndCharts!$B$32,'Transaction Summary'!E204,0,1,1),"")</f>
        <v/>
      </c>
      <c r="G204" s="305" t="str">
        <f ca="1">IFERROR(OFFSET(CalculationsAndCharts!$AJ$32,'Transaction Summary'!E204,0,1,1),"")</f>
        <v/>
      </c>
      <c r="H204" s="305" t="str">
        <f t="shared" ca="1" si="26"/>
        <v/>
      </c>
      <c r="I204" s="307" t="str">
        <f t="shared" ca="1" si="27"/>
        <v/>
      </c>
      <c r="K204" s="303" t="str">
        <f ca="1">IFERROR(MATCH(TRUE,OFFSET(CalculationsAndCharts!$AN$33,K203,0,'Transaction Summary'!$C$2-K203,1),0)+K203,"")</f>
        <v/>
      </c>
      <c r="L204" s="304" t="str">
        <f ca="1">IFERROR(OFFSET(CalculationsAndCharts!$B$32,'Transaction Summary'!K204,0,1,1),"")</f>
        <v/>
      </c>
      <c r="M204" s="305" t="str">
        <f ca="1">IFERROR(OFFSET(CalculationsAndCharts!$AR$32,'Transaction Summary'!K204,0,1,1),"")</f>
        <v/>
      </c>
      <c r="N204" s="306" t="str">
        <f ca="1">IFERROR(MATCH(TRUE,OFFSET(CalculationsAndCharts!$AQ$33,N203,0,'Transaction Summary'!$C$2-N203,1),0)+N203,"")</f>
        <v/>
      </c>
      <c r="O204" s="304" t="str">
        <f ca="1">IFERROR(OFFSET(CalculationsAndCharts!$B$32,'Transaction Summary'!N204,0,1,1),"")</f>
        <v/>
      </c>
      <c r="P204" s="305" t="str">
        <f ca="1">IFERROR(OFFSET(CalculationsAndCharts!$AS$32,'Transaction Summary'!N204,0,1,1),"")</f>
        <v/>
      </c>
      <c r="Q204" s="305" t="str">
        <f t="shared" ca="1" si="28"/>
        <v/>
      </c>
      <c r="R204" s="307" t="str">
        <f t="shared" ca="1" si="29"/>
        <v/>
      </c>
    </row>
    <row r="205" spans="2:18" x14ac:dyDescent="0.25">
      <c r="B205" s="303" t="str">
        <f ca="1">IFERROR(MATCH(TRUE,OFFSET(CalculationsAndCharts!$AE$33,B204,0,'Transaction Summary'!$C$2-B204,1),0)+B204,"")</f>
        <v/>
      </c>
      <c r="C205" s="304" t="str">
        <f ca="1">IFERROR(OFFSET(CalculationsAndCharts!$B$32,'Transaction Summary'!B205,0,1,1),"")</f>
        <v/>
      </c>
      <c r="D205" s="305" t="str">
        <f ca="1">IFERROR(OFFSET(CalculationsAndCharts!$AI$32,'Transaction Summary'!B205,0,1,1),"")</f>
        <v/>
      </c>
      <c r="E205" s="306" t="str">
        <f ca="1">IFERROR(MATCH(TRUE,OFFSET(CalculationsAndCharts!$AH$33,E204,0,'Transaction Summary'!$C$2-E204,1),0)+E204,"")</f>
        <v/>
      </c>
      <c r="F205" s="304" t="str">
        <f ca="1">IFERROR(OFFSET(CalculationsAndCharts!$B$32,'Transaction Summary'!E205,0,1,1),"")</f>
        <v/>
      </c>
      <c r="G205" s="305" t="str">
        <f ca="1">IFERROR(OFFSET(CalculationsAndCharts!$AJ$32,'Transaction Summary'!E205,0,1,1),"")</f>
        <v/>
      </c>
      <c r="H205" s="305" t="str">
        <f t="shared" ca="1" si="26"/>
        <v/>
      </c>
      <c r="I205" s="307" t="str">
        <f t="shared" ca="1" si="27"/>
        <v/>
      </c>
      <c r="K205" s="303" t="str">
        <f ca="1">IFERROR(MATCH(TRUE,OFFSET(CalculationsAndCharts!$AN$33,K204,0,'Transaction Summary'!$C$2-K204,1),0)+K204,"")</f>
        <v/>
      </c>
      <c r="L205" s="304" t="str">
        <f ca="1">IFERROR(OFFSET(CalculationsAndCharts!$B$32,'Transaction Summary'!K205,0,1,1),"")</f>
        <v/>
      </c>
      <c r="M205" s="305" t="str">
        <f ca="1">IFERROR(OFFSET(CalculationsAndCharts!$AR$32,'Transaction Summary'!K205,0,1,1),"")</f>
        <v/>
      </c>
      <c r="N205" s="306" t="str">
        <f ca="1">IFERROR(MATCH(TRUE,OFFSET(CalculationsAndCharts!$AQ$33,N204,0,'Transaction Summary'!$C$2-N204,1),0)+N204,"")</f>
        <v/>
      </c>
      <c r="O205" s="304" t="str">
        <f ca="1">IFERROR(OFFSET(CalculationsAndCharts!$B$32,'Transaction Summary'!N205,0,1,1),"")</f>
        <v/>
      </c>
      <c r="P205" s="305" t="str">
        <f ca="1">IFERROR(OFFSET(CalculationsAndCharts!$AS$32,'Transaction Summary'!N205,0,1,1),"")</f>
        <v/>
      </c>
      <c r="Q205" s="305" t="str">
        <f t="shared" ca="1" si="28"/>
        <v/>
      </c>
      <c r="R205" s="307" t="str">
        <f t="shared" ca="1" si="29"/>
        <v/>
      </c>
    </row>
    <row r="206" spans="2:18" x14ac:dyDescent="0.25">
      <c r="B206" s="303" t="str">
        <f ca="1">IFERROR(MATCH(TRUE,OFFSET(CalculationsAndCharts!$AE$33,B205,0,'Transaction Summary'!$C$2-B205,1),0)+B205,"")</f>
        <v/>
      </c>
      <c r="C206" s="304" t="str">
        <f ca="1">IFERROR(OFFSET(CalculationsAndCharts!$B$32,'Transaction Summary'!B206,0,1,1),"")</f>
        <v/>
      </c>
      <c r="D206" s="305" t="str">
        <f ca="1">IFERROR(OFFSET(CalculationsAndCharts!$AI$32,'Transaction Summary'!B206,0,1,1),"")</f>
        <v/>
      </c>
      <c r="E206" s="306" t="str">
        <f ca="1">IFERROR(MATCH(TRUE,OFFSET(CalculationsAndCharts!$AH$33,E205,0,'Transaction Summary'!$C$2-E205,1),0)+E205,"")</f>
        <v/>
      </c>
      <c r="F206" s="304" t="str">
        <f ca="1">IFERROR(OFFSET(CalculationsAndCharts!$B$32,'Transaction Summary'!E206,0,1,1),"")</f>
        <v/>
      </c>
      <c r="G206" s="305" t="str">
        <f ca="1">IFERROR(OFFSET(CalculationsAndCharts!$AJ$32,'Transaction Summary'!E206,0,1,1),"")</f>
        <v/>
      </c>
      <c r="H206" s="305" t="str">
        <f t="shared" ca="1" si="26"/>
        <v/>
      </c>
      <c r="I206" s="307" t="str">
        <f t="shared" ca="1" si="27"/>
        <v/>
      </c>
      <c r="K206" s="303" t="str">
        <f ca="1">IFERROR(MATCH(TRUE,OFFSET(CalculationsAndCharts!$AN$33,K205,0,'Transaction Summary'!$C$2-K205,1),0)+K205,"")</f>
        <v/>
      </c>
      <c r="L206" s="304" t="str">
        <f ca="1">IFERROR(OFFSET(CalculationsAndCharts!$B$32,'Transaction Summary'!K206,0,1,1),"")</f>
        <v/>
      </c>
      <c r="M206" s="305" t="str">
        <f ca="1">IFERROR(OFFSET(CalculationsAndCharts!$AR$32,'Transaction Summary'!K206,0,1,1),"")</f>
        <v/>
      </c>
      <c r="N206" s="306" t="str">
        <f ca="1">IFERROR(MATCH(TRUE,OFFSET(CalculationsAndCharts!$AQ$33,N205,0,'Transaction Summary'!$C$2-N205,1),0)+N205,"")</f>
        <v/>
      </c>
      <c r="O206" s="304" t="str">
        <f ca="1">IFERROR(OFFSET(CalculationsAndCharts!$B$32,'Transaction Summary'!N206,0,1,1),"")</f>
        <v/>
      </c>
      <c r="P206" s="305" t="str">
        <f ca="1">IFERROR(OFFSET(CalculationsAndCharts!$AS$32,'Transaction Summary'!N206,0,1,1),"")</f>
        <v/>
      </c>
      <c r="Q206" s="305" t="str">
        <f t="shared" ca="1" si="28"/>
        <v/>
      </c>
      <c r="R206" s="307" t="str">
        <f t="shared" ca="1" si="29"/>
        <v/>
      </c>
    </row>
    <row r="207" spans="2:18" x14ac:dyDescent="0.25">
      <c r="B207" s="303" t="str">
        <f ca="1">IFERROR(MATCH(TRUE,OFFSET(CalculationsAndCharts!$AE$33,B206,0,'Transaction Summary'!$C$2-B206,1),0)+B206,"")</f>
        <v/>
      </c>
      <c r="C207" s="304" t="str">
        <f ca="1">IFERROR(OFFSET(CalculationsAndCharts!$B$32,'Transaction Summary'!B207,0,1,1),"")</f>
        <v/>
      </c>
      <c r="D207" s="305" t="str">
        <f ca="1">IFERROR(OFFSET(CalculationsAndCharts!$AI$32,'Transaction Summary'!B207,0,1,1),"")</f>
        <v/>
      </c>
      <c r="E207" s="306" t="str">
        <f ca="1">IFERROR(MATCH(TRUE,OFFSET(CalculationsAndCharts!$AH$33,E206,0,'Transaction Summary'!$C$2-E206,1),0)+E206,"")</f>
        <v/>
      </c>
      <c r="F207" s="304" t="str">
        <f ca="1">IFERROR(OFFSET(CalculationsAndCharts!$B$32,'Transaction Summary'!E207,0,1,1),"")</f>
        <v/>
      </c>
      <c r="G207" s="305" t="str">
        <f ca="1">IFERROR(OFFSET(CalculationsAndCharts!$AJ$32,'Transaction Summary'!E207,0,1,1),"")</f>
        <v/>
      </c>
      <c r="H207" s="305" t="str">
        <f t="shared" ca="1" si="26"/>
        <v/>
      </c>
      <c r="I207" s="307" t="str">
        <f t="shared" ca="1" si="27"/>
        <v/>
      </c>
      <c r="K207" s="303" t="str">
        <f ca="1">IFERROR(MATCH(TRUE,OFFSET(CalculationsAndCharts!$AN$33,K206,0,'Transaction Summary'!$C$2-K206,1),0)+K206,"")</f>
        <v/>
      </c>
      <c r="L207" s="304" t="str">
        <f ca="1">IFERROR(OFFSET(CalculationsAndCharts!$B$32,'Transaction Summary'!K207,0,1,1),"")</f>
        <v/>
      </c>
      <c r="M207" s="305" t="str">
        <f ca="1">IFERROR(OFFSET(CalculationsAndCharts!$AR$32,'Transaction Summary'!K207,0,1,1),"")</f>
        <v/>
      </c>
      <c r="N207" s="306" t="str">
        <f ca="1">IFERROR(MATCH(TRUE,OFFSET(CalculationsAndCharts!$AQ$33,N206,0,'Transaction Summary'!$C$2-N206,1),0)+N206,"")</f>
        <v/>
      </c>
      <c r="O207" s="304" t="str">
        <f ca="1">IFERROR(OFFSET(CalculationsAndCharts!$B$32,'Transaction Summary'!N207,0,1,1),"")</f>
        <v/>
      </c>
      <c r="P207" s="305" t="str">
        <f ca="1">IFERROR(OFFSET(CalculationsAndCharts!$AS$32,'Transaction Summary'!N207,0,1,1),"")</f>
        <v/>
      </c>
      <c r="Q207" s="305" t="str">
        <f t="shared" ca="1" si="28"/>
        <v/>
      </c>
      <c r="R207" s="307" t="str">
        <f t="shared" ca="1" si="29"/>
        <v/>
      </c>
    </row>
    <row r="208" spans="2:18" x14ac:dyDescent="0.25">
      <c r="B208" s="303" t="str">
        <f ca="1">IFERROR(MATCH(TRUE,OFFSET(CalculationsAndCharts!$AE$33,B207,0,'Transaction Summary'!$C$2-B207,1),0)+B207,"")</f>
        <v/>
      </c>
      <c r="C208" s="304" t="str">
        <f ca="1">IFERROR(OFFSET(CalculationsAndCharts!$B$32,'Transaction Summary'!B208,0,1,1),"")</f>
        <v/>
      </c>
      <c r="D208" s="305" t="str">
        <f ca="1">IFERROR(OFFSET(CalculationsAndCharts!$AI$32,'Transaction Summary'!B208,0,1,1),"")</f>
        <v/>
      </c>
      <c r="E208" s="306" t="str">
        <f ca="1">IFERROR(MATCH(TRUE,OFFSET(CalculationsAndCharts!$AH$33,E207,0,'Transaction Summary'!$C$2-E207,1),0)+E207,"")</f>
        <v/>
      </c>
      <c r="F208" s="304" t="str">
        <f ca="1">IFERROR(OFFSET(CalculationsAndCharts!$B$32,'Transaction Summary'!E208,0,1,1),"")</f>
        <v/>
      </c>
      <c r="G208" s="305" t="str">
        <f ca="1">IFERROR(OFFSET(CalculationsAndCharts!$AJ$32,'Transaction Summary'!E208,0,1,1),"")</f>
        <v/>
      </c>
      <c r="H208" s="305" t="str">
        <f t="shared" ca="1" si="26"/>
        <v/>
      </c>
      <c r="I208" s="307" t="str">
        <f t="shared" ca="1" si="27"/>
        <v/>
      </c>
      <c r="K208" s="303" t="str">
        <f ca="1">IFERROR(MATCH(TRUE,OFFSET(CalculationsAndCharts!$AN$33,K207,0,'Transaction Summary'!$C$2-K207,1),0)+K207,"")</f>
        <v/>
      </c>
      <c r="L208" s="304" t="str">
        <f ca="1">IFERROR(OFFSET(CalculationsAndCharts!$B$32,'Transaction Summary'!K208,0,1,1),"")</f>
        <v/>
      </c>
      <c r="M208" s="305" t="str">
        <f ca="1">IFERROR(OFFSET(CalculationsAndCharts!$AR$32,'Transaction Summary'!K208,0,1,1),"")</f>
        <v/>
      </c>
      <c r="N208" s="306" t="str">
        <f ca="1">IFERROR(MATCH(TRUE,OFFSET(CalculationsAndCharts!$AQ$33,N207,0,'Transaction Summary'!$C$2-N207,1),0)+N207,"")</f>
        <v/>
      </c>
      <c r="O208" s="304" t="str">
        <f ca="1">IFERROR(OFFSET(CalculationsAndCharts!$B$32,'Transaction Summary'!N208,0,1,1),"")</f>
        <v/>
      </c>
      <c r="P208" s="305" t="str">
        <f ca="1">IFERROR(OFFSET(CalculationsAndCharts!$AS$32,'Transaction Summary'!N208,0,1,1),"")</f>
        <v/>
      </c>
      <c r="Q208" s="305" t="str">
        <f t="shared" ca="1" si="28"/>
        <v/>
      </c>
      <c r="R208" s="307" t="str">
        <f t="shared" ca="1" si="29"/>
        <v/>
      </c>
    </row>
    <row r="209" spans="2:18" x14ac:dyDescent="0.25">
      <c r="B209" s="303" t="str">
        <f ca="1">IFERROR(MATCH(TRUE,OFFSET(CalculationsAndCharts!$AE$33,B208,0,'Transaction Summary'!$C$2-B208,1),0)+B208,"")</f>
        <v/>
      </c>
      <c r="C209" s="304" t="str">
        <f ca="1">IFERROR(OFFSET(CalculationsAndCharts!$B$32,'Transaction Summary'!B209,0,1,1),"")</f>
        <v/>
      </c>
      <c r="D209" s="305" t="str">
        <f ca="1">IFERROR(OFFSET(CalculationsAndCharts!$AI$32,'Transaction Summary'!B209,0,1,1),"")</f>
        <v/>
      </c>
      <c r="E209" s="306" t="str">
        <f ca="1">IFERROR(MATCH(TRUE,OFFSET(CalculationsAndCharts!$AH$33,E208,0,'Transaction Summary'!$C$2-E208,1),0)+E208,"")</f>
        <v/>
      </c>
      <c r="F209" s="304" t="str">
        <f ca="1">IFERROR(OFFSET(CalculationsAndCharts!$B$32,'Transaction Summary'!E209,0,1,1),"")</f>
        <v/>
      </c>
      <c r="G209" s="305" t="str">
        <f ca="1">IFERROR(OFFSET(CalculationsAndCharts!$AJ$32,'Transaction Summary'!E209,0,1,1),"")</f>
        <v/>
      </c>
      <c r="H209" s="305" t="str">
        <f t="shared" ca="1" si="26"/>
        <v/>
      </c>
      <c r="I209" s="307" t="str">
        <f t="shared" ca="1" si="27"/>
        <v/>
      </c>
      <c r="K209" s="303" t="str">
        <f ca="1">IFERROR(MATCH(TRUE,OFFSET(CalculationsAndCharts!$AN$33,K208,0,'Transaction Summary'!$C$2-K208,1),0)+K208,"")</f>
        <v/>
      </c>
      <c r="L209" s="304" t="str">
        <f ca="1">IFERROR(OFFSET(CalculationsAndCharts!$B$32,'Transaction Summary'!K209,0,1,1),"")</f>
        <v/>
      </c>
      <c r="M209" s="305" t="str">
        <f ca="1">IFERROR(OFFSET(CalculationsAndCharts!$AR$32,'Transaction Summary'!K209,0,1,1),"")</f>
        <v/>
      </c>
      <c r="N209" s="306" t="str">
        <f ca="1">IFERROR(MATCH(TRUE,OFFSET(CalculationsAndCharts!$AQ$33,N208,0,'Transaction Summary'!$C$2-N208,1),0)+N208,"")</f>
        <v/>
      </c>
      <c r="O209" s="304" t="str">
        <f ca="1">IFERROR(OFFSET(CalculationsAndCharts!$B$32,'Transaction Summary'!N209,0,1,1),"")</f>
        <v/>
      </c>
      <c r="P209" s="305" t="str">
        <f ca="1">IFERROR(OFFSET(CalculationsAndCharts!$AS$32,'Transaction Summary'!N209,0,1,1),"")</f>
        <v/>
      </c>
      <c r="Q209" s="305" t="str">
        <f t="shared" ca="1" si="28"/>
        <v/>
      </c>
      <c r="R209" s="307" t="str">
        <f t="shared" ca="1" si="29"/>
        <v/>
      </c>
    </row>
    <row r="210" spans="2:18" x14ac:dyDescent="0.25">
      <c r="B210" s="303" t="str">
        <f ca="1">IFERROR(MATCH(TRUE,OFFSET(CalculationsAndCharts!$AE$33,B209,0,'Transaction Summary'!$C$2-B209,1),0)+B209,"")</f>
        <v/>
      </c>
      <c r="C210" s="304" t="str">
        <f ca="1">IFERROR(OFFSET(CalculationsAndCharts!$B$32,'Transaction Summary'!B210,0,1,1),"")</f>
        <v/>
      </c>
      <c r="D210" s="305" t="str">
        <f ca="1">IFERROR(OFFSET(CalculationsAndCharts!$AI$32,'Transaction Summary'!B210,0,1,1),"")</f>
        <v/>
      </c>
      <c r="E210" s="306" t="str">
        <f ca="1">IFERROR(MATCH(TRUE,OFFSET(CalculationsAndCharts!$AH$33,E209,0,'Transaction Summary'!$C$2-E209,1),0)+E209,"")</f>
        <v/>
      </c>
      <c r="F210" s="304" t="str">
        <f ca="1">IFERROR(OFFSET(CalculationsAndCharts!$B$32,'Transaction Summary'!E210,0,1,1),"")</f>
        <v/>
      </c>
      <c r="G210" s="305" t="str">
        <f ca="1">IFERROR(OFFSET(CalculationsAndCharts!$AJ$32,'Transaction Summary'!E210,0,1,1),"")</f>
        <v/>
      </c>
      <c r="H210" s="305" t="str">
        <f t="shared" ca="1" si="26"/>
        <v/>
      </c>
      <c r="I210" s="307" t="str">
        <f t="shared" ca="1" si="27"/>
        <v/>
      </c>
      <c r="K210" s="303" t="str">
        <f ca="1">IFERROR(MATCH(TRUE,OFFSET(CalculationsAndCharts!$AN$33,K209,0,'Transaction Summary'!$C$2-K209,1),0)+K209,"")</f>
        <v/>
      </c>
      <c r="L210" s="304" t="str">
        <f ca="1">IFERROR(OFFSET(CalculationsAndCharts!$B$32,'Transaction Summary'!K210,0,1,1),"")</f>
        <v/>
      </c>
      <c r="M210" s="305" t="str">
        <f ca="1">IFERROR(OFFSET(CalculationsAndCharts!$AR$32,'Transaction Summary'!K210,0,1,1),"")</f>
        <v/>
      </c>
      <c r="N210" s="306" t="str">
        <f ca="1">IFERROR(MATCH(TRUE,OFFSET(CalculationsAndCharts!$AQ$33,N209,0,'Transaction Summary'!$C$2-N209,1),0)+N209,"")</f>
        <v/>
      </c>
      <c r="O210" s="304" t="str">
        <f ca="1">IFERROR(OFFSET(CalculationsAndCharts!$B$32,'Transaction Summary'!N210,0,1,1),"")</f>
        <v/>
      </c>
      <c r="P210" s="305" t="str">
        <f ca="1">IFERROR(OFFSET(CalculationsAndCharts!$AS$32,'Transaction Summary'!N210,0,1,1),"")</f>
        <v/>
      </c>
      <c r="Q210" s="305" t="str">
        <f t="shared" ca="1" si="28"/>
        <v/>
      </c>
      <c r="R210" s="307" t="str">
        <f t="shared" ca="1" si="29"/>
        <v/>
      </c>
    </row>
    <row r="211" spans="2:18" x14ac:dyDescent="0.25">
      <c r="B211" s="303" t="str">
        <f ca="1">IFERROR(MATCH(TRUE,OFFSET(CalculationsAndCharts!$AE$33,B210,0,'Transaction Summary'!$C$2-B210,1),0)+B210,"")</f>
        <v/>
      </c>
      <c r="C211" s="304" t="str">
        <f ca="1">IFERROR(OFFSET(CalculationsAndCharts!$B$32,'Transaction Summary'!B211,0,1,1),"")</f>
        <v/>
      </c>
      <c r="D211" s="305" t="str">
        <f ca="1">IFERROR(OFFSET(CalculationsAndCharts!$AI$32,'Transaction Summary'!B211,0,1,1),"")</f>
        <v/>
      </c>
      <c r="E211" s="306" t="str">
        <f ca="1">IFERROR(MATCH(TRUE,OFFSET(CalculationsAndCharts!$AH$33,E210,0,'Transaction Summary'!$C$2-E210,1),0)+E210,"")</f>
        <v/>
      </c>
      <c r="F211" s="304" t="str">
        <f ca="1">IFERROR(OFFSET(CalculationsAndCharts!$B$32,'Transaction Summary'!E211,0,1,1),"")</f>
        <v/>
      </c>
      <c r="G211" s="305" t="str">
        <f ca="1">IFERROR(OFFSET(CalculationsAndCharts!$AJ$32,'Transaction Summary'!E211,0,1,1),"")</f>
        <v/>
      </c>
      <c r="H211" s="305" t="str">
        <f t="shared" ca="1" si="26"/>
        <v/>
      </c>
      <c r="I211" s="307" t="str">
        <f t="shared" ca="1" si="27"/>
        <v/>
      </c>
      <c r="K211" s="303" t="str">
        <f ca="1">IFERROR(MATCH(TRUE,OFFSET(CalculationsAndCharts!$AN$33,K210,0,'Transaction Summary'!$C$2-K210,1),0)+K210,"")</f>
        <v/>
      </c>
      <c r="L211" s="304" t="str">
        <f ca="1">IFERROR(OFFSET(CalculationsAndCharts!$B$32,'Transaction Summary'!K211,0,1,1),"")</f>
        <v/>
      </c>
      <c r="M211" s="305" t="str">
        <f ca="1">IFERROR(OFFSET(CalculationsAndCharts!$AR$32,'Transaction Summary'!K211,0,1,1),"")</f>
        <v/>
      </c>
      <c r="N211" s="306" t="str">
        <f ca="1">IFERROR(MATCH(TRUE,OFFSET(CalculationsAndCharts!$AQ$33,N210,0,'Transaction Summary'!$C$2-N210,1),0)+N210,"")</f>
        <v/>
      </c>
      <c r="O211" s="304" t="str">
        <f ca="1">IFERROR(OFFSET(CalculationsAndCharts!$B$32,'Transaction Summary'!N211,0,1,1),"")</f>
        <v/>
      </c>
      <c r="P211" s="305" t="str">
        <f ca="1">IFERROR(OFFSET(CalculationsAndCharts!$AS$32,'Transaction Summary'!N211,0,1,1),"")</f>
        <v/>
      </c>
      <c r="Q211" s="305" t="str">
        <f t="shared" ca="1" si="28"/>
        <v/>
      </c>
      <c r="R211" s="307" t="str">
        <f t="shared" ca="1" si="29"/>
        <v/>
      </c>
    </row>
    <row r="212" spans="2:18" x14ac:dyDescent="0.25">
      <c r="B212" s="303" t="str">
        <f ca="1">IFERROR(MATCH(TRUE,OFFSET(CalculationsAndCharts!$AE$33,B211,0,'Transaction Summary'!$C$2-B211,1),0)+B211,"")</f>
        <v/>
      </c>
      <c r="C212" s="304" t="str">
        <f ca="1">IFERROR(OFFSET(CalculationsAndCharts!$B$32,'Transaction Summary'!B212,0,1,1),"")</f>
        <v/>
      </c>
      <c r="D212" s="305" t="str">
        <f ca="1">IFERROR(OFFSET(CalculationsAndCharts!$AI$32,'Transaction Summary'!B212,0,1,1),"")</f>
        <v/>
      </c>
      <c r="E212" s="306" t="str">
        <f ca="1">IFERROR(MATCH(TRUE,OFFSET(CalculationsAndCharts!$AH$33,E211,0,'Transaction Summary'!$C$2-E211,1),0)+E211,"")</f>
        <v/>
      </c>
      <c r="F212" s="304" t="str">
        <f ca="1">IFERROR(OFFSET(CalculationsAndCharts!$B$32,'Transaction Summary'!E212,0,1,1),"")</f>
        <v/>
      </c>
      <c r="G212" s="305" t="str">
        <f ca="1">IFERROR(OFFSET(CalculationsAndCharts!$AJ$32,'Transaction Summary'!E212,0,1,1),"")</f>
        <v/>
      </c>
      <c r="H212" s="305" t="str">
        <f t="shared" ca="1" si="26"/>
        <v/>
      </c>
      <c r="I212" s="307" t="str">
        <f t="shared" ca="1" si="27"/>
        <v/>
      </c>
      <c r="K212" s="303" t="str">
        <f ca="1">IFERROR(MATCH(TRUE,OFFSET(CalculationsAndCharts!$AN$33,K211,0,'Transaction Summary'!$C$2-K211,1),0)+K211,"")</f>
        <v/>
      </c>
      <c r="L212" s="304" t="str">
        <f ca="1">IFERROR(OFFSET(CalculationsAndCharts!$B$32,'Transaction Summary'!K212,0,1,1),"")</f>
        <v/>
      </c>
      <c r="M212" s="305" t="str">
        <f ca="1">IFERROR(OFFSET(CalculationsAndCharts!$AR$32,'Transaction Summary'!K212,0,1,1),"")</f>
        <v/>
      </c>
      <c r="N212" s="306" t="str">
        <f ca="1">IFERROR(MATCH(TRUE,OFFSET(CalculationsAndCharts!$AQ$33,N211,0,'Transaction Summary'!$C$2-N211,1),0)+N211,"")</f>
        <v/>
      </c>
      <c r="O212" s="304" t="str">
        <f ca="1">IFERROR(OFFSET(CalculationsAndCharts!$B$32,'Transaction Summary'!N212,0,1,1),"")</f>
        <v/>
      </c>
      <c r="P212" s="305" t="str">
        <f ca="1">IFERROR(OFFSET(CalculationsAndCharts!$AS$32,'Transaction Summary'!N212,0,1,1),"")</f>
        <v/>
      </c>
      <c r="Q212" s="305" t="str">
        <f t="shared" ca="1" si="28"/>
        <v/>
      </c>
      <c r="R212" s="307" t="str">
        <f t="shared" ca="1" si="29"/>
        <v/>
      </c>
    </row>
    <row r="213" spans="2:18" x14ac:dyDescent="0.25">
      <c r="B213" s="303" t="str">
        <f ca="1">IFERROR(MATCH(TRUE,OFFSET(CalculationsAndCharts!$AE$33,B212,0,'Transaction Summary'!$C$2-B212,1),0)+B212,"")</f>
        <v/>
      </c>
      <c r="C213" s="304" t="str">
        <f ca="1">IFERROR(OFFSET(CalculationsAndCharts!$B$32,'Transaction Summary'!B213,0,1,1),"")</f>
        <v/>
      </c>
      <c r="D213" s="305" t="str">
        <f ca="1">IFERROR(OFFSET(CalculationsAndCharts!$AI$32,'Transaction Summary'!B213,0,1,1),"")</f>
        <v/>
      </c>
      <c r="E213" s="306" t="str">
        <f ca="1">IFERROR(MATCH(TRUE,OFFSET(CalculationsAndCharts!$AH$33,E212,0,'Transaction Summary'!$C$2-E212,1),0)+E212,"")</f>
        <v/>
      </c>
      <c r="F213" s="304" t="str">
        <f ca="1">IFERROR(OFFSET(CalculationsAndCharts!$B$32,'Transaction Summary'!E213,0,1,1),"")</f>
        <v/>
      </c>
      <c r="G213" s="305" t="str">
        <f ca="1">IFERROR(OFFSET(CalculationsAndCharts!$AJ$32,'Transaction Summary'!E213,0,1,1),"")</f>
        <v/>
      </c>
      <c r="H213" s="305" t="str">
        <f t="shared" ca="1" si="26"/>
        <v/>
      </c>
      <c r="I213" s="307" t="str">
        <f t="shared" ca="1" si="27"/>
        <v/>
      </c>
      <c r="K213" s="303" t="str">
        <f ca="1">IFERROR(MATCH(TRUE,OFFSET(CalculationsAndCharts!$AN$33,K212,0,'Transaction Summary'!$C$2-K212,1),0)+K212,"")</f>
        <v/>
      </c>
      <c r="L213" s="304" t="str">
        <f ca="1">IFERROR(OFFSET(CalculationsAndCharts!$B$32,'Transaction Summary'!K213,0,1,1),"")</f>
        <v/>
      </c>
      <c r="M213" s="305" t="str">
        <f ca="1">IFERROR(OFFSET(CalculationsAndCharts!$AR$32,'Transaction Summary'!K213,0,1,1),"")</f>
        <v/>
      </c>
      <c r="N213" s="306" t="str">
        <f ca="1">IFERROR(MATCH(TRUE,OFFSET(CalculationsAndCharts!$AQ$33,N212,0,'Transaction Summary'!$C$2-N212,1),0)+N212,"")</f>
        <v/>
      </c>
      <c r="O213" s="304" t="str">
        <f ca="1">IFERROR(OFFSET(CalculationsAndCharts!$B$32,'Transaction Summary'!N213,0,1,1),"")</f>
        <v/>
      </c>
      <c r="P213" s="305" t="str">
        <f ca="1">IFERROR(OFFSET(CalculationsAndCharts!$AS$32,'Transaction Summary'!N213,0,1,1),"")</f>
        <v/>
      </c>
      <c r="Q213" s="305" t="str">
        <f t="shared" ca="1" si="28"/>
        <v/>
      </c>
      <c r="R213" s="307" t="str">
        <f t="shared" ca="1" si="29"/>
        <v/>
      </c>
    </row>
    <row r="214" spans="2:18" x14ac:dyDescent="0.25">
      <c r="B214" s="303" t="str">
        <f ca="1">IFERROR(MATCH(TRUE,OFFSET(CalculationsAndCharts!$AE$33,B213,0,'Transaction Summary'!$C$2-B213,1),0)+B213,"")</f>
        <v/>
      </c>
      <c r="C214" s="304" t="str">
        <f ca="1">IFERROR(OFFSET(CalculationsAndCharts!$B$32,'Transaction Summary'!B214,0,1,1),"")</f>
        <v/>
      </c>
      <c r="D214" s="305" t="str">
        <f ca="1">IFERROR(OFFSET(CalculationsAndCharts!$AI$32,'Transaction Summary'!B214,0,1,1),"")</f>
        <v/>
      </c>
      <c r="E214" s="306" t="str">
        <f ca="1">IFERROR(MATCH(TRUE,OFFSET(CalculationsAndCharts!$AH$33,E213,0,'Transaction Summary'!$C$2-E213,1),0)+E213,"")</f>
        <v/>
      </c>
      <c r="F214" s="304" t="str">
        <f ca="1">IFERROR(OFFSET(CalculationsAndCharts!$B$32,'Transaction Summary'!E214,0,1,1),"")</f>
        <v/>
      </c>
      <c r="G214" s="305" t="str">
        <f ca="1">IFERROR(OFFSET(CalculationsAndCharts!$AJ$32,'Transaction Summary'!E214,0,1,1),"")</f>
        <v/>
      </c>
      <c r="H214" s="305" t="str">
        <f t="shared" ca="1" si="26"/>
        <v/>
      </c>
      <c r="I214" s="307" t="str">
        <f t="shared" ca="1" si="27"/>
        <v/>
      </c>
      <c r="K214" s="303" t="str">
        <f ca="1">IFERROR(MATCH(TRUE,OFFSET(CalculationsAndCharts!$AN$33,K213,0,'Transaction Summary'!$C$2-K213,1),0)+K213,"")</f>
        <v/>
      </c>
      <c r="L214" s="304" t="str">
        <f ca="1">IFERROR(OFFSET(CalculationsAndCharts!$B$32,'Transaction Summary'!K214,0,1,1),"")</f>
        <v/>
      </c>
      <c r="M214" s="305" t="str">
        <f ca="1">IFERROR(OFFSET(CalculationsAndCharts!$AR$32,'Transaction Summary'!K214,0,1,1),"")</f>
        <v/>
      </c>
      <c r="N214" s="306" t="str">
        <f ca="1">IFERROR(MATCH(TRUE,OFFSET(CalculationsAndCharts!$AQ$33,N213,0,'Transaction Summary'!$C$2-N213,1),0)+N213,"")</f>
        <v/>
      </c>
      <c r="O214" s="304" t="str">
        <f ca="1">IFERROR(OFFSET(CalculationsAndCharts!$B$32,'Transaction Summary'!N214,0,1,1),"")</f>
        <v/>
      </c>
      <c r="P214" s="305" t="str">
        <f ca="1">IFERROR(OFFSET(CalculationsAndCharts!$AS$32,'Transaction Summary'!N214,0,1,1),"")</f>
        <v/>
      </c>
      <c r="Q214" s="305" t="str">
        <f t="shared" ca="1" si="28"/>
        <v/>
      </c>
      <c r="R214" s="307" t="str">
        <f t="shared" ca="1" si="29"/>
        <v/>
      </c>
    </row>
    <row r="215" spans="2:18" x14ac:dyDescent="0.25">
      <c r="B215" s="303" t="str">
        <f ca="1">IFERROR(MATCH(TRUE,OFFSET(CalculationsAndCharts!$AE$33,B214,0,'Transaction Summary'!$C$2-B214,1),0)+B214,"")</f>
        <v/>
      </c>
      <c r="C215" s="304" t="str">
        <f ca="1">IFERROR(OFFSET(CalculationsAndCharts!$B$32,'Transaction Summary'!B215,0,1,1),"")</f>
        <v/>
      </c>
      <c r="D215" s="305" t="str">
        <f ca="1">IFERROR(OFFSET(CalculationsAndCharts!$AI$32,'Transaction Summary'!B215,0,1,1),"")</f>
        <v/>
      </c>
      <c r="E215" s="306" t="str">
        <f ca="1">IFERROR(MATCH(TRUE,OFFSET(CalculationsAndCharts!$AH$33,E214,0,'Transaction Summary'!$C$2-E214,1),0)+E214,"")</f>
        <v/>
      </c>
      <c r="F215" s="304" t="str">
        <f ca="1">IFERROR(OFFSET(CalculationsAndCharts!$B$32,'Transaction Summary'!E215,0,1,1),"")</f>
        <v/>
      </c>
      <c r="G215" s="305" t="str">
        <f ca="1">IFERROR(OFFSET(CalculationsAndCharts!$AJ$32,'Transaction Summary'!E215,0,1,1),"")</f>
        <v/>
      </c>
      <c r="H215" s="305" t="str">
        <f t="shared" ca="1" si="26"/>
        <v/>
      </c>
      <c r="I215" s="307" t="str">
        <f t="shared" ca="1" si="27"/>
        <v/>
      </c>
      <c r="K215" s="303" t="str">
        <f ca="1">IFERROR(MATCH(TRUE,OFFSET(CalculationsAndCharts!$AN$33,K214,0,'Transaction Summary'!$C$2-K214,1),0)+K214,"")</f>
        <v/>
      </c>
      <c r="L215" s="304" t="str">
        <f ca="1">IFERROR(OFFSET(CalculationsAndCharts!$B$32,'Transaction Summary'!K215,0,1,1),"")</f>
        <v/>
      </c>
      <c r="M215" s="305" t="str">
        <f ca="1">IFERROR(OFFSET(CalculationsAndCharts!$AR$32,'Transaction Summary'!K215,0,1,1),"")</f>
        <v/>
      </c>
      <c r="N215" s="306" t="str">
        <f ca="1">IFERROR(MATCH(TRUE,OFFSET(CalculationsAndCharts!$AQ$33,N214,0,'Transaction Summary'!$C$2-N214,1),0)+N214,"")</f>
        <v/>
      </c>
      <c r="O215" s="304" t="str">
        <f ca="1">IFERROR(OFFSET(CalculationsAndCharts!$B$32,'Transaction Summary'!N215,0,1,1),"")</f>
        <v/>
      </c>
      <c r="P215" s="305" t="str">
        <f ca="1">IFERROR(OFFSET(CalculationsAndCharts!$AS$32,'Transaction Summary'!N215,0,1,1),"")</f>
        <v/>
      </c>
      <c r="Q215" s="305" t="str">
        <f t="shared" ca="1" si="28"/>
        <v/>
      </c>
      <c r="R215" s="307" t="str">
        <f t="shared" ca="1" si="29"/>
        <v/>
      </c>
    </row>
    <row r="216" spans="2:18" x14ac:dyDescent="0.25">
      <c r="B216" s="303" t="str">
        <f ca="1">IFERROR(MATCH(TRUE,OFFSET(CalculationsAndCharts!$AE$33,B215,0,'Transaction Summary'!$C$2-B215,1),0)+B215,"")</f>
        <v/>
      </c>
      <c r="C216" s="304" t="str">
        <f ca="1">IFERROR(OFFSET(CalculationsAndCharts!$B$32,'Transaction Summary'!B216,0,1,1),"")</f>
        <v/>
      </c>
      <c r="D216" s="305" t="str">
        <f ca="1">IFERROR(OFFSET(CalculationsAndCharts!$AI$32,'Transaction Summary'!B216,0,1,1),"")</f>
        <v/>
      </c>
      <c r="E216" s="306" t="str">
        <f ca="1">IFERROR(MATCH(TRUE,OFFSET(CalculationsAndCharts!$AH$33,E215,0,'Transaction Summary'!$C$2-E215,1),0)+E215,"")</f>
        <v/>
      </c>
      <c r="F216" s="304" t="str">
        <f ca="1">IFERROR(OFFSET(CalculationsAndCharts!$B$32,'Transaction Summary'!E216,0,1,1),"")</f>
        <v/>
      </c>
      <c r="G216" s="305" t="str">
        <f ca="1">IFERROR(OFFSET(CalculationsAndCharts!$AJ$32,'Transaction Summary'!E216,0,1,1),"")</f>
        <v/>
      </c>
      <c r="H216" s="305" t="str">
        <f t="shared" ca="1" si="26"/>
        <v/>
      </c>
      <c r="I216" s="307" t="str">
        <f t="shared" ca="1" si="27"/>
        <v/>
      </c>
      <c r="K216" s="303" t="str">
        <f ca="1">IFERROR(MATCH(TRUE,OFFSET(CalculationsAndCharts!$AN$33,K215,0,'Transaction Summary'!$C$2-K215,1),0)+K215,"")</f>
        <v/>
      </c>
      <c r="L216" s="304" t="str">
        <f ca="1">IFERROR(OFFSET(CalculationsAndCharts!$B$32,'Transaction Summary'!K216,0,1,1),"")</f>
        <v/>
      </c>
      <c r="M216" s="305" t="str">
        <f ca="1">IFERROR(OFFSET(CalculationsAndCharts!$AR$32,'Transaction Summary'!K216,0,1,1),"")</f>
        <v/>
      </c>
      <c r="N216" s="306" t="str">
        <f ca="1">IFERROR(MATCH(TRUE,OFFSET(CalculationsAndCharts!$AQ$33,N215,0,'Transaction Summary'!$C$2-N215,1),0)+N215,"")</f>
        <v/>
      </c>
      <c r="O216" s="304" t="str">
        <f ca="1">IFERROR(OFFSET(CalculationsAndCharts!$B$32,'Transaction Summary'!N216,0,1,1),"")</f>
        <v/>
      </c>
      <c r="P216" s="305" t="str">
        <f ca="1">IFERROR(OFFSET(CalculationsAndCharts!$AS$32,'Transaction Summary'!N216,0,1,1),"")</f>
        <v/>
      </c>
      <c r="Q216" s="305" t="str">
        <f t="shared" ca="1" si="28"/>
        <v/>
      </c>
      <c r="R216" s="307" t="str">
        <f t="shared" ca="1" si="29"/>
        <v/>
      </c>
    </row>
    <row r="217" spans="2:18" x14ac:dyDescent="0.25">
      <c r="B217" s="303" t="str">
        <f ca="1">IFERROR(MATCH(TRUE,OFFSET(CalculationsAndCharts!$AE$33,B216,0,'Transaction Summary'!$C$2-B216,1),0)+B216,"")</f>
        <v/>
      </c>
      <c r="C217" s="304" t="str">
        <f ca="1">IFERROR(OFFSET(CalculationsAndCharts!$B$32,'Transaction Summary'!B217,0,1,1),"")</f>
        <v/>
      </c>
      <c r="D217" s="305" t="str">
        <f ca="1">IFERROR(OFFSET(CalculationsAndCharts!$AI$32,'Transaction Summary'!B217,0,1,1),"")</f>
        <v/>
      </c>
      <c r="E217" s="306" t="str">
        <f ca="1">IFERROR(MATCH(TRUE,OFFSET(CalculationsAndCharts!$AH$33,E216,0,'Transaction Summary'!$C$2-E216,1),0)+E216,"")</f>
        <v/>
      </c>
      <c r="F217" s="304" t="str">
        <f ca="1">IFERROR(OFFSET(CalculationsAndCharts!$B$32,'Transaction Summary'!E217,0,1,1),"")</f>
        <v/>
      </c>
      <c r="G217" s="305" t="str">
        <f ca="1">IFERROR(OFFSET(CalculationsAndCharts!$AJ$32,'Transaction Summary'!E217,0,1,1),"")</f>
        <v/>
      </c>
      <c r="H217" s="305" t="str">
        <f t="shared" ca="1" si="26"/>
        <v/>
      </c>
      <c r="I217" s="307" t="str">
        <f t="shared" ca="1" si="27"/>
        <v/>
      </c>
      <c r="K217" s="303" t="str">
        <f ca="1">IFERROR(MATCH(TRUE,OFFSET(CalculationsAndCharts!$AN$33,K216,0,'Transaction Summary'!$C$2-K216,1),0)+K216,"")</f>
        <v/>
      </c>
      <c r="L217" s="304" t="str">
        <f ca="1">IFERROR(OFFSET(CalculationsAndCharts!$B$32,'Transaction Summary'!K217,0,1,1),"")</f>
        <v/>
      </c>
      <c r="M217" s="305" t="str">
        <f ca="1">IFERROR(OFFSET(CalculationsAndCharts!$AR$32,'Transaction Summary'!K217,0,1,1),"")</f>
        <v/>
      </c>
      <c r="N217" s="306" t="str">
        <f ca="1">IFERROR(MATCH(TRUE,OFFSET(CalculationsAndCharts!$AQ$33,N216,0,'Transaction Summary'!$C$2-N216,1),0)+N216,"")</f>
        <v/>
      </c>
      <c r="O217" s="304" t="str">
        <f ca="1">IFERROR(OFFSET(CalculationsAndCharts!$B$32,'Transaction Summary'!N217,0,1,1),"")</f>
        <v/>
      </c>
      <c r="P217" s="305" t="str">
        <f ca="1">IFERROR(OFFSET(CalculationsAndCharts!$AS$32,'Transaction Summary'!N217,0,1,1),"")</f>
        <v/>
      </c>
      <c r="Q217" s="305" t="str">
        <f t="shared" ca="1" si="28"/>
        <v/>
      </c>
      <c r="R217" s="307" t="str">
        <f t="shared" ca="1" si="29"/>
        <v/>
      </c>
    </row>
    <row r="218" spans="2:18" x14ac:dyDescent="0.25">
      <c r="B218" s="303" t="str">
        <f ca="1">IFERROR(MATCH(TRUE,OFFSET(CalculationsAndCharts!$AE$33,B217,0,'Transaction Summary'!$C$2-B217,1),0)+B217,"")</f>
        <v/>
      </c>
      <c r="C218" s="304" t="str">
        <f ca="1">IFERROR(OFFSET(CalculationsAndCharts!$B$32,'Transaction Summary'!B218,0,1,1),"")</f>
        <v/>
      </c>
      <c r="D218" s="305" t="str">
        <f ca="1">IFERROR(OFFSET(CalculationsAndCharts!$AI$32,'Transaction Summary'!B218,0,1,1),"")</f>
        <v/>
      </c>
      <c r="E218" s="306" t="str">
        <f ca="1">IFERROR(MATCH(TRUE,OFFSET(CalculationsAndCharts!$AH$33,E217,0,'Transaction Summary'!$C$2-E217,1),0)+E217,"")</f>
        <v/>
      </c>
      <c r="F218" s="304" t="str">
        <f ca="1">IFERROR(OFFSET(CalculationsAndCharts!$B$32,'Transaction Summary'!E218,0,1,1),"")</f>
        <v/>
      </c>
      <c r="G218" s="305" t="str">
        <f ca="1">IFERROR(OFFSET(CalculationsAndCharts!$AJ$32,'Transaction Summary'!E218,0,1,1),"")</f>
        <v/>
      </c>
      <c r="H218" s="305" t="str">
        <f t="shared" ca="1" si="26"/>
        <v/>
      </c>
      <c r="I218" s="307" t="str">
        <f t="shared" ca="1" si="27"/>
        <v/>
      </c>
      <c r="K218" s="303" t="str">
        <f ca="1">IFERROR(MATCH(TRUE,OFFSET(CalculationsAndCharts!$AN$33,K217,0,'Transaction Summary'!$C$2-K217,1),0)+K217,"")</f>
        <v/>
      </c>
      <c r="L218" s="304" t="str">
        <f ca="1">IFERROR(OFFSET(CalculationsAndCharts!$B$32,'Transaction Summary'!K218,0,1,1),"")</f>
        <v/>
      </c>
      <c r="M218" s="305" t="str">
        <f ca="1">IFERROR(OFFSET(CalculationsAndCharts!$AR$32,'Transaction Summary'!K218,0,1,1),"")</f>
        <v/>
      </c>
      <c r="N218" s="306" t="str">
        <f ca="1">IFERROR(MATCH(TRUE,OFFSET(CalculationsAndCharts!$AQ$33,N217,0,'Transaction Summary'!$C$2-N217,1),0)+N217,"")</f>
        <v/>
      </c>
      <c r="O218" s="304" t="str">
        <f ca="1">IFERROR(OFFSET(CalculationsAndCharts!$B$32,'Transaction Summary'!N218,0,1,1),"")</f>
        <v/>
      </c>
      <c r="P218" s="305" t="str">
        <f ca="1">IFERROR(OFFSET(CalculationsAndCharts!$AS$32,'Transaction Summary'!N218,0,1,1),"")</f>
        <v/>
      </c>
      <c r="Q218" s="305" t="str">
        <f t="shared" ca="1" si="28"/>
        <v/>
      </c>
      <c r="R218" s="307" t="str">
        <f t="shared" ca="1" si="29"/>
        <v/>
      </c>
    </row>
    <row r="219" spans="2:18" x14ac:dyDescent="0.25">
      <c r="B219" s="303" t="str">
        <f ca="1">IFERROR(MATCH(TRUE,OFFSET(CalculationsAndCharts!$AE$33,B218,0,'Transaction Summary'!$C$2-B218,1),0)+B218,"")</f>
        <v/>
      </c>
      <c r="C219" s="304" t="str">
        <f ca="1">IFERROR(OFFSET(CalculationsAndCharts!$B$32,'Transaction Summary'!B219,0,1,1),"")</f>
        <v/>
      </c>
      <c r="D219" s="305" t="str">
        <f ca="1">IFERROR(OFFSET(CalculationsAndCharts!$AI$32,'Transaction Summary'!B219,0,1,1),"")</f>
        <v/>
      </c>
      <c r="E219" s="306" t="str">
        <f ca="1">IFERROR(MATCH(TRUE,OFFSET(CalculationsAndCharts!$AH$33,E218,0,'Transaction Summary'!$C$2-E218,1),0)+E218,"")</f>
        <v/>
      </c>
      <c r="F219" s="304" t="str">
        <f ca="1">IFERROR(OFFSET(CalculationsAndCharts!$B$32,'Transaction Summary'!E219,0,1,1),"")</f>
        <v/>
      </c>
      <c r="G219" s="305" t="str">
        <f ca="1">IFERROR(OFFSET(CalculationsAndCharts!$AJ$32,'Transaction Summary'!E219,0,1,1),"")</f>
        <v/>
      </c>
      <c r="H219" s="305" t="str">
        <f t="shared" ca="1" si="26"/>
        <v/>
      </c>
      <c r="I219" s="307" t="str">
        <f t="shared" ca="1" si="27"/>
        <v/>
      </c>
      <c r="K219" s="303" t="str">
        <f ca="1">IFERROR(MATCH(TRUE,OFFSET(CalculationsAndCharts!$AN$33,K218,0,'Transaction Summary'!$C$2-K218,1),0)+K218,"")</f>
        <v/>
      </c>
      <c r="L219" s="304" t="str">
        <f ca="1">IFERROR(OFFSET(CalculationsAndCharts!$B$32,'Transaction Summary'!K219,0,1,1),"")</f>
        <v/>
      </c>
      <c r="M219" s="305" t="str">
        <f ca="1">IFERROR(OFFSET(CalculationsAndCharts!$AR$32,'Transaction Summary'!K219,0,1,1),"")</f>
        <v/>
      </c>
      <c r="N219" s="306" t="str">
        <f ca="1">IFERROR(MATCH(TRUE,OFFSET(CalculationsAndCharts!$AQ$33,N218,0,'Transaction Summary'!$C$2-N218,1),0)+N218,"")</f>
        <v/>
      </c>
      <c r="O219" s="304" t="str">
        <f ca="1">IFERROR(OFFSET(CalculationsAndCharts!$B$32,'Transaction Summary'!N219,0,1,1),"")</f>
        <v/>
      </c>
      <c r="P219" s="305" t="str">
        <f ca="1">IFERROR(OFFSET(CalculationsAndCharts!$AS$32,'Transaction Summary'!N219,0,1,1),"")</f>
        <v/>
      </c>
      <c r="Q219" s="305" t="str">
        <f t="shared" ca="1" si="28"/>
        <v/>
      </c>
      <c r="R219" s="307" t="str">
        <f t="shared" ca="1" si="29"/>
        <v/>
      </c>
    </row>
    <row r="220" spans="2:18" x14ac:dyDescent="0.25">
      <c r="B220" s="303" t="str">
        <f ca="1">IFERROR(MATCH(TRUE,OFFSET(CalculationsAndCharts!$AE$33,B219,0,'Transaction Summary'!$C$2-B219,1),0)+B219,"")</f>
        <v/>
      </c>
      <c r="C220" s="304" t="str">
        <f ca="1">IFERROR(OFFSET(CalculationsAndCharts!$B$32,'Transaction Summary'!B220,0,1,1),"")</f>
        <v/>
      </c>
      <c r="D220" s="305" t="str">
        <f ca="1">IFERROR(OFFSET(CalculationsAndCharts!$AI$32,'Transaction Summary'!B220,0,1,1),"")</f>
        <v/>
      </c>
      <c r="E220" s="306" t="str">
        <f ca="1">IFERROR(MATCH(TRUE,OFFSET(CalculationsAndCharts!$AH$33,E219,0,'Transaction Summary'!$C$2-E219,1),0)+E219,"")</f>
        <v/>
      </c>
      <c r="F220" s="304" t="str">
        <f ca="1">IFERROR(OFFSET(CalculationsAndCharts!$B$32,'Transaction Summary'!E220,0,1,1),"")</f>
        <v/>
      </c>
      <c r="G220" s="305" t="str">
        <f ca="1">IFERROR(OFFSET(CalculationsAndCharts!$AJ$32,'Transaction Summary'!E220,0,1,1),"")</f>
        <v/>
      </c>
      <c r="H220" s="305" t="str">
        <f t="shared" ca="1" si="26"/>
        <v/>
      </c>
      <c r="I220" s="307" t="str">
        <f t="shared" ca="1" si="27"/>
        <v/>
      </c>
      <c r="K220" s="303" t="str">
        <f ca="1">IFERROR(MATCH(TRUE,OFFSET(CalculationsAndCharts!$AN$33,K219,0,'Transaction Summary'!$C$2-K219,1),0)+K219,"")</f>
        <v/>
      </c>
      <c r="L220" s="304" t="str">
        <f ca="1">IFERROR(OFFSET(CalculationsAndCharts!$B$32,'Transaction Summary'!K220,0,1,1),"")</f>
        <v/>
      </c>
      <c r="M220" s="305" t="str">
        <f ca="1">IFERROR(OFFSET(CalculationsAndCharts!$AR$32,'Transaction Summary'!K220,0,1,1),"")</f>
        <v/>
      </c>
      <c r="N220" s="306" t="str">
        <f ca="1">IFERROR(MATCH(TRUE,OFFSET(CalculationsAndCharts!$AQ$33,N219,0,'Transaction Summary'!$C$2-N219,1),0)+N219,"")</f>
        <v/>
      </c>
      <c r="O220" s="304" t="str">
        <f ca="1">IFERROR(OFFSET(CalculationsAndCharts!$B$32,'Transaction Summary'!N220,0,1,1),"")</f>
        <v/>
      </c>
      <c r="P220" s="305" t="str">
        <f ca="1">IFERROR(OFFSET(CalculationsAndCharts!$AS$32,'Transaction Summary'!N220,0,1,1),"")</f>
        <v/>
      </c>
      <c r="Q220" s="305" t="str">
        <f t="shared" ca="1" si="28"/>
        <v/>
      </c>
      <c r="R220" s="307" t="str">
        <f t="shared" ca="1" si="29"/>
        <v/>
      </c>
    </row>
    <row r="221" spans="2:18" x14ac:dyDescent="0.25">
      <c r="B221" s="303" t="str">
        <f ca="1">IFERROR(MATCH(TRUE,OFFSET(CalculationsAndCharts!$AE$33,B220,0,'Transaction Summary'!$C$2-B220,1),0)+B220,"")</f>
        <v/>
      </c>
      <c r="C221" s="304" t="str">
        <f ca="1">IFERROR(OFFSET(CalculationsAndCharts!$B$32,'Transaction Summary'!B221,0,1,1),"")</f>
        <v/>
      </c>
      <c r="D221" s="305" t="str">
        <f ca="1">IFERROR(OFFSET(CalculationsAndCharts!$AI$32,'Transaction Summary'!B221,0,1,1),"")</f>
        <v/>
      </c>
      <c r="E221" s="306" t="str">
        <f ca="1">IFERROR(MATCH(TRUE,OFFSET(CalculationsAndCharts!$AH$33,E220,0,'Transaction Summary'!$C$2-E220,1),0)+E220,"")</f>
        <v/>
      </c>
      <c r="F221" s="304" t="str">
        <f ca="1">IFERROR(OFFSET(CalculationsAndCharts!$B$32,'Transaction Summary'!E221,0,1,1),"")</f>
        <v/>
      </c>
      <c r="G221" s="305" t="str">
        <f ca="1">IFERROR(OFFSET(CalculationsAndCharts!$AJ$32,'Transaction Summary'!E221,0,1,1),"")</f>
        <v/>
      </c>
      <c r="H221" s="305" t="str">
        <f t="shared" ca="1" si="26"/>
        <v/>
      </c>
      <c r="I221" s="307" t="str">
        <f t="shared" ca="1" si="27"/>
        <v/>
      </c>
      <c r="K221" s="303" t="str">
        <f ca="1">IFERROR(MATCH(TRUE,OFFSET(CalculationsAndCharts!$AN$33,K220,0,'Transaction Summary'!$C$2-K220,1),0)+K220,"")</f>
        <v/>
      </c>
      <c r="L221" s="304" t="str">
        <f ca="1">IFERROR(OFFSET(CalculationsAndCharts!$B$32,'Transaction Summary'!K221,0,1,1),"")</f>
        <v/>
      </c>
      <c r="M221" s="305" t="str">
        <f ca="1">IFERROR(OFFSET(CalculationsAndCharts!$AR$32,'Transaction Summary'!K221,0,1,1),"")</f>
        <v/>
      </c>
      <c r="N221" s="306" t="str">
        <f ca="1">IFERROR(MATCH(TRUE,OFFSET(CalculationsAndCharts!$AQ$33,N220,0,'Transaction Summary'!$C$2-N220,1),0)+N220,"")</f>
        <v/>
      </c>
      <c r="O221" s="304" t="str">
        <f ca="1">IFERROR(OFFSET(CalculationsAndCharts!$B$32,'Transaction Summary'!N221,0,1,1),"")</f>
        <v/>
      </c>
      <c r="P221" s="305" t="str">
        <f ca="1">IFERROR(OFFSET(CalculationsAndCharts!$AS$32,'Transaction Summary'!N221,0,1,1),"")</f>
        <v/>
      </c>
      <c r="Q221" s="305" t="str">
        <f t="shared" ca="1" si="28"/>
        <v/>
      </c>
      <c r="R221" s="307" t="str">
        <f t="shared" ca="1" si="29"/>
        <v/>
      </c>
    </row>
    <row r="222" spans="2:18" x14ac:dyDescent="0.25">
      <c r="B222" s="303" t="str">
        <f ca="1">IFERROR(MATCH(TRUE,OFFSET(CalculationsAndCharts!$AE$33,B221,0,'Transaction Summary'!$C$2-B221,1),0)+B221,"")</f>
        <v/>
      </c>
      <c r="C222" s="304" t="str">
        <f ca="1">IFERROR(OFFSET(CalculationsAndCharts!$B$32,'Transaction Summary'!B222,0,1,1),"")</f>
        <v/>
      </c>
      <c r="D222" s="305" t="str">
        <f ca="1">IFERROR(OFFSET(CalculationsAndCharts!$AI$32,'Transaction Summary'!B222,0,1,1),"")</f>
        <v/>
      </c>
      <c r="E222" s="306" t="str">
        <f ca="1">IFERROR(MATCH(TRUE,OFFSET(CalculationsAndCharts!$AH$33,E221,0,'Transaction Summary'!$C$2-E221,1),0)+E221,"")</f>
        <v/>
      </c>
      <c r="F222" s="304" t="str">
        <f ca="1">IFERROR(OFFSET(CalculationsAndCharts!$B$32,'Transaction Summary'!E222,0,1,1),"")</f>
        <v/>
      </c>
      <c r="G222" s="305" t="str">
        <f ca="1">IFERROR(OFFSET(CalculationsAndCharts!$AJ$32,'Transaction Summary'!E222,0,1,1),"")</f>
        <v/>
      </c>
      <c r="H222" s="305" t="str">
        <f t="shared" ca="1" si="26"/>
        <v/>
      </c>
      <c r="I222" s="307" t="str">
        <f t="shared" ca="1" si="27"/>
        <v/>
      </c>
      <c r="K222" s="303" t="str">
        <f ca="1">IFERROR(MATCH(TRUE,OFFSET(CalculationsAndCharts!$AN$33,K221,0,'Transaction Summary'!$C$2-K221,1),0)+K221,"")</f>
        <v/>
      </c>
      <c r="L222" s="304" t="str">
        <f ca="1">IFERROR(OFFSET(CalculationsAndCharts!$B$32,'Transaction Summary'!K222,0,1,1),"")</f>
        <v/>
      </c>
      <c r="M222" s="305" t="str">
        <f ca="1">IFERROR(OFFSET(CalculationsAndCharts!$AR$32,'Transaction Summary'!K222,0,1,1),"")</f>
        <v/>
      </c>
      <c r="N222" s="306" t="str">
        <f ca="1">IFERROR(MATCH(TRUE,OFFSET(CalculationsAndCharts!$AQ$33,N221,0,'Transaction Summary'!$C$2-N221,1),0)+N221,"")</f>
        <v/>
      </c>
      <c r="O222" s="304" t="str">
        <f ca="1">IFERROR(OFFSET(CalculationsAndCharts!$B$32,'Transaction Summary'!N222,0,1,1),"")</f>
        <v/>
      </c>
      <c r="P222" s="305" t="str">
        <f ca="1">IFERROR(OFFSET(CalculationsAndCharts!$AS$32,'Transaction Summary'!N222,0,1,1),"")</f>
        <v/>
      </c>
      <c r="Q222" s="305" t="str">
        <f t="shared" ca="1" si="28"/>
        <v/>
      </c>
      <c r="R222" s="307" t="str">
        <f t="shared" ca="1" si="29"/>
        <v/>
      </c>
    </row>
    <row r="223" spans="2:18" x14ac:dyDescent="0.25">
      <c r="B223" s="303" t="str">
        <f ca="1">IFERROR(MATCH(TRUE,OFFSET(CalculationsAndCharts!$AE$33,B222,0,'Transaction Summary'!$C$2-B222,1),0)+B222,"")</f>
        <v/>
      </c>
      <c r="C223" s="304" t="str">
        <f ca="1">IFERROR(OFFSET(CalculationsAndCharts!$B$32,'Transaction Summary'!B223,0,1,1),"")</f>
        <v/>
      </c>
      <c r="D223" s="305" t="str">
        <f ca="1">IFERROR(OFFSET(CalculationsAndCharts!$AI$32,'Transaction Summary'!B223,0,1,1),"")</f>
        <v/>
      </c>
      <c r="E223" s="306" t="str">
        <f ca="1">IFERROR(MATCH(TRUE,OFFSET(CalculationsAndCharts!$AH$33,E222,0,'Transaction Summary'!$C$2-E222,1),0)+E222,"")</f>
        <v/>
      </c>
      <c r="F223" s="304" t="str">
        <f ca="1">IFERROR(OFFSET(CalculationsAndCharts!$B$32,'Transaction Summary'!E223,0,1,1),"")</f>
        <v/>
      </c>
      <c r="G223" s="305" t="str">
        <f ca="1">IFERROR(OFFSET(CalculationsAndCharts!$AJ$32,'Transaction Summary'!E223,0,1,1),"")</f>
        <v/>
      </c>
      <c r="H223" s="305" t="str">
        <f t="shared" ca="1" si="26"/>
        <v/>
      </c>
      <c r="I223" s="307" t="str">
        <f t="shared" ca="1" si="27"/>
        <v/>
      </c>
      <c r="K223" s="303" t="str">
        <f ca="1">IFERROR(MATCH(TRUE,OFFSET(CalculationsAndCharts!$AN$33,K222,0,'Transaction Summary'!$C$2-K222,1),0)+K222,"")</f>
        <v/>
      </c>
      <c r="L223" s="304" t="str">
        <f ca="1">IFERROR(OFFSET(CalculationsAndCharts!$B$32,'Transaction Summary'!K223,0,1,1),"")</f>
        <v/>
      </c>
      <c r="M223" s="305" t="str">
        <f ca="1">IFERROR(OFFSET(CalculationsAndCharts!$AR$32,'Transaction Summary'!K223,0,1,1),"")</f>
        <v/>
      </c>
      <c r="N223" s="306" t="str">
        <f ca="1">IFERROR(MATCH(TRUE,OFFSET(CalculationsAndCharts!$AQ$33,N222,0,'Transaction Summary'!$C$2-N222,1),0)+N222,"")</f>
        <v/>
      </c>
      <c r="O223" s="304" t="str">
        <f ca="1">IFERROR(OFFSET(CalculationsAndCharts!$B$32,'Transaction Summary'!N223,0,1,1),"")</f>
        <v/>
      </c>
      <c r="P223" s="305" t="str">
        <f ca="1">IFERROR(OFFSET(CalculationsAndCharts!$AS$32,'Transaction Summary'!N223,0,1,1),"")</f>
        <v/>
      </c>
      <c r="Q223" s="305" t="str">
        <f t="shared" ca="1" si="28"/>
        <v/>
      </c>
      <c r="R223" s="307" t="str">
        <f t="shared" ca="1" si="29"/>
        <v/>
      </c>
    </row>
    <row r="224" spans="2:18" x14ac:dyDescent="0.25">
      <c r="B224" s="303" t="str">
        <f ca="1">IFERROR(MATCH(TRUE,OFFSET(CalculationsAndCharts!$AE$33,B223,0,'Transaction Summary'!$C$2-B223,1),0)+B223,"")</f>
        <v/>
      </c>
      <c r="C224" s="304" t="str">
        <f ca="1">IFERROR(OFFSET(CalculationsAndCharts!$B$32,'Transaction Summary'!B224,0,1,1),"")</f>
        <v/>
      </c>
      <c r="D224" s="305" t="str">
        <f ca="1">IFERROR(OFFSET(CalculationsAndCharts!$AI$32,'Transaction Summary'!B224,0,1,1),"")</f>
        <v/>
      </c>
      <c r="E224" s="306" t="str">
        <f ca="1">IFERROR(MATCH(TRUE,OFFSET(CalculationsAndCharts!$AH$33,E223,0,'Transaction Summary'!$C$2-E223,1),0)+E223,"")</f>
        <v/>
      </c>
      <c r="F224" s="304" t="str">
        <f ca="1">IFERROR(OFFSET(CalculationsAndCharts!$B$32,'Transaction Summary'!E224,0,1,1),"")</f>
        <v/>
      </c>
      <c r="G224" s="305" t="str">
        <f ca="1">IFERROR(OFFSET(CalculationsAndCharts!$AJ$32,'Transaction Summary'!E224,0,1,1),"")</f>
        <v/>
      </c>
      <c r="H224" s="305" t="str">
        <f t="shared" ca="1" si="26"/>
        <v/>
      </c>
      <c r="I224" s="307" t="str">
        <f t="shared" ca="1" si="27"/>
        <v/>
      </c>
      <c r="K224" s="303" t="str">
        <f ca="1">IFERROR(MATCH(TRUE,OFFSET(CalculationsAndCharts!$AN$33,K223,0,'Transaction Summary'!$C$2-K223,1),0)+K223,"")</f>
        <v/>
      </c>
      <c r="L224" s="304" t="str">
        <f ca="1">IFERROR(OFFSET(CalculationsAndCharts!$B$32,'Transaction Summary'!K224,0,1,1),"")</f>
        <v/>
      </c>
      <c r="M224" s="305" t="str">
        <f ca="1">IFERROR(OFFSET(CalculationsAndCharts!$AR$32,'Transaction Summary'!K224,0,1,1),"")</f>
        <v/>
      </c>
      <c r="N224" s="306" t="str">
        <f ca="1">IFERROR(MATCH(TRUE,OFFSET(CalculationsAndCharts!$AQ$33,N223,0,'Transaction Summary'!$C$2-N223,1),0)+N223,"")</f>
        <v/>
      </c>
      <c r="O224" s="304" t="str">
        <f ca="1">IFERROR(OFFSET(CalculationsAndCharts!$B$32,'Transaction Summary'!N224,0,1,1),"")</f>
        <v/>
      </c>
      <c r="P224" s="305" t="str">
        <f ca="1">IFERROR(OFFSET(CalculationsAndCharts!$AS$32,'Transaction Summary'!N224,0,1,1),"")</f>
        <v/>
      </c>
      <c r="Q224" s="305" t="str">
        <f t="shared" ca="1" si="28"/>
        <v/>
      </c>
      <c r="R224" s="307" t="str">
        <f t="shared" ca="1" si="29"/>
        <v/>
      </c>
    </row>
    <row r="225" spans="2:18" x14ac:dyDescent="0.25">
      <c r="B225" s="303" t="str">
        <f ca="1">IFERROR(MATCH(TRUE,OFFSET(CalculationsAndCharts!$AE$33,B224,0,'Transaction Summary'!$C$2-B224,1),0)+B224,"")</f>
        <v/>
      </c>
      <c r="C225" s="304" t="str">
        <f ca="1">IFERROR(OFFSET(CalculationsAndCharts!$B$32,'Transaction Summary'!B225,0,1,1),"")</f>
        <v/>
      </c>
      <c r="D225" s="305" t="str">
        <f ca="1">IFERROR(OFFSET(CalculationsAndCharts!$AI$32,'Transaction Summary'!B225,0,1,1),"")</f>
        <v/>
      </c>
      <c r="E225" s="306" t="str">
        <f ca="1">IFERROR(MATCH(TRUE,OFFSET(CalculationsAndCharts!$AH$33,E224,0,'Transaction Summary'!$C$2-E224,1),0)+E224,"")</f>
        <v/>
      </c>
      <c r="F225" s="304" t="str">
        <f ca="1">IFERROR(OFFSET(CalculationsAndCharts!$B$32,'Transaction Summary'!E225,0,1,1),"")</f>
        <v/>
      </c>
      <c r="G225" s="305" t="str">
        <f ca="1">IFERROR(OFFSET(CalculationsAndCharts!$AJ$32,'Transaction Summary'!E225,0,1,1),"")</f>
        <v/>
      </c>
      <c r="H225" s="305" t="str">
        <f t="shared" ca="1" si="26"/>
        <v/>
      </c>
      <c r="I225" s="307" t="str">
        <f t="shared" ca="1" si="27"/>
        <v/>
      </c>
      <c r="K225" s="303" t="str">
        <f ca="1">IFERROR(MATCH(TRUE,OFFSET(CalculationsAndCharts!$AN$33,K224,0,'Transaction Summary'!$C$2-K224,1),0)+K224,"")</f>
        <v/>
      </c>
      <c r="L225" s="304" t="str">
        <f ca="1">IFERROR(OFFSET(CalculationsAndCharts!$B$32,'Transaction Summary'!K225,0,1,1),"")</f>
        <v/>
      </c>
      <c r="M225" s="305" t="str">
        <f ca="1">IFERROR(OFFSET(CalculationsAndCharts!$AR$32,'Transaction Summary'!K225,0,1,1),"")</f>
        <v/>
      </c>
      <c r="N225" s="306" t="str">
        <f ca="1">IFERROR(MATCH(TRUE,OFFSET(CalculationsAndCharts!$AQ$33,N224,0,'Transaction Summary'!$C$2-N224,1),0)+N224,"")</f>
        <v/>
      </c>
      <c r="O225" s="304" t="str">
        <f ca="1">IFERROR(OFFSET(CalculationsAndCharts!$B$32,'Transaction Summary'!N225,0,1,1),"")</f>
        <v/>
      </c>
      <c r="P225" s="305" t="str">
        <f ca="1">IFERROR(OFFSET(CalculationsAndCharts!$AS$32,'Transaction Summary'!N225,0,1,1),"")</f>
        <v/>
      </c>
      <c r="Q225" s="305" t="str">
        <f t="shared" ca="1" si="28"/>
        <v/>
      </c>
      <c r="R225" s="307" t="str">
        <f t="shared" ca="1" si="29"/>
        <v/>
      </c>
    </row>
    <row r="226" spans="2:18" x14ac:dyDescent="0.25">
      <c r="B226" s="303" t="str">
        <f ca="1">IFERROR(MATCH(TRUE,OFFSET(CalculationsAndCharts!$AE$33,B225,0,'Transaction Summary'!$C$2-B225,1),0)+B225,"")</f>
        <v/>
      </c>
      <c r="C226" s="304" t="str">
        <f ca="1">IFERROR(OFFSET(CalculationsAndCharts!$B$32,'Transaction Summary'!B226,0,1,1),"")</f>
        <v/>
      </c>
      <c r="D226" s="305" t="str">
        <f ca="1">IFERROR(OFFSET(CalculationsAndCharts!$AI$32,'Transaction Summary'!B226,0,1,1),"")</f>
        <v/>
      </c>
      <c r="E226" s="306" t="str">
        <f ca="1">IFERROR(MATCH(TRUE,OFFSET(CalculationsAndCharts!$AH$33,E225,0,'Transaction Summary'!$C$2-E225,1),0)+E225,"")</f>
        <v/>
      </c>
      <c r="F226" s="304" t="str">
        <f ca="1">IFERROR(OFFSET(CalculationsAndCharts!$B$32,'Transaction Summary'!E226,0,1,1),"")</f>
        <v/>
      </c>
      <c r="G226" s="305" t="str">
        <f ca="1">IFERROR(OFFSET(CalculationsAndCharts!$AJ$32,'Transaction Summary'!E226,0,1,1),"")</f>
        <v/>
      </c>
      <c r="H226" s="305" t="str">
        <f t="shared" ref="H226:H286" ca="1" si="30">IFERROR(G226-D226,"")</f>
        <v/>
      </c>
      <c r="I226" s="307" t="str">
        <f t="shared" ref="I226:I286" ca="1" si="31">IFERROR(H226+IF(""=I227,0,I227),"")</f>
        <v/>
      </c>
      <c r="K226" s="303" t="str">
        <f ca="1">IFERROR(MATCH(TRUE,OFFSET(CalculationsAndCharts!$AN$33,K225,0,'Transaction Summary'!$C$2-K225,1),0)+K225,"")</f>
        <v/>
      </c>
      <c r="L226" s="304" t="str">
        <f ca="1">IFERROR(OFFSET(CalculationsAndCharts!$B$32,'Transaction Summary'!K226,0,1,1),"")</f>
        <v/>
      </c>
      <c r="M226" s="305" t="str">
        <f ca="1">IFERROR(OFFSET(CalculationsAndCharts!$AR$32,'Transaction Summary'!K226,0,1,1),"")</f>
        <v/>
      </c>
      <c r="N226" s="306" t="str">
        <f ca="1">IFERROR(MATCH(TRUE,OFFSET(CalculationsAndCharts!$AQ$33,N225,0,'Transaction Summary'!$C$2-N225,1),0)+N225,"")</f>
        <v/>
      </c>
      <c r="O226" s="304" t="str">
        <f ca="1">IFERROR(OFFSET(CalculationsAndCharts!$B$32,'Transaction Summary'!N226,0,1,1),"")</f>
        <v/>
      </c>
      <c r="P226" s="305" t="str">
        <f ca="1">IFERROR(OFFSET(CalculationsAndCharts!$AS$32,'Transaction Summary'!N226,0,1,1),"")</f>
        <v/>
      </c>
      <c r="Q226" s="305" t="str">
        <f t="shared" ca="1" si="28"/>
        <v/>
      </c>
      <c r="R226" s="307" t="str">
        <f t="shared" ca="1" si="29"/>
        <v/>
      </c>
    </row>
    <row r="227" spans="2:18" x14ac:dyDescent="0.25">
      <c r="B227" s="303" t="str">
        <f ca="1">IFERROR(MATCH(TRUE,OFFSET(CalculationsAndCharts!$AE$33,B226,0,'Transaction Summary'!$C$2-B226,1),0)+B226,"")</f>
        <v/>
      </c>
      <c r="C227" s="304" t="str">
        <f ca="1">IFERROR(OFFSET(CalculationsAndCharts!$B$32,'Transaction Summary'!B227,0,1,1),"")</f>
        <v/>
      </c>
      <c r="D227" s="305" t="str">
        <f ca="1">IFERROR(OFFSET(CalculationsAndCharts!$AI$32,'Transaction Summary'!B227,0,1,1),"")</f>
        <v/>
      </c>
      <c r="E227" s="306" t="str">
        <f ca="1">IFERROR(MATCH(TRUE,OFFSET(CalculationsAndCharts!$AH$33,E226,0,'Transaction Summary'!$C$2-E226,1),0)+E226,"")</f>
        <v/>
      </c>
      <c r="F227" s="304" t="str">
        <f ca="1">IFERROR(OFFSET(CalculationsAndCharts!$B$32,'Transaction Summary'!E227,0,1,1),"")</f>
        <v/>
      </c>
      <c r="G227" s="305" t="str">
        <f ca="1">IFERROR(OFFSET(CalculationsAndCharts!$AJ$32,'Transaction Summary'!E227,0,1,1),"")</f>
        <v/>
      </c>
      <c r="H227" s="305" t="str">
        <f t="shared" ca="1" si="30"/>
        <v/>
      </c>
      <c r="I227" s="307" t="str">
        <f t="shared" ca="1" si="31"/>
        <v/>
      </c>
      <c r="K227" s="303" t="str">
        <f ca="1">IFERROR(MATCH(TRUE,OFFSET(CalculationsAndCharts!$AN$33,K226,0,'Transaction Summary'!$C$2-K226,1),0)+K226,"")</f>
        <v/>
      </c>
      <c r="L227" s="304" t="str">
        <f ca="1">IFERROR(OFFSET(CalculationsAndCharts!$B$32,'Transaction Summary'!K227,0,1,1),"")</f>
        <v/>
      </c>
      <c r="M227" s="305" t="str">
        <f ca="1">IFERROR(OFFSET(CalculationsAndCharts!$AR$32,'Transaction Summary'!K227,0,1,1),"")</f>
        <v/>
      </c>
      <c r="N227" s="306" t="str">
        <f ca="1">IFERROR(MATCH(TRUE,OFFSET(CalculationsAndCharts!$AQ$33,N226,0,'Transaction Summary'!$C$2-N226,1),0)+N226,"")</f>
        <v/>
      </c>
      <c r="O227" s="304" t="str">
        <f ca="1">IFERROR(OFFSET(CalculationsAndCharts!$B$32,'Transaction Summary'!N227,0,1,1),"")</f>
        <v/>
      </c>
      <c r="P227" s="305" t="str">
        <f ca="1">IFERROR(OFFSET(CalculationsAndCharts!$AS$32,'Transaction Summary'!N227,0,1,1),"")</f>
        <v/>
      </c>
      <c r="Q227" s="305" t="str">
        <f t="shared" ref="Q227:Q286" ca="1" si="32">IFERROR(M227-P227,"")</f>
        <v/>
      </c>
      <c r="R227" s="307" t="str">
        <f t="shared" ref="R227:R286" ca="1" si="33">IFERROR(Q227+IF(""=R228,0,R228),"")</f>
        <v/>
      </c>
    </row>
    <row r="228" spans="2:18" x14ac:dyDescent="0.25">
      <c r="B228" s="303" t="str">
        <f ca="1">IFERROR(MATCH(TRUE,OFFSET(CalculationsAndCharts!$AE$33,B227,0,'Transaction Summary'!$C$2-B227,1),0)+B227,"")</f>
        <v/>
      </c>
      <c r="C228" s="304" t="str">
        <f ca="1">IFERROR(OFFSET(CalculationsAndCharts!$B$32,'Transaction Summary'!B228,0,1,1),"")</f>
        <v/>
      </c>
      <c r="D228" s="305" t="str">
        <f ca="1">IFERROR(OFFSET(CalculationsAndCharts!$AI$32,'Transaction Summary'!B228,0,1,1),"")</f>
        <v/>
      </c>
      <c r="E228" s="306" t="str">
        <f ca="1">IFERROR(MATCH(TRUE,OFFSET(CalculationsAndCharts!$AH$33,E227,0,'Transaction Summary'!$C$2-E227,1),0)+E227,"")</f>
        <v/>
      </c>
      <c r="F228" s="304" t="str">
        <f ca="1">IFERROR(OFFSET(CalculationsAndCharts!$B$32,'Transaction Summary'!E228,0,1,1),"")</f>
        <v/>
      </c>
      <c r="G228" s="305" t="str">
        <f ca="1">IFERROR(OFFSET(CalculationsAndCharts!$AJ$32,'Transaction Summary'!E228,0,1,1),"")</f>
        <v/>
      </c>
      <c r="H228" s="305" t="str">
        <f t="shared" ca="1" si="30"/>
        <v/>
      </c>
      <c r="I228" s="307" t="str">
        <f t="shared" ca="1" si="31"/>
        <v/>
      </c>
      <c r="K228" s="303" t="str">
        <f ca="1">IFERROR(MATCH(TRUE,OFFSET(CalculationsAndCharts!$AN$33,K227,0,'Transaction Summary'!$C$2-K227,1),0)+K227,"")</f>
        <v/>
      </c>
      <c r="L228" s="304" t="str">
        <f ca="1">IFERROR(OFFSET(CalculationsAndCharts!$B$32,'Transaction Summary'!K228,0,1,1),"")</f>
        <v/>
      </c>
      <c r="M228" s="305" t="str">
        <f ca="1">IFERROR(OFFSET(CalculationsAndCharts!$AR$32,'Transaction Summary'!K228,0,1,1),"")</f>
        <v/>
      </c>
      <c r="N228" s="306" t="str">
        <f ca="1">IFERROR(MATCH(TRUE,OFFSET(CalculationsAndCharts!$AQ$33,N227,0,'Transaction Summary'!$C$2-N227,1),0)+N227,"")</f>
        <v/>
      </c>
      <c r="O228" s="304" t="str">
        <f ca="1">IFERROR(OFFSET(CalculationsAndCharts!$B$32,'Transaction Summary'!N228,0,1,1),"")</f>
        <v/>
      </c>
      <c r="P228" s="305" t="str">
        <f ca="1">IFERROR(OFFSET(CalculationsAndCharts!$AS$32,'Transaction Summary'!N228,0,1,1),"")</f>
        <v/>
      </c>
      <c r="Q228" s="305" t="str">
        <f t="shared" ca="1" si="32"/>
        <v/>
      </c>
      <c r="R228" s="307" t="str">
        <f t="shared" ca="1" si="33"/>
        <v/>
      </c>
    </row>
    <row r="229" spans="2:18" x14ac:dyDescent="0.25">
      <c r="B229" s="303" t="str">
        <f ca="1">IFERROR(MATCH(TRUE,OFFSET(CalculationsAndCharts!$AE$33,B228,0,'Transaction Summary'!$C$2-B228,1),0)+B228,"")</f>
        <v/>
      </c>
      <c r="C229" s="304" t="str">
        <f ca="1">IFERROR(OFFSET(CalculationsAndCharts!$B$32,'Transaction Summary'!B229,0,1,1),"")</f>
        <v/>
      </c>
      <c r="D229" s="305" t="str">
        <f ca="1">IFERROR(OFFSET(CalculationsAndCharts!$AI$32,'Transaction Summary'!B229,0,1,1),"")</f>
        <v/>
      </c>
      <c r="E229" s="306" t="str">
        <f ca="1">IFERROR(MATCH(TRUE,OFFSET(CalculationsAndCharts!$AH$33,E228,0,'Transaction Summary'!$C$2-E228,1),0)+E228,"")</f>
        <v/>
      </c>
      <c r="F229" s="304" t="str">
        <f ca="1">IFERROR(OFFSET(CalculationsAndCharts!$B$32,'Transaction Summary'!E229,0,1,1),"")</f>
        <v/>
      </c>
      <c r="G229" s="305" t="str">
        <f ca="1">IFERROR(OFFSET(CalculationsAndCharts!$AJ$32,'Transaction Summary'!E229,0,1,1),"")</f>
        <v/>
      </c>
      <c r="H229" s="305" t="str">
        <f t="shared" ca="1" si="30"/>
        <v/>
      </c>
      <c r="I229" s="307" t="str">
        <f t="shared" ca="1" si="31"/>
        <v/>
      </c>
      <c r="K229" s="303" t="str">
        <f ca="1">IFERROR(MATCH(TRUE,OFFSET(CalculationsAndCharts!$AN$33,K228,0,'Transaction Summary'!$C$2-K228,1),0)+K228,"")</f>
        <v/>
      </c>
      <c r="L229" s="304" t="str">
        <f ca="1">IFERROR(OFFSET(CalculationsAndCharts!$B$32,'Transaction Summary'!K229,0,1,1),"")</f>
        <v/>
      </c>
      <c r="M229" s="305" t="str">
        <f ca="1">IFERROR(OFFSET(CalculationsAndCharts!$AR$32,'Transaction Summary'!K229,0,1,1),"")</f>
        <v/>
      </c>
      <c r="N229" s="306" t="str">
        <f ca="1">IFERROR(MATCH(TRUE,OFFSET(CalculationsAndCharts!$AQ$33,N228,0,'Transaction Summary'!$C$2-N228,1),0)+N228,"")</f>
        <v/>
      </c>
      <c r="O229" s="304" t="str">
        <f ca="1">IFERROR(OFFSET(CalculationsAndCharts!$B$32,'Transaction Summary'!N229,0,1,1),"")</f>
        <v/>
      </c>
      <c r="P229" s="305" t="str">
        <f ca="1">IFERROR(OFFSET(CalculationsAndCharts!$AS$32,'Transaction Summary'!N229,0,1,1),"")</f>
        <v/>
      </c>
      <c r="Q229" s="305" t="str">
        <f t="shared" ca="1" si="32"/>
        <v/>
      </c>
      <c r="R229" s="307" t="str">
        <f t="shared" ca="1" si="33"/>
        <v/>
      </c>
    </row>
    <row r="230" spans="2:18" x14ac:dyDescent="0.25">
      <c r="B230" s="303" t="str">
        <f ca="1">IFERROR(MATCH(TRUE,OFFSET(CalculationsAndCharts!$AE$33,B229,0,'Transaction Summary'!$C$2-B229,1),0)+B229,"")</f>
        <v/>
      </c>
      <c r="C230" s="304" t="str">
        <f ca="1">IFERROR(OFFSET(CalculationsAndCharts!$B$32,'Transaction Summary'!B230,0,1,1),"")</f>
        <v/>
      </c>
      <c r="D230" s="305" t="str">
        <f ca="1">IFERROR(OFFSET(CalculationsAndCharts!$AI$32,'Transaction Summary'!B230,0,1,1),"")</f>
        <v/>
      </c>
      <c r="E230" s="306" t="str">
        <f ca="1">IFERROR(MATCH(TRUE,OFFSET(CalculationsAndCharts!$AH$33,E229,0,'Transaction Summary'!$C$2-E229,1),0)+E229,"")</f>
        <v/>
      </c>
      <c r="F230" s="304" t="str">
        <f ca="1">IFERROR(OFFSET(CalculationsAndCharts!$B$32,'Transaction Summary'!E230,0,1,1),"")</f>
        <v/>
      </c>
      <c r="G230" s="305" t="str">
        <f ca="1">IFERROR(OFFSET(CalculationsAndCharts!$AJ$32,'Transaction Summary'!E230,0,1,1),"")</f>
        <v/>
      </c>
      <c r="H230" s="305" t="str">
        <f t="shared" ca="1" si="30"/>
        <v/>
      </c>
      <c r="I230" s="307" t="str">
        <f t="shared" ca="1" si="31"/>
        <v/>
      </c>
      <c r="K230" s="303" t="str">
        <f ca="1">IFERROR(MATCH(TRUE,OFFSET(CalculationsAndCharts!$AN$33,K229,0,'Transaction Summary'!$C$2-K229,1),0)+K229,"")</f>
        <v/>
      </c>
      <c r="L230" s="304" t="str">
        <f ca="1">IFERROR(OFFSET(CalculationsAndCharts!$B$32,'Transaction Summary'!K230,0,1,1),"")</f>
        <v/>
      </c>
      <c r="M230" s="305" t="str">
        <f ca="1">IFERROR(OFFSET(CalculationsAndCharts!$AR$32,'Transaction Summary'!K230,0,1,1),"")</f>
        <v/>
      </c>
      <c r="N230" s="306" t="str">
        <f ca="1">IFERROR(MATCH(TRUE,OFFSET(CalculationsAndCharts!$AQ$33,N229,0,'Transaction Summary'!$C$2-N229,1),0)+N229,"")</f>
        <v/>
      </c>
      <c r="O230" s="304" t="str">
        <f ca="1">IFERROR(OFFSET(CalculationsAndCharts!$B$32,'Transaction Summary'!N230,0,1,1),"")</f>
        <v/>
      </c>
      <c r="P230" s="305" t="str">
        <f ca="1">IFERROR(OFFSET(CalculationsAndCharts!$AS$32,'Transaction Summary'!N230,0,1,1),"")</f>
        <v/>
      </c>
      <c r="Q230" s="305" t="str">
        <f t="shared" ca="1" si="32"/>
        <v/>
      </c>
      <c r="R230" s="307" t="str">
        <f t="shared" ca="1" si="33"/>
        <v/>
      </c>
    </row>
    <row r="231" spans="2:18" x14ac:dyDescent="0.25">
      <c r="B231" s="303" t="str">
        <f ca="1">IFERROR(MATCH(TRUE,OFFSET(CalculationsAndCharts!$AE$33,B230,0,'Transaction Summary'!$C$2-B230,1),0)+B230,"")</f>
        <v/>
      </c>
      <c r="C231" s="304" t="str">
        <f ca="1">IFERROR(OFFSET(CalculationsAndCharts!$B$32,'Transaction Summary'!B231,0,1,1),"")</f>
        <v/>
      </c>
      <c r="D231" s="305" t="str">
        <f ca="1">IFERROR(OFFSET(CalculationsAndCharts!$AI$32,'Transaction Summary'!B231,0,1,1),"")</f>
        <v/>
      </c>
      <c r="E231" s="306" t="str">
        <f ca="1">IFERROR(MATCH(TRUE,OFFSET(CalculationsAndCharts!$AH$33,E230,0,'Transaction Summary'!$C$2-E230,1),0)+E230,"")</f>
        <v/>
      </c>
      <c r="F231" s="304" t="str">
        <f ca="1">IFERROR(OFFSET(CalculationsAndCharts!$B$32,'Transaction Summary'!E231,0,1,1),"")</f>
        <v/>
      </c>
      <c r="G231" s="305" t="str">
        <f ca="1">IFERROR(OFFSET(CalculationsAndCharts!$AJ$32,'Transaction Summary'!E231,0,1,1),"")</f>
        <v/>
      </c>
      <c r="H231" s="305" t="str">
        <f t="shared" ca="1" si="30"/>
        <v/>
      </c>
      <c r="I231" s="307" t="str">
        <f t="shared" ca="1" si="31"/>
        <v/>
      </c>
      <c r="K231" s="303" t="str">
        <f ca="1">IFERROR(MATCH(TRUE,OFFSET(CalculationsAndCharts!$AN$33,K230,0,'Transaction Summary'!$C$2-K230,1),0)+K230,"")</f>
        <v/>
      </c>
      <c r="L231" s="304" t="str">
        <f ca="1">IFERROR(OFFSET(CalculationsAndCharts!$B$32,'Transaction Summary'!K231,0,1,1),"")</f>
        <v/>
      </c>
      <c r="M231" s="305" t="str">
        <f ca="1">IFERROR(OFFSET(CalculationsAndCharts!$AR$32,'Transaction Summary'!K231,0,1,1),"")</f>
        <v/>
      </c>
      <c r="N231" s="306" t="str">
        <f ca="1">IFERROR(MATCH(TRUE,OFFSET(CalculationsAndCharts!$AQ$33,N230,0,'Transaction Summary'!$C$2-N230,1),0)+N230,"")</f>
        <v/>
      </c>
      <c r="O231" s="304" t="str">
        <f ca="1">IFERROR(OFFSET(CalculationsAndCharts!$B$32,'Transaction Summary'!N231,0,1,1),"")</f>
        <v/>
      </c>
      <c r="P231" s="305" t="str">
        <f ca="1">IFERROR(OFFSET(CalculationsAndCharts!$AS$32,'Transaction Summary'!N231,0,1,1),"")</f>
        <v/>
      </c>
      <c r="Q231" s="305" t="str">
        <f t="shared" ca="1" si="32"/>
        <v/>
      </c>
      <c r="R231" s="307" t="str">
        <f t="shared" ca="1" si="33"/>
        <v/>
      </c>
    </row>
    <row r="232" spans="2:18" x14ac:dyDescent="0.25">
      <c r="B232" s="303" t="str">
        <f ca="1">IFERROR(MATCH(TRUE,OFFSET(CalculationsAndCharts!$AE$33,B231,0,'Transaction Summary'!$C$2-B231,1),0)+B231,"")</f>
        <v/>
      </c>
      <c r="C232" s="304" t="str">
        <f ca="1">IFERROR(OFFSET(CalculationsAndCharts!$B$32,'Transaction Summary'!B232,0,1,1),"")</f>
        <v/>
      </c>
      <c r="D232" s="305" t="str">
        <f ca="1">IFERROR(OFFSET(CalculationsAndCharts!$AI$32,'Transaction Summary'!B232,0,1,1),"")</f>
        <v/>
      </c>
      <c r="E232" s="306" t="str">
        <f ca="1">IFERROR(MATCH(TRUE,OFFSET(CalculationsAndCharts!$AH$33,E231,0,'Transaction Summary'!$C$2-E231,1),0)+E231,"")</f>
        <v/>
      </c>
      <c r="F232" s="304" t="str">
        <f ca="1">IFERROR(OFFSET(CalculationsAndCharts!$B$32,'Transaction Summary'!E232,0,1,1),"")</f>
        <v/>
      </c>
      <c r="G232" s="305" t="str">
        <f ca="1">IFERROR(OFFSET(CalculationsAndCharts!$AJ$32,'Transaction Summary'!E232,0,1,1),"")</f>
        <v/>
      </c>
      <c r="H232" s="305" t="str">
        <f t="shared" ca="1" si="30"/>
        <v/>
      </c>
      <c r="I232" s="307" t="str">
        <f t="shared" ca="1" si="31"/>
        <v/>
      </c>
      <c r="K232" s="303" t="str">
        <f ca="1">IFERROR(MATCH(TRUE,OFFSET(CalculationsAndCharts!$AN$33,K231,0,'Transaction Summary'!$C$2-K231,1),0)+K231,"")</f>
        <v/>
      </c>
      <c r="L232" s="304" t="str">
        <f ca="1">IFERROR(OFFSET(CalculationsAndCharts!$B$32,'Transaction Summary'!K232,0,1,1),"")</f>
        <v/>
      </c>
      <c r="M232" s="305" t="str">
        <f ca="1">IFERROR(OFFSET(CalculationsAndCharts!$AR$32,'Transaction Summary'!K232,0,1,1),"")</f>
        <v/>
      </c>
      <c r="N232" s="306" t="str">
        <f ca="1">IFERROR(MATCH(TRUE,OFFSET(CalculationsAndCharts!$AQ$33,N231,0,'Transaction Summary'!$C$2-N231,1),0)+N231,"")</f>
        <v/>
      </c>
      <c r="O232" s="304" t="str">
        <f ca="1">IFERROR(OFFSET(CalculationsAndCharts!$B$32,'Transaction Summary'!N232,0,1,1),"")</f>
        <v/>
      </c>
      <c r="P232" s="305" t="str">
        <f ca="1">IFERROR(OFFSET(CalculationsAndCharts!$AS$32,'Transaction Summary'!N232,0,1,1),"")</f>
        <v/>
      </c>
      <c r="Q232" s="305" t="str">
        <f t="shared" ca="1" si="32"/>
        <v/>
      </c>
      <c r="R232" s="307" t="str">
        <f t="shared" ca="1" si="33"/>
        <v/>
      </c>
    </row>
    <row r="233" spans="2:18" x14ac:dyDescent="0.25">
      <c r="B233" s="303" t="str">
        <f ca="1">IFERROR(MATCH(TRUE,OFFSET(CalculationsAndCharts!$AE$33,B232,0,'Transaction Summary'!$C$2-B232,1),0)+B232,"")</f>
        <v/>
      </c>
      <c r="C233" s="304" t="str">
        <f ca="1">IFERROR(OFFSET(CalculationsAndCharts!$B$32,'Transaction Summary'!B233,0,1,1),"")</f>
        <v/>
      </c>
      <c r="D233" s="305" t="str">
        <f ca="1">IFERROR(OFFSET(CalculationsAndCharts!$AI$32,'Transaction Summary'!B233,0,1,1),"")</f>
        <v/>
      </c>
      <c r="E233" s="306" t="str">
        <f ca="1">IFERROR(MATCH(TRUE,OFFSET(CalculationsAndCharts!$AH$33,E232,0,'Transaction Summary'!$C$2-E232,1),0)+E232,"")</f>
        <v/>
      </c>
      <c r="F233" s="304" t="str">
        <f ca="1">IFERROR(OFFSET(CalculationsAndCharts!$B$32,'Transaction Summary'!E233,0,1,1),"")</f>
        <v/>
      </c>
      <c r="G233" s="305" t="str">
        <f ca="1">IFERROR(OFFSET(CalculationsAndCharts!$AJ$32,'Transaction Summary'!E233,0,1,1),"")</f>
        <v/>
      </c>
      <c r="H233" s="305" t="str">
        <f t="shared" ca="1" si="30"/>
        <v/>
      </c>
      <c r="I233" s="307" t="str">
        <f t="shared" ca="1" si="31"/>
        <v/>
      </c>
      <c r="K233" s="303" t="str">
        <f ca="1">IFERROR(MATCH(TRUE,OFFSET(CalculationsAndCharts!$AN$33,K232,0,'Transaction Summary'!$C$2-K232,1),0)+K232,"")</f>
        <v/>
      </c>
      <c r="L233" s="304" t="str">
        <f ca="1">IFERROR(OFFSET(CalculationsAndCharts!$B$32,'Transaction Summary'!K233,0,1,1),"")</f>
        <v/>
      </c>
      <c r="M233" s="305" t="str">
        <f ca="1">IFERROR(OFFSET(CalculationsAndCharts!$AR$32,'Transaction Summary'!K233,0,1,1),"")</f>
        <v/>
      </c>
      <c r="N233" s="306" t="str">
        <f ca="1">IFERROR(MATCH(TRUE,OFFSET(CalculationsAndCharts!$AQ$33,N232,0,'Transaction Summary'!$C$2-N232,1),0)+N232,"")</f>
        <v/>
      </c>
      <c r="O233" s="304" t="str">
        <f ca="1">IFERROR(OFFSET(CalculationsAndCharts!$B$32,'Transaction Summary'!N233,0,1,1),"")</f>
        <v/>
      </c>
      <c r="P233" s="305" t="str">
        <f ca="1">IFERROR(OFFSET(CalculationsAndCharts!$AS$32,'Transaction Summary'!N233,0,1,1),"")</f>
        <v/>
      </c>
      <c r="Q233" s="305" t="str">
        <f t="shared" ca="1" si="32"/>
        <v/>
      </c>
      <c r="R233" s="307" t="str">
        <f t="shared" ca="1" si="33"/>
        <v/>
      </c>
    </row>
    <row r="234" spans="2:18" x14ac:dyDescent="0.25">
      <c r="B234" s="303" t="str">
        <f ca="1">IFERROR(MATCH(TRUE,OFFSET(CalculationsAndCharts!$AE$33,B233,0,'Transaction Summary'!$C$2-B233,1),0)+B233,"")</f>
        <v/>
      </c>
      <c r="C234" s="304" t="str">
        <f ca="1">IFERROR(OFFSET(CalculationsAndCharts!$B$32,'Transaction Summary'!B234,0,1,1),"")</f>
        <v/>
      </c>
      <c r="D234" s="305" t="str">
        <f ca="1">IFERROR(OFFSET(CalculationsAndCharts!$AI$32,'Transaction Summary'!B234,0,1,1),"")</f>
        <v/>
      </c>
      <c r="E234" s="306" t="str">
        <f ca="1">IFERROR(MATCH(TRUE,OFFSET(CalculationsAndCharts!$AH$33,E233,0,'Transaction Summary'!$C$2-E233,1),0)+E233,"")</f>
        <v/>
      </c>
      <c r="F234" s="304" t="str">
        <f ca="1">IFERROR(OFFSET(CalculationsAndCharts!$B$32,'Transaction Summary'!E234,0,1,1),"")</f>
        <v/>
      </c>
      <c r="G234" s="305" t="str">
        <f ca="1">IFERROR(OFFSET(CalculationsAndCharts!$AJ$32,'Transaction Summary'!E234,0,1,1),"")</f>
        <v/>
      </c>
      <c r="H234" s="305" t="str">
        <f t="shared" ca="1" si="30"/>
        <v/>
      </c>
      <c r="I234" s="307" t="str">
        <f t="shared" ca="1" si="31"/>
        <v/>
      </c>
      <c r="K234" s="303" t="str">
        <f ca="1">IFERROR(MATCH(TRUE,OFFSET(CalculationsAndCharts!$AN$33,K233,0,'Transaction Summary'!$C$2-K233,1),0)+K233,"")</f>
        <v/>
      </c>
      <c r="L234" s="304" t="str">
        <f ca="1">IFERROR(OFFSET(CalculationsAndCharts!$B$32,'Transaction Summary'!K234,0,1,1),"")</f>
        <v/>
      </c>
      <c r="M234" s="305" t="str">
        <f ca="1">IFERROR(OFFSET(CalculationsAndCharts!$AR$32,'Transaction Summary'!K234,0,1,1),"")</f>
        <v/>
      </c>
      <c r="N234" s="306" t="str">
        <f ca="1">IFERROR(MATCH(TRUE,OFFSET(CalculationsAndCharts!$AQ$33,N233,0,'Transaction Summary'!$C$2-N233,1),0)+N233,"")</f>
        <v/>
      </c>
      <c r="O234" s="304" t="str">
        <f ca="1">IFERROR(OFFSET(CalculationsAndCharts!$B$32,'Transaction Summary'!N234,0,1,1),"")</f>
        <v/>
      </c>
      <c r="P234" s="305" t="str">
        <f ca="1">IFERROR(OFFSET(CalculationsAndCharts!$AS$32,'Transaction Summary'!N234,0,1,1),"")</f>
        <v/>
      </c>
      <c r="Q234" s="305" t="str">
        <f t="shared" ca="1" si="32"/>
        <v/>
      </c>
      <c r="R234" s="307" t="str">
        <f t="shared" ca="1" si="33"/>
        <v/>
      </c>
    </row>
    <row r="235" spans="2:18" x14ac:dyDescent="0.25">
      <c r="B235" s="303" t="str">
        <f ca="1">IFERROR(MATCH(TRUE,OFFSET(CalculationsAndCharts!$AE$33,B234,0,'Transaction Summary'!$C$2-B234,1),0)+B234,"")</f>
        <v/>
      </c>
      <c r="C235" s="304" t="str">
        <f ca="1">IFERROR(OFFSET(CalculationsAndCharts!$B$32,'Transaction Summary'!B235,0,1,1),"")</f>
        <v/>
      </c>
      <c r="D235" s="305" t="str">
        <f ca="1">IFERROR(OFFSET(CalculationsAndCharts!$AI$32,'Transaction Summary'!B235,0,1,1),"")</f>
        <v/>
      </c>
      <c r="E235" s="306" t="str">
        <f ca="1">IFERROR(MATCH(TRUE,OFFSET(CalculationsAndCharts!$AH$33,E234,0,'Transaction Summary'!$C$2-E234,1),0)+E234,"")</f>
        <v/>
      </c>
      <c r="F235" s="304" t="str">
        <f ca="1">IFERROR(OFFSET(CalculationsAndCharts!$B$32,'Transaction Summary'!E235,0,1,1),"")</f>
        <v/>
      </c>
      <c r="G235" s="305" t="str">
        <f ca="1">IFERROR(OFFSET(CalculationsAndCharts!$AJ$32,'Transaction Summary'!E235,0,1,1),"")</f>
        <v/>
      </c>
      <c r="H235" s="305" t="str">
        <f t="shared" ca="1" si="30"/>
        <v/>
      </c>
      <c r="I235" s="307" t="str">
        <f t="shared" ca="1" si="31"/>
        <v/>
      </c>
      <c r="K235" s="303" t="str">
        <f ca="1">IFERROR(MATCH(TRUE,OFFSET(CalculationsAndCharts!$AN$33,K234,0,'Transaction Summary'!$C$2-K234,1),0)+K234,"")</f>
        <v/>
      </c>
      <c r="L235" s="304" t="str">
        <f ca="1">IFERROR(OFFSET(CalculationsAndCharts!$B$32,'Transaction Summary'!K235,0,1,1),"")</f>
        <v/>
      </c>
      <c r="M235" s="305" t="str">
        <f ca="1">IFERROR(OFFSET(CalculationsAndCharts!$AR$32,'Transaction Summary'!K235,0,1,1),"")</f>
        <v/>
      </c>
      <c r="N235" s="306" t="str">
        <f ca="1">IFERROR(MATCH(TRUE,OFFSET(CalculationsAndCharts!$AQ$33,N234,0,'Transaction Summary'!$C$2-N234,1),0)+N234,"")</f>
        <v/>
      </c>
      <c r="O235" s="304" t="str">
        <f ca="1">IFERROR(OFFSET(CalculationsAndCharts!$B$32,'Transaction Summary'!N235,0,1,1),"")</f>
        <v/>
      </c>
      <c r="P235" s="305" t="str">
        <f ca="1">IFERROR(OFFSET(CalculationsAndCharts!$AS$32,'Transaction Summary'!N235,0,1,1),"")</f>
        <v/>
      </c>
      <c r="Q235" s="305" t="str">
        <f t="shared" ca="1" si="32"/>
        <v/>
      </c>
      <c r="R235" s="307" t="str">
        <f t="shared" ca="1" si="33"/>
        <v/>
      </c>
    </row>
    <row r="236" spans="2:18" x14ac:dyDescent="0.25">
      <c r="B236" s="303" t="str">
        <f ca="1">IFERROR(MATCH(TRUE,OFFSET(CalculationsAndCharts!$AE$33,B235,0,'Transaction Summary'!$C$2-B235,1),0)+B235,"")</f>
        <v/>
      </c>
      <c r="C236" s="304" t="str">
        <f ca="1">IFERROR(OFFSET(CalculationsAndCharts!$B$32,'Transaction Summary'!B236,0,1,1),"")</f>
        <v/>
      </c>
      <c r="D236" s="305" t="str">
        <f ca="1">IFERROR(OFFSET(CalculationsAndCharts!$AI$32,'Transaction Summary'!B236,0,1,1),"")</f>
        <v/>
      </c>
      <c r="E236" s="306" t="str">
        <f ca="1">IFERROR(MATCH(TRUE,OFFSET(CalculationsAndCharts!$AH$33,E235,0,'Transaction Summary'!$C$2-E235,1),0)+E235,"")</f>
        <v/>
      </c>
      <c r="F236" s="304" t="str">
        <f ca="1">IFERROR(OFFSET(CalculationsAndCharts!$B$32,'Transaction Summary'!E236,0,1,1),"")</f>
        <v/>
      </c>
      <c r="G236" s="305" t="str">
        <f ca="1">IFERROR(OFFSET(CalculationsAndCharts!$AJ$32,'Transaction Summary'!E236,0,1,1),"")</f>
        <v/>
      </c>
      <c r="H236" s="305" t="str">
        <f t="shared" ca="1" si="30"/>
        <v/>
      </c>
      <c r="I236" s="307" t="str">
        <f t="shared" ca="1" si="31"/>
        <v/>
      </c>
      <c r="K236" s="303" t="str">
        <f ca="1">IFERROR(MATCH(TRUE,OFFSET(CalculationsAndCharts!$AN$33,K235,0,'Transaction Summary'!$C$2-K235,1),0)+K235,"")</f>
        <v/>
      </c>
      <c r="L236" s="304" t="str">
        <f ca="1">IFERROR(OFFSET(CalculationsAndCharts!$B$32,'Transaction Summary'!K236,0,1,1),"")</f>
        <v/>
      </c>
      <c r="M236" s="305" t="str">
        <f ca="1">IFERROR(OFFSET(CalculationsAndCharts!$AR$32,'Transaction Summary'!K236,0,1,1),"")</f>
        <v/>
      </c>
      <c r="N236" s="306" t="str">
        <f ca="1">IFERROR(MATCH(TRUE,OFFSET(CalculationsAndCharts!$AQ$33,N235,0,'Transaction Summary'!$C$2-N235,1),0)+N235,"")</f>
        <v/>
      </c>
      <c r="O236" s="304" t="str">
        <f ca="1">IFERROR(OFFSET(CalculationsAndCharts!$B$32,'Transaction Summary'!N236,0,1,1),"")</f>
        <v/>
      </c>
      <c r="P236" s="305" t="str">
        <f ca="1">IFERROR(OFFSET(CalculationsAndCharts!$AS$32,'Transaction Summary'!N236,0,1,1),"")</f>
        <v/>
      </c>
      <c r="Q236" s="305" t="str">
        <f t="shared" ca="1" si="32"/>
        <v/>
      </c>
      <c r="R236" s="307" t="str">
        <f t="shared" ca="1" si="33"/>
        <v/>
      </c>
    </row>
    <row r="237" spans="2:18" x14ac:dyDescent="0.25">
      <c r="B237" s="303" t="str">
        <f ca="1">IFERROR(MATCH(TRUE,OFFSET(CalculationsAndCharts!$AE$33,B236,0,'Transaction Summary'!$C$2-B236,1),0)+B236,"")</f>
        <v/>
      </c>
      <c r="C237" s="304" t="str">
        <f ca="1">IFERROR(OFFSET(CalculationsAndCharts!$B$32,'Transaction Summary'!B237,0,1,1),"")</f>
        <v/>
      </c>
      <c r="D237" s="305" t="str">
        <f ca="1">IFERROR(OFFSET(CalculationsAndCharts!$AI$32,'Transaction Summary'!B237,0,1,1),"")</f>
        <v/>
      </c>
      <c r="E237" s="306" t="str">
        <f ca="1">IFERROR(MATCH(TRUE,OFFSET(CalculationsAndCharts!$AH$33,E236,0,'Transaction Summary'!$C$2-E236,1),0)+E236,"")</f>
        <v/>
      </c>
      <c r="F237" s="304" t="str">
        <f ca="1">IFERROR(OFFSET(CalculationsAndCharts!$B$32,'Transaction Summary'!E237,0,1,1),"")</f>
        <v/>
      </c>
      <c r="G237" s="305" t="str">
        <f ca="1">IFERROR(OFFSET(CalculationsAndCharts!$AJ$32,'Transaction Summary'!E237,0,1,1),"")</f>
        <v/>
      </c>
      <c r="H237" s="305" t="str">
        <f t="shared" ca="1" si="30"/>
        <v/>
      </c>
      <c r="I237" s="307" t="str">
        <f t="shared" ca="1" si="31"/>
        <v/>
      </c>
      <c r="K237" s="303" t="str">
        <f ca="1">IFERROR(MATCH(TRUE,OFFSET(CalculationsAndCharts!$AN$33,K236,0,'Transaction Summary'!$C$2-K236,1),0)+K236,"")</f>
        <v/>
      </c>
      <c r="L237" s="304" t="str">
        <f ca="1">IFERROR(OFFSET(CalculationsAndCharts!$B$32,'Transaction Summary'!K237,0,1,1),"")</f>
        <v/>
      </c>
      <c r="M237" s="305" t="str">
        <f ca="1">IFERROR(OFFSET(CalculationsAndCharts!$AR$32,'Transaction Summary'!K237,0,1,1),"")</f>
        <v/>
      </c>
      <c r="N237" s="306" t="str">
        <f ca="1">IFERROR(MATCH(TRUE,OFFSET(CalculationsAndCharts!$AQ$33,N236,0,'Transaction Summary'!$C$2-N236,1),0)+N236,"")</f>
        <v/>
      </c>
      <c r="O237" s="304" t="str">
        <f ca="1">IFERROR(OFFSET(CalculationsAndCharts!$B$32,'Transaction Summary'!N237,0,1,1),"")</f>
        <v/>
      </c>
      <c r="P237" s="305" t="str">
        <f ca="1">IFERROR(OFFSET(CalculationsAndCharts!$AS$32,'Transaction Summary'!N237,0,1,1),"")</f>
        <v/>
      </c>
      <c r="Q237" s="305" t="str">
        <f t="shared" ca="1" si="32"/>
        <v/>
      </c>
      <c r="R237" s="307" t="str">
        <f t="shared" ca="1" si="33"/>
        <v/>
      </c>
    </row>
    <row r="238" spans="2:18" x14ac:dyDescent="0.25">
      <c r="B238" s="303" t="str">
        <f ca="1">IFERROR(MATCH(TRUE,OFFSET(CalculationsAndCharts!$AE$33,B237,0,'Transaction Summary'!$C$2-B237,1),0)+B237,"")</f>
        <v/>
      </c>
      <c r="C238" s="304" t="str">
        <f ca="1">IFERROR(OFFSET(CalculationsAndCharts!$B$32,'Transaction Summary'!B238,0,1,1),"")</f>
        <v/>
      </c>
      <c r="D238" s="305" t="str">
        <f ca="1">IFERROR(OFFSET(CalculationsAndCharts!$AI$32,'Transaction Summary'!B238,0,1,1),"")</f>
        <v/>
      </c>
      <c r="E238" s="306" t="str">
        <f ca="1">IFERROR(MATCH(TRUE,OFFSET(CalculationsAndCharts!$AH$33,E237,0,'Transaction Summary'!$C$2-E237,1),0)+E237,"")</f>
        <v/>
      </c>
      <c r="F238" s="304" t="str">
        <f ca="1">IFERROR(OFFSET(CalculationsAndCharts!$B$32,'Transaction Summary'!E238,0,1,1),"")</f>
        <v/>
      </c>
      <c r="G238" s="305" t="str">
        <f ca="1">IFERROR(OFFSET(CalculationsAndCharts!$AJ$32,'Transaction Summary'!E238,0,1,1),"")</f>
        <v/>
      </c>
      <c r="H238" s="305" t="str">
        <f t="shared" ca="1" si="30"/>
        <v/>
      </c>
      <c r="I238" s="307" t="str">
        <f t="shared" ca="1" si="31"/>
        <v/>
      </c>
      <c r="K238" s="303" t="str">
        <f ca="1">IFERROR(MATCH(TRUE,OFFSET(CalculationsAndCharts!$AN$33,K237,0,'Transaction Summary'!$C$2-K237,1),0)+K237,"")</f>
        <v/>
      </c>
      <c r="L238" s="304" t="str">
        <f ca="1">IFERROR(OFFSET(CalculationsAndCharts!$B$32,'Transaction Summary'!K238,0,1,1),"")</f>
        <v/>
      </c>
      <c r="M238" s="305" t="str">
        <f ca="1">IFERROR(OFFSET(CalculationsAndCharts!$AR$32,'Transaction Summary'!K238,0,1,1),"")</f>
        <v/>
      </c>
      <c r="N238" s="306" t="str">
        <f ca="1">IFERROR(MATCH(TRUE,OFFSET(CalculationsAndCharts!$AQ$33,N237,0,'Transaction Summary'!$C$2-N237,1),0)+N237,"")</f>
        <v/>
      </c>
      <c r="O238" s="304" t="str">
        <f ca="1">IFERROR(OFFSET(CalculationsAndCharts!$B$32,'Transaction Summary'!N238,0,1,1),"")</f>
        <v/>
      </c>
      <c r="P238" s="305" t="str">
        <f ca="1">IFERROR(OFFSET(CalculationsAndCharts!$AS$32,'Transaction Summary'!N238,0,1,1),"")</f>
        <v/>
      </c>
      <c r="Q238" s="305" t="str">
        <f t="shared" ca="1" si="32"/>
        <v/>
      </c>
      <c r="R238" s="307" t="str">
        <f t="shared" ca="1" si="33"/>
        <v/>
      </c>
    </row>
    <row r="239" spans="2:18" x14ac:dyDescent="0.25">
      <c r="B239" s="303" t="str">
        <f ca="1">IFERROR(MATCH(TRUE,OFFSET(CalculationsAndCharts!$AE$33,B238,0,'Transaction Summary'!$C$2-B238,1),0)+B238,"")</f>
        <v/>
      </c>
      <c r="C239" s="304" t="str">
        <f ca="1">IFERROR(OFFSET(CalculationsAndCharts!$B$32,'Transaction Summary'!B239,0,1,1),"")</f>
        <v/>
      </c>
      <c r="D239" s="305" t="str">
        <f ca="1">IFERROR(OFFSET(CalculationsAndCharts!$AI$32,'Transaction Summary'!B239,0,1,1),"")</f>
        <v/>
      </c>
      <c r="E239" s="306" t="str">
        <f ca="1">IFERROR(MATCH(TRUE,OFFSET(CalculationsAndCharts!$AH$33,E238,0,'Transaction Summary'!$C$2-E238,1),0)+E238,"")</f>
        <v/>
      </c>
      <c r="F239" s="304" t="str">
        <f ca="1">IFERROR(OFFSET(CalculationsAndCharts!$B$32,'Transaction Summary'!E239,0,1,1),"")</f>
        <v/>
      </c>
      <c r="G239" s="305" t="str">
        <f ca="1">IFERROR(OFFSET(CalculationsAndCharts!$AJ$32,'Transaction Summary'!E239,0,1,1),"")</f>
        <v/>
      </c>
      <c r="H239" s="305" t="str">
        <f t="shared" ca="1" si="30"/>
        <v/>
      </c>
      <c r="I239" s="307" t="str">
        <f t="shared" ca="1" si="31"/>
        <v/>
      </c>
      <c r="K239" s="303" t="str">
        <f ca="1">IFERROR(MATCH(TRUE,OFFSET(CalculationsAndCharts!$AN$33,K238,0,'Transaction Summary'!$C$2-K238,1),0)+K238,"")</f>
        <v/>
      </c>
      <c r="L239" s="304" t="str">
        <f ca="1">IFERROR(OFFSET(CalculationsAndCharts!$B$32,'Transaction Summary'!K239,0,1,1),"")</f>
        <v/>
      </c>
      <c r="M239" s="305" t="str">
        <f ca="1">IFERROR(OFFSET(CalculationsAndCharts!$AR$32,'Transaction Summary'!K239,0,1,1),"")</f>
        <v/>
      </c>
      <c r="N239" s="306" t="str">
        <f ca="1">IFERROR(MATCH(TRUE,OFFSET(CalculationsAndCharts!$AQ$33,N238,0,'Transaction Summary'!$C$2-N238,1),0)+N238,"")</f>
        <v/>
      </c>
      <c r="O239" s="304" t="str">
        <f ca="1">IFERROR(OFFSET(CalculationsAndCharts!$B$32,'Transaction Summary'!N239,0,1,1),"")</f>
        <v/>
      </c>
      <c r="P239" s="305" t="str">
        <f ca="1">IFERROR(OFFSET(CalculationsAndCharts!$AS$32,'Transaction Summary'!N239,0,1,1),"")</f>
        <v/>
      </c>
      <c r="Q239" s="305" t="str">
        <f t="shared" ca="1" si="32"/>
        <v/>
      </c>
      <c r="R239" s="307" t="str">
        <f t="shared" ca="1" si="33"/>
        <v/>
      </c>
    </row>
    <row r="240" spans="2:18" x14ac:dyDescent="0.25">
      <c r="B240" s="303" t="str">
        <f ca="1">IFERROR(MATCH(TRUE,OFFSET(CalculationsAndCharts!$AE$33,B239,0,'Transaction Summary'!$C$2-B239,1),0)+B239,"")</f>
        <v/>
      </c>
      <c r="C240" s="304" t="str">
        <f ca="1">IFERROR(OFFSET(CalculationsAndCharts!$B$32,'Transaction Summary'!B240,0,1,1),"")</f>
        <v/>
      </c>
      <c r="D240" s="305" t="str">
        <f ca="1">IFERROR(OFFSET(CalculationsAndCharts!$AI$32,'Transaction Summary'!B240,0,1,1),"")</f>
        <v/>
      </c>
      <c r="E240" s="306" t="str">
        <f ca="1">IFERROR(MATCH(TRUE,OFFSET(CalculationsAndCharts!$AH$33,E239,0,'Transaction Summary'!$C$2-E239,1),0)+E239,"")</f>
        <v/>
      </c>
      <c r="F240" s="304" t="str">
        <f ca="1">IFERROR(OFFSET(CalculationsAndCharts!$B$32,'Transaction Summary'!E240,0,1,1),"")</f>
        <v/>
      </c>
      <c r="G240" s="305" t="str">
        <f ca="1">IFERROR(OFFSET(CalculationsAndCharts!$AJ$32,'Transaction Summary'!E240,0,1,1),"")</f>
        <v/>
      </c>
      <c r="H240" s="305" t="str">
        <f t="shared" ca="1" si="30"/>
        <v/>
      </c>
      <c r="I240" s="307" t="str">
        <f t="shared" ca="1" si="31"/>
        <v/>
      </c>
      <c r="K240" s="303" t="str">
        <f ca="1">IFERROR(MATCH(TRUE,OFFSET(CalculationsAndCharts!$AN$33,K239,0,'Transaction Summary'!$C$2-K239,1),0)+K239,"")</f>
        <v/>
      </c>
      <c r="L240" s="304" t="str">
        <f ca="1">IFERROR(OFFSET(CalculationsAndCharts!$B$32,'Transaction Summary'!K240,0,1,1),"")</f>
        <v/>
      </c>
      <c r="M240" s="305" t="str">
        <f ca="1">IFERROR(OFFSET(CalculationsAndCharts!$AR$32,'Transaction Summary'!K240,0,1,1),"")</f>
        <v/>
      </c>
      <c r="N240" s="306" t="str">
        <f ca="1">IFERROR(MATCH(TRUE,OFFSET(CalculationsAndCharts!$AQ$33,N239,0,'Transaction Summary'!$C$2-N239,1),0)+N239,"")</f>
        <v/>
      </c>
      <c r="O240" s="304" t="str">
        <f ca="1">IFERROR(OFFSET(CalculationsAndCharts!$B$32,'Transaction Summary'!N240,0,1,1),"")</f>
        <v/>
      </c>
      <c r="P240" s="305" t="str">
        <f ca="1">IFERROR(OFFSET(CalculationsAndCharts!$AS$32,'Transaction Summary'!N240,0,1,1),"")</f>
        <v/>
      </c>
      <c r="Q240" s="305" t="str">
        <f t="shared" ca="1" si="32"/>
        <v/>
      </c>
      <c r="R240" s="307" t="str">
        <f t="shared" ca="1" si="33"/>
        <v/>
      </c>
    </row>
    <row r="241" spans="2:18" x14ac:dyDescent="0.25">
      <c r="B241" s="303" t="str">
        <f ca="1">IFERROR(MATCH(TRUE,OFFSET(CalculationsAndCharts!$AE$33,B240,0,'Transaction Summary'!$C$2-B240,1),0)+B240,"")</f>
        <v/>
      </c>
      <c r="C241" s="304" t="str">
        <f ca="1">IFERROR(OFFSET(CalculationsAndCharts!$B$32,'Transaction Summary'!B241,0,1,1),"")</f>
        <v/>
      </c>
      <c r="D241" s="305" t="str">
        <f ca="1">IFERROR(OFFSET(CalculationsAndCharts!$AI$32,'Transaction Summary'!B241,0,1,1),"")</f>
        <v/>
      </c>
      <c r="E241" s="306" t="str">
        <f ca="1">IFERROR(MATCH(TRUE,OFFSET(CalculationsAndCharts!$AH$33,E240,0,'Transaction Summary'!$C$2-E240,1),0)+E240,"")</f>
        <v/>
      </c>
      <c r="F241" s="304" t="str">
        <f ca="1">IFERROR(OFFSET(CalculationsAndCharts!$B$32,'Transaction Summary'!E241,0,1,1),"")</f>
        <v/>
      </c>
      <c r="G241" s="305" t="str">
        <f ca="1">IFERROR(OFFSET(CalculationsAndCharts!$AJ$32,'Transaction Summary'!E241,0,1,1),"")</f>
        <v/>
      </c>
      <c r="H241" s="305" t="str">
        <f t="shared" ca="1" si="30"/>
        <v/>
      </c>
      <c r="I241" s="307" t="str">
        <f t="shared" ca="1" si="31"/>
        <v/>
      </c>
      <c r="K241" s="303" t="str">
        <f ca="1">IFERROR(MATCH(TRUE,OFFSET(CalculationsAndCharts!$AN$33,K240,0,'Transaction Summary'!$C$2-K240,1),0)+K240,"")</f>
        <v/>
      </c>
      <c r="L241" s="304" t="str">
        <f ca="1">IFERROR(OFFSET(CalculationsAndCharts!$B$32,'Transaction Summary'!K241,0,1,1),"")</f>
        <v/>
      </c>
      <c r="M241" s="305" t="str">
        <f ca="1">IFERROR(OFFSET(CalculationsAndCharts!$AR$32,'Transaction Summary'!K241,0,1,1),"")</f>
        <v/>
      </c>
      <c r="N241" s="306" t="str">
        <f ca="1">IFERROR(MATCH(TRUE,OFFSET(CalculationsAndCharts!$AQ$33,N240,0,'Transaction Summary'!$C$2-N240,1),0)+N240,"")</f>
        <v/>
      </c>
      <c r="O241" s="304" t="str">
        <f ca="1">IFERROR(OFFSET(CalculationsAndCharts!$B$32,'Transaction Summary'!N241,0,1,1),"")</f>
        <v/>
      </c>
      <c r="P241" s="305" t="str">
        <f ca="1">IFERROR(OFFSET(CalculationsAndCharts!$AS$32,'Transaction Summary'!N241,0,1,1),"")</f>
        <v/>
      </c>
      <c r="Q241" s="305" t="str">
        <f t="shared" ca="1" si="32"/>
        <v/>
      </c>
      <c r="R241" s="307" t="str">
        <f t="shared" ca="1" si="33"/>
        <v/>
      </c>
    </row>
    <row r="242" spans="2:18" x14ac:dyDescent="0.25">
      <c r="B242" s="303" t="str">
        <f ca="1">IFERROR(MATCH(TRUE,OFFSET(CalculationsAndCharts!$AE$33,B241,0,'Transaction Summary'!$C$2-B241,1),0)+B241,"")</f>
        <v/>
      </c>
      <c r="C242" s="304" t="str">
        <f ca="1">IFERROR(OFFSET(CalculationsAndCharts!$B$32,'Transaction Summary'!B242,0,1,1),"")</f>
        <v/>
      </c>
      <c r="D242" s="305" t="str">
        <f ca="1">IFERROR(OFFSET(CalculationsAndCharts!$AI$32,'Transaction Summary'!B242,0,1,1),"")</f>
        <v/>
      </c>
      <c r="E242" s="306" t="str">
        <f ca="1">IFERROR(MATCH(TRUE,OFFSET(CalculationsAndCharts!$AH$33,E241,0,'Transaction Summary'!$C$2-E241,1),0)+E241,"")</f>
        <v/>
      </c>
      <c r="F242" s="304" t="str">
        <f ca="1">IFERROR(OFFSET(CalculationsAndCharts!$B$32,'Transaction Summary'!E242,0,1,1),"")</f>
        <v/>
      </c>
      <c r="G242" s="305" t="str">
        <f ca="1">IFERROR(OFFSET(CalculationsAndCharts!$AJ$32,'Transaction Summary'!E242,0,1,1),"")</f>
        <v/>
      </c>
      <c r="H242" s="305" t="str">
        <f t="shared" ca="1" si="30"/>
        <v/>
      </c>
      <c r="I242" s="307" t="str">
        <f t="shared" ca="1" si="31"/>
        <v/>
      </c>
      <c r="K242" s="303" t="str">
        <f ca="1">IFERROR(MATCH(TRUE,OFFSET(CalculationsAndCharts!$AN$33,K241,0,'Transaction Summary'!$C$2-K241,1),0)+K241,"")</f>
        <v/>
      </c>
      <c r="L242" s="304" t="str">
        <f ca="1">IFERROR(OFFSET(CalculationsAndCharts!$B$32,'Transaction Summary'!K242,0,1,1),"")</f>
        <v/>
      </c>
      <c r="M242" s="305" t="str">
        <f ca="1">IFERROR(OFFSET(CalculationsAndCharts!$AR$32,'Transaction Summary'!K242,0,1,1),"")</f>
        <v/>
      </c>
      <c r="N242" s="306" t="str">
        <f ca="1">IFERROR(MATCH(TRUE,OFFSET(CalculationsAndCharts!$AQ$33,N241,0,'Transaction Summary'!$C$2-N241,1),0)+N241,"")</f>
        <v/>
      </c>
      <c r="O242" s="304" t="str">
        <f ca="1">IFERROR(OFFSET(CalculationsAndCharts!$B$32,'Transaction Summary'!N242,0,1,1),"")</f>
        <v/>
      </c>
      <c r="P242" s="305" t="str">
        <f ca="1">IFERROR(OFFSET(CalculationsAndCharts!$AS$32,'Transaction Summary'!N242,0,1,1),"")</f>
        <v/>
      </c>
      <c r="Q242" s="305" t="str">
        <f t="shared" ca="1" si="32"/>
        <v/>
      </c>
      <c r="R242" s="307" t="str">
        <f t="shared" ca="1" si="33"/>
        <v/>
      </c>
    </row>
    <row r="243" spans="2:18" x14ac:dyDescent="0.25">
      <c r="B243" s="303" t="str">
        <f ca="1">IFERROR(MATCH(TRUE,OFFSET(CalculationsAndCharts!$AE$33,B242,0,'Transaction Summary'!$C$2-B242,1),0)+B242,"")</f>
        <v/>
      </c>
      <c r="C243" s="304" t="str">
        <f ca="1">IFERROR(OFFSET(CalculationsAndCharts!$B$32,'Transaction Summary'!B243,0,1,1),"")</f>
        <v/>
      </c>
      <c r="D243" s="305" t="str">
        <f ca="1">IFERROR(OFFSET(CalculationsAndCharts!$AI$32,'Transaction Summary'!B243,0,1,1),"")</f>
        <v/>
      </c>
      <c r="E243" s="306" t="str">
        <f ca="1">IFERROR(MATCH(TRUE,OFFSET(CalculationsAndCharts!$AH$33,E242,0,'Transaction Summary'!$C$2-E242,1),0)+E242,"")</f>
        <v/>
      </c>
      <c r="F243" s="304" t="str">
        <f ca="1">IFERROR(OFFSET(CalculationsAndCharts!$B$32,'Transaction Summary'!E243,0,1,1),"")</f>
        <v/>
      </c>
      <c r="G243" s="305" t="str">
        <f ca="1">IFERROR(OFFSET(CalculationsAndCharts!$AJ$32,'Transaction Summary'!E243,0,1,1),"")</f>
        <v/>
      </c>
      <c r="H243" s="305" t="str">
        <f t="shared" ca="1" si="30"/>
        <v/>
      </c>
      <c r="I243" s="307" t="str">
        <f t="shared" ca="1" si="31"/>
        <v/>
      </c>
      <c r="K243" s="303" t="str">
        <f ca="1">IFERROR(MATCH(TRUE,OFFSET(CalculationsAndCharts!$AN$33,K242,0,'Transaction Summary'!$C$2-K242,1),0)+K242,"")</f>
        <v/>
      </c>
      <c r="L243" s="304" t="str">
        <f ca="1">IFERROR(OFFSET(CalculationsAndCharts!$B$32,'Transaction Summary'!K243,0,1,1),"")</f>
        <v/>
      </c>
      <c r="M243" s="305" t="str">
        <f ca="1">IFERROR(OFFSET(CalculationsAndCharts!$AR$32,'Transaction Summary'!K243,0,1,1),"")</f>
        <v/>
      </c>
      <c r="N243" s="306" t="str">
        <f ca="1">IFERROR(MATCH(TRUE,OFFSET(CalculationsAndCharts!$AQ$33,N242,0,'Transaction Summary'!$C$2-N242,1),0)+N242,"")</f>
        <v/>
      </c>
      <c r="O243" s="304" t="str">
        <f ca="1">IFERROR(OFFSET(CalculationsAndCharts!$B$32,'Transaction Summary'!N243,0,1,1),"")</f>
        <v/>
      </c>
      <c r="P243" s="305" t="str">
        <f ca="1">IFERROR(OFFSET(CalculationsAndCharts!$AS$32,'Transaction Summary'!N243,0,1,1),"")</f>
        <v/>
      </c>
      <c r="Q243" s="305" t="str">
        <f t="shared" ca="1" si="32"/>
        <v/>
      </c>
      <c r="R243" s="307" t="str">
        <f t="shared" ca="1" si="33"/>
        <v/>
      </c>
    </row>
    <row r="244" spans="2:18" x14ac:dyDescent="0.25">
      <c r="B244" s="303" t="str">
        <f ca="1">IFERROR(MATCH(TRUE,OFFSET(CalculationsAndCharts!$AE$33,B243,0,'Transaction Summary'!$C$2-B243,1),0)+B243,"")</f>
        <v/>
      </c>
      <c r="C244" s="304" t="str">
        <f ca="1">IFERROR(OFFSET(CalculationsAndCharts!$B$32,'Transaction Summary'!B244,0,1,1),"")</f>
        <v/>
      </c>
      <c r="D244" s="305" t="str">
        <f ca="1">IFERROR(OFFSET(CalculationsAndCharts!$AI$32,'Transaction Summary'!B244,0,1,1),"")</f>
        <v/>
      </c>
      <c r="E244" s="306" t="str">
        <f ca="1">IFERROR(MATCH(TRUE,OFFSET(CalculationsAndCharts!$AH$33,E243,0,'Transaction Summary'!$C$2-E243,1),0)+E243,"")</f>
        <v/>
      </c>
      <c r="F244" s="304" t="str">
        <f ca="1">IFERROR(OFFSET(CalculationsAndCharts!$B$32,'Transaction Summary'!E244,0,1,1),"")</f>
        <v/>
      </c>
      <c r="G244" s="305" t="str">
        <f ca="1">IFERROR(OFFSET(CalculationsAndCharts!$AJ$32,'Transaction Summary'!E244,0,1,1),"")</f>
        <v/>
      </c>
      <c r="H244" s="305" t="str">
        <f t="shared" ca="1" si="30"/>
        <v/>
      </c>
      <c r="I244" s="307" t="str">
        <f t="shared" ca="1" si="31"/>
        <v/>
      </c>
      <c r="K244" s="303" t="str">
        <f ca="1">IFERROR(MATCH(TRUE,OFFSET(CalculationsAndCharts!$AN$33,K243,0,'Transaction Summary'!$C$2-K243,1),0)+K243,"")</f>
        <v/>
      </c>
      <c r="L244" s="304" t="str">
        <f ca="1">IFERROR(OFFSET(CalculationsAndCharts!$B$32,'Transaction Summary'!K244,0,1,1),"")</f>
        <v/>
      </c>
      <c r="M244" s="305" t="str">
        <f ca="1">IFERROR(OFFSET(CalculationsAndCharts!$AR$32,'Transaction Summary'!K244,0,1,1),"")</f>
        <v/>
      </c>
      <c r="N244" s="306" t="str">
        <f ca="1">IFERROR(MATCH(TRUE,OFFSET(CalculationsAndCharts!$AQ$33,N243,0,'Transaction Summary'!$C$2-N243,1),0)+N243,"")</f>
        <v/>
      </c>
      <c r="O244" s="304" t="str">
        <f ca="1">IFERROR(OFFSET(CalculationsAndCharts!$B$32,'Transaction Summary'!N244,0,1,1),"")</f>
        <v/>
      </c>
      <c r="P244" s="305" t="str">
        <f ca="1">IFERROR(OFFSET(CalculationsAndCharts!$AS$32,'Transaction Summary'!N244,0,1,1),"")</f>
        <v/>
      </c>
      <c r="Q244" s="305" t="str">
        <f t="shared" ca="1" si="32"/>
        <v/>
      </c>
      <c r="R244" s="307" t="str">
        <f t="shared" ca="1" si="33"/>
        <v/>
      </c>
    </row>
    <row r="245" spans="2:18" x14ac:dyDescent="0.25">
      <c r="B245" s="303" t="str">
        <f ca="1">IFERROR(MATCH(TRUE,OFFSET(CalculationsAndCharts!$AE$33,B244,0,'Transaction Summary'!$C$2-B244,1),0)+B244,"")</f>
        <v/>
      </c>
      <c r="C245" s="304" t="str">
        <f ca="1">IFERROR(OFFSET(CalculationsAndCharts!$B$32,'Transaction Summary'!B245,0,1,1),"")</f>
        <v/>
      </c>
      <c r="D245" s="305" t="str">
        <f ca="1">IFERROR(OFFSET(CalculationsAndCharts!$AI$32,'Transaction Summary'!B245,0,1,1),"")</f>
        <v/>
      </c>
      <c r="E245" s="306" t="str">
        <f ca="1">IFERROR(MATCH(TRUE,OFFSET(CalculationsAndCharts!$AH$33,E244,0,'Transaction Summary'!$C$2-E244,1),0)+E244,"")</f>
        <v/>
      </c>
      <c r="F245" s="304" t="str">
        <f ca="1">IFERROR(OFFSET(CalculationsAndCharts!$B$32,'Transaction Summary'!E245,0,1,1),"")</f>
        <v/>
      </c>
      <c r="G245" s="305" t="str">
        <f ca="1">IFERROR(OFFSET(CalculationsAndCharts!$AJ$32,'Transaction Summary'!E245,0,1,1),"")</f>
        <v/>
      </c>
      <c r="H245" s="305" t="str">
        <f t="shared" ca="1" si="30"/>
        <v/>
      </c>
      <c r="I245" s="307" t="str">
        <f t="shared" ca="1" si="31"/>
        <v/>
      </c>
      <c r="K245" s="303" t="str">
        <f ca="1">IFERROR(MATCH(TRUE,OFFSET(CalculationsAndCharts!$AN$33,K244,0,'Transaction Summary'!$C$2-K244,1),0)+K244,"")</f>
        <v/>
      </c>
      <c r="L245" s="304" t="str">
        <f ca="1">IFERROR(OFFSET(CalculationsAndCharts!$B$32,'Transaction Summary'!K245,0,1,1),"")</f>
        <v/>
      </c>
      <c r="M245" s="305" t="str">
        <f ca="1">IFERROR(OFFSET(CalculationsAndCharts!$AR$32,'Transaction Summary'!K245,0,1,1),"")</f>
        <v/>
      </c>
      <c r="N245" s="306" t="str">
        <f ca="1">IFERROR(MATCH(TRUE,OFFSET(CalculationsAndCharts!$AQ$33,N244,0,'Transaction Summary'!$C$2-N244,1),0)+N244,"")</f>
        <v/>
      </c>
      <c r="O245" s="304" t="str">
        <f ca="1">IFERROR(OFFSET(CalculationsAndCharts!$B$32,'Transaction Summary'!N245,0,1,1),"")</f>
        <v/>
      </c>
      <c r="P245" s="305" t="str">
        <f ca="1">IFERROR(OFFSET(CalculationsAndCharts!$AS$32,'Transaction Summary'!N245,0,1,1),"")</f>
        <v/>
      </c>
      <c r="Q245" s="305" t="str">
        <f t="shared" ca="1" si="32"/>
        <v/>
      </c>
      <c r="R245" s="307" t="str">
        <f t="shared" ca="1" si="33"/>
        <v/>
      </c>
    </row>
    <row r="246" spans="2:18" x14ac:dyDescent="0.25">
      <c r="B246" s="303" t="str">
        <f ca="1">IFERROR(MATCH(TRUE,OFFSET(CalculationsAndCharts!$AE$33,B245,0,'Transaction Summary'!$C$2-B245,1),0)+B245,"")</f>
        <v/>
      </c>
      <c r="C246" s="304" t="str">
        <f ca="1">IFERROR(OFFSET(CalculationsAndCharts!$B$32,'Transaction Summary'!B246,0,1,1),"")</f>
        <v/>
      </c>
      <c r="D246" s="305" t="str">
        <f ca="1">IFERROR(OFFSET(CalculationsAndCharts!$AI$32,'Transaction Summary'!B246,0,1,1),"")</f>
        <v/>
      </c>
      <c r="E246" s="306" t="str">
        <f ca="1">IFERROR(MATCH(TRUE,OFFSET(CalculationsAndCharts!$AH$33,E245,0,'Transaction Summary'!$C$2-E245,1),0)+E245,"")</f>
        <v/>
      </c>
      <c r="F246" s="304" t="str">
        <f ca="1">IFERROR(OFFSET(CalculationsAndCharts!$B$32,'Transaction Summary'!E246,0,1,1),"")</f>
        <v/>
      </c>
      <c r="G246" s="305" t="str">
        <f ca="1">IFERROR(OFFSET(CalculationsAndCharts!$AJ$32,'Transaction Summary'!E246,0,1,1),"")</f>
        <v/>
      </c>
      <c r="H246" s="305" t="str">
        <f t="shared" ca="1" si="30"/>
        <v/>
      </c>
      <c r="I246" s="307" t="str">
        <f t="shared" ca="1" si="31"/>
        <v/>
      </c>
      <c r="K246" s="303" t="str">
        <f ca="1">IFERROR(MATCH(TRUE,OFFSET(CalculationsAndCharts!$AN$33,K245,0,'Transaction Summary'!$C$2-K245,1),0)+K245,"")</f>
        <v/>
      </c>
      <c r="L246" s="304" t="str">
        <f ca="1">IFERROR(OFFSET(CalculationsAndCharts!$B$32,'Transaction Summary'!K246,0,1,1),"")</f>
        <v/>
      </c>
      <c r="M246" s="305" t="str">
        <f ca="1">IFERROR(OFFSET(CalculationsAndCharts!$AR$32,'Transaction Summary'!K246,0,1,1),"")</f>
        <v/>
      </c>
      <c r="N246" s="306" t="str">
        <f ca="1">IFERROR(MATCH(TRUE,OFFSET(CalculationsAndCharts!$AQ$33,N245,0,'Transaction Summary'!$C$2-N245,1),0)+N245,"")</f>
        <v/>
      </c>
      <c r="O246" s="304" t="str">
        <f ca="1">IFERROR(OFFSET(CalculationsAndCharts!$B$32,'Transaction Summary'!N246,0,1,1),"")</f>
        <v/>
      </c>
      <c r="P246" s="305" t="str">
        <f ca="1">IFERROR(OFFSET(CalculationsAndCharts!$AS$32,'Transaction Summary'!N246,0,1,1),"")</f>
        <v/>
      </c>
      <c r="Q246" s="305" t="str">
        <f t="shared" ca="1" si="32"/>
        <v/>
      </c>
      <c r="R246" s="307" t="str">
        <f t="shared" ca="1" si="33"/>
        <v/>
      </c>
    </row>
    <row r="247" spans="2:18" x14ac:dyDescent="0.25">
      <c r="B247" s="303" t="str">
        <f ca="1">IFERROR(MATCH(TRUE,OFFSET(CalculationsAndCharts!$AE$33,B246,0,'Transaction Summary'!$C$2-B246,1),0)+B246,"")</f>
        <v/>
      </c>
      <c r="C247" s="304" t="str">
        <f ca="1">IFERROR(OFFSET(CalculationsAndCharts!$B$32,'Transaction Summary'!B247,0,1,1),"")</f>
        <v/>
      </c>
      <c r="D247" s="305" t="str">
        <f ca="1">IFERROR(OFFSET(CalculationsAndCharts!$AI$32,'Transaction Summary'!B247,0,1,1),"")</f>
        <v/>
      </c>
      <c r="E247" s="306" t="str">
        <f ca="1">IFERROR(MATCH(TRUE,OFFSET(CalculationsAndCharts!$AH$33,E246,0,'Transaction Summary'!$C$2-E246,1),0)+E246,"")</f>
        <v/>
      </c>
      <c r="F247" s="304" t="str">
        <f ca="1">IFERROR(OFFSET(CalculationsAndCharts!$B$32,'Transaction Summary'!E247,0,1,1),"")</f>
        <v/>
      </c>
      <c r="G247" s="305" t="str">
        <f ca="1">IFERROR(OFFSET(CalculationsAndCharts!$AJ$32,'Transaction Summary'!E247,0,1,1),"")</f>
        <v/>
      </c>
      <c r="H247" s="305" t="str">
        <f t="shared" ca="1" si="30"/>
        <v/>
      </c>
      <c r="I247" s="307" t="str">
        <f t="shared" ca="1" si="31"/>
        <v/>
      </c>
      <c r="K247" s="303" t="str">
        <f ca="1">IFERROR(MATCH(TRUE,OFFSET(CalculationsAndCharts!$AN$33,K246,0,'Transaction Summary'!$C$2-K246,1),0)+K246,"")</f>
        <v/>
      </c>
      <c r="L247" s="304" t="str">
        <f ca="1">IFERROR(OFFSET(CalculationsAndCharts!$B$32,'Transaction Summary'!K247,0,1,1),"")</f>
        <v/>
      </c>
      <c r="M247" s="305" t="str">
        <f ca="1">IFERROR(OFFSET(CalculationsAndCharts!$AR$32,'Transaction Summary'!K247,0,1,1),"")</f>
        <v/>
      </c>
      <c r="N247" s="306" t="str">
        <f ca="1">IFERROR(MATCH(TRUE,OFFSET(CalculationsAndCharts!$AQ$33,N246,0,'Transaction Summary'!$C$2-N246,1),0)+N246,"")</f>
        <v/>
      </c>
      <c r="O247" s="304" t="str">
        <f ca="1">IFERROR(OFFSET(CalculationsAndCharts!$B$32,'Transaction Summary'!N247,0,1,1),"")</f>
        <v/>
      </c>
      <c r="P247" s="305" t="str">
        <f ca="1">IFERROR(OFFSET(CalculationsAndCharts!$AS$32,'Transaction Summary'!N247,0,1,1),"")</f>
        <v/>
      </c>
      <c r="Q247" s="305" t="str">
        <f t="shared" ca="1" si="32"/>
        <v/>
      </c>
      <c r="R247" s="307" t="str">
        <f t="shared" ca="1" si="33"/>
        <v/>
      </c>
    </row>
    <row r="248" spans="2:18" x14ac:dyDescent="0.25">
      <c r="B248" s="303" t="str">
        <f ca="1">IFERROR(MATCH(TRUE,OFFSET(CalculationsAndCharts!$AE$33,B247,0,'Transaction Summary'!$C$2-B247,1),0)+B247,"")</f>
        <v/>
      </c>
      <c r="C248" s="304" t="str">
        <f ca="1">IFERROR(OFFSET(CalculationsAndCharts!$B$32,'Transaction Summary'!B248,0,1,1),"")</f>
        <v/>
      </c>
      <c r="D248" s="305" t="str">
        <f ca="1">IFERROR(OFFSET(CalculationsAndCharts!$AI$32,'Transaction Summary'!B248,0,1,1),"")</f>
        <v/>
      </c>
      <c r="E248" s="306" t="str">
        <f ca="1">IFERROR(MATCH(TRUE,OFFSET(CalculationsAndCharts!$AH$33,E247,0,'Transaction Summary'!$C$2-E247,1),0)+E247,"")</f>
        <v/>
      </c>
      <c r="F248" s="304" t="str">
        <f ca="1">IFERROR(OFFSET(CalculationsAndCharts!$B$32,'Transaction Summary'!E248,0,1,1),"")</f>
        <v/>
      </c>
      <c r="G248" s="305" t="str">
        <f ca="1">IFERROR(OFFSET(CalculationsAndCharts!$AJ$32,'Transaction Summary'!E248,0,1,1),"")</f>
        <v/>
      </c>
      <c r="H248" s="305" t="str">
        <f t="shared" ca="1" si="30"/>
        <v/>
      </c>
      <c r="I248" s="307" t="str">
        <f t="shared" ca="1" si="31"/>
        <v/>
      </c>
      <c r="K248" s="303" t="str">
        <f ca="1">IFERROR(MATCH(TRUE,OFFSET(CalculationsAndCharts!$AN$33,K247,0,'Transaction Summary'!$C$2-K247,1),0)+K247,"")</f>
        <v/>
      </c>
      <c r="L248" s="304" t="str">
        <f ca="1">IFERROR(OFFSET(CalculationsAndCharts!$B$32,'Transaction Summary'!K248,0,1,1),"")</f>
        <v/>
      </c>
      <c r="M248" s="305" t="str">
        <f ca="1">IFERROR(OFFSET(CalculationsAndCharts!$AR$32,'Transaction Summary'!K248,0,1,1),"")</f>
        <v/>
      </c>
      <c r="N248" s="306" t="str">
        <f ca="1">IFERROR(MATCH(TRUE,OFFSET(CalculationsAndCharts!$AQ$33,N247,0,'Transaction Summary'!$C$2-N247,1),0)+N247,"")</f>
        <v/>
      </c>
      <c r="O248" s="304" t="str">
        <f ca="1">IFERROR(OFFSET(CalculationsAndCharts!$B$32,'Transaction Summary'!N248,0,1,1),"")</f>
        <v/>
      </c>
      <c r="P248" s="305" t="str">
        <f ca="1">IFERROR(OFFSET(CalculationsAndCharts!$AS$32,'Transaction Summary'!N248,0,1,1),"")</f>
        <v/>
      </c>
      <c r="Q248" s="305" t="str">
        <f t="shared" ca="1" si="32"/>
        <v/>
      </c>
      <c r="R248" s="307" t="str">
        <f t="shared" ca="1" si="33"/>
        <v/>
      </c>
    </row>
    <row r="249" spans="2:18" x14ac:dyDescent="0.25">
      <c r="B249" s="303" t="str">
        <f ca="1">IFERROR(MATCH(TRUE,OFFSET(CalculationsAndCharts!$AE$33,B248,0,'Transaction Summary'!$C$2-B248,1),0)+B248,"")</f>
        <v/>
      </c>
      <c r="C249" s="304" t="str">
        <f ca="1">IFERROR(OFFSET(CalculationsAndCharts!$B$32,'Transaction Summary'!B249,0,1,1),"")</f>
        <v/>
      </c>
      <c r="D249" s="305" t="str">
        <f ca="1">IFERROR(OFFSET(CalculationsAndCharts!$AI$32,'Transaction Summary'!B249,0,1,1),"")</f>
        <v/>
      </c>
      <c r="E249" s="306" t="str">
        <f ca="1">IFERROR(MATCH(TRUE,OFFSET(CalculationsAndCharts!$AH$33,E248,0,'Transaction Summary'!$C$2-E248,1),0)+E248,"")</f>
        <v/>
      </c>
      <c r="F249" s="304" t="str">
        <f ca="1">IFERROR(OFFSET(CalculationsAndCharts!$B$32,'Transaction Summary'!E249,0,1,1),"")</f>
        <v/>
      </c>
      <c r="G249" s="305" t="str">
        <f ca="1">IFERROR(OFFSET(CalculationsAndCharts!$AJ$32,'Transaction Summary'!E249,0,1,1),"")</f>
        <v/>
      </c>
      <c r="H249" s="305" t="str">
        <f t="shared" ca="1" si="30"/>
        <v/>
      </c>
      <c r="I249" s="307" t="str">
        <f t="shared" ca="1" si="31"/>
        <v/>
      </c>
      <c r="K249" s="303" t="str">
        <f ca="1">IFERROR(MATCH(TRUE,OFFSET(CalculationsAndCharts!$AN$33,K248,0,'Transaction Summary'!$C$2-K248,1),0)+K248,"")</f>
        <v/>
      </c>
      <c r="L249" s="304" t="str">
        <f ca="1">IFERROR(OFFSET(CalculationsAndCharts!$B$32,'Transaction Summary'!K249,0,1,1),"")</f>
        <v/>
      </c>
      <c r="M249" s="305" t="str">
        <f ca="1">IFERROR(OFFSET(CalculationsAndCharts!$AR$32,'Transaction Summary'!K249,0,1,1),"")</f>
        <v/>
      </c>
      <c r="N249" s="306" t="str">
        <f ca="1">IFERROR(MATCH(TRUE,OFFSET(CalculationsAndCharts!$AQ$33,N248,0,'Transaction Summary'!$C$2-N248,1),0)+N248,"")</f>
        <v/>
      </c>
      <c r="O249" s="304" t="str">
        <f ca="1">IFERROR(OFFSET(CalculationsAndCharts!$B$32,'Transaction Summary'!N249,0,1,1),"")</f>
        <v/>
      </c>
      <c r="P249" s="305" t="str">
        <f ca="1">IFERROR(OFFSET(CalculationsAndCharts!$AS$32,'Transaction Summary'!N249,0,1,1),"")</f>
        <v/>
      </c>
      <c r="Q249" s="305" t="str">
        <f t="shared" ca="1" si="32"/>
        <v/>
      </c>
      <c r="R249" s="307" t="str">
        <f t="shared" ca="1" si="33"/>
        <v/>
      </c>
    </row>
    <row r="250" spans="2:18" x14ac:dyDescent="0.25">
      <c r="B250" s="303" t="str">
        <f ca="1">IFERROR(MATCH(TRUE,OFFSET(CalculationsAndCharts!$AE$33,B249,0,'Transaction Summary'!$C$2-B249,1),0)+B249,"")</f>
        <v/>
      </c>
      <c r="C250" s="304" t="str">
        <f ca="1">IFERROR(OFFSET(CalculationsAndCharts!$B$32,'Transaction Summary'!B250,0,1,1),"")</f>
        <v/>
      </c>
      <c r="D250" s="305" t="str">
        <f ca="1">IFERROR(OFFSET(CalculationsAndCharts!$AI$32,'Transaction Summary'!B250,0,1,1),"")</f>
        <v/>
      </c>
      <c r="E250" s="306" t="str">
        <f ca="1">IFERROR(MATCH(TRUE,OFFSET(CalculationsAndCharts!$AH$33,E249,0,'Transaction Summary'!$C$2-E249,1),0)+E249,"")</f>
        <v/>
      </c>
      <c r="F250" s="304" t="str">
        <f ca="1">IFERROR(OFFSET(CalculationsAndCharts!$B$32,'Transaction Summary'!E250,0,1,1),"")</f>
        <v/>
      </c>
      <c r="G250" s="305" t="str">
        <f ca="1">IFERROR(OFFSET(CalculationsAndCharts!$AJ$32,'Transaction Summary'!E250,0,1,1),"")</f>
        <v/>
      </c>
      <c r="H250" s="305" t="str">
        <f t="shared" ca="1" si="30"/>
        <v/>
      </c>
      <c r="I250" s="307" t="str">
        <f t="shared" ca="1" si="31"/>
        <v/>
      </c>
      <c r="K250" s="303" t="str">
        <f ca="1">IFERROR(MATCH(TRUE,OFFSET(CalculationsAndCharts!$AN$33,K249,0,'Transaction Summary'!$C$2-K249,1),0)+K249,"")</f>
        <v/>
      </c>
      <c r="L250" s="304" t="str">
        <f ca="1">IFERROR(OFFSET(CalculationsAndCharts!$B$32,'Transaction Summary'!K250,0,1,1),"")</f>
        <v/>
      </c>
      <c r="M250" s="305" t="str">
        <f ca="1">IFERROR(OFFSET(CalculationsAndCharts!$AR$32,'Transaction Summary'!K250,0,1,1),"")</f>
        <v/>
      </c>
      <c r="N250" s="306" t="str">
        <f ca="1">IFERROR(MATCH(TRUE,OFFSET(CalculationsAndCharts!$AQ$33,N249,0,'Transaction Summary'!$C$2-N249,1),0)+N249,"")</f>
        <v/>
      </c>
      <c r="O250" s="304" t="str">
        <f ca="1">IFERROR(OFFSET(CalculationsAndCharts!$B$32,'Transaction Summary'!N250,0,1,1),"")</f>
        <v/>
      </c>
      <c r="P250" s="305" t="str">
        <f ca="1">IFERROR(OFFSET(CalculationsAndCharts!$AS$32,'Transaction Summary'!N250,0,1,1),"")</f>
        <v/>
      </c>
      <c r="Q250" s="305" t="str">
        <f t="shared" ca="1" si="32"/>
        <v/>
      </c>
      <c r="R250" s="307" t="str">
        <f t="shared" ca="1" si="33"/>
        <v/>
      </c>
    </row>
    <row r="251" spans="2:18" x14ac:dyDescent="0.25">
      <c r="B251" s="303" t="str">
        <f ca="1">IFERROR(MATCH(TRUE,OFFSET(CalculationsAndCharts!$AE$33,B250,0,'Transaction Summary'!$C$2-B250,1),0)+B250,"")</f>
        <v/>
      </c>
      <c r="C251" s="304" t="str">
        <f ca="1">IFERROR(OFFSET(CalculationsAndCharts!$B$32,'Transaction Summary'!B251,0,1,1),"")</f>
        <v/>
      </c>
      <c r="D251" s="305" t="str">
        <f ca="1">IFERROR(OFFSET(CalculationsAndCharts!$AI$32,'Transaction Summary'!B251,0,1,1),"")</f>
        <v/>
      </c>
      <c r="E251" s="306" t="str">
        <f ca="1">IFERROR(MATCH(TRUE,OFFSET(CalculationsAndCharts!$AH$33,E250,0,'Transaction Summary'!$C$2-E250,1),0)+E250,"")</f>
        <v/>
      </c>
      <c r="F251" s="304" t="str">
        <f ca="1">IFERROR(OFFSET(CalculationsAndCharts!$B$32,'Transaction Summary'!E251,0,1,1),"")</f>
        <v/>
      </c>
      <c r="G251" s="305" t="str">
        <f ca="1">IFERROR(OFFSET(CalculationsAndCharts!$AJ$32,'Transaction Summary'!E251,0,1,1),"")</f>
        <v/>
      </c>
      <c r="H251" s="305" t="str">
        <f t="shared" ca="1" si="30"/>
        <v/>
      </c>
      <c r="I251" s="307" t="str">
        <f t="shared" ca="1" si="31"/>
        <v/>
      </c>
      <c r="K251" s="303" t="str">
        <f ca="1">IFERROR(MATCH(TRUE,OFFSET(CalculationsAndCharts!$AN$33,K250,0,'Transaction Summary'!$C$2-K250,1),0)+K250,"")</f>
        <v/>
      </c>
      <c r="L251" s="304" t="str">
        <f ca="1">IFERROR(OFFSET(CalculationsAndCharts!$B$32,'Transaction Summary'!K251,0,1,1),"")</f>
        <v/>
      </c>
      <c r="M251" s="305" t="str">
        <f ca="1">IFERROR(OFFSET(CalculationsAndCharts!$AR$32,'Transaction Summary'!K251,0,1,1),"")</f>
        <v/>
      </c>
      <c r="N251" s="306" t="str">
        <f ca="1">IFERROR(MATCH(TRUE,OFFSET(CalculationsAndCharts!$AQ$33,N250,0,'Transaction Summary'!$C$2-N250,1),0)+N250,"")</f>
        <v/>
      </c>
      <c r="O251" s="304" t="str">
        <f ca="1">IFERROR(OFFSET(CalculationsAndCharts!$B$32,'Transaction Summary'!N251,0,1,1),"")</f>
        <v/>
      </c>
      <c r="P251" s="305" t="str">
        <f ca="1">IFERROR(OFFSET(CalculationsAndCharts!$AS$32,'Transaction Summary'!N251,0,1,1),"")</f>
        <v/>
      </c>
      <c r="Q251" s="305" t="str">
        <f t="shared" ca="1" si="32"/>
        <v/>
      </c>
      <c r="R251" s="307" t="str">
        <f t="shared" ca="1" si="33"/>
        <v/>
      </c>
    </row>
    <row r="252" spans="2:18" x14ac:dyDescent="0.25">
      <c r="B252" s="303" t="str">
        <f ca="1">IFERROR(MATCH(TRUE,OFFSET(CalculationsAndCharts!$AE$33,B251,0,'Transaction Summary'!$C$2-B251,1),0)+B251,"")</f>
        <v/>
      </c>
      <c r="C252" s="304" t="str">
        <f ca="1">IFERROR(OFFSET(CalculationsAndCharts!$B$32,'Transaction Summary'!B252,0,1,1),"")</f>
        <v/>
      </c>
      <c r="D252" s="305" t="str">
        <f ca="1">IFERROR(OFFSET(CalculationsAndCharts!$AI$32,'Transaction Summary'!B252,0,1,1),"")</f>
        <v/>
      </c>
      <c r="E252" s="306" t="str">
        <f ca="1">IFERROR(MATCH(TRUE,OFFSET(CalculationsAndCharts!$AH$33,E251,0,'Transaction Summary'!$C$2-E251,1),0)+E251,"")</f>
        <v/>
      </c>
      <c r="F252" s="304" t="str">
        <f ca="1">IFERROR(OFFSET(CalculationsAndCharts!$B$32,'Transaction Summary'!E252,0,1,1),"")</f>
        <v/>
      </c>
      <c r="G252" s="305" t="str">
        <f ca="1">IFERROR(OFFSET(CalculationsAndCharts!$AJ$32,'Transaction Summary'!E252,0,1,1),"")</f>
        <v/>
      </c>
      <c r="H252" s="305" t="str">
        <f t="shared" ca="1" si="30"/>
        <v/>
      </c>
      <c r="I252" s="307" t="str">
        <f t="shared" ca="1" si="31"/>
        <v/>
      </c>
      <c r="K252" s="303" t="str">
        <f ca="1">IFERROR(MATCH(TRUE,OFFSET(CalculationsAndCharts!$AN$33,K251,0,'Transaction Summary'!$C$2-K251,1),0)+K251,"")</f>
        <v/>
      </c>
      <c r="L252" s="304" t="str">
        <f ca="1">IFERROR(OFFSET(CalculationsAndCharts!$B$32,'Transaction Summary'!K252,0,1,1),"")</f>
        <v/>
      </c>
      <c r="M252" s="305" t="str">
        <f ca="1">IFERROR(OFFSET(CalculationsAndCharts!$AR$32,'Transaction Summary'!K252,0,1,1),"")</f>
        <v/>
      </c>
      <c r="N252" s="306" t="str">
        <f ca="1">IFERROR(MATCH(TRUE,OFFSET(CalculationsAndCharts!$AQ$33,N251,0,'Transaction Summary'!$C$2-N251,1),0)+N251,"")</f>
        <v/>
      </c>
      <c r="O252" s="304" t="str">
        <f ca="1">IFERROR(OFFSET(CalculationsAndCharts!$B$32,'Transaction Summary'!N252,0,1,1),"")</f>
        <v/>
      </c>
      <c r="P252" s="305" t="str">
        <f ca="1">IFERROR(OFFSET(CalculationsAndCharts!$AS$32,'Transaction Summary'!N252,0,1,1),"")</f>
        <v/>
      </c>
      <c r="Q252" s="305" t="str">
        <f t="shared" ca="1" si="32"/>
        <v/>
      </c>
      <c r="R252" s="307" t="str">
        <f t="shared" ca="1" si="33"/>
        <v/>
      </c>
    </row>
    <row r="253" spans="2:18" x14ac:dyDescent="0.25">
      <c r="B253" s="303" t="str">
        <f ca="1">IFERROR(MATCH(TRUE,OFFSET(CalculationsAndCharts!$AE$33,B252,0,'Transaction Summary'!$C$2-B252,1),0)+B252,"")</f>
        <v/>
      </c>
      <c r="C253" s="304" t="str">
        <f ca="1">IFERROR(OFFSET(CalculationsAndCharts!$B$32,'Transaction Summary'!B253,0,1,1),"")</f>
        <v/>
      </c>
      <c r="D253" s="305" t="str">
        <f ca="1">IFERROR(OFFSET(CalculationsAndCharts!$AI$32,'Transaction Summary'!B253,0,1,1),"")</f>
        <v/>
      </c>
      <c r="E253" s="306" t="str">
        <f ca="1">IFERROR(MATCH(TRUE,OFFSET(CalculationsAndCharts!$AH$33,E252,0,'Transaction Summary'!$C$2-E252,1),0)+E252,"")</f>
        <v/>
      </c>
      <c r="F253" s="304" t="str">
        <f ca="1">IFERROR(OFFSET(CalculationsAndCharts!$B$32,'Transaction Summary'!E253,0,1,1),"")</f>
        <v/>
      </c>
      <c r="G253" s="305" t="str">
        <f ca="1">IFERROR(OFFSET(CalculationsAndCharts!$AJ$32,'Transaction Summary'!E253,0,1,1),"")</f>
        <v/>
      </c>
      <c r="H253" s="305" t="str">
        <f t="shared" ca="1" si="30"/>
        <v/>
      </c>
      <c r="I253" s="307" t="str">
        <f t="shared" ca="1" si="31"/>
        <v/>
      </c>
      <c r="K253" s="303" t="str">
        <f ca="1">IFERROR(MATCH(TRUE,OFFSET(CalculationsAndCharts!$AN$33,K252,0,'Transaction Summary'!$C$2-K252,1),0)+K252,"")</f>
        <v/>
      </c>
      <c r="L253" s="304" t="str">
        <f ca="1">IFERROR(OFFSET(CalculationsAndCharts!$B$32,'Transaction Summary'!K253,0,1,1),"")</f>
        <v/>
      </c>
      <c r="M253" s="305" t="str">
        <f ca="1">IFERROR(OFFSET(CalculationsAndCharts!$AR$32,'Transaction Summary'!K253,0,1,1),"")</f>
        <v/>
      </c>
      <c r="N253" s="306" t="str">
        <f ca="1">IFERROR(MATCH(TRUE,OFFSET(CalculationsAndCharts!$AQ$33,N252,0,'Transaction Summary'!$C$2-N252,1),0)+N252,"")</f>
        <v/>
      </c>
      <c r="O253" s="304" t="str">
        <f ca="1">IFERROR(OFFSET(CalculationsAndCharts!$B$32,'Transaction Summary'!N253,0,1,1),"")</f>
        <v/>
      </c>
      <c r="P253" s="305" t="str">
        <f ca="1">IFERROR(OFFSET(CalculationsAndCharts!$AS$32,'Transaction Summary'!N253,0,1,1),"")</f>
        <v/>
      </c>
      <c r="Q253" s="305" t="str">
        <f t="shared" ca="1" si="32"/>
        <v/>
      </c>
      <c r="R253" s="307" t="str">
        <f t="shared" ca="1" si="33"/>
        <v/>
      </c>
    </row>
    <row r="254" spans="2:18" x14ac:dyDescent="0.25">
      <c r="B254" s="303" t="str">
        <f ca="1">IFERROR(MATCH(TRUE,OFFSET(CalculationsAndCharts!$AE$33,B253,0,'Transaction Summary'!$C$2-B253,1),0)+B253,"")</f>
        <v/>
      </c>
      <c r="C254" s="304" t="str">
        <f ca="1">IFERROR(OFFSET(CalculationsAndCharts!$B$32,'Transaction Summary'!B254,0,1,1),"")</f>
        <v/>
      </c>
      <c r="D254" s="305" t="str">
        <f ca="1">IFERROR(OFFSET(CalculationsAndCharts!$AI$32,'Transaction Summary'!B254,0,1,1),"")</f>
        <v/>
      </c>
      <c r="E254" s="306" t="str">
        <f ca="1">IFERROR(MATCH(TRUE,OFFSET(CalculationsAndCharts!$AH$33,E253,0,'Transaction Summary'!$C$2-E253,1),0)+E253,"")</f>
        <v/>
      </c>
      <c r="F254" s="304" t="str">
        <f ca="1">IFERROR(OFFSET(CalculationsAndCharts!$B$32,'Transaction Summary'!E254,0,1,1),"")</f>
        <v/>
      </c>
      <c r="G254" s="305" t="str">
        <f ca="1">IFERROR(OFFSET(CalculationsAndCharts!$AJ$32,'Transaction Summary'!E254,0,1,1),"")</f>
        <v/>
      </c>
      <c r="H254" s="305" t="str">
        <f t="shared" ca="1" si="30"/>
        <v/>
      </c>
      <c r="I254" s="307" t="str">
        <f t="shared" ca="1" si="31"/>
        <v/>
      </c>
      <c r="K254" s="303" t="str">
        <f ca="1">IFERROR(MATCH(TRUE,OFFSET(CalculationsAndCharts!$AN$33,K253,0,'Transaction Summary'!$C$2-K253,1),0)+K253,"")</f>
        <v/>
      </c>
      <c r="L254" s="304" t="str">
        <f ca="1">IFERROR(OFFSET(CalculationsAndCharts!$B$32,'Transaction Summary'!K254,0,1,1),"")</f>
        <v/>
      </c>
      <c r="M254" s="305" t="str">
        <f ca="1">IFERROR(OFFSET(CalculationsAndCharts!$AR$32,'Transaction Summary'!K254,0,1,1),"")</f>
        <v/>
      </c>
      <c r="N254" s="306" t="str">
        <f ca="1">IFERROR(MATCH(TRUE,OFFSET(CalculationsAndCharts!$AQ$33,N253,0,'Transaction Summary'!$C$2-N253,1),0)+N253,"")</f>
        <v/>
      </c>
      <c r="O254" s="304" t="str">
        <f ca="1">IFERROR(OFFSET(CalculationsAndCharts!$B$32,'Transaction Summary'!N254,0,1,1),"")</f>
        <v/>
      </c>
      <c r="P254" s="305" t="str">
        <f ca="1">IFERROR(OFFSET(CalculationsAndCharts!$AS$32,'Transaction Summary'!N254,0,1,1),"")</f>
        <v/>
      </c>
      <c r="Q254" s="305" t="str">
        <f t="shared" ca="1" si="32"/>
        <v/>
      </c>
      <c r="R254" s="307" t="str">
        <f t="shared" ca="1" si="33"/>
        <v/>
      </c>
    </row>
    <row r="255" spans="2:18" x14ac:dyDescent="0.25">
      <c r="B255" s="303" t="str">
        <f ca="1">IFERROR(MATCH(TRUE,OFFSET(CalculationsAndCharts!$AE$33,B254,0,'Transaction Summary'!$C$2-B254,1),0)+B254,"")</f>
        <v/>
      </c>
      <c r="C255" s="304" t="str">
        <f ca="1">IFERROR(OFFSET(CalculationsAndCharts!$B$32,'Transaction Summary'!B255,0,1,1),"")</f>
        <v/>
      </c>
      <c r="D255" s="305" t="str">
        <f ca="1">IFERROR(OFFSET(CalculationsAndCharts!$AI$32,'Transaction Summary'!B255,0,1,1),"")</f>
        <v/>
      </c>
      <c r="E255" s="306" t="str">
        <f ca="1">IFERROR(MATCH(TRUE,OFFSET(CalculationsAndCharts!$AH$33,E254,0,'Transaction Summary'!$C$2-E254,1),0)+E254,"")</f>
        <v/>
      </c>
      <c r="F255" s="304" t="str">
        <f ca="1">IFERROR(OFFSET(CalculationsAndCharts!$B$32,'Transaction Summary'!E255,0,1,1),"")</f>
        <v/>
      </c>
      <c r="G255" s="305" t="str">
        <f ca="1">IFERROR(OFFSET(CalculationsAndCharts!$AJ$32,'Transaction Summary'!E255,0,1,1),"")</f>
        <v/>
      </c>
      <c r="H255" s="305" t="str">
        <f t="shared" ca="1" si="30"/>
        <v/>
      </c>
      <c r="I255" s="307" t="str">
        <f t="shared" ca="1" si="31"/>
        <v/>
      </c>
      <c r="K255" s="303" t="str">
        <f ca="1">IFERROR(MATCH(TRUE,OFFSET(CalculationsAndCharts!$AN$33,K254,0,'Transaction Summary'!$C$2-K254,1),0)+K254,"")</f>
        <v/>
      </c>
      <c r="L255" s="304" t="str">
        <f ca="1">IFERROR(OFFSET(CalculationsAndCharts!$B$32,'Transaction Summary'!K255,0,1,1),"")</f>
        <v/>
      </c>
      <c r="M255" s="305" t="str">
        <f ca="1">IFERROR(OFFSET(CalculationsAndCharts!$AR$32,'Transaction Summary'!K255,0,1,1),"")</f>
        <v/>
      </c>
      <c r="N255" s="306" t="str">
        <f ca="1">IFERROR(MATCH(TRUE,OFFSET(CalculationsAndCharts!$AQ$33,N254,0,'Transaction Summary'!$C$2-N254,1),0)+N254,"")</f>
        <v/>
      </c>
      <c r="O255" s="304" t="str">
        <f ca="1">IFERROR(OFFSET(CalculationsAndCharts!$B$32,'Transaction Summary'!N255,0,1,1),"")</f>
        <v/>
      </c>
      <c r="P255" s="305" t="str">
        <f ca="1">IFERROR(OFFSET(CalculationsAndCharts!$AS$32,'Transaction Summary'!N255,0,1,1),"")</f>
        <v/>
      </c>
      <c r="Q255" s="305" t="str">
        <f t="shared" ca="1" si="32"/>
        <v/>
      </c>
      <c r="R255" s="307" t="str">
        <f t="shared" ca="1" si="33"/>
        <v/>
      </c>
    </row>
    <row r="256" spans="2:18" x14ac:dyDescent="0.25">
      <c r="B256" s="303" t="str">
        <f ca="1">IFERROR(MATCH(TRUE,OFFSET(CalculationsAndCharts!$AE$33,B255,0,'Transaction Summary'!$C$2-B255,1),0)+B255,"")</f>
        <v/>
      </c>
      <c r="C256" s="304" t="str">
        <f ca="1">IFERROR(OFFSET(CalculationsAndCharts!$B$32,'Transaction Summary'!B256,0,1,1),"")</f>
        <v/>
      </c>
      <c r="D256" s="305" t="str">
        <f ca="1">IFERROR(OFFSET(CalculationsAndCharts!$AI$32,'Transaction Summary'!B256,0,1,1),"")</f>
        <v/>
      </c>
      <c r="E256" s="306" t="str">
        <f ca="1">IFERROR(MATCH(TRUE,OFFSET(CalculationsAndCharts!$AH$33,E255,0,'Transaction Summary'!$C$2-E255,1),0)+E255,"")</f>
        <v/>
      </c>
      <c r="F256" s="304" t="str">
        <f ca="1">IFERROR(OFFSET(CalculationsAndCharts!$B$32,'Transaction Summary'!E256,0,1,1),"")</f>
        <v/>
      </c>
      <c r="G256" s="305" t="str">
        <f ca="1">IFERROR(OFFSET(CalculationsAndCharts!$AJ$32,'Transaction Summary'!E256,0,1,1),"")</f>
        <v/>
      </c>
      <c r="H256" s="305" t="str">
        <f t="shared" ca="1" si="30"/>
        <v/>
      </c>
      <c r="I256" s="307" t="str">
        <f t="shared" ca="1" si="31"/>
        <v/>
      </c>
      <c r="K256" s="303" t="str">
        <f ca="1">IFERROR(MATCH(TRUE,OFFSET(CalculationsAndCharts!$AN$33,K255,0,'Transaction Summary'!$C$2-K255,1),0)+K255,"")</f>
        <v/>
      </c>
      <c r="L256" s="304" t="str">
        <f ca="1">IFERROR(OFFSET(CalculationsAndCharts!$B$32,'Transaction Summary'!K256,0,1,1),"")</f>
        <v/>
      </c>
      <c r="M256" s="305" t="str">
        <f ca="1">IFERROR(OFFSET(CalculationsAndCharts!$AR$32,'Transaction Summary'!K256,0,1,1),"")</f>
        <v/>
      </c>
      <c r="N256" s="306" t="str">
        <f ca="1">IFERROR(MATCH(TRUE,OFFSET(CalculationsAndCharts!$AQ$33,N255,0,'Transaction Summary'!$C$2-N255,1),0)+N255,"")</f>
        <v/>
      </c>
      <c r="O256" s="304" t="str">
        <f ca="1">IFERROR(OFFSET(CalculationsAndCharts!$B$32,'Transaction Summary'!N256,0,1,1),"")</f>
        <v/>
      </c>
      <c r="P256" s="305" t="str">
        <f ca="1">IFERROR(OFFSET(CalculationsAndCharts!$AS$32,'Transaction Summary'!N256,0,1,1),"")</f>
        <v/>
      </c>
      <c r="Q256" s="305" t="str">
        <f t="shared" ca="1" si="32"/>
        <v/>
      </c>
      <c r="R256" s="307" t="str">
        <f t="shared" ca="1" si="33"/>
        <v/>
      </c>
    </row>
    <row r="257" spans="2:18" x14ac:dyDescent="0.25">
      <c r="B257" s="303" t="str">
        <f ca="1">IFERROR(MATCH(TRUE,OFFSET(CalculationsAndCharts!$AE$33,B256,0,'Transaction Summary'!$C$2-B256,1),0)+B256,"")</f>
        <v/>
      </c>
      <c r="C257" s="304" t="str">
        <f ca="1">IFERROR(OFFSET(CalculationsAndCharts!$B$32,'Transaction Summary'!B257,0,1,1),"")</f>
        <v/>
      </c>
      <c r="D257" s="305" t="str">
        <f ca="1">IFERROR(OFFSET(CalculationsAndCharts!$AI$32,'Transaction Summary'!B257,0,1,1),"")</f>
        <v/>
      </c>
      <c r="E257" s="306" t="str">
        <f ca="1">IFERROR(MATCH(TRUE,OFFSET(CalculationsAndCharts!$AH$33,E256,0,'Transaction Summary'!$C$2-E256,1),0)+E256,"")</f>
        <v/>
      </c>
      <c r="F257" s="304" t="str">
        <f ca="1">IFERROR(OFFSET(CalculationsAndCharts!$B$32,'Transaction Summary'!E257,0,1,1),"")</f>
        <v/>
      </c>
      <c r="G257" s="305" t="str">
        <f ca="1">IFERROR(OFFSET(CalculationsAndCharts!$AJ$32,'Transaction Summary'!E257,0,1,1),"")</f>
        <v/>
      </c>
      <c r="H257" s="305" t="str">
        <f t="shared" ca="1" si="30"/>
        <v/>
      </c>
      <c r="I257" s="307" t="str">
        <f t="shared" ca="1" si="31"/>
        <v/>
      </c>
      <c r="K257" s="303" t="str">
        <f ca="1">IFERROR(MATCH(TRUE,OFFSET(CalculationsAndCharts!$AN$33,K256,0,'Transaction Summary'!$C$2-K256,1),0)+K256,"")</f>
        <v/>
      </c>
      <c r="L257" s="304" t="str">
        <f ca="1">IFERROR(OFFSET(CalculationsAndCharts!$B$32,'Transaction Summary'!K257,0,1,1),"")</f>
        <v/>
      </c>
      <c r="M257" s="305" t="str">
        <f ca="1">IFERROR(OFFSET(CalculationsAndCharts!$AR$32,'Transaction Summary'!K257,0,1,1),"")</f>
        <v/>
      </c>
      <c r="N257" s="306" t="str">
        <f ca="1">IFERROR(MATCH(TRUE,OFFSET(CalculationsAndCharts!$AQ$33,N256,0,'Transaction Summary'!$C$2-N256,1),0)+N256,"")</f>
        <v/>
      </c>
      <c r="O257" s="304" t="str">
        <f ca="1">IFERROR(OFFSET(CalculationsAndCharts!$B$32,'Transaction Summary'!N257,0,1,1),"")</f>
        <v/>
      </c>
      <c r="P257" s="305" t="str">
        <f ca="1">IFERROR(OFFSET(CalculationsAndCharts!$AS$32,'Transaction Summary'!N257,0,1,1),"")</f>
        <v/>
      </c>
      <c r="Q257" s="305" t="str">
        <f t="shared" ca="1" si="32"/>
        <v/>
      </c>
      <c r="R257" s="307" t="str">
        <f t="shared" ca="1" si="33"/>
        <v/>
      </c>
    </row>
    <row r="258" spans="2:18" x14ac:dyDescent="0.25">
      <c r="B258" s="303" t="str">
        <f ca="1">IFERROR(MATCH(TRUE,OFFSET(CalculationsAndCharts!$AE$33,B257,0,'Transaction Summary'!$C$2-B257,1),0)+B257,"")</f>
        <v/>
      </c>
      <c r="C258" s="304" t="str">
        <f ca="1">IFERROR(OFFSET(CalculationsAndCharts!$B$32,'Transaction Summary'!B258,0,1,1),"")</f>
        <v/>
      </c>
      <c r="D258" s="305" t="str">
        <f ca="1">IFERROR(OFFSET(CalculationsAndCharts!$AI$32,'Transaction Summary'!B258,0,1,1),"")</f>
        <v/>
      </c>
      <c r="E258" s="306" t="str">
        <f ca="1">IFERROR(MATCH(TRUE,OFFSET(CalculationsAndCharts!$AH$33,E257,0,'Transaction Summary'!$C$2-E257,1),0)+E257,"")</f>
        <v/>
      </c>
      <c r="F258" s="304" t="str">
        <f ca="1">IFERROR(OFFSET(CalculationsAndCharts!$B$32,'Transaction Summary'!E258,0,1,1),"")</f>
        <v/>
      </c>
      <c r="G258" s="305" t="str">
        <f ca="1">IFERROR(OFFSET(CalculationsAndCharts!$AJ$32,'Transaction Summary'!E258,0,1,1),"")</f>
        <v/>
      </c>
      <c r="H258" s="305" t="str">
        <f t="shared" ca="1" si="30"/>
        <v/>
      </c>
      <c r="I258" s="307" t="str">
        <f t="shared" ca="1" si="31"/>
        <v/>
      </c>
      <c r="K258" s="303" t="str">
        <f ca="1">IFERROR(MATCH(TRUE,OFFSET(CalculationsAndCharts!$AN$33,K257,0,'Transaction Summary'!$C$2-K257,1),0)+K257,"")</f>
        <v/>
      </c>
      <c r="L258" s="304" t="str">
        <f ca="1">IFERROR(OFFSET(CalculationsAndCharts!$B$32,'Transaction Summary'!K258,0,1,1),"")</f>
        <v/>
      </c>
      <c r="M258" s="305" t="str">
        <f ca="1">IFERROR(OFFSET(CalculationsAndCharts!$AR$32,'Transaction Summary'!K258,0,1,1),"")</f>
        <v/>
      </c>
      <c r="N258" s="306" t="str">
        <f ca="1">IFERROR(MATCH(TRUE,OFFSET(CalculationsAndCharts!$AQ$33,N257,0,'Transaction Summary'!$C$2-N257,1),0)+N257,"")</f>
        <v/>
      </c>
      <c r="O258" s="304" t="str">
        <f ca="1">IFERROR(OFFSET(CalculationsAndCharts!$B$32,'Transaction Summary'!N258,0,1,1),"")</f>
        <v/>
      </c>
      <c r="P258" s="305" t="str">
        <f ca="1">IFERROR(OFFSET(CalculationsAndCharts!$AS$32,'Transaction Summary'!N258,0,1,1),"")</f>
        <v/>
      </c>
      <c r="Q258" s="305" t="str">
        <f t="shared" ca="1" si="32"/>
        <v/>
      </c>
      <c r="R258" s="307" t="str">
        <f t="shared" ca="1" si="33"/>
        <v/>
      </c>
    </row>
    <row r="259" spans="2:18" x14ac:dyDescent="0.25">
      <c r="B259" s="303" t="str">
        <f ca="1">IFERROR(MATCH(TRUE,OFFSET(CalculationsAndCharts!$AE$33,B258,0,'Transaction Summary'!$C$2-B258,1),0)+B258,"")</f>
        <v/>
      </c>
      <c r="C259" s="304" t="str">
        <f ca="1">IFERROR(OFFSET(CalculationsAndCharts!$B$32,'Transaction Summary'!B259,0,1,1),"")</f>
        <v/>
      </c>
      <c r="D259" s="305" t="str">
        <f ca="1">IFERROR(OFFSET(CalculationsAndCharts!$AI$32,'Transaction Summary'!B259,0,1,1),"")</f>
        <v/>
      </c>
      <c r="E259" s="306" t="str">
        <f ca="1">IFERROR(MATCH(TRUE,OFFSET(CalculationsAndCharts!$AH$33,E258,0,'Transaction Summary'!$C$2-E258,1),0)+E258,"")</f>
        <v/>
      </c>
      <c r="F259" s="304" t="str">
        <f ca="1">IFERROR(OFFSET(CalculationsAndCharts!$B$32,'Transaction Summary'!E259,0,1,1),"")</f>
        <v/>
      </c>
      <c r="G259" s="305" t="str">
        <f ca="1">IFERROR(OFFSET(CalculationsAndCharts!$AJ$32,'Transaction Summary'!E259,0,1,1),"")</f>
        <v/>
      </c>
      <c r="H259" s="305" t="str">
        <f t="shared" ca="1" si="30"/>
        <v/>
      </c>
      <c r="I259" s="307" t="str">
        <f t="shared" ca="1" si="31"/>
        <v/>
      </c>
      <c r="K259" s="303" t="str">
        <f ca="1">IFERROR(MATCH(TRUE,OFFSET(CalculationsAndCharts!$AN$33,K258,0,'Transaction Summary'!$C$2-K258,1),0)+K258,"")</f>
        <v/>
      </c>
      <c r="L259" s="304" t="str">
        <f ca="1">IFERROR(OFFSET(CalculationsAndCharts!$B$32,'Transaction Summary'!K259,0,1,1),"")</f>
        <v/>
      </c>
      <c r="M259" s="305" t="str">
        <f ca="1">IFERROR(OFFSET(CalculationsAndCharts!$AR$32,'Transaction Summary'!K259,0,1,1),"")</f>
        <v/>
      </c>
      <c r="N259" s="306" t="str">
        <f ca="1">IFERROR(MATCH(TRUE,OFFSET(CalculationsAndCharts!$AQ$33,N258,0,'Transaction Summary'!$C$2-N258,1),0)+N258,"")</f>
        <v/>
      </c>
      <c r="O259" s="304" t="str">
        <f ca="1">IFERROR(OFFSET(CalculationsAndCharts!$B$32,'Transaction Summary'!N259,0,1,1),"")</f>
        <v/>
      </c>
      <c r="P259" s="305" t="str">
        <f ca="1">IFERROR(OFFSET(CalculationsAndCharts!$AS$32,'Transaction Summary'!N259,0,1,1),"")</f>
        <v/>
      </c>
      <c r="Q259" s="305" t="str">
        <f t="shared" ca="1" si="32"/>
        <v/>
      </c>
      <c r="R259" s="307" t="str">
        <f t="shared" ca="1" si="33"/>
        <v/>
      </c>
    </row>
    <row r="260" spans="2:18" x14ac:dyDescent="0.25">
      <c r="B260" s="303" t="str">
        <f ca="1">IFERROR(MATCH(TRUE,OFFSET(CalculationsAndCharts!$AE$33,B259,0,'Transaction Summary'!$C$2-B259,1),0)+B259,"")</f>
        <v/>
      </c>
      <c r="C260" s="304" t="str">
        <f ca="1">IFERROR(OFFSET(CalculationsAndCharts!$B$32,'Transaction Summary'!B260,0,1,1),"")</f>
        <v/>
      </c>
      <c r="D260" s="305" t="str">
        <f ca="1">IFERROR(OFFSET(CalculationsAndCharts!$AI$32,'Transaction Summary'!B260,0,1,1),"")</f>
        <v/>
      </c>
      <c r="E260" s="306" t="str">
        <f ca="1">IFERROR(MATCH(TRUE,OFFSET(CalculationsAndCharts!$AH$33,E259,0,'Transaction Summary'!$C$2-E259,1),0)+E259,"")</f>
        <v/>
      </c>
      <c r="F260" s="304" t="str">
        <f ca="1">IFERROR(OFFSET(CalculationsAndCharts!$B$32,'Transaction Summary'!E260,0,1,1),"")</f>
        <v/>
      </c>
      <c r="G260" s="305" t="str">
        <f ca="1">IFERROR(OFFSET(CalculationsAndCharts!$AJ$32,'Transaction Summary'!E260,0,1,1),"")</f>
        <v/>
      </c>
      <c r="H260" s="305" t="str">
        <f t="shared" ca="1" si="30"/>
        <v/>
      </c>
      <c r="I260" s="307" t="str">
        <f t="shared" ca="1" si="31"/>
        <v/>
      </c>
      <c r="K260" s="303" t="str">
        <f ca="1">IFERROR(MATCH(TRUE,OFFSET(CalculationsAndCharts!$AN$33,K259,0,'Transaction Summary'!$C$2-K259,1),0)+K259,"")</f>
        <v/>
      </c>
      <c r="L260" s="304" t="str">
        <f ca="1">IFERROR(OFFSET(CalculationsAndCharts!$B$32,'Transaction Summary'!K260,0,1,1),"")</f>
        <v/>
      </c>
      <c r="M260" s="305" t="str">
        <f ca="1">IFERROR(OFFSET(CalculationsAndCharts!$AR$32,'Transaction Summary'!K260,0,1,1),"")</f>
        <v/>
      </c>
      <c r="N260" s="306" t="str">
        <f ca="1">IFERROR(MATCH(TRUE,OFFSET(CalculationsAndCharts!$AQ$33,N259,0,'Transaction Summary'!$C$2-N259,1),0)+N259,"")</f>
        <v/>
      </c>
      <c r="O260" s="304" t="str">
        <f ca="1">IFERROR(OFFSET(CalculationsAndCharts!$B$32,'Transaction Summary'!N260,0,1,1),"")</f>
        <v/>
      </c>
      <c r="P260" s="305" t="str">
        <f ca="1">IFERROR(OFFSET(CalculationsAndCharts!$AS$32,'Transaction Summary'!N260,0,1,1),"")</f>
        <v/>
      </c>
      <c r="Q260" s="305" t="str">
        <f t="shared" ca="1" si="32"/>
        <v/>
      </c>
      <c r="R260" s="307" t="str">
        <f t="shared" ca="1" si="33"/>
        <v/>
      </c>
    </row>
    <row r="261" spans="2:18" x14ac:dyDescent="0.25">
      <c r="B261" s="303" t="str">
        <f ca="1">IFERROR(MATCH(TRUE,OFFSET(CalculationsAndCharts!$AE$33,B260,0,'Transaction Summary'!$C$2-B260,1),0)+B260,"")</f>
        <v/>
      </c>
      <c r="C261" s="304" t="str">
        <f ca="1">IFERROR(OFFSET(CalculationsAndCharts!$B$32,'Transaction Summary'!B261,0,1,1),"")</f>
        <v/>
      </c>
      <c r="D261" s="305" t="str">
        <f ca="1">IFERROR(OFFSET(CalculationsAndCharts!$AI$32,'Transaction Summary'!B261,0,1,1),"")</f>
        <v/>
      </c>
      <c r="E261" s="306" t="str">
        <f ca="1">IFERROR(MATCH(TRUE,OFFSET(CalculationsAndCharts!$AH$33,E260,0,'Transaction Summary'!$C$2-E260,1),0)+E260,"")</f>
        <v/>
      </c>
      <c r="F261" s="304" t="str">
        <f ca="1">IFERROR(OFFSET(CalculationsAndCharts!$B$32,'Transaction Summary'!E261,0,1,1),"")</f>
        <v/>
      </c>
      <c r="G261" s="305" t="str">
        <f ca="1">IFERROR(OFFSET(CalculationsAndCharts!$AJ$32,'Transaction Summary'!E261,0,1,1),"")</f>
        <v/>
      </c>
      <c r="H261" s="305" t="str">
        <f t="shared" ca="1" si="30"/>
        <v/>
      </c>
      <c r="I261" s="307" t="str">
        <f t="shared" ca="1" si="31"/>
        <v/>
      </c>
      <c r="K261" s="303" t="str">
        <f ca="1">IFERROR(MATCH(TRUE,OFFSET(CalculationsAndCharts!$AN$33,K260,0,'Transaction Summary'!$C$2-K260,1),0)+K260,"")</f>
        <v/>
      </c>
      <c r="L261" s="304" t="str">
        <f ca="1">IFERROR(OFFSET(CalculationsAndCharts!$B$32,'Transaction Summary'!K261,0,1,1),"")</f>
        <v/>
      </c>
      <c r="M261" s="305" t="str">
        <f ca="1">IFERROR(OFFSET(CalculationsAndCharts!$AR$32,'Transaction Summary'!K261,0,1,1),"")</f>
        <v/>
      </c>
      <c r="N261" s="306" t="str">
        <f ca="1">IFERROR(MATCH(TRUE,OFFSET(CalculationsAndCharts!$AQ$33,N260,0,'Transaction Summary'!$C$2-N260,1),0)+N260,"")</f>
        <v/>
      </c>
      <c r="O261" s="304" t="str">
        <f ca="1">IFERROR(OFFSET(CalculationsAndCharts!$B$32,'Transaction Summary'!N261,0,1,1),"")</f>
        <v/>
      </c>
      <c r="P261" s="305" t="str">
        <f ca="1">IFERROR(OFFSET(CalculationsAndCharts!$AS$32,'Transaction Summary'!N261,0,1,1),"")</f>
        <v/>
      </c>
      <c r="Q261" s="305" t="str">
        <f t="shared" ca="1" si="32"/>
        <v/>
      </c>
      <c r="R261" s="307" t="str">
        <f t="shared" ca="1" si="33"/>
        <v/>
      </c>
    </row>
    <row r="262" spans="2:18" x14ac:dyDescent="0.25">
      <c r="B262" s="303" t="str">
        <f ca="1">IFERROR(MATCH(TRUE,OFFSET(CalculationsAndCharts!$AE$33,B261,0,'Transaction Summary'!$C$2-B261,1),0)+B261,"")</f>
        <v/>
      </c>
      <c r="C262" s="304" t="str">
        <f ca="1">IFERROR(OFFSET(CalculationsAndCharts!$B$32,'Transaction Summary'!B262,0,1,1),"")</f>
        <v/>
      </c>
      <c r="D262" s="305" t="str">
        <f ca="1">IFERROR(OFFSET(CalculationsAndCharts!$AI$32,'Transaction Summary'!B262,0,1,1),"")</f>
        <v/>
      </c>
      <c r="E262" s="306" t="str">
        <f ca="1">IFERROR(MATCH(TRUE,OFFSET(CalculationsAndCharts!$AH$33,E261,0,'Transaction Summary'!$C$2-E261,1),0)+E261,"")</f>
        <v/>
      </c>
      <c r="F262" s="304" t="str">
        <f ca="1">IFERROR(OFFSET(CalculationsAndCharts!$B$32,'Transaction Summary'!E262,0,1,1),"")</f>
        <v/>
      </c>
      <c r="G262" s="305" t="str">
        <f ca="1">IFERROR(OFFSET(CalculationsAndCharts!$AJ$32,'Transaction Summary'!E262,0,1,1),"")</f>
        <v/>
      </c>
      <c r="H262" s="305" t="str">
        <f t="shared" ca="1" si="30"/>
        <v/>
      </c>
      <c r="I262" s="307" t="str">
        <f t="shared" ca="1" si="31"/>
        <v/>
      </c>
      <c r="K262" s="303" t="str">
        <f ca="1">IFERROR(MATCH(TRUE,OFFSET(CalculationsAndCharts!$AN$33,K261,0,'Transaction Summary'!$C$2-K261,1),0)+K261,"")</f>
        <v/>
      </c>
      <c r="L262" s="304" t="str">
        <f ca="1">IFERROR(OFFSET(CalculationsAndCharts!$B$32,'Transaction Summary'!K262,0,1,1),"")</f>
        <v/>
      </c>
      <c r="M262" s="305" t="str">
        <f ca="1">IFERROR(OFFSET(CalculationsAndCharts!$AR$32,'Transaction Summary'!K262,0,1,1),"")</f>
        <v/>
      </c>
      <c r="N262" s="306" t="str">
        <f ca="1">IFERROR(MATCH(TRUE,OFFSET(CalculationsAndCharts!$AQ$33,N261,0,'Transaction Summary'!$C$2-N261,1),0)+N261,"")</f>
        <v/>
      </c>
      <c r="O262" s="304" t="str">
        <f ca="1">IFERROR(OFFSET(CalculationsAndCharts!$B$32,'Transaction Summary'!N262,0,1,1),"")</f>
        <v/>
      </c>
      <c r="P262" s="305" t="str">
        <f ca="1">IFERROR(OFFSET(CalculationsAndCharts!$AS$32,'Transaction Summary'!N262,0,1,1),"")</f>
        <v/>
      </c>
      <c r="Q262" s="305" t="str">
        <f t="shared" ca="1" si="32"/>
        <v/>
      </c>
      <c r="R262" s="307" t="str">
        <f t="shared" ca="1" si="33"/>
        <v/>
      </c>
    </row>
    <row r="263" spans="2:18" x14ac:dyDescent="0.25">
      <c r="B263" s="303" t="str">
        <f ca="1">IFERROR(MATCH(TRUE,OFFSET(CalculationsAndCharts!$AE$33,B262,0,'Transaction Summary'!$C$2-B262,1),0)+B262,"")</f>
        <v/>
      </c>
      <c r="C263" s="304" t="str">
        <f ca="1">IFERROR(OFFSET(CalculationsAndCharts!$B$32,'Transaction Summary'!B263,0,1,1),"")</f>
        <v/>
      </c>
      <c r="D263" s="305" t="str">
        <f ca="1">IFERROR(OFFSET(CalculationsAndCharts!$AI$32,'Transaction Summary'!B263,0,1,1),"")</f>
        <v/>
      </c>
      <c r="E263" s="306" t="str">
        <f ca="1">IFERROR(MATCH(TRUE,OFFSET(CalculationsAndCharts!$AH$33,E262,0,'Transaction Summary'!$C$2-E262,1),0)+E262,"")</f>
        <v/>
      </c>
      <c r="F263" s="304" t="str">
        <f ca="1">IFERROR(OFFSET(CalculationsAndCharts!$B$32,'Transaction Summary'!E263,0,1,1),"")</f>
        <v/>
      </c>
      <c r="G263" s="305" t="str">
        <f ca="1">IFERROR(OFFSET(CalculationsAndCharts!$AJ$32,'Transaction Summary'!E263,0,1,1),"")</f>
        <v/>
      </c>
      <c r="H263" s="305" t="str">
        <f t="shared" ca="1" si="30"/>
        <v/>
      </c>
      <c r="I263" s="307" t="str">
        <f t="shared" ca="1" si="31"/>
        <v/>
      </c>
      <c r="K263" s="303" t="str">
        <f ca="1">IFERROR(MATCH(TRUE,OFFSET(CalculationsAndCharts!$AN$33,K262,0,'Transaction Summary'!$C$2-K262,1),0)+K262,"")</f>
        <v/>
      </c>
      <c r="L263" s="304" t="str">
        <f ca="1">IFERROR(OFFSET(CalculationsAndCharts!$B$32,'Transaction Summary'!K263,0,1,1),"")</f>
        <v/>
      </c>
      <c r="M263" s="305" t="str">
        <f ca="1">IFERROR(OFFSET(CalculationsAndCharts!$AR$32,'Transaction Summary'!K263,0,1,1),"")</f>
        <v/>
      </c>
      <c r="N263" s="306" t="str">
        <f ca="1">IFERROR(MATCH(TRUE,OFFSET(CalculationsAndCharts!$AQ$33,N262,0,'Transaction Summary'!$C$2-N262,1),0)+N262,"")</f>
        <v/>
      </c>
      <c r="O263" s="304" t="str">
        <f ca="1">IFERROR(OFFSET(CalculationsAndCharts!$B$32,'Transaction Summary'!N263,0,1,1),"")</f>
        <v/>
      </c>
      <c r="P263" s="305" t="str">
        <f ca="1">IFERROR(OFFSET(CalculationsAndCharts!$AS$32,'Transaction Summary'!N263,0,1,1),"")</f>
        <v/>
      </c>
      <c r="Q263" s="305" t="str">
        <f t="shared" ca="1" si="32"/>
        <v/>
      </c>
      <c r="R263" s="307" t="str">
        <f t="shared" ca="1" si="33"/>
        <v/>
      </c>
    </row>
    <row r="264" spans="2:18" x14ac:dyDescent="0.25">
      <c r="B264" s="303" t="str">
        <f ca="1">IFERROR(MATCH(TRUE,OFFSET(CalculationsAndCharts!$AE$33,B263,0,'Transaction Summary'!$C$2-B263,1),0)+B263,"")</f>
        <v/>
      </c>
      <c r="C264" s="304" t="str">
        <f ca="1">IFERROR(OFFSET(CalculationsAndCharts!$B$32,'Transaction Summary'!B264,0,1,1),"")</f>
        <v/>
      </c>
      <c r="D264" s="305" t="str">
        <f ca="1">IFERROR(OFFSET(CalculationsAndCharts!$AI$32,'Transaction Summary'!B264,0,1,1),"")</f>
        <v/>
      </c>
      <c r="E264" s="306" t="str">
        <f ca="1">IFERROR(MATCH(TRUE,OFFSET(CalculationsAndCharts!$AH$33,E263,0,'Transaction Summary'!$C$2-E263,1),0)+E263,"")</f>
        <v/>
      </c>
      <c r="F264" s="304" t="str">
        <f ca="1">IFERROR(OFFSET(CalculationsAndCharts!$B$32,'Transaction Summary'!E264,0,1,1),"")</f>
        <v/>
      </c>
      <c r="G264" s="305" t="str">
        <f ca="1">IFERROR(OFFSET(CalculationsAndCharts!$AJ$32,'Transaction Summary'!E264,0,1,1),"")</f>
        <v/>
      </c>
      <c r="H264" s="305" t="str">
        <f t="shared" ca="1" si="30"/>
        <v/>
      </c>
      <c r="I264" s="307" t="str">
        <f t="shared" ca="1" si="31"/>
        <v/>
      </c>
      <c r="K264" s="303" t="str">
        <f ca="1">IFERROR(MATCH(TRUE,OFFSET(CalculationsAndCharts!$AN$33,K263,0,'Transaction Summary'!$C$2-K263,1),0)+K263,"")</f>
        <v/>
      </c>
      <c r="L264" s="304" t="str">
        <f ca="1">IFERROR(OFFSET(CalculationsAndCharts!$B$32,'Transaction Summary'!K264,0,1,1),"")</f>
        <v/>
      </c>
      <c r="M264" s="305" t="str">
        <f ca="1">IFERROR(OFFSET(CalculationsAndCharts!$AR$32,'Transaction Summary'!K264,0,1,1),"")</f>
        <v/>
      </c>
      <c r="N264" s="306" t="str">
        <f ca="1">IFERROR(MATCH(TRUE,OFFSET(CalculationsAndCharts!$AQ$33,N263,0,'Transaction Summary'!$C$2-N263,1),0)+N263,"")</f>
        <v/>
      </c>
      <c r="O264" s="304" t="str">
        <f ca="1">IFERROR(OFFSET(CalculationsAndCharts!$B$32,'Transaction Summary'!N264,0,1,1),"")</f>
        <v/>
      </c>
      <c r="P264" s="305" t="str">
        <f ca="1">IFERROR(OFFSET(CalculationsAndCharts!$AS$32,'Transaction Summary'!N264,0,1,1),"")</f>
        <v/>
      </c>
      <c r="Q264" s="305" t="str">
        <f t="shared" ca="1" si="32"/>
        <v/>
      </c>
      <c r="R264" s="307" t="str">
        <f t="shared" ca="1" si="33"/>
        <v/>
      </c>
    </row>
    <row r="265" spans="2:18" x14ac:dyDescent="0.25">
      <c r="B265" s="303" t="str">
        <f ca="1">IFERROR(MATCH(TRUE,OFFSET(CalculationsAndCharts!$AE$33,B264,0,'Transaction Summary'!$C$2-B264,1),0)+B264,"")</f>
        <v/>
      </c>
      <c r="C265" s="304" t="str">
        <f ca="1">IFERROR(OFFSET(CalculationsAndCharts!$B$32,'Transaction Summary'!B265,0,1,1),"")</f>
        <v/>
      </c>
      <c r="D265" s="305" t="str">
        <f ca="1">IFERROR(OFFSET(CalculationsAndCharts!$AI$32,'Transaction Summary'!B265,0,1,1),"")</f>
        <v/>
      </c>
      <c r="E265" s="306" t="str">
        <f ca="1">IFERROR(MATCH(TRUE,OFFSET(CalculationsAndCharts!$AH$33,E264,0,'Transaction Summary'!$C$2-E264,1),0)+E264,"")</f>
        <v/>
      </c>
      <c r="F265" s="304" t="str">
        <f ca="1">IFERROR(OFFSET(CalculationsAndCharts!$B$32,'Transaction Summary'!E265,0,1,1),"")</f>
        <v/>
      </c>
      <c r="G265" s="305" t="str">
        <f ca="1">IFERROR(OFFSET(CalculationsAndCharts!$AJ$32,'Transaction Summary'!E265,0,1,1),"")</f>
        <v/>
      </c>
      <c r="H265" s="305" t="str">
        <f t="shared" ca="1" si="30"/>
        <v/>
      </c>
      <c r="I265" s="307" t="str">
        <f t="shared" ca="1" si="31"/>
        <v/>
      </c>
      <c r="K265" s="303" t="str">
        <f ca="1">IFERROR(MATCH(TRUE,OFFSET(CalculationsAndCharts!$AN$33,K264,0,'Transaction Summary'!$C$2-K264,1),0)+K264,"")</f>
        <v/>
      </c>
      <c r="L265" s="304" t="str">
        <f ca="1">IFERROR(OFFSET(CalculationsAndCharts!$B$32,'Transaction Summary'!K265,0,1,1),"")</f>
        <v/>
      </c>
      <c r="M265" s="305" t="str">
        <f ca="1">IFERROR(OFFSET(CalculationsAndCharts!$AR$32,'Transaction Summary'!K265,0,1,1),"")</f>
        <v/>
      </c>
      <c r="N265" s="306" t="str">
        <f ca="1">IFERROR(MATCH(TRUE,OFFSET(CalculationsAndCharts!$AQ$33,N264,0,'Transaction Summary'!$C$2-N264,1),0)+N264,"")</f>
        <v/>
      </c>
      <c r="O265" s="304" t="str">
        <f ca="1">IFERROR(OFFSET(CalculationsAndCharts!$B$32,'Transaction Summary'!N265,0,1,1),"")</f>
        <v/>
      </c>
      <c r="P265" s="305" t="str">
        <f ca="1">IFERROR(OFFSET(CalculationsAndCharts!$AS$32,'Transaction Summary'!N265,0,1,1),"")</f>
        <v/>
      </c>
      <c r="Q265" s="305" t="str">
        <f t="shared" ca="1" si="32"/>
        <v/>
      </c>
      <c r="R265" s="307" t="str">
        <f t="shared" ca="1" si="33"/>
        <v/>
      </c>
    </row>
    <row r="266" spans="2:18" x14ac:dyDescent="0.25">
      <c r="B266" s="303" t="str">
        <f ca="1">IFERROR(MATCH(TRUE,OFFSET(CalculationsAndCharts!$AE$33,B265,0,'Transaction Summary'!$C$2-B265,1),0)+B265,"")</f>
        <v/>
      </c>
      <c r="C266" s="304" t="str">
        <f ca="1">IFERROR(OFFSET(CalculationsAndCharts!$B$32,'Transaction Summary'!B266,0,1,1),"")</f>
        <v/>
      </c>
      <c r="D266" s="305" t="str">
        <f ca="1">IFERROR(OFFSET(CalculationsAndCharts!$AI$32,'Transaction Summary'!B266,0,1,1),"")</f>
        <v/>
      </c>
      <c r="E266" s="306" t="str">
        <f ca="1">IFERROR(MATCH(TRUE,OFFSET(CalculationsAndCharts!$AH$33,E265,0,'Transaction Summary'!$C$2-E265,1),0)+E265,"")</f>
        <v/>
      </c>
      <c r="F266" s="304" t="str">
        <f ca="1">IFERROR(OFFSET(CalculationsAndCharts!$B$32,'Transaction Summary'!E266,0,1,1),"")</f>
        <v/>
      </c>
      <c r="G266" s="305" t="str">
        <f ca="1">IFERROR(OFFSET(CalculationsAndCharts!$AJ$32,'Transaction Summary'!E266,0,1,1),"")</f>
        <v/>
      </c>
      <c r="H266" s="305" t="str">
        <f t="shared" ca="1" si="30"/>
        <v/>
      </c>
      <c r="I266" s="307" t="str">
        <f t="shared" ca="1" si="31"/>
        <v/>
      </c>
      <c r="K266" s="303" t="str">
        <f ca="1">IFERROR(MATCH(TRUE,OFFSET(CalculationsAndCharts!$AN$33,K265,0,'Transaction Summary'!$C$2-K265,1),0)+K265,"")</f>
        <v/>
      </c>
      <c r="L266" s="304" t="str">
        <f ca="1">IFERROR(OFFSET(CalculationsAndCharts!$B$32,'Transaction Summary'!K266,0,1,1),"")</f>
        <v/>
      </c>
      <c r="M266" s="305" t="str">
        <f ca="1">IFERROR(OFFSET(CalculationsAndCharts!$AR$32,'Transaction Summary'!K266,0,1,1),"")</f>
        <v/>
      </c>
      <c r="N266" s="306" t="str">
        <f ca="1">IFERROR(MATCH(TRUE,OFFSET(CalculationsAndCharts!$AQ$33,N265,0,'Transaction Summary'!$C$2-N265,1),0)+N265,"")</f>
        <v/>
      </c>
      <c r="O266" s="304" t="str">
        <f ca="1">IFERROR(OFFSET(CalculationsAndCharts!$B$32,'Transaction Summary'!N266,0,1,1),"")</f>
        <v/>
      </c>
      <c r="P266" s="305" t="str">
        <f ca="1">IFERROR(OFFSET(CalculationsAndCharts!$AS$32,'Transaction Summary'!N266,0,1,1),"")</f>
        <v/>
      </c>
      <c r="Q266" s="305" t="str">
        <f t="shared" ca="1" si="32"/>
        <v/>
      </c>
      <c r="R266" s="307" t="str">
        <f t="shared" ca="1" si="33"/>
        <v/>
      </c>
    </row>
    <row r="267" spans="2:18" x14ac:dyDescent="0.25">
      <c r="B267" s="303" t="str">
        <f ca="1">IFERROR(MATCH(TRUE,OFFSET(CalculationsAndCharts!$AE$33,B266,0,'Transaction Summary'!$C$2-B266,1),0)+B266,"")</f>
        <v/>
      </c>
      <c r="C267" s="304" t="str">
        <f ca="1">IFERROR(OFFSET(CalculationsAndCharts!$B$32,'Transaction Summary'!B267,0,1,1),"")</f>
        <v/>
      </c>
      <c r="D267" s="305" t="str">
        <f ca="1">IFERROR(OFFSET(CalculationsAndCharts!$AI$32,'Transaction Summary'!B267,0,1,1),"")</f>
        <v/>
      </c>
      <c r="E267" s="306" t="str">
        <f ca="1">IFERROR(MATCH(TRUE,OFFSET(CalculationsAndCharts!$AH$33,E266,0,'Transaction Summary'!$C$2-E266,1),0)+E266,"")</f>
        <v/>
      </c>
      <c r="F267" s="304" t="str">
        <f ca="1">IFERROR(OFFSET(CalculationsAndCharts!$B$32,'Transaction Summary'!E267,0,1,1),"")</f>
        <v/>
      </c>
      <c r="G267" s="305" t="str">
        <f ca="1">IFERROR(OFFSET(CalculationsAndCharts!$AJ$32,'Transaction Summary'!E267,0,1,1),"")</f>
        <v/>
      </c>
      <c r="H267" s="305" t="str">
        <f t="shared" ca="1" si="30"/>
        <v/>
      </c>
      <c r="I267" s="307" t="str">
        <f t="shared" ca="1" si="31"/>
        <v/>
      </c>
      <c r="K267" s="303" t="str">
        <f ca="1">IFERROR(MATCH(TRUE,OFFSET(CalculationsAndCharts!$AN$33,K266,0,'Transaction Summary'!$C$2-K266,1),0)+K266,"")</f>
        <v/>
      </c>
      <c r="L267" s="304" t="str">
        <f ca="1">IFERROR(OFFSET(CalculationsAndCharts!$B$32,'Transaction Summary'!K267,0,1,1),"")</f>
        <v/>
      </c>
      <c r="M267" s="305" t="str">
        <f ca="1">IFERROR(OFFSET(CalculationsAndCharts!$AR$32,'Transaction Summary'!K267,0,1,1),"")</f>
        <v/>
      </c>
      <c r="N267" s="306" t="str">
        <f ca="1">IFERROR(MATCH(TRUE,OFFSET(CalculationsAndCharts!$AQ$33,N266,0,'Transaction Summary'!$C$2-N266,1),0)+N266,"")</f>
        <v/>
      </c>
      <c r="O267" s="304" t="str">
        <f ca="1">IFERROR(OFFSET(CalculationsAndCharts!$B$32,'Transaction Summary'!N267,0,1,1),"")</f>
        <v/>
      </c>
      <c r="P267" s="305" t="str">
        <f ca="1">IFERROR(OFFSET(CalculationsAndCharts!$AS$32,'Transaction Summary'!N267,0,1,1),"")</f>
        <v/>
      </c>
      <c r="Q267" s="305" t="str">
        <f t="shared" ca="1" si="32"/>
        <v/>
      </c>
      <c r="R267" s="307" t="str">
        <f t="shared" ca="1" si="33"/>
        <v/>
      </c>
    </row>
    <row r="268" spans="2:18" x14ac:dyDescent="0.25">
      <c r="B268" s="303" t="str">
        <f ca="1">IFERROR(MATCH(TRUE,OFFSET(CalculationsAndCharts!$AE$33,B267,0,'Transaction Summary'!$C$2-B267,1),0)+B267,"")</f>
        <v/>
      </c>
      <c r="C268" s="304" t="str">
        <f ca="1">IFERROR(OFFSET(CalculationsAndCharts!$B$32,'Transaction Summary'!B268,0,1,1),"")</f>
        <v/>
      </c>
      <c r="D268" s="305" t="str">
        <f ca="1">IFERROR(OFFSET(CalculationsAndCharts!$AI$32,'Transaction Summary'!B268,0,1,1),"")</f>
        <v/>
      </c>
      <c r="E268" s="306" t="str">
        <f ca="1">IFERROR(MATCH(TRUE,OFFSET(CalculationsAndCharts!$AH$33,E267,0,'Transaction Summary'!$C$2-E267,1),0)+E267,"")</f>
        <v/>
      </c>
      <c r="F268" s="304" t="str">
        <f ca="1">IFERROR(OFFSET(CalculationsAndCharts!$B$32,'Transaction Summary'!E268,0,1,1),"")</f>
        <v/>
      </c>
      <c r="G268" s="305" t="str">
        <f ca="1">IFERROR(OFFSET(CalculationsAndCharts!$AJ$32,'Transaction Summary'!E268,0,1,1),"")</f>
        <v/>
      </c>
      <c r="H268" s="305" t="str">
        <f t="shared" ca="1" si="30"/>
        <v/>
      </c>
      <c r="I268" s="307" t="str">
        <f t="shared" ca="1" si="31"/>
        <v/>
      </c>
      <c r="K268" s="303" t="str">
        <f ca="1">IFERROR(MATCH(TRUE,OFFSET(CalculationsAndCharts!$AN$33,K267,0,'Transaction Summary'!$C$2-K267,1),0)+K267,"")</f>
        <v/>
      </c>
      <c r="L268" s="304" t="str">
        <f ca="1">IFERROR(OFFSET(CalculationsAndCharts!$B$32,'Transaction Summary'!K268,0,1,1),"")</f>
        <v/>
      </c>
      <c r="M268" s="305" t="str">
        <f ca="1">IFERROR(OFFSET(CalculationsAndCharts!$AR$32,'Transaction Summary'!K268,0,1,1),"")</f>
        <v/>
      </c>
      <c r="N268" s="306" t="str">
        <f ca="1">IFERROR(MATCH(TRUE,OFFSET(CalculationsAndCharts!$AQ$33,N267,0,'Transaction Summary'!$C$2-N267,1),0)+N267,"")</f>
        <v/>
      </c>
      <c r="O268" s="304" t="str">
        <f ca="1">IFERROR(OFFSET(CalculationsAndCharts!$B$32,'Transaction Summary'!N268,0,1,1),"")</f>
        <v/>
      </c>
      <c r="P268" s="305" t="str">
        <f ca="1">IFERROR(OFFSET(CalculationsAndCharts!$AS$32,'Transaction Summary'!N268,0,1,1),"")</f>
        <v/>
      </c>
      <c r="Q268" s="305" t="str">
        <f t="shared" ca="1" si="32"/>
        <v/>
      </c>
      <c r="R268" s="307" t="str">
        <f t="shared" ca="1" si="33"/>
        <v/>
      </c>
    </row>
    <row r="269" spans="2:18" x14ac:dyDescent="0.25">
      <c r="B269" s="303" t="str">
        <f ca="1">IFERROR(MATCH(TRUE,OFFSET(CalculationsAndCharts!$AE$33,B268,0,'Transaction Summary'!$C$2-B268,1),0)+B268,"")</f>
        <v/>
      </c>
      <c r="C269" s="304" t="str">
        <f ca="1">IFERROR(OFFSET(CalculationsAndCharts!$B$32,'Transaction Summary'!B269,0,1,1),"")</f>
        <v/>
      </c>
      <c r="D269" s="305" t="str">
        <f ca="1">IFERROR(OFFSET(CalculationsAndCharts!$AI$32,'Transaction Summary'!B269,0,1,1),"")</f>
        <v/>
      </c>
      <c r="E269" s="306" t="str">
        <f ca="1">IFERROR(MATCH(TRUE,OFFSET(CalculationsAndCharts!$AH$33,E268,0,'Transaction Summary'!$C$2-E268,1),0)+E268,"")</f>
        <v/>
      </c>
      <c r="F269" s="304" t="str">
        <f ca="1">IFERROR(OFFSET(CalculationsAndCharts!$B$32,'Transaction Summary'!E269,0,1,1),"")</f>
        <v/>
      </c>
      <c r="G269" s="305" t="str">
        <f ca="1">IFERROR(OFFSET(CalculationsAndCharts!$AJ$32,'Transaction Summary'!E269,0,1,1),"")</f>
        <v/>
      </c>
      <c r="H269" s="305" t="str">
        <f t="shared" ca="1" si="30"/>
        <v/>
      </c>
      <c r="I269" s="307" t="str">
        <f t="shared" ca="1" si="31"/>
        <v/>
      </c>
      <c r="K269" s="303" t="str">
        <f ca="1">IFERROR(MATCH(TRUE,OFFSET(CalculationsAndCharts!$AN$33,K268,0,'Transaction Summary'!$C$2-K268,1),0)+K268,"")</f>
        <v/>
      </c>
      <c r="L269" s="304" t="str">
        <f ca="1">IFERROR(OFFSET(CalculationsAndCharts!$B$32,'Transaction Summary'!K269,0,1,1),"")</f>
        <v/>
      </c>
      <c r="M269" s="305" t="str">
        <f ca="1">IFERROR(OFFSET(CalculationsAndCharts!$AR$32,'Transaction Summary'!K269,0,1,1),"")</f>
        <v/>
      </c>
      <c r="N269" s="306" t="str">
        <f ca="1">IFERROR(MATCH(TRUE,OFFSET(CalculationsAndCharts!$AQ$33,N268,0,'Transaction Summary'!$C$2-N268,1),0)+N268,"")</f>
        <v/>
      </c>
      <c r="O269" s="304" t="str">
        <f ca="1">IFERROR(OFFSET(CalculationsAndCharts!$B$32,'Transaction Summary'!N269,0,1,1),"")</f>
        <v/>
      </c>
      <c r="P269" s="305" t="str">
        <f ca="1">IFERROR(OFFSET(CalculationsAndCharts!$AS$32,'Transaction Summary'!N269,0,1,1),"")</f>
        <v/>
      </c>
      <c r="Q269" s="305" t="str">
        <f t="shared" ca="1" si="32"/>
        <v/>
      </c>
      <c r="R269" s="307" t="str">
        <f t="shared" ca="1" si="33"/>
        <v/>
      </c>
    </row>
    <row r="270" spans="2:18" x14ac:dyDescent="0.25">
      <c r="B270" s="303" t="str">
        <f ca="1">IFERROR(MATCH(TRUE,OFFSET(CalculationsAndCharts!$AE$33,B269,0,'Transaction Summary'!$C$2-B269,1),0)+B269,"")</f>
        <v/>
      </c>
      <c r="C270" s="304" t="str">
        <f ca="1">IFERROR(OFFSET(CalculationsAndCharts!$B$32,'Transaction Summary'!B270,0,1,1),"")</f>
        <v/>
      </c>
      <c r="D270" s="305" t="str">
        <f ca="1">IFERROR(OFFSET(CalculationsAndCharts!$AI$32,'Transaction Summary'!B270,0,1,1),"")</f>
        <v/>
      </c>
      <c r="E270" s="306" t="str">
        <f ca="1">IFERROR(MATCH(TRUE,OFFSET(CalculationsAndCharts!$AH$33,E269,0,'Transaction Summary'!$C$2-E269,1),0)+E269,"")</f>
        <v/>
      </c>
      <c r="F270" s="304" t="str">
        <f ca="1">IFERROR(OFFSET(CalculationsAndCharts!$B$32,'Transaction Summary'!E270,0,1,1),"")</f>
        <v/>
      </c>
      <c r="G270" s="305" t="str">
        <f ca="1">IFERROR(OFFSET(CalculationsAndCharts!$AJ$32,'Transaction Summary'!E270,0,1,1),"")</f>
        <v/>
      </c>
      <c r="H270" s="305" t="str">
        <f t="shared" ca="1" si="30"/>
        <v/>
      </c>
      <c r="I270" s="307" t="str">
        <f t="shared" ca="1" si="31"/>
        <v/>
      </c>
      <c r="K270" s="303" t="str">
        <f ca="1">IFERROR(MATCH(TRUE,OFFSET(CalculationsAndCharts!$AN$33,K269,0,'Transaction Summary'!$C$2-K269,1),0)+K269,"")</f>
        <v/>
      </c>
      <c r="L270" s="304" t="str">
        <f ca="1">IFERROR(OFFSET(CalculationsAndCharts!$B$32,'Transaction Summary'!K270,0,1,1),"")</f>
        <v/>
      </c>
      <c r="M270" s="305" t="str">
        <f ca="1">IFERROR(OFFSET(CalculationsAndCharts!$AR$32,'Transaction Summary'!K270,0,1,1),"")</f>
        <v/>
      </c>
      <c r="N270" s="306" t="str">
        <f ca="1">IFERROR(MATCH(TRUE,OFFSET(CalculationsAndCharts!$AQ$33,N269,0,'Transaction Summary'!$C$2-N269,1),0)+N269,"")</f>
        <v/>
      </c>
      <c r="O270" s="304" t="str">
        <f ca="1">IFERROR(OFFSET(CalculationsAndCharts!$B$32,'Transaction Summary'!N270,0,1,1),"")</f>
        <v/>
      </c>
      <c r="P270" s="305" t="str">
        <f ca="1">IFERROR(OFFSET(CalculationsAndCharts!$AS$32,'Transaction Summary'!N270,0,1,1),"")</f>
        <v/>
      </c>
      <c r="Q270" s="305" t="str">
        <f t="shared" ca="1" si="32"/>
        <v/>
      </c>
      <c r="R270" s="307" t="str">
        <f t="shared" ca="1" si="33"/>
        <v/>
      </c>
    </row>
    <row r="271" spans="2:18" x14ac:dyDescent="0.25">
      <c r="B271" s="303" t="str">
        <f ca="1">IFERROR(MATCH(TRUE,OFFSET(CalculationsAndCharts!$AE$33,B270,0,'Transaction Summary'!$C$2-B270,1),0)+B270,"")</f>
        <v/>
      </c>
      <c r="C271" s="304" t="str">
        <f ca="1">IFERROR(OFFSET(CalculationsAndCharts!$B$32,'Transaction Summary'!B271,0,1,1),"")</f>
        <v/>
      </c>
      <c r="D271" s="305" t="str">
        <f ca="1">IFERROR(OFFSET(CalculationsAndCharts!$AI$32,'Transaction Summary'!B271,0,1,1),"")</f>
        <v/>
      </c>
      <c r="E271" s="306" t="str">
        <f ca="1">IFERROR(MATCH(TRUE,OFFSET(CalculationsAndCharts!$AH$33,E270,0,'Transaction Summary'!$C$2-E270,1),0)+E270,"")</f>
        <v/>
      </c>
      <c r="F271" s="304" t="str">
        <f ca="1">IFERROR(OFFSET(CalculationsAndCharts!$B$32,'Transaction Summary'!E271,0,1,1),"")</f>
        <v/>
      </c>
      <c r="G271" s="305" t="str">
        <f ca="1">IFERROR(OFFSET(CalculationsAndCharts!$AJ$32,'Transaction Summary'!E271,0,1,1),"")</f>
        <v/>
      </c>
      <c r="H271" s="305" t="str">
        <f t="shared" ca="1" si="30"/>
        <v/>
      </c>
      <c r="I271" s="307" t="str">
        <f t="shared" ca="1" si="31"/>
        <v/>
      </c>
      <c r="K271" s="303" t="str">
        <f ca="1">IFERROR(MATCH(TRUE,OFFSET(CalculationsAndCharts!$AN$33,K270,0,'Transaction Summary'!$C$2-K270,1),0)+K270,"")</f>
        <v/>
      </c>
      <c r="L271" s="304" t="str">
        <f ca="1">IFERROR(OFFSET(CalculationsAndCharts!$B$32,'Transaction Summary'!K271,0,1,1),"")</f>
        <v/>
      </c>
      <c r="M271" s="305" t="str">
        <f ca="1">IFERROR(OFFSET(CalculationsAndCharts!$AR$32,'Transaction Summary'!K271,0,1,1),"")</f>
        <v/>
      </c>
      <c r="N271" s="306" t="str">
        <f ca="1">IFERROR(MATCH(TRUE,OFFSET(CalculationsAndCharts!$AQ$33,N270,0,'Transaction Summary'!$C$2-N270,1),0)+N270,"")</f>
        <v/>
      </c>
      <c r="O271" s="304" t="str">
        <f ca="1">IFERROR(OFFSET(CalculationsAndCharts!$B$32,'Transaction Summary'!N271,0,1,1),"")</f>
        <v/>
      </c>
      <c r="P271" s="305" t="str">
        <f ca="1">IFERROR(OFFSET(CalculationsAndCharts!$AS$32,'Transaction Summary'!N271,0,1,1),"")</f>
        <v/>
      </c>
      <c r="Q271" s="305" t="str">
        <f t="shared" ca="1" si="32"/>
        <v/>
      </c>
      <c r="R271" s="307" t="str">
        <f t="shared" ca="1" si="33"/>
        <v/>
      </c>
    </row>
    <row r="272" spans="2:18" x14ac:dyDescent="0.25">
      <c r="B272" s="303" t="str">
        <f ca="1">IFERROR(MATCH(TRUE,OFFSET(CalculationsAndCharts!$AE$33,B271,0,'Transaction Summary'!$C$2-B271,1),0)+B271,"")</f>
        <v/>
      </c>
      <c r="C272" s="304" t="str">
        <f ca="1">IFERROR(OFFSET(CalculationsAndCharts!$B$32,'Transaction Summary'!B272,0,1,1),"")</f>
        <v/>
      </c>
      <c r="D272" s="305" t="str">
        <f ca="1">IFERROR(OFFSET(CalculationsAndCharts!$AI$32,'Transaction Summary'!B272,0,1,1),"")</f>
        <v/>
      </c>
      <c r="E272" s="306" t="str">
        <f ca="1">IFERROR(MATCH(TRUE,OFFSET(CalculationsAndCharts!$AH$33,E271,0,'Transaction Summary'!$C$2-E271,1),0)+E271,"")</f>
        <v/>
      </c>
      <c r="F272" s="304" t="str">
        <f ca="1">IFERROR(OFFSET(CalculationsAndCharts!$B$32,'Transaction Summary'!E272,0,1,1),"")</f>
        <v/>
      </c>
      <c r="G272" s="305" t="str">
        <f ca="1">IFERROR(OFFSET(CalculationsAndCharts!$AJ$32,'Transaction Summary'!E272,0,1,1),"")</f>
        <v/>
      </c>
      <c r="H272" s="305" t="str">
        <f t="shared" ca="1" si="30"/>
        <v/>
      </c>
      <c r="I272" s="307" t="str">
        <f t="shared" ca="1" si="31"/>
        <v/>
      </c>
      <c r="K272" s="303" t="str">
        <f ca="1">IFERROR(MATCH(TRUE,OFFSET(CalculationsAndCharts!$AN$33,K271,0,'Transaction Summary'!$C$2-K271,1),0)+K271,"")</f>
        <v/>
      </c>
      <c r="L272" s="304" t="str">
        <f ca="1">IFERROR(OFFSET(CalculationsAndCharts!$B$32,'Transaction Summary'!K272,0,1,1),"")</f>
        <v/>
      </c>
      <c r="M272" s="305" t="str">
        <f ca="1">IFERROR(OFFSET(CalculationsAndCharts!$AR$32,'Transaction Summary'!K272,0,1,1),"")</f>
        <v/>
      </c>
      <c r="N272" s="306" t="str">
        <f ca="1">IFERROR(MATCH(TRUE,OFFSET(CalculationsAndCharts!$AQ$33,N271,0,'Transaction Summary'!$C$2-N271,1),0)+N271,"")</f>
        <v/>
      </c>
      <c r="O272" s="304" t="str">
        <f ca="1">IFERROR(OFFSET(CalculationsAndCharts!$B$32,'Transaction Summary'!N272,0,1,1),"")</f>
        <v/>
      </c>
      <c r="P272" s="305" t="str">
        <f ca="1">IFERROR(OFFSET(CalculationsAndCharts!$AS$32,'Transaction Summary'!N272,0,1,1),"")</f>
        <v/>
      </c>
      <c r="Q272" s="305" t="str">
        <f t="shared" ca="1" si="32"/>
        <v/>
      </c>
      <c r="R272" s="307" t="str">
        <f t="shared" ca="1" si="33"/>
        <v/>
      </c>
    </row>
    <row r="273" spans="2:18" x14ac:dyDescent="0.25">
      <c r="B273" s="303" t="str">
        <f ca="1">IFERROR(MATCH(TRUE,OFFSET(CalculationsAndCharts!$AE$33,B272,0,'Transaction Summary'!$C$2-B272,1),0)+B272,"")</f>
        <v/>
      </c>
      <c r="C273" s="304" t="str">
        <f ca="1">IFERROR(OFFSET(CalculationsAndCharts!$B$32,'Transaction Summary'!B273,0,1,1),"")</f>
        <v/>
      </c>
      <c r="D273" s="305" t="str">
        <f ca="1">IFERROR(OFFSET(CalculationsAndCharts!$AI$32,'Transaction Summary'!B273,0,1,1),"")</f>
        <v/>
      </c>
      <c r="E273" s="306" t="str">
        <f ca="1">IFERROR(MATCH(TRUE,OFFSET(CalculationsAndCharts!$AH$33,E272,0,'Transaction Summary'!$C$2-E272,1),0)+E272,"")</f>
        <v/>
      </c>
      <c r="F273" s="304" t="str">
        <f ca="1">IFERROR(OFFSET(CalculationsAndCharts!$B$32,'Transaction Summary'!E273,0,1,1),"")</f>
        <v/>
      </c>
      <c r="G273" s="305" t="str">
        <f ca="1">IFERROR(OFFSET(CalculationsAndCharts!$AJ$32,'Transaction Summary'!E273,0,1,1),"")</f>
        <v/>
      </c>
      <c r="H273" s="305" t="str">
        <f t="shared" ca="1" si="30"/>
        <v/>
      </c>
      <c r="I273" s="307" t="str">
        <f t="shared" ca="1" si="31"/>
        <v/>
      </c>
      <c r="K273" s="303" t="str">
        <f ca="1">IFERROR(MATCH(TRUE,OFFSET(CalculationsAndCharts!$AN$33,K272,0,'Transaction Summary'!$C$2-K272,1),0)+K272,"")</f>
        <v/>
      </c>
      <c r="L273" s="304" t="str">
        <f ca="1">IFERROR(OFFSET(CalculationsAndCharts!$B$32,'Transaction Summary'!K273,0,1,1),"")</f>
        <v/>
      </c>
      <c r="M273" s="305" t="str">
        <f ca="1">IFERROR(OFFSET(CalculationsAndCharts!$AR$32,'Transaction Summary'!K273,0,1,1),"")</f>
        <v/>
      </c>
      <c r="N273" s="306" t="str">
        <f ca="1">IFERROR(MATCH(TRUE,OFFSET(CalculationsAndCharts!$AQ$33,N272,0,'Transaction Summary'!$C$2-N272,1),0)+N272,"")</f>
        <v/>
      </c>
      <c r="O273" s="304" t="str">
        <f ca="1">IFERROR(OFFSET(CalculationsAndCharts!$B$32,'Transaction Summary'!N273,0,1,1),"")</f>
        <v/>
      </c>
      <c r="P273" s="305" t="str">
        <f ca="1">IFERROR(OFFSET(CalculationsAndCharts!$AS$32,'Transaction Summary'!N273,0,1,1),"")</f>
        <v/>
      </c>
      <c r="Q273" s="305" t="str">
        <f t="shared" ca="1" si="32"/>
        <v/>
      </c>
      <c r="R273" s="307" t="str">
        <f t="shared" ca="1" si="33"/>
        <v/>
      </c>
    </row>
    <row r="274" spans="2:18" x14ac:dyDescent="0.25">
      <c r="B274" s="303" t="str">
        <f ca="1">IFERROR(MATCH(TRUE,OFFSET(CalculationsAndCharts!$AE$33,B273,0,'Transaction Summary'!$C$2-B273,1),0)+B273,"")</f>
        <v/>
      </c>
      <c r="C274" s="304" t="str">
        <f ca="1">IFERROR(OFFSET(CalculationsAndCharts!$B$32,'Transaction Summary'!B274,0,1,1),"")</f>
        <v/>
      </c>
      <c r="D274" s="305" t="str">
        <f ca="1">IFERROR(OFFSET(CalculationsAndCharts!$AI$32,'Transaction Summary'!B274,0,1,1),"")</f>
        <v/>
      </c>
      <c r="E274" s="306" t="str">
        <f ca="1">IFERROR(MATCH(TRUE,OFFSET(CalculationsAndCharts!$AH$33,E273,0,'Transaction Summary'!$C$2-E273,1),0)+E273,"")</f>
        <v/>
      </c>
      <c r="F274" s="304" t="str">
        <f ca="1">IFERROR(OFFSET(CalculationsAndCharts!$B$32,'Transaction Summary'!E274,0,1,1),"")</f>
        <v/>
      </c>
      <c r="G274" s="305" t="str">
        <f ca="1">IFERROR(OFFSET(CalculationsAndCharts!$AJ$32,'Transaction Summary'!E274,0,1,1),"")</f>
        <v/>
      </c>
      <c r="H274" s="305" t="str">
        <f t="shared" ca="1" si="30"/>
        <v/>
      </c>
      <c r="I274" s="307" t="str">
        <f t="shared" ca="1" si="31"/>
        <v/>
      </c>
      <c r="K274" s="303" t="str">
        <f ca="1">IFERROR(MATCH(TRUE,OFFSET(CalculationsAndCharts!$AN$33,K273,0,'Transaction Summary'!$C$2-K273,1),0)+K273,"")</f>
        <v/>
      </c>
      <c r="L274" s="304" t="str">
        <f ca="1">IFERROR(OFFSET(CalculationsAndCharts!$B$32,'Transaction Summary'!K274,0,1,1),"")</f>
        <v/>
      </c>
      <c r="M274" s="305" t="str">
        <f ca="1">IFERROR(OFFSET(CalculationsAndCharts!$AR$32,'Transaction Summary'!K274,0,1,1),"")</f>
        <v/>
      </c>
      <c r="N274" s="306" t="str">
        <f ca="1">IFERROR(MATCH(TRUE,OFFSET(CalculationsAndCharts!$AQ$33,N273,0,'Transaction Summary'!$C$2-N273,1),0)+N273,"")</f>
        <v/>
      </c>
      <c r="O274" s="304" t="str">
        <f ca="1">IFERROR(OFFSET(CalculationsAndCharts!$B$32,'Transaction Summary'!N274,0,1,1),"")</f>
        <v/>
      </c>
      <c r="P274" s="305" t="str">
        <f ca="1">IFERROR(OFFSET(CalculationsAndCharts!$AS$32,'Transaction Summary'!N274,0,1,1),"")</f>
        <v/>
      </c>
      <c r="Q274" s="305" t="str">
        <f t="shared" ca="1" si="32"/>
        <v/>
      </c>
      <c r="R274" s="307" t="str">
        <f t="shared" ca="1" si="33"/>
        <v/>
      </c>
    </row>
    <row r="275" spans="2:18" x14ac:dyDescent="0.25">
      <c r="B275" s="303" t="str">
        <f ca="1">IFERROR(MATCH(TRUE,OFFSET(CalculationsAndCharts!$AE$33,B274,0,'Transaction Summary'!$C$2-B274,1),0)+B274,"")</f>
        <v/>
      </c>
      <c r="C275" s="304" t="str">
        <f ca="1">IFERROR(OFFSET(CalculationsAndCharts!$B$32,'Transaction Summary'!B275,0,1,1),"")</f>
        <v/>
      </c>
      <c r="D275" s="305" t="str">
        <f ca="1">IFERROR(OFFSET(CalculationsAndCharts!$AI$32,'Transaction Summary'!B275,0,1,1),"")</f>
        <v/>
      </c>
      <c r="E275" s="306" t="str">
        <f ca="1">IFERROR(MATCH(TRUE,OFFSET(CalculationsAndCharts!$AH$33,E274,0,'Transaction Summary'!$C$2-E274,1),0)+E274,"")</f>
        <v/>
      </c>
      <c r="F275" s="304" t="str">
        <f ca="1">IFERROR(OFFSET(CalculationsAndCharts!$B$32,'Transaction Summary'!E275,0,1,1),"")</f>
        <v/>
      </c>
      <c r="G275" s="305" t="str">
        <f ca="1">IFERROR(OFFSET(CalculationsAndCharts!$AJ$32,'Transaction Summary'!E275,0,1,1),"")</f>
        <v/>
      </c>
      <c r="H275" s="305" t="str">
        <f t="shared" ca="1" si="30"/>
        <v/>
      </c>
      <c r="I275" s="307" t="str">
        <f t="shared" ca="1" si="31"/>
        <v/>
      </c>
      <c r="K275" s="303" t="str">
        <f ca="1">IFERROR(MATCH(TRUE,OFFSET(CalculationsAndCharts!$AN$33,K274,0,'Transaction Summary'!$C$2-K274,1),0)+K274,"")</f>
        <v/>
      </c>
      <c r="L275" s="304" t="str">
        <f ca="1">IFERROR(OFFSET(CalculationsAndCharts!$B$32,'Transaction Summary'!K275,0,1,1),"")</f>
        <v/>
      </c>
      <c r="M275" s="305" t="str">
        <f ca="1">IFERROR(OFFSET(CalculationsAndCharts!$AR$32,'Transaction Summary'!K275,0,1,1),"")</f>
        <v/>
      </c>
      <c r="N275" s="306" t="str">
        <f ca="1">IFERROR(MATCH(TRUE,OFFSET(CalculationsAndCharts!$AQ$33,N274,0,'Transaction Summary'!$C$2-N274,1),0)+N274,"")</f>
        <v/>
      </c>
      <c r="O275" s="304" t="str">
        <f ca="1">IFERROR(OFFSET(CalculationsAndCharts!$B$32,'Transaction Summary'!N275,0,1,1),"")</f>
        <v/>
      </c>
      <c r="P275" s="305" t="str">
        <f ca="1">IFERROR(OFFSET(CalculationsAndCharts!$AS$32,'Transaction Summary'!N275,0,1,1),"")</f>
        <v/>
      </c>
      <c r="Q275" s="305" t="str">
        <f t="shared" ca="1" si="32"/>
        <v/>
      </c>
      <c r="R275" s="307" t="str">
        <f t="shared" ca="1" si="33"/>
        <v/>
      </c>
    </row>
    <row r="276" spans="2:18" x14ac:dyDescent="0.25">
      <c r="B276" s="303" t="str">
        <f ca="1">IFERROR(MATCH(TRUE,OFFSET(CalculationsAndCharts!$AE$33,B275,0,'Transaction Summary'!$C$2-B275,1),0)+B275,"")</f>
        <v/>
      </c>
      <c r="C276" s="304" t="str">
        <f ca="1">IFERROR(OFFSET(CalculationsAndCharts!$B$32,'Transaction Summary'!B276,0,1,1),"")</f>
        <v/>
      </c>
      <c r="D276" s="305" t="str">
        <f ca="1">IFERROR(OFFSET(CalculationsAndCharts!$AI$32,'Transaction Summary'!B276,0,1,1),"")</f>
        <v/>
      </c>
      <c r="E276" s="306" t="str">
        <f ca="1">IFERROR(MATCH(TRUE,OFFSET(CalculationsAndCharts!$AH$33,E275,0,'Transaction Summary'!$C$2-E275,1),0)+E275,"")</f>
        <v/>
      </c>
      <c r="F276" s="304" t="str">
        <f ca="1">IFERROR(OFFSET(CalculationsAndCharts!$B$32,'Transaction Summary'!E276,0,1,1),"")</f>
        <v/>
      </c>
      <c r="G276" s="305" t="str">
        <f ca="1">IFERROR(OFFSET(CalculationsAndCharts!$AJ$32,'Transaction Summary'!E276,0,1,1),"")</f>
        <v/>
      </c>
      <c r="H276" s="305" t="str">
        <f t="shared" ca="1" si="30"/>
        <v/>
      </c>
      <c r="I276" s="307" t="str">
        <f t="shared" ca="1" si="31"/>
        <v/>
      </c>
      <c r="K276" s="303" t="str">
        <f ca="1">IFERROR(MATCH(TRUE,OFFSET(CalculationsAndCharts!$AN$33,K275,0,'Transaction Summary'!$C$2-K275,1),0)+K275,"")</f>
        <v/>
      </c>
      <c r="L276" s="304" t="str">
        <f ca="1">IFERROR(OFFSET(CalculationsAndCharts!$B$32,'Transaction Summary'!K276,0,1,1),"")</f>
        <v/>
      </c>
      <c r="M276" s="305" t="str">
        <f ca="1">IFERROR(OFFSET(CalculationsAndCharts!$AR$32,'Transaction Summary'!K276,0,1,1),"")</f>
        <v/>
      </c>
      <c r="N276" s="306" t="str">
        <f ca="1">IFERROR(MATCH(TRUE,OFFSET(CalculationsAndCharts!$AQ$33,N275,0,'Transaction Summary'!$C$2-N275,1),0)+N275,"")</f>
        <v/>
      </c>
      <c r="O276" s="304" t="str">
        <f ca="1">IFERROR(OFFSET(CalculationsAndCharts!$B$32,'Transaction Summary'!N276,0,1,1),"")</f>
        <v/>
      </c>
      <c r="P276" s="305" t="str">
        <f ca="1">IFERROR(OFFSET(CalculationsAndCharts!$AS$32,'Transaction Summary'!N276,0,1,1),"")</f>
        <v/>
      </c>
      <c r="Q276" s="305" t="str">
        <f t="shared" ca="1" si="32"/>
        <v/>
      </c>
      <c r="R276" s="307" t="str">
        <f t="shared" ca="1" si="33"/>
        <v/>
      </c>
    </row>
    <row r="277" spans="2:18" x14ac:dyDescent="0.25">
      <c r="B277" s="303" t="str">
        <f ca="1">IFERROR(MATCH(TRUE,OFFSET(CalculationsAndCharts!$AE$33,B276,0,'Transaction Summary'!$C$2-B276,1),0)+B276,"")</f>
        <v/>
      </c>
      <c r="C277" s="304" t="str">
        <f ca="1">IFERROR(OFFSET(CalculationsAndCharts!$B$32,'Transaction Summary'!B277,0,1,1),"")</f>
        <v/>
      </c>
      <c r="D277" s="305" t="str">
        <f ca="1">IFERROR(OFFSET(CalculationsAndCharts!$AI$32,'Transaction Summary'!B277,0,1,1),"")</f>
        <v/>
      </c>
      <c r="E277" s="306" t="str">
        <f ca="1">IFERROR(MATCH(TRUE,OFFSET(CalculationsAndCharts!$AH$33,E276,0,'Transaction Summary'!$C$2-E276,1),0)+E276,"")</f>
        <v/>
      </c>
      <c r="F277" s="304" t="str">
        <f ca="1">IFERROR(OFFSET(CalculationsAndCharts!$B$32,'Transaction Summary'!E277,0,1,1),"")</f>
        <v/>
      </c>
      <c r="G277" s="305" t="str">
        <f ca="1">IFERROR(OFFSET(CalculationsAndCharts!$AJ$32,'Transaction Summary'!E277,0,1,1),"")</f>
        <v/>
      </c>
      <c r="H277" s="305" t="str">
        <f t="shared" ca="1" si="30"/>
        <v/>
      </c>
      <c r="I277" s="307" t="str">
        <f t="shared" ca="1" si="31"/>
        <v/>
      </c>
      <c r="K277" s="303" t="str">
        <f ca="1">IFERROR(MATCH(TRUE,OFFSET(CalculationsAndCharts!$AN$33,K276,0,'Transaction Summary'!$C$2-K276,1),0)+K276,"")</f>
        <v/>
      </c>
      <c r="L277" s="304" t="str">
        <f ca="1">IFERROR(OFFSET(CalculationsAndCharts!$B$32,'Transaction Summary'!K277,0,1,1),"")</f>
        <v/>
      </c>
      <c r="M277" s="305" t="str">
        <f ca="1">IFERROR(OFFSET(CalculationsAndCharts!$AR$32,'Transaction Summary'!K277,0,1,1),"")</f>
        <v/>
      </c>
      <c r="N277" s="306" t="str">
        <f ca="1">IFERROR(MATCH(TRUE,OFFSET(CalculationsAndCharts!$AQ$33,N276,0,'Transaction Summary'!$C$2-N276,1),0)+N276,"")</f>
        <v/>
      </c>
      <c r="O277" s="304" t="str">
        <f ca="1">IFERROR(OFFSET(CalculationsAndCharts!$B$32,'Transaction Summary'!N277,0,1,1),"")</f>
        <v/>
      </c>
      <c r="P277" s="305" t="str">
        <f ca="1">IFERROR(OFFSET(CalculationsAndCharts!$AS$32,'Transaction Summary'!N277,0,1,1),"")</f>
        <v/>
      </c>
      <c r="Q277" s="305" t="str">
        <f t="shared" ca="1" si="32"/>
        <v/>
      </c>
      <c r="R277" s="307" t="str">
        <f t="shared" ca="1" si="33"/>
        <v/>
      </c>
    </row>
    <row r="278" spans="2:18" x14ac:dyDescent="0.25">
      <c r="B278" s="303" t="str">
        <f ca="1">IFERROR(MATCH(TRUE,OFFSET(CalculationsAndCharts!$AE$33,B277,0,'Transaction Summary'!$C$2-B277,1),0)+B277,"")</f>
        <v/>
      </c>
      <c r="C278" s="304" t="str">
        <f ca="1">IFERROR(OFFSET(CalculationsAndCharts!$B$32,'Transaction Summary'!B278,0,1,1),"")</f>
        <v/>
      </c>
      <c r="D278" s="305" t="str">
        <f ca="1">IFERROR(OFFSET(CalculationsAndCharts!$AI$32,'Transaction Summary'!B278,0,1,1),"")</f>
        <v/>
      </c>
      <c r="E278" s="306" t="str">
        <f ca="1">IFERROR(MATCH(TRUE,OFFSET(CalculationsAndCharts!$AH$33,E277,0,'Transaction Summary'!$C$2-E277,1),0)+E277,"")</f>
        <v/>
      </c>
      <c r="F278" s="304" t="str">
        <f ca="1">IFERROR(OFFSET(CalculationsAndCharts!$B$32,'Transaction Summary'!E278,0,1,1),"")</f>
        <v/>
      </c>
      <c r="G278" s="305" t="str">
        <f ca="1">IFERROR(OFFSET(CalculationsAndCharts!$AJ$32,'Transaction Summary'!E278,0,1,1),"")</f>
        <v/>
      </c>
      <c r="H278" s="305" t="str">
        <f t="shared" ca="1" si="30"/>
        <v/>
      </c>
      <c r="I278" s="307" t="str">
        <f t="shared" ca="1" si="31"/>
        <v/>
      </c>
      <c r="K278" s="303" t="str">
        <f ca="1">IFERROR(MATCH(TRUE,OFFSET(CalculationsAndCharts!$AN$33,K277,0,'Transaction Summary'!$C$2-K277,1),0)+K277,"")</f>
        <v/>
      </c>
      <c r="L278" s="304" t="str">
        <f ca="1">IFERROR(OFFSET(CalculationsAndCharts!$B$32,'Transaction Summary'!K278,0,1,1),"")</f>
        <v/>
      </c>
      <c r="M278" s="305" t="str">
        <f ca="1">IFERROR(OFFSET(CalculationsAndCharts!$AR$32,'Transaction Summary'!K278,0,1,1),"")</f>
        <v/>
      </c>
      <c r="N278" s="306" t="str">
        <f ca="1">IFERROR(MATCH(TRUE,OFFSET(CalculationsAndCharts!$AQ$33,N277,0,'Transaction Summary'!$C$2-N277,1),0)+N277,"")</f>
        <v/>
      </c>
      <c r="O278" s="304" t="str">
        <f ca="1">IFERROR(OFFSET(CalculationsAndCharts!$B$32,'Transaction Summary'!N278,0,1,1),"")</f>
        <v/>
      </c>
      <c r="P278" s="305" t="str">
        <f ca="1">IFERROR(OFFSET(CalculationsAndCharts!$AS$32,'Transaction Summary'!N278,0,1,1),"")</f>
        <v/>
      </c>
      <c r="Q278" s="305" t="str">
        <f t="shared" ca="1" si="32"/>
        <v/>
      </c>
      <c r="R278" s="307" t="str">
        <f t="shared" ca="1" si="33"/>
        <v/>
      </c>
    </row>
    <row r="279" spans="2:18" x14ac:dyDescent="0.25">
      <c r="B279" s="303" t="str">
        <f ca="1">IFERROR(MATCH(TRUE,OFFSET(CalculationsAndCharts!$AE$33,B278,0,'Transaction Summary'!$C$2-B278,1),0)+B278,"")</f>
        <v/>
      </c>
      <c r="C279" s="304" t="str">
        <f ca="1">IFERROR(OFFSET(CalculationsAndCharts!$B$32,'Transaction Summary'!B279,0,1,1),"")</f>
        <v/>
      </c>
      <c r="D279" s="305" t="str">
        <f ca="1">IFERROR(OFFSET(CalculationsAndCharts!$AI$32,'Transaction Summary'!B279,0,1,1),"")</f>
        <v/>
      </c>
      <c r="E279" s="306" t="str">
        <f ca="1">IFERROR(MATCH(TRUE,OFFSET(CalculationsAndCharts!$AH$33,E278,0,'Transaction Summary'!$C$2-E278,1),0)+E278,"")</f>
        <v/>
      </c>
      <c r="F279" s="304" t="str">
        <f ca="1">IFERROR(OFFSET(CalculationsAndCharts!$B$32,'Transaction Summary'!E279,0,1,1),"")</f>
        <v/>
      </c>
      <c r="G279" s="305" t="str">
        <f ca="1">IFERROR(OFFSET(CalculationsAndCharts!$AJ$32,'Transaction Summary'!E279,0,1,1),"")</f>
        <v/>
      </c>
      <c r="H279" s="305" t="str">
        <f t="shared" ca="1" si="30"/>
        <v/>
      </c>
      <c r="I279" s="307" t="str">
        <f t="shared" ca="1" si="31"/>
        <v/>
      </c>
      <c r="K279" s="303" t="str">
        <f ca="1">IFERROR(MATCH(TRUE,OFFSET(CalculationsAndCharts!$AN$33,K278,0,'Transaction Summary'!$C$2-K278,1),0)+K278,"")</f>
        <v/>
      </c>
      <c r="L279" s="304" t="str">
        <f ca="1">IFERROR(OFFSET(CalculationsAndCharts!$B$32,'Transaction Summary'!K279,0,1,1),"")</f>
        <v/>
      </c>
      <c r="M279" s="305" t="str">
        <f ca="1">IFERROR(OFFSET(CalculationsAndCharts!$AR$32,'Transaction Summary'!K279,0,1,1),"")</f>
        <v/>
      </c>
      <c r="N279" s="306" t="str">
        <f ca="1">IFERROR(MATCH(TRUE,OFFSET(CalculationsAndCharts!$AQ$33,N278,0,'Transaction Summary'!$C$2-N278,1),0)+N278,"")</f>
        <v/>
      </c>
      <c r="O279" s="304" t="str">
        <f ca="1">IFERROR(OFFSET(CalculationsAndCharts!$B$32,'Transaction Summary'!N279,0,1,1),"")</f>
        <v/>
      </c>
      <c r="P279" s="305" t="str">
        <f ca="1">IFERROR(OFFSET(CalculationsAndCharts!$AS$32,'Transaction Summary'!N279,0,1,1),"")</f>
        <v/>
      </c>
      <c r="Q279" s="305" t="str">
        <f t="shared" ca="1" si="32"/>
        <v/>
      </c>
      <c r="R279" s="307" t="str">
        <f t="shared" ca="1" si="33"/>
        <v/>
      </c>
    </row>
    <row r="280" spans="2:18" x14ac:dyDescent="0.25">
      <c r="B280" s="303" t="str">
        <f ca="1">IFERROR(MATCH(TRUE,OFFSET(CalculationsAndCharts!$AE$33,B279,0,'Transaction Summary'!$C$2-B279,1),0)+B279,"")</f>
        <v/>
      </c>
      <c r="C280" s="304" t="str">
        <f ca="1">IFERROR(OFFSET(CalculationsAndCharts!$B$32,'Transaction Summary'!B280,0,1,1),"")</f>
        <v/>
      </c>
      <c r="D280" s="305" t="str">
        <f ca="1">IFERROR(OFFSET(CalculationsAndCharts!$AI$32,'Transaction Summary'!B280,0,1,1),"")</f>
        <v/>
      </c>
      <c r="E280" s="306" t="str">
        <f ca="1">IFERROR(MATCH(TRUE,OFFSET(CalculationsAndCharts!$AH$33,E279,0,'Transaction Summary'!$C$2-E279,1),0)+E279,"")</f>
        <v/>
      </c>
      <c r="F280" s="304" t="str">
        <f ca="1">IFERROR(OFFSET(CalculationsAndCharts!$B$32,'Transaction Summary'!E280,0,1,1),"")</f>
        <v/>
      </c>
      <c r="G280" s="305" t="str">
        <f ca="1">IFERROR(OFFSET(CalculationsAndCharts!$AJ$32,'Transaction Summary'!E280,0,1,1),"")</f>
        <v/>
      </c>
      <c r="H280" s="305" t="str">
        <f t="shared" ca="1" si="30"/>
        <v/>
      </c>
      <c r="I280" s="307" t="str">
        <f t="shared" ca="1" si="31"/>
        <v/>
      </c>
      <c r="K280" s="303" t="str">
        <f ca="1">IFERROR(MATCH(TRUE,OFFSET(CalculationsAndCharts!$AN$33,K279,0,'Transaction Summary'!$C$2-K279,1),0)+K279,"")</f>
        <v/>
      </c>
      <c r="L280" s="304" t="str">
        <f ca="1">IFERROR(OFFSET(CalculationsAndCharts!$B$32,'Transaction Summary'!K280,0,1,1),"")</f>
        <v/>
      </c>
      <c r="M280" s="305" t="str">
        <f ca="1">IFERROR(OFFSET(CalculationsAndCharts!$AR$32,'Transaction Summary'!K280,0,1,1),"")</f>
        <v/>
      </c>
      <c r="N280" s="306" t="str">
        <f ca="1">IFERROR(MATCH(TRUE,OFFSET(CalculationsAndCharts!$AQ$33,N279,0,'Transaction Summary'!$C$2-N279,1),0)+N279,"")</f>
        <v/>
      </c>
      <c r="O280" s="304" t="str">
        <f ca="1">IFERROR(OFFSET(CalculationsAndCharts!$B$32,'Transaction Summary'!N280,0,1,1),"")</f>
        <v/>
      </c>
      <c r="P280" s="305" t="str">
        <f ca="1">IFERROR(OFFSET(CalculationsAndCharts!$AS$32,'Transaction Summary'!N280,0,1,1),"")</f>
        <v/>
      </c>
      <c r="Q280" s="305" t="str">
        <f t="shared" ca="1" si="32"/>
        <v/>
      </c>
      <c r="R280" s="307" t="str">
        <f t="shared" ca="1" si="33"/>
        <v/>
      </c>
    </row>
    <row r="281" spans="2:18" x14ac:dyDescent="0.25">
      <c r="B281" s="303" t="str">
        <f ca="1">IFERROR(MATCH(TRUE,OFFSET(CalculationsAndCharts!$AE$33,B280,0,'Transaction Summary'!$C$2-B280,1),0)+B280,"")</f>
        <v/>
      </c>
      <c r="C281" s="304" t="str">
        <f ca="1">IFERROR(OFFSET(CalculationsAndCharts!$B$32,'Transaction Summary'!B281,0,1,1),"")</f>
        <v/>
      </c>
      <c r="D281" s="305" t="str">
        <f ca="1">IFERROR(OFFSET(CalculationsAndCharts!$AI$32,'Transaction Summary'!B281,0,1,1),"")</f>
        <v/>
      </c>
      <c r="E281" s="306" t="str">
        <f ca="1">IFERROR(MATCH(TRUE,OFFSET(CalculationsAndCharts!$AH$33,E280,0,'Transaction Summary'!$C$2-E280,1),0)+E280,"")</f>
        <v/>
      </c>
      <c r="F281" s="304" t="str">
        <f ca="1">IFERROR(OFFSET(CalculationsAndCharts!$B$32,'Transaction Summary'!E281,0,1,1),"")</f>
        <v/>
      </c>
      <c r="G281" s="305" t="str">
        <f ca="1">IFERROR(OFFSET(CalculationsAndCharts!$AJ$32,'Transaction Summary'!E281,0,1,1),"")</f>
        <v/>
      </c>
      <c r="H281" s="305" t="str">
        <f t="shared" ca="1" si="30"/>
        <v/>
      </c>
      <c r="I281" s="307" t="str">
        <f t="shared" ca="1" si="31"/>
        <v/>
      </c>
      <c r="K281" s="303" t="str">
        <f ca="1">IFERROR(MATCH(TRUE,OFFSET(CalculationsAndCharts!$AN$33,K280,0,'Transaction Summary'!$C$2-K280,1),0)+K280,"")</f>
        <v/>
      </c>
      <c r="L281" s="304" t="str">
        <f ca="1">IFERROR(OFFSET(CalculationsAndCharts!$B$32,'Transaction Summary'!K281,0,1,1),"")</f>
        <v/>
      </c>
      <c r="M281" s="305" t="str">
        <f ca="1">IFERROR(OFFSET(CalculationsAndCharts!$AR$32,'Transaction Summary'!K281,0,1,1),"")</f>
        <v/>
      </c>
      <c r="N281" s="306" t="str">
        <f ca="1">IFERROR(MATCH(TRUE,OFFSET(CalculationsAndCharts!$AQ$33,N280,0,'Transaction Summary'!$C$2-N280,1),0)+N280,"")</f>
        <v/>
      </c>
      <c r="O281" s="304" t="str">
        <f ca="1">IFERROR(OFFSET(CalculationsAndCharts!$B$32,'Transaction Summary'!N281,0,1,1),"")</f>
        <v/>
      </c>
      <c r="P281" s="305" t="str">
        <f ca="1">IFERROR(OFFSET(CalculationsAndCharts!$AS$32,'Transaction Summary'!N281,0,1,1),"")</f>
        <v/>
      </c>
      <c r="Q281" s="305" t="str">
        <f t="shared" ca="1" si="32"/>
        <v/>
      </c>
      <c r="R281" s="307" t="str">
        <f t="shared" ca="1" si="33"/>
        <v/>
      </c>
    </row>
    <row r="282" spans="2:18" x14ac:dyDescent="0.25">
      <c r="B282" s="303" t="str">
        <f ca="1">IFERROR(MATCH(TRUE,OFFSET(CalculationsAndCharts!$AE$33,B281,0,'Transaction Summary'!$C$2-B281,1),0)+B281,"")</f>
        <v/>
      </c>
      <c r="C282" s="304" t="str">
        <f ca="1">IFERROR(OFFSET(CalculationsAndCharts!$B$32,'Transaction Summary'!B282,0,1,1),"")</f>
        <v/>
      </c>
      <c r="D282" s="305" t="str">
        <f ca="1">IFERROR(OFFSET(CalculationsAndCharts!$AI$32,'Transaction Summary'!B282,0,1,1),"")</f>
        <v/>
      </c>
      <c r="E282" s="306" t="str">
        <f ca="1">IFERROR(MATCH(TRUE,OFFSET(CalculationsAndCharts!$AH$33,E281,0,'Transaction Summary'!$C$2-E281,1),0)+E281,"")</f>
        <v/>
      </c>
      <c r="F282" s="304" t="str">
        <f ca="1">IFERROR(OFFSET(CalculationsAndCharts!$B$32,'Transaction Summary'!E282,0,1,1),"")</f>
        <v/>
      </c>
      <c r="G282" s="305" t="str">
        <f ca="1">IFERROR(OFFSET(CalculationsAndCharts!$AJ$32,'Transaction Summary'!E282,0,1,1),"")</f>
        <v/>
      </c>
      <c r="H282" s="305" t="str">
        <f t="shared" ca="1" si="30"/>
        <v/>
      </c>
      <c r="I282" s="307" t="str">
        <f t="shared" ca="1" si="31"/>
        <v/>
      </c>
      <c r="K282" s="303" t="str">
        <f ca="1">IFERROR(MATCH(TRUE,OFFSET(CalculationsAndCharts!$AN$33,K281,0,'Transaction Summary'!$C$2-K281,1),0)+K281,"")</f>
        <v/>
      </c>
      <c r="L282" s="304" t="str">
        <f ca="1">IFERROR(OFFSET(CalculationsAndCharts!$B$32,'Transaction Summary'!K282,0,1,1),"")</f>
        <v/>
      </c>
      <c r="M282" s="305" t="str">
        <f ca="1">IFERROR(OFFSET(CalculationsAndCharts!$AR$32,'Transaction Summary'!K282,0,1,1),"")</f>
        <v/>
      </c>
      <c r="N282" s="306" t="str">
        <f ca="1">IFERROR(MATCH(TRUE,OFFSET(CalculationsAndCharts!$AQ$33,N281,0,'Transaction Summary'!$C$2-N281,1),0)+N281,"")</f>
        <v/>
      </c>
      <c r="O282" s="304" t="str">
        <f ca="1">IFERROR(OFFSET(CalculationsAndCharts!$B$32,'Transaction Summary'!N282,0,1,1),"")</f>
        <v/>
      </c>
      <c r="P282" s="305" t="str">
        <f ca="1">IFERROR(OFFSET(CalculationsAndCharts!$AS$32,'Transaction Summary'!N282,0,1,1),"")</f>
        <v/>
      </c>
      <c r="Q282" s="305" t="str">
        <f t="shared" ca="1" si="32"/>
        <v/>
      </c>
      <c r="R282" s="307" t="str">
        <f t="shared" ca="1" si="33"/>
        <v/>
      </c>
    </row>
    <row r="283" spans="2:18" x14ac:dyDescent="0.25">
      <c r="B283" s="303" t="str">
        <f ca="1">IFERROR(MATCH(TRUE,OFFSET(CalculationsAndCharts!$AE$33,B282,0,'Transaction Summary'!$C$2-B282,1),0)+B282,"")</f>
        <v/>
      </c>
      <c r="C283" s="304" t="str">
        <f ca="1">IFERROR(OFFSET(CalculationsAndCharts!$B$32,'Transaction Summary'!B283,0,1,1),"")</f>
        <v/>
      </c>
      <c r="D283" s="305" t="str">
        <f ca="1">IFERROR(OFFSET(CalculationsAndCharts!$AI$32,'Transaction Summary'!B283,0,1,1),"")</f>
        <v/>
      </c>
      <c r="E283" s="306" t="str">
        <f ca="1">IFERROR(MATCH(TRUE,OFFSET(CalculationsAndCharts!$AH$33,E282,0,'Transaction Summary'!$C$2-E282,1),0)+E282,"")</f>
        <v/>
      </c>
      <c r="F283" s="304" t="str">
        <f ca="1">IFERROR(OFFSET(CalculationsAndCharts!$B$32,'Transaction Summary'!E283,0,1,1),"")</f>
        <v/>
      </c>
      <c r="G283" s="305" t="str">
        <f ca="1">IFERROR(OFFSET(CalculationsAndCharts!$AJ$32,'Transaction Summary'!E283,0,1,1),"")</f>
        <v/>
      </c>
      <c r="H283" s="305" t="str">
        <f t="shared" ca="1" si="30"/>
        <v/>
      </c>
      <c r="I283" s="307" t="str">
        <f t="shared" ca="1" si="31"/>
        <v/>
      </c>
      <c r="K283" s="303" t="str">
        <f ca="1">IFERROR(MATCH(TRUE,OFFSET(CalculationsAndCharts!$AN$33,K282,0,'Transaction Summary'!$C$2-K282,1),0)+K282,"")</f>
        <v/>
      </c>
      <c r="L283" s="304" t="str">
        <f ca="1">IFERROR(OFFSET(CalculationsAndCharts!$B$32,'Transaction Summary'!K283,0,1,1),"")</f>
        <v/>
      </c>
      <c r="M283" s="305" t="str">
        <f ca="1">IFERROR(OFFSET(CalculationsAndCharts!$AR$32,'Transaction Summary'!K283,0,1,1),"")</f>
        <v/>
      </c>
      <c r="N283" s="306" t="str">
        <f ca="1">IFERROR(MATCH(TRUE,OFFSET(CalculationsAndCharts!$AQ$33,N282,0,'Transaction Summary'!$C$2-N282,1),0)+N282,"")</f>
        <v/>
      </c>
      <c r="O283" s="304" t="str">
        <f ca="1">IFERROR(OFFSET(CalculationsAndCharts!$B$32,'Transaction Summary'!N283,0,1,1),"")</f>
        <v/>
      </c>
      <c r="P283" s="305" t="str">
        <f ca="1">IFERROR(OFFSET(CalculationsAndCharts!$AS$32,'Transaction Summary'!N283,0,1,1),"")</f>
        <v/>
      </c>
      <c r="Q283" s="305" t="str">
        <f t="shared" ca="1" si="32"/>
        <v/>
      </c>
      <c r="R283" s="307" t="str">
        <f t="shared" ca="1" si="33"/>
        <v/>
      </c>
    </row>
    <row r="284" spans="2:18" x14ac:dyDescent="0.25">
      <c r="B284" s="303" t="str">
        <f ca="1">IFERROR(MATCH(TRUE,OFFSET(CalculationsAndCharts!$AE$33,B283,0,'Transaction Summary'!$C$2-B283,1),0)+B283,"")</f>
        <v/>
      </c>
      <c r="C284" s="304" t="str">
        <f ca="1">IFERROR(OFFSET(CalculationsAndCharts!$B$32,'Transaction Summary'!B284,0,1,1),"")</f>
        <v/>
      </c>
      <c r="D284" s="305" t="str">
        <f ca="1">IFERROR(OFFSET(CalculationsAndCharts!$AI$32,'Transaction Summary'!B284,0,1,1),"")</f>
        <v/>
      </c>
      <c r="E284" s="306" t="str">
        <f ca="1">IFERROR(MATCH(TRUE,OFFSET(CalculationsAndCharts!$AH$33,E283,0,'Transaction Summary'!$C$2-E283,1),0)+E283,"")</f>
        <v/>
      </c>
      <c r="F284" s="304" t="str">
        <f ca="1">IFERROR(OFFSET(CalculationsAndCharts!$B$32,'Transaction Summary'!E284,0,1,1),"")</f>
        <v/>
      </c>
      <c r="G284" s="305" t="str">
        <f ca="1">IFERROR(OFFSET(CalculationsAndCharts!$AJ$32,'Transaction Summary'!E284,0,1,1),"")</f>
        <v/>
      </c>
      <c r="H284" s="305" t="str">
        <f t="shared" ca="1" si="30"/>
        <v/>
      </c>
      <c r="I284" s="307" t="str">
        <f t="shared" ca="1" si="31"/>
        <v/>
      </c>
      <c r="K284" s="303" t="str">
        <f ca="1">IFERROR(MATCH(TRUE,OFFSET(CalculationsAndCharts!$AN$33,K283,0,'Transaction Summary'!$C$2-K283,1),0)+K283,"")</f>
        <v/>
      </c>
      <c r="L284" s="304" t="str">
        <f ca="1">IFERROR(OFFSET(CalculationsAndCharts!$B$32,'Transaction Summary'!K284,0,1,1),"")</f>
        <v/>
      </c>
      <c r="M284" s="305" t="str">
        <f ca="1">IFERROR(OFFSET(CalculationsAndCharts!$AR$32,'Transaction Summary'!K284,0,1,1),"")</f>
        <v/>
      </c>
      <c r="N284" s="306" t="str">
        <f ca="1">IFERROR(MATCH(TRUE,OFFSET(CalculationsAndCharts!$AQ$33,N283,0,'Transaction Summary'!$C$2-N283,1),0)+N283,"")</f>
        <v/>
      </c>
      <c r="O284" s="304" t="str">
        <f ca="1">IFERROR(OFFSET(CalculationsAndCharts!$B$32,'Transaction Summary'!N284,0,1,1),"")</f>
        <v/>
      </c>
      <c r="P284" s="305" t="str">
        <f ca="1">IFERROR(OFFSET(CalculationsAndCharts!$AS$32,'Transaction Summary'!N284,0,1,1),"")</f>
        <v/>
      </c>
      <c r="Q284" s="305" t="str">
        <f t="shared" ca="1" si="32"/>
        <v/>
      </c>
      <c r="R284" s="307" t="str">
        <f t="shared" ca="1" si="33"/>
        <v/>
      </c>
    </row>
    <row r="285" spans="2:18" x14ac:dyDescent="0.25">
      <c r="B285" s="303" t="str">
        <f ca="1">IFERROR(MATCH(TRUE,OFFSET(CalculationsAndCharts!$AE$33,B284,0,'Transaction Summary'!$C$2-B284,1),0)+B284,"")</f>
        <v/>
      </c>
      <c r="C285" s="304" t="str">
        <f ca="1">IFERROR(OFFSET(CalculationsAndCharts!$B$32,'Transaction Summary'!B285,0,1,1),"")</f>
        <v/>
      </c>
      <c r="D285" s="305" t="str">
        <f ca="1">IFERROR(OFFSET(CalculationsAndCharts!$AI$32,'Transaction Summary'!B285,0,1,1),"")</f>
        <v/>
      </c>
      <c r="E285" s="306" t="str">
        <f ca="1">IFERROR(MATCH(TRUE,OFFSET(CalculationsAndCharts!$AH$33,E284,0,'Transaction Summary'!$C$2-E284,1),0)+E284,"")</f>
        <v/>
      </c>
      <c r="F285" s="304" t="str">
        <f ca="1">IFERROR(OFFSET(CalculationsAndCharts!$B$32,'Transaction Summary'!E285,0,1,1),"")</f>
        <v/>
      </c>
      <c r="G285" s="305" t="str">
        <f ca="1">IFERROR(OFFSET(CalculationsAndCharts!$AJ$32,'Transaction Summary'!E285,0,1,1),"")</f>
        <v/>
      </c>
      <c r="H285" s="305" t="str">
        <f t="shared" ca="1" si="30"/>
        <v/>
      </c>
      <c r="I285" s="307" t="str">
        <f t="shared" ca="1" si="31"/>
        <v/>
      </c>
      <c r="K285" s="303" t="str">
        <f ca="1">IFERROR(MATCH(TRUE,OFFSET(CalculationsAndCharts!$AN$33,K284,0,'Transaction Summary'!$C$2-K284,1),0)+K284,"")</f>
        <v/>
      </c>
      <c r="L285" s="304" t="str">
        <f ca="1">IFERROR(OFFSET(CalculationsAndCharts!$B$32,'Transaction Summary'!K285,0,1,1),"")</f>
        <v/>
      </c>
      <c r="M285" s="305" t="str">
        <f ca="1">IFERROR(OFFSET(CalculationsAndCharts!$AR$32,'Transaction Summary'!K285,0,1,1),"")</f>
        <v/>
      </c>
      <c r="N285" s="306" t="str">
        <f ca="1">IFERROR(MATCH(TRUE,OFFSET(CalculationsAndCharts!$AQ$33,N284,0,'Transaction Summary'!$C$2-N284,1),0)+N284,"")</f>
        <v/>
      </c>
      <c r="O285" s="304" t="str">
        <f ca="1">IFERROR(OFFSET(CalculationsAndCharts!$B$32,'Transaction Summary'!N285,0,1,1),"")</f>
        <v/>
      </c>
      <c r="P285" s="305" t="str">
        <f ca="1">IFERROR(OFFSET(CalculationsAndCharts!$AS$32,'Transaction Summary'!N285,0,1,1),"")</f>
        <v/>
      </c>
      <c r="Q285" s="305" t="str">
        <f t="shared" ca="1" si="32"/>
        <v/>
      </c>
      <c r="R285" s="307" t="str">
        <f t="shared" ca="1" si="33"/>
        <v/>
      </c>
    </row>
    <row r="286" spans="2:18" ht="13.8" thickBot="1" x14ac:dyDescent="0.3">
      <c r="B286" s="308" t="str">
        <f ca="1">IFERROR(MATCH(TRUE,OFFSET(CalculationsAndCharts!$AE$33,B285,0,'Transaction Summary'!$C$2-B285,1),0)+B285,"")</f>
        <v/>
      </c>
      <c r="C286" s="309" t="str">
        <f ca="1">IFERROR(OFFSET(CalculationsAndCharts!$B$32,'Transaction Summary'!B286,0,1,1),"")</f>
        <v/>
      </c>
      <c r="D286" s="310" t="str">
        <f ca="1">IFERROR(OFFSET(CalculationsAndCharts!$AI$32,'Transaction Summary'!B286,0,1,1),"")</f>
        <v/>
      </c>
      <c r="E286" s="311" t="str">
        <f ca="1">IFERROR(MATCH(TRUE,OFFSET(CalculationsAndCharts!$AH$33,E285,0,'Transaction Summary'!$C$2-E285,1),0)+E285,"")</f>
        <v/>
      </c>
      <c r="F286" s="309" t="str">
        <f ca="1">IFERROR(OFFSET(CalculationsAndCharts!$B$32,'Transaction Summary'!E286,0,1,1),"")</f>
        <v/>
      </c>
      <c r="G286" s="310" t="str">
        <f ca="1">IFERROR(OFFSET(CalculationsAndCharts!$AJ$32,'Transaction Summary'!E286,0,1,1),"")</f>
        <v/>
      </c>
      <c r="H286" s="310" t="str">
        <f t="shared" ca="1" si="30"/>
        <v/>
      </c>
      <c r="I286" s="312" t="str">
        <f t="shared" ca="1" si="31"/>
        <v/>
      </c>
      <c r="K286" s="308" t="str">
        <f ca="1">IFERROR(MATCH(TRUE,OFFSET(CalculationsAndCharts!$AN$33,K285,0,'Transaction Summary'!$C$2-K285,1),0)+K285,"")</f>
        <v/>
      </c>
      <c r="L286" s="309" t="str">
        <f ca="1">IFERROR(OFFSET(CalculationsAndCharts!$B$32,'Transaction Summary'!K286,0,1,1),"")</f>
        <v/>
      </c>
      <c r="M286" s="310" t="str">
        <f ca="1">IFERROR(OFFSET(CalculationsAndCharts!$AR$32,'Transaction Summary'!K286,0,1,1),"")</f>
        <v/>
      </c>
      <c r="N286" s="311" t="str">
        <f ca="1">IFERROR(MATCH(TRUE,OFFSET(CalculationsAndCharts!$AQ$33,N285,0,'Transaction Summary'!$C$2-N285,1),0)+N285,"")</f>
        <v/>
      </c>
      <c r="O286" s="309" t="str">
        <f ca="1">IFERROR(OFFSET(CalculationsAndCharts!$B$32,'Transaction Summary'!N286,0,1,1),"")</f>
        <v/>
      </c>
      <c r="P286" s="310" t="str">
        <f ca="1">IFERROR(OFFSET(CalculationsAndCharts!$AS$32,'Transaction Summary'!N286,0,1,1),"")</f>
        <v/>
      </c>
      <c r="Q286" s="310" t="str">
        <f t="shared" ca="1" si="32"/>
        <v/>
      </c>
      <c r="R286" s="312" t="str">
        <f t="shared" ca="1" si="33"/>
        <v/>
      </c>
    </row>
  </sheetData>
  <mergeCells count="4">
    <mergeCell ref="H13:H14"/>
    <mergeCell ref="I13:I14"/>
    <mergeCell ref="Q13:Q14"/>
    <mergeCell ref="R13:R14"/>
  </mergeCells>
  <conditionalFormatting sqref="E15">
    <cfRule type="cellIs" dxfId="1" priority="2" operator="equal">
      <formula>"OPEN"</formula>
    </cfRule>
  </conditionalFormatting>
  <conditionalFormatting sqref="N15">
    <cfRule type="cellIs" dxfId="0" priority="1" operator="equal">
      <formula>"OPEN"</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Notes</vt:lpstr>
      <vt:lpstr>InputPriceData</vt:lpstr>
      <vt:lpstr>CalculationsAndCharts</vt:lpstr>
      <vt:lpstr>Transaction Summary</vt:lpstr>
      <vt:lpstr>InputPriceData!GetLastTradeData</vt:lpstr>
      <vt:lpstr>InputPriceData!GetStockHistoryData_1</vt:lpstr>
      <vt:lpstr>InputPriceData!GetStockIdData</vt:lpstr>
      <vt:lpstr>HeaderRowAnchor</vt:lpstr>
      <vt:lpstr>HistReqDataType</vt:lpstr>
      <vt:lpstr>HistReqEndDate</vt:lpstr>
      <vt:lpstr>HistReqStartDate</vt:lpstr>
      <vt:lpstr>HistReqSymbol</vt:lpstr>
      <vt:lpstr>RelRowHeaderAnchor</vt:lpstr>
      <vt:lpstr>ZZProgressFlag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Ronald McAlister</cp:lastModifiedBy>
  <cp:lastPrinted>2013-05-13T05:48:08Z</cp:lastPrinted>
  <dcterms:created xsi:type="dcterms:W3CDTF">2011-02-09T14:35:11Z</dcterms:created>
  <dcterms:modified xsi:type="dcterms:W3CDTF">2013-11-08T22:14:36Z</dcterms:modified>
</cp:coreProperties>
</file>